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fileSharing readOnlyRecommended="1"/>
  <workbookPr/>
  <mc:AlternateContent xmlns:mc="http://schemas.openxmlformats.org/markup-compatibility/2006">
    <mc:Choice Requires="x15">
      <x15ac:absPath xmlns:x15ac="http://schemas.microsoft.com/office/spreadsheetml/2010/11/ac" url="https://d.docs.live.net/73ce9918c6f12afa/Desktop/"/>
    </mc:Choice>
  </mc:AlternateContent>
  <xr:revisionPtr revIDLastSave="2" documentId="8_{899914A7-5BDF-4871-AD35-3C91354B3F9A}" xr6:coauthVersionLast="47" xr6:coauthVersionMax="47" xr10:uidLastSave="{79328A8A-14F5-407E-B177-2397C18735E6}"/>
  <bookViews>
    <workbookView xWindow="-108" yWindow="-108" windowWidth="23256" windowHeight="12456" firstSheet="8" activeTab="8" xr2:uid="{00000000-000D-0000-FFFF-FFFF00000000}"/>
  </bookViews>
  <sheets>
    <sheet name="Customer_Dim" sheetId="1" r:id="rId1"/>
    <sheet name="Product_Dim" sheetId="7" r:id="rId2"/>
    <sheet name="Store_Dim" sheetId="8" r:id="rId3"/>
    <sheet name="Sales_Fact" sheetId="4" r:id="rId4"/>
    <sheet name="Cleaned Customer_Dim" sheetId="6" r:id="rId5"/>
    <sheet name="Cleaned Product_Dim" sheetId="14" r:id="rId6"/>
    <sheet name="Cleaned Store_Dim" sheetId="3" r:id="rId7"/>
    <sheet name="Cleaned Sales_Fact" sheetId="20" r:id="rId8"/>
    <sheet name="VLOOKUP() &amp; XLOOKUP() " sheetId="22" r:id="rId9"/>
    <sheet name="Descriptive Statistics" sheetId="18" r:id="rId10"/>
    <sheet name="Pivot tables" sheetId="29" r:id="rId11"/>
    <sheet name="Pivot Charts" sheetId="30" r:id="rId12"/>
    <sheet name="Dashboard" sheetId="26" r:id="rId13"/>
  </sheets>
  <definedNames>
    <definedName name="_xlnm._FilterDatabase" localSheetId="4" hidden="1">'Cleaned Customer_Dim'!$A$1:$H$500</definedName>
    <definedName name="_xlcn.WorksheetConnection_Ecommerce_Sales_Dataset_Cleaned.xlsxProduct1" hidden="1">Product[]</definedName>
    <definedName name="_xlcn.WorksheetConnection_Ecommerce_Sales_Dataset_Cleaned.xlsxTable21" hidden="1">Table2[]</definedName>
    <definedName name="_xlcn.WorksheetConnection_Ecommerce_Sales_Dataset_Cleaned.xlsxTable241" hidden="1">Customer[]</definedName>
    <definedName name="_xlcn.WorksheetConnection_Ecommerce_Sales_Dataset_Cleaned.xlsxTable41" hidden="1">Table4[]</definedName>
    <definedName name="_xlcn.WorksheetConnection_Ecommerce_Sales_Dataset_Cleaned.xlsxTable4121" hidden="1">Sales[]</definedName>
    <definedName name="customer_Dim">Customer[]</definedName>
    <definedName name="Slicer_Age_Group">#N/A</definedName>
    <definedName name="Slicer_Category">#N/A</definedName>
    <definedName name="Slicer_Gender">#N/A</definedName>
    <definedName name="Slicer_Loyalty_Level">#N/A</definedName>
    <definedName name="Slicer_Month">#N/A</definedName>
    <definedName name="Slicer_Payment_Type">#N/A</definedName>
    <definedName name="Slicer_Product_ID">#N/A</definedName>
    <definedName name="Slicer_Year">#N/A</definedName>
  </definedNames>
  <calcPr calcId="191029"/>
  <pivotCaches>
    <pivotCache cacheId="1"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12" name="Table412" connection="WorksheetConnection_Ecommerce_Sales_Dataset_Cleaned.xlsx!Table412"/>
          <x15:modelTable id="Table4" name="Table4" connection="WorksheetConnection_Ecommerce_Sales_Dataset_Cleaned.xlsx!Table4"/>
          <x15:modelTable id="Table24" name="Table24" connection="WorksheetConnection_Ecommerce_Sales_Dataset_Cleaned.xlsx!Table24"/>
          <x15:modelTable id="Table2" name="Table2" connection="WorksheetConnection_Ecommerce_Sales_Dataset_Cleaned.xlsx!Table2"/>
          <x15:modelTable id="Product" name="Product" connection="WorksheetConnection_Ecommerce_Sales_Dataset_Cleaned.xlsx!Product"/>
        </x15:modelTables>
        <x15:modelRelationships>
          <x15:modelRelationship fromTable="Table4" fromColumn="Customer_ID" toTable="Table24" toColumn="Customer_ID"/>
          <x15:modelRelationship fromTable="Table4" fromColumn="Product_ID" toTable="Product" toColumn="Product_ID"/>
          <x15:modelRelationship fromTable="Table412" fromColumn="Customer_ID" toTable="Table24"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 i="22" l="1"/>
  <c r="D4" i="22"/>
  <c r="D5" i="22"/>
  <c r="D6" i="22"/>
  <c r="D7" i="22"/>
  <c r="D8" i="22"/>
  <c r="D9" i="22"/>
  <c r="D10" i="22"/>
  <c r="D11" i="22"/>
  <c r="D12" i="22"/>
  <c r="D13" i="22"/>
  <c r="D14" i="22"/>
  <c r="D15" i="22"/>
  <c r="D16" i="22"/>
  <c r="D17" i="22"/>
  <c r="D18" i="22"/>
  <c r="D19" i="22"/>
  <c r="D20" i="22"/>
  <c r="D21" i="22"/>
  <c r="D22" i="22"/>
  <c r="D23" i="22"/>
  <c r="D24" i="22"/>
  <c r="D25" i="22"/>
  <c r="D26" i="22"/>
  <c r="D27" i="22"/>
  <c r="D28" i="22"/>
  <c r="D29" i="22"/>
  <c r="D30" i="22"/>
  <c r="D31" i="22"/>
  <c r="D32" i="22"/>
  <c r="D33" i="22"/>
  <c r="D34" i="22"/>
  <c r="D35" i="22"/>
  <c r="D36" i="22"/>
  <c r="D37" i="22"/>
  <c r="D38" i="22"/>
  <c r="D39" i="22"/>
  <c r="D40" i="22"/>
  <c r="D41" i="22"/>
  <c r="D42" i="22"/>
  <c r="D43" i="22"/>
  <c r="D44" i="22"/>
  <c r="D45" i="22"/>
  <c r="D46" i="22"/>
  <c r="D47" i="22"/>
  <c r="D48" i="22"/>
  <c r="D49" i="22"/>
  <c r="D50" i="22"/>
  <c r="D51" i="22"/>
  <c r="D52" i="22"/>
  <c r="D53" i="22"/>
  <c r="D54" i="22"/>
  <c r="D55" i="22"/>
  <c r="D56" i="22"/>
  <c r="D57" i="22"/>
  <c r="D58" i="22"/>
  <c r="D59" i="22"/>
  <c r="D60" i="22"/>
  <c r="D61" i="22"/>
  <c r="D62" i="22"/>
  <c r="D63" i="22"/>
  <c r="D64" i="22"/>
  <c r="D65" i="22"/>
  <c r="D66" i="22"/>
  <c r="D67" i="22"/>
  <c r="D68" i="22"/>
  <c r="D69" i="22"/>
  <c r="D70" i="22"/>
  <c r="D71" i="22"/>
  <c r="D72" i="22"/>
  <c r="D73" i="22"/>
  <c r="D74" i="22"/>
  <c r="D75" i="22"/>
  <c r="D76" i="22"/>
  <c r="D77" i="22"/>
  <c r="D78" i="22"/>
  <c r="D79" i="22"/>
  <c r="D80" i="22"/>
  <c r="D81" i="22"/>
  <c r="D82" i="22"/>
  <c r="D83" i="22"/>
  <c r="D84" i="22"/>
  <c r="D85" i="22"/>
  <c r="D86" i="22"/>
  <c r="D87" i="22"/>
  <c r="D88" i="22"/>
  <c r="D89" i="22"/>
  <c r="D90" i="22"/>
  <c r="D91" i="22"/>
  <c r="D92" i="22"/>
  <c r="D93" i="22"/>
  <c r="D94" i="22"/>
  <c r="D95" i="22"/>
  <c r="D96" i="22"/>
  <c r="D97" i="22"/>
  <c r="D98" i="22"/>
  <c r="D99" i="22"/>
  <c r="D100" i="22"/>
  <c r="D101" i="22"/>
  <c r="D102" i="22"/>
  <c r="D103" i="22"/>
  <c r="D104" i="22"/>
  <c r="D105" i="22"/>
  <c r="D106" i="22"/>
  <c r="D107" i="22"/>
  <c r="D108" i="22"/>
  <c r="D109" i="22"/>
  <c r="D110" i="22"/>
  <c r="D111" i="22"/>
  <c r="D112" i="22"/>
  <c r="D113" i="22"/>
  <c r="D114" i="22"/>
  <c r="D115" i="22"/>
  <c r="D116" i="22"/>
  <c r="D117" i="22"/>
  <c r="D118" i="22"/>
  <c r="D119" i="22"/>
  <c r="D120" i="22"/>
  <c r="D121" i="22"/>
  <c r="D122" i="22"/>
  <c r="D123" i="22"/>
  <c r="D124" i="22"/>
  <c r="D125" i="22"/>
  <c r="D126" i="22"/>
  <c r="D127" i="22"/>
  <c r="D128" i="22"/>
  <c r="D129" i="22"/>
  <c r="D130" i="22"/>
  <c r="D131" i="22"/>
  <c r="D132" i="22"/>
  <c r="D133" i="22"/>
  <c r="D134" i="22"/>
  <c r="D135" i="22"/>
  <c r="D136" i="22"/>
  <c r="D137" i="22"/>
  <c r="D138" i="22"/>
  <c r="D139" i="22"/>
  <c r="D140" i="22"/>
  <c r="D141" i="22"/>
  <c r="D142" i="22"/>
  <c r="D143" i="22"/>
  <c r="D144" i="22"/>
  <c r="D145" i="22"/>
  <c r="D146" i="22"/>
  <c r="D147" i="22"/>
  <c r="D148" i="22"/>
  <c r="D149" i="22"/>
  <c r="D150" i="22"/>
  <c r="D151" i="22"/>
  <c r="D152" i="22"/>
  <c r="D153" i="22"/>
  <c r="D154" i="22"/>
  <c r="D155" i="22"/>
  <c r="D156" i="22"/>
  <c r="D157" i="22"/>
  <c r="D158" i="22"/>
  <c r="D159" i="22"/>
  <c r="D160" i="22"/>
  <c r="D161" i="22"/>
  <c r="D162" i="22"/>
  <c r="D163" i="22"/>
  <c r="D164" i="22"/>
  <c r="D165" i="22"/>
  <c r="D166" i="22"/>
  <c r="D167" i="22"/>
  <c r="D168" i="22"/>
  <c r="D169" i="22"/>
  <c r="D170" i="22"/>
  <c r="D171" i="22"/>
  <c r="D172" i="22"/>
  <c r="D173" i="22"/>
  <c r="D174" i="22"/>
  <c r="D175" i="22"/>
  <c r="D176" i="22"/>
  <c r="D177" i="22"/>
  <c r="D178" i="22"/>
  <c r="D179" i="22"/>
  <c r="D180" i="22"/>
  <c r="D181" i="22"/>
  <c r="D182" i="22"/>
  <c r="D183" i="22"/>
  <c r="D184" i="22"/>
  <c r="D185" i="22"/>
  <c r="D186" i="22"/>
  <c r="D187" i="22"/>
  <c r="D188" i="22"/>
  <c r="D189" i="22"/>
  <c r="D190" i="22"/>
  <c r="D191" i="22"/>
  <c r="D192" i="22"/>
  <c r="D193" i="22"/>
  <c r="D194" i="22"/>
  <c r="D195" i="22"/>
  <c r="D196" i="22"/>
  <c r="D197" i="22"/>
  <c r="D198" i="22"/>
  <c r="D199" i="22"/>
  <c r="D200" i="22"/>
  <c r="D201" i="22"/>
  <c r="D202" i="22"/>
  <c r="D203" i="22"/>
  <c r="D204" i="22"/>
  <c r="D205" i="22"/>
  <c r="D206" i="22"/>
  <c r="D207" i="22"/>
  <c r="D208" i="22"/>
  <c r="D209" i="22"/>
  <c r="D210" i="22"/>
  <c r="D211" i="22"/>
  <c r="D212" i="22"/>
  <c r="D213" i="22"/>
  <c r="D214" i="22"/>
  <c r="D215" i="22"/>
  <c r="D216" i="22"/>
  <c r="D217" i="22"/>
  <c r="D218" i="22"/>
  <c r="D219" i="22"/>
  <c r="D220" i="22"/>
  <c r="D221" i="22"/>
  <c r="D222" i="22"/>
  <c r="D223" i="22"/>
  <c r="D224" i="22"/>
  <c r="D225" i="22"/>
  <c r="D226" i="22"/>
  <c r="D227" i="22"/>
  <c r="D228" i="22"/>
  <c r="D229" i="22"/>
  <c r="D230" i="22"/>
  <c r="D231" i="22"/>
  <c r="D232" i="22"/>
  <c r="D233" i="22"/>
  <c r="D234" i="22"/>
  <c r="D235" i="22"/>
  <c r="D236" i="22"/>
  <c r="D237" i="22"/>
  <c r="D238" i="22"/>
  <c r="D239" i="22"/>
  <c r="D240" i="22"/>
  <c r="D241" i="22"/>
  <c r="D242" i="22"/>
  <c r="D243" i="22"/>
  <c r="D244" i="22"/>
  <c r="D245" i="22"/>
  <c r="D246" i="22"/>
  <c r="D247" i="22"/>
  <c r="D248" i="22"/>
  <c r="D249" i="22"/>
  <c r="D250" i="22"/>
  <c r="D251" i="22"/>
  <c r="D252" i="22"/>
  <c r="D253" i="22"/>
  <c r="D254" i="22"/>
  <c r="D255" i="22"/>
  <c r="D256" i="22"/>
  <c r="D257" i="22"/>
  <c r="D258" i="22"/>
  <c r="D259" i="22"/>
  <c r="D260" i="22"/>
  <c r="D261" i="22"/>
  <c r="D262" i="22"/>
  <c r="D263" i="22"/>
  <c r="D264" i="22"/>
  <c r="D265" i="22"/>
  <c r="D266" i="22"/>
  <c r="D267" i="22"/>
  <c r="D268" i="22"/>
  <c r="D269" i="22"/>
  <c r="D270" i="22"/>
  <c r="D271" i="22"/>
  <c r="D272" i="22"/>
  <c r="D273" i="22"/>
  <c r="D274" i="22"/>
  <c r="D275" i="22"/>
  <c r="D276" i="22"/>
  <c r="D277" i="22"/>
  <c r="D278" i="22"/>
  <c r="D279" i="22"/>
  <c r="D280" i="22"/>
  <c r="D281" i="22"/>
  <c r="D282" i="22"/>
  <c r="D283" i="22"/>
  <c r="D284" i="22"/>
  <c r="D285" i="22"/>
  <c r="D286" i="22"/>
  <c r="D287" i="22"/>
  <c r="D288" i="22"/>
  <c r="D289" i="22"/>
  <c r="D290" i="22"/>
  <c r="D291" i="22"/>
  <c r="D292" i="22"/>
  <c r="D293" i="22"/>
  <c r="D294" i="22"/>
  <c r="D295" i="22"/>
  <c r="D296" i="22"/>
  <c r="D297" i="22"/>
  <c r="D298" i="22"/>
  <c r="D299" i="22"/>
  <c r="D300" i="22"/>
  <c r="D301" i="22"/>
  <c r="D302" i="22"/>
  <c r="D303" i="22"/>
  <c r="D304" i="22"/>
  <c r="D305" i="22"/>
  <c r="D306" i="22"/>
  <c r="D307" i="22"/>
  <c r="D308" i="22"/>
  <c r="D309" i="22"/>
  <c r="D310" i="22"/>
  <c r="D311" i="22"/>
  <c r="D312" i="22"/>
  <c r="D313" i="22"/>
  <c r="D314" i="22"/>
  <c r="D315" i="22"/>
  <c r="D316" i="22"/>
  <c r="D317" i="22"/>
  <c r="D318" i="22"/>
  <c r="D319" i="22"/>
  <c r="D320" i="22"/>
  <c r="D321" i="22"/>
  <c r="D322" i="22"/>
  <c r="D323" i="22"/>
  <c r="D324" i="22"/>
  <c r="D325" i="22"/>
  <c r="D326" i="22"/>
  <c r="D327" i="22"/>
  <c r="D328" i="22"/>
  <c r="D329" i="22"/>
  <c r="D330" i="22"/>
  <c r="D331" i="22"/>
  <c r="D332" i="22"/>
  <c r="D333" i="22"/>
  <c r="D334" i="22"/>
  <c r="D335" i="22"/>
  <c r="D336" i="22"/>
  <c r="D337" i="22"/>
  <c r="D338" i="22"/>
  <c r="D339" i="22"/>
  <c r="D340" i="22"/>
  <c r="D341" i="22"/>
  <c r="D342" i="22"/>
  <c r="D343" i="22"/>
  <c r="D344" i="22"/>
  <c r="D345" i="22"/>
  <c r="D346" i="22"/>
  <c r="D347" i="22"/>
  <c r="D348" i="22"/>
  <c r="D349" i="22"/>
  <c r="D350" i="22"/>
  <c r="D351" i="22"/>
  <c r="D352" i="22"/>
  <c r="D353" i="22"/>
  <c r="D354" i="22"/>
  <c r="D355" i="22"/>
  <c r="D356" i="22"/>
  <c r="D357" i="22"/>
  <c r="D358" i="22"/>
  <c r="D359" i="22"/>
  <c r="D360" i="22"/>
  <c r="D361" i="22"/>
  <c r="D362" i="22"/>
  <c r="D363" i="22"/>
  <c r="D364" i="22"/>
  <c r="D365" i="22"/>
  <c r="D366" i="22"/>
  <c r="D367" i="22"/>
  <c r="D368" i="22"/>
  <c r="D369" i="22"/>
  <c r="D370" i="22"/>
  <c r="D371" i="22"/>
  <c r="D372" i="22"/>
  <c r="D373" i="22"/>
  <c r="D374" i="22"/>
  <c r="D375" i="22"/>
  <c r="D376" i="22"/>
  <c r="D377" i="22"/>
  <c r="D378" i="22"/>
  <c r="D379" i="22"/>
  <c r="D380" i="22"/>
  <c r="D381" i="22"/>
  <c r="D382" i="22"/>
  <c r="D383" i="22"/>
  <c r="D384" i="22"/>
  <c r="D385" i="22"/>
  <c r="D386" i="22"/>
  <c r="D387" i="22"/>
  <c r="D388" i="22"/>
  <c r="D389" i="22"/>
  <c r="D390" i="22"/>
  <c r="D391" i="22"/>
  <c r="D392" i="22"/>
  <c r="D393" i="22"/>
  <c r="D394" i="22"/>
  <c r="D395" i="22"/>
  <c r="D396" i="22"/>
  <c r="D397" i="22"/>
  <c r="D398" i="22"/>
  <c r="D399" i="22"/>
  <c r="D400" i="22"/>
  <c r="D401" i="22"/>
  <c r="D402" i="22"/>
  <c r="D403" i="22"/>
  <c r="D404" i="22"/>
  <c r="D405" i="22"/>
  <c r="D406" i="22"/>
  <c r="D407" i="22"/>
  <c r="D408" i="22"/>
  <c r="D409" i="22"/>
  <c r="D410" i="22"/>
  <c r="D411" i="22"/>
  <c r="D412" i="22"/>
  <c r="D413" i="22"/>
  <c r="D414" i="22"/>
  <c r="D415" i="22"/>
  <c r="D416" i="22"/>
  <c r="D417" i="22"/>
  <c r="D418" i="22"/>
  <c r="D419" i="22"/>
  <c r="D420" i="22"/>
  <c r="D421" i="22"/>
  <c r="D422" i="22"/>
  <c r="D423" i="22"/>
  <c r="D424" i="22"/>
  <c r="D425" i="22"/>
  <c r="D426" i="22"/>
  <c r="D427" i="22"/>
  <c r="D428" i="22"/>
  <c r="D429" i="22"/>
  <c r="D430" i="22"/>
  <c r="D431" i="22"/>
  <c r="D432" i="22"/>
  <c r="D433" i="22"/>
  <c r="D434" i="22"/>
  <c r="D435" i="22"/>
  <c r="D436" i="22"/>
  <c r="D437" i="22"/>
  <c r="D438" i="22"/>
  <c r="D439" i="22"/>
  <c r="D440" i="22"/>
  <c r="D441" i="22"/>
  <c r="D442" i="22"/>
  <c r="D443" i="22"/>
  <c r="D444" i="22"/>
  <c r="D445" i="22"/>
  <c r="D446" i="22"/>
  <c r="D447" i="22"/>
  <c r="D448" i="22"/>
  <c r="D449" i="22"/>
  <c r="D450" i="22"/>
  <c r="D451" i="22"/>
  <c r="D452" i="22"/>
  <c r="D453" i="22"/>
  <c r="D454" i="22"/>
  <c r="D455" i="22"/>
  <c r="D456" i="22"/>
  <c r="D457" i="22"/>
  <c r="D458" i="22"/>
  <c r="D459" i="22"/>
  <c r="D460" i="22"/>
  <c r="D461" i="22"/>
  <c r="D462" i="22"/>
  <c r="D463" i="22"/>
  <c r="D464" i="22"/>
  <c r="D465" i="22"/>
  <c r="D466" i="22"/>
  <c r="D467" i="22"/>
  <c r="D468" i="22"/>
  <c r="D469" i="22"/>
  <c r="D470" i="22"/>
  <c r="D471" i="22"/>
  <c r="D472" i="22"/>
  <c r="D473" i="22"/>
  <c r="D474" i="22"/>
  <c r="D475" i="22"/>
  <c r="D476" i="22"/>
  <c r="D477" i="22"/>
  <c r="D478" i="22"/>
  <c r="D479" i="22"/>
  <c r="D480" i="22"/>
  <c r="D481" i="22"/>
  <c r="D482" i="22"/>
  <c r="D483" i="22"/>
  <c r="D484" i="22"/>
  <c r="D485" i="22"/>
  <c r="D486" i="22"/>
  <c r="D487" i="22"/>
  <c r="D488" i="22"/>
  <c r="D489" i="22"/>
  <c r="D490" i="22"/>
  <c r="D491" i="22"/>
  <c r="D492" i="22"/>
  <c r="D493" i="22"/>
  <c r="D494" i="22"/>
  <c r="D495" i="22"/>
  <c r="D496" i="22"/>
  <c r="D497" i="22"/>
  <c r="D498" i="22"/>
  <c r="D499" i="22"/>
  <c r="D500" i="22"/>
  <c r="D501" i="22"/>
  <c r="D502" i="22"/>
  <c r="D503" i="22"/>
  <c r="D504" i="22"/>
  <c r="D505" i="22"/>
  <c r="D506" i="22"/>
  <c r="D507" i="22"/>
  <c r="D508" i="22"/>
  <c r="D509" i="22"/>
  <c r="D510" i="22"/>
  <c r="D511" i="22"/>
  <c r="D512" i="22"/>
  <c r="D513" i="22"/>
  <c r="D514" i="22"/>
  <c r="D515" i="22"/>
  <c r="D516" i="22"/>
  <c r="D517" i="22"/>
  <c r="D518" i="22"/>
  <c r="D519" i="22"/>
  <c r="D520" i="22"/>
  <c r="D521" i="22"/>
  <c r="D522" i="22"/>
  <c r="D523" i="22"/>
  <c r="D524" i="22"/>
  <c r="D525" i="22"/>
  <c r="D526" i="22"/>
  <c r="D527" i="22"/>
  <c r="D528" i="22"/>
  <c r="D529" i="22"/>
  <c r="D530" i="22"/>
  <c r="D531" i="22"/>
  <c r="D532" i="22"/>
  <c r="D533" i="22"/>
  <c r="D534" i="22"/>
  <c r="D535" i="22"/>
  <c r="D536" i="22"/>
  <c r="D537" i="22"/>
  <c r="D538" i="22"/>
  <c r="D539" i="22"/>
  <c r="D540" i="22"/>
  <c r="D541" i="22"/>
  <c r="D542" i="22"/>
  <c r="D543" i="22"/>
  <c r="D544" i="22"/>
  <c r="D545" i="22"/>
  <c r="D546" i="22"/>
  <c r="D547" i="22"/>
  <c r="D548" i="22"/>
  <c r="D549" i="22"/>
  <c r="D550" i="22"/>
  <c r="D551" i="22"/>
  <c r="D552" i="22"/>
  <c r="D553" i="22"/>
  <c r="D554" i="22"/>
  <c r="D555" i="22"/>
  <c r="D556" i="22"/>
  <c r="D557" i="22"/>
  <c r="D558" i="22"/>
  <c r="D559" i="22"/>
  <c r="D560" i="22"/>
  <c r="D561" i="22"/>
  <c r="D562" i="22"/>
  <c r="D563" i="22"/>
  <c r="D564" i="22"/>
  <c r="D565" i="22"/>
  <c r="D566" i="22"/>
  <c r="D567" i="22"/>
  <c r="D568" i="22"/>
  <c r="D569" i="22"/>
  <c r="D570" i="22"/>
  <c r="D571" i="22"/>
  <c r="D572" i="22"/>
  <c r="D573" i="22"/>
  <c r="D574" i="22"/>
  <c r="D575" i="22"/>
  <c r="D576" i="22"/>
  <c r="D577" i="22"/>
  <c r="D578" i="22"/>
  <c r="D579" i="22"/>
  <c r="D580" i="22"/>
  <c r="D581" i="22"/>
  <c r="D582" i="22"/>
  <c r="D583" i="22"/>
  <c r="D584" i="22"/>
  <c r="D585" i="22"/>
  <c r="D586" i="22"/>
  <c r="D587" i="22"/>
  <c r="D588" i="22"/>
  <c r="D589" i="22"/>
  <c r="D590" i="22"/>
  <c r="D591" i="22"/>
  <c r="D592" i="22"/>
  <c r="D593" i="22"/>
  <c r="D594" i="22"/>
  <c r="D595" i="22"/>
  <c r="D596" i="22"/>
  <c r="D597" i="22"/>
  <c r="D598" i="22"/>
  <c r="D599" i="22"/>
  <c r="D600" i="22"/>
  <c r="D601" i="22"/>
  <c r="D602" i="22"/>
  <c r="D603" i="22"/>
  <c r="D604" i="22"/>
  <c r="D605" i="22"/>
  <c r="D606" i="22"/>
  <c r="D607" i="22"/>
  <c r="D608" i="22"/>
  <c r="D609" i="22"/>
  <c r="D610" i="22"/>
  <c r="D611" i="22"/>
  <c r="D612" i="22"/>
  <c r="D613" i="22"/>
  <c r="D614" i="22"/>
  <c r="D615" i="22"/>
  <c r="D616" i="22"/>
  <c r="D617" i="22"/>
  <c r="D618" i="22"/>
  <c r="D619" i="22"/>
  <c r="D620" i="22"/>
  <c r="D621" i="22"/>
  <c r="D622" i="22"/>
  <c r="D623" i="22"/>
  <c r="D624" i="22"/>
  <c r="D625" i="22"/>
  <c r="D626" i="22"/>
  <c r="D627" i="22"/>
  <c r="D628" i="22"/>
  <c r="D629" i="22"/>
  <c r="D630" i="22"/>
  <c r="D631" i="22"/>
  <c r="D632" i="22"/>
  <c r="D633" i="22"/>
  <c r="D634" i="22"/>
  <c r="D635" i="22"/>
  <c r="D636" i="22"/>
  <c r="D637" i="22"/>
  <c r="D638" i="22"/>
  <c r="D639" i="22"/>
  <c r="D640" i="22"/>
  <c r="D641" i="22"/>
  <c r="D642" i="22"/>
  <c r="D643" i="22"/>
  <c r="D644" i="22"/>
  <c r="D645" i="22"/>
  <c r="D646" i="22"/>
  <c r="D647" i="22"/>
  <c r="D648" i="22"/>
  <c r="D649" i="22"/>
  <c r="D650" i="22"/>
  <c r="D651" i="22"/>
  <c r="D652" i="22"/>
  <c r="D653" i="22"/>
  <c r="D654" i="22"/>
  <c r="D655" i="22"/>
  <c r="D656" i="22"/>
  <c r="D657" i="22"/>
  <c r="D658" i="22"/>
  <c r="D659" i="22"/>
  <c r="D660" i="22"/>
  <c r="D661" i="22"/>
  <c r="D662" i="22"/>
  <c r="D663" i="22"/>
  <c r="D664" i="22"/>
  <c r="D665" i="22"/>
  <c r="D666" i="22"/>
  <c r="D667" i="22"/>
  <c r="D668" i="22"/>
  <c r="D669" i="22"/>
  <c r="D670" i="22"/>
  <c r="D671" i="22"/>
  <c r="D672" i="22"/>
  <c r="D673" i="22"/>
  <c r="D674" i="22"/>
  <c r="D675" i="22"/>
  <c r="D676" i="22"/>
  <c r="D677" i="22"/>
  <c r="D678" i="22"/>
  <c r="D679" i="22"/>
  <c r="D680" i="22"/>
  <c r="D681" i="22"/>
  <c r="D682" i="22"/>
  <c r="D683" i="22"/>
  <c r="D684" i="22"/>
  <c r="D685" i="22"/>
  <c r="D686" i="22"/>
  <c r="D687" i="22"/>
  <c r="D688" i="22"/>
  <c r="D689" i="22"/>
  <c r="D690" i="22"/>
  <c r="D691" i="22"/>
  <c r="D692" i="22"/>
  <c r="D693" i="22"/>
  <c r="D694" i="22"/>
  <c r="D695" i="22"/>
  <c r="D696" i="22"/>
  <c r="D697" i="22"/>
  <c r="D698" i="22"/>
  <c r="D699" i="22"/>
  <c r="D700" i="22"/>
  <c r="D701" i="22"/>
  <c r="D702" i="22"/>
  <c r="D703" i="22"/>
  <c r="D704" i="22"/>
  <c r="D705" i="22"/>
  <c r="D706" i="22"/>
  <c r="D707" i="22"/>
  <c r="D708" i="22"/>
  <c r="D709" i="22"/>
  <c r="D710" i="22"/>
  <c r="D711" i="22"/>
  <c r="D712" i="22"/>
  <c r="D713" i="22"/>
  <c r="D714" i="22"/>
  <c r="D715" i="22"/>
  <c r="D716" i="22"/>
  <c r="D717" i="22"/>
  <c r="D718" i="22"/>
  <c r="D719" i="22"/>
  <c r="D720" i="22"/>
  <c r="D721" i="22"/>
  <c r="D722" i="22"/>
  <c r="D723" i="22"/>
  <c r="D724" i="22"/>
  <c r="D725" i="22"/>
  <c r="D726" i="22"/>
  <c r="D727" i="22"/>
  <c r="D728" i="22"/>
  <c r="D729" i="22"/>
  <c r="D730" i="22"/>
  <c r="D731" i="22"/>
  <c r="D732" i="22"/>
  <c r="D733" i="22"/>
  <c r="D734" i="22"/>
  <c r="D735" i="22"/>
  <c r="D736" i="22"/>
  <c r="D737" i="22"/>
  <c r="D738" i="22"/>
  <c r="D739" i="22"/>
  <c r="D740" i="22"/>
  <c r="D741" i="22"/>
  <c r="D742" i="22"/>
  <c r="D743" i="22"/>
  <c r="D744" i="22"/>
  <c r="D745" i="22"/>
  <c r="D746" i="22"/>
  <c r="D747" i="22"/>
  <c r="D748" i="22"/>
  <c r="D749" i="22"/>
  <c r="D750" i="22"/>
  <c r="D751" i="22"/>
  <c r="D752" i="22"/>
  <c r="D753" i="22"/>
  <c r="D754" i="22"/>
  <c r="D755" i="22"/>
  <c r="D756" i="22"/>
  <c r="D757" i="22"/>
  <c r="D758" i="22"/>
  <c r="D759" i="22"/>
  <c r="D760" i="22"/>
  <c r="D761" i="22"/>
  <c r="D762" i="22"/>
  <c r="D763" i="22"/>
  <c r="D764" i="22"/>
  <c r="D765" i="22"/>
  <c r="D766" i="22"/>
  <c r="D767" i="22"/>
  <c r="D768" i="22"/>
  <c r="D769" i="22"/>
  <c r="D770" i="22"/>
  <c r="D771" i="22"/>
  <c r="D772" i="22"/>
  <c r="D773" i="22"/>
  <c r="D774" i="22"/>
  <c r="D775" i="22"/>
  <c r="D776" i="22"/>
  <c r="D777" i="22"/>
  <c r="D778" i="22"/>
  <c r="D779" i="22"/>
  <c r="D780" i="22"/>
  <c r="D781" i="22"/>
  <c r="D782" i="22"/>
  <c r="D783" i="22"/>
  <c r="D784" i="22"/>
  <c r="D785" i="22"/>
  <c r="D786" i="22"/>
  <c r="D787" i="22"/>
  <c r="D788" i="22"/>
  <c r="D789" i="22"/>
  <c r="D790" i="22"/>
  <c r="D791" i="22"/>
  <c r="D792" i="22"/>
  <c r="D793" i="22"/>
  <c r="D794" i="22"/>
  <c r="D795" i="22"/>
  <c r="D796" i="22"/>
  <c r="D797" i="22"/>
  <c r="D798" i="22"/>
  <c r="D799" i="22"/>
  <c r="D800" i="22"/>
  <c r="D801" i="22"/>
  <c r="D802" i="22"/>
  <c r="D803" i="22"/>
  <c r="D804" i="22"/>
  <c r="D805" i="22"/>
  <c r="D806" i="22"/>
  <c r="D807" i="22"/>
  <c r="D808" i="22"/>
  <c r="D809" i="22"/>
  <c r="D810" i="22"/>
  <c r="D811" i="22"/>
  <c r="D812" i="22"/>
  <c r="D813" i="22"/>
  <c r="D814" i="22"/>
  <c r="D815" i="22"/>
  <c r="D816" i="22"/>
  <c r="D817" i="22"/>
  <c r="D818" i="22"/>
  <c r="D819" i="22"/>
  <c r="D820" i="22"/>
  <c r="D821" i="22"/>
  <c r="D822" i="22"/>
  <c r="D823" i="22"/>
  <c r="D824" i="22"/>
  <c r="D825" i="22"/>
  <c r="D826" i="22"/>
  <c r="D827" i="22"/>
  <c r="D828" i="22"/>
  <c r="D829" i="22"/>
  <c r="D830" i="22"/>
  <c r="D831" i="22"/>
  <c r="D832" i="22"/>
  <c r="D833" i="22"/>
  <c r="D834" i="22"/>
  <c r="D835" i="22"/>
  <c r="D836" i="22"/>
  <c r="D837" i="22"/>
  <c r="D838" i="22"/>
  <c r="D839" i="22"/>
  <c r="D840" i="22"/>
  <c r="D841" i="22"/>
  <c r="D842" i="22"/>
  <c r="D843" i="22"/>
  <c r="D844" i="22"/>
  <c r="D845" i="22"/>
  <c r="D846" i="22"/>
  <c r="D847" i="22"/>
  <c r="D848" i="22"/>
  <c r="D849" i="22"/>
  <c r="D850" i="22"/>
  <c r="D851" i="22"/>
  <c r="D852" i="22"/>
  <c r="D853" i="22"/>
  <c r="D854" i="22"/>
  <c r="D855" i="22"/>
  <c r="D856" i="22"/>
  <c r="D857" i="22"/>
  <c r="D858" i="22"/>
  <c r="D859" i="22"/>
  <c r="D860" i="22"/>
  <c r="D861" i="22"/>
  <c r="D862" i="22"/>
  <c r="D863" i="22"/>
  <c r="D864" i="22"/>
  <c r="D865" i="22"/>
  <c r="D866" i="22"/>
  <c r="D867" i="22"/>
  <c r="D868" i="22"/>
  <c r="D869" i="22"/>
  <c r="D870" i="22"/>
  <c r="D871" i="22"/>
  <c r="D872" i="22"/>
  <c r="D873" i="22"/>
  <c r="D874" i="22"/>
  <c r="D875" i="22"/>
  <c r="D876" i="22"/>
  <c r="D877" i="22"/>
  <c r="D878" i="22"/>
  <c r="D879" i="22"/>
  <c r="D880" i="22"/>
  <c r="D881" i="22"/>
  <c r="D882" i="22"/>
  <c r="D883" i="22"/>
  <c r="D884" i="22"/>
  <c r="D885" i="22"/>
  <c r="D886" i="22"/>
  <c r="D887" i="22"/>
  <c r="D888" i="22"/>
  <c r="D889" i="22"/>
  <c r="D890" i="22"/>
  <c r="D891" i="22"/>
  <c r="D892" i="22"/>
  <c r="D893" i="22"/>
  <c r="D894" i="22"/>
  <c r="D895" i="22"/>
  <c r="D896" i="22"/>
  <c r="D897" i="22"/>
  <c r="D898" i="22"/>
  <c r="D899" i="22"/>
  <c r="D900" i="22"/>
  <c r="D901" i="22"/>
  <c r="D902" i="22"/>
  <c r="D903" i="22"/>
  <c r="D904" i="22"/>
  <c r="D905" i="22"/>
  <c r="D906" i="22"/>
  <c r="D907" i="22"/>
  <c r="D908" i="22"/>
  <c r="D909" i="22"/>
  <c r="D910" i="22"/>
  <c r="D911" i="22"/>
  <c r="D912" i="22"/>
  <c r="D913" i="22"/>
  <c r="D914" i="22"/>
  <c r="D915" i="22"/>
  <c r="D916" i="22"/>
  <c r="D917" i="22"/>
  <c r="D918" i="22"/>
  <c r="D919" i="22"/>
  <c r="D920" i="22"/>
  <c r="D921" i="22"/>
  <c r="D922" i="22"/>
  <c r="D923" i="22"/>
  <c r="D924" i="22"/>
  <c r="D925" i="22"/>
  <c r="D926" i="22"/>
  <c r="D927" i="22"/>
  <c r="D928" i="22"/>
  <c r="D929" i="22"/>
  <c r="D930" i="22"/>
  <c r="D931" i="22"/>
  <c r="D932" i="22"/>
  <c r="D933" i="22"/>
  <c r="D934" i="22"/>
  <c r="D935" i="22"/>
  <c r="D936" i="22"/>
  <c r="D937" i="22"/>
  <c r="D938" i="22"/>
  <c r="D939" i="22"/>
  <c r="D940" i="22"/>
  <c r="D941" i="22"/>
  <c r="D942" i="22"/>
  <c r="D943" i="22"/>
  <c r="D944" i="22"/>
  <c r="D945" i="22"/>
  <c r="D946" i="22"/>
  <c r="D947" i="22"/>
  <c r="D948" i="22"/>
  <c r="D949" i="22"/>
  <c r="D950" i="22"/>
  <c r="D951" i="22"/>
  <c r="D952" i="22"/>
  <c r="D953" i="22"/>
  <c r="D954" i="22"/>
  <c r="D955" i="22"/>
  <c r="D956" i="22"/>
  <c r="D957" i="22"/>
  <c r="D958" i="22"/>
  <c r="D959" i="22"/>
  <c r="D960" i="22"/>
  <c r="D961" i="22"/>
  <c r="D962" i="22"/>
  <c r="D963" i="22"/>
  <c r="D964" i="22"/>
  <c r="D965" i="22"/>
  <c r="D966" i="22"/>
  <c r="D967" i="22"/>
  <c r="D968" i="22"/>
  <c r="D969" i="22"/>
  <c r="D970" i="22"/>
  <c r="D971" i="22"/>
  <c r="D972" i="22"/>
  <c r="D973" i="22"/>
  <c r="D974" i="22"/>
  <c r="D975" i="22"/>
  <c r="D976" i="22"/>
  <c r="D977" i="22"/>
  <c r="D978" i="22"/>
  <c r="D979" i="22"/>
  <c r="D980" i="22"/>
  <c r="D981" i="22"/>
  <c r="D982" i="22"/>
  <c r="D983" i="22"/>
  <c r="D984" i="22"/>
  <c r="D985" i="22"/>
  <c r="D986" i="22"/>
  <c r="D987" i="22"/>
  <c r="D988" i="22"/>
  <c r="D989" i="22"/>
  <c r="D990" i="22"/>
  <c r="D991" i="22"/>
  <c r="D992" i="22"/>
  <c r="D993" i="22"/>
  <c r="D994" i="22"/>
  <c r="D995" i="22"/>
  <c r="D996" i="22"/>
  <c r="D997" i="22"/>
  <c r="D998" i="22"/>
  <c r="D999" i="22"/>
  <c r="D1000" i="22"/>
  <c r="D1001" i="22"/>
  <c r="D1002" i="22"/>
  <c r="D1003" i="22"/>
  <c r="D1004" i="22"/>
  <c r="D1005" i="22"/>
  <c r="D1006" i="22"/>
  <c r="D1007" i="22"/>
  <c r="D1008" i="22"/>
  <c r="D1009" i="22"/>
  <c r="D1010" i="22"/>
  <c r="D1011" i="22"/>
  <c r="D1012" i="22"/>
  <c r="D1013" i="22"/>
  <c r="D1014" i="22"/>
  <c r="D1015" i="22"/>
  <c r="D1016" i="22"/>
  <c r="D1017" i="22"/>
  <c r="D1018" i="22"/>
  <c r="D1019" i="22"/>
  <c r="D1020" i="22"/>
  <c r="D1021" i="22"/>
  <c r="D1022" i="22"/>
  <c r="D1023" i="22"/>
  <c r="D1024" i="22"/>
  <c r="D1025" i="22"/>
  <c r="D1026" i="22"/>
  <c r="D1027" i="22"/>
  <c r="D1028" i="22"/>
  <c r="D1029" i="22"/>
  <c r="D1030" i="22"/>
  <c r="D1031" i="22"/>
  <c r="D1032" i="22"/>
  <c r="D1033" i="22"/>
  <c r="D1034" i="22"/>
  <c r="D1035" i="22"/>
  <c r="D1036" i="22"/>
  <c r="D1037" i="22"/>
  <c r="D1038" i="22"/>
  <c r="D1039" i="22"/>
  <c r="D1040" i="22"/>
  <c r="D1041" i="22"/>
  <c r="D1042" i="22"/>
  <c r="D1043" i="22"/>
  <c r="D1044" i="22"/>
  <c r="D1045" i="22"/>
  <c r="D1046" i="22"/>
  <c r="D1047" i="22"/>
  <c r="D1048" i="22"/>
  <c r="D1049" i="22"/>
  <c r="D1050" i="22"/>
  <c r="D1051" i="22"/>
  <c r="D1052" i="22"/>
  <c r="D1053" i="22"/>
  <c r="D1054" i="22"/>
  <c r="D1055" i="22"/>
  <c r="D1056" i="22"/>
  <c r="D1057" i="22"/>
  <c r="D1058" i="22"/>
  <c r="D1059" i="22"/>
  <c r="D1060" i="22"/>
  <c r="D1061" i="22"/>
  <c r="D1062" i="22"/>
  <c r="D1063" i="22"/>
  <c r="D1064" i="22"/>
  <c r="D1065" i="22"/>
  <c r="D1066" i="22"/>
  <c r="D1067" i="22"/>
  <c r="D1068" i="22"/>
  <c r="D1069" i="22"/>
  <c r="D1070" i="22"/>
  <c r="D1071" i="22"/>
  <c r="D1072" i="22"/>
  <c r="D1073" i="22"/>
  <c r="D1074" i="22"/>
  <c r="D1075" i="22"/>
  <c r="D1076" i="22"/>
  <c r="D1077" i="22"/>
  <c r="D1078" i="22"/>
  <c r="D1079" i="22"/>
  <c r="D1080" i="22"/>
  <c r="D1081" i="22"/>
  <c r="D1082" i="22"/>
  <c r="D1083" i="22"/>
  <c r="D1084" i="22"/>
  <c r="D1085" i="22"/>
  <c r="D1086" i="22"/>
  <c r="D1087" i="22"/>
  <c r="D1088" i="22"/>
  <c r="D1089" i="22"/>
  <c r="D1090" i="22"/>
  <c r="D1091" i="22"/>
  <c r="D1092" i="22"/>
  <c r="D1093" i="22"/>
  <c r="D1094" i="22"/>
  <c r="D1095" i="22"/>
  <c r="D1096" i="22"/>
  <c r="D1097" i="22"/>
  <c r="D1098" i="22"/>
  <c r="D1099" i="22"/>
  <c r="D1100" i="22"/>
  <c r="D1101" i="22"/>
  <c r="D1102" i="22"/>
  <c r="D1103" i="22"/>
  <c r="D1104" i="22"/>
  <c r="D1105" i="22"/>
  <c r="D1106" i="22"/>
  <c r="D1107" i="22"/>
  <c r="D1108" i="22"/>
  <c r="D1109" i="22"/>
  <c r="D1110" i="22"/>
  <c r="D1111" i="22"/>
  <c r="D1112" i="22"/>
  <c r="D1113" i="22"/>
  <c r="D1114" i="22"/>
  <c r="D1115" i="22"/>
  <c r="D1116" i="22"/>
  <c r="D1117" i="22"/>
  <c r="D1118" i="22"/>
  <c r="D1119" i="22"/>
  <c r="D1120" i="22"/>
  <c r="D1121" i="22"/>
  <c r="D1122" i="22"/>
  <c r="D1123" i="22"/>
  <c r="D1124" i="22"/>
  <c r="D1125" i="22"/>
  <c r="D1126" i="22"/>
  <c r="D1127" i="22"/>
  <c r="D1128" i="22"/>
  <c r="D1129" i="22"/>
  <c r="D1130" i="22"/>
  <c r="D1131" i="22"/>
  <c r="D1132" i="22"/>
  <c r="D1133" i="22"/>
  <c r="D1134" i="22"/>
  <c r="D1135" i="22"/>
  <c r="D1136" i="22"/>
  <c r="D1137" i="22"/>
  <c r="D1138" i="22"/>
  <c r="D1139" i="22"/>
  <c r="D1140" i="22"/>
  <c r="D1141" i="22"/>
  <c r="D1142" i="22"/>
  <c r="D1143" i="22"/>
  <c r="D1144" i="22"/>
  <c r="D1145" i="22"/>
  <c r="D1146" i="22"/>
  <c r="D1147" i="22"/>
  <c r="D1148" i="22"/>
  <c r="D1149" i="22"/>
  <c r="D1150" i="22"/>
  <c r="D1151" i="22"/>
  <c r="D1152" i="22"/>
  <c r="D1153" i="22"/>
  <c r="D1154" i="22"/>
  <c r="D1155" i="22"/>
  <c r="D1156" i="22"/>
  <c r="D1157" i="22"/>
  <c r="D1158" i="22"/>
  <c r="D1159" i="22"/>
  <c r="D1160" i="22"/>
  <c r="D1161" i="22"/>
  <c r="D1162" i="22"/>
  <c r="D1163" i="22"/>
  <c r="D1164" i="22"/>
  <c r="D1165" i="22"/>
  <c r="D1166" i="22"/>
  <c r="D1167" i="22"/>
  <c r="D1168" i="22"/>
  <c r="D1169" i="22"/>
  <c r="D1170" i="22"/>
  <c r="D1171" i="22"/>
  <c r="D1172" i="22"/>
  <c r="D1173" i="22"/>
  <c r="D1174" i="22"/>
  <c r="D1175" i="22"/>
  <c r="D1176" i="22"/>
  <c r="D1177" i="22"/>
  <c r="D1178" i="22"/>
  <c r="D1179" i="22"/>
  <c r="D1180" i="22"/>
  <c r="D1181" i="22"/>
  <c r="D1182" i="22"/>
  <c r="D1183" i="22"/>
  <c r="D1184" i="22"/>
  <c r="D1185" i="22"/>
  <c r="D1186" i="22"/>
  <c r="D1187" i="22"/>
  <c r="D1188" i="22"/>
  <c r="D1189" i="22"/>
  <c r="D1190" i="22"/>
  <c r="D1191" i="22"/>
  <c r="D1192" i="22"/>
  <c r="D1193" i="22"/>
  <c r="D1194" i="22"/>
  <c r="D1195" i="22"/>
  <c r="D1196" i="22"/>
  <c r="D1197" i="22"/>
  <c r="D1198" i="22"/>
  <c r="D1199" i="22"/>
  <c r="D1200" i="22"/>
  <c r="D1201" i="22"/>
  <c r="D1202" i="22"/>
  <c r="D1203" i="22"/>
  <c r="D1204" i="22"/>
  <c r="D1205" i="22"/>
  <c r="D1206" i="22"/>
  <c r="D1207" i="22"/>
  <c r="D1208" i="22"/>
  <c r="D1209" i="22"/>
  <c r="D1210" i="22"/>
  <c r="D1211" i="22"/>
  <c r="D1212" i="22"/>
  <c r="D1213" i="22"/>
  <c r="D1214" i="22"/>
  <c r="D1215" i="22"/>
  <c r="D1216" i="22"/>
  <c r="D1217" i="22"/>
  <c r="D1218" i="22"/>
  <c r="D1219" i="22"/>
  <c r="D1220" i="22"/>
  <c r="D1221" i="22"/>
  <c r="D1222" i="22"/>
  <c r="D1223" i="22"/>
  <c r="D1224" i="22"/>
  <c r="D1225" i="22"/>
  <c r="D1226" i="22"/>
  <c r="D1227" i="22"/>
  <c r="D1228" i="22"/>
  <c r="D1229" i="22"/>
  <c r="D1230" i="22"/>
  <c r="D1231" i="22"/>
  <c r="D1232" i="22"/>
  <c r="D1233" i="22"/>
  <c r="D1234" i="22"/>
  <c r="D1235" i="22"/>
  <c r="D1236" i="22"/>
  <c r="D1237" i="22"/>
  <c r="D1238" i="22"/>
  <c r="D1239" i="22"/>
  <c r="D1240" i="22"/>
  <c r="D1241" i="22"/>
  <c r="D1242" i="22"/>
  <c r="D1243" i="22"/>
  <c r="D1244" i="22"/>
  <c r="D1245" i="22"/>
  <c r="D1246" i="22"/>
  <c r="D1247" i="22"/>
  <c r="D1248" i="22"/>
  <c r="D1249" i="22"/>
  <c r="D1250" i="22"/>
  <c r="D1251" i="22"/>
  <c r="D1252" i="22"/>
  <c r="D1253" i="22"/>
  <c r="D1254" i="22"/>
  <c r="D1255" i="22"/>
  <c r="D1256" i="22"/>
  <c r="D1257" i="22"/>
  <c r="D1258" i="22"/>
  <c r="D1259" i="22"/>
  <c r="D1260" i="22"/>
  <c r="D1261" i="22"/>
  <c r="D1262" i="22"/>
  <c r="D1263" i="22"/>
  <c r="D1264" i="22"/>
  <c r="D1265" i="22"/>
  <c r="D1266" i="22"/>
  <c r="D1267" i="22"/>
  <c r="D1268" i="22"/>
  <c r="D1269" i="22"/>
  <c r="D1270" i="22"/>
  <c r="D1271" i="22"/>
  <c r="D1272" i="22"/>
  <c r="D1273" i="22"/>
  <c r="D1274" i="22"/>
  <c r="D1275" i="22"/>
  <c r="D1276" i="22"/>
  <c r="D1277" i="22"/>
  <c r="D1278" i="22"/>
  <c r="D1279" i="22"/>
  <c r="D1280" i="22"/>
  <c r="D1281" i="22"/>
  <c r="D1282" i="22"/>
  <c r="D1283" i="22"/>
  <c r="D1284" i="22"/>
  <c r="D1285" i="22"/>
  <c r="D1286" i="22"/>
  <c r="D1287" i="22"/>
  <c r="D1288" i="22"/>
  <c r="D1289" i="22"/>
  <c r="D1290" i="22"/>
  <c r="D1291" i="22"/>
  <c r="D1292" i="22"/>
  <c r="D1293" i="22"/>
  <c r="D1294" i="22"/>
  <c r="D1295" i="22"/>
  <c r="D1296" i="22"/>
  <c r="D1297" i="22"/>
  <c r="D1298" i="22"/>
  <c r="D1299" i="22"/>
  <c r="D1300" i="22"/>
  <c r="D1301" i="22"/>
  <c r="D1302" i="22"/>
  <c r="D1303" i="22"/>
  <c r="D1304" i="22"/>
  <c r="D1305" i="22"/>
  <c r="D1306" i="22"/>
  <c r="D1307" i="22"/>
  <c r="D1308" i="22"/>
  <c r="D1309" i="22"/>
  <c r="D1310" i="22"/>
  <c r="D1311" i="22"/>
  <c r="D1312" i="22"/>
  <c r="D1313" i="22"/>
  <c r="D1314" i="22"/>
  <c r="D1315" i="22"/>
  <c r="D1316" i="22"/>
  <c r="D1317" i="22"/>
  <c r="D1318" i="22"/>
  <c r="D1319" i="22"/>
  <c r="D1320" i="22"/>
  <c r="D1321" i="22"/>
  <c r="D1322" i="22"/>
  <c r="D1323" i="22"/>
  <c r="D1324" i="22"/>
  <c r="D1325" i="22"/>
  <c r="D1326" i="22"/>
  <c r="D1327" i="22"/>
  <c r="D1328" i="22"/>
  <c r="D1329" i="22"/>
  <c r="D1330" i="22"/>
  <c r="D1331" i="22"/>
  <c r="D1332" i="22"/>
  <c r="D1333" i="22"/>
  <c r="D1334" i="22"/>
  <c r="D1335" i="22"/>
  <c r="D1336" i="22"/>
  <c r="D1337" i="22"/>
  <c r="D1338" i="22"/>
  <c r="D1339" i="22"/>
  <c r="D1340" i="22"/>
  <c r="D1341" i="22"/>
  <c r="D1342" i="22"/>
  <c r="D1343" i="22"/>
  <c r="D1344" i="22"/>
  <c r="D1345" i="22"/>
  <c r="D1346" i="22"/>
  <c r="D1347" i="22"/>
  <c r="D1348" i="22"/>
  <c r="D1349" i="22"/>
  <c r="D1350" i="22"/>
  <c r="D1351" i="22"/>
  <c r="D1352" i="22"/>
  <c r="D1353" i="22"/>
  <c r="D1354" i="22"/>
  <c r="D1355" i="22"/>
  <c r="D1356" i="22"/>
  <c r="D1357" i="22"/>
  <c r="D1358" i="22"/>
  <c r="D1359" i="22"/>
  <c r="D1360" i="22"/>
  <c r="D1361" i="22"/>
  <c r="D1362" i="22"/>
  <c r="D1363" i="22"/>
  <c r="D1364" i="22"/>
  <c r="D1365" i="22"/>
  <c r="D1366" i="22"/>
  <c r="D1367" i="22"/>
  <c r="D1368" i="22"/>
  <c r="D1369" i="22"/>
  <c r="D1370" i="22"/>
  <c r="D1371" i="22"/>
  <c r="D1372" i="22"/>
  <c r="D1373" i="22"/>
  <c r="D1374" i="22"/>
  <c r="D1375" i="22"/>
  <c r="D1376" i="22"/>
  <c r="D1377" i="22"/>
  <c r="D1378" i="22"/>
  <c r="D1379" i="22"/>
  <c r="D1380" i="22"/>
  <c r="D1381" i="22"/>
  <c r="D1382" i="22"/>
  <c r="D1383" i="22"/>
  <c r="D1384" i="22"/>
  <c r="D1385" i="22"/>
  <c r="D1386" i="22"/>
  <c r="D1387" i="22"/>
  <c r="D1388" i="22"/>
  <c r="D1389" i="22"/>
  <c r="D1390" i="22"/>
  <c r="D1391" i="22"/>
  <c r="D1392" i="22"/>
  <c r="D1393" i="22"/>
  <c r="D1394" i="22"/>
  <c r="D1395" i="22"/>
  <c r="D1396" i="22"/>
  <c r="D1397" i="22"/>
  <c r="D1398" i="22"/>
  <c r="D1399" i="22"/>
  <c r="D1400" i="22"/>
  <c r="D1401" i="22"/>
  <c r="D1402" i="22"/>
  <c r="D1403" i="22"/>
  <c r="D1404" i="22"/>
  <c r="D1405" i="22"/>
  <c r="D1406" i="22"/>
  <c r="D1407" i="22"/>
  <c r="D1408" i="22"/>
  <c r="D1409" i="22"/>
  <c r="D1410" i="22"/>
  <c r="D1411" i="22"/>
  <c r="D1412" i="22"/>
  <c r="D1413" i="22"/>
  <c r="D1414" i="22"/>
  <c r="D1415" i="22"/>
  <c r="D1416" i="22"/>
  <c r="D1417" i="22"/>
  <c r="D1418" i="22"/>
  <c r="D1419" i="22"/>
  <c r="D1420" i="22"/>
  <c r="D1421" i="22"/>
  <c r="D1422" i="22"/>
  <c r="D1423" i="22"/>
  <c r="D1424" i="22"/>
  <c r="D1425" i="22"/>
  <c r="D1426" i="22"/>
  <c r="D1427" i="22"/>
  <c r="D1428" i="22"/>
  <c r="D1429" i="22"/>
  <c r="D1430" i="22"/>
  <c r="D1431" i="22"/>
  <c r="D1432" i="22"/>
  <c r="D1433" i="22"/>
  <c r="D1434" i="22"/>
  <c r="D1435" i="22"/>
  <c r="D1436" i="22"/>
  <c r="D1437" i="22"/>
  <c r="D1438" i="22"/>
  <c r="D1439" i="22"/>
  <c r="D1440" i="22"/>
  <c r="D1441" i="22"/>
  <c r="D1442" i="22"/>
  <c r="D1443" i="22"/>
  <c r="D1444" i="22"/>
  <c r="D1445" i="22"/>
  <c r="D1446" i="22"/>
  <c r="D1447" i="22"/>
  <c r="D1448" i="22"/>
  <c r="D1449" i="22"/>
  <c r="D1450" i="22"/>
  <c r="D1451" i="22"/>
  <c r="D1452" i="22"/>
  <c r="D1453" i="22"/>
  <c r="D1454" i="22"/>
  <c r="D1455" i="22"/>
  <c r="D1456" i="22"/>
  <c r="D1457" i="22"/>
  <c r="D1458" i="22"/>
  <c r="D1459" i="22"/>
  <c r="D1460" i="22"/>
  <c r="D1461" i="22"/>
  <c r="D1462" i="22"/>
  <c r="D1463" i="22"/>
  <c r="D1464" i="22"/>
  <c r="D1465" i="22"/>
  <c r="D1466" i="22"/>
  <c r="D1467" i="22"/>
  <c r="D1468" i="22"/>
  <c r="D1469" i="22"/>
  <c r="D1470" i="22"/>
  <c r="D1471" i="22"/>
  <c r="D1472" i="22"/>
  <c r="D1473" i="22"/>
  <c r="D1474" i="22"/>
  <c r="D1475" i="22"/>
  <c r="D1476" i="22"/>
  <c r="D1477" i="22"/>
  <c r="D1478" i="22"/>
  <c r="D1479" i="22"/>
  <c r="D1480" i="22"/>
  <c r="D1481" i="22"/>
  <c r="D1482" i="22"/>
  <c r="D1483" i="22"/>
  <c r="D1484" i="22"/>
  <c r="D1485" i="22"/>
  <c r="D1486" i="22"/>
  <c r="D1487" i="22"/>
  <c r="D1488" i="22"/>
  <c r="D1489" i="22"/>
  <c r="D1490" i="22"/>
  <c r="D1491" i="22"/>
  <c r="D1492" i="22"/>
  <c r="D1493" i="22"/>
  <c r="D1494" i="22"/>
  <c r="D1495" i="22"/>
  <c r="D1496" i="22"/>
  <c r="D1497" i="22"/>
  <c r="D1498" i="22"/>
  <c r="D1499" i="22"/>
  <c r="D1500" i="22"/>
  <c r="D1501" i="22"/>
  <c r="D1502" i="22"/>
  <c r="D1503" i="22"/>
  <c r="D1504" i="22"/>
  <c r="D1505" i="22"/>
  <c r="D1506" i="22"/>
  <c r="D1507" i="22"/>
  <c r="D1508" i="22"/>
  <c r="D1509" i="22"/>
  <c r="D1510" i="22"/>
  <c r="D1511" i="22"/>
  <c r="D1512" i="22"/>
  <c r="D1513" i="22"/>
  <c r="D1514" i="22"/>
  <c r="D1515" i="22"/>
  <c r="D1516" i="22"/>
  <c r="D1517" i="22"/>
  <c r="D1518" i="22"/>
  <c r="D1519" i="22"/>
  <c r="D1520" i="22"/>
  <c r="D1521" i="22"/>
  <c r="D1522" i="22"/>
  <c r="D1523" i="22"/>
  <c r="D1524" i="22"/>
  <c r="D1525" i="22"/>
  <c r="D1526" i="22"/>
  <c r="D1527" i="22"/>
  <c r="D1528" i="22"/>
  <c r="D1529" i="22"/>
  <c r="D1530" i="22"/>
  <c r="D1531" i="22"/>
  <c r="D1532" i="22"/>
  <c r="D1533" i="22"/>
  <c r="D1534" i="22"/>
  <c r="D1535" i="22"/>
  <c r="D1536" i="22"/>
  <c r="D1537" i="22"/>
  <c r="D1538" i="22"/>
  <c r="D1539" i="22"/>
  <c r="D1540" i="22"/>
  <c r="D1541" i="22"/>
  <c r="D1542" i="22"/>
  <c r="D1543" i="22"/>
  <c r="D1544" i="22"/>
  <c r="D1545" i="22"/>
  <c r="D1546" i="22"/>
  <c r="D1547" i="22"/>
  <c r="D1548" i="22"/>
  <c r="D1549" i="22"/>
  <c r="D1550" i="22"/>
  <c r="D1551" i="22"/>
  <c r="D1552" i="22"/>
  <c r="D1553" i="22"/>
  <c r="D1554" i="22"/>
  <c r="D1555" i="22"/>
  <c r="D1556" i="22"/>
  <c r="D1557" i="22"/>
  <c r="D1558" i="22"/>
  <c r="D1559" i="22"/>
  <c r="D1560" i="22"/>
  <c r="D1561" i="22"/>
  <c r="D1562" i="22"/>
  <c r="D1563" i="22"/>
  <c r="D1564" i="22"/>
  <c r="D1565" i="22"/>
  <c r="D1566" i="22"/>
  <c r="D1567" i="22"/>
  <c r="D1568" i="22"/>
  <c r="D1569" i="22"/>
  <c r="D1570" i="22"/>
  <c r="D1571" i="22"/>
  <c r="D1572" i="22"/>
  <c r="D1573" i="22"/>
  <c r="D1574" i="22"/>
  <c r="D1575" i="22"/>
  <c r="D1576" i="22"/>
  <c r="D1577" i="22"/>
  <c r="D1578" i="22"/>
  <c r="D1579" i="22"/>
  <c r="D1580" i="22"/>
  <c r="D1581" i="22"/>
  <c r="D1582" i="22"/>
  <c r="D1583" i="22"/>
  <c r="D1584" i="22"/>
  <c r="D1585" i="22"/>
  <c r="D1586" i="22"/>
  <c r="D1587" i="22"/>
  <c r="D1588" i="22"/>
  <c r="D1589" i="22"/>
  <c r="D1590" i="22"/>
  <c r="D1591" i="22"/>
  <c r="D1592" i="22"/>
  <c r="D1593" i="22"/>
  <c r="D1594" i="22"/>
  <c r="D1595" i="22"/>
  <c r="D1596" i="22"/>
  <c r="D1597" i="22"/>
  <c r="D1598" i="22"/>
  <c r="D1599" i="22"/>
  <c r="D1600" i="22"/>
  <c r="D1601" i="22"/>
  <c r="D1602" i="22"/>
  <c r="D1603" i="22"/>
  <c r="D1604" i="22"/>
  <c r="D1605" i="22"/>
  <c r="D1606" i="22"/>
  <c r="D1607" i="22"/>
  <c r="D1608" i="22"/>
  <c r="D1609" i="22"/>
  <c r="D1610" i="22"/>
  <c r="D1611" i="22"/>
  <c r="D1612" i="22"/>
  <c r="D1613" i="22"/>
  <c r="D1614" i="22"/>
  <c r="D1615" i="22"/>
  <c r="D1616" i="22"/>
  <c r="D1617" i="22"/>
  <c r="D1618" i="22"/>
  <c r="D1619" i="22"/>
  <c r="D1620" i="22"/>
  <c r="D1621" i="22"/>
  <c r="D1622" i="22"/>
  <c r="D1623" i="22"/>
  <c r="D1624" i="22"/>
  <c r="D1625" i="22"/>
  <c r="D1626" i="22"/>
  <c r="D1627" i="22"/>
  <c r="D1628" i="22"/>
  <c r="D1629" i="22"/>
  <c r="D1630" i="22"/>
  <c r="D1631" i="22"/>
  <c r="D1632" i="22"/>
  <c r="D1633" i="22"/>
  <c r="D1634" i="22"/>
  <c r="D1635" i="22"/>
  <c r="D1636" i="22"/>
  <c r="D1637" i="22"/>
  <c r="D1638" i="22"/>
  <c r="D1639" i="22"/>
  <c r="D1640" i="22"/>
  <c r="D1641" i="22"/>
  <c r="D1642" i="22"/>
  <c r="D1643" i="22"/>
  <c r="D1644" i="22"/>
  <c r="D1645" i="22"/>
  <c r="D1646" i="22"/>
  <c r="D1647" i="22"/>
  <c r="D1648" i="22"/>
  <c r="D1649" i="22"/>
  <c r="D1650" i="22"/>
  <c r="D1651" i="22"/>
  <c r="D1652" i="22"/>
  <c r="D1653" i="22"/>
  <c r="D1654" i="22"/>
  <c r="D1655" i="22"/>
  <c r="D1656" i="22"/>
  <c r="D1657" i="22"/>
  <c r="D1658" i="22"/>
  <c r="D1659" i="22"/>
  <c r="D1660" i="22"/>
  <c r="D1661" i="22"/>
  <c r="D1662" i="22"/>
  <c r="D1663" i="22"/>
  <c r="D1664" i="22"/>
  <c r="D1665" i="22"/>
  <c r="D1666" i="22"/>
  <c r="D1667" i="22"/>
  <c r="D1668" i="22"/>
  <c r="D1669" i="22"/>
  <c r="D1670" i="22"/>
  <c r="D1671" i="22"/>
  <c r="D1672" i="22"/>
  <c r="D1673" i="22"/>
  <c r="D1674" i="22"/>
  <c r="D1675" i="22"/>
  <c r="D1676" i="22"/>
  <c r="D1677" i="22"/>
  <c r="D1678" i="22"/>
  <c r="D1679" i="22"/>
  <c r="D1680" i="22"/>
  <c r="D1681" i="22"/>
  <c r="D1682" i="22"/>
  <c r="D1683" i="22"/>
  <c r="D1684" i="22"/>
  <c r="D1685" i="22"/>
  <c r="D1686" i="22"/>
  <c r="D1687" i="22"/>
  <c r="D1688" i="22"/>
  <c r="D1689" i="22"/>
  <c r="D1690" i="22"/>
  <c r="D1691" i="22"/>
  <c r="D1692" i="22"/>
  <c r="D1693" i="22"/>
  <c r="D1694" i="22"/>
  <c r="D1695" i="22"/>
  <c r="D1696" i="22"/>
  <c r="D1697" i="22"/>
  <c r="D1698" i="22"/>
  <c r="D1699" i="22"/>
  <c r="D1700" i="22"/>
  <c r="D1701" i="22"/>
  <c r="D1702" i="22"/>
  <c r="D1703" i="22"/>
  <c r="D1704" i="22"/>
  <c r="D1705" i="22"/>
  <c r="D1706" i="22"/>
  <c r="D1707" i="22"/>
  <c r="D1708" i="22"/>
  <c r="D1709" i="22"/>
  <c r="D1710" i="22"/>
  <c r="D1711" i="22"/>
  <c r="D1712" i="22"/>
  <c r="D1713" i="22"/>
  <c r="D1714" i="22"/>
  <c r="D1715" i="22"/>
  <c r="D1716" i="22"/>
  <c r="D1717" i="22"/>
  <c r="D1718" i="22"/>
  <c r="D1719" i="22"/>
  <c r="D1720" i="22"/>
  <c r="D1721" i="22"/>
  <c r="D1722" i="22"/>
  <c r="D1723" i="22"/>
  <c r="D1724" i="22"/>
  <c r="D1725" i="22"/>
  <c r="D1726" i="22"/>
  <c r="D1727" i="22"/>
  <c r="D1728" i="22"/>
  <c r="D1729" i="22"/>
  <c r="D1730" i="22"/>
  <c r="D1731" i="22"/>
  <c r="D1732" i="22"/>
  <c r="D1733" i="22"/>
  <c r="D1734" i="22"/>
  <c r="D1735" i="22"/>
  <c r="D1736" i="22"/>
  <c r="D1737" i="22"/>
  <c r="D1738" i="22"/>
  <c r="D1739" i="22"/>
  <c r="D1740" i="22"/>
  <c r="D1741" i="22"/>
  <c r="D1742" i="22"/>
  <c r="D1743" i="22"/>
  <c r="D1744" i="22"/>
  <c r="D1745" i="22"/>
  <c r="D1746" i="22"/>
  <c r="D1747" i="22"/>
  <c r="D1748" i="22"/>
  <c r="D1749" i="22"/>
  <c r="D1750" i="22"/>
  <c r="D1751" i="22"/>
  <c r="D1752" i="22"/>
  <c r="D1753" i="22"/>
  <c r="D1754" i="22"/>
  <c r="D1755" i="22"/>
  <c r="D1756" i="22"/>
  <c r="D1757" i="22"/>
  <c r="D1758" i="22"/>
  <c r="D1759" i="22"/>
  <c r="D1760" i="22"/>
  <c r="D1761" i="22"/>
  <c r="D1762" i="22"/>
  <c r="D1763" i="22"/>
  <c r="D1764" i="22"/>
  <c r="D1765" i="22"/>
  <c r="D1766" i="22"/>
  <c r="D1767" i="22"/>
  <c r="D1768" i="22"/>
  <c r="D1769" i="22"/>
  <c r="D1770" i="22"/>
  <c r="D1771" i="22"/>
  <c r="D1772" i="22"/>
  <c r="D1773" i="22"/>
  <c r="D1774" i="22"/>
  <c r="D1775" i="22"/>
  <c r="D1776" i="22"/>
  <c r="D1777" i="22"/>
  <c r="D1778" i="22"/>
  <c r="D1779" i="22"/>
  <c r="D1780" i="22"/>
  <c r="D1781" i="22"/>
  <c r="D1782" i="22"/>
  <c r="D1783" i="22"/>
  <c r="D1784" i="22"/>
  <c r="D1785" i="22"/>
  <c r="D1786" i="22"/>
  <c r="D1787" i="22"/>
  <c r="D1788" i="22"/>
  <c r="D1789" i="22"/>
  <c r="D1790" i="22"/>
  <c r="D1791" i="22"/>
  <c r="D1792" i="22"/>
  <c r="D1793" i="22"/>
  <c r="D1794" i="22"/>
  <c r="D1795" i="22"/>
  <c r="D1796" i="22"/>
  <c r="D1797" i="22"/>
  <c r="D1798" i="22"/>
  <c r="D1799" i="22"/>
  <c r="D1800" i="22"/>
  <c r="D1801" i="22"/>
  <c r="D1802" i="22"/>
  <c r="D1803" i="22"/>
  <c r="D1804" i="22"/>
  <c r="D1805" i="22"/>
  <c r="D1806" i="22"/>
  <c r="D1807" i="22"/>
  <c r="D1808" i="22"/>
  <c r="D1809" i="22"/>
  <c r="D1810" i="22"/>
  <c r="D1811" i="22"/>
  <c r="D1812" i="22"/>
  <c r="D1813" i="22"/>
  <c r="D1814" i="22"/>
  <c r="D1815" i="22"/>
  <c r="D1816" i="22"/>
  <c r="D1817" i="22"/>
  <c r="D1818" i="22"/>
  <c r="D1819" i="22"/>
  <c r="D1820" i="22"/>
  <c r="D1821" i="22"/>
  <c r="D1822" i="22"/>
  <c r="D1823" i="22"/>
  <c r="D1824" i="22"/>
  <c r="D1825" i="22"/>
  <c r="D1826" i="22"/>
  <c r="D1827" i="22"/>
  <c r="D1828" i="22"/>
  <c r="D1829" i="22"/>
  <c r="D1830" i="22"/>
  <c r="D1831" i="22"/>
  <c r="D1832" i="22"/>
  <c r="D1833" i="22"/>
  <c r="D1834" i="22"/>
  <c r="D1835" i="22"/>
  <c r="D1836" i="22"/>
  <c r="D1837" i="22"/>
  <c r="D1838" i="22"/>
  <c r="D1839" i="22"/>
  <c r="D1840" i="22"/>
  <c r="D1841" i="22"/>
  <c r="D1842" i="22"/>
  <c r="D1843" i="22"/>
  <c r="D1844" i="22"/>
  <c r="D1845" i="22"/>
  <c r="D1846" i="22"/>
  <c r="D1847" i="22"/>
  <c r="D1848" i="22"/>
  <c r="D1849" i="22"/>
  <c r="D1850" i="22"/>
  <c r="D1851" i="22"/>
  <c r="D1852" i="22"/>
  <c r="D1853" i="22"/>
  <c r="D1854" i="22"/>
  <c r="D1855" i="22"/>
  <c r="D1856" i="22"/>
  <c r="D1857" i="22"/>
  <c r="D1858" i="22"/>
  <c r="D1859" i="22"/>
  <c r="D1860" i="22"/>
  <c r="D1861" i="22"/>
  <c r="D1862" i="22"/>
  <c r="D1863" i="22"/>
  <c r="D1864" i="22"/>
  <c r="D1865" i="22"/>
  <c r="D1866" i="22"/>
  <c r="D1867" i="22"/>
  <c r="D1868" i="22"/>
  <c r="D1869" i="22"/>
  <c r="D1870" i="22"/>
  <c r="D1871" i="22"/>
  <c r="D1872" i="22"/>
  <c r="D1873" i="22"/>
  <c r="D1874" i="22"/>
  <c r="D1875" i="22"/>
  <c r="D1876" i="22"/>
  <c r="D1877" i="22"/>
  <c r="D1878" i="22"/>
  <c r="D1879" i="22"/>
  <c r="D1880" i="22"/>
  <c r="D1881" i="22"/>
  <c r="D1882" i="22"/>
  <c r="D1883" i="22"/>
  <c r="D1884" i="22"/>
  <c r="D1885" i="22"/>
  <c r="D1886" i="22"/>
  <c r="D1887" i="22"/>
  <c r="D1888" i="22"/>
  <c r="D1889" i="22"/>
  <c r="D1890" i="22"/>
  <c r="D1891" i="22"/>
  <c r="D1892" i="22"/>
  <c r="D1893" i="22"/>
  <c r="D1894" i="22"/>
  <c r="D1895" i="22"/>
  <c r="D1896" i="22"/>
  <c r="D1897" i="22"/>
  <c r="D1898" i="22"/>
  <c r="D1899" i="22"/>
  <c r="D1900" i="22"/>
  <c r="D1901" i="22"/>
  <c r="D1902" i="22"/>
  <c r="D1903" i="22"/>
  <c r="D1904" i="22"/>
  <c r="D1905" i="22"/>
  <c r="D1906" i="22"/>
  <c r="D1907" i="22"/>
  <c r="D1908" i="22"/>
  <c r="D1909" i="22"/>
  <c r="D1910" i="22"/>
  <c r="D1911" i="22"/>
  <c r="D1912" i="22"/>
  <c r="D1913" i="22"/>
  <c r="D1914" i="22"/>
  <c r="D1915" i="22"/>
  <c r="D1916" i="22"/>
  <c r="D1917" i="22"/>
  <c r="D1918" i="22"/>
  <c r="D1919" i="22"/>
  <c r="D1920" i="22"/>
  <c r="D1921" i="22"/>
  <c r="D1922" i="22"/>
  <c r="D1923" i="22"/>
  <c r="D1924" i="22"/>
  <c r="D1925" i="22"/>
  <c r="D1926" i="22"/>
  <c r="D1927" i="22"/>
  <c r="D1928" i="22"/>
  <c r="D1929" i="22"/>
  <c r="D1930" i="22"/>
  <c r="D1931" i="22"/>
  <c r="D1932" i="22"/>
  <c r="D1933" i="22"/>
  <c r="D1934" i="22"/>
  <c r="D1935" i="22"/>
  <c r="D1936" i="22"/>
  <c r="D1937" i="22"/>
  <c r="D1938" i="22"/>
  <c r="D1939" i="22"/>
  <c r="D1940" i="22"/>
  <c r="D1941" i="22"/>
  <c r="D1942" i="22"/>
  <c r="D1943" i="22"/>
  <c r="D1944" i="22"/>
  <c r="D1945" i="22"/>
  <c r="D1946" i="22"/>
  <c r="D1947" i="22"/>
  <c r="D1948" i="22"/>
  <c r="D1949" i="22"/>
  <c r="D1950" i="22"/>
  <c r="D1951" i="22"/>
  <c r="D1952" i="22"/>
  <c r="D1953" i="22"/>
  <c r="D1954" i="22"/>
  <c r="D1955" i="22"/>
  <c r="D1956" i="22"/>
  <c r="D1957" i="22"/>
  <c r="D1958" i="22"/>
  <c r="D1959" i="22"/>
  <c r="D1960" i="22"/>
  <c r="D1961" i="22"/>
  <c r="D1962" i="22"/>
  <c r="D1963" i="22"/>
  <c r="D1964" i="22"/>
  <c r="D1965" i="22"/>
  <c r="D1966" i="22"/>
  <c r="D1967" i="22"/>
  <c r="D1968" i="22"/>
  <c r="D1969" i="22"/>
  <c r="D1970" i="22"/>
  <c r="D1971" i="22"/>
  <c r="D1972" i="22"/>
  <c r="D1973" i="22"/>
  <c r="D1974" i="22"/>
  <c r="D1975" i="22"/>
  <c r="D1976" i="22"/>
  <c r="D1977" i="22"/>
  <c r="D1978" i="22"/>
  <c r="D1979" i="22"/>
  <c r="D1980" i="22"/>
  <c r="D1981" i="22"/>
  <c r="D1982" i="22"/>
  <c r="D1983" i="22"/>
  <c r="D1984" i="22"/>
  <c r="D1985" i="22"/>
  <c r="D1986" i="22"/>
  <c r="D1987" i="22"/>
  <c r="D1988" i="22"/>
  <c r="D1989" i="22"/>
  <c r="D1990" i="22"/>
  <c r="D1991" i="22"/>
  <c r="D1992" i="22"/>
  <c r="D1993" i="22"/>
  <c r="D1994" i="22"/>
  <c r="D1995" i="22"/>
  <c r="D1996" i="22"/>
  <c r="D1997" i="22"/>
  <c r="D1998" i="22"/>
  <c r="D1999" i="22"/>
  <c r="D2000" i="22"/>
  <c r="D2001" i="22"/>
  <c r="D3" i="22"/>
  <c r="D2" i="22"/>
  <c r="R14"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P52" i="22"/>
  <c r="P53" i="22"/>
  <c r="P54" i="22"/>
  <c r="P55" i="22"/>
  <c r="P56" i="22"/>
  <c r="P57" i="22"/>
  <c r="P58" i="22"/>
  <c r="P59" i="22"/>
  <c r="P60" i="22"/>
  <c r="P61" i="22"/>
  <c r="P62" i="22"/>
  <c r="P63" i="22"/>
  <c r="P64" i="22"/>
  <c r="P65" i="22"/>
  <c r="P66" i="22"/>
  <c r="P67" i="22"/>
  <c r="P68" i="22"/>
  <c r="P69" i="22"/>
  <c r="P70" i="22"/>
  <c r="P71" i="22"/>
  <c r="P72" i="22"/>
  <c r="P73" i="22"/>
  <c r="P74" i="22"/>
  <c r="P75" i="22"/>
  <c r="P76" i="22"/>
  <c r="P77" i="22"/>
  <c r="P78" i="22"/>
  <c r="P79" i="22"/>
  <c r="P80" i="22"/>
  <c r="P81" i="22"/>
  <c r="P82" i="22"/>
  <c r="P83" i="22"/>
  <c r="P84" i="22"/>
  <c r="P85" i="22"/>
  <c r="P86" i="22"/>
  <c r="P87" i="22"/>
  <c r="P88" i="22"/>
  <c r="P89" i="22"/>
  <c r="P90" i="22"/>
  <c r="P91" i="22"/>
  <c r="P92" i="22"/>
  <c r="P93" i="22"/>
  <c r="P94" i="22"/>
  <c r="P95" i="22"/>
  <c r="P96" i="22"/>
  <c r="P97" i="22"/>
  <c r="P98" i="22"/>
  <c r="P99" i="22"/>
  <c r="P100" i="22"/>
  <c r="P101" i="22"/>
  <c r="P102" i="22"/>
  <c r="P103" i="22"/>
  <c r="P104" i="22"/>
  <c r="P105" i="22"/>
  <c r="P106" i="22"/>
  <c r="P107" i="22"/>
  <c r="P108" i="22"/>
  <c r="P109" i="22"/>
  <c r="P110" i="22"/>
  <c r="P111" i="22"/>
  <c r="P112" i="22"/>
  <c r="P113" i="22"/>
  <c r="P114" i="22"/>
  <c r="P115" i="22"/>
  <c r="P116" i="22"/>
  <c r="P117" i="22"/>
  <c r="P118" i="22"/>
  <c r="P119" i="22"/>
  <c r="P120" i="22"/>
  <c r="P121" i="22"/>
  <c r="P122" i="22"/>
  <c r="P123" i="22"/>
  <c r="P124" i="22"/>
  <c r="P125" i="22"/>
  <c r="P126" i="22"/>
  <c r="P127" i="22"/>
  <c r="P128" i="22"/>
  <c r="P129" i="22"/>
  <c r="P130" i="22"/>
  <c r="P131" i="22"/>
  <c r="P132" i="22"/>
  <c r="P133" i="22"/>
  <c r="P134" i="22"/>
  <c r="P135" i="22"/>
  <c r="P136" i="22"/>
  <c r="P137" i="22"/>
  <c r="P138" i="22"/>
  <c r="P139" i="22"/>
  <c r="P140" i="22"/>
  <c r="P141" i="22"/>
  <c r="P142" i="22"/>
  <c r="P143" i="22"/>
  <c r="P144" i="22"/>
  <c r="P145" i="22"/>
  <c r="P146" i="22"/>
  <c r="P147" i="22"/>
  <c r="P148" i="22"/>
  <c r="P149" i="22"/>
  <c r="P150" i="22"/>
  <c r="P151" i="22"/>
  <c r="P152" i="22"/>
  <c r="P153" i="22"/>
  <c r="P154" i="22"/>
  <c r="P155" i="22"/>
  <c r="P156" i="22"/>
  <c r="P157" i="22"/>
  <c r="P158" i="22"/>
  <c r="P159" i="22"/>
  <c r="P160" i="22"/>
  <c r="P161" i="22"/>
  <c r="P162" i="22"/>
  <c r="P163" i="22"/>
  <c r="P164" i="22"/>
  <c r="P165" i="22"/>
  <c r="P166" i="22"/>
  <c r="P167" i="22"/>
  <c r="P168" i="22"/>
  <c r="P169" i="22"/>
  <c r="P170" i="22"/>
  <c r="P171" i="22"/>
  <c r="P172" i="22"/>
  <c r="P173" i="22"/>
  <c r="P174" i="22"/>
  <c r="P175" i="22"/>
  <c r="P176" i="22"/>
  <c r="P177" i="22"/>
  <c r="P178" i="22"/>
  <c r="P179" i="22"/>
  <c r="P180" i="22"/>
  <c r="P181" i="22"/>
  <c r="P182" i="22"/>
  <c r="P183" i="22"/>
  <c r="P184" i="22"/>
  <c r="P185" i="22"/>
  <c r="P186" i="22"/>
  <c r="P187" i="22"/>
  <c r="P188" i="22"/>
  <c r="P189" i="22"/>
  <c r="P190" i="22"/>
  <c r="P191" i="22"/>
  <c r="P192" i="22"/>
  <c r="P193" i="22"/>
  <c r="P194" i="22"/>
  <c r="P195" i="22"/>
  <c r="P196" i="22"/>
  <c r="P197" i="22"/>
  <c r="P198" i="22"/>
  <c r="P199" i="22"/>
  <c r="P200" i="22"/>
  <c r="P201" i="22"/>
  <c r="P202" i="22"/>
  <c r="P203" i="22"/>
  <c r="P204" i="22"/>
  <c r="P205" i="22"/>
  <c r="P206" i="22"/>
  <c r="P207" i="22"/>
  <c r="P208" i="22"/>
  <c r="P209" i="22"/>
  <c r="P210" i="22"/>
  <c r="P211" i="22"/>
  <c r="P212" i="22"/>
  <c r="P213" i="22"/>
  <c r="P214" i="22"/>
  <c r="P215" i="22"/>
  <c r="P216" i="22"/>
  <c r="P217" i="22"/>
  <c r="P218" i="22"/>
  <c r="P219" i="22"/>
  <c r="P220" i="22"/>
  <c r="P221" i="22"/>
  <c r="P222" i="22"/>
  <c r="P223" i="22"/>
  <c r="P224" i="22"/>
  <c r="P225" i="22"/>
  <c r="P226" i="22"/>
  <c r="P227" i="22"/>
  <c r="P228" i="22"/>
  <c r="P229" i="22"/>
  <c r="P230" i="22"/>
  <c r="P231" i="22"/>
  <c r="P232" i="22"/>
  <c r="P233" i="22"/>
  <c r="P234" i="22"/>
  <c r="P235" i="22"/>
  <c r="P236" i="22"/>
  <c r="P237" i="22"/>
  <c r="P238" i="22"/>
  <c r="P239" i="22"/>
  <c r="P240" i="22"/>
  <c r="P241" i="22"/>
  <c r="P242" i="22"/>
  <c r="P243" i="22"/>
  <c r="P244" i="22"/>
  <c r="P245" i="22"/>
  <c r="P246" i="22"/>
  <c r="P247" i="22"/>
  <c r="P248" i="22"/>
  <c r="P249" i="22"/>
  <c r="P250" i="22"/>
  <c r="P251" i="22"/>
  <c r="P252" i="22"/>
  <c r="P253" i="22"/>
  <c r="P254" i="22"/>
  <c r="P255" i="22"/>
  <c r="P256" i="22"/>
  <c r="P257" i="22"/>
  <c r="P258" i="22"/>
  <c r="P259" i="22"/>
  <c r="P260" i="22"/>
  <c r="P261" i="22"/>
  <c r="P262" i="22"/>
  <c r="P263" i="22"/>
  <c r="P264" i="22"/>
  <c r="P265" i="22"/>
  <c r="P266" i="22"/>
  <c r="P267" i="22"/>
  <c r="P268" i="22"/>
  <c r="P269" i="22"/>
  <c r="P270" i="22"/>
  <c r="P271" i="22"/>
  <c r="P272" i="22"/>
  <c r="P273" i="22"/>
  <c r="P274" i="22"/>
  <c r="P275" i="22"/>
  <c r="P276" i="22"/>
  <c r="P277" i="22"/>
  <c r="P278" i="22"/>
  <c r="P279" i="22"/>
  <c r="P280" i="22"/>
  <c r="P281" i="22"/>
  <c r="P282" i="22"/>
  <c r="P283" i="22"/>
  <c r="P284" i="22"/>
  <c r="P285" i="22"/>
  <c r="P286" i="22"/>
  <c r="P287" i="22"/>
  <c r="P288" i="22"/>
  <c r="P289" i="22"/>
  <c r="P290" i="22"/>
  <c r="P291" i="22"/>
  <c r="P292" i="22"/>
  <c r="P293" i="22"/>
  <c r="P294" i="22"/>
  <c r="P295" i="22"/>
  <c r="P296" i="22"/>
  <c r="P297" i="22"/>
  <c r="P298" i="22"/>
  <c r="P299" i="22"/>
  <c r="P300" i="22"/>
  <c r="P301" i="22"/>
  <c r="P302" i="22"/>
  <c r="P303" i="22"/>
  <c r="P304" i="22"/>
  <c r="P305" i="22"/>
  <c r="P306" i="22"/>
  <c r="P307" i="22"/>
  <c r="P308" i="22"/>
  <c r="P309" i="22"/>
  <c r="P310" i="22"/>
  <c r="P311" i="22"/>
  <c r="P312" i="22"/>
  <c r="P313" i="22"/>
  <c r="P314" i="22"/>
  <c r="P315" i="22"/>
  <c r="P316" i="22"/>
  <c r="P317" i="22"/>
  <c r="P318" i="22"/>
  <c r="P319" i="22"/>
  <c r="P320" i="22"/>
  <c r="P321" i="22"/>
  <c r="P322" i="22"/>
  <c r="P323" i="22"/>
  <c r="P324" i="22"/>
  <c r="P325" i="22"/>
  <c r="P326" i="22"/>
  <c r="P327" i="22"/>
  <c r="P328" i="22"/>
  <c r="P329" i="22"/>
  <c r="P330" i="22"/>
  <c r="P331" i="22"/>
  <c r="P332" i="22"/>
  <c r="P333" i="22"/>
  <c r="P334" i="22"/>
  <c r="P335" i="22"/>
  <c r="P336" i="22"/>
  <c r="P337" i="22"/>
  <c r="P338" i="22"/>
  <c r="P339" i="22"/>
  <c r="P340" i="22"/>
  <c r="P341" i="22"/>
  <c r="P342" i="22"/>
  <c r="P343" i="22"/>
  <c r="P344" i="22"/>
  <c r="P345" i="22"/>
  <c r="P346" i="22"/>
  <c r="P347" i="22"/>
  <c r="P348" i="22"/>
  <c r="P349" i="22"/>
  <c r="P350" i="22"/>
  <c r="P351" i="22"/>
  <c r="P352" i="22"/>
  <c r="P353" i="22"/>
  <c r="P354" i="22"/>
  <c r="P355" i="22"/>
  <c r="P356" i="22"/>
  <c r="P357" i="22"/>
  <c r="P358" i="22"/>
  <c r="P359" i="22"/>
  <c r="P360" i="22"/>
  <c r="P361" i="22"/>
  <c r="P362" i="22"/>
  <c r="P363" i="22"/>
  <c r="P364" i="22"/>
  <c r="P365" i="22"/>
  <c r="P366" i="22"/>
  <c r="P367" i="22"/>
  <c r="P368" i="22"/>
  <c r="P369" i="22"/>
  <c r="P370" i="22"/>
  <c r="P371" i="22"/>
  <c r="P372" i="22"/>
  <c r="P373" i="22"/>
  <c r="P374" i="22"/>
  <c r="P375" i="22"/>
  <c r="P376" i="22"/>
  <c r="P377" i="22"/>
  <c r="P378" i="22"/>
  <c r="P379" i="22"/>
  <c r="P380" i="22"/>
  <c r="P381" i="22"/>
  <c r="P382" i="22"/>
  <c r="P383" i="22"/>
  <c r="P384" i="22"/>
  <c r="P385" i="22"/>
  <c r="P386" i="22"/>
  <c r="P387" i="22"/>
  <c r="P388" i="22"/>
  <c r="P389" i="22"/>
  <c r="P390" i="22"/>
  <c r="P391" i="22"/>
  <c r="P392" i="22"/>
  <c r="P393" i="22"/>
  <c r="P394" i="22"/>
  <c r="P395" i="22"/>
  <c r="P396" i="22"/>
  <c r="P397" i="22"/>
  <c r="P398" i="22"/>
  <c r="P399" i="22"/>
  <c r="P400" i="22"/>
  <c r="P401" i="22"/>
  <c r="P402" i="22"/>
  <c r="P403" i="22"/>
  <c r="P404" i="22"/>
  <c r="P405" i="22"/>
  <c r="P406" i="22"/>
  <c r="P407" i="22"/>
  <c r="P408" i="22"/>
  <c r="P409" i="22"/>
  <c r="P410" i="22"/>
  <c r="P411" i="22"/>
  <c r="P412" i="22"/>
  <c r="P413" i="22"/>
  <c r="P414" i="22"/>
  <c r="P415" i="22"/>
  <c r="P416" i="22"/>
  <c r="P417" i="22"/>
  <c r="P418" i="22"/>
  <c r="P419" i="22"/>
  <c r="P420" i="22"/>
  <c r="P421" i="22"/>
  <c r="P422" i="22"/>
  <c r="P423" i="22"/>
  <c r="P424" i="22"/>
  <c r="P425" i="22"/>
  <c r="P426" i="22"/>
  <c r="P427" i="22"/>
  <c r="P428" i="22"/>
  <c r="P429" i="22"/>
  <c r="P430" i="22"/>
  <c r="P431" i="22"/>
  <c r="P432" i="22"/>
  <c r="P433" i="22"/>
  <c r="P434" i="22"/>
  <c r="P435" i="22"/>
  <c r="P436" i="22"/>
  <c r="P437" i="22"/>
  <c r="P438" i="22"/>
  <c r="P439" i="22"/>
  <c r="P440" i="22"/>
  <c r="P441" i="22"/>
  <c r="P442" i="22"/>
  <c r="P443" i="22"/>
  <c r="P444" i="22"/>
  <c r="P445" i="22"/>
  <c r="P446" i="22"/>
  <c r="P447" i="22"/>
  <c r="P448" i="22"/>
  <c r="P449" i="22"/>
  <c r="P450" i="22"/>
  <c r="P451" i="22"/>
  <c r="P452" i="22"/>
  <c r="P453" i="22"/>
  <c r="P454" i="22"/>
  <c r="P455" i="22"/>
  <c r="P456" i="22"/>
  <c r="P457" i="22"/>
  <c r="P458" i="22"/>
  <c r="P459" i="22"/>
  <c r="P460" i="22"/>
  <c r="P461" i="22"/>
  <c r="P462" i="22"/>
  <c r="P463" i="22"/>
  <c r="P464" i="22"/>
  <c r="P465" i="22"/>
  <c r="P466" i="22"/>
  <c r="P467" i="22"/>
  <c r="P468" i="22"/>
  <c r="P469" i="22"/>
  <c r="P470" i="22"/>
  <c r="P471" i="22"/>
  <c r="P472" i="22"/>
  <c r="P473" i="22"/>
  <c r="P474" i="22"/>
  <c r="P475" i="22"/>
  <c r="P476" i="22"/>
  <c r="P477" i="22"/>
  <c r="P478" i="22"/>
  <c r="P479" i="22"/>
  <c r="P480" i="22"/>
  <c r="P481" i="22"/>
  <c r="P482" i="22"/>
  <c r="P483" i="22"/>
  <c r="P484" i="22"/>
  <c r="P485" i="22"/>
  <c r="P486" i="22"/>
  <c r="P487" i="22"/>
  <c r="P488" i="22"/>
  <c r="P489" i="22"/>
  <c r="P490" i="22"/>
  <c r="P491" i="22"/>
  <c r="P492" i="22"/>
  <c r="P493" i="22"/>
  <c r="P494" i="22"/>
  <c r="P495" i="22"/>
  <c r="P496" i="22"/>
  <c r="P497" i="22"/>
  <c r="P498" i="22"/>
  <c r="P499" i="22"/>
  <c r="P500" i="22"/>
  <c r="P501" i="22"/>
  <c r="P502" i="22"/>
  <c r="P503" i="22"/>
  <c r="P504" i="22"/>
  <c r="P505" i="22"/>
  <c r="P506" i="22"/>
  <c r="P507" i="22"/>
  <c r="P508" i="22"/>
  <c r="P509" i="22"/>
  <c r="P510" i="22"/>
  <c r="P511" i="22"/>
  <c r="P512" i="22"/>
  <c r="P513" i="22"/>
  <c r="P514" i="22"/>
  <c r="P515" i="22"/>
  <c r="P516" i="22"/>
  <c r="P517" i="22"/>
  <c r="P518" i="22"/>
  <c r="P519" i="22"/>
  <c r="P520" i="22"/>
  <c r="P521" i="22"/>
  <c r="P522" i="22"/>
  <c r="P523" i="22"/>
  <c r="P524" i="22"/>
  <c r="P525" i="22"/>
  <c r="P526" i="22"/>
  <c r="P527" i="22"/>
  <c r="P528" i="22"/>
  <c r="P529" i="22"/>
  <c r="P530" i="22"/>
  <c r="P531" i="22"/>
  <c r="P532" i="22"/>
  <c r="P533" i="22"/>
  <c r="P534" i="22"/>
  <c r="P535" i="22"/>
  <c r="P536" i="22"/>
  <c r="P537" i="22"/>
  <c r="P538" i="22"/>
  <c r="P539" i="22"/>
  <c r="P540" i="22"/>
  <c r="P541" i="22"/>
  <c r="P542" i="22"/>
  <c r="P543" i="22"/>
  <c r="P544" i="22"/>
  <c r="P545" i="22"/>
  <c r="P546" i="22"/>
  <c r="P547" i="22"/>
  <c r="P548" i="22"/>
  <c r="P549" i="22"/>
  <c r="P550" i="22"/>
  <c r="P551" i="22"/>
  <c r="P552" i="22"/>
  <c r="P553" i="22"/>
  <c r="P554" i="22"/>
  <c r="P555" i="22"/>
  <c r="P556" i="22"/>
  <c r="P557" i="22"/>
  <c r="P558" i="22"/>
  <c r="P559" i="22"/>
  <c r="P560" i="22"/>
  <c r="P561" i="22"/>
  <c r="P562" i="22"/>
  <c r="P563" i="22"/>
  <c r="P564" i="22"/>
  <c r="P565" i="22"/>
  <c r="P566" i="22"/>
  <c r="P567" i="22"/>
  <c r="P568" i="22"/>
  <c r="P569" i="22"/>
  <c r="P570" i="22"/>
  <c r="P571" i="22"/>
  <c r="P572" i="22"/>
  <c r="P573" i="22"/>
  <c r="P574" i="22"/>
  <c r="P575" i="22"/>
  <c r="P576" i="22"/>
  <c r="P577" i="22"/>
  <c r="P578" i="22"/>
  <c r="P579" i="22"/>
  <c r="P580" i="22"/>
  <c r="P581" i="22"/>
  <c r="P582" i="22"/>
  <c r="P583" i="22"/>
  <c r="P584" i="22"/>
  <c r="P585" i="22"/>
  <c r="P586" i="22"/>
  <c r="P587" i="22"/>
  <c r="P588" i="22"/>
  <c r="P589" i="22"/>
  <c r="P590" i="22"/>
  <c r="P591" i="22"/>
  <c r="P592" i="22"/>
  <c r="P593" i="22"/>
  <c r="P594" i="22"/>
  <c r="P595" i="22"/>
  <c r="P596" i="22"/>
  <c r="P597" i="22"/>
  <c r="P598" i="22"/>
  <c r="P599" i="22"/>
  <c r="P600" i="22"/>
  <c r="P601" i="22"/>
  <c r="P602" i="22"/>
  <c r="P603" i="22"/>
  <c r="P604" i="22"/>
  <c r="P605" i="22"/>
  <c r="P606" i="22"/>
  <c r="P607" i="22"/>
  <c r="P608" i="22"/>
  <c r="P609" i="22"/>
  <c r="P610" i="22"/>
  <c r="P611" i="22"/>
  <c r="P612" i="22"/>
  <c r="P613" i="22"/>
  <c r="P614" i="22"/>
  <c r="P615" i="22"/>
  <c r="P616" i="22"/>
  <c r="P617" i="22"/>
  <c r="P618" i="22"/>
  <c r="P619" i="22"/>
  <c r="P620" i="22"/>
  <c r="P621" i="22"/>
  <c r="P622" i="22"/>
  <c r="P623" i="22"/>
  <c r="P624" i="22"/>
  <c r="P625" i="22"/>
  <c r="P626" i="22"/>
  <c r="P627" i="22"/>
  <c r="P628" i="22"/>
  <c r="P629" i="22"/>
  <c r="P630" i="22"/>
  <c r="P631" i="22"/>
  <c r="P632" i="22"/>
  <c r="P633" i="22"/>
  <c r="P634" i="22"/>
  <c r="P635" i="22"/>
  <c r="P636" i="22"/>
  <c r="P637" i="22"/>
  <c r="P638" i="22"/>
  <c r="P639" i="22"/>
  <c r="P640" i="22"/>
  <c r="P641" i="22"/>
  <c r="P642" i="22"/>
  <c r="P643" i="22"/>
  <c r="P644" i="22"/>
  <c r="P645" i="22"/>
  <c r="P646" i="22"/>
  <c r="P647" i="22"/>
  <c r="P648" i="22"/>
  <c r="P649" i="22"/>
  <c r="P650" i="22"/>
  <c r="P651" i="22"/>
  <c r="P652" i="22"/>
  <c r="P653" i="22"/>
  <c r="P654" i="22"/>
  <c r="P655" i="22"/>
  <c r="P656" i="22"/>
  <c r="P657" i="22"/>
  <c r="P658" i="22"/>
  <c r="P659" i="22"/>
  <c r="P660" i="22"/>
  <c r="P661" i="22"/>
  <c r="P662" i="22"/>
  <c r="P663" i="22"/>
  <c r="P664" i="22"/>
  <c r="P665" i="22"/>
  <c r="P666" i="22"/>
  <c r="P667" i="22"/>
  <c r="P668" i="22"/>
  <c r="P669" i="22"/>
  <c r="P670" i="22"/>
  <c r="P671" i="22"/>
  <c r="P672" i="22"/>
  <c r="P673" i="22"/>
  <c r="P674" i="22"/>
  <c r="P675" i="22"/>
  <c r="P676" i="22"/>
  <c r="P677" i="22"/>
  <c r="P678" i="22"/>
  <c r="P679" i="22"/>
  <c r="P680" i="22"/>
  <c r="P681" i="22"/>
  <c r="P682" i="22"/>
  <c r="P683" i="22"/>
  <c r="P684" i="22"/>
  <c r="P685" i="22"/>
  <c r="P686" i="22"/>
  <c r="P687" i="22"/>
  <c r="P688" i="22"/>
  <c r="P689" i="22"/>
  <c r="P690" i="22"/>
  <c r="P691" i="22"/>
  <c r="P692" i="22"/>
  <c r="P693" i="22"/>
  <c r="P694" i="22"/>
  <c r="P695" i="22"/>
  <c r="P696" i="22"/>
  <c r="P697" i="22"/>
  <c r="P698" i="22"/>
  <c r="P699" i="22"/>
  <c r="P700" i="22"/>
  <c r="P701" i="22"/>
  <c r="P702" i="22"/>
  <c r="P703" i="22"/>
  <c r="P704" i="22"/>
  <c r="P705" i="22"/>
  <c r="P706" i="22"/>
  <c r="P707" i="22"/>
  <c r="P708" i="22"/>
  <c r="P709" i="22"/>
  <c r="P710" i="22"/>
  <c r="P711" i="22"/>
  <c r="P712" i="22"/>
  <c r="P713" i="22"/>
  <c r="P714" i="22"/>
  <c r="P715" i="22"/>
  <c r="P716" i="22"/>
  <c r="P717" i="22"/>
  <c r="P718" i="22"/>
  <c r="P719" i="22"/>
  <c r="P720" i="22"/>
  <c r="P721" i="22"/>
  <c r="P722" i="22"/>
  <c r="P723" i="22"/>
  <c r="P724" i="22"/>
  <c r="P725" i="22"/>
  <c r="P726" i="22"/>
  <c r="P727" i="22"/>
  <c r="P728" i="22"/>
  <c r="P729" i="22"/>
  <c r="P730" i="22"/>
  <c r="P731" i="22"/>
  <c r="P732" i="22"/>
  <c r="P733" i="22"/>
  <c r="P734" i="22"/>
  <c r="P735" i="22"/>
  <c r="P736" i="22"/>
  <c r="P737" i="22"/>
  <c r="P738" i="22"/>
  <c r="P739" i="22"/>
  <c r="P740" i="22"/>
  <c r="P741" i="22"/>
  <c r="P742" i="22"/>
  <c r="P743" i="22"/>
  <c r="P744" i="22"/>
  <c r="P745" i="22"/>
  <c r="P746" i="22"/>
  <c r="P747" i="22"/>
  <c r="P748" i="22"/>
  <c r="P749" i="22"/>
  <c r="P750" i="22"/>
  <c r="P751" i="22"/>
  <c r="P752" i="22"/>
  <c r="P753" i="22"/>
  <c r="P754" i="22"/>
  <c r="P755" i="22"/>
  <c r="P756" i="22"/>
  <c r="P757" i="22"/>
  <c r="P758" i="22"/>
  <c r="P759" i="22"/>
  <c r="P760" i="22"/>
  <c r="P761" i="22"/>
  <c r="P762" i="22"/>
  <c r="P763" i="22"/>
  <c r="P764" i="22"/>
  <c r="P765" i="22"/>
  <c r="P766" i="22"/>
  <c r="P767" i="22"/>
  <c r="P768" i="22"/>
  <c r="P769" i="22"/>
  <c r="P770" i="22"/>
  <c r="P771" i="22"/>
  <c r="P772" i="22"/>
  <c r="P773" i="22"/>
  <c r="P774" i="22"/>
  <c r="P775" i="22"/>
  <c r="P776" i="22"/>
  <c r="P777" i="22"/>
  <c r="P778" i="22"/>
  <c r="P779" i="22"/>
  <c r="P780" i="22"/>
  <c r="P781" i="22"/>
  <c r="P782" i="22"/>
  <c r="P783" i="22"/>
  <c r="P784" i="22"/>
  <c r="P785" i="22"/>
  <c r="P786" i="22"/>
  <c r="P787" i="22"/>
  <c r="P788" i="22"/>
  <c r="P789" i="22"/>
  <c r="P790" i="22"/>
  <c r="P791" i="22"/>
  <c r="P792" i="22"/>
  <c r="P793" i="22"/>
  <c r="P794" i="22"/>
  <c r="P795" i="22"/>
  <c r="P796" i="22"/>
  <c r="P797" i="22"/>
  <c r="P798" i="22"/>
  <c r="P799" i="22"/>
  <c r="P800" i="22"/>
  <c r="P801" i="22"/>
  <c r="P802" i="22"/>
  <c r="P803" i="22"/>
  <c r="P804" i="22"/>
  <c r="P805" i="22"/>
  <c r="P806" i="22"/>
  <c r="P807" i="22"/>
  <c r="P808" i="22"/>
  <c r="P809" i="22"/>
  <c r="P810" i="22"/>
  <c r="P811" i="22"/>
  <c r="P812" i="22"/>
  <c r="P813" i="22"/>
  <c r="P814" i="22"/>
  <c r="P815" i="22"/>
  <c r="P816" i="22"/>
  <c r="P817" i="22"/>
  <c r="P818" i="22"/>
  <c r="P819" i="22"/>
  <c r="P820" i="22"/>
  <c r="P821" i="22"/>
  <c r="P822" i="22"/>
  <c r="P823" i="22"/>
  <c r="P824" i="22"/>
  <c r="P825" i="22"/>
  <c r="P826" i="22"/>
  <c r="P827" i="22"/>
  <c r="P828" i="22"/>
  <c r="P829" i="22"/>
  <c r="P830" i="22"/>
  <c r="P831" i="22"/>
  <c r="P832" i="22"/>
  <c r="P833" i="22"/>
  <c r="P834" i="22"/>
  <c r="P835" i="22"/>
  <c r="P836" i="22"/>
  <c r="P837" i="22"/>
  <c r="P838" i="22"/>
  <c r="P839" i="22"/>
  <c r="P840" i="22"/>
  <c r="P841" i="22"/>
  <c r="P842" i="22"/>
  <c r="P843" i="22"/>
  <c r="P844" i="22"/>
  <c r="P845" i="22"/>
  <c r="P846" i="22"/>
  <c r="P847" i="22"/>
  <c r="P848" i="22"/>
  <c r="P849" i="22"/>
  <c r="P850" i="22"/>
  <c r="P851" i="22"/>
  <c r="P852" i="22"/>
  <c r="P853" i="22"/>
  <c r="P854" i="22"/>
  <c r="P855" i="22"/>
  <c r="P856" i="22"/>
  <c r="P857" i="22"/>
  <c r="P858" i="22"/>
  <c r="P859" i="22"/>
  <c r="P860" i="22"/>
  <c r="P861" i="22"/>
  <c r="P862" i="22"/>
  <c r="P863" i="22"/>
  <c r="P864" i="22"/>
  <c r="P865" i="22"/>
  <c r="P866" i="22"/>
  <c r="P867" i="22"/>
  <c r="P868" i="22"/>
  <c r="P869" i="22"/>
  <c r="P870" i="22"/>
  <c r="P871" i="22"/>
  <c r="P872" i="22"/>
  <c r="P873" i="22"/>
  <c r="P874" i="22"/>
  <c r="P875" i="22"/>
  <c r="P876" i="22"/>
  <c r="P877" i="22"/>
  <c r="P878" i="22"/>
  <c r="P879" i="22"/>
  <c r="P880" i="22"/>
  <c r="P881" i="22"/>
  <c r="P882" i="22"/>
  <c r="P883" i="22"/>
  <c r="P884" i="22"/>
  <c r="P885" i="22"/>
  <c r="P886" i="22"/>
  <c r="P887" i="22"/>
  <c r="P888" i="22"/>
  <c r="P889" i="22"/>
  <c r="P890" i="22"/>
  <c r="P891" i="22"/>
  <c r="P892" i="22"/>
  <c r="P893" i="22"/>
  <c r="P894" i="22"/>
  <c r="P895" i="22"/>
  <c r="P896" i="22"/>
  <c r="P897" i="22"/>
  <c r="P898" i="22"/>
  <c r="P899" i="22"/>
  <c r="P900" i="22"/>
  <c r="P901" i="22"/>
  <c r="P902" i="22"/>
  <c r="P903" i="22"/>
  <c r="P904" i="22"/>
  <c r="P905" i="22"/>
  <c r="P906" i="22"/>
  <c r="P907" i="22"/>
  <c r="P908" i="22"/>
  <c r="P909" i="22"/>
  <c r="P910" i="22"/>
  <c r="P911" i="22"/>
  <c r="P912" i="22"/>
  <c r="P913" i="22"/>
  <c r="P914" i="22"/>
  <c r="P915" i="22"/>
  <c r="P916" i="22"/>
  <c r="P917" i="22"/>
  <c r="P918" i="22"/>
  <c r="P919" i="22"/>
  <c r="P920" i="22"/>
  <c r="P921" i="22"/>
  <c r="P922" i="22"/>
  <c r="P923" i="22"/>
  <c r="P924" i="22"/>
  <c r="P925" i="22"/>
  <c r="P926" i="22"/>
  <c r="P927" i="22"/>
  <c r="P928" i="22"/>
  <c r="P929" i="22"/>
  <c r="P930" i="22"/>
  <c r="P931" i="22"/>
  <c r="P932" i="22"/>
  <c r="P933" i="22"/>
  <c r="P934" i="22"/>
  <c r="P935" i="22"/>
  <c r="P936" i="22"/>
  <c r="P937" i="22"/>
  <c r="P938" i="22"/>
  <c r="P939" i="22"/>
  <c r="P940" i="22"/>
  <c r="P941" i="22"/>
  <c r="P942" i="22"/>
  <c r="P943" i="22"/>
  <c r="P944" i="22"/>
  <c r="P945" i="22"/>
  <c r="P946" i="22"/>
  <c r="P947" i="22"/>
  <c r="P948" i="22"/>
  <c r="P949" i="22"/>
  <c r="P950" i="22"/>
  <c r="P951" i="22"/>
  <c r="P952" i="22"/>
  <c r="P953" i="22"/>
  <c r="P954" i="22"/>
  <c r="P955" i="22"/>
  <c r="P956" i="22"/>
  <c r="P957" i="22"/>
  <c r="P958" i="22"/>
  <c r="P959" i="22"/>
  <c r="P960" i="22"/>
  <c r="P961" i="22"/>
  <c r="P962" i="22"/>
  <c r="P963" i="22"/>
  <c r="P964" i="22"/>
  <c r="P965" i="22"/>
  <c r="P966" i="22"/>
  <c r="P967" i="22"/>
  <c r="P968" i="22"/>
  <c r="P969" i="22"/>
  <c r="P970" i="22"/>
  <c r="P971" i="22"/>
  <c r="P972" i="22"/>
  <c r="P973" i="22"/>
  <c r="P974" i="22"/>
  <c r="P975" i="22"/>
  <c r="P976" i="22"/>
  <c r="P977" i="22"/>
  <c r="P978" i="22"/>
  <c r="P979" i="22"/>
  <c r="P980" i="22"/>
  <c r="P981" i="22"/>
  <c r="P982" i="22"/>
  <c r="P983" i="22"/>
  <c r="P984" i="22"/>
  <c r="P985" i="22"/>
  <c r="P986" i="22"/>
  <c r="P987" i="22"/>
  <c r="P988" i="22"/>
  <c r="P989" i="22"/>
  <c r="P990" i="22"/>
  <c r="P991" i="22"/>
  <c r="P992" i="22"/>
  <c r="P993" i="22"/>
  <c r="P994" i="22"/>
  <c r="P995" i="22"/>
  <c r="P996" i="22"/>
  <c r="P997" i="22"/>
  <c r="P998" i="22"/>
  <c r="P999" i="22"/>
  <c r="P1000" i="22"/>
  <c r="P1001" i="22"/>
  <c r="P1002" i="22"/>
  <c r="P1003" i="22"/>
  <c r="P1004" i="22"/>
  <c r="P1005" i="22"/>
  <c r="P1006" i="22"/>
  <c r="P1007" i="22"/>
  <c r="P1008" i="22"/>
  <c r="P1009" i="22"/>
  <c r="P1010" i="22"/>
  <c r="P1011" i="22"/>
  <c r="P1012" i="22"/>
  <c r="P1013" i="22"/>
  <c r="P1014" i="22"/>
  <c r="P1015" i="22"/>
  <c r="P1016" i="22"/>
  <c r="P1017" i="22"/>
  <c r="P1018" i="22"/>
  <c r="P1019" i="22"/>
  <c r="P1020" i="22"/>
  <c r="P1021" i="22"/>
  <c r="P1022" i="22"/>
  <c r="P1023" i="22"/>
  <c r="P1024" i="22"/>
  <c r="P1025" i="22"/>
  <c r="P1026" i="22"/>
  <c r="P1027" i="22"/>
  <c r="P1028" i="22"/>
  <c r="P1029" i="22"/>
  <c r="P1030" i="22"/>
  <c r="P1031" i="22"/>
  <c r="P1032" i="22"/>
  <c r="P1033" i="22"/>
  <c r="P1034" i="22"/>
  <c r="P1035" i="22"/>
  <c r="P1036" i="22"/>
  <c r="P1037" i="22"/>
  <c r="P1038" i="22"/>
  <c r="P1039" i="22"/>
  <c r="P1040" i="22"/>
  <c r="P1041" i="22"/>
  <c r="P1042" i="22"/>
  <c r="P1043" i="22"/>
  <c r="P1044" i="22"/>
  <c r="P1045" i="22"/>
  <c r="P1046" i="22"/>
  <c r="P1047" i="22"/>
  <c r="P1048" i="22"/>
  <c r="P1049" i="22"/>
  <c r="P1050" i="22"/>
  <c r="P1051" i="22"/>
  <c r="P1052" i="22"/>
  <c r="P1053" i="22"/>
  <c r="P1054" i="22"/>
  <c r="P1055" i="22"/>
  <c r="P1056" i="22"/>
  <c r="P1057" i="22"/>
  <c r="P1058" i="22"/>
  <c r="P1059" i="22"/>
  <c r="P1060" i="22"/>
  <c r="P1061" i="22"/>
  <c r="P1062" i="22"/>
  <c r="P1063" i="22"/>
  <c r="P1064" i="22"/>
  <c r="P1065" i="22"/>
  <c r="P1066" i="22"/>
  <c r="P1067" i="22"/>
  <c r="P1068" i="22"/>
  <c r="P1069" i="22"/>
  <c r="P1070" i="22"/>
  <c r="P1071" i="22"/>
  <c r="P1072" i="22"/>
  <c r="P1073" i="22"/>
  <c r="P1074" i="22"/>
  <c r="P1075" i="22"/>
  <c r="P1076" i="22"/>
  <c r="P1077" i="22"/>
  <c r="P1078" i="22"/>
  <c r="P1079" i="22"/>
  <c r="P1080" i="22"/>
  <c r="P1081" i="22"/>
  <c r="P1082" i="22"/>
  <c r="P1083" i="22"/>
  <c r="P1084" i="22"/>
  <c r="P1085" i="22"/>
  <c r="P1086" i="22"/>
  <c r="P1087" i="22"/>
  <c r="P1088" i="22"/>
  <c r="P1089" i="22"/>
  <c r="P1090" i="22"/>
  <c r="P1091" i="22"/>
  <c r="P1092" i="22"/>
  <c r="P1093" i="22"/>
  <c r="P1094" i="22"/>
  <c r="P1095" i="22"/>
  <c r="P1096" i="22"/>
  <c r="P1097" i="22"/>
  <c r="P1098" i="22"/>
  <c r="P1099" i="22"/>
  <c r="P1100" i="22"/>
  <c r="P1101" i="22"/>
  <c r="P1102" i="22"/>
  <c r="P1103" i="22"/>
  <c r="P1104" i="22"/>
  <c r="P1105" i="22"/>
  <c r="P1106" i="22"/>
  <c r="P1107" i="22"/>
  <c r="P1108" i="22"/>
  <c r="P1109" i="22"/>
  <c r="P1110" i="22"/>
  <c r="P1111" i="22"/>
  <c r="P1112" i="22"/>
  <c r="P1113" i="22"/>
  <c r="P1114" i="22"/>
  <c r="P1115" i="22"/>
  <c r="P1116" i="22"/>
  <c r="P1117" i="22"/>
  <c r="P1118" i="22"/>
  <c r="P1119" i="22"/>
  <c r="P1120" i="22"/>
  <c r="P1121" i="22"/>
  <c r="P1122" i="22"/>
  <c r="P1123" i="22"/>
  <c r="P1124" i="22"/>
  <c r="P1125" i="22"/>
  <c r="P1126" i="22"/>
  <c r="P1127" i="22"/>
  <c r="P1128" i="22"/>
  <c r="P1129" i="22"/>
  <c r="P1130" i="22"/>
  <c r="P1131" i="22"/>
  <c r="P1132" i="22"/>
  <c r="P1133" i="22"/>
  <c r="P1134" i="22"/>
  <c r="P1135" i="22"/>
  <c r="P1136" i="22"/>
  <c r="P1137" i="22"/>
  <c r="P1138" i="22"/>
  <c r="P1139" i="22"/>
  <c r="P1140" i="22"/>
  <c r="P1141" i="22"/>
  <c r="P1142" i="22"/>
  <c r="P1143" i="22"/>
  <c r="P1144" i="22"/>
  <c r="P1145" i="22"/>
  <c r="P1146" i="22"/>
  <c r="P1147" i="22"/>
  <c r="P1148" i="22"/>
  <c r="P1149" i="22"/>
  <c r="P1150" i="22"/>
  <c r="P1151" i="22"/>
  <c r="P1152" i="22"/>
  <c r="P1153" i="22"/>
  <c r="P1154" i="22"/>
  <c r="P1155" i="22"/>
  <c r="P1156" i="22"/>
  <c r="P1157" i="22"/>
  <c r="P1158" i="22"/>
  <c r="P1159" i="22"/>
  <c r="P1160" i="22"/>
  <c r="P1161" i="22"/>
  <c r="P1162" i="22"/>
  <c r="P1163" i="22"/>
  <c r="P1164" i="22"/>
  <c r="P1165" i="22"/>
  <c r="P1166" i="22"/>
  <c r="P1167" i="22"/>
  <c r="P1168" i="22"/>
  <c r="P1169" i="22"/>
  <c r="P1170" i="22"/>
  <c r="P1171" i="22"/>
  <c r="P1172" i="22"/>
  <c r="P1173" i="22"/>
  <c r="P1174" i="22"/>
  <c r="P1175" i="22"/>
  <c r="P1176" i="22"/>
  <c r="P1177" i="22"/>
  <c r="P1178" i="22"/>
  <c r="P1179" i="22"/>
  <c r="P1180" i="22"/>
  <c r="P1181" i="22"/>
  <c r="P1182" i="22"/>
  <c r="P1183" i="22"/>
  <c r="P1184" i="22"/>
  <c r="P1185" i="22"/>
  <c r="P1186" i="22"/>
  <c r="P1187" i="22"/>
  <c r="P1188" i="22"/>
  <c r="P1189" i="22"/>
  <c r="P1190" i="22"/>
  <c r="P1191" i="22"/>
  <c r="P1192" i="22"/>
  <c r="P1193" i="22"/>
  <c r="P1194" i="22"/>
  <c r="P1195" i="22"/>
  <c r="P1196" i="22"/>
  <c r="P1197" i="22"/>
  <c r="P1198" i="22"/>
  <c r="P1199" i="22"/>
  <c r="P1200" i="22"/>
  <c r="P1201" i="22"/>
  <c r="P1202" i="22"/>
  <c r="P1203" i="22"/>
  <c r="P1204" i="22"/>
  <c r="P1205" i="22"/>
  <c r="P1206" i="22"/>
  <c r="P1207" i="22"/>
  <c r="P1208" i="22"/>
  <c r="P1209" i="22"/>
  <c r="P1210" i="22"/>
  <c r="P1211" i="22"/>
  <c r="P1212" i="22"/>
  <c r="P1213" i="22"/>
  <c r="P1214" i="22"/>
  <c r="P1215" i="22"/>
  <c r="P1216" i="22"/>
  <c r="P1217" i="22"/>
  <c r="P1218" i="22"/>
  <c r="P1219" i="22"/>
  <c r="P1220" i="22"/>
  <c r="P1221" i="22"/>
  <c r="P1222" i="22"/>
  <c r="P1223" i="22"/>
  <c r="P1224" i="22"/>
  <c r="P1225" i="22"/>
  <c r="P1226" i="22"/>
  <c r="P1227" i="22"/>
  <c r="P1228" i="22"/>
  <c r="P1229" i="22"/>
  <c r="P1230" i="22"/>
  <c r="P1231" i="22"/>
  <c r="P1232" i="22"/>
  <c r="P1233" i="22"/>
  <c r="P1234" i="22"/>
  <c r="P1235" i="22"/>
  <c r="P1236" i="22"/>
  <c r="P1237" i="22"/>
  <c r="P1238" i="22"/>
  <c r="P1239" i="22"/>
  <c r="P1240" i="22"/>
  <c r="P1241" i="22"/>
  <c r="P1242" i="22"/>
  <c r="P1243" i="22"/>
  <c r="P1244" i="22"/>
  <c r="P1245" i="22"/>
  <c r="P1246" i="22"/>
  <c r="P1247" i="22"/>
  <c r="P1248" i="22"/>
  <c r="P1249" i="22"/>
  <c r="P1250" i="22"/>
  <c r="P1251" i="22"/>
  <c r="P1252" i="22"/>
  <c r="P1253" i="22"/>
  <c r="P1254" i="22"/>
  <c r="P1255" i="22"/>
  <c r="P1256" i="22"/>
  <c r="P1257" i="22"/>
  <c r="P1258" i="22"/>
  <c r="P1259" i="22"/>
  <c r="P1260" i="22"/>
  <c r="P1261" i="22"/>
  <c r="P1262" i="22"/>
  <c r="P1263" i="22"/>
  <c r="P1264" i="22"/>
  <c r="P1265" i="22"/>
  <c r="P1266" i="22"/>
  <c r="P1267" i="22"/>
  <c r="P1268" i="22"/>
  <c r="P1269" i="22"/>
  <c r="P1270" i="22"/>
  <c r="P1271" i="22"/>
  <c r="P1272" i="22"/>
  <c r="P1273" i="22"/>
  <c r="P1274" i="22"/>
  <c r="P1275" i="22"/>
  <c r="P1276" i="22"/>
  <c r="P1277" i="22"/>
  <c r="P1278" i="22"/>
  <c r="P1279" i="22"/>
  <c r="P1280" i="22"/>
  <c r="P1281" i="22"/>
  <c r="P1282" i="22"/>
  <c r="P1283" i="22"/>
  <c r="P1284" i="22"/>
  <c r="P1285" i="22"/>
  <c r="P1286" i="22"/>
  <c r="P1287" i="22"/>
  <c r="P1288" i="22"/>
  <c r="P1289" i="22"/>
  <c r="P1290" i="22"/>
  <c r="P1291" i="22"/>
  <c r="P1292" i="22"/>
  <c r="P1293" i="22"/>
  <c r="P1294" i="22"/>
  <c r="P1295" i="22"/>
  <c r="P1296" i="22"/>
  <c r="P1297" i="22"/>
  <c r="P1298" i="22"/>
  <c r="P1299" i="22"/>
  <c r="P1300" i="22"/>
  <c r="P1301" i="22"/>
  <c r="P1302" i="22"/>
  <c r="P1303" i="22"/>
  <c r="P1304" i="22"/>
  <c r="P1305" i="22"/>
  <c r="P1306" i="22"/>
  <c r="P1307" i="22"/>
  <c r="P1308" i="22"/>
  <c r="P1309" i="22"/>
  <c r="P1310" i="22"/>
  <c r="P1311" i="22"/>
  <c r="P1312" i="22"/>
  <c r="P1313" i="22"/>
  <c r="P1314" i="22"/>
  <c r="P1315" i="22"/>
  <c r="P1316" i="22"/>
  <c r="P1317" i="22"/>
  <c r="P1318" i="22"/>
  <c r="P1319" i="22"/>
  <c r="P1320" i="22"/>
  <c r="P1321" i="22"/>
  <c r="P1322" i="22"/>
  <c r="P1323" i="22"/>
  <c r="P1324" i="22"/>
  <c r="P1325" i="22"/>
  <c r="P1326" i="22"/>
  <c r="P1327" i="22"/>
  <c r="P1328" i="22"/>
  <c r="P1329" i="22"/>
  <c r="P1330" i="22"/>
  <c r="P1331" i="22"/>
  <c r="P1332" i="22"/>
  <c r="P1333" i="22"/>
  <c r="P1334" i="22"/>
  <c r="P1335" i="22"/>
  <c r="P1336" i="22"/>
  <c r="P1337" i="22"/>
  <c r="P1338" i="22"/>
  <c r="P1339" i="22"/>
  <c r="P1340" i="22"/>
  <c r="P1341" i="22"/>
  <c r="P1342" i="22"/>
  <c r="P1343" i="22"/>
  <c r="P1344" i="22"/>
  <c r="P1345" i="22"/>
  <c r="P1346" i="22"/>
  <c r="P1347" i="22"/>
  <c r="P1348" i="22"/>
  <c r="P1349" i="22"/>
  <c r="P1350" i="22"/>
  <c r="P1351" i="22"/>
  <c r="P1352" i="22"/>
  <c r="P1353" i="22"/>
  <c r="P1354" i="22"/>
  <c r="P1355" i="22"/>
  <c r="P1356" i="22"/>
  <c r="P1357" i="22"/>
  <c r="P1358" i="22"/>
  <c r="P1359" i="22"/>
  <c r="P1360" i="22"/>
  <c r="P1361" i="22"/>
  <c r="P1362" i="22"/>
  <c r="P1363" i="22"/>
  <c r="P1364" i="22"/>
  <c r="P1365" i="22"/>
  <c r="P1366" i="22"/>
  <c r="P1367" i="22"/>
  <c r="P1368" i="22"/>
  <c r="P1369" i="22"/>
  <c r="P1370" i="22"/>
  <c r="P1371" i="22"/>
  <c r="P1372" i="22"/>
  <c r="P1373" i="22"/>
  <c r="P1374" i="22"/>
  <c r="P1375" i="22"/>
  <c r="P1376" i="22"/>
  <c r="P1377" i="22"/>
  <c r="P1378" i="22"/>
  <c r="P1379" i="22"/>
  <c r="P1380" i="22"/>
  <c r="P1381" i="22"/>
  <c r="P1382" i="22"/>
  <c r="P1383" i="22"/>
  <c r="P1384" i="22"/>
  <c r="P1385" i="22"/>
  <c r="P1386" i="22"/>
  <c r="P1387" i="22"/>
  <c r="P1388" i="22"/>
  <c r="P1389" i="22"/>
  <c r="P1390" i="22"/>
  <c r="P1391" i="22"/>
  <c r="P1392" i="22"/>
  <c r="P1393" i="22"/>
  <c r="P1394" i="22"/>
  <c r="P1395" i="22"/>
  <c r="P1396" i="22"/>
  <c r="P1397" i="22"/>
  <c r="P1398" i="22"/>
  <c r="P1399" i="22"/>
  <c r="P1400" i="22"/>
  <c r="P1401" i="22"/>
  <c r="P1402" i="22"/>
  <c r="P1403" i="22"/>
  <c r="P1404" i="22"/>
  <c r="P1405" i="22"/>
  <c r="P1406" i="22"/>
  <c r="P1407" i="22"/>
  <c r="P1408" i="22"/>
  <c r="P1409" i="22"/>
  <c r="P1410" i="22"/>
  <c r="P1411" i="22"/>
  <c r="P1412" i="22"/>
  <c r="P1413" i="22"/>
  <c r="P1414" i="22"/>
  <c r="P1415" i="22"/>
  <c r="P1416" i="22"/>
  <c r="P1417" i="22"/>
  <c r="P1418" i="22"/>
  <c r="P1419" i="22"/>
  <c r="P1420" i="22"/>
  <c r="P1421" i="22"/>
  <c r="P1422" i="22"/>
  <c r="P1423" i="22"/>
  <c r="P1424" i="22"/>
  <c r="P1425" i="22"/>
  <c r="P1426" i="22"/>
  <c r="P1427" i="22"/>
  <c r="P1428" i="22"/>
  <c r="P1429" i="22"/>
  <c r="P1430" i="22"/>
  <c r="P1431" i="22"/>
  <c r="P1432" i="22"/>
  <c r="P1433" i="22"/>
  <c r="P1434" i="22"/>
  <c r="P1435" i="22"/>
  <c r="P1436" i="22"/>
  <c r="P1437" i="22"/>
  <c r="P1438" i="22"/>
  <c r="P1439" i="22"/>
  <c r="P1440" i="22"/>
  <c r="P1441" i="22"/>
  <c r="P1442" i="22"/>
  <c r="P1443" i="22"/>
  <c r="P1444" i="22"/>
  <c r="P1445" i="22"/>
  <c r="P1446" i="22"/>
  <c r="P1447" i="22"/>
  <c r="P1448" i="22"/>
  <c r="P1449" i="22"/>
  <c r="P1450" i="22"/>
  <c r="P1451" i="22"/>
  <c r="P1452" i="22"/>
  <c r="P1453" i="22"/>
  <c r="P1454" i="22"/>
  <c r="P1455" i="22"/>
  <c r="P1456" i="22"/>
  <c r="P1457" i="22"/>
  <c r="P1458" i="22"/>
  <c r="P1459" i="22"/>
  <c r="P1460" i="22"/>
  <c r="P1461" i="22"/>
  <c r="P1462" i="22"/>
  <c r="P1463" i="22"/>
  <c r="P1464" i="22"/>
  <c r="P1465" i="22"/>
  <c r="P1466" i="22"/>
  <c r="P1467" i="22"/>
  <c r="P1468" i="22"/>
  <c r="P1469" i="22"/>
  <c r="P1470" i="22"/>
  <c r="P1471" i="22"/>
  <c r="P1472" i="22"/>
  <c r="P1473" i="22"/>
  <c r="P1474" i="22"/>
  <c r="P1475" i="22"/>
  <c r="P1476" i="22"/>
  <c r="P1477" i="22"/>
  <c r="P1478" i="22"/>
  <c r="P1479" i="22"/>
  <c r="P1480" i="22"/>
  <c r="P1481" i="22"/>
  <c r="P1482" i="22"/>
  <c r="P1483" i="22"/>
  <c r="P1484" i="22"/>
  <c r="P1485" i="22"/>
  <c r="P1486" i="22"/>
  <c r="P1487" i="22"/>
  <c r="P1488" i="22"/>
  <c r="P1489" i="22"/>
  <c r="P1490" i="22"/>
  <c r="P1491" i="22"/>
  <c r="P1492" i="22"/>
  <c r="P1493" i="22"/>
  <c r="P1494" i="22"/>
  <c r="P1495" i="22"/>
  <c r="P1496" i="22"/>
  <c r="P1497" i="22"/>
  <c r="P1498" i="22"/>
  <c r="P1499" i="22"/>
  <c r="P1500" i="22"/>
  <c r="P1501" i="22"/>
  <c r="P1502" i="22"/>
  <c r="P1503" i="22"/>
  <c r="P1504" i="22"/>
  <c r="P1505" i="22"/>
  <c r="P1506" i="22"/>
  <c r="P1507" i="22"/>
  <c r="P1508" i="22"/>
  <c r="P1509" i="22"/>
  <c r="P1510" i="22"/>
  <c r="P1511" i="22"/>
  <c r="P1512" i="22"/>
  <c r="P1513" i="22"/>
  <c r="P1514" i="22"/>
  <c r="P1515" i="22"/>
  <c r="P1516" i="22"/>
  <c r="P1517" i="22"/>
  <c r="P1518" i="22"/>
  <c r="P1519" i="22"/>
  <c r="P1520" i="22"/>
  <c r="P1521" i="22"/>
  <c r="P1522" i="22"/>
  <c r="P1523" i="22"/>
  <c r="P1524" i="22"/>
  <c r="P1525" i="22"/>
  <c r="P1526" i="22"/>
  <c r="P1527" i="22"/>
  <c r="P1528" i="22"/>
  <c r="P1529" i="22"/>
  <c r="P1530" i="22"/>
  <c r="P1531" i="22"/>
  <c r="P1532" i="22"/>
  <c r="P1533" i="22"/>
  <c r="P1534" i="22"/>
  <c r="P1535" i="22"/>
  <c r="P1536" i="22"/>
  <c r="P1537" i="22"/>
  <c r="P1538" i="22"/>
  <c r="P1539" i="22"/>
  <c r="P1540" i="22"/>
  <c r="P1541" i="22"/>
  <c r="P1542" i="22"/>
  <c r="P1543" i="22"/>
  <c r="P1544" i="22"/>
  <c r="P1545" i="22"/>
  <c r="P1546" i="22"/>
  <c r="P1547" i="22"/>
  <c r="P1548" i="22"/>
  <c r="P1549" i="22"/>
  <c r="P1550" i="22"/>
  <c r="P1551" i="22"/>
  <c r="P1552" i="22"/>
  <c r="P1553" i="22"/>
  <c r="P1554" i="22"/>
  <c r="P1555" i="22"/>
  <c r="P1556" i="22"/>
  <c r="P1557" i="22"/>
  <c r="P1558" i="22"/>
  <c r="P1559" i="22"/>
  <c r="P1560" i="22"/>
  <c r="P1561" i="22"/>
  <c r="P1562" i="22"/>
  <c r="P1563" i="22"/>
  <c r="P1564" i="22"/>
  <c r="P1565" i="22"/>
  <c r="P1566" i="22"/>
  <c r="P1567" i="22"/>
  <c r="P1568" i="22"/>
  <c r="P1569" i="22"/>
  <c r="P1570" i="22"/>
  <c r="P1571" i="22"/>
  <c r="P1572" i="22"/>
  <c r="P1573" i="22"/>
  <c r="P1574" i="22"/>
  <c r="P1575" i="22"/>
  <c r="P1576" i="22"/>
  <c r="P1577" i="22"/>
  <c r="P1578" i="22"/>
  <c r="P1579" i="22"/>
  <c r="P1580" i="22"/>
  <c r="P1581" i="22"/>
  <c r="P1582" i="22"/>
  <c r="P1583" i="22"/>
  <c r="P1584" i="22"/>
  <c r="P1585" i="22"/>
  <c r="P1586" i="22"/>
  <c r="P1587" i="22"/>
  <c r="P1588" i="22"/>
  <c r="P1589" i="22"/>
  <c r="P1590" i="22"/>
  <c r="P1591" i="22"/>
  <c r="P1592" i="22"/>
  <c r="P1593" i="22"/>
  <c r="P1594" i="22"/>
  <c r="P1595" i="22"/>
  <c r="P1596" i="22"/>
  <c r="P1597" i="22"/>
  <c r="P1598" i="22"/>
  <c r="P1599" i="22"/>
  <c r="P1600" i="22"/>
  <c r="P1601" i="22"/>
  <c r="P1602" i="22"/>
  <c r="P1603" i="22"/>
  <c r="P1604" i="22"/>
  <c r="P1605" i="22"/>
  <c r="P1606" i="22"/>
  <c r="P1607" i="22"/>
  <c r="P1608" i="22"/>
  <c r="P1609" i="22"/>
  <c r="P1610" i="22"/>
  <c r="P1611" i="22"/>
  <c r="P1612" i="22"/>
  <c r="P1613" i="22"/>
  <c r="P1614" i="22"/>
  <c r="P1615" i="22"/>
  <c r="P1616" i="22"/>
  <c r="P1617" i="22"/>
  <c r="P1618" i="22"/>
  <c r="P1619" i="22"/>
  <c r="P1620" i="22"/>
  <c r="P1621" i="22"/>
  <c r="P1622" i="22"/>
  <c r="P1623" i="22"/>
  <c r="P1624" i="22"/>
  <c r="P1625" i="22"/>
  <c r="P1626" i="22"/>
  <c r="P1627" i="22"/>
  <c r="P1628" i="22"/>
  <c r="P1629" i="22"/>
  <c r="P1630" i="22"/>
  <c r="P1631" i="22"/>
  <c r="P1632" i="22"/>
  <c r="P1633" i="22"/>
  <c r="P1634" i="22"/>
  <c r="P1635" i="22"/>
  <c r="P1636" i="22"/>
  <c r="P1637" i="22"/>
  <c r="P1638" i="22"/>
  <c r="P1639" i="22"/>
  <c r="P1640" i="22"/>
  <c r="P1641" i="22"/>
  <c r="P1642" i="22"/>
  <c r="P1643" i="22"/>
  <c r="P1644" i="22"/>
  <c r="P1645" i="22"/>
  <c r="P1646" i="22"/>
  <c r="P1647" i="22"/>
  <c r="P1648" i="22"/>
  <c r="P1649" i="22"/>
  <c r="P1650" i="22"/>
  <c r="P1651" i="22"/>
  <c r="P1652" i="22"/>
  <c r="P1653" i="22"/>
  <c r="P1654" i="22"/>
  <c r="P1655" i="22"/>
  <c r="P1656" i="22"/>
  <c r="P1657" i="22"/>
  <c r="P1658" i="22"/>
  <c r="P1659" i="22"/>
  <c r="P1660" i="22"/>
  <c r="P1661" i="22"/>
  <c r="P1662" i="22"/>
  <c r="P1663" i="22"/>
  <c r="P1664" i="22"/>
  <c r="P1665" i="22"/>
  <c r="P1666" i="22"/>
  <c r="P1667" i="22"/>
  <c r="P1668" i="22"/>
  <c r="P1669" i="22"/>
  <c r="P1670" i="22"/>
  <c r="P1671" i="22"/>
  <c r="P1672" i="22"/>
  <c r="P1673" i="22"/>
  <c r="P1674" i="22"/>
  <c r="P1675" i="22"/>
  <c r="P1676" i="22"/>
  <c r="P1677" i="22"/>
  <c r="P1678" i="22"/>
  <c r="P1679" i="22"/>
  <c r="P1680" i="22"/>
  <c r="P1681" i="22"/>
  <c r="P1682" i="22"/>
  <c r="P1683" i="22"/>
  <c r="P1684" i="22"/>
  <c r="P1685" i="22"/>
  <c r="P1686" i="22"/>
  <c r="P1687" i="22"/>
  <c r="P1688" i="22"/>
  <c r="P1689" i="22"/>
  <c r="P1690" i="22"/>
  <c r="P1691" i="22"/>
  <c r="P1692" i="22"/>
  <c r="P1693" i="22"/>
  <c r="P1694" i="22"/>
  <c r="P1695" i="22"/>
  <c r="P1696" i="22"/>
  <c r="P1697" i="22"/>
  <c r="P1698" i="22"/>
  <c r="P1699" i="22"/>
  <c r="P1700" i="22"/>
  <c r="P1701" i="22"/>
  <c r="P1702" i="22"/>
  <c r="P1703" i="22"/>
  <c r="P1704" i="22"/>
  <c r="P1705" i="22"/>
  <c r="P1706" i="22"/>
  <c r="P1707" i="22"/>
  <c r="P1708" i="22"/>
  <c r="P1709" i="22"/>
  <c r="P1710" i="22"/>
  <c r="P1711" i="22"/>
  <c r="P1712" i="22"/>
  <c r="P1713" i="22"/>
  <c r="P1714" i="22"/>
  <c r="P1715" i="22"/>
  <c r="P1716" i="22"/>
  <c r="P1717" i="22"/>
  <c r="P1718" i="22"/>
  <c r="P1719" i="22"/>
  <c r="P1720" i="22"/>
  <c r="P1721" i="22"/>
  <c r="P1722" i="22"/>
  <c r="P1723" i="22"/>
  <c r="P1724" i="22"/>
  <c r="P1725" i="22"/>
  <c r="P1726" i="22"/>
  <c r="P1727" i="22"/>
  <c r="P1728" i="22"/>
  <c r="P1729" i="22"/>
  <c r="P1730" i="22"/>
  <c r="P1731" i="22"/>
  <c r="P1732" i="22"/>
  <c r="P1733" i="22"/>
  <c r="P1734" i="22"/>
  <c r="P1735" i="22"/>
  <c r="P1736" i="22"/>
  <c r="P1737" i="22"/>
  <c r="P1738" i="22"/>
  <c r="P1739" i="22"/>
  <c r="P1740" i="22"/>
  <c r="P1741" i="22"/>
  <c r="P1742" i="22"/>
  <c r="P1743" i="22"/>
  <c r="P1744" i="22"/>
  <c r="P1745" i="22"/>
  <c r="P1746" i="22"/>
  <c r="P1747" i="22"/>
  <c r="P1748" i="22"/>
  <c r="P1749" i="22"/>
  <c r="P1750" i="22"/>
  <c r="P1751" i="22"/>
  <c r="P1752" i="22"/>
  <c r="P1753" i="22"/>
  <c r="P1754" i="22"/>
  <c r="P1755" i="22"/>
  <c r="P1756" i="22"/>
  <c r="P1757" i="22"/>
  <c r="P1758" i="22"/>
  <c r="P1759" i="22"/>
  <c r="P1760" i="22"/>
  <c r="P1761" i="22"/>
  <c r="P1762" i="22"/>
  <c r="P1763" i="22"/>
  <c r="P1764" i="22"/>
  <c r="P1765" i="22"/>
  <c r="P1766" i="22"/>
  <c r="P1767" i="22"/>
  <c r="P1768" i="22"/>
  <c r="P1769" i="22"/>
  <c r="P1770" i="22"/>
  <c r="P1771" i="22"/>
  <c r="P1772" i="22"/>
  <c r="P1773" i="22"/>
  <c r="P1774" i="22"/>
  <c r="P1775" i="22"/>
  <c r="P1776" i="22"/>
  <c r="P1777" i="22"/>
  <c r="P1778" i="22"/>
  <c r="P1779" i="22"/>
  <c r="P1780" i="22"/>
  <c r="P1781" i="22"/>
  <c r="P1782" i="22"/>
  <c r="P1783" i="22"/>
  <c r="P1784" i="22"/>
  <c r="P1785" i="22"/>
  <c r="P1786" i="22"/>
  <c r="P1787" i="22"/>
  <c r="P1788" i="22"/>
  <c r="P1789" i="22"/>
  <c r="P1790" i="22"/>
  <c r="P1791" i="22"/>
  <c r="P1792" i="22"/>
  <c r="P1793" i="22"/>
  <c r="P1794" i="22"/>
  <c r="P1795" i="22"/>
  <c r="P1796" i="22"/>
  <c r="P1797" i="22"/>
  <c r="P1798" i="22"/>
  <c r="P1799" i="22"/>
  <c r="P1800" i="22"/>
  <c r="P1801" i="22"/>
  <c r="P1802" i="22"/>
  <c r="P1803" i="22"/>
  <c r="P1804" i="22"/>
  <c r="P1805" i="22"/>
  <c r="P1806" i="22"/>
  <c r="P1807" i="22"/>
  <c r="P1808" i="22"/>
  <c r="P1809" i="22"/>
  <c r="P1810" i="22"/>
  <c r="P1811" i="22"/>
  <c r="P1812" i="22"/>
  <c r="P1813" i="22"/>
  <c r="P1814" i="22"/>
  <c r="P1815" i="22"/>
  <c r="P1816" i="22"/>
  <c r="P1817" i="22"/>
  <c r="P1818" i="22"/>
  <c r="P1819" i="22"/>
  <c r="P1820" i="22"/>
  <c r="P1821" i="22"/>
  <c r="P1822" i="22"/>
  <c r="P1823" i="22"/>
  <c r="P1824" i="22"/>
  <c r="P1825" i="22"/>
  <c r="P1826" i="22"/>
  <c r="P1827" i="22"/>
  <c r="P1828" i="22"/>
  <c r="P1829" i="22"/>
  <c r="P1830" i="22"/>
  <c r="P1831" i="22"/>
  <c r="P1832" i="22"/>
  <c r="P1833" i="22"/>
  <c r="P1834" i="22"/>
  <c r="P1835" i="22"/>
  <c r="P1836" i="22"/>
  <c r="P1837" i="22"/>
  <c r="P1838" i="22"/>
  <c r="P1839" i="22"/>
  <c r="P1840" i="22"/>
  <c r="P1841" i="22"/>
  <c r="P1842" i="22"/>
  <c r="P1843" i="22"/>
  <c r="P1844" i="22"/>
  <c r="P1845" i="22"/>
  <c r="P1846" i="22"/>
  <c r="P1847" i="22"/>
  <c r="P1848" i="22"/>
  <c r="P1849" i="22"/>
  <c r="P1850" i="22"/>
  <c r="P1851" i="22"/>
  <c r="P1852" i="22"/>
  <c r="P1853" i="22"/>
  <c r="P1854" i="22"/>
  <c r="P1855" i="22"/>
  <c r="P1856" i="22"/>
  <c r="P1857" i="22"/>
  <c r="P1858" i="22"/>
  <c r="P1859" i="22"/>
  <c r="P1860" i="22"/>
  <c r="P1861" i="22"/>
  <c r="P1862" i="22"/>
  <c r="P1863" i="22"/>
  <c r="P1864" i="22"/>
  <c r="P1865" i="22"/>
  <c r="P1866" i="22"/>
  <c r="P1867" i="22"/>
  <c r="P1868" i="22"/>
  <c r="P1869" i="22"/>
  <c r="P1870" i="22"/>
  <c r="P1871" i="22"/>
  <c r="P1872" i="22"/>
  <c r="P1873" i="22"/>
  <c r="P1874" i="22"/>
  <c r="P1875" i="22"/>
  <c r="P1876" i="22"/>
  <c r="P1877" i="22"/>
  <c r="P1878" i="22"/>
  <c r="P1879" i="22"/>
  <c r="P1880" i="22"/>
  <c r="P1881" i="22"/>
  <c r="P1882" i="22"/>
  <c r="P1883" i="22"/>
  <c r="P1884" i="22"/>
  <c r="P1885" i="22"/>
  <c r="P1886" i="22"/>
  <c r="P1887" i="22"/>
  <c r="P1888" i="22"/>
  <c r="P1889" i="22"/>
  <c r="P1890" i="22"/>
  <c r="P1891" i="22"/>
  <c r="P1892" i="22"/>
  <c r="P1893" i="22"/>
  <c r="P1894" i="22"/>
  <c r="P1895" i="22"/>
  <c r="P1896" i="22"/>
  <c r="P1897" i="22"/>
  <c r="P1898" i="22"/>
  <c r="P1899" i="22"/>
  <c r="P1900" i="22"/>
  <c r="P1901" i="22"/>
  <c r="P1902" i="22"/>
  <c r="P1903" i="22"/>
  <c r="P1904" i="22"/>
  <c r="P1905" i="22"/>
  <c r="P1906" i="22"/>
  <c r="P1907" i="22"/>
  <c r="P1908" i="22"/>
  <c r="P1909" i="22"/>
  <c r="P1910" i="22"/>
  <c r="P1911" i="22"/>
  <c r="P1912" i="22"/>
  <c r="P1913" i="22"/>
  <c r="P1914" i="22"/>
  <c r="P1915" i="22"/>
  <c r="P1916" i="22"/>
  <c r="P1917" i="22"/>
  <c r="P1918" i="22"/>
  <c r="P1919" i="22"/>
  <c r="P1920" i="22"/>
  <c r="P1921" i="22"/>
  <c r="P1922" i="22"/>
  <c r="P1923" i="22"/>
  <c r="P1924" i="22"/>
  <c r="P1925" i="22"/>
  <c r="P1926" i="22"/>
  <c r="P1927" i="22"/>
  <c r="P1928" i="22"/>
  <c r="P1929" i="22"/>
  <c r="P1930" i="22"/>
  <c r="P1931" i="22"/>
  <c r="P1932" i="22"/>
  <c r="P1933" i="22"/>
  <c r="P1934" i="22"/>
  <c r="P1935" i="22"/>
  <c r="P1936" i="22"/>
  <c r="P1937" i="22"/>
  <c r="P1938" i="22"/>
  <c r="P1939" i="22"/>
  <c r="P1940" i="22"/>
  <c r="P1941" i="22"/>
  <c r="P1942" i="22"/>
  <c r="P1943" i="22"/>
  <c r="P1944" i="22"/>
  <c r="P1945" i="22"/>
  <c r="P1946" i="22"/>
  <c r="P1947" i="22"/>
  <c r="P1948" i="22"/>
  <c r="P1949" i="22"/>
  <c r="P1950" i="22"/>
  <c r="P1951" i="22"/>
  <c r="P1952" i="22"/>
  <c r="P1953" i="22"/>
  <c r="P1954" i="22"/>
  <c r="P1955" i="22"/>
  <c r="P1956" i="22"/>
  <c r="P1957" i="22"/>
  <c r="P1958" i="22"/>
  <c r="P1959" i="22"/>
  <c r="P1960" i="22"/>
  <c r="P1961" i="22"/>
  <c r="P1962" i="22"/>
  <c r="P1963" i="22"/>
  <c r="P1964" i="22"/>
  <c r="P1965" i="22"/>
  <c r="P1966" i="22"/>
  <c r="P1967" i="22"/>
  <c r="P1968" i="22"/>
  <c r="P1969" i="22"/>
  <c r="P1970" i="22"/>
  <c r="P1971" i="22"/>
  <c r="P1972" i="22"/>
  <c r="P1973" i="22"/>
  <c r="P1974" i="22"/>
  <c r="P1975" i="22"/>
  <c r="P1976" i="22"/>
  <c r="P1977" i="22"/>
  <c r="P1978" i="22"/>
  <c r="P1979" i="22"/>
  <c r="P1980" i="22"/>
  <c r="P1981" i="22"/>
  <c r="P1982" i="22"/>
  <c r="P1983" i="22"/>
  <c r="P1984" i="22"/>
  <c r="P1985" i="22"/>
  <c r="P1986" i="22"/>
  <c r="P1987" i="22"/>
  <c r="P1988" i="22"/>
  <c r="P1989" i="22"/>
  <c r="P1990" i="22"/>
  <c r="P1991" i="22"/>
  <c r="P1992" i="22"/>
  <c r="P1993" i="22"/>
  <c r="P1994" i="22"/>
  <c r="P1995" i="22"/>
  <c r="P1996" i="22"/>
  <c r="P1997" i="22"/>
  <c r="P1998" i="22"/>
  <c r="P1999" i="22"/>
  <c r="P2000" i="22"/>
  <c r="P2001" i="22"/>
  <c r="P2" i="22"/>
  <c r="O2" i="22"/>
  <c r="X3" i="22"/>
  <c r="X4" i="22"/>
  <c r="X5" i="22"/>
  <c r="X6" i="22"/>
  <c r="X7" i="22"/>
  <c r="X8" i="22"/>
  <c r="X9" i="22"/>
  <c r="X10" i="22"/>
  <c r="X11" i="22"/>
  <c r="X12" i="22"/>
  <c r="X13" i="22"/>
  <c r="X14" i="22"/>
  <c r="X15" i="22"/>
  <c r="X16" i="22"/>
  <c r="X17" i="22"/>
  <c r="X18" i="22"/>
  <c r="X19" i="22"/>
  <c r="X20" i="22"/>
  <c r="X21" i="22"/>
  <c r="X22" i="22"/>
  <c r="X23" i="22"/>
  <c r="X24" i="22"/>
  <c r="X25" i="22"/>
  <c r="X26" i="22"/>
  <c r="X27" i="22"/>
  <c r="X28" i="22"/>
  <c r="X29" i="22"/>
  <c r="X30" i="22"/>
  <c r="X31" i="22"/>
  <c r="X32" i="22"/>
  <c r="X33" i="22"/>
  <c r="X34" i="22"/>
  <c r="X35" i="22"/>
  <c r="X36" i="22"/>
  <c r="X37" i="22"/>
  <c r="X38" i="22"/>
  <c r="X39" i="22"/>
  <c r="X40" i="22"/>
  <c r="X41" i="22"/>
  <c r="X42" i="22"/>
  <c r="X43" i="22"/>
  <c r="X44" i="22"/>
  <c r="X45" i="22"/>
  <c r="X46" i="22"/>
  <c r="X47" i="22"/>
  <c r="X48" i="22"/>
  <c r="X49" i="22"/>
  <c r="X50" i="22"/>
  <c r="X51" i="22"/>
  <c r="X52" i="22"/>
  <c r="X53" i="22"/>
  <c r="X54" i="22"/>
  <c r="X55" i="22"/>
  <c r="X56" i="22"/>
  <c r="X57" i="22"/>
  <c r="X58" i="22"/>
  <c r="X59" i="22"/>
  <c r="X60" i="22"/>
  <c r="X61" i="22"/>
  <c r="X62" i="22"/>
  <c r="X63" i="22"/>
  <c r="X64" i="22"/>
  <c r="X65" i="22"/>
  <c r="X66" i="22"/>
  <c r="X67" i="22"/>
  <c r="X68" i="22"/>
  <c r="X69" i="22"/>
  <c r="X70" i="22"/>
  <c r="X71" i="22"/>
  <c r="X72" i="22"/>
  <c r="X73" i="22"/>
  <c r="X74" i="22"/>
  <c r="X75" i="22"/>
  <c r="X76" i="22"/>
  <c r="X77" i="22"/>
  <c r="X78" i="22"/>
  <c r="X79" i="22"/>
  <c r="X80" i="22"/>
  <c r="X81" i="22"/>
  <c r="X82" i="22"/>
  <c r="X83" i="22"/>
  <c r="X84" i="22"/>
  <c r="X85" i="22"/>
  <c r="X86" i="22"/>
  <c r="X87" i="22"/>
  <c r="X88" i="22"/>
  <c r="X89" i="22"/>
  <c r="X90" i="22"/>
  <c r="X91" i="22"/>
  <c r="X92" i="22"/>
  <c r="X93" i="22"/>
  <c r="X94" i="22"/>
  <c r="X95" i="22"/>
  <c r="X96" i="22"/>
  <c r="X97" i="22"/>
  <c r="X98" i="22"/>
  <c r="X99" i="22"/>
  <c r="X100" i="22"/>
  <c r="X101" i="22"/>
  <c r="X102" i="22"/>
  <c r="X103" i="22"/>
  <c r="X104" i="22"/>
  <c r="X105" i="22"/>
  <c r="X106" i="22"/>
  <c r="X107" i="22"/>
  <c r="X108" i="22"/>
  <c r="X109" i="22"/>
  <c r="X110" i="22"/>
  <c r="X111" i="22"/>
  <c r="X112" i="22"/>
  <c r="X113" i="22"/>
  <c r="X114" i="22"/>
  <c r="X115" i="22"/>
  <c r="X116" i="22"/>
  <c r="X117" i="22"/>
  <c r="X118" i="22"/>
  <c r="X119" i="22"/>
  <c r="X120" i="22"/>
  <c r="X121" i="22"/>
  <c r="X122" i="22"/>
  <c r="X123" i="22"/>
  <c r="X124" i="22"/>
  <c r="X125" i="22"/>
  <c r="X126" i="22"/>
  <c r="X127" i="22"/>
  <c r="X128" i="22"/>
  <c r="X129" i="22"/>
  <c r="X130" i="22"/>
  <c r="X131" i="22"/>
  <c r="X132" i="22"/>
  <c r="X133" i="22"/>
  <c r="X134" i="22"/>
  <c r="X135" i="22"/>
  <c r="X136" i="22"/>
  <c r="X137" i="22"/>
  <c r="X138" i="22"/>
  <c r="X139" i="22"/>
  <c r="X140" i="22"/>
  <c r="X141" i="22"/>
  <c r="X142" i="22"/>
  <c r="X143" i="22"/>
  <c r="X144" i="22"/>
  <c r="X145" i="22"/>
  <c r="X146" i="22"/>
  <c r="X147" i="22"/>
  <c r="X148" i="22"/>
  <c r="X149" i="22"/>
  <c r="X150" i="22"/>
  <c r="X151" i="22"/>
  <c r="X152" i="22"/>
  <c r="X153" i="22"/>
  <c r="X154" i="22"/>
  <c r="X155" i="22"/>
  <c r="X156" i="22"/>
  <c r="X157" i="22"/>
  <c r="X158" i="22"/>
  <c r="X159" i="22"/>
  <c r="X160" i="22"/>
  <c r="X161" i="22"/>
  <c r="X162" i="22"/>
  <c r="X163" i="22"/>
  <c r="X164" i="22"/>
  <c r="X165" i="22"/>
  <c r="X166" i="22"/>
  <c r="X167" i="22"/>
  <c r="X168" i="22"/>
  <c r="X169" i="22"/>
  <c r="X170" i="22"/>
  <c r="X171" i="22"/>
  <c r="X172" i="22"/>
  <c r="X173" i="22"/>
  <c r="X174" i="22"/>
  <c r="X175" i="22"/>
  <c r="X176" i="22"/>
  <c r="X177" i="22"/>
  <c r="X178" i="22"/>
  <c r="X179" i="22"/>
  <c r="X180" i="22"/>
  <c r="X181" i="22"/>
  <c r="X182" i="22"/>
  <c r="X183" i="22"/>
  <c r="X184" i="22"/>
  <c r="X185" i="22"/>
  <c r="X186" i="22"/>
  <c r="X187" i="22"/>
  <c r="X188" i="22"/>
  <c r="X189" i="22"/>
  <c r="X190" i="22"/>
  <c r="X191" i="22"/>
  <c r="X192" i="22"/>
  <c r="X193" i="22"/>
  <c r="X194" i="22"/>
  <c r="X195" i="22"/>
  <c r="X196" i="22"/>
  <c r="X197" i="22"/>
  <c r="X198" i="22"/>
  <c r="X199" i="22"/>
  <c r="X200" i="22"/>
  <c r="X201" i="22"/>
  <c r="X202" i="22"/>
  <c r="X203" i="22"/>
  <c r="X204" i="22"/>
  <c r="X205" i="22"/>
  <c r="X206" i="22"/>
  <c r="X207" i="22"/>
  <c r="X208" i="22"/>
  <c r="X209" i="22"/>
  <c r="X210" i="22"/>
  <c r="X211" i="22"/>
  <c r="X212" i="22"/>
  <c r="X213" i="22"/>
  <c r="X214" i="22"/>
  <c r="X215" i="22"/>
  <c r="X216" i="22"/>
  <c r="X217" i="22"/>
  <c r="X218" i="22"/>
  <c r="X219" i="22"/>
  <c r="X220" i="22"/>
  <c r="X221" i="22"/>
  <c r="X222" i="22"/>
  <c r="X223" i="22"/>
  <c r="X224" i="22"/>
  <c r="X225" i="22"/>
  <c r="X226" i="22"/>
  <c r="X227" i="22"/>
  <c r="X228" i="22"/>
  <c r="X229" i="22"/>
  <c r="X230" i="22"/>
  <c r="X231" i="22"/>
  <c r="X232" i="22"/>
  <c r="X233" i="22"/>
  <c r="X234" i="22"/>
  <c r="X235" i="22"/>
  <c r="X236" i="22"/>
  <c r="X237" i="22"/>
  <c r="X238" i="22"/>
  <c r="X239" i="22"/>
  <c r="X240" i="22"/>
  <c r="X241" i="22"/>
  <c r="X242" i="22"/>
  <c r="X243" i="22"/>
  <c r="X244" i="22"/>
  <c r="X245" i="22"/>
  <c r="X246" i="22"/>
  <c r="X247" i="22"/>
  <c r="X248" i="22"/>
  <c r="X249" i="22"/>
  <c r="X250" i="22"/>
  <c r="X251" i="22"/>
  <c r="X252" i="22"/>
  <c r="X253" i="22"/>
  <c r="X254" i="22"/>
  <c r="X255" i="22"/>
  <c r="X256" i="22"/>
  <c r="X257" i="22"/>
  <c r="X258" i="22"/>
  <c r="X259" i="22"/>
  <c r="X260" i="22"/>
  <c r="X261" i="22"/>
  <c r="X262" i="22"/>
  <c r="X263" i="22"/>
  <c r="X264" i="22"/>
  <c r="X265" i="22"/>
  <c r="X266" i="22"/>
  <c r="X267" i="22"/>
  <c r="X268" i="22"/>
  <c r="X269" i="22"/>
  <c r="X270" i="22"/>
  <c r="X271" i="22"/>
  <c r="X272" i="22"/>
  <c r="X273" i="22"/>
  <c r="X274" i="22"/>
  <c r="X275" i="22"/>
  <c r="X276" i="22"/>
  <c r="X277" i="22"/>
  <c r="X278" i="22"/>
  <c r="X279" i="22"/>
  <c r="X280" i="22"/>
  <c r="X281" i="22"/>
  <c r="X282" i="22"/>
  <c r="X283" i="22"/>
  <c r="X284" i="22"/>
  <c r="X285" i="22"/>
  <c r="X286" i="22"/>
  <c r="X287" i="22"/>
  <c r="X288" i="22"/>
  <c r="X289" i="22"/>
  <c r="X290" i="22"/>
  <c r="X291" i="22"/>
  <c r="X292" i="22"/>
  <c r="X293" i="22"/>
  <c r="X294" i="22"/>
  <c r="X295" i="22"/>
  <c r="X296" i="22"/>
  <c r="X297" i="22"/>
  <c r="X298" i="22"/>
  <c r="X299" i="22"/>
  <c r="X300" i="22"/>
  <c r="X301" i="22"/>
  <c r="X302" i="22"/>
  <c r="X303" i="22"/>
  <c r="X304" i="22"/>
  <c r="X305" i="22"/>
  <c r="X306" i="22"/>
  <c r="X307" i="22"/>
  <c r="X308" i="22"/>
  <c r="X309" i="22"/>
  <c r="X310" i="22"/>
  <c r="X311" i="22"/>
  <c r="X312" i="22"/>
  <c r="X313" i="22"/>
  <c r="X314" i="22"/>
  <c r="X315" i="22"/>
  <c r="X316" i="22"/>
  <c r="X317" i="22"/>
  <c r="X318" i="22"/>
  <c r="X319" i="22"/>
  <c r="X320" i="22"/>
  <c r="X321" i="22"/>
  <c r="X322" i="22"/>
  <c r="X323" i="22"/>
  <c r="X324" i="22"/>
  <c r="X325" i="22"/>
  <c r="X326" i="22"/>
  <c r="X327" i="22"/>
  <c r="X328" i="22"/>
  <c r="X329" i="22"/>
  <c r="X330" i="22"/>
  <c r="X331" i="22"/>
  <c r="X332" i="22"/>
  <c r="X333" i="22"/>
  <c r="X334" i="22"/>
  <c r="X335" i="22"/>
  <c r="X336" i="22"/>
  <c r="X337" i="22"/>
  <c r="X338" i="22"/>
  <c r="X339" i="22"/>
  <c r="X340" i="22"/>
  <c r="X341" i="22"/>
  <c r="X342" i="22"/>
  <c r="X343" i="22"/>
  <c r="X344" i="22"/>
  <c r="X345" i="22"/>
  <c r="X346" i="22"/>
  <c r="X347" i="22"/>
  <c r="X348" i="22"/>
  <c r="X349" i="22"/>
  <c r="X350" i="22"/>
  <c r="X351" i="22"/>
  <c r="X352" i="22"/>
  <c r="X353" i="22"/>
  <c r="X354" i="22"/>
  <c r="X355" i="22"/>
  <c r="X356" i="22"/>
  <c r="X357" i="22"/>
  <c r="X358" i="22"/>
  <c r="X359" i="22"/>
  <c r="X360" i="22"/>
  <c r="X361" i="22"/>
  <c r="X362" i="22"/>
  <c r="X363" i="22"/>
  <c r="X364" i="22"/>
  <c r="X365" i="22"/>
  <c r="X366" i="22"/>
  <c r="X367" i="22"/>
  <c r="X368" i="22"/>
  <c r="X369" i="22"/>
  <c r="X370" i="22"/>
  <c r="X371" i="22"/>
  <c r="X372" i="22"/>
  <c r="X373" i="22"/>
  <c r="X374" i="22"/>
  <c r="X375" i="22"/>
  <c r="X376" i="22"/>
  <c r="X377" i="22"/>
  <c r="X378" i="22"/>
  <c r="X379" i="22"/>
  <c r="X380" i="22"/>
  <c r="X381" i="22"/>
  <c r="X382" i="22"/>
  <c r="X383" i="22"/>
  <c r="X384" i="22"/>
  <c r="X385" i="22"/>
  <c r="X386" i="22"/>
  <c r="X387" i="22"/>
  <c r="X388" i="22"/>
  <c r="X389" i="22"/>
  <c r="X390" i="22"/>
  <c r="X391" i="22"/>
  <c r="X392" i="22"/>
  <c r="X393" i="22"/>
  <c r="X394" i="22"/>
  <c r="X395" i="22"/>
  <c r="X396" i="22"/>
  <c r="X397" i="22"/>
  <c r="X398" i="22"/>
  <c r="X399" i="22"/>
  <c r="X400" i="22"/>
  <c r="X401" i="22"/>
  <c r="X402" i="22"/>
  <c r="X403" i="22"/>
  <c r="X404" i="22"/>
  <c r="X405" i="22"/>
  <c r="X406" i="22"/>
  <c r="X407" i="22"/>
  <c r="X408" i="22"/>
  <c r="X409" i="22"/>
  <c r="X410" i="22"/>
  <c r="X411" i="22"/>
  <c r="X412" i="22"/>
  <c r="X413" i="22"/>
  <c r="X414" i="22"/>
  <c r="X415" i="22"/>
  <c r="X416" i="22"/>
  <c r="X417" i="22"/>
  <c r="X418" i="22"/>
  <c r="X419" i="22"/>
  <c r="X420" i="22"/>
  <c r="X421" i="22"/>
  <c r="X422" i="22"/>
  <c r="X423" i="22"/>
  <c r="X424" i="22"/>
  <c r="X425" i="22"/>
  <c r="X426" i="22"/>
  <c r="X427" i="22"/>
  <c r="X428" i="22"/>
  <c r="X429" i="22"/>
  <c r="X430" i="22"/>
  <c r="X431" i="22"/>
  <c r="X432" i="22"/>
  <c r="X433" i="22"/>
  <c r="X434" i="22"/>
  <c r="X435" i="22"/>
  <c r="X436" i="22"/>
  <c r="X437" i="22"/>
  <c r="X438" i="22"/>
  <c r="X439" i="22"/>
  <c r="X440" i="22"/>
  <c r="X441" i="22"/>
  <c r="X442" i="22"/>
  <c r="X443" i="22"/>
  <c r="X444" i="22"/>
  <c r="X445" i="22"/>
  <c r="X446" i="22"/>
  <c r="X447" i="22"/>
  <c r="X448" i="22"/>
  <c r="X449" i="22"/>
  <c r="X450" i="22"/>
  <c r="X451" i="22"/>
  <c r="X452" i="22"/>
  <c r="X453" i="22"/>
  <c r="X454" i="22"/>
  <c r="X455" i="22"/>
  <c r="X456" i="22"/>
  <c r="X457" i="22"/>
  <c r="X458" i="22"/>
  <c r="X459" i="22"/>
  <c r="X460" i="22"/>
  <c r="X461" i="22"/>
  <c r="X462" i="22"/>
  <c r="X463" i="22"/>
  <c r="X464" i="22"/>
  <c r="X465" i="22"/>
  <c r="X466" i="22"/>
  <c r="X467" i="22"/>
  <c r="X468" i="22"/>
  <c r="X469" i="22"/>
  <c r="X470" i="22"/>
  <c r="X471" i="22"/>
  <c r="X472" i="22"/>
  <c r="X473" i="22"/>
  <c r="X474" i="22"/>
  <c r="X475" i="22"/>
  <c r="X476" i="22"/>
  <c r="X477" i="22"/>
  <c r="X478" i="22"/>
  <c r="X479" i="22"/>
  <c r="X480" i="22"/>
  <c r="X481" i="22"/>
  <c r="X482" i="22"/>
  <c r="X483" i="22"/>
  <c r="X484" i="22"/>
  <c r="X485" i="22"/>
  <c r="X486" i="22"/>
  <c r="X487" i="22"/>
  <c r="X488" i="22"/>
  <c r="X489" i="22"/>
  <c r="X490" i="22"/>
  <c r="X491" i="22"/>
  <c r="X492" i="22"/>
  <c r="X493" i="22"/>
  <c r="X494" i="22"/>
  <c r="X495" i="22"/>
  <c r="X496" i="22"/>
  <c r="X497" i="22"/>
  <c r="X498" i="22"/>
  <c r="X499" i="22"/>
  <c r="X500" i="22"/>
  <c r="X501" i="22"/>
  <c r="X502" i="22"/>
  <c r="X503" i="22"/>
  <c r="X504" i="22"/>
  <c r="X505" i="22"/>
  <c r="X506" i="22"/>
  <c r="X507" i="22"/>
  <c r="X508" i="22"/>
  <c r="X509" i="22"/>
  <c r="X510" i="22"/>
  <c r="X511" i="22"/>
  <c r="X512" i="22"/>
  <c r="X513" i="22"/>
  <c r="X514" i="22"/>
  <c r="X515" i="22"/>
  <c r="X516" i="22"/>
  <c r="X517" i="22"/>
  <c r="X518" i="22"/>
  <c r="X519" i="22"/>
  <c r="X520" i="22"/>
  <c r="X521" i="22"/>
  <c r="X522" i="22"/>
  <c r="X523" i="22"/>
  <c r="X524" i="22"/>
  <c r="X525" i="22"/>
  <c r="X526" i="22"/>
  <c r="X527" i="22"/>
  <c r="X528" i="22"/>
  <c r="X529" i="22"/>
  <c r="X530" i="22"/>
  <c r="X531" i="22"/>
  <c r="X532" i="22"/>
  <c r="X533" i="22"/>
  <c r="X534" i="22"/>
  <c r="X535" i="22"/>
  <c r="X536" i="22"/>
  <c r="X537" i="22"/>
  <c r="X538" i="22"/>
  <c r="X539" i="22"/>
  <c r="X540" i="22"/>
  <c r="X541" i="22"/>
  <c r="X542" i="22"/>
  <c r="X543" i="22"/>
  <c r="X544" i="22"/>
  <c r="X545" i="22"/>
  <c r="X546" i="22"/>
  <c r="X547" i="22"/>
  <c r="X548" i="22"/>
  <c r="X549" i="22"/>
  <c r="X550" i="22"/>
  <c r="X551" i="22"/>
  <c r="X552" i="22"/>
  <c r="X553" i="22"/>
  <c r="X554" i="22"/>
  <c r="X555" i="22"/>
  <c r="X556" i="22"/>
  <c r="X557" i="22"/>
  <c r="X558" i="22"/>
  <c r="X559" i="22"/>
  <c r="X560" i="22"/>
  <c r="X561" i="22"/>
  <c r="X562" i="22"/>
  <c r="X563" i="22"/>
  <c r="X564" i="22"/>
  <c r="X565" i="22"/>
  <c r="X566" i="22"/>
  <c r="X567" i="22"/>
  <c r="X568" i="22"/>
  <c r="X569" i="22"/>
  <c r="X570" i="22"/>
  <c r="X571" i="22"/>
  <c r="X572" i="22"/>
  <c r="X573" i="22"/>
  <c r="X574" i="22"/>
  <c r="X575" i="22"/>
  <c r="X576" i="22"/>
  <c r="X577" i="22"/>
  <c r="X578" i="22"/>
  <c r="X579" i="22"/>
  <c r="X580" i="22"/>
  <c r="X581" i="22"/>
  <c r="X582" i="22"/>
  <c r="X583" i="22"/>
  <c r="X584" i="22"/>
  <c r="X585" i="22"/>
  <c r="X586" i="22"/>
  <c r="X587" i="22"/>
  <c r="X588" i="22"/>
  <c r="X589" i="22"/>
  <c r="X590" i="22"/>
  <c r="X591" i="22"/>
  <c r="X592" i="22"/>
  <c r="X593" i="22"/>
  <c r="X594" i="22"/>
  <c r="X595" i="22"/>
  <c r="X596" i="22"/>
  <c r="X597" i="22"/>
  <c r="X598" i="22"/>
  <c r="X599" i="22"/>
  <c r="X600" i="22"/>
  <c r="X601" i="22"/>
  <c r="X602" i="22"/>
  <c r="X603" i="22"/>
  <c r="X604" i="22"/>
  <c r="X605" i="22"/>
  <c r="X606" i="22"/>
  <c r="X607" i="22"/>
  <c r="X608" i="22"/>
  <c r="X609" i="22"/>
  <c r="X610" i="22"/>
  <c r="X611" i="22"/>
  <c r="X612" i="22"/>
  <c r="X613" i="22"/>
  <c r="X614" i="22"/>
  <c r="X615" i="22"/>
  <c r="X616" i="22"/>
  <c r="X617" i="22"/>
  <c r="X618" i="22"/>
  <c r="X619" i="22"/>
  <c r="X620" i="22"/>
  <c r="X621" i="22"/>
  <c r="X622" i="22"/>
  <c r="X623" i="22"/>
  <c r="X624" i="22"/>
  <c r="X625" i="22"/>
  <c r="X626" i="22"/>
  <c r="X627" i="22"/>
  <c r="X628" i="22"/>
  <c r="X629" i="22"/>
  <c r="X630" i="22"/>
  <c r="X631" i="22"/>
  <c r="X632" i="22"/>
  <c r="X633" i="22"/>
  <c r="X634" i="22"/>
  <c r="X635" i="22"/>
  <c r="X636" i="22"/>
  <c r="X637" i="22"/>
  <c r="X638" i="22"/>
  <c r="X639" i="22"/>
  <c r="X640" i="22"/>
  <c r="X641" i="22"/>
  <c r="X642" i="22"/>
  <c r="X643" i="22"/>
  <c r="X644" i="22"/>
  <c r="X645" i="22"/>
  <c r="X646" i="22"/>
  <c r="X647" i="22"/>
  <c r="X648" i="22"/>
  <c r="X649" i="22"/>
  <c r="X650" i="22"/>
  <c r="X651" i="22"/>
  <c r="X652" i="22"/>
  <c r="X653" i="22"/>
  <c r="X654" i="22"/>
  <c r="X655" i="22"/>
  <c r="X656" i="22"/>
  <c r="X657" i="22"/>
  <c r="X658" i="22"/>
  <c r="X659" i="22"/>
  <c r="X660" i="22"/>
  <c r="X661" i="22"/>
  <c r="X662" i="22"/>
  <c r="X663" i="22"/>
  <c r="X664" i="22"/>
  <c r="X665" i="22"/>
  <c r="X666" i="22"/>
  <c r="X667" i="22"/>
  <c r="X668" i="22"/>
  <c r="X669" i="22"/>
  <c r="X670" i="22"/>
  <c r="X671" i="22"/>
  <c r="X672" i="22"/>
  <c r="X673" i="22"/>
  <c r="X674" i="22"/>
  <c r="X675" i="22"/>
  <c r="X676" i="22"/>
  <c r="X677" i="22"/>
  <c r="X678" i="22"/>
  <c r="X679" i="22"/>
  <c r="X680" i="22"/>
  <c r="X681" i="22"/>
  <c r="X682" i="22"/>
  <c r="X683" i="22"/>
  <c r="X684" i="22"/>
  <c r="X685" i="22"/>
  <c r="X686" i="22"/>
  <c r="X687" i="22"/>
  <c r="X688" i="22"/>
  <c r="X689" i="22"/>
  <c r="X690" i="22"/>
  <c r="X691" i="22"/>
  <c r="X692" i="22"/>
  <c r="X693" i="22"/>
  <c r="X694" i="22"/>
  <c r="X695" i="22"/>
  <c r="X696" i="22"/>
  <c r="X697" i="22"/>
  <c r="X698" i="22"/>
  <c r="X699" i="22"/>
  <c r="X700" i="22"/>
  <c r="X701" i="22"/>
  <c r="X702" i="22"/>
  <c r="X703" i="22"/>
  <c r="X704" i="22"/>
  <c r="X705" i="22"/>
  <c r="X706" i="22"/>
  <c r="X707" i="22"/>
  <c r="X708" i="22"/>
  <c r="X709" i="22"/>
  <c r="X710" i="22"/>
  <c r="X711" i="22"/>
  <c r="X712" i="22"/>
  <c r="X713" i="22"/>
  <c r="X714" i="22"/>
  <c r="X715" i="22"/>
  <c r="X716" i="22"/>
  <c r="X717" i="22"/>
  <c r="X718" i="22"/>
  <c r="X719" i="22"/>
  <c r="X720" i="22"/>
  <c r="X721" i="22"/>
  <c r="X722" i="22"/>
  <c r="X723" i="22"/>
  <c r="X724" i="22"/>
  <c r="X725" i="22"/>
  <c r="X726" i="22"/>
  <c r="X727" i="22"/>
  <c r="X728" i="22"/>
  <c r="X729" i="22"/>
  <c r="X730" i="22"/>
  <c r="X731" i="22"/>
  <c r="X732" i="22"/>
  <c r="X733" i="22"/>
  <c r="X734" i="22"/>
  <c r="X735" i="22"/>
  <c r="X736" i="22"/>
  <c r="X737" i="22"/>
  <c r="X738" i="22"/>
  <c r="X739" i="22"/>
  <c r="X740" i="22"/>
  <c r="X741" i="22"/>
  <c r="X742" i="22"/>
  <c r="X743" i="22"/>
  <c r="X744" i="22"/>
  <c r="X745" i="22"/>
  <c r="X746" i="22"/>
  <c r="X747" i="22"/>
  <c r="X748" i="22"/>
  <c r="X749" i="22"/>
  <c r="X750" i="22"/>
  <c r="X751" i="22"/>
  <c r="X752" i="22"/>
  <c r="X753" i="22"/>
  <c r="X754" i="22"/>
  <c r="X755" i="22"/>
  <c r="X756" i="22"/>
  <c r="X757" i="22"/>
  <c r="X758" i="22"/>
  <c r="X759" i="22"/>
  <c r="X760" i="22"/>
  <c r="X761" i="22"/>
  <c r="X762" i="22"/>
  <c r="X763" i="22"/>
  <c r="X764" i="22"/>
  <c r="X765" i="22"/>
  <c r="X766" i="22"/>
  <c r="X767" i="22"/>
  <c r="X768" i="22"/>
  <c r="X769" i="22"/>
  <c r="X770" i="22"/>
  <c r="X771" i="22"/>
  <c r="X772" i="22"/>
  <c r="X773" i="22"/>
  <c r="X774" i="22"/>
  <c r="X775" i="22"/>
  <c r="X776" i="22"/>
  <c r="X777" i="22"/>
  <c r="X778" i="22"/>
  <c r="X779" i="22"/>
  <c r="X780" i="22"/>
  <c r="X781" i="22"/>
  <c r="X782" i="22"/>
  <c r="X783" i="22"/>
  <c r="X784" i="22"/>
  <c r="X785" i="22"/>
  <c r="X786" i="22"/>
  <c r="X787" i="22"/>
  <c r="X788" i="22"/>
  <c r="X789" i="22"/>
  <c r="X790" i="22"/>
  <c r="X791" i="22"/>
  <c r="X792" i="22"/>
  <c r="X793" i="22"/>
  <c r="X794" i="22"/>
  <c r="X795" i="22"/>
  <c r="X796" i="22"/>
  <c r="X797" i="22"/>
  <c r="X798" i="22"/>
  <c r="X799" i="22"/>
  <c r="X800" i="22"/>
  <c r="X801" i="22"/>
  <c r="X802" i="22"/>
  <c r="X803" i="22"/>
  <c r="X804" i="22"/>
  <c r="X805" i="22"/>
  <c r="X806" i="22"/>
  <c r="X807" i="22"/>
  <c r="X808" i="22"/>
  <c r="X809" i="22"/>
  <c r="X810" i="22"/>
  <c r="X811" i="22"/>
  <c r="X812" i="22"/>
  <c r="X813" i="22"/>
  <c r="X814" i="22"/>
  <c r="X815" i="22"/>
  <c r="X816" i="22"/>
  <c r="X817" i="22"/>
  <c r="X818" i="22"/>
  <c r="X819" i="22"/>
  <c r="X820" i="22"/>
  <c r="X821" i="22"/>
  <c r="X822" i="22"/>
  <c r="X823" i="22"/>
  <c r="X824" i="22"/>
  <c r="X825" i="22"/>
  <c r="X826" i="22"/>
  <c r="X827" i="22"/>
  <c r="X828" i="22"/>
  <c r="X829" i="22"/>
  <c r="X830" i="22"/>
  <c r="X831" i="22"/>
  <c r="X832" i="22"/>
  <c r="X833" i="22"/>
  <c r="X834" i="22"/>
  <c r="X835" i="22"/>
  <c r="X836" i="22"/>
  <c r="X837" i="22"/>
  <c r="X838" i="22"/>
  <c r="X839" i="22"/>
  <c r="X840" i="22"/>
  <c r="X841" i="22"/>
  <c r="X842" i="22"/>
  <c r="X843" i="22"/>
  <c r="X844" i="22"/>
  <c r="X845" i="22"/>
  <c r="X846" i="22"/>
  <c r="X847" i="22"/>
  <c r="X848" i="22"/>
  <c r="X849" i="22"/>
  <c r="X850" i="22"/>
  <c r="X851" i="22"/>
  <c r="X852" i="22"/>
  <c r="X853" i="22"/>
  <c r="X854" i="22"/>
  <c r="X855" i="22"/>
  <c r="X856" i="22"/>
  <c r="X857" i="22"/>
  <c r="X858" i="22"/>
  <c r="X859" i="22"/>
  <c r="X860" i="22"/>
  <c r="X861" i="22"/>
  <c r="X862" i="22"/>
  <c r="X863" i="22"/>
  <c r="X864" i="22"/>
  <c r="X865" i="22"/>
  <c r="X866" i="22"/>
  <c r="X867" i="22"/>
  <c r="X868" i="22"/>
  <c r="X869" i="22"/>
  <c r="X870" i="22"/>
  <c r="X871" i="22"/>
  <c r="X872" i="22"/>
  <c r="X873" i="22"/>
  <c r="X874" i="22"/>
  <c r="X875" i="22"/>
  <c r="X876" i="22"/>
  <c r="X877" i="22"/>
  <c r="X878" i="22"/>
  <c r="X879" i="22"/>
  <c r="X880" i="22"/>
  <c r="X881" i="22"/>
  <c r="X882" i="22"/>
  <c r="X883" i="22"/>
  <c r="X884" i="22"/>
  <c r="X885" i="22"/>
  <c r="X886" i="22"/>
  <c r="X887" i="22"/>
  <c r="X888" i="22"/>
  <c r="X889" i="22"/>
  <c r="X890" i="22"/>
  <c r="X891" i="22"/>
  <c r="X892" i="22"/>
  <c r="X893" i="22"/>
  <c r="X894" i="22"/>
  <c r="X895" i="22"/>
  <c r="X896" i="22"/>
  <c r="X897" i="22"/>
  <c r="X898" i="22"/>
  <c r="X899" i="22"/>
  <c r="X900" i="22"/>
  <c r="X901" i="22"/>
  <c r="X902" i="22"/>
  <c r="X903" i="22"/>
  <c r="X904" i="22"/>
  <c r="X905" i="22"/>
  <c r="X906" i="22"/>
  <c r="X907" i="22"/>
  <c r="X908" i="22"/>
  <c r="X909" i="22"/>
  <c r="X910" i="22"/>
  <c r="X911" i="22"/>
  <c r="X912" i="22"/>
  <c r="X913" i="22"/>
  <c r="X914" i="22"/>
  <c r="X915" i="22"/>
  <c r="X916" i="22"/>
  <c r="X917" i="22"/>
  <c r="X918" i="22"/>
  <c r="X919" i="22"/>
  <c r="X920" i="22"/>
  <c r="X921" i="22"/>
  <c r="X922" i="22"/>
  <c r="X923" i="22"/>
  <c r="X924" i="22"/>
  <c r="X925" i="22"/>
  <c r="X926" i="22"/>
  <c r="X927" i="22"/>
  <c r="X928" i="22"/>
  <c r="X929" i="22"/>
  <c r="X930" i="22"/>
  <c r="X931" i="22"/>
  <c r="X932" i="22"/>
  <c r="X933" i="22"/>
  <c r="X934" i="22"/>
  <c r="X935" i="22"/>
  <c r="X936" i="22"/>
  <c r="X937" i="22"/>
  <c r="X938" i="22"/>
  <c r="X939" i="22"/>
  <c r="X940" i="22"/>
  <c r="X941" i="22"/>
  <c r="X942" i="22"/>
  <c r="X943" i="22"/>
  <c r="X944" i="22"/>
  <c r="X945" i="22"/>
  <c r="X946" i="22"/>
  <c r="X947" i="22"/>
  <c r="X948" i="22"/>
  <c r="X949" i="22"/>
  <c r="X950" i="22"/>
  <c r="X951" i="22"/>
  <c r="X952" i="22"/>
  <c r="X953" i="22"/>
  <c r="X954" i="22"/>
  <c r="X955" i="22"/>
  <c r="X956" i="22"/>
  <c r="X957" i="22"/>
  <c r="X958" i="22"/>
  <c r="X959" i="22"/>
  <c r="X960" i="22"/>
  <c r="X961" i="22"/>
  <c r="X962" i="22"/>
  <c r="X963" i="22"/>
  <c r="X964" i="22"/>
  <c r="X965" i="22"/>
  <c r="X966" i="22"/>
  <c r="X967" i="22"/>
  <c r="X968" i="22"/>
  <c r="X969" i="22"/>
  <c r="X970" i="22"/>
  <c r="X971" i="22"/>
  <c r="X972" i="22"/>
  <c r="X973" i="22"/>
  <c r="X974" i="22"/>
  <c r="X975" i="22"/>
  <c r="X976" i="22"/>
  <c r="X977" i="22"/>
  <c r="X978" i="22"/>
  <c r="X979" i="22"/>
  <c r="X980" i="22"/>
  <c r="X981" i="22"/>
  <c r="X982" i="22"/>
  <c r="X983" i="22"/>
  <c r="X984" i="22"/>
  <c r="X985" i="22"/>
  <c r="X986" i="22"/>
  <c r="X987" i="22"/>
  <c r="X988" i="22"/>
  <c r="X989" i="22"/>
  <c r="X990" i="22"/>
  <c r="X991" i="22"/>
  <c r="X992" i="22"/>
  <c r="X993" i="22"/>
  <c r="X994" i="22"/>
  <c r="X995" i="22"/>
  <c r="X996" i="22"/>
  <c r="X997" i="22"/>
  <c r="X998" i="22"/>
  <c r="X999" i="22"/>
  <c r="X1000" i="22"/>
  <c r="X1001" i="22"/>
  <c r="X1002" i="22"/>
  <c r="X1003" i="22"/>
  <c r="X1004" i="22"/>
  <c r="X1005" i="22"/>
  <c r="X1006" i="22"/>
  <c r="X1007" i="22"/>
  <c r="X1008" i="22"/>
  <c r="X1009" i="22"/>
  <c r="X1010" i="22"/>
  <c r="X1011" i="22"/>
  <c r="X1012" i="22"/>
  <c r="X1013" i="22"/>
  <c r="X1014" i="22"/>
  <c r="X1015" i="22"/>
  <c r="X1016" i="22"/>
  <c r="X1017" i="22"/>
  <c r="X1018" i="22"/>
  <c r="X1019" i="22"/>
  <c r="X1020" i="22"/>
  <c r="X1021" i="22"/>
  <c r="X1022" i="22"/>
  <c r="X1023" i="22"/>
  <c r="X1024" i="22"/>
  <c r="X1025" i="22"/>
  <c r="X1026" i="22"/>
  <c r="X1027" i="22"/>
  <c r="X1028" i="22"/>
  <c r="X1029" i="22"/>
  <c r="X1030" i="22"/>
  <c r="X1031" i="22"/>
  <c r="X1032" i="22"/>
  <c r="X1033" i="22"/>
  <c r="X1034" i="22"/>
  <c r="X1035" i="22"/>
  <c r="X1036" i="22"/>
  <c r="X1037" i="22"/>
  <c r="X1038" i="22"/>
  <c r="X1039" i="22"/>
  <c r="X1040" i="22"/>
  <c r="X1041" i="22"/>
  <c r="X1042" i="22"/>
  <c r="X1043" i="22"/>
  <c r="X1044" i="22"/>
  <c r="X1045" i="22"/>
  <c r="X1046" i="22"/>
  <c r="X1047" i="22"/>
  <c r="X1048" i="22"/>
  <c r="X1049" i="22"/>
  <c r="X1050" i="22"/>
  <c r="X1051" i="22"/>
  <c r="X1052" i="22"/>
  <c r="X1053" i="22"/>
  <c r="X1054" i="22"/>
  <c r="X1055" i="22"/>
  <c r="X1056" i="22"/>
  <c r="X1057" i="22"/>
  <c r="X1058" i="22"/>
  <c r="X1059" i="22"/>
  <c r="X1060" i="22"/>
  <c r="X1061" i="22"/>
  <c r="X1062" i="22"/>
  <c r="X1063" i="22"/>
  <c r="X1064" i="22"/>
  <c r="X1065" i="22"/>
  <c r="X1066" i="22"/>
  <c r="X1067" i="22"/>
  <c r="X1068" i="22"/>
  <c r="X1069" i="22"/>
  <c r="X1070" i="22"/>
  <c r="X1071" i="22"/>
  <c r="X1072" i="22"/>
  <c r="X1073" i="22"/>
  <c r="X1074" i="22"/>
  <c r="X1075" i="22"/>
  <c r="X1076" i="22"/>
  <c r="X1077" i="22"/>
  <c r="X1078" i="22"/>
  <c r="X1079" i="22"/>
  <c r="X1080" i="22"/>
  <c r="X1081" i="22"/>
  <c r="X1082" i="22"/>
  <c r="X1083" i="22"/>
  <c r="X1084" i="22"/>
  <c r="X1085" i="22"/>
  <c r="X1086" i="22"/>
  <c r="X1087" i="22"/>
  <c r="X1088" i="22"/>
  <c r="X1089" i="22"/>
  <c r="X1090" i="22"/>
  <c r="X1091" i="22"/>
  <c r="X1092" i="22"/>
  <c r="X1093" i="22"/>
  <c r="X1094" i="22"/>
  <c r="X1095" i="22"/>
  <c r="X1096" i="22"/>
  <c r="X1097" i="22"/>
  <c r="X1098" i="22"/>
  <c r="X1099" i="22"/>
  <c r="X1100" i="22"/>
  <c r="X1101" i="22"/>
  <c r="X1102" i="22"/>
  <c r="X1103" i="22"/>
  <c r="X1104" i="22"/>
  <c r="X1105" i="22"/>
  <c r="X1106" i="22"/>
  <c r="X1107" i="22"/>
  <c r="X1108" i="22"/>
  <c r="X1109" i="22"/>
  <c r="X1110" i="22"/>
  <c r="X1111" i="22"/>
  <c r="X1112" i="22"/>
  <c r="X1113" i="22"/>
  <c r="X1114" i="22"/>
  <c r="X1115" i="22"/>
  <c r="X1116" i="22"/>
  <c r="X1117" i="22"/>
  <c r="X1118" i="22"/>
  <c r="X1119" i="22"/>
  <c r="X1120" i="22"/>
  <c r="X1121" i="22"/>
  <c r="X1122" i="22"/>
  <c r="X1123" i="22"/>
  <c r="X1124" i="22"/>
  <c r="X1125" i="22"/>
  <c r="X1126" i="22"/>
  <c r="X1127" i="22"/>
  <c r="X1128" i="22"/>
  <c r="X1129" i="22"/>
  <c r="X1130" i="22"/>
  <c r="X1131" i="22"/>
  <c r="X1132" i="22"/>
  <c r="X1133" i="22"/>
  <c r="X1134" i="22"/>
  <c r="X1135" i="22"/>
  <c r="X1136" i="22"/>
  <c r="X1137" i="22"/>
  <c r="X1138" i="22"/>
  <c r="X1139" i="22"/>
  <c r="X1140" i="22"/>
  <c r="X1141" i="22"/>
  <c r="X1142" i="22"/>
  <c r="X1143" i="22"/>
  <c r="X1144" i="22"/>
  <c r="X1145" i="22"/>
  <c r="X1146" i="22"/>
  <c r="X1147" i="22"/>
  <c r="X1148" i="22"/>
  <c r="X1149" i="22"/>
  <c r="X1150" i="22"/>
  <c r="X1151" i="22"/>
  <c r="X1152" i="22"/>
  <c r="X1153" i="22"/>
  <c r="X1154" i="22"/>
  <c r="X1155" i="22"/>
  <c r="X1156" i="22"/>
  <c r="X1157" i="22"/>
  <c r="X1158" i="22"/>
  <c r="X1159" i="22"/>
  <c r="X1160" i="22"/>
  <c r="X1161" i="22"/>
  <c r="X1162" i="22"/>
  <c r="X1163" i="22"/>
  <c r="X1164" i="22"/>
  <c r="X1165" i="22"/>
  <c r="X1166" i="22"/>
  <c r="X1167" i="22"/>
  <c r="X1168" i="22"/>
  <c r="X1169" i="22"/>
  <c r="X1170" i="22"/>
  <c r="X1171" i="22"/>
  <c r="X1172" i="22"/>
  <c r="X1173" i="22"/>
  <c r="X1174" i="22"/>
  <c r="X1175" i="22"/>
  <c r="X1176" i="22"/>
  <c r="X1177" i="22"/>
  <c r="X1178" i="22"/>
  <c r="X1179" i="22"/>
  <c r="X1180" i="22"/>
  <c r="X1181" i="22"/>
  <c r="X1182" i="22"/>
  <c r="X1183" i="22"/>
  <c r="X1184" i="22"/>
  <c r="X1185" i="22"/>
  <c r="X1186" i="22"/>
  <c r="X1187" i="22"/>
  <c r="X1188" i="22"/>
  <c r="X1189" i="22"/>
  <c r="X1190" i="22"/>
  <c r="X1191" i="22"/>
  <c r="X1192" i="22"/>
  <c r="X1193" i="22"/>
  <c r="X1194" i="22"/>
  <c r="X1195" i="22"/>
  <c r="X1196" i="22"/>
  <c r="X1197" i="22"/>
  <c r="X1198" i="22"/>
  <c r="X1199" i="22"/>
  <c r="X1200" i="22"/>
  <c r="X1201" i="22"/>
  <c r="X1202" i="22"/>
  <c r="X1203" i="22"/>
  <c r="X1204" i="22"/>
  <c r="X1205" i="22"/>
  <c r="X1206" i="22"/>
  <c r="X1207" i="22"/>
  <c r="X1208" i="22"/>
  <c r="X1209" i="22"/>
  <c r="X1210" i="22"/>
  <c r="X1211" i="22"/>
  <c r="X1212" i="22"/>
  <c r="X1213" i="22"/>
  <c r="X1214" i="22"/>
  <c r="X1215" i="22"/>
  <c r="X1216" i="22"/>
  <c r="X1217" i="22"/>
  <c r="X1218" i="22"/>
  <c r="X1219" i="22"/>
  <c r="X1220" i="22"/>
  <c r="X1221" i="22"/>
  <c r="X1222" i="22"/>
  <c r="X1223" i="22"/>
  <c r="X1224" i="22"/>
  <c r="X1225" i="22"/>
  <c r="X1226" i="22"/>
  <c r="X1227" i="22"/>
  <c r="X1228" i="22"/>
  <c r="X1229" i="22"/>
  <c r="X1230" i="22"/>
  <c r="X1231" i="22"/>
  <c r="X1232" i="22"/>
  <c r="X1233" i="22"/>
  <c r="X1234" i="22"/>
  <c r="X1235" i="22"/>
  <c r="X1236" i="22"/>
  <c r="X1237" i="22"/>
  <c r="X1238" i="22"/>
  <c r="X1239" i="22"/>
  <c r="X1240" i="22"/>
  <c r="X1241" i="22"/>
  <c r="X1242" i="22"/>
  <c r="X1243" i="22"/>
  <c r="X1244" i="22"/>
  <c r="X1245" i="22"/>
  <c r="X1246" i="22"/>
  <c r="X1247" i="22"/>
  <c r="X1248" i="22"/>
  <c r="X1249" i="22"/>
  <c r="X1250" i="22"/>
  <c r="X1251" i="22"/>
  <c r="X1252" i="22"/>
  <c r="X1253" i="22"/>
  <c r="X1254" i="22"/>
  <c r="X1255" i="22"/>
  <c r="X1256" i="22"/>
  <c r="X1257" i="22"/>
  <c r="X1258" i="22"/>
  <c r="X1259" i="22"/>
  <c r="X1260" i="22"/>
  <c r="X1261" i="22"/>
  <c r="X1262" i="22"/>
  <c r="X1263" i="22"/>
  <c r="X1264" i="22"/>
  <c r="X1265" i="22"/>
  <c r="X1266" i="22"/>
  <c r="X1267" i="22"/>
  <c r="X1268" i="22"/>
  <c r="X1269" i="22"/>
  <c r="X1270" i="22"/>
  <c r="X1271" i="22"/>
  <c r="X1272" i="22"/>
  <c r="X1273" i="22"/>
  <c r="X1274" i="22"/>
  <c r="X1275" i="22"/>
  <c r="X1276" i="22"/>
  <c r="X1277" i="22"/>
  <c r="X1278" i="22"/>
  <c r="X1279" i="22"/>
  <c r="X1280" i="22"/>
  <c r="X1281" i="22"/>
  <c r="X1282" i="22"/>
  <c r="X1283" i="22"/>
  <c r="X1284" i="22"/>
  <c r="X1285" i="22"/>
  <c r="X1286" i="22"/>
  <c r="X1287" i="22"/>
  <c r="X1288" i="22"/>
  <c r="X1289" i="22"/>
  <c r="X1290" i="22"/>
  <c r="X1291" i="22"/>
  <c r="X1292" i="22"/>
  <c r="X1293" i="22"/>
  <c r="X1294" i="22"/>
  <c r="X1295" i="22"/>
  <c r="X1296" i="22"/>
  <c r="X1297" i="22"/>
  <c r="X1298" i="22"/>
  <c r="X1299" i="22"/>
  <c r="X1300" i="22"/>
  <c r="X1301" i="22"/>
  <c r="X1302" i="22"/>
  <c r="X1303" i="22"/>
  <c r="X1304" i="22"/>
  <c r="X1305" i="22"/>
  <c r="X1306" i="22"/>
  <c r="X1307" i="22"/>
  <c r="X1308" i="22"/>
  <c r="X1309" i="22"/>
  <c r="X1310" i="22"/>
  <c r="X1311" i="22"/>
  <c r="X1312" i="22"/>
  <c r="X1313" i="22"/>
  <c r="X1314" i="22"/>
  <c r="X1315" i="22"/>
  <c r="X1316" i="22"/>
  <c r="X1317" i="22"/>
  <c r="X1318" i="22"/>
  <c r="X1319" i="22"/>
  <c r="X1320" i="22"/>
  <c r="X1321" i="22"/>
  <c r="X1322" i="22"/>
  <c r="X1323" i="22"/>
  <c r="X1324" i="22"/>
  <c r="X1325" i="22"/>
  <c r="X1326" i="22"/>
  <c r="X1327" i="22"/>
  <c r="X1328" i="22"/>
  <c r="X1329" i="22"/>
  <c r="X1330" i="22"/>
  <c r="X1331" i="22"/>
  <c r="X1332" i="22"/>
  <c r="X1333" i="22"/>
  <c r="X1334" i="22"/>
  <c r="X1335" i="22"/>
  <c r="X1336" i="22"/>
  <c r="X1337" i="22"/>
  <c r="X1338" i="22"/>
  <c r="X1339" i="22"/>
  <c r="X1340" i="22"/>
  <c r="X1341" i="22"/>
  <c r="X1342" i="22"/>
  <c r="X1343" i="22"/>
  <c r="X1344" i="22"/>
  <c r="X1345" i="22"/>
  <c r="X1346" i="22"/>
  <c r="X1347" i="22"/>
  <c r="X1348" i="22"/>
  <c r="X1349" i="22"/>
  <c r="X1350" i="22"/>
  <c r="X1351" i="22"/>
  <c r="X1352" i="22"/>
  <c r="X1353" i="22"/>
  <c r="X1354" i="22"/>
  <c r="X1355" i="22"/>
  <c r="X1356" i="22"/>
  <c r="X1357" i="22"/>
  <c r="X1358" i="22"/>
  <c r="X1359" i="22"/>
  <c r="X1360" i="22"/>
  <c r="X1361" i="22"/>
  <c r="X1362" i="22"/>
  <c r="X1363" i="22"/>
  <c r="X1364" i="22"/>
  <c r="X1365" i="22"/>
  <c r="X1366" i="22"/>
  <c r="X1367" i="22"/>
  <c r="X1368" i="22"/>
  <c r="X1369" i="22"/>
  <c r="X1370" i="22"/>
  <c r="X1371" i="22"/>
  <c r="X1372" i="22"/>
  <c r="X1373" i="22"/>
  <c r="X1374" i="22"/>
  <c r="X1375" i="22"/>
  <c r="X1376" i="22"/>
  <c r="X1377" i="22"/>
  <c r="X1378" i="22"/>
  <c r="X1379" i="22"/>
  <c r="X1380" i="22"/>
  <c r="X1381" i="22"/>
  <c r="X1382" i="22"/>
  <c r="X1383" i="22"/>
  <c r="X1384" i="22"/>
  <c r="X1385" i="22"/>
  <c r="X1386" i="22"/>
  <c r="X1387" i="22"/>
  <c r="X1388" i="22"/>
  <c r="X1389" i="22"/>
  <c r="X1390" i="22"/>
  <c r="X1391" i="22"/>
  <c r="X1392" i="22"/>
  <c r="X1393" i="22"/>
  <c r="X1394" i="22"/>
  <c r="X1395" i="22"/>
  <c r="X1396" i="22"/>
  <c r="X1397" i="22"/>
  <c r="X1398" i="22"/>
  <c r="X1399" i="22"/>
  <c r="X1400" i="22"/>
  <c r="X1401" i="22"/>
  <c r="X1402" i="22"/>
  <c r="X1403" i="22"/>
  <c r="X1404" i="22"/>
  <c r="X1405" i="22"/>
  <c r="X1406" i="22"/>
  <c r="X1407" i="22"/>
  <c r="X1408" i="22"/>
  <c r="X1409" i="22"/>
  <c r="X1410" i="22"/>
  <c r="X1411" i="22"/>
  <c r="X1412" i="22"/>
  <c r="X1413" i="22"/>
  <c r="X1414" i="22"/>
  <c r="X1415" i="22"/>
  <c r="X1416" i="22"/>
  <c r="X1417" i="22"/>
  <c r="X1418" i="22"/>
  <c r="X1419" i="22"/>
  <c r="X1420" i="22"/>
  <c r="X1421" i="22"/>
  <c r="X1422" i="22"/>
  <c r="X1423" i="22"/>
  <c r="X1424" i="22"/>
  <c r="X1425" i="22"/>
  <c r="X1426" i="22"/>
  <c r="X1427" i="22"/>
  <c r="X1428" i="22"/>
  <c r="X1429" i="22"/>
  <c r="X1430" i="22"/>
  <c r="X1431" i="22"/>
  <c r="X1432" i="22"/>
  <c r="X1433" i="22"/>
  <c r="X1434" i="22"/>
  <c r="X1435" i="22"/>
  <c r="X1436" i="22"/>
  <c r="X1437" i="22"/>
  <c r="X1438" i="22"/>
  <c r="X1439" i="22"/>
  <c r="X1440" i="22"/>
  <c r="X1441" i="22"/>
  <c r="X1442" i="22"/>
  <c r="X1443" i="22"/>
  <c r="X1444" i="22"/>
  <c r="X1445" i="22"/>
  <c r="X1446" i="22"/>
  <c r="X1447" i="22"/>
  <c r="X1448" i="22"/>
  <c r="X1449" i="22"/>
  <c r="X1450" i="22"/>
  <c r="X1451" i="22"/>
  <c r="X1452" i="22"/>
  <c r="X1453" i="22"/>
  <c r="X1454" i="22"/>
  <c r="X1455" i="22"/>
  <c r="X1456" i="22"/>
  <c r="X1457" i="22"/>
  <c r="X1458" i="22"/>
  <c r="X1459" i="22"/>
  <c r="X1460" i="22"/>
  <c r="X1461" i="22"/>
  <c r="X1462" i="22"/>
  <c r="X1463" i="22"/>
  <c r="X1464" i="22"/>
  <c r="X1465" i="22"/>
  <c r="X1466" i="22"/>
  <c r="X1467" i="22"/>
  <c r="X1468" i="22"/>
  <c r="X1469" i="22"/>
  <c r="X1470" i="22"/>
  <c r="X1471" i="22"/>
  <c r="X1472" i="22"/>
  <c r="X1473" i="22"/>
  <c r="X1474" i="22"/>
  <c r="X1475" i="22"/>
  <c r="X1476" i="22"/>
  <c r="X1477" i="22"/>
  <c r="X1478" i="22"/>
  <c r="X1479" i="22"/>
  <c r="X1480" i="22"/>
  <c r="X1481" i="22"/>
  <c r="X1482" i="22"/>
  <c r="X1483" i="22"/>
  <c r="X1484" i="22"/>
  <c r="X1485" i="22"/>
  <c r="X1486" i="22"/>
  <c r="X1487" i="22"/>
  <c r="X1488" i="22"/>
  <c r="X1489" i="22"/>
  <c r="X1490" i="22"/>
  <c r="X1491" i="22"/>
  <c r="X1492" i="22"/>
  <c r="X1493" i="22"/>
  <c r="X1494" i="22"/>
  <c r="X1495" i="22"/>
  <c r="X1496" i="22"/>
  <c r="X1497" i="22"/>
  <c r="X1498" i="22"/>
  <c r="X1499" i="22"/>
  <c r="X1500" i="22"/>
  <c r="X1501" i="22"/>
  <c r="X1502" i="22"/>
  <c r="X1503" i="22"/>
  <c r="X1504" i="22"/>
  <c r="X1505" i="22"/>
  <c r="X1506" i="22"/>
  <c r="X1507" i="22"/>
  <c r="X1508" i="22"/>
  <c r="X1509" i="22"/>
  <c r="X1510" i="22"/>
  <c r="X1511" i="22"/>
  <c r="X1512" i="22"/>
  <c r="X1513" i="22"/>
  <c r="X1514" i="22"/>
  <c r="X1515" i="22"/>
  <c r="X1516" i="22"/>
  <c r="X1517" i="22"/>
  <c r="X1518" i="22"/>
  <c r="X1519" i="22"/>
  <c r="X1520" i="22"/>
  <c r="X1521" i="22"/>
  <c r="X1522" i="22"/>
  <c r="X1523" i="22"/>
  <c r="X1524" i="22"/>
  <c r="X1525" i="22"/>
  <c r="X1526" i="22"/>
  <c r="X1527" i="22"/>
  <c r="X1528" i="22"/>
  <c r="X1529" i="22"/>
  <c r="X1530" i="22"/>
  <c r="X1531" i="22"/>
  <c r="X1532" i="22"/>
  <c r="X1533" i="22"/>
  <c r="X1534" i="22"/>
  <c r="X1535" i="22"/>
  <c r="X1536" i="22"/>
  <c r="X1537" i="22"/>
  <c r="X1538" i="22"/>
  <c r="X1539" i="22"/>
  <c r="X1540" i="22"/>
  <c r="X1541" i="22"/>
  <c r="X1542" i="22"/>
  <c r="X1543" i="22"/>
  <c r="X1544" i="22"/>
  <c r="X1545" i="22"/>
  <c r="X1546" i="22"/>
  <c r="X1547" i="22"/>
  <c r="X1548" i="22"/>
  <c r="X1549" i="22"/>
  <c r="X1550" i="22"/>
  <c r="X1551" i="22"/>
  <c r="X1552" i="22"/>
  <c r="X1553" i="22"/>
  <c r="X1554" i="22"/>
  <c r="X1555" i="22"/>
  <c r="X1556" i="22"/>
  <c r="X1557" i="22"/>
  <c r="X1558" i="22"/>
  <c r="X1559" i="22"/>
  <c r="X1560" i="22"/>
  <c r="X1561" i="22"/>
  <c r="X1562" i="22"/>
  <c r="X1563" i="22"/>
  <c r="X1564" i="22"/>
  <c r="X1565" i="22"/>
  <c r="X1566" i="22"/>
  <c r="X1567" i="22"/>
  <c r="X1568" i="22"/>
  <c r="X1569" i="22"/>
  <c r="X1570" i="22"/>
  <c r="X1571" i="22"/>
  <c r="X1572" i="22"/>
  <c r="X1573" i="22"/>
  <c r="X1574" i="22"/>
  <c r="X1575" i="22"/>
  <c r="X1576" i="22"/>
  <c r="X1577" i="22"/>
  <c r="X1578" i="22"/>
  <c r="X1579" i="22"/>
  <c r="X1580" i="22"/>
  <c r="X1581" i="22"/>
  <c r="X1582" i="22"/>
  <c r="X1583" i="22"/>
  <c r="X1584" i="22"/>
  <c r="X1585" i="22"/>
  <c r="X1586" i="22"/>
  <c r="X1587" i="22"/>
  <c r="X1588" i="22"/>
  <c r="X1589" i="22"/>
  <c r="X1590" i="22"/>
  <c r="X1591" i="22"/>
  <c r="X1592" i="22"/>
  <c r="X1593" i="22"/>
  <c r="X1594" i="22"/>
  <c r="X1595" i="22"/>
  <c r="X1596" i="22"/>
  <c r="X1597" i="22"/>
  <c r="X1598" i="22"/>
  <c r="X1599" i="22"/>
  <c r="X1600" i="22"/>
  <c r="X1601" i="22"/>
  <c r="X1602" i="22"/>
  <c r="X1603" i="22"/>
  <c r="X1604" i="22"/>
  <c r="X1605" i="22"/>
  <c r="X1606" i="22"/>
  <c r="X1607" i="22"/>
  <c r="X1608" i="22"/>
  <c r="X1609" i="22"/>
  <c r="X1610" i="22"/>
  <c r="X1611" i="22"/>
  <c r="X1612" i="22"/>
  <c r="X1613" i="22"/>
  <c r="X1614" i="22"/>
  <c r="X1615" i="22"/>
  <c r="X1616" i="22"/>
  <c r="X1617" i="22"/>
  <c r="X1618" i="22"/>
  <c r="X1619" i="22"/>
  <c r="X1620" i="22"/>
  <c r="X1621" i="22"/>
  <c r="X1622" i="22"/>
  <c r="X1623" i="22"/>
  <c r="X1624" i="22"/>
  <c r="X1625" i="22"/>
  <c r="X1626" i="22"/>
  <c r="X1627" i="22"/>
  <c r="X1628" i="22"/>
  <c r="X1629" i="22"/>
  <c r="X1630" i="22"/>
  <c r="X1631" i="22"/>
  <c r="X1632" i="22"/>
  <c r="X1633" i="22"/>
  <c r="X1634" i="22"/>
  <c r="X1635" i="22"/>
  <c r="X1636" i="22"/>
  <c r="X1637" i="22"/>
  <c r="X1638" i="22"/>
  <c r="X1639" i="22"/>
  <c r="X1640" i="22"/>
  <c r="X1641" i="22"/>
  <c r="X1642" i="22"/>
  <c r="X1643" i="22"/>
  <c r="X1644" i="22"/>
  <c r="X1645" i="22"/>
  <c r="X1646" i="22"/>
  <c r="X1647" i="22"/>
  <c r="X1648" i="22"/>
  <c r="X1649" i="22"/>
  <c r="X1650" i="22"/>
  <c r="X1651" i="22"/>
  <c r="X1652" i="22"/>
  <c r="X1653" i="22"/>
  <c r="X1654" i="22"/>
  <c r="X1655" i="22"/>
  <c r="X1656" i="22"/>
  <c r="X1657" i="22"/>
  <c r="X1658" i="22"/>
  <c r="X1659" i="22"/>
  <c r="X1660" i="22"/>
  <c r="X1661" i="22"/>
  <c r="X1662" i="22"/>
  <c r="X1663" i="22"/>
  <c r="X1664" i="22"/>
  <c r="X1665" i="22"/>
  <c r="X1666" i="22"/>
  <c r="X1667" i="22"/>
  <c r="X1668" i="22"/>
  <c r="X1669" i="22"/>
  <c r="X1670" i="22"/>
  <c r="X1671" i="22"/>
  <c r="X1672" i="22"/>
  <c r="X1673" i="22"/>
  <c r="X1674" i="22"/>
  <c r="X1675" i="22"/>
  <c r="X1676" i="22"/>
  <c r="X1677" i="22"/>
  <c r="X1678" i="22"/>
  <c r="X1679" i="22"/>
  <c r="X1680" i="22"/>
  <c r="X1681" i="22"/>
  <c r="X1682" i="22"/>
  <c r="X1683" i="22"/>
  <c r="X1684" i="22"/>
  <c r="X1685" i="22"/>
  <c r="X1686" i="22"/>
  <c r="X1687" i="22"/>
  <c r="X1688" i="22"/>
  <c r="X1689" i="22"/>
  <c r="X1690" i="22"/>
  <c r="X1691" i="22"/>
  <c r="X1692" i="22"/>
  <c r="X1693" i="22"/>
  <c r="X1694" i="22"/>
  <c r="X1695" i="22"/>
  <c r="X1696" i="22"/>
  <c r="X1697" i="22"/>
  <c r="X1698" i="22"/>
  <c r="X1699" i="22"/>
  <c r="X1700" i="22"/>
  <c r="X1701" i="22"/>
  <c r="X1702" i="22"/>
  <c r="X1703" i="22"/>
  <c r="X1704" i="22"/>
  <c r="X1705" i="22"/>
  <c r="X1706" i="22"/>
  <c r="X1707" i="22"/>
  <c r="X1708" i="22"/>
  <c r="X1709" i="22"/>
  <c r="X1710" i="22"/>
  <c r="X1711" i="22"/>
  <c r="X1712" i="22"/>
  <c r="X1713" i="22"/>
  <c r="X1714" i="22"/>
  <c r="X1715" i="22"/>
  <c r="X1716" i="22"/>
  <c r="X1717" i="22"/>
  <c r="X1718" i="22"/>
  <c r="X1719" i="22"/>
  <c r="X1720" i="22"/>
  <c r="X1721" i="22"/>
  <c r="X1722" i="22"/>
  <c r="X1723" i="22"/>
  <c r="X1724" i="22"/>
  <c r="X1725" i="22"/>
  <c r="X1726" i="22"/>
  <c r="X1727" i="22"/>
  <c r="X1728" i="22"/>
  <c r="X1729" i="22"/>
  <c r="X1730" i="22"/>
  <c r="X1731" i="22"/>
  <c r="X1732" i="22"/>
  <c r="X1733" i="22"/>
  <c r="X1734" i="22"/>
  <c r="X1735" i="22"/>
  <c r="X1736" i="22"/>
  <c r="X1737" i="22"/>
  <c r="X1738" i="22"/>
  <c r="X1739" i="22"/>
  <c r="X1740" i="22"/>
  <c r="X1741" i="22"/>
  <c r="X1742" i="22"/>
  <c r="X1743" i="22"/>
  <c r="X1744" i="22"/>
  <c r="X1745" i="22"/>
  <c r="X1746" i="22"/>
  <c r="X1747" i="22"/>
  <c r="X1748" i="22"/>
  <c r="X1749" i="22"/>
  <c r="X1750" i="22"/>
  <c r="X1751" i="22"/>
  <c r="X1752" i="22"/>
  <c r="X1753" i="22"/>
  <c r="X1754" i="22"/>
  <c r="X1755" i="22"/>
  <c r="X1756" i="22"/>
  <c r="X1757" i="22"/>
  <c r="X1758" i="22"/>
  <c r="X1759" i="22"/>
  <c r="X1760" i="22"/>
  <c r="X1761" i="22"/>
  <c r="X1762" i="22"/>
  <c r="X1763" i="22"/>
  <c r="X1764" i="22"/>
  <c r="X1765" i="22"/>
  <c r="X1766" i="22"/>
  <c r="X1767" i="22"/>
  <c r="X1768" i="22"/>
  <c r="X1769" i="22"/>
  <c r="X1770" i="22"/>
  <c r="X1771" i="22"/>
  <c r="X1772" i="22"/>
  <c r="X1773" i="22"/>
  <c r="X1774" i="22"/>
  <c r="X1775" i="22"/>
  <c r="X1776" i="22"/>
  <c r="X1777" i="22"/>
  <c r="X1778" i="22"/>
  <c r="X1779" i="22"/>
  <c r="X1780" i="22"/>
  <c r="X1781" i="22"/>
  <c r="X1782" i="22"/>
  <c r="X1783" i="22"/>
  <c r="X1784" i="22"/>
  <c r="X1785" i="22"/>
  <c r="X1786" i="22"/>
  <c r="X1787" i="22"/>
  <c r="X1788" i="22"/>
  <c r="X1789" i="22"/>
  <c r="X1790" i="22"/>
  <c r="X1791" i="22"/>
  <c r="X1792" i="22"/>
  <c r="X1793" i="22"/>
  <c r="X1794" i="22"/>
  <c r="X1795" i="22"/>
  <c r="X1796" i="22"/>
  <c r="X1797" i="22"/>
  <c r="X1798" i="22"/>
  <c r="X1799" i="22"/>
  <c r="X1800" i="22"/>
  <c r="X1801" i="22"/>
  <c r="X1802" i="22"/>
  <c r="X1803" i="22"/>
  <c r="X1804" i="22"/>
  <c r="X1805" i="22"/>
  <c r="X1806" i="22"/>
  <c r="X1807" i="22"/>
  <c r="X1808" i="22"/>
  <c r="X1809" i="22"/>
  <c r="X1810" i="22"/>
  <c r="X1811" i="22"/>
  <c r="X1812" i="22"/>
  <c r="X1813" i="22"/>
  <c r="X1814" i="22"/>
  <c r="X1815" i="22"/>
  <c r="X1816" i="22"/>
  <c r="X1817" i="22"/>
  <c r="X1818" i="22"/>
  <c r="X1819" i="22"/>
  <c r="X1820" i="22"/>
  <c r="X1821" i="22"/>
  <c r="X1822" i="22"/>
  <c r="X1823" i="22"/>
  <c r="X1824" i="22"/>
  <c r="X1825" i="22"/>
  <c r="X1826" i="22"/>
  <c r="X1827" i="22"/>
  <c r="X1828" i="22"/>
  <c r="X1829" i="22"/>
  <c r="X1830" i="22"/>
  <c r="X1831" i="22"/>
  <c r="X1832" i="22"/>
  <c r="X1833" i="22"/>
  <c r="X1834" i="22"/>
  <c r="X1835" i="22"/>
  <c r="X1836" i="22"/>
  <c r="X1837" i="22"/>
  <c r="X1838" i="22"/>
  <c r="X1839" i="22"/>
  <c r="X1840" i="22"/>
  <c r="X1841" i="22"/>
  <c r="X1842" i="22"/>
  <c r="X1843" i="22"/>
  <c r="X1844" i="22"/>
  <c r="X1845" i="22"/>
  <c r="X1846" i="22"/>
  <c r="X1847" i="22"/>
  <c r="X1848" i="22"/>
  <c r="X1849" i="22"/>
  <c r="X1850" i="22"/>
  <c r="X1851" i="22"/>
  <c r="X1852" i="22"/>
  <c r="X1853" i="22"/>
  <c r="X1854" i="22"/>
  <c r="X1855" i="22"/>
  <c r="X1856" i="22"/>
  <c r="X1857" i="22"/>
  <c r="X1858" i="22"/>
  <c r="X1859" i="22"/>
  <c r="X1860" i="22"/>
  <c r="X1861" i="22"/>
  <c r="X1862" i="22"/>
  <c r="X1863" i="22"/>
  <c r="X1864" i="22"/>
  <c r="X1865" i="22"/>
  <c r="X1866" i="22"/>
  <c r="X1867" i="22"/>
  <c r="X1868" i="22"/>
  <c r="X1869" i="22"/>
  <c r="X1870" i="22"/>
  <c r="X1871" i="22"/>
  <c r="X1872" i="22"/>
  <c r="X1873" i="22"/>
  <c r="X1874" i="22"/>
  <c r="X1875" i="22"/>
  <c r="X1876" i="22"/>
  <c r="X1877" i="22"/>
  <c r="X1878" i="22"/>
  <c r="X1879" i="22"/>
  <c r="X1880" i="22"/>
  <c r="X1881" i="22"/>
  <c r="X1882" i="22"/>
  <c r="X1883" i="22"/>
  <c r="X1884" i="22"/>
  <c r="X1885" i="22"/>
  <c r="X1886" i="22"/>
  <c r="X1887" i="22"/>
  <c r="X1888" i="22"/>
  <c r="X1889" i="22"/>
  <c r="X1890" i="22"/>
  <c r="X1891" i="22"/>
  <c r="X1892" i="22"/>
  <c r="X1893" i="22"/>
  <c r="X1894" i="22"/>
  <c r="X1895" i="22"/>
  <c r="X1896" i="22"/>
  <c r="X1897" i="22"/>
  <c r="X1898" i="22"/>
  <c r="X1899" i="22"/>
  <c r="X1900" i="22"/>
  <c r="X1901" i="22"/>
  <c r="X1902" i="22"/>
  <c r="X1903" i="22"/>
  <c r="X1904" i="22"/>
  <c r="X1905" i="22"/>
  <c r="X1906" i="22"/>
  <c r="X1907" i="22"/>
  <c r="X1908" i="22"/>
  <c r="X1909" i="22"/>
  <c r="X1910" i="22"/>
  <c r="X1911" i="22"/>
  <c r="X1912" i="22"/>
  <c r="X1913" i="22"/>
  <c r="X1914" i="22"/>
  <c r="X1915" i="22"/>
  <c r="X1916" i="22"/>
  <c r="X1917" i="22"/>
  <c r="X1918" i="22"/>
  <c r="X1919" i="22"/>
  <c r="X1920" i="22"/>
  <c r="X1921" i="22"/>
  <c r="X1922" i="22"/>
  <c r="X1923" i="22"/>
  <c r="X1924" i="22"/>
  <c r="X1925" i="22"/>
  <c r="X1926" i="22"/>
  <c r="X1927" i="22"/>
  <c r="X1928" i="22"/>
  <c r="X1929" i="22"/>
  <c r="X1930" i="22"/>
  <c r="X1931" i="22"/>
  <c r="X1932" i="22"/>
  <c r="X1933" i="22"/>
  <c r="X1934" i="22"/>
  <c r="X1935" i="22"/>
  <c r="X1936" i="22"/>
  <c r="X1937" i="22"/>
  <c r="X1938" i="22"/>
  <c r="X1939" i="22"/>
  <c r="X1940" i="22"/>
  <c r="X1941" i="22"/>
  <c r="X1942" i="22"/>
  <c r="X1943" i="22"/>
  <c r="X1944" i="22"/>
  <c r="X1945" i="22"/>
  <c r="X1946" i="22"/>
  <c r="X1947" i="22"/>
  <c r="X1948" i="22"/>
  <c r="X1949" i="22"/>
  <c r="X1950" i="22"/>
  <c r="X1951" i="22"/>
  <c r="X1952" i="22"/>
  <c r="X1953" i="22"/>
  <c r="X1954" i="22"/>
  <c r="X1955" i="22"/>
  <c r="X1956" i="22"/>
  <c r="X1957" i="22"/>
  <c r="X1958" i="22"/>
  <c r="X1959" i="22"/>
  <c r="X1960" i="22"/>
  <c r="X1961" i="22"/>
  <c r="X1962" i="22"/>
  <c r="X1963" i="22"/>
  <c r="X1964" i="22"/>
  <c r="X1965" i="22"/>
  <c r="X1966" i="22"/>
  <c r="X1967" i="22"/>
  <c r="X1968" i="22"/>
  <c r="X1969" i="22"/>
  <c r="X1970" i="22"/>
  <c r="X1971" i="22"/>
  <c r="X1972" i="22"/>
  <c r="X1973" i="22"/>
  <c r="X1974" i="22"/>
  <c r="X1975" i="22"/>
  <c r="X1976" i="22"/>
  <c r="X1977" i="22"/>
  <c r="X1978" i="22"/>
  <c r="X1979" i="22"/>
  <c r="X1980" i="22"/>
  <c r="X1981" i="22"/>
  <c r="X1982" i="22"/>
  <c r="X1983" i="22"/>
  <c r="X1984" i="22"/>
  <c r="X1985" i="22"/>
  <c r="X1986" i="22"/>
  <c r="X1987" i="22"/>
  <c r="X1988" i="22"/>
  <c r="X1989" i="22"/>
  <c r="X1990" i="22"/>
  <c r="X1991" i="22"/>
  <c r="X1992" i="22"/>
  <c r="X1993" i="22"/>
  <c r="X1994" i="22"/>
  <c r="X1995" i="22"/>
  <c r="X1996" i="22"/>
  <c r="X1997" i="22"/>
  <c r="X1998" i="22"/>
  <c r="X1999" i="22"/>
  <c r="X2000" i="22"/>
  <c r="X2001" i="22"/>
  <c r="X2" i="22"/>
  <c r="W2" i="22"/>
  <c r="AE2" i="22" s="1"/>
  <c r="AF2" i="22" s="1"/>
  <c r="AH2" i="22" s="1"/>
  <c r="AA3" i="22"/>
  <c r="AA4" i="22"/>
  <c r="AA5" i="22"/>
  <c r="AA6" i="22"/>
  <c r="AA7" i="22"/>
  <c r="AA8" i="22"/>
  <c r="AA9" i="22"/>
  <c r="AA10" i="22"/>
  <c r="AA11" i="22"/>
  <c r="AA12" i="22"/>
  <c r="AA13" i="22"/>
  <c r="AA14" i="22"/>
  <c r="AA15" i="22"/>
  <c r="AA16" i="22"/>
  <c r="AA17" i="22"/>
  <c r="AA18" i="22"/>
  <c r="AA19" i="22"/>
  <c r="AA20" i="22"/>
  <c r="AA21" i="22"/>
  <c r="AA22" i="22"/>
  <c r="AA23" i="22"/>
  <c r="AA24" i="22"/>
  <c r="AA25" i="22"/>
  <c r="AA26" i="22"/>
  <c r="AA27" i="22"/>
  <c r="AA28" i="22"/>
  <c r="AA29" i="22"/>
  <c r="AA30" i="22"/>
  <c r="AA31" i="22"/>
  <c r="AA32" i="22"/>
  <c r="AA33" i="22"/>
  <c r="AA34" i="22"/>
  <c r="AA35" i="22"/>
  <c r="AA36" i="22"/>
  <c r="AA37" i="22"/>
  <c r="AA38" i="22"/>
  <c r="AA39" i="22"/>
  <c r="AA40" i="22"/>
  <c r="AA41" i="22"/>
  <c r="AA42" i="22"/>
  <c r="AA43" i="22"/>
  <c r="AA44" i="22"/>
  <c r="AA45" i="22"/>
  <c r="AA46" i="22"/>
  <c r="AA47" i="22"/>
  <c r="AA48" i="22"/>
  <c r="AA49" i="22"/>
  <c r="AA50" i="22"/>
  <c r="AA51" i="22"/>
  <c r="AA52" i="22"/>
  <c r="AA53" i="22"/>
  <c r="AA54" i="22"/>
  <c r="AA55" i="22"/>
  <c r="AA56" i="22"/>
  <c r="AA57" i="22"/>
  <c r="AA58" i="22"/>
  <c r="AA59" i="22"/>
  <c r="AA60" i="22"/>
  <c r="AA61" i="22"/>
  <c r="AA62" i="22"/>
  <c r="AA63" i="22"/>
  <c r="AA64" i="22"/>
  <c r="AA65" i="22"/>
  <c r="AA66" i="22"/>
  <c r="AA67" i="22"/>
  <c r="AA68" i="22"/>
  <c r="AA69" i="22"/>
  <c r="AA70" i="22"/>
  <c r="AA71" i="22"/>
  <c r="AA72" i="22"/>
  <c r="AA73" i="22"/>
  <c r="AA74" i="22"/>
  <c r="AA75" i="22"/>
  <c r="AA76" i="22"/>
  <c r="AA77" i="22"/>
  <c r="AA78" i="22"/>
  <c r="AA79" i="22"/>
  <c r="AA80" i="22"/>
  <c r="AA81" i="22"/>
  <c r="AA82" i="22"/>
  <c r="AA83" i="22"/>
  <c r="AA84" i="22"/>
  <c r="AA85" i="22"/>
  <c r="AA86" i="22"/>
  <c r="AA87" i="22"/>
  <c r="AA88" i="22"/>
  <c r="AA89" i="22"/>
  <c r="AA90" i="22"/>
  <c r="AA91" i="22"/>
  <c r="AA92" i="22"/>
  <c r="AA93" i="22"/>
  <c r="AA94" i="22"/>
  <c r="AA95" i="22"/>
  <c r="AA96" i="22"/>
  <c r="AA97" i="22"/>
  <c r="AA98" i="22"/>
  <c r="AA99" i="22"/>
  <c r="AA100" i="22"/>
  <c r="AA101" i="22"/>
  <c r="AA102" i="22"/>
  <c r="AA103" i="22"/>
  <c r="AA104" i="22"/>
  <c r="AA105" i="22"/>
  <c r="AA106" i="22"/>
  <c r="AA107" i="22"/>
  <c r="AA108" i="22"/>
  <c r="AA109" i="22"/>
  <c r="AA110" i="22"/>
  <c r="AA111" i="22"/>
  <c r="AA112" i="22"/>
  <c r="AA113" i="22"/>
  <c r="AA114" i="22"/>
  <c r="AA115" i="22"/>
  <c r="AA116" i="22"/>
  <c r="AA117" i="22"/>
  <c r="AA118" i="22"/>
  <c r="AA119" i="22"/>
  <c r="AA120" i="22"/>
  <c r="AA121" i="22"/>
  <c r="AA122" i="22"/>
  <c r="AA123" i="22"/>
  <c r="AA124" i="22"/>
  <c r="AA125" i="22"/>
  <c r="AA126" i="22"/>
  <c r="AA127" i="22"/>
  <c r="AA128" i="22"/>
  <c r="AA129" i="22"/>
  <c r="AA130" i="22"/>
  <c r="AA131" i="22"/>
  <c r="AA132" i="22"/>
  <c r="AA133" i="22"/>
  <c r="AA134" i="22"/>
  <c r="AA135" i="22"/>
  <c r="AA136" i="22"/>
  <c r="AA137" i="22"/>
  <c r="AA138" i="22"/>
  <c r="AA139" i="22"/>
  <c r="AA140" i="22"/>
  <c r="AA141" i="22"/>
  <c r="AA142" i="22"/>
  <c r="AA143" i="22"/>
  <c r="AA144" i="22"/>
  <c r="AA145" i="22"/>
  <c r="AA146" i="22"/>
  <c r="AA147" i="22"/>
  <c r="AA148" i="22"/>
  <c r="AA149" i="22"/>
  <c r="AA150" i="22"/>
  <c r="AA151" i="22"/>
  <c r="AA152" i="22"/>
  <c r="AA153" i="22"/>
  <c r="AA154" i="22"/>
  <c r="AA155" i="22"/>
  <c r="AA156" i="22"/>
  <c r="AA157" i="22"/>
  <c r="AA158" i="22"/>
  <c r="AA159" i="22"/>
  <c r="AA160" i="22"/>
  <c r="AA161" i="22"/>
  <c r="AA162" i="22"/>
  <c r="AA163" i="22"/>
  <c r="AA164" i="22"/>
  <c r="AA165" i="22"/>
  <c r="AA166" i="22"/>
  <c r="AA167" i="22"/>
  <c r="AA168" i="22"/>
  <c r="AA169" i="22"/>
  <c r="AA170" i="22"/>
  <c r="AA171" i="22"/>
  <c r="AA172" i="22"/>
  <c r="AA173" i="22"/>
  <c r="AA174" i="22"/>
  <c r="AA175" i="22"/>
  <c r="AA176" i="22"/>
  <c r="AA177" i="22"/>
  <c r="AA178" i="22"/>
  <c r="AA179" i="22"/>
  <c r="AA180" i="22"/>
  <c r="AA181" i="22"/>
  <c r="AA182" i="22"/>
  <c r="AA183" i="22"/>
  <c r="AA184" i="22"/>
  <c r="AA185" i="22"/>
  <c r="AA186" i="22"/>
  <c r="AA187" i="22"/>
  <c r="AA188" i="22"/>
  <c r="AA189" i="22"/>
  <c r="AA190" i="22"/>
  <c r="AA191" i="22"/>
  <c r="AA192" i="22"/>
  <c r="AA193" i="22"/>
  <c r="AA194" i="22"/>
  <c r="AA195" i="22"/>
  <c r="AA196" i="22"/>
  <c r="AA197" i="22"/>
  <c r="AA198" i="22"/>
  <c r="AA199" i="22"/>
  <c r="AA200" i="22"/>
  <c r="AA201" i="22"/>
  <c r="AA202" i="22"/>
  <c r="AA203" i="22"/>
  <c r="AA204" i="22"/>
  <c r="AA205" i="22"/>
  <c r="AA206" i="22"/>
  <c r="AA207" i="22"/>
  <c r="AA208" i="22"/>
  <c r="AA209" i="22"/>
  <c r="AA210" i="22"/>
  <c r="AA211" i="22"/>
  <c r="AA212" i="22"/>
  <c r="AA213" i="22"/>
  <c r="AA214" i="22"/>
  <c r="AA215" i="22"/>
  <c r="AA216" i="22"/>
  <c r="AA217" i="22"/>
  <c r="AA218" i="22"/>
  <c r="AA219" i="22"/>
  <c r="AA220" i="22"/>
  <c r="AA221" i="22"/>
  <c r="AA222" i="22"/>
  <c r="AA223" i="22"/>
  <c r="AA224" i="22"/>
  <c r="AA225" i="22"/>
  <c r="AA226" i="22"/>
  <c r="AA227" i="22"/>
  <c r="AA228" i="22"/>
  <c r="AA229" i="22"/>
  <c r="AA230" i="22"/>
  <c r="AA231" i="22"/>
  <c r="AA232" i="22"/>
  <c r="AA233" i="22"/>
  <c r="AA234" i="22"/>
  <c r="AA235" i="22"/>
  <c r="AA236" i="22"/>
  <c r="AA237" i="22"/>
  <c r="AA238" i="22"/>
  <c r="AA239" i="22"/>
  <c r="AA240" i="22"/>
  <c r="AA241" i="22"/>
  <c r="AA242" i="22"/>
  <c r="AA243" i="22"/>
  <c r="AA244" i="22"/>
  <c r="AA245" i="22"/>
  <c r="AA246" i="22"/>
  <c r="AA247" i="22"/>
  <c r="AA248" i="22"/>
  <c r="AA249" i="22"/>
  <c r="AA250" i="22"/>
  <c r="AA251" i="22"/>
  <c r="AA252" i="22"/>
  <c r="AA253" i="22"/>
  <c r="AA254" i="22"/>
  <c r="AA255" i="22"/>
  <c r="AA256" i="22"/>
  <c r="AA257" i="22"/>
  <c r="AA258" i="22"/>
  <c r="AA259" i="22"/>
  <c r="AA260" i="22"/>
  <c r="AA261" i="22"/>
  <c r="AA262" i="22"/>
  <c r="AA263" i="22"/>
  <c r="AA264" i="22"/>
  <c r="AA265" i="22"/>
  <c r="AA266" i="22"/>
  <c r="AA267" i="22"/>
  <c r="AA268" i="22"/>
  <c r="AA269" i="22"/>
  <c r="AA270" i="22"/>
  <c r="AA271" i="22"/>
  <c r="AA272" i="22"/>
  <c r="AA273" i="22"/>
  <c r="AA274" i="22"/>
  <c r="AA275" i="22"/>
  <c r="AA276" i="22"/>
  <c r="AA277" i="22"/>
  <c r="AA278" i="22"/>
  <c r="AA279" i="22"/>
  <c r="AA280" i="22"/>
  <c r="AA281" i="22"/>
  <c r="AA282" i="22"/>
  <c r="AA283" i="22"/>
  <c r="AA284" i="22"/>
  <c r="AA285" i="22"/>
  <c r="AA286" i="22"/>
  <c r="AA287" i="22"/>
  <c r="AA288" i="22"/>
  <c r="AA289" i="22"/>
  <c r="AA290" i="22"/>
  <c r="AA291" i="22"/>
  <c r="AA292" i="22"/>
  <c r="AA293" i="22"/>
  <c r="AA294" i="22"/>
  <c r="AA295" i="22"/>
  <c r="AA296" i="22"/>
  <c r="AA297" i="22"/>
  <c r="AA298" i="22"/>
  <c r="AA299" i="22"/>
  <c r="AA300" i="22"/>
  <c r="AA301" i="22"/>
  <c r="AA302" i="22"/>
  <c r="AA303" i="22"/>
  <c r="AA304" i="22"/>
  <c r="AA305" i="22"/>
  <c r="AA306" i="22"/>
  <c r="AA307" i="22"/>
  <c r="AA308" i="22"/>
  <c r="AA309" i="22"/>
  <c r="AA310" i="22"/>
  <c r="AA311" i="22"/>
  <c r="AA312" i="22"/>
  <c r="AA313" i="22"/>
  <c r="AA314" i="22"/>
  <c r="AA315" i="22"/>
  <c r="AA316" i="22"/>
  <c r="AA317" i="22"/>
  <c r="AA318" i="22"/>
  <c r="AA319" i="22"/>
  <c r="AA320" i="22"/>
  <c r="AA321" i="22"/>
  <c r="AA322" i="22"/>
  <c r="AA323" i="22"/>
  <c r="AA324" i="22"/>
  <c r="AA325" i="22"/>
  <c r="AA326" i="22"/>
  <c r="AA327" i="22"/>
  <c r="AA328" i="22"/>
  <c r="AA329" i="22"/>
  <c r="AA330" i="22"/>
  <c r="AA331" i="22"/>
  <c r="AA332" i="22"/>
  <c r="AA333" i="22"/>
  <c r="AA334" i="22"/>
  <c r="AA335" i="22"/>
  <c r="AA336" i="22"/>
  <c r="AA337" i="22"/>
  <c r="AA338" i="22"/>
  <c r="AA339" i="22"/>
  <c r="AA340" i="22"/>
  <c r="AA341" i="22"/>
  <c r="AA342" i="22"/>
  <c r="AA343" i="22"/>
  <c r="AA344" i="22"/>
  <c r="AA345" i="22"/>
  <c r="AA346" i="22"/>
  <c r="AA347" i="22"/>
  <c r="AA348" i="22"/>
  <c r="AA349" i="22"/>
  <c r="AA350" i="22"/>
  <c r="AA351" i="22"/>
  <c r="AA352" i="22"/>
  <c r="AA353" i="22"/>
  <c r="AA354" i="22"/>
  <c r="AA355" i="22"/>
  <c r="AA356" i="22"/>
  <c r="AA357" i="22"/>
  <c r="AA358" i="22"/>
  <c r="AA359" i="22"/>
  <c r="AA360" i="22"/>
  <c r="AA361" i="22"/>
  <c r="AA362" i="22"/>
  <c r="AA363" i="22"/>
  <c r="AA364" i="22"/>
  <c r="AA365" i="22"/>
  <c r="AA366" i="22"/>
  <c r="AA367" i="22"/>
  <c r="AA368" i="22"/>
  <c r="AA369" i="22"/>
  <c r="AA370" i="22"/>
  <c r="AA371" i="22"/>
  <c r="AA372" i="22"/>
  <c r="AA373" i="22"/>
  <c r="AA374" i="22"/>
  <c r="AA375" i="22"/>
  <c r="AA376" i="22"/>
  <c r="AA377" i="22"/>
  <c r="AA378" i="22"/>
  <c r="AA379" i="22"/>
  <c r="AA380" i="22"/>
  <c r="AA381" i="22"/>
  <c r="AA382" i="22"/>
  <c r="AA383" i="22"/>
  <c r="AA384" i="22"/>
  <c r="AA385" i="22"/>
  <c r="AA386" i="22"/>
  <c r="AA387" i="22"/>
  <c r="AA388" i="22"/>
  <c r="AA389" i="22"/>
  <c r="AA390" i="22"/>
  <c r="AA391" i="22"/>
  <c r="AA392" i="22"/>
  <c r="AA393" i="22"/>
  <c r="AA394" i="22"/>
  <c r="AA395" i="22"/>
  <c r="AA396" i="22"/>
  <c r="AA397" i="22"/>
  <c r="AA398" i="22"/>
  <c r="AA399" i="22"/>
  <c r="AA400" i="22"/>
  <c r="AA401" i="22"/>
  <c r="AA402" i="22"/>
  <c r="AA403" i="22"/>
  <c r="AA404" i="22"/>
  <c r="AA405" i="22"/>
  <c r="AA406" i="22"/>
  <c r="AA407" i="22"/>
  <c r="AA408" i="22"/>
  <c r="AA409" i="22"/>
  <c r="AA410" i="22"/>
  <c r="AA411" i="22"/>
  <c r="AA412" i="22"/>
  <c r="AA413" i="22"/>
  <c r="AA414" i="22"/>
  <c r="AA415" i="22"/>
  <c r="AA416" i="22"/>
  <c r="AA417" i="22"/>
  <c r="AA418" i="22"/>
  <c r="AA419" i="22"/>
  <c r="AA420" i="22"/>
  <c r="AA421" i="22"/>
  <c r="AA422" i="22"/>
  <c r="AA423" i="22"/>
  <c r="AA424" i="22"/>
  <c r="AA425" i="22"/>
  <c r="AA426" i="22"/>
  <c r="AA427" i="22"/>
  <c r="AA428" i="22"/>
  <c r="AA429" i="22"/>
  <c r="AA430" i="22"/>
  <c r="AA431" i="22"/>
  <c r="AA432" i="22"/>
  <c r="AA433" i="22"/>
  <c r="AA434" i="22"/>
  <c r="AA435" i="22"/>
  <c r="AA436" i="22"/>
  <c r="AA437" i="22"/>
  <c r="AA438" i="22"/>
  <c r="AA439" i="22"/>
  <c r="AA440" i="22"/>
  <c r="AA441" i="22"/>
  <c r="AA442" i="22"/>
  <c r="AA443" i="22"/>
  <c r="AA444" i="22"/>
  <c r="AA445" i="22"/>
  <c r="AA446" i="22"/>
  <c r="AA447" i="22"/>
  <c r="AA448" i="22"/>
  <c r="AA449" i="22"/>
  <c r="AA450" i="22"/>
  <c r="AA451" i="22"/>
  <c r="AA452" i="22"/>
  <c r="AA453" i="22"/>
  <c r="AA454" i="22"/>
  <c r="AA455" i="22"/>
  <c r="AA456" i="22"/>
  <c r="AA457" i="22"/>
  <c r="AA458" i="22"/>
  <c r="AA459" i="22"/>
  <c r="AA460" i="22"/>
  <c r="AA461" i="22"/>
  <c r="AA462" i="22"/>
  <c r="AA463" i="22"/>
  <c r="AA464" i="22"/>
  <c r="AA465" i="22"/>
  <c r="AA466" i="22"/>
  <c r="AA467" i="22"/>
  <c r="AA468" i="22"/>
  <c r="AA469" i="22"/>
  <c r="AA470" i="22"/>
  <c r="AA471" i="22"/>
  <c r="AA472" i="22"/>
  <c r="AA473" i="22"/>
  <c r="AA474" i="22"/>
  <c r="AA475" i="22"/>
  <c r="AA476" i="22"/>
  <c r="AA477" i="22"/>
  <c r="AA478" i="22"/>
  <c r="AA479" i="22"/>
  <c r="AA480" i="22"/>
  <c r="AA481" i="22"/>
  <c r="AA482" i="22"/>
  <c r="AA483" i="22"/>
  <c r="AA484" i="22"/>
  <c r="AA485" i="22"/>
  <c r="AA486" i="22"/>
  <c r="AA487" i="22"/>
  <c r="AA488" i="22"/>
  <c r="AA489" i="22"/>
  <c r="AA490" i="22"/>
  <c r="AA491" i="22"/>
  <c r="AA492" i="22"/>
  <c r="AA493" i="22"/>
  <c r="AA494" i="22"/>
  <c r="AA495" i="22"/>
  <c r="AA496" i="22"/>
  <c r="AA497" i="22"/>
  <c r="AA498" i="22"/>
  <c r="AA499" i="22"/>
  <c r="AA500" i="22"/>
  <c r="AA501" i="22"/>
  <c r="AA502" i="22"/>
  <c r="AA503" i="22"/>
  <c r="AA504" i="22"/>
  <c r="AA505" i="22"/>
  <c r="AA506" i="22"/>
  <c r="AA507" i="22"/>
  <c r="AA508" i="22"/>
  <c r="AA509" i="22"/>
  <c r="AA510" i="22"/>
  <c r="AA511" i="22"/>
  <c r="AA512" i="22"/>
  <c r="AA513" i="22"/>
  <c r="AA514" i="22"/>
  <c r="AA515" i="22"/>
  <c r="AA516" i="22"/>
  <c r="AA517" i="22"/>
  <c r="AA518" i="22"/>
  <c r="AA519" i="22"/>
  <c r="AA520" i="22"/>
  <c r="AA521" i="22"/>
  <c r="AA522" i="22"/>
  <c r="AA523" i="22"/>
  <c r="AA524" i="22"/>
  <c r="AA525" i="22"/>
  <c r="AA526" i="22"/>
  <c r="AA527" i="22"/>
  <c r="AA528" i="22"/>
  <c r="AA529" i="22"/>
  <c r="AA530" i="22"/>
  <c r="AA531" i="22"/>
  <c r="AA532" i="22"/>
  <c r="AA533" i="22"/>
  <c r="AA534" i="22"/>
  <c r="AA535" i="22"/>
  <c r="AA536" i="22"/>
  <c r="AA537" i="22"/>
  <c r="AA538" i="22"/>
  <c r="AA539" i="22"/>
  <c r="AA540" i="22"/>
  <c r="AA541" i="22"/>
  <c r="AA542" i="22"/>
  <c r="AA543" i="22"/>
  <c r="AA544" i="22"/>
  <c r="AA545" i="22"/>
  <c r="AA546" i="22"/>
  <c r="AA547" i="22"/>
  <c r="AA548" i="22"/>
  <c r="AA549" i="22"/>
  <c r="AA550" i="22"/>
  <c r="AA551" i="22"/>
  <c r="AA552" i="22"/>
  <c r="AA553" i="22"/>
  <c r="AA554" i="22"/>
  <c r="AA555" i="22"/>
  <c r="AA556" i="22"/>
  <c r="AA557" i="22"/>
  <c r="AA558" i="22"/>
  <c r="AA559" i="22"/>
  <c r="AA560" i="22"/>
  <c r="AA561" i="22"/>
  <c r="AA562" i="22"/>
  <c r="AA563" i="22"/>
  <c r="AA564" i="22"/>
  <c r="AA565" i="22"/>
  <c r="AA566" i="22"/>
  <c r="AA567" i="22"/>
  <c r="AA568" i="22"/>
  <c r="AA569" i="22"/>
  <c r="AA570" i="22"/>
  <c r="AA571" i="22"/>
  <c r="AA572" i="22"/>
  <c r="AA573" i="22"/>
  <c r="AA574" i="22"/>
  <c r="AA575" i="22"/>
  <c r="AA576" i="22"/>
  <c r="AA577" i="22"/>
  <c r="AA578" i="22"/>
  <c r="AA579" i="22"/>
  <c r="AA580" i="22"/>
  <c r="AA581" i="22"/>
  <c r="AA582" i="22"/>
  <c r="AA583" i="22"/>
  <c r="AA584" i="22"/>
  <c r="AA585" i="22"/>
  <c r="AA586" i="22"/>
  <c r="AA587" i="22"/>
  <c r="AA588" i="22"/>
  <c r="AA589" i="22"/>
  <c r="AA590" i="22"/>
  <c r="AA591" i="22"/>
  <c r="AA592" i="22"/>
  <c r="AA593" i="22"/>
  <c r="AA594" i="22"/>
  <c r="AA595" i="22"/>
  <c r="AA596" i="22"/>
  <c r="AA597" i="22"/>
  <c r="AA598" i="22"/>
  <c r="AA599" i="22"/>
  <c r="AA600" i="22"/>
  <c r="AA601" i="22"/>
  <c r="AA602" i="22"/>
  <c r="AA603" i="22"/>
  <c r="AA604" i="22"/>
  <c r="AA605" i="22"/>
  <c r="AA606" i="22"/>
  <c r="AA607" i="22"/>
  <c r="AA608" i="22"/>
  <c r="AA609" i="22"/>
  <c r="AA610" i="22"/>
  <c r="AA611" i="22"/>
  <c r="AA612" i="22"/>
  <c r="AA613" i="22"/>
  <c r="AA614" i="22"/>
  <c r="AA615" i="22"/>
  <c r="AA616" i="22"/>
  <c r="AA617" i="22"/>
  <c r="AA618" i="22"/>
  <c r="AA619" i="22"/>
  <c r="AA620" i="22"/>
  <c r="AA621" i="22"/>
  <c r="AA622" i="22"/>
  <c r="AA623" i="22"/>
  <c r="AA624" i="22"/>
  <c r="AA625" i="22"/>
  <c r="AA626" i="22"/>
  <c r="AA627" i="22"/>
  <c r="AA628" i="22"/>
  <c r="AA629" i="22"/>
  <c r="AA630" i="22"/>
  <c r="AA631" i="22"/>
  <c r="AA632" i="22"/>
  <c r="AA633" i="22"/>
  <c r="AA634" i="22"/>
  <c r="AA635" i="22"/>
  <c r="AA636" i="22"/>
  <c r="AA637" i="22"/>
  <c r="AA638" i="22"/>
  <c r="AA639" i="22"/>
  <c r="AA640" i="22"/>
  <c r="AA641" i="22"/>
  <c r="AA642" i="22"/>
  <c r="AA643" i="22"/>
  <c r="AA644" i="22"/>
  <c r="AA645" i="22"/>
  <c r="AA646" i="22"/>
  <c r="AA647" i="22"/>
  <c r="AA648" i="22"/>
  <c r="AA649" i="22"/>
  <c r="AA650" i="22"/>
  <c r="AA651" i="22"/>
  <c r="AA652" i="22"/>
  <c r="AA653" i="22"/>
  <c r="AA654" i="22"/>
  <c r="AA655" i="22"/>
  <c r="AA656" i="22"/>
  <c r="AA657" i="22"/>
  <c r="AA658" i="22"/>
  <c r="AA659" i="22"/>
  <c r="AA660" i="22"/>
  <c r="AA661" i="22"/>
  <c r="AA662" i="22"/>
  <c r="AA663" i="22"/>
  <c r="AA664" i="22"/>
  <c r="AA665" i="22"/>
  <c r="AA666" i="22"/>
  <c r="AA667" i="22"/>
  <c r="AA668" i="22"/>
  <c r="AA669" i="22"/>
  <c r="AA670" i="22"/>
  <c r="AA671" i="22"/>
  <c r="AA672" i="22"/>
  <c r="AA673" i="22"/>
  <c r="AA674" i="22"/>
  <c r="AA675" i="22"/>
  <c r="AA676" i="22"/>
  <c r="AA677" i="22"/>
  <c r="AA678" i="22"/>
  <c r="AA679" i="22"/>
  <c r="AA680" i="22"/>
  <c r="AA681" i="22"/>
  <c r="AA682" i="22"/>
  <c r="AA683" i="22"/>
  <c r="AA684" i="22"/>
  <c r="AA685" i="22"/>
  <c r="AA686" i="22"/>
  <c r="AA687" i="22"/>
  <c r="AA688" i="22"/>
  <c r="AA689" i="22"/>
  <c r="AA690" i="22"/>
  <c r="AA691" i="22"/>
  <c r="AA692" i="22"/>
  <c r="AA693" i="22"/>
  <c r="AA694" i="22"/>
  <c r="AA695" i="22"/>
  <c r="AA696" i="22"/>
  <c r="AA697" i="22"/>
  <c r="AA698" i="22"/>
  <c r="AA699" i="22"/>
  <c r="AA700" i="22"/>
  <c r="AA701" i="22"/>
  <c r="AA702" i="22"/>
  <c r="AA703" i="22"/>
  <c r="AA704" i="22"/>
  <c r="AA705" i="22"/>
  <c r="AA706" i="22"/>
  <c r="AA707" i="22"/>
  <c r="AA708" i="22"/>
  <c r="AA709" i="22"/>
  <c r="AA710" i="22"/>
  <c r="AA711" i="22"/>
  <c r="AA712" i="22"/>
  <c r="AA713" i="22"/>
  <c r="AA714" i="22"/>
  <c r="AA715" i="22"/>
  <c r="AA716" i="22"/>
  <c r="AA717" i="22"/>
  <c r="AA718" i="22"/>
  <c r="AA719" i="22"/>
  <c r="AA720" i="22"/>
  <c r="AA721" i="22"/>
  <c r="AA722" i="22"/>
  <c r="AA723" i="22"/>
  <c r="AA724" i="22"/>
  <c r="AA725" i="22"/>
  <c r="AA726" i="22"/>
  <c r="AA727" i="22"/>
  <c r="AA728" i="22"/>
  <c r="AA729" i="22"/>
  <c r="AA730" i="22"/>
  <c r="AA731" i="22"/>
  <c r="AA732" i="22"/>
  <c r="AA733" i="22"/>
  <c r="AA734" i="22"/>
  <c r="AA735" i="22"/>
  <c r="AA736" i="22"/>
  <c r="AA737" i="22"/>
  <c r="AA738" i="22"/>
  <c r="AA739" i="22"/>
  <c r="AA740" i="22"/>
  <c r="AA741" i="22"/>
  <c r="AA742" i="22"/>
  <c r="AA743" i="22"/>
  <c r="AA744" i="22"/>
  <c r="AA745" i="22"/>
  <c r="AA746" i="22"/>
  <c r="AA747" i="22"/>
  <c r="AA748" i="22"/>
  <c r="AA749" i="22"/>
  <c r="AA750" i="22"/>
  <c r="AA751" i="22"/>
  <c r="AA752" i="22"/>
  <c r="AA753" i="22"/>
  <c r="AA754" i="22"/>
  <c r="AA755" i="22"/>
  <c r="AA756" i="22"/>
  <c r="AA757" i="22"/>
  <c r="AA758" i="22"/>
  <c r="AA759" i="22"/>
  <c r="AA760" i="22"/>
  <c r="AA761" i="22"/>
  <c r="AA762" i="22"/>
  <c r="AA763" i="22"/>
  <c r="AA764" i="22"/>
  <c r="AA765" i="22"/>
  <c r="AA766" i="22"/>
  <c r="AA767" i="22"/>
  <c r="AA768" i="22"/>
  <c r="AA769" i="22"/>
  <c r="AA770" i="22"/>
  <c r="AA771" i="22"/>
  <c r="AA772" i="22"/>
  <c r="AA773" i="22"/>
  <c r="AA774" i="22"/>
  <c r="AA775" i="22"/>
  <c r="AA776" i="22"/>
  <c r="AA777" i="22"/>
  <c r="AA778" i="22"/>
  <c r="AA779" i="22"/>
  <c r="AA780" i="22"/>
  <c r="AA781" i="22"/>
  <c r="AA782" i="22"/>
  <c r="AA783" i="22"/>
  <c r="AA784" i="22"/>
  <c r="AA785" i="22"/>
  <c r="AA786" i="22"/>
  <c r="AA787" i="22"/>
  <c r="AA788" i="22"/>
  <c r="AA789" i="22"/>
  <c r="AA790" i="22"/>
  <c r="AA791" i="22"/>
  <c r="AA792" i="22"/>
  <c r="AA793" i="22"/>
  <c r="AA794" i="22"/>
  <c r="AA795" i="22"/>
  <c r="AA796" i="22"/>
  <c r="AA797" i="22"/>
  <c r="AA798" i="22"/>
  <c r="AA799" i="22"/>
  <c r="AA800" i="22"/>
  <c r="AA801" i="22"/>
  <c r="AA802" i="22"/>
  <c r="AA803" i="22"/>
  <c r="AA804" i="22"/>
  <c r="AA805" i="22"/>
  <c r="AA806" i="22"/>
  <c r="AA807" i="22"/>
  <c r="AA808" i="22"/>
  <c r="AA809" i="22"/>
  <c r="AA810" i="22"/>
  <c r="AA811" i="22"/>
  <c r="AA812" i="22"/>
  <c r="AA813" i="22"/>
  <c r="AA814" i="22"/>
  <c r="AA815" i="22"/>
  <c r="AA816" i="22"/>
  <c r="AA817" i="22"/>
  <c r="AA818" i="22"/>
  <c r="AA819" i="22"/>
  <c r="AA820" i="22"/>
  <c r="AA821" i="22"/>
  <c r="AA822" i="22"/>
  <c r="AA823" i="22"/>
  <c r="AA824" i="22"/>
  <c r="AA825" i="22"/>
  <c r="AA826" i="22"/>
  <c r="AA827" i="22"/>
  <c r="AA828" i="22"/>
  <c r="AA829" i="22"/>
  <c r="AA830" i="22"/>
  <c r="AA831" i="22"/>
  <c r="AA832" i="22"/>
  <c r="AA833" i="22"/>
  <c r="AA834" i="22"/>
  <c r="AA835" i="22"/>
  <c r="AA836" i="22"/>
  <c r="AA837" i="22"/>
  <c r="AA838" i="22"/>
  <c r="AA839" i="22"/>
  <c r="AA840" i="22"/>
  <c r="AA841" i="22"/>
  <c r="AA842" i="22"/>
  <c r="AA843" i="22"/>
  <c r="AA844" i="22"/>
  <c r="AA845" i="22"/>
  <c r="AA846" i="22"/>
  <c r="AA847" i="22"/>
  <c r="AA848" i="22"/>
  <c r="AA849" i="22"/>
  <c r="AA850" i="22"/>
  <c r="AA851" i="22"/>
  <c r="AA852" i="22"/>
  <c r="AA853" i="22"/>
  <c r="AA854" i="22"/>
  <c r="AA855" i="22"/>
  <c r="AA856" i="22"/>
  <c r="AA857" i="22"/>
  <c r="AA858" i="22"/>
  <c r="AA859" i="22"/>
  <c r="AA860" i="22"/>
  <c r="AA861" i="22"/>
  <c r="AA862" i="22"/>
  <c r="AA863" i="22"/>
  <c r="AA864" i="22"/>
  <c r="AA865" i="22"/>
  <c r="AA866" i="22"/>
  <c r="AA867" i="22"/>
  <c r="AA868" i="22"/>
  <c r="AA869" i="22"/>
  <c r="AA870" i="22"/>
  <c r="AA871" i="22"/>
  <c r="AA872" i="22"/>
  <c r="AA873" i="22"/>
  <c r="AA874" i="22"/>
  <c r="AA875" i="22"/>
  <c r="AA876" i="22"/>
  <c r="AA877" i="22"/>
  <c r="AA878" i="22"/>
  <c r="AA879" i="22"/>
  <c r="AA880" i="22"/>
  <c r="AA881" i="22"/>
  <c r="AA882" i="22"/>
  <c r="AA883" i="22"/>
  <c r="AA884" i="22"/>
  <c r="AA885" i="22"/>
  <c r="AA886" i="22"/>
  <c r="AA887" i="22"/>
  <c r="AA888" i="22"/>
  <c r="AA889" i="22"/>
  <c r="AA890" i="22"/>
  <c r="AA891" i="22"/>
  <c r="AA892" i="22"/>
  <c r="AA893" i="22"/>
  <c r="AA894" i="22"/>
  <c r="AA895" i="22"/>
  <c r="AA896" i="22"/>
  <c r="AA897" i="22"/>
  <c r="AA898" i="22"/>
  <c r="AA899" i="22"/>
  <c r="AA900" i="22"/>
  <c r="AA901" i="22"/>
  <c r="AA902" i="22"/>
  <c r="AA903" i="22"/>
  <c r="AA904" i="22"/>
  <c r="AA905" i="22"/>
  <c r="AA906" i="22"/>
  <c r="AA907" i="22"/>
  <c r="AA908" i="22"/>
  <c r="AA909" i="22"/>
  <c r="AA910" i="22"/>
  <c r="AA911" i="22"/>
  <c r="AA912" i="22"/>
  <c r="AA913" i="22"/>
  <c r="AA914" i="22"/>
  <c r="AA915" i="22"/>
  <c r="AA916" i="22"/>
  <c r="AA917" i="22"/>
  <c r="AA918" i="22"/>
  <c r="AA919" i="22"/>
  <c r="AA920" i="22"/>
  <c r="AA921" i="22"/>
  <c r="AA922" i="22"/>
  <c r="AA923" i="22"/>
  <c r="AA924" i="22"/>
  <c r="AA925" i="22"/>
  <c r="AA926" i="22"/>
  <c r="AA927" i="22"/>
  <c r="AA928" i="22"/>
  <c r="AA929" i="22"/>
  <c r="AA930" i="22"/>
  <c r="AA931" i="22"/>
  <c r="AA932" i="22"/>
  <c r="AA933" i="22"/>
  <c r="AA934" i="22"/>
  <c r="AA935" i="22"/>
  <c r="AA936" i="22"/>
  <c r="AA937" i="22"/>
  <c r="AA938" i="22"/>
  <c r="AA939" i="22"/>
  <c r="AA940" i="22"/>
  <c r="AA941" i="22"/>
  <c r="AA942" i="22"/>
  <c r="AA943" i="22"/>
  <c r="AA944" i="22"/>
  <c r="AA945" i="22"/>
  <c r="AA946" i="22"/>
  <c r="AA947" i="22"/>
  <c r="AA948" i="22"/>
  <c r="AA949" i="22"/>
  <c r="AA950" i="22"/>
  <c r="AA951" i="22"/>
  <c r="AA952" i="22"/>
  <c r="AA953" i="22"/>
  <c r="AA954" i="22"/>
  <c r="AA955" i="22"/>
  <c r="AA956" i="22"/>
  <c r="AA957" i="22"/>
  <c r="AA958" i="22"/>
  <c r="AA959" i="22"/>
  <c r="AA960" i="22"/>
  <c r="AA961" i="22"/>
  <c r="AA962" i="22"/>
  <c r="AA963" i="22"/>
  <c r="AA964" i="22"/>
  <c r="AA965" i="22"/>
  <c r="AA966" i="22"/>
  <c r="AA967" i="22"/>
  <c r="AA968" i="22"/>
  <c r="AA969" i="22"/>
  <c r="AA970" i="22"/>
  <c r="AA971" i="22"/>
  <c r="AA972" i="22"/>
  <c r="AA973" i="22"/>
  <c r="AA974" i="22"/>
  <c r="AA975" i="22"/>
  <c r="AA976" i="22"/>
  <c r="AA977" i="22"/>
  <c r="AA978" i="22"/>
  <c r="AA979" i="22"/>
  <c r="AA980" i="22"/>
  <c r="AA981" i="22"/>
  <c r="AA982" i="22"/>
  <c r="AA983" i="22"/>
  <c r="AA984" i="22"/>
  <c r="AA985" i="22"/>
  <c r="AA986" i="22"/>
  <c r="AA987" i="22"/>
  <c r="AA988" i="22"/>
  <c r="AA989" i="22"/>
  <c r="AA990" i="22"/>
  <c r="AA991" i="22"/>
  <c r="AA992" i="22"/>
  <c r="AA993" i="22"/>
  <c r="AA994" i="22"/>
  <c r="AA995" i="22"/>
  <c r="AA996" i="22"/>
  <c r="AA997" i="22"/>
  <c r="AA998" i="22"/>
  <c r="AA999" i="22"/>
  <c r="AA1000" i="22"/>
  <c r="AA1001" i="22"/>
  <c r="AA1002" i="22"/>
  <c r="AA1003" i="22"/>
  <c r="AA1004" i="22"/>
  <c r="AA1005" i="22"/>
  <c r="AA1006" i="22"/>
  <c r="AA1007" i="22"/>
  <c r="AA1008" i="22"/>
  <c r="AA1009" i="22"/>
  <c r="AA1010" i="22"/>
  <c r="AA1011" i="22"/>
  <c r="AA1012" i="22"/>
  <c r="AA1013" i="22"/>
  <c r="AA1014" i="22"/>
  <c r="AA1015" i="22"/>
  <c r="AA1016" i="22"/>
  <c r="AA1017" i="22"/>
  <c r="AA1018" i="22"/>
  <c r="AA1019" i="22"/>
  <c r="AA1020" i="22"/>
  <c r="AA1021" i="22"/>
  <c r="AA1022" i="22"/>
  <c r="AA1023" i="22"/>
  <c r="AA1024" i="22"/>
  <c r="AA1025" i="22"/>
  <c r="AA1026" i="22"/>
  <c r="AA1027" i="22"/>
  <c r="AA1028" i="22"/>
  <c r="AA1029" i="22"/>
  <c r="AA1030" i="22"/>
  <c r="AA1031" i="22"/>
  <c r="AA1032" i="22"/>
  <c r="AA1033" i="22"/>
  <c r="AA1034" i="22"/>
  <c r="AA1035" i="22"/>
  <c r="AA1036" i="22"/>
  <c r="AA1037" i="22"/>
  <c r="AA1038" i="22"/>
  <c r="AA1039" i="22"/>
  <c r="AA1040" i="22"/>
  <c r="AA1041" i="22"/>
  <c r="AA1042" i="22"/>
  <c r="AA1043" i="22"/>
  <c r="AA1044" i="22"/>
  <c r="AA1045" i="22"/>
  <c r="AA1046" i="22"/>
  <c r="AA1047" i="22"/>
  <c r="AA1048" i="22"/>
  <c r="AA1049" i="22"/>
  <c r="AA1050" i="22"/>
  <c r="AA1051" i="22"/>
  <c r="AA1052" i="22"/>
  <c r="AA1053" i="22"/>
  <c r="AA1054" i="22"/>
  <c r="AA1055" i="22"/>
  <c r="AA1056" i="22"/>
  <c r="AA1057" i="22"/>
  <c r="AA1058" i="22"/>
  <c r="AA1059" i="22"/>
  <c r="AA1060" i="22"/>
  <c r="AA1061" i="22"/>
  <c r="AA1062" i="22"/>
  <c r="AA1063" i="22"/>
  <c r="AA1064" i="22"/>
  <c r="AA1065" i="22"/>
  <c r="AA1066" i="22"/>
  <c r="AA1067" i="22"/>
  <c r="AA1068" i="22"/>
  <c r="AA1069" i="22"/>
  <c r="AA1070" i="22"/>
  <c r="AA1071" i="22"/>
  <c r="AA1072" i="22"/>
  <c r="AA1073" i="22"/>
  <c r="AA1074" i="22"/>
  <c r="AA1075" i="22"/>
  <c r="AA1076" i="22"/>
  <c r="AA1077" i="22"/>
  <c r="AA1078" i="22"/>
  <c r="AA1079" i="22"/>
  <c r="AA1080" i="22"/>
  <c r="AA1081" i="22"/>
  <c r="AA1082" i="22"/>
  <c r="AA1083" i="22"/>
  <c r="AA1084" i="22"/>
  <c r="AA1085" i="22"/>
  <c r="AA1086" i="22"/>
  <c r="AA1087" i="22"/>
  <c r="AA1088" i="22"/>
  <c r="AA1089" i="22"/>
  <c r="AA1090" i="22"/>
  <c r="AA1091" i="22"/>
  <c r="AA1092" i="22"/>
  <c r="AA1093" i="22"/>
  <c r="AA1094" i="22"/>
  <c r="AA1095" i="22"/>
  <c r="AA1096" i="22"/>
  <c r="AA1097" i="22"/>
  <c r="AA1098" i="22"/>
  <c r="AA1099" i="22"/>
  <c r="AA1100" i="22"/>
  <c r="AA1101" i="22"/>
  <c r="AA1102" i="22"/>
  <c r="AA1103" i="22"/>
  <c r="AA1104" i="22"/>
  <c r="AA1105" i="22"/>
  <c r="AA1106" i="22"/>
  <c r="AA1107" i="22"/>
  <c r="AA1108" i="22"/>
  <c r="AA1109" i="22"/>
  <c r="AA1110" i="22"/>
  <c r="AA1111" i="22"/>
  <c r="AA1112" i="22"/>
  <c r="AA1113" i="22"/>
  <c r="AA1114" i="22"/>
  <c r="AA1115" i="22"/>
  <c r="AA1116" i="22"/>
  <c r="AA1117" i="22"/>
  <c r="AA1118" i="22"/>
  <c r="AA1119" i="22"/>
  <c r="AA1120" i="22"/>
  <c r="AA1121" i="22"/>
  <c r="AA1122" i="22"/>
  <c r="AA1123" i="22"/>
  <c r="AA1124" i="22"/>
  <c r="AA1125" i="22"/>
  <c r="AA1126" i="22"/>
  <c r="AA1127" i="22"/>
  <c r="AA1128" i="22"/>
  <c r="AA1129" i="22"/>
  <c r="AA1130" i="22"/>
  <c r="AA1131" i="22"/>
  <c r="AA1132" i="22"/>
  <c r="AA1133" i="22"/>
  <c r="AA1134" i="22"/>
  <c r="AA1135" i="22"/>
  <c r="AA1136" i="22"/>
  <c r="AA1137" i="22"/>
  <c r="AA1138" i="22"/>
  <c r="AA1139" i="22"/>
  <c r="AA1140" i="22"/>
  <c r="AA1141" i="22"/>
  <c r="AA1142" i="22"/>
  <c r="AA1143" i="22"/>
  <c r="AA1144" i="22"/>
  <c r="AA1145" i="22"/>
  <c r="AA1146" i="22"/>
  <c r="AA1147" i="22"/>
  <c r="AA1148" i="22"/>
  <c r="AA1149" i="22"/>
  <c r="AA1150" i="22"/>
  <c r="AA1151" i="22"/>
  <c r="AA1152" i="22"/>
  <c r="AA1153" i="22"/>
  <c r="AA1154" i="22"/>
  <c r="AA1155" i="22"/>
  <c r="AA1156" i="22"/>
  <c r="AA1157" i="22"/>
  <c r="AA1158" i="22"/>
  <c r="AA1159" i="22"/>
  <c r="AA1160" i="22"/>
  <c r="AA1161" i="22"/>
  <c r="AA1162" i="22"/>
  <c r="AA1163" i="22"/>
  <c r="AA1164" i="22"/>
  <c r="AA1165" i="22"/>
  <c r="AA1166" i="22"/>
  <c r="AA1167" i="22"/>
  <c r="AA1168" i="22"/>
  <c r="AA1169" i="22"/>
  <c r="AA1170" i="22"/>
  <c r="AA1171" i="22"/>
  <c r="AA1172" i="22"/>
  <c r="AA1173" i="22"/>
  <c r="AA1174" i="22"/>
  <c r="AA1175" i="22"/>
  <c r="AA1176" i="22"/>
  <c r="AA1177" i="22"/>
  <c r="AA1178" i="22"/>
  <c r="AA1179" i="22"/>
  <c r="AA1180" i="22"/>
  <c r="AA1181" i="22"/>
  <c r="AA1182" i="22"/>
  <c r="AA1183" i="22"/>
  <c r="AA1184" i="22"/>
  <c r="AA1185" i="22"/>
  <c r="AA1186" i="22"/>
  <c r="AA1187" i="22"/>
  <c r="AA1188" i="22"/>
  <c r="AA1189" i="22"/>
  <c r="AA1190" i="22"/>
  <c r="AA1191" i="22"/>
  <c r="AA1192" i="22"/>
  <c r="AA1193" i="22"/>
  <c r="AA1194" i="22"/>
  <c r="AA1195" i="22"/>
  <c r="AA1196" i="22"/>
  <c r="AA1197" i="22"/>
  <c r="AA1198" i="22"/>
  <c r="AA1199" i="22"/>
  <c r="AA1200" i="22"/>
  <c r="AA1201" i="22"/>
  <c r="AA1202" i="22"/>
  <c r="AA1203" i="22"/>
  <c r="AA1204" i="22"/>
  <c r="AA1205" i="22"/>
  <c r="AA1206" i="22"/>
  <c r="AA1207" i="22"/>
  <c r="AA1208" i="22"/>
  <c r="AA1209" i="22"/>
  <c r="AA1210" i="22"/>
  <c r="AA1211" i="22"/>
  <c r="AA1212" i="22"/>
  <c r="AA1213" i="22"/>
  <c r="AA1214" i="22"/>
  <c r="AA1215" i="22"/>
  <c r="AA1216" i="22"/>
  <c r="AA1217" i="22"/>
  <c r="AA1218" i="22"/>
  <c r="AA1219" i="22"/>
  <c r="AA1220" i="22"/>
  <c r="AA1221" i="22"/>
  <c r="AA1222" i="22"/>
  <c r="AA1223" i="22"/>
  <c r="AA1224" i="22"/>
  <c r="AA1225" i="22"/>
  <c r="AA1226" i="22"/>
  <c r="AA1227" i="22"/>
  <c r="AA1228" i="22"/>
  <c r="AA1229" i="22"/>
  <c r="AA1230" i="22"/>
  <c r="AA1231" i="22"/>
  <c r="AA1232" i="22"/>
  <c r="AA1233" i="22"/>
  <c r="AA1234" i="22"/>
  <c r="AA1235" i="22"/>
  <c r="AA1236" i="22"/>
  <c r="AA1237" i="22"/>
  <c r="AA1238" i="22"/>
  <c r="AA1239" i="22"/>
  <c r="AA1240" i="22"/>
  <c r="AA1241" i="22"/>
  <c r="AA1242" i="22"/>
  <c r="AA1243" i="22"/>
  <c r="AA1244" i="22"/>
  <c r="AA1245" i="22"/>
  <c r="AA1246" i="22"/>
  <c r="AA1247" i="22"/>
  <c r="AA1248" i="22"/>
  <c r="AA1249" i="22"/>
  <c r="AA1250" i="22"/>
  <c r="AA1251" i="22"/>
  <c r="AA1252" i="22"/>
  <c r="AA1253" i="22"/>
  <c r="AA1254" i="22"/>
  <c r="AA1255" i="22"/>
  <c r="AA1256" i="22"/>
  <c r="AA1257" i="22"/>
  <c r="AA1258" i="22"/>
  <c r="AA1259" i="22"/>
  <c r="AA1260" i="22"/>
  <c r="AA1261" i="22"/>
  <c r="AA1262" i="22"/>
  <c r="AA1263" i="22"/>
  <c r="AA1264" i="22"/>
  <c r="AA1265" i="22"/>
  <c r="AA1266" i="22"/>
  <c r="AA1267" i="22"/>
  <c r="AA1268" i="22"/>
  <c r="AA1269" i="22"/>
  <c r="AA1270" i="22"/>
  <c r="AA1271" i="22"/>
  <c r="AA1272" i="22"/>
  <c r="AA1273" i="22"/>
  <c r="AA1274" i="22"/>
  <c r="AA1275" i="22"/>
  <c r="AA1276" i="22"/>
  <c r="AA1277" i="22"/>
  <c r="AA1278" i="22"/>
  <c r="AA1279" i="22"/>
  <c r="AA1280" i="22"/>
  <c r="AA1281" i="22"/>
  <c r="AA1282" i="22"/>
  <c r="AA1283" i="22"/>
  <c r="AA1284" i="22"/>
  <c r="AA1285" i="22"/>
  <c r="AA1286" i="22"/>
  <c r="AA1287" i="22"/>
  <c r="AA1288" i="22"/>
  <c r="AA1289" i="22"/>
  <c r="AA1290" i="22"/>
  <c r="AA1291" i="22"/>
  <c r="AA1292" i="22"/>
  <c r="AA1293" i="22"/>
  <c r="AA1294" i="22"/>
  <c r="AA1295" i="22"/>
  <c r="AA1296" i="22"/>
  <c r="AA1297" i="22"/>
  <c r="AA1298" i="22"/>
  <c r="AA1299" i="22"/>
  <c r="AA1300" i="22"/>
  <c r="AA1301" i="22"/>
  <c r="AA1302" i="22"/>
  <c r="AA1303" i="22"/>
  <c r="AA1304" i="22"/>
  <c r="AA1305" i="22"/>
  <c r="AA1306" i="22"/>
  <c r="AA1307" i="22"/>
  <c r="AA1308" i="22"/>
  <c r="AA1309" i="22"/>
  <c r="AA1310" i="22"/>
  <c r="AA1311" i="22"/>
  <c r="AA1312" i="22"/>
  <c r="AA1313" i="22"/>
  <c r="AA1314" i="22"/>
  <c r="AA1315" i="22"/>
  <c r="AA1316" i="22"/>
  <c r="AA1317" i="22"/>
  <c r="AA1318" i="22"/>
  <c r="AA1319" i="22"/>
  <c r="AA1320" i="22"/>
  <c r="AA1321" i="22"/>
  <c r="AA1322" i="22"/>
  <c r="AA1323" i="22"/>
  <c r="AA1324" i="22"/>
  <c r="AA1325" i="22"/>
  <c r="AA1326" i="22"/>
  <c r="AA1327" i="22"/>
  <c r="AA1328" i="22"/>
  <c r="AA1329" i="22"/>
  <c r="AA1330" i="22"/>
  <c r="AA1331" i="22"/>
  <c r="AA1332" i="22"/>
  <c r="AA1333" i="22"/>
  <c r="AA1334" i="22"/>
  <c r="AA1335" i="22"/>
  <c r="AA1336" i="22"/>
  <c r="AA1337" i="22"/>
  <c r="AA1338" i="22"/>
  <c r="AA1339" i="22"/>
  <c r="AA1340" i="22"/>
  <c r="AA1341" i="22"/>
  <c r="AA1342" i="22"/>
  <c r="AA1343" i="22"/>
  <c r="AA1344" i="22"/>
  <c r="AA1345" i="22"/>
  <c r="AA1346" i="22"/>
  <c r="AA1347" i="22"/>
  <c r="AA1348" i="22"/>
  <c r="AA1349" i="22"/>
  <c r="AA1350" i="22"/>
  <c r="AA1351" i="22"/>
  <c r="AA1352" i="22"/>
  <c r="AA1353" i="22"/>
  <c r="AA1354" i="22"/>
  <c r="AA1355" i="22"/>
  <c r="AA1356" i="22"/>
  <c r="AA1357" i="22"/>
  <c r="AA1358" i="22"/>
  <c r="AA1359" i="22"/>
  <c r="AA1360" i="22"/>
  <c r="AA1361" i="22"/>
  <c r="AA1362" i="22"/>
  <c r="AA1363" i="22"/>
  <c r="AA1364" i="22"/>
  <c r="AA1365" i="22"/>
  <c r="AA1366" i="22"/>
  <c r="AA1367" i="22"/>
  <c r="AA1368" i="22"/>
  <c r="AA1369" i="22"/>
  <c r="AA1370" i="22"/>
  <c r="AA1371" i="22"/>
  <c r="AA1372" i="22"/>
  <c r="AA1373" i="22"/>
  <c r="AA1374" i="22"/>
  <c r="AA1375" i="22"/>
  <c r="AA1376" i="22"/>
  <c r="AA1377" i="22"/>
  <c r="AA1378" i="22"/>
  <c r="AA1379" i="22"/>
  <c r="AA1380" i="22"/>
  <c r="AA1381" i="22"/>
  <c r="AA1382" i="22"/>
  <c r="AA1383" i="22"/>
  <c r="AA1384" i="22"/>
  <c r="AA1385" i="22"/>
  <c r="AA1386" i="22"/>
  <c r="AA1387" i="22"/>
  <c r="AA1388" i="22"/>
  <c r="AA1389" i="22"/>
  <c r="AA1390" i="22"/>
  <c r="AA1391" i="22"/>
  <c r="AA1392" i="22"/>
  <c r="AA1393" i="22"/>
  <c r="AA1394" i="22"/>
  <c r="AA1395" i="22"/>
  <c r="AA1396" i="22"/>
  <c r="AA1397" i="22"/>
  <c r="AA1398" i="22"/>
  <c r="AA1399" i="22"/>
  <c r="AA1400" i="22"/>
  <c r="AA1401" i="22"/>
  <c r="AA1402" i="22"/>
  <c r="AA1403" i="22"/>
  <c r="AA1404" i="22"/>
  <c r="AA1405" i="22"/>
  <c r="AA1406" i="22"/>
  <c r="AA1407" i="22"/>
  <c r="AA1408" i="22"/>
  <c r="AA1409" i="22"/>
  <c r="AA1410" i="22"/>
  <c r="AA1411" i="22"/>
  <c r="AA1412" i="22"/>
  <c r="AA1413" i="22"/>
  <c r="AA1414" i="22"/>
  <c r="AA1415" i="22"/>
  <c r="AA1416" i="22"/>
  <c r="AA1417" i="22"/>
  <c r="AA1418" i="22"/>
  <c r="AA1419" i="22"/>
  <c r="AA1420" i="22"/>
  <c r="AA1421" i="22"/>
  <c r="AA1422" i="22"/>
  <c r="AA1423" i="22"/>
  <c r="AA1424" i="22"/>
  <c r="AA1425" i="22"/>
  <c r="AA1426" i="22"/>
  <c r="AA1427" i="22"/>
  <c r="AA1428" i="22"/>
  <c r="AA1429" i="22"/>
  <c r="AA1430" i="22"/>
  <c r="AA1431" i="22"/>
  <c r="AA1432" i="22"/>
  <c r="AA1433" i="22"/>
  <c r="AA1434" i="22"/>
  <c r="AA1435" i="22"/>
  <c r="AA1436" i="22"/>
  <c r="AA1437" i="22"/>
  <c r="AA1438" i="22"/>
  <c r="AA1439" i="22"/>
  <c r="AA1440" i="22"/>
  <c r="AA1441" i="22"/>
  <c r="AA1442" i="22"/>
  <c r="AA1443" i="22"/>
  <c r="AA1444" i="22"/>
  <c r="AA1445" i="22"/>
  <c r="AA1446" i="22"/>
  <c r="AA1447" i="22"/>
  <c r="AA1448" i="22"/>
  <c r="AA1449" i="22"/>
  <c r="AA1450" i="22"/>
  <c r="AA1451" i="22"/>
  <c r="AA1452" i="22"/>
  <c r="AA1453" i="22"/>
  <c r="AA1454" i="22"/>
  <c r="AA1455" i="22"/>
  <c r="AA1456" i="22"/>
  <c r="AA1457" i="22"/>
  <c r="AA1458" i="22"/>
  <c r="AA1459" i="22"/>
  <c r="AA1460" i="22"/>
  <c r="AA1461" i="22"/>
  <c r="AA1462" i="22"/>
  <c r="AA1463" i="22"/>
  <c r="AA1464" i="22"/>
  <c r="AA1465" i="22"/>
  <c r="AA1466" i="22"/>
  <c r="AA1467" i="22"/>
  <c r="AA1468" i="22"/>
  <c r="AA1469" i="22"/>
  <c r="AA1470" i="22"/>
  <c r="AA1471" i="22"/>
  <c r="AA1472" i="22"/>
  <c r="AA1473" i="22"/>
  <c r="AA1474" i="22"/>
  <c r="AA1475" i="22"/>
  <c r="AA1476" i="22"/>
  <c r="AA1477" i="22"/>
  <c r="AA1478" i="22"/>
  <c r="AA1479" i="22"/>
  <c r="AA1480" i="22"/>
  <c r="AA1481" i="22"/>
  <c r="AA1482" i="22"/>
  <c r="AA1483" i="22"/>
  <c r="AA1484" i="22"/>
  <c r="AA1485" i="22"/>
  <c r="AA1486" i="22"/>
  <c r="AA1487" i="22"/>
  <c r="AA1488" i="22"/>
  <c r="AA1489" i="22"/>
  <c r="AA1490" i="22"/>
  <c r="AA1491" i="22"/>
  <c r="AA1492" i="22"/>
  <c r="AA1493" i="22"/>
  <c r="AA1494" i="22"/>
  <c r="AA1495" i="22"/>
  <c r="AA1496" i="22"/>
  <c r="AA1497" i="22"/>
  <c r="AA1498" i="22"/>
  <c r="AA1499" i="22"/>
  <c r="AA1500" i="22"/>
  <c r="AA1501" i="22"/>
  <c r="AA1502" i="22"/>
  <c r="AA1503" i="22"/>
  <c r="AA1504" i="22"/>
  <c r="AA1505" i="22"/>
  <c r="AA1506" i="22"/>
  <c r="AA1507" i="22"/>
  <c r="AA1508" i="22"/>
  <c r="AA1509" i="22"/>
  <c r="AA1510" i="22"/>
  <c r="AA1511" i="22"/>
  <c r="AA1512" i="22"/>
  <c r="AA1513" i="22"/>
  <c r="AA1514" i="22"/>
  <c r="AA1515" i="22"/>
  <c r="AA1516" i="22"/>
  <c r="AA1517" i="22"/>
  <c r="AA1518" i="22"/>
  <c r="AA1519" i="22"/>
  <c r="AA1520" i="22"/>
  <c r="AA1521" i="22"/>
  <c r="AA1522" i="22"/>
  <c r="AA1523" i="22"/>
  <c r="AA1524" i="22"/>
  <c r="AA1525" i="22"/>
  <c r="AA1526" i="22"/>
  <c r="AA1527" i="22"/>
  <c r="AA1528" i="22"/>
  <c r="AA1529" i="22"/>
  <c r="AA1530" i="22"/>
  <c r="AA1531" i="22"/>
  <c r="AA1532" i="22"/>
  <c r="AA1533" i="22"/>
  <c r="AA1534" i="22"/>
  <c r="AA1535" i="22"/>
  <c r="AA1536" i="22"/>
  <c r="AA1537" i="22"/>
  <c r="AA1538" i="22"/>
  <c r="AA1539" i="22"/>
  <c r="AA1540" i="22"/>
  <c r="AA1541" i="22"/>
  <c r="AA1542" i="22"/>
  <c r="AA1543" i="22"/>
  <c r="AA1544" i="22"/>
  <c r="AA1545" i="22"/>
  <c r="AA1546" i="22"/>
  <c r="AA1547" i="22"/>
  <c r="AA1548" i="22"/>
  <c r="AA1549" i="22"/>
  <c r="AA1550" i="22"/>
  <c r="AA1551" i="22"/>
  <c r="AA1552" i="22"/>
  <c r="AA1553" i="22"/>
  <c r="AA1554" i="22"/>
  <c r="AA1555" i="22"/>
  <c r="AA1556" i="22"/>
  <c r="AA1557" i="22"/>
  <c r="AA1558" i="22"/>
  <c r="AA1559" i="22"/>
  <c r="AA1560" i="22"/>
  <c r="AA1561" i="22"/>
  <c r="AA1562" i="22"/>
  <c r="AA1563" i="22"/>
  <c r="AA1564" i="22"/>
  <c r="AA1565" i="22"/>
  <c r="AA1566" i="22"/>
  <c r="AA1567" i="22"/>
  <c r="AA1568" i="22"/>
  <c r="AA1569" i="22"/>
  <c r="AA1570" i="22"/>
  <c r="AA1571" i="22"/>
  <c r="AA1572" i="22"/>
  <c r="AA1573" i="22"/>
  <c r="AA1574" i="22"/>
  <c r="AA1575" i="22"/>
  <c r="AA1576" i="22"/>
  <c r="AA1577" i="22"/>
  <c r="AA1578" i="22"/>
  <c r="AA1579" i="22"/>
  <c r="AA1580" i="22"/>
  <c r="AA1581" i="22"/>
  <c r="AA1582" i="22"/>
  <c r="AA1583" i="22"/>
  <c r="AA1584" i="22"/>
  <c r="AA1585" i="22"/>
  <c r="AA1586" i="22"/>
  <c r="AA1587" i="22"/>
  <c r="AA1588" i="22"/>
  <c r="AA1589" i="22"/>
  <c r="AA1590" i="22"/>
  <c r="AA1591" i="22"/>
  <c r="AA1592" i="22"/>
  <c r="AA1593" i="22"/>
  <c r="AA1594" i="22"/>
  <c r="AA1595" i="22"/>
  <c r="AA1596" i="22"/>
  <c r="AA1597" i="22"/>
  <c r="AA1598" i="22"/>
  <c r="AA1599" i="22"/>
  <c r="AA1600" i="22"/>
  <c r="AA1601" i="22"/>
  <c r="AA1602" i="22"/>
  <c r="AA1603" i="22"/>
  <c r="AA1604" i="22"/>
  <c r="AA1605" i="22"/>
  <c r="AA1606" i="22"/>
  <c r="AA1607" i="22"/>
  <c r="AA1608" i="22"/>
  <c r="AA1609" i="22"/>
  <c r="AA1610" i="22"/>
  <c r="AA1611" i="22"/>
  <c r="AA1612" i="22"/>
  <c r="AA1613" i="22"/>
  <c r="AA1614" i="22"/>
  <c r="AA1615" i="22"/>
  <c r="AA1616" i="22"/>
  <c r="AA1617" i="22"/>
  <c r="AA1618" i="22"/>
  <c r="AA1619" i="22"/>
  <c r="AA1620" i="22"/>
  <c r="AA1621" i="22"/>
  <c r="AA1622" i="22"/>
  <c r="AA1623" i="22"/>
  <c r="AA1624" i="22"/>
  <c r="AA1625" i="22"/>
  <c r="AA1626" i="22"/>
  <c r="AA1627" i="22"/>
  <c r="AA1628" i="22"/>
  <c r="AA1629" i="22"/>
  <c r="AA1630" i="22"/>
  <c r="AA1631" i="22"/>
  <c r="AA1632" i="22"/>
  <c r="AA1633" i="22"/>
  <c r="AA1634" i="22"/>
  <c r="AA1635" i="22"/>
  <c r="AA1636" i="22"/>
  <c r="AA1637" i="22"/>
  <c r="AA1638" i="22"/>
  <c r="AA1639" i="22"/>
  <c r="AA1640" i="22"/>
  <c r="AA1641" i="22"/>
  <c r="AA1642" i="22"/>
  <c r="AA1643" i="22"/>
  <c r="AA1644" i="22"/>
  <c r="AA1645" i="22"/>
  <c r="AA1646" i="22"/>
  <c r="AA1647" i="22"/>
  <c r="AA1648" i="22"/>
  <c r="AA1649" i="22"/>
  <c r="AA1650" i="22"/>
  <c r="AA1651" i="22"/>
  <c r="AA1652" i="22"/>
  <c r="AA1653" i="22"/>
  <c r="AA1654" i="22"/>
  <c r="AA1655" i="22"/>
  <c r="AA1656" i="22"/>
  <c r="AA1657" i="22"/>
  <c r="AA1658" i="22"/>
  <c r="AA1659" i="22"/>
  <c r="AA1660" i="22"/>
  <c r="AA1661" i="22"/>
  <c r="AA1662" i="22"/>
  <c r="AA1663" i="22"/>
  <c r="AA1664" i="22"/>
  <c r="AA1665" i="22"/>
  <c r="AA1666" i="22"/>
  <c r="AA1667" i="22"/>
  <c r="AA1668" i="22"/>
  <c r="AA1669" i="22"/>
  <c r="AA1670" i="22"/>
  <c r="AA1671" i="22"/>
  <c r="AA1672" i="22"/>
  <c r="AA1673" i="22"/>
  <c r="AA1674" i="22"/>
  <c r="AA1675" i="22"/>
  <c r="AA1676" i="22"/>
  <c r="AA1677" i="22"/>
  <c r="AA1678" i="22"/>
  <c r="AA1679" i="22"/>
  <c r="AA1680" i="22"/>
  <c r="AA1681" i="22"/>
  <c r="AA1682" i="22"/>
  <c r="AA1683" i="22"/>
  <c r="AA1684" i="22"/>
  <c r="AA1685" i="22"/>
  <c r="AA1686" i="22"/>
  <c r="AA1687" i="22"/>
  <c r="AA1688" i="22"/>
  <c r="AA1689" i="22"/>
  <c r="AA1690" i="22"/>
  <c r="AA1691" i="22"/>
  <c r="AA1692" i="22"/>
  <c r="AA1693" i="22"/>
  <c r="AA1694" i="22"/>
  <c r="AA1695" i="22"/>
  <c r="AA1696" i="22"/>
  <c r="AA1697" i="22"/>
  <c r="AA1698" i="22"/>
  <c r="AA1699" i="22"/>
  <c r="AA1700" i="22"/>
  <c r="AA1701" i="22"/>
  <c r="AA1702" i="22"/>
  <c r="AA1703" i="22"/>
  <c r="AA1704" i="22"/>
  <c r="AA1705" i="22"/>
  <c r="AA1706" i="22"/>
  <c r="AA1707" i="22"/>
  <c r="AA1708" i="22"/>
  <c r="AA1709" i="22"/>
  <c r="AA1710" i="22"/>
  <c r="AA1711" i="22"/>
  <c r="AA1712" i="22"/>
  <c r="AA1713" i="22"/>
  <c r="AA1714" i="22"/>
  <c r="AA1715" i="22"/>
  <c r="AA1716" i="22"/>
  <c r="AA1717" i="22"/>
  <c r="AA1718" i="22"/>
  <c r="AA1719" i="22"/>
  <c r="AA1720" i="22"/>
  <c r="AA1721" i="22"/>
  <c r="AA1722" i="22"/>
  <c r="AA1723" i="22"/>
  <c r="AA1724" i="22"/>
  <c r="AA1725" i="22"/>
  <c r="AA1726" i="22"/>
  <c r="AA1727" i="22"/>
  <c r="AA1728" i="22"/>
  <c r="AA1729" i="22"/>
  <c r="AA1730" i="22"/>
  <c r="AA1731" i="22"/>
  <c r="AA1732" i="22"/>
  <c r="AA1733" i="22"/>
  <c r="AA1734" i="22"/>
  <c r="AA1735" i="22"/>
  <c r="AA1736" i="22"/>
  <c r="AA1737" i="22"/>
  <c r="AA1738" i="22"/>
  <c r="AA1739" i="22"/>
  <c r="AA1740" i="22"/>
  <c r="AA1741" i="22"/>
  <c r="AA1742" i="22"/>
  <c r="AA1743" i="22"/>
  <c r="AA1744" i="22"/>
  <c r="AA1745" i="22"/>
  <c r="AA1746" i="22"/>
  <c r="AA1747" i="22"/>
  <c r="AA1748" i="22"/>
  <c r="AA1749" i="22"/>
  <c r="AA1750" i="22"/>
  <c r="AA1751" i="22"/>
  <c r="AA1752" i="22"/>
  <c r="AA1753" i="22"/>
  <c r="AA1754" i="22"/>
  <c r="AA1755" i="22"/>
  <c r="AA1756" i="22"/>
  <c r="AA1757" i="22"/>
  <c r="AA1758" i="22"/>
  <c r="AA1759" i="22"/>
  <c r="AA1760" i="22"/>
  <c r="AA1761" i="22"/>
  <c r="AA1762" i="22"/>
  <c r="AA1763" i="22"/>
  <c r="AA1764" i="22"/>
  <c r="AA1765" i="22"/>
  <c r="AA1766" i="22"/>
  <c r="AA1767" i="22"/>
  <c r="AA1768" i="22"/>
  <c r="AA1769" i="22"/>
  <c r="AA1770" i="22"/>
  <c r="AA1771" i="22"/>
  <c r="AA1772" i="22"/>
  <c r="AA1773" i="22"/>
  <c r="AA1774" i="22"/>
  <c r="AA1775" i="22"/>
  <c r="AA1776" i="22"/>
  <c r="AA1777" i="22"/>
  <c r="AA1778" i="22"/>
  <c r="AA1779" i="22"/>
  <c r="AA1780" i="22"/>
  <c r="AA1781" i="22"/>
  <c r="AA1782" i="22"/>
  <c r="AA1783" i="22"/>
  <c r="AA1784" i="22"/>
  <c r="AA1785" i="22"/>
  <c r="AA1786" i="22"/>
  <c r="AA1787" i="22"/>
  <c r="AA1788" i="22"/>
  <c r="AA1789" i="22"/>
  <c r="AA1790" i="22"/>
  <c r="AA1791" i="22"/>
  <c r="AA1792" i="22"/>
  <c r="AA1793" i="22"/>
  <c r="AA1794" i="22"/>
  <c r="AA1795" i="22"/>
  <c r="AA1796" i="22"/>
  <c r="AA1797" i="22"/>
  <c r="AA1798" i="22"/>
  <c r="AA1799" i="22"/>
  <c r="AA1800" i="22"/>
  <c r="AA1801" i="22"/>
  <c r="AA1802" i="22"/>
  <c r="AA1803" i="22"/>
  <c r="AA1804" i="22"/>
  <c r="AA1805" i="22"/>
  <c r="AA1806" i="22"/>
  <c r="AA1807" i="22"/>
  <c r="AA1808" i="22"/>
  <c r="AA1809" i="22"/>
  <c r="AA1810" i="22"/>
  <c r="AA1811" i="22"/>
  <c r="AA1812" i="22"/>
  <c r="AA1813" i="22"/>
  <c r="AA1814" i="22"/>
  <c r="AA1815" i="22"/>
  <c r="AA1816" i="22"/>
  <c r="AA1817" i="22"/>
  <c r="AA1818" i="22"/>
  <c r="AA1819" i="22"/>
  <c r="AA1820" i="22"/>
  <c r="AA1821" i="22"/>
  <c r="AA1822" i="22"/>
  <c r="AA1823" i="22"/>
  <c r="AA1824" i="22"/>
  <c r="AA1825" i="22"/>
  <c r="AA1826" i="22"/>
  <c r="AA1827" i="22"/>
  <c r="AA1828" i="22"/>
  <c r="AA1829" i="22"/>
  <c r="AA1830" i="22"/>
  <c r="AA1831" i="22"/>
  <c r="AA1832" i="22"/>
  <c r="AA1833" i="22"/>
  <c r="AA1834" i="22"/>
  <c r="AA1835" i="22"/>
  <c r="AA1836" i="22"/>
  <c r="AA1837" i="22"/>
  <c r="AA1838" i="22"/>
  <c r="AA1839" i="22"/>
  <c r="AA1840" i="22"/>
  <c r="AA1841" i="22"/>
  <c r="AA1842" i="22"/>
  <c r="AA1843" i="22"/>
  <c r="AA1844" i="22"/>
  <c r="AA1845" i="22"/>
  <c r="AA1846" i="22"/>
  <c r="AA1847" i="22"/>
  <c r="AA1848" i="22"/>
  <c r="AA1849" i="22"/>
  <c r="AA1850" i="22"/>
  <c r="AA1851" i="22"/>
  <c r="AA1852" i="22"/>
  <c r="AA1853" i="22"/>
  <c r="AA1854" i="22"/>
  <c r="AA1855" i="22"/>
  <c r="AA1856" i="22"/>
  <c r="AA1857" i="22"/>
  <c r="AA1858" i="22"/>
  <c r="AA1859" i="22"/>
  <c r="AA1860" i="22"/>
  <c r="AA1861" i="22"/>
  <c r="AA1862" i="22"/>
  <c r="AA1863" i="22"/>
  <c r="AA1864" i="22"/>
  <c r="AA1865" i="22"/>
  <c r="AA1866" i="22"/>
  <c r="AA1867" i="22"/>
  <c r="AA1868" i="22"/>
  <c r="AA1869" i="22"/>
  <c r="AA1870" i="22"/>
  <c r="AA1871" i="22"/>
  <c r="AA1872" i="22"/>
  <c r="AA1873" i="22"/>
  <c r="AA1874" i="22"/>
  <c r="AA1875" i="22"/>
  <c r="AA1876" i="22"/>
  <c r="AA1877" i="22"/>
  <c r="AA1878" i="22"/>
  <c r="AA1879" i="22"/>
  <c r="AA1880" i="22"/>
  <c r="AA1881" i="22"/>
  <c r="AA1882" i="22"/>
  <c r="AA1883" i="22"/>
  <c r="AA1884" i="22"/>
  <c r="AA1885" i="22"/>
  <c r="AA1886" i="22"/>
  <c r="AA1887" i="22"/>
  <c r="AA1888" i="22"/>
  <c r="AA1889" i="22"/>
  <c r="AA1890" i="22"/>
  <c r="AA1891" i="22"/>
  <c r="AA1892" i="22"/>
  <c r="AA1893" i="22"/>
  <c r="AA1894" i="22"/>
  <c r="AA1895" i="22"/>
  <c r="AA1896" i="22"/>
  <c r="AA1897" i="22"/>
  <c r="AA1898" i="22"/>
  <c r="AA1899" i="22"/>
  <c r="AA1900" i="22"/>
  <c r="AA1901" i="22"/>
  <c r="AA1902" i="22"/>
  <c r="AA1903" i="22"/>
  <c r="AA1904" i="22"/>
  <c r="AA1905" i="22"/>
  <c r="AA1906" i="22"/>
  <c r="AA1907" i="22"/>
  <c r="AA1908" i="22"/>
  <c r="AA1909" i="22"/>
  <c r="AA1910" i="22"/>
  <c r="AA1911" i="22"/>
  <c r="AA1912" i="22"/>
  <c r="AA1913" i="22"/>
  <c r="AA1914" i="22"/>
  <c r="AA1915" i="22"/>
  <c r="AA1916" i="22"/>
  <c r="AA1917" i="22"/>
  <c r="AA1918" i="22"/>
  <c r="AA1919" i="22"/>
  <c r="AA1920" i="22"/>
  <c r="AA1921" i="22"/>
  <c r="AA1922" i="22"/>
  <c r="AA1923" i="22"/>
  <c r="AA1924" i="22"/>
  <c r="AA1925" i="22"/>
  <c r="AA1926" i="22"/>
  <c r="AA1927" i="22"/>
  <c r="AA1928" i="22"/>
  <c r="AA1929" i="22"/>
  <c r="AA1930" i="22"/>
  <c r="AA1931" i="22"/>
  <c r="AA1932" i="22"/>
  <c r="AA1933" i="22"/>
  <c r="AA1934" i="22"/>
  <c r="AA1935" i="22"/>
  <c r="AA1936" i="22"/>
  <c r="AA1937" i="22"/>
  <c r="AA1938" i="22"/>
  <c r="AA1939" i="22"/>
  <c r="AA1940" i="22"/>
  <c r="AA1941" i="22"/>
  <c r="AA1942" i="22"/>
  <c r="AA1943" i="22"/>
  <c r="AA1944" i="22"/>
  <c r="AA1945" i="22"/>
  <c r="AA1946" i="22"/>
  <c r="AA1947" i="22"/>
  <c r="AA1948" i="22"/>
  <c r="AA1949" i="22"/>
  <c r="AA1950" i="22"/>
  <c r="AA1951" i="22"/>
  <c r="AA1952" i="22"/>
  <c r="AA1953" i="22"/>
  <c r="AA1954" i="22"/>
  <c r="AA1955" i="22"/>
  <c r="AA1956" i="22"/>
  <c r="AA1957" i="22"/>
  <c r="AA1958" i="22"/>
  <c r="AA1959" i="22"/>
  <c r="AA1960" i="22"/>
  <c r="AA1961" i="22"/>
  <c r="AA1962" i="22"/>
  <c r="AA1963" i="22"/>
  <c r="AA1964" i="22"/>
  <c r="AA1965" i="22"/>
  <c r="AA1966" i="22"/>
  <c r="AA1967" i="22"/>
  <c r="AA1968" i="22"/>
  <c r="AA1969" i="22"/>
  <c r="AA1970" i="22"/>
  <c r="AA1971" i="22"/>
  <c r="AA1972" i="22"/>
  <c r="AA1973" i="22"/>
  <c r="AA1974" i="22"/>
  <c r="AA1975" i="22"/>
  <c r="AA1976" i="22"/>
  <c r="AA1977" i="22"/>
  <c r="AA1978" i="22"/>
  <c r="AA1979" i="22"/>
  <c r="AA1980" i="22"/>
  <c r="AA1981" i="22"/>
  <c r="AA1982" i="22"/>
  <c r="AA1983" i="22"/>
  <c r="AA1984" i="22"/>
  <c r="AA1985" i="22"/>
  <c r="AA1986" i="22"/>
  <c r="AA1987" i="22"/>
  <c r="AA1988" i="22"/>
  <c r="AA1989" i="22"/>
  <c r="AA1990" i="22"/>
  <c r="AA1991" i="22"/>
  <c r="AA1992" i="22"/>
  <c r="AA1993" i="22"/>
  <c r="AA1994" i="22"/>
  <c r="AA1995" i="22"/>
  <c r="AA1996" i="22"/>
  <c r="AA1997" i="22"/>
  <c r="AA1998" i="22"/>
  <c r="AA1999" i="22"/>
  <c r="AA2000" i="22"/>
  <c r="AA2001" i="22"/>
  <c r="AA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AB52" i="22"/>
  <c r="AB53" i="22"/>
  <c r="AB54" i="22"/>
  <c r="AB55" i="22"/>
  <c r="AB56" i="22"/>
  <c r="AB57" i="22"/>
  <c r="AB58" i="22"/>
  <c r="AB59" i="22"/>
  <c r="AB60" i="22"/>
  <c r="AB61" i="22"/>
  <c r="AB62" i="22"/>
  <c r="AB63" i="22"/>
  <c r="AB64" i="22"/>
  <c r="AB65" i="22"/>
  <c r="AB66" i="22"/>
  <c r="AB67" i="22"/>
  <c r="AB68" i="22"/>
  <c r="AB69" i="22"/>
  <c r="AB70" i="22"/>
  <c r="AB71" i="22"/>
  <c r="AB72" i="22"/>
  <c r="AB73" i="22"/>
  <c r="AB74" i="22"/>
  <c r="AB75" i="22"/>
  <c r="AB76" i="22"/>
  <c r="AB77" i="22"/>
  <c r="AB78" i="22"/>
  <c r="AB79" i="22"/>
  <c r="AB80" i="22"/>
  <c r="AB81" i="22"/>
  <c r="AB82" i="22"/>
  <c r="AB83" i="22"/>
  <c r="AB84" i="22"/>
  <c r="AB85" i="22"/>
  <c r="AB86" i="22"/>
  <c r="AB87" i="22"/>
  <c r="AB88" i="22"/>
  <c r="AB89" i="22"/>
  <c r="AB90" i="22"/>
  <c r="AB91" i="22"/>
  <c r="AB92" i="22"/>
  <c r="AB93" i="22"/>
  <c r="AB94" i="22"/>
  <c r="AB95" i="22"/>
  <c r="AB96" i="22"/>
  <c r="AB97" i="22"/>
  <c r="AB98" i="22"/>
  <c r="AB99" i="22"/>
  <c r="AB100" i="22"/>
  <c r="AB101" i="22"/>
  <c r="AB102" i="22"/>
  <c r="AB103" i="22"/>
  <c r="AB104" i="22"/>
  <c r="AB105" i="22"/>
  <c r="AB106" i="22"/>
  <c r="AB107" i="22"/>
  <c r="AB108" i="22"/>
  <c r="AB109" i="22"/>
  <c r="AB110" i="22"/>
  <c r="AB111" i="22"/>
  <c r="AB112" i="22"/>
  <c r="AB113" i="22"/>
  <c r="AB114" i="22"/>
  <c r="AB115" i="22"/>
  <c r="AB116" i="22"/>
  <c r="AB117" i="22"/>
  <c r="AB118" i="22"/>
  <c r="AB119" i="22"/>
  <c r="AB120" i="22"/>
  <c r="AB121" i="22"/>
  <c r="AB122" i="22"/>
  <c r="AB123" i="22"/>
  <c r="AB124" i="22"/>
  <c r="AB125" i="22"/>
  <c r="AB126" i="22"/>
  <c r="AB127" i="22"/>
  <c r="AB128" i="22"/>
  <c r="AB129" i="22"/>
  <c r="AB130" i="22"/>
  <c r="AB131" i="22"/>
  <c r="AB132" i="22"/>
  <c r="AB133" i="22"/>
  <c r="AB134" i="22"/>
  <c r="AB135" i="22"/>
  <c r="AB136" i="22"/>
  <c r="AB137" i="22"/>
  <c r="AB138" i="22"/>
  <c r="AB139" i="22"/>
  <c r="AB140" i="22"/>
  <c r="AB141" i="22"/>
  <c r="AB142" i="22"/>
  <c r="AB143" i="22"/>
  <c r="AB144" i="22"/>
  <c r="AB145" i="22"/>
  <c r="AB146" i="22"/>
  <c r="AB147" i="22"/>
  <c r="AB148" i="22"/>
  <c r="AB149" i="22"/>
  <c r="AB150" i="22"/>
  <c r="AB151" i="22"/>
  <c r="AB152" i="22"/>
  <c r="AB153" i="22"/>
  <c r="AB154" i="22"/>
  <c r="AB155" i="22"/>
  <c r="AB156" i="22"/>
  <c r="AB157" i="22"/>
  <c r="AB158" i="22"/>
  <c r="AB159" i="22"/>
  <c r="AB160" i="22"/>
  <c r="AB161" i="22"/>
  <c r="AB162" i="22"/>
  <c r="AB163" i="22"/>
  <c r="AB164" i="22"/>
  <c r="AB165" i="22"/>
  <c r="AB166" i="22"/>
  <c r="AB167" i="22"/>
  <c r="AB168" i="22"/>
  <c r="AB169" i="22"/>
  <c r="AB170" i="22"/>
  <c r="AB171" i="22"/>
  <c r="AB172" i="22"/>
  <c r="AB173" i="22"/>
  <c r="AB174" i="22"/>
  <c r="AB175" i="22"/>
  <c r="AB176" i="22"/>
  <c r="AB177" i="22"/>
  <c r="AB178" i="22"/>
  <c r="AB179" i="22"/>
  <c r="AB180" i="22"/>
  <c r="AB181" i="22"/>
  <c r="AB182" i="22"/>
  <c r="AB183" i="22"/>
  <c r="AB184" i="22"/>
  <c r="AB185" i="22"/>
  <c r="AB186" i="22"/>
  <c r="AB187" i="22"/>
  <c r="AB188" i="22"/>
  <c r="AB189" i="22"/>
  <c r="AB190" i="22"/>
  <c r="AB191" i="22"/>
  <c r="AB192" i="22"/>
  <c r="AB193" i="22"/>
  <c r="AB194" i="22"/>
  <c r="AB195" i="22"/>
  <c r="AB196" i="22"/>
  <c r="AB197" i="22"/>
  <c r="AB198" i="22"/>
  <c r="AB199" i="22"/>
  <c r="AB200" i="22"/>
  <c r="AB201" i="22"/>
  <c r="AB202" i="22"/>
  <c r="AB203" i="22"/>
  <c r="AB204" i="22"/>
  <c r="AB205" i="22"/>
  <c r="AB206" i="22"/>
  <c r="AB207" i="22"/>
  <c r="AB208" i="22"/>
  <c r="AB209" i="22"/>
  <c r="AB210" i="22"/>
  <c r="AB211" i="22"/>
  <c r="AB212" i="22"/>
  <c r="AB213" i="22"/>
  <c r="AB214" i="22"/>
  <c r="AB215" i="22"/>
  <c r="AB216" i="22"/>
  <c r="AB217" i="22"/>
  <c r="AB218" i="22"/>
  <c r="AB219" i="22"/>
  <c r="AB220" i="22"/>
  <c r="AB221" i="22"/>
  <c r="AB222" i="22"/>
  <c r="AB223" i="22"/>
  <c r="AB224" i="22"/>
  <c r="AB225" i="22"/>
  <c r="AB226" i="22"/>
  <c r="AB227" i="22"/>
  <c r="AB228" i="22"/>
  <c r="AB229" i="22"/>
  <c r="AB230" i="22"/>
  <c r="AB231" i="22"/>
  <c r="AB232" i="22"/>
  <c r="AB233" i="22"/>
  <c r="AB234" i="22"/>
  <c r="AB235" i="22"/>
  <c r="AB236" i="22"/>
  <c r="AB237" i="22"/>
  <c r="AB238" i="22"/>
  <c r="AB239" i="22"/>
  <c r="AB240" i="22"/>
  <c r="AB241" i="22"/>
  <c r="AB242" i="22"/>
  <c r="AB243" i="22"/>
  <c r="AB244" i="22"/>
  <c r="AB245" i="22"/>
  <c r="AB246" i="22"/>
  <c r="AB247" i="22"/>
  <c r="AB248" i="22"/>
  <c r="AB249" i="22"/>
  <c r="AB250" i="22"/>
  <c r="AB251" i="22"/>
  <c r="AB252" i="22"/>
  <c r="AB253" i="22"/>
  <c r="AB254" i="22"/>
  <c r="AB255" i="22"/>
  <c r="AB256" i="22"/>
  <c r="AB257" i="22"/>
  <c r="AB258" i="22"/>
  <c r="AB259" i="22"/>
  <c r="AB260" i="22"/>
  <c r="AB261" i="22"/>
  <c r="AB262" i="22"/>
  <c r="AB263" i="22"/>
  <c r="AB264" i="22"/>
  <c r="AB265" i="22"/>
  <c r="AB266" i="22"/>
  <c r="AB267" i="22"/>
  <c r="AB268" i="22"/>
  <c r="AB269" i="22"/>
  <c r="AB270" i="22"/>
  <c r="AB271" i="22"/>
  <c r="AB272" i="22"/>
  <c r="AB273" i="22"/>
  <c r="AB274" i="22"/>
  <c r="AB275" i="22"/>
  <c r="AB276" i="22"/>
  <c r="AB277" i="22"/>
  <c r="AB278" i="22"/>
  <c r="AB279" i="22"/>
  <c r="AB280" i="22"/>
  <c r="AB281" i="22"/>
  <c r="AB282" i="22"/>
  <c r="AB283" i="22"/>
  <c r="AB284" i="22"/>
  <c r="AB285" i="22"/>
  <c r="AB286" i="22"/>
  <c r="AB287" i="22"/>
  <c r="AB288" i="22"/>
  <c r="AB289" i="22"/>
  <c r="AB290" i="22"/>
  <c r="AB291" i="22"/>
  <c r="AB292" i="22"/>
  <c r="AB293" i="22"/>
  <c r="AB294" i="22"/>
  <c r="AB295" i="22"/>
  <c r="AB296" i="22"/>
  <c r="AB297" i="22"/>
  <c r="AB298" i="22"/>
  <c r="AB299" i="22"/>
  <c r="AB300" i="22"/>
  <c r="AB301" i="22"/>
  <c r="AB302" i="22"/>
  <c r="AB303" i="22"/>
  <c r="AB304" i="22"/>
  <c r="AB305" i="22"/>
  <c r="AB306" i="22"/>
  <c r="AB307" i="22"/>
  <c r="AB308" i="22"/>
  <c r="AB309" i="22"/>
  <c r="AB310" i="22"/>
  <c r="AB311" i="22"/>
  <c r="AB312" i="22"/>
  <c r="AB313" i="22"/>
  <c r="AB314" i="22"/>
  <c r="AB315" i="22"/>
  <c r="AB316" i="22"/>
  <c r="AB317" i="22"/>
  <c r="AB318" i="22"/>
  <c r="AB319" i="22"/>
  <c r="AB320" i="22"/>
  <c r="AB321" i="22"/>
  <c r="AB322" i="22"/>
  <c r="AB323" i="22"/>
  <c r="AB324" i="22"/>
  <c r="AB325" i="22"/>
  <c r="AB326" i="22"/>
  <c r="AB327" i="22"/>
  <c r="AB328" i="22"/>
  <c r="AB329" i="22"/>
  <c r="AB330" i="22"/>
  <c r="AB331" i="22"/>
  <c r="AB332" i="22"/>
  <c r="AB333" i="22"/>
  <c r="AB334" i="22"/>
  <c r="AB335" i="22"/>
  <c r="AB336" i="22"/>
  <c r="AB337" i="22"/>
  <c r="AB338" i="22"/>
  <c r="AB339" i="22"/>
  <c r="AB340" i="22"/>
  <c r="AB341" i="22"/>
  <c r="AB342" i="22"/>
  <c r="AB343" i="22"/>
  <c r="AB344" i="22"/>
  <c r="AB345" i="22"/>
  <c r="AB346" i="22"/>
  <c r="AB347" i="22"/>
  <c r="AB348" i="22"/>
  <c r="AB349" i="22"/>
  <c r="AB350" i="22"/>
  <c r="AB351" i="22"/>
  <c r="AB352" i="22"/>
  <c r="AB353" i="22"/>
  <c r="AB354" i="22"/>
  <c r="AB355" i="22"/>
  <c r="AB356" i="22"/>
  <c r="AB357" i="22"/>
  <c r="AB358" i="22"/>
  <c r="AB359" i="22"/>
  <c r="AB360" i="22"/>
  <c r="AB361" i="22"/>
  <c r="AB362" i="22"/>
  <c r="AB363" i="22"/>
  <c r="AB364" i="22"/>
  <c r="AB365" i="22"/>
  <c r="AB366" i="22"/>
  <c r="AB367" i="22"/>
  <c r="AB368" i="22"/>
  <c r="AB369" i="22"/>
  <c r="AB370" i="22"/>
  <c r="AB371" i="22"/>
  <c r="AB372" i="22"/>
  <c r="AB373" i="22"/>
  <c r="AB374" i="22"/>
  <c r="AB375" i="22"/>
  <c r="AB376" i="22"/>
  <c r="AB377" i="22"/>
  <c r="AB378" i="22"/>
  <c r="AB379" i="22"/>
  <c r="AB380" i="22"/>
  <c r="AB381" i="22"/>
  <c r="AB382" i="22"/>
  <c r="AB383" i="22"/>
  <c r="AB384" i="22"/>
  <c r="AB385" i="22"/>
  <c r="AB386" i="22"/>
  <c r="AB387" i="22"/>
  <c r="AB388" i="22"/>
  <c r="AB389" i="22"/>
  <c r="AB390" i="22"/>
  <c r="AB391" i="22"/>
  <c r="AB392" i="22"/>
  <c r="AB393" i="22"/>
  <c r="AB394" i="22"/>
  <c r="AB395" i="22"/>
  <c r="AB396" i="22"/>
  <c r="AB397" i="22"/>
  <c r="AB398" i="22"/>
  <c r="AB399" i="22"/>
  <c r="AB400" i="22"/>
  <c r="AB401" i="22"/>
  <c r="AB402" i="22"/>
  <c r="AB403" i="22"/>
  <c r="AB404" i="22"/>
  <c r="AB405" i="22"/>
  <c r="AB406" i="22"/>
  <c r="AB407" i="22"/>
  <c r="AB408" i="22"/>
  <c r="AB409" i="22"/>
  <c r="AB410" i="22"/>
  <c r="AB411" i="22"/>
  <c r="AB412" i="22"/>
  <c r="AB413" i="22"/>
  <c r="AB414" i="22"/>
  <c r="AB415" i="22"/>
  <c r="AB416" i="22"/>
  <c r="AB417" i="22"/>
  <c r="AB418" i="22"/>
  <c r="AB419" i="22"/>
  <c r="AB420" i="22"/>
  <c r="AB421" i="22"/>
  <c r="AB422" i="22"/>
  <c r="AB423" i="22"/>
  <c r="AB424" i="22"/>
  <c r="AB425" i="22"/>
  <c r="AB426" i="22"/>
  <c r="AB427" i="22"/>
  <c r="AB428" i="22"/>
  <c r="AB429" i="22"/>
  <c r="AB430" i="22"/>
  <c r="AB431" i="22"/>
  <c r="AB432" i="22"/>
  <c r="AB433" i="22"/>
  <c r="AB434" i="22"/>
  <c r="AB435" i="22"/>
  <c r="AB436" i="22"/>
  <c r="AB437" i="22"/>
  <c r="AB438" i="22"/>
  <c r="AB439" i="22"/>
  <c r="AB440" i="22"/>
  <c r="AB441" i="22"/>
  <c r="AB442" i="22"/>
  <c r="AB443" i="22"/>
  <c r="AB444" i="22"/>
  <c r="AB445" i="22"/>
  <c r="AB446" i="22"/>
  <c r="AB447" i="22"/>
  <c r="AB448" i="22"/>
  <c r="AB449" i="22"/>
  <c r="AB450" i="22"/>
  <c r="AB451" i="22"/>
  <c r="AB452" i="22"/>
  <c r="AB453" i="22"/>
  <c r="AB454" i="22"/>
  <c r="AB455" i="22"/>
  <c r="AB456" i="22"/>
  <c r="AB457" i="22"/>
  <c r="AB458" i="22"/>
  <c r="AB459" i="22"/>
  <c r="AB460" i="22"/>
  <c r="AB461" i="22"/>
  <c r="AB462" i="22"/>
  <c r="AB463" i="22"/>
  <c r="AB464" i="22"/>
  <c r="AB465" i="22"/>
  <c r="AB466" i="22"/>
  <c r="AB467" i="22"/>
  <c r="AB468" i="22"/>
  <c r="AB469" i="22"/>
  <c r="AB470" i="22"/>
  <c r="AB471" i="22"/>
  <c r="AB472" i="22"/>
  <c r="AB473" i="22"/>
  <c r="AB474" i="22"/>
  <c r="AB475" i="22"/>
  <c r="AB476" i="22"/>
  <c r="AB477" i="22"/>
  <c r="AB478" i="22"/>
  <c r="AB479" i="22"/>
  <c r="AB480" i="22"/>
  <c r="AB481" i="22"/>
  <c r="AB482" i="22"/>
  <c r="AB483" i="22"/>
  <c r="AB484" i="22"/>
  <c r="AB485" i="22"/>
  <c r="AB486" i="22"/>
  <c r="AB487" i="22"/>
  <c r="AB488" i="22"/>
  <c r="AB489" i="22"/>
  <c r="AB490" i="22"/>
  <c r="AB491" i="22"/>
  <c r="AB492" i="22"/>
  <c r="AB493" i="22"/>
  <c r="AB494" i="22"/>
  <c r="AB495" i="22"/>
  <c r="AB496" i="22"/>
  <c r="AB497" i="22"/>
  <c r="AB498" i="22"/>
  <c r="AB499" i="22"/>
  <c r="AB500" i="22"/>
  <c r="AB501" i="22"/>
  <c r="AB502" i="22"/>
  <c r="AB503" i="22"/>
  <c r="AB504" i="22"/>
  <c r="AB505" i="22"/>
  <c r="AB506" i="22"/>
  <c r="AB507" i="22"/>
  <c r="AB508" i="22"/>
  <c r="AB509" i="22"/>
  <c r="AB510" i="22"/>
  <c r="AB511" i="22"/>
  <c r="AB512" i="22"/>
  <c r="AB513" i="22"/>
  <c r="AB514" i="22"/>
  <c r="AB515" i="22"/>
  <c r="AB516" i="22"/>
  <c r="AB517" i="22"/>
  <c r="AB518" i="22"/>
  <c r="AB519" i="22"/>
  <c r="AB520" i="22"/>
  <c r="AB521" i="22"/>
  <c r="AB522" i="22"/>
  <c r="AB523" i="22"/>
  <c r="AB524" i="22"/>
  <c r="AB525" i="22"/>
  <c r="AB526" i="22"/>
  <c r="AB527" i="22"/>
  <c r="AB528" i="22"/>
  <c r="AB529" i="22"/>
  <c r="AB530" i="22"/>
  <c r="AB531" i="22"/>
  <c r="AB532" i="22"/>
  <c r="AB533" i="22"/>
  <c r="AB534" i="22"/>
  <c r="AB535" i="22"/>
  <c r="AB536" i="22"/>
  <c r="AB537" i="22"/>
  <c r="AB538" i="22"/>
  <c r="AB539" i="22"/>
  <c r="AB540" i="22"/>
  <c r="AB541" i="22"/>
  <c r="AB542" i="22"/>
  <c r="AB543" i="22"/>
  <c r="AB544" i="22"/>
  <c r="AB545" i="22"/>
  <c r="AB546" i="22"/>
  <c r="AB547" i="22"/>
  <c r="AB548" i="22"/>
  <c r="AB549" i="22"/>
  <c r="AB550" i="22"/>
  <c r="AB551" i="22"/>
  <c r="AB552" i="22"/>
  <c r="AB553" i="22"/>
  <c r="AB554" i="22"/>
  <c r="AB555" i="22"/>
  <c r="AB556" i="22"/>
  <c r="AB557" i="22"/>
  <c r="AB558" i="22"/>
  <c r="AB559" i="22"/>
  <c r="AB560" i="22"/>
  <c r="AB561" i="22"/>
  <c r="AB562" i="22"/>
  <c r="AB563" i="22"/>
  <c r="AB564" i="22"/>
  <c r="AB565" i="22"/>
  <c r="AB566" i="22"/>
  <c r="AB567" i="22"/>
  <c r="AB568" i="22"/>
  <c r="AB569" i="22"/>
  <c r="AB570" i="22"/>
  <c r="AB571" i="22"/>
  <c r="AB572" i="22"/>
  <c r="AB573" i="22"/>
  <c r="AB574" i="22"/>
  <c r="AB575" i="22"/>
  <c r="AB576" i="22"/>
  <c r="AB577" i="22"/>
  <c r="AB578" i="22"/>
  <c r="AB579" i="22"/>
  <c r="AB580" i="22"/>
  <c r="AB581" i="22"/>
  <c r="AB582" i="22"/>
  <c r="AB583" i="22"/>
  <c r="AB584" i="22"/>
  <c r="AB585" i="22"/>
  <c r="AB586" i="22"/>
  <c r="AB587" i="22"/>
  <c r="AB588" i="22"/>
  <c r="AB589" i="22"/>
  <c r="AB590" i="22"/>
  <c r="AB591" i="22"/>
  <c r="AB592" i="22"/>
  <c r="AB593" i="22"/>
  <c r="AB594" i="22"/>
  <c r="AB595" i="22"/>
  <c r="AB596" i="22"/>
  <c r="AB597" i="22"/>
  <c r="AB598" i="22"/>
  <c r="AB599" i="22"/>
  <c r="AB600" i="22"/>
  <c r="AB601" i="22"/>
  <c r="AB602" i="22"/>
  <c r="AB603" i="22"/>
  <c r="AB604" i="22"/>
  <c r="AB605" i="22"/>
  <c r="AB606" i="22"/>
  <c r="AB607" i="22"/>
  <c r="AB608" i="22"/>
  <c r="AB609" i="22"/>
  <c r="AB610" i="22"/>
  <c r="AB611" i="22"/>
  <c r="AB612" i="22"/>
  <c r="AB613" i="22"/>
  <c r="AB614" i="22"/>
  <c r="AB615" i="22"/>
  <c r="AB616" i="22"/>
  <c r="AB617" i="22"/>
  <c r="AB618" i="22"/>
  <c r="AB619" i="22"/>
  <c r="AB620" i="22"/>
  <c r="AB621" i="22"/>
  <c r="AB622" i="22"/>
  <c r="AB623" i="22"/>
  <c r="AB624" i="22"/>
  <c r="AB625" i="22"/>
  <c r="AB626" i="22"/>
  <c r="AB627" i="22"/>
  <c r="AB628" i="22"/>
  <c r="AB629" i="22"/>
  <c r="AB630" i="22"/>
  <c r="AB631" i="22"/>
  <c r="AB632" i="22"/>
  <c r="AB633" i="22"/>
  <c r="AB634" i="22"/>
  <c r="AB635" i="22"/>
  <c r="AB636" i="22"/>
  <c r="AB637" i="22"/>
  <c r="AB638" i="22"/>
  <c r="AB639" i="22"/>
  <c r="AB640" i="22"/>
  <c r="AB641" i="22"/>
  <c r="AB642" i="22"/>
  <c r="AB643" i="22"/>
  <c r="AB644" i="22"/>
  <c r="AB645" i="22"/>
  <c r="AB646" i="22"/>
  <c r="AB647" i="22"/>
  <c r="AB648" i="22"/>
  <c r="AB649" i="22"/>
  <c r="AB650" i="22"/>
  <c r="AB651" i="22"/>
  <c r="AB652" i="22"/>
  <c r="AB653" i="22"/>
  <c r="AB654" i="22"/>
  <c r="AB655" i="22"/>
  <c r="AB656" i="22"/>
  <c r="AB657" i="22"/>
  <c r="AB658" i="22"/>
  <c r="AB659" i="22"/>
  <c r="AB660" i="22"/>
  <c r="AB661" i="22"/>
  <c r="AB662" i="22"/>
  <c r="AB663" i="22"/>
  <c r="AB664" i="22"/>
  <c r="AB665" i="22"/>
  <c r="AB666" i="22"/>
  <c r="AB667" i="22"/>
  <c r="AB668" i="22"/>
  <c r="AB669" i="22"/>
  <c r="AB670" i="22"/>
  <c r="AB671" i="22"/>
  <c r="AB672" i="22"/>
  <c r="AB673" i="22"/>
  <c r="AB674" i="22"/>
  <c r="AB675" i="22"/>
  <c r="AB676" i="22"/>
  <c r="AB677" i="22"/>
  <c r="AB678" i="22"/>
  <c r="AB679" i="22"/>
  <c r="AB680" i="22"/>
  <c r="AB681" i="22"/>
  <c r="AB682" i="22"/>
  <c r="AB683" i="22"/>
  <c r="AB684" i="22"/>
  <c r="AB685" i="22"/>
  <c r="AB686" i="22"/>
  <c r="AB687" i="22"/>
  <c r="AB688" i="22"/>
  <c r="AB689" i="22"/>
  <c r="AB690" i="22"/>
  <c r="AB691" i="22"/>
  <c r="AB692" i="22"/>
  <c r="AB693" i="22"/>
  <c r="AB694" i="22"/>
  <c r="AB695" i="22"/>
  <c r="AB696" i="22"/>
  <c r="AB697" i="22"/>
  <c r="AB698" i="22"/>
  <c r="AB699" i="22"/>
  <c r="AB700" i="22"/>
  <c r="AB701" i="22"/>
  <c r="AB702" i="22"/>
  <c r="AB703" i="22"/>
  <c r="AB704" i="22"/>
  <c r="AB705" i="22"/>
  <c r="AB706" i="22"/>
  <c r="AB707" i="22"/>
  <c r="AB708" i="22"/>
  <c r="AB709" i="22"/>
  <c r="AB710" i="22"/>
  <c r="AB711" i="22"/>
  <c r="AB712" i="22"/>
  <c r="AB713" i="22"/>
  <c r="AB714" i="22"/>
  <c r="AB715" i="22"/>
  <c r="AB716" i="22"/>
  <c r="AB717" i="22"/>
  <c r="AB718" i="22"/>
  <c r="AB719" i="22"/>
  <c r="AB720" i="22"/>
  <c r="AB721" i="22"/>
  <c r="AB722" i="22"/>
  <c r="AB723" i="22"/>
  <c r="AB724" i="22"/>
  <c r="AB725" i="22"/>
  <c r="AB726" i="22"/>
  <c r="AB727" i="22"/>
  <c r="AB728" i="22"/>
  <c r="AB729" i="22"/>
  <c r="AB730" i="22"/>
  <c r="AB731" i="22"/>
  <c r="AB732" i="22"/>
  <c r="AB733" i="22"/>
  <c r="AB734" i="22"/>
  <c r="AB735" i="22"/>
  <c r="AB736" i="22"/>
  <c r="AB737" i="22"/>
  <c r="AB738" i="22"/>
  <c r="AB739" i="22"/>
  <c r="AB740" i="22"/>
  <c r="AB741" i="22"/>
  <c r="AB742" i="22"/>
  <c r="AB743" i="22"/>
  <c r="AB744" i="22"/>
  <c r="AB745" i="22"/>
  <c r="AB746" i="22"/>
  <c r="AB747" i="22"/>
  <c r="AB748" i="22"/>
  <c r="AB749" i="22"/>
  <c r="AB750" i="22"/>
  <c r="AB751" i="22"/>
  <c r="AB752" i="22"/>
  <c r="AB753" i="22"/>
  <c r="AB754" i="22"/>
  <c r="AB755" i="22"/>
  <c r="AB756" i="22"/>
  <c r="AB757" i="22"/>
  <c r="AB758" i="22"/>
  <c r="AB759" i="22"/>
  <c r="AB760" i="22"/>
  <c r="AB761" i="22"/>
  <c r="AB762" i="22"/>
  <c r="AB763" i="22"/>
  <c r="AB764" i="22"/>
  <c r="AB765" i="22"/>
  <c r="AB766" i="22"/>
  <c r="AB767" i="22"/>
  <c r="AB768" i="22"/>
  <c r="AB769" i="22"/>
  <c r="AB770" i="22"/>
  <c r="AB771" i="22"/>
  <c r="AB772" i="22"/>
  <c r="AB773" i="22"/>
  <c r="AB774" i="22"/>
  <c r="AB775" i="22"/>
  <c r="AB776" i="22"/>
  <c r="AB777" i="22"/>
  <c r="AB778" i="22"/>
  <c r="AB779" i="22"/>
  <c r="AB780" i="22"/>
  <c r="AB781" i="22"/>
  <c r="AB782" i="22"/>
  <c r="AB783" i="22"/>
  <c r="AB784" i="22"/>
  <c r="AB785" i="22"/>
  <c r="AB786" i="22"/>
  <c r="AB787" i="22"/>
  <c r="AB788" i="22"/>
  <c r="AB789" i="22"/>
  <c r="AB790" i="22"/>
  <c r="AB791" i="22"/>
  <c r="AB792" i="22"/>
  <c r="AB793" i="22"/>
  <c r="AB794" i="22"/>
  <c r="AB795" i="22"/>
  <c r="AB796" i="22"/>
  <c r="AB797" i="22"/>
  <c r="AB798" i="22"/>
  <c r="AB799" i="22"/>
  <c r="AB800" i="22"/>
  <c r="AB801" i="22"/>
  <c r="AB802" i="22"/>
  <c r="AB803" i="22"/>
  <c r="AB804" i="22"/>
  <c r="AB805" i="22"/>
  <c r="AB806" i="22"/>
  <c r="AB807" i="22"/>
  <c r="AB808" i="22"/>
  <c r="AB809" i="22"/>
  <c r="AB810" i="22"/>
  <c r="AB811" i="22"/>
  <c r="AB812" i="22"/>
  <c r="AB813" i="22"/>
  <c r="AB814" i="22"/>
  <c r="AB815" i="22"/>
  <c r="AB816" i="22"/>
  <c r="AB817" i="22"/>
  <c r="AB818" i="22"/>
  <c r="AB819" i="22"/>
  <c r="AB820" i="22"/>
  <c r="AB821" i="22"/>
  <c r="AB822" i="22"/>
  <c r="AB823" i="22"/>
  <c r="AB824" i="22"/>
  <c r="AB825" i="22"/>
  <c r="AB826" i="22"/>
  <c r="AB827" i="22"/>
  <c r="AB828" i="22"/>
  <c r="AB829" i="22"/>
  <c r="AB830" i="22"/>
  <c r="AB831" i="22"/>
  <c r="AB832" i="22"/>
  <c r="AB833" i="22"/>
  <c r="AB834" i="22"/>
  <c r="AB835" i="22"/>
  <c r="AB836" i="22"/>
  <c r="AB837" i="22"/>
  <c r="AB838" i="22"/>
  <c r="AB839" i="22"/>
  <c r="AB840" i="22"/>
  <c r="AB841" i="22"/>
  <c r="AB842" i="22"/>
  <c r="AB843" i="22"/>
  <c r="AB844" i="22"/>
  <c r="AB845" i="22"/>
  <c r="AB846" i="22"/>
  <c r="AB847" i="22"/>
  <c r="AB848" i="22"/>
  <c r="AB849" i="22"/>
  <c r="AB850" i="22"/>
  <c r="AB851" i="22"/>
  <c r="AB852" i="22"/>
  <c r="AB853" i="22"/>
  <c r="AB854" i="22"/>
  <c r="AB855" i="22"/>
  <c r="AB856" i="22"/>
  <c r="AB857" i="22"/>
  <c r="AB858" i="22"/>
  <c r="AB859" i="22"/>
  <c r="AB860" i="22"/>
  <c r="AB861" i="22"/>
  <c r="AB862" i="22"/>
  <c r="AB863" i="22"/>
  <c r="AB864" i="22"/>
  <c r="AB865" i="22"/>
  <c r="AB866" i="22"/>
  <c r="AB867" i="22"/>
  <c r="AB868" i="22"/>
  <c r="AB869" i="22"/>
  <c r="AB870" i="22"/>
  <c r="AB871" i="22"/>
  <c r="AB872" i="22"/>
  <c r="AB873" i="22"/>
  <c r="AB874" i="22"/>
  <c r="AB875" i="22"/>
  <c r="AB876" i="22"/>
  <c r="AB877" i="22"/>
  <c r="AB878" i="22"/>
  <c r="AB879" i="22"/>
  <c r="AB880" i="22"/>
  <c r="AB881" i="22"/>
  <c r="AB882" i="22"/>
  <c r="AB883" i="22"/>
  <c r="AB884" i="22"/>
  <c r="AB885" i="22"/>
  <c r="AB886" i="22"/>
  <c r="AB887" i="22"/>
  <c r="AB888" i="22"/>
  <c r="AB889" i="22"/>
  <c r="AB890" i="22"/>
  <c r="AB891" i="22"/>
  <c r="AB892" i="22"/>
  <c r="AB893" i="22"/>
  <c r="AB894" i="22"/>
  <c r="AB895" i="22"/>
  <c r="AB896" i="22"/>
  <c r="AB897" i="22"/>
  <c r="AB898" i="22"/>
  <c r="AB899" i="22"/>
  <c r="AB900" i="22"/>
  <c r="AB901" i="22"/>
  <c r="AB902" i="22"/>
  <c r="AB903" i="22"/>
  <c r="AB904" i="22"/>
  <c r="AB905" i="22"/>
  <c r="AB906" i="22"/>
  <c r="AB907" i="22"/>
  <c r="AB908" i="22"/>
  <c r="AB909" i="22"/>
  <c r="AB910" i="22"/>
  <c r="AB911" i="22"/>
  <c r="AB912" i="22"/>
  <c r="AB913" i="22"/>
  <c r="AB914" i="22"/>
  <c r="AB915" i="22"/>
  <c r="AB916" i="22"/>
  <c r="AB917" i="22"/>
  <c r="AB918" i="22"/>
  <c r="AB919" i="22"/>
  <c r="AB920" i="22"/>
  <c r="AB921" i="22"/>
  <c r="AB922" i="22"/>
  <c r="AB923" i="22"/>
  <c r="AB924" i="22"/>
  <c r="AB925" i="22"/>
  <c r="AB926" i="22"/>
  <c r="AB927" i="22"/>
  <c r="AB928" i="22"/>
  <c r="AB929" i="22"/>
  <c r="AB930" i="22"/>
  <c r="AB931" i="22"/>
  <c r="AB932" i="22"/>
  <c r="AB933" i="22"/>
  <c r="AB934" i="22"/>
  <c r="AB935" i="22"/>
  <c r="AB936" i="22"/>
  <c r="AB937" i="22"/>
  <c r="AB938" i="22"/>
  <c r="AB939" i="22"/>
  <c r="AB940" i="22"/>
  <c r="AB941" i="22"/>
  <c r="AB942" i="22"/>
  <c r="AB943" i="22"/>
  <c r="AB944" i="22"/>
  <c r="AB945" i="22"/>
  <c r="AB946" i="22"/>
  <c r="AB947" i="22"/>
  <c r="AB948" i="22"/>
  <c r="AB949" i="22"/>
  <c r="AB950" i="22"/>
  <c r="AB951" i="22"/>
  <c r="AB952" i="22"/>
  <c r="AB953" i="22"/>
  <c r="AB954" i="22"/>
  <c r="AB955" i="22"/>
  <c r="AB956" i="22"/>
  <c r="AB957" i="22"/>
  <c r="AB958" i="22"/>
  <c r="AB959" i="22"/>
  <c r="AB960" i="22"/>
  <c r="AB961" i="22"/>
  <c r="AB962" i="22"/>
  <c r="AB963" i="22"/>
  <c r="AB964" i="22"/>
  <c r="AB965" i="22"/>
  <c r="AB966" i="22"/>
  <c r="AB967" i="22"/>
  <c r="AB968" i="22"/>
  <c r="AB969" i="22"/>
  <c r="AB970" i="22"/>
  <c r="AB971" i="22"/>
  <c r="AB972" i="22"/>
  <c r="AB973" i="22"/>
  <c r="AB974" i="22"/>
  <c r="AB975" i="22"/>
  <c r="AB976" i="22"/>
  <c r="AB977" i="22"/>
  <c r="AB978" i="22"/>
  <c r="AB979" i="22"/>
  <c r="AB980" i="22"/>
  <c r="AB981" i="22"/>
  <c r="AB982" i="22"/>
  <c r="AB983" i="22"/>
  <c r="AB984" i="22"/>
  <c r="AB985" i="22"/>
  <c r="AB986" i="22"/>
  <c r="AB987" i="22"/>
  <c r="AB988" i="22"/>
  <c r="AB989" i="22"/>
  <c r="AB990" i="22"/>
  <c r="AB991" i="22"/>
  <c r="AB992" i="22"/>
  <c r="AB993" i="22"/>
  <c r="AB994" i="22"/>
  <c r="AB995" i="22"/>
  <c r="AB996" i="22"/>
  <c r="AB997" i="22"/>
  <c r="AB998" i="22"/>
  <c r="AB999" i="22"/>
  <c r="AB1000" i="22"/>
  <c r="AB1001" i="22"/>
  <c r="AB1002" i="22"/>
  <c r="AB1003" i="22"/>
  <c r="AB1004" i="22"/>
  <c r="AB1005" i="22"/>
  <c r="AB1006" i="22"/>
  <c r="AB1007" i="22"/>
  <c r="AB1008" i="22"/>
  <c r="AB1009" i="22"/>
  <c r="AB1010" i="22"/>
  <c r="AB1011" i="22"/>
  <c r="AB1012" i="22"/>
  <c r="AB1013" i="22"/>
  <c r="AB1014" i="22"/>
  <c r="AB1015" i="22"/>
  <c r="AB1016" i="22"/>
  <c r="AB1017" i="22"/>
  <c r="AB1018" i="22"/>
  <c r="AB1019" i="22"/>
  <c r="AB1020" i="22"/>
  <c r="AB1021" i="22"/>
  <c r="AB1022" i="22"/>
  <c r="AB1023" i="22"/>
  <c r="AB1024" i="22"/>
  <c r="AB1025" i="22"/>
  <c r="AB1026" i="22"/>
  <c r="AB1027" i="22"/>
  <c r="AB1028" i="22"/>
  <c r="AB1029" i="22"/>
  <c r="AB1030" i="22"/>
  <c r="AB1031" i="22"/>
  <c r="AB1032" i="22"/>
  <c r="AB1033" i="22"/>
  <c r="AB1034" i="22"/>
  <c r="AB1035" i="22"/>
  <c r="AB1036" i="22"/>
  <c r="AB1037" i="22"/>
  <c r="AB1038" i="22"/>
  <c r="AB1039" i="22"/>
  <c r="AB1040" i="22"/>
  <c r="AB1041" i="22"/>
  <c r="AB1042" i="22"/>
  <c r="AB1043" i="22"/>
  <c r="AB1044" i="22"/>
  <c r="AB1045" i="22"/>
  <c r="AB1046" i="22"/>
  <c r="AB1047" i="22"/>
  <c r="AB1048" i="22"/>
  <c r="AB1049" i="22"/>
  <c r="AB1050" i="22"/>
  <c r="AB1051" i="22"/>
  <c r="AB1052" i="22"/>
  <c r="AB1053" i="22"/>
  <c r="AB1054" i="22"/>
  <c r="AB1055" i="22"/>
  <c r="AB1056" i="22"/>
  <c r="AB1057" i="22"/>
  <c r="AB1058" i="22"/>
  <c r="AB1059" i="22"/>
  <c r="AB1060" i="22"/>
  <c r="AB1061" i="22"/>
  <c r="AB1062" i="22"/>
  <c r="AB1063" i="22"/>
  <c r="AB1064" i="22"/>
  <c r="AB1065" i="22"/>
  <c r="AB1066" i="22"/>
  <c r="AB1067" i="22"/>
  <c r="AB1068" i="22"/>
  <c r="AB1069" i="22"/>
  <c r="AB1070" i="22"/>
  <c r="AB1071" i="22"/>
  <c r="AB1072" i="22"/>
  <c r="AB1073" i="22"/>
  <c r="AB1074" i="22"/>
  <c r="AB1075" i="22"/>
  <c r="AB1076" i="22"/>
  <c r="AB1077" i="22"/>
  <c r="AB1078" i="22"/>
  <c r="AB1079" i="22"/>
  <c r="AB1080" i="22"/>
  <c r="AB1081" i="22"/>
  <c r="AB1082" i="22"/>
  <c r="AB1083" i="22"/>
  <c r="AB1084" i="22"/>
  <c r="AB1085" i="22"/>
  <c r="AB1086" i="22"/>
  <c r="AB1087" i="22"/>
  <c r="AB1088" i="22"/>
  <c r="AB1089" i="22"/>
  <c r="AB1090" i="22"/>
  <c r="AB1091" i="22"/>
  <c r="AB1092" i="22"/>
  <c r="AB1093" i="22"/>
  <c r="AB1094" i="22"/>
  <c r="AB1095" i="22"/>
  <c r="AB1096" i="22"/>
  <c r="AB1097" i="22"/>
  <c r="AB1098" i="22"/>
  <c r="AB1099" i="22"/>
  <c r="AB1100" i="22"/>
  <c r="AB1101" i="22"/>
  <c r="AB1102" i="22"/>
  <c r="AB1103" i="22"/>
  <c r="AB1104" i="22"/>
  <c r="AB1105" i="22"/>
  <c r="AB1106" i="22"/>
  <c r="AB1107" i="22"/>
  <c r="AB1108" i="22"/>
  <c r="AB1109" i="22"/>
  <c r="AB1110" i="22"/>
  <c r="AB1111" i="22"/>
  <c r="AB1112" i="22"/>
  <c r="AB1113" i="22"/>
  <c r="AB1114" i="22"/>
  <c r="AB1115" i="22"/>
  <c r="AB1116" i="22"/>
  <c r="AB1117" i="22"/>
  <c r="AB1118" i="22"/>
  <c r="AB1119" i="22"/>
  <c r="AB1120" i="22"/>
  <c r="AB1121" i="22"/>
  <c r="AB1122" i="22"/>
  <c r="AB1123" i="22"/>
  <c r="AB1124" i="22"/>
  <c r="AB1125" i="22"/>
  <c r="AB1126" i="22"/>
  <c r="AB1127" i="22"/>
  <c r="AB1128" i="22"/>
  <c r="AB1129" i="22"/>
  <c r="AB1130" i="22"/>
  <c r="AB1131" i="22"/>
  <c r="AB1132" i="22"/>
  <c r="AB1133" i="22"/>
  <c r="AB1134" i="22"/>
  <c r="AB1135" i="22"/>
  <c r="AB1136" i="22"/>
  <c r="AB1137" i="22"/>
  <c r="AB1138" i="22"/>
  <c r="AB1139" i="22"/>
  <c r="AB1140" i="22"/>
  <c r="AB1141" i="22"/>
  <c r="AB1142" i="22"/>
  <c r="AB1143" i="22"/>
  <c r="AB1144" i="22"/>
  <c r="AB1145" i="22"/>
  <c r="AB1146" i="22"/>
  <c r="AB1147" i="22"/>
  <c r="AB1148" i="22"/>
  <c r="AB1149" i="22"/>
  <c r="AB1150" i="22"/>
  <c r="AB1151" i="22"/>
  <c r="AB1152" i="22"/>
  <c r="AB1153" i="22"/>
  <c r="AB1154" i="22"/>
  <c r="AB1155" i="22"/>
  <c r="AB1156" i="22"/>
  <c r="AB1157" i="22"/>
  <c r="AB1158" i="22"/>
  <c r="AB1159" i="22"/>
  <c r="AB1160" i="22"/>
  <c r="AB1161" i="22"/>
  <c r="AB1162" i="22"/>
  <c r="AB1163" i="22"/>
  <c r="AB1164" i="22"/>
  <c r="AB1165" i="22"/>
  <c r="AB1166" i="22"/>
  <c r="AB1167" i="22"/>
  <c r="AB1168" i="22"/>
  <c r="AB1169" i="22"/>
  <c r="AB1170" i="22"/>
  <c r="AB1171" i="22"/>
  <c r="AB1172" i="22"/>
  <c r="AB1173" i="22"/>
  <c r="AB1174" i="22"/>
  <c r="AB1175" i="22"/>
  <c r="AB1176" i="22"/>
  <c r="AB1177" i="22"/>
  <c r="AB1178" i="22"/>
  <c r="AB1179" i="22"/>
  <c r="AB1180" i="22"/>
  <c r="AB1181" i="22"/>
  <c r="AB1182" i="22"/>
  <c r="AB1183" i="22"/>
  <c r="AB1184" i="22"/>
  <c r="AB1185" i="22"/>
  <c r="AB1186" i="22"/>
  <c r="AB1187" i="22"/>
  <c r="AB1188" i="22"/>
  <c r="AB1189" i="22"/>
  <c r="AB1190" i="22"/>
  <c r="AB1191" i="22"/>
  <c r="AB1192" i="22"/>
  <c r="AB1193" i="22"/>
  <c r="AB1194" i="22"/>
  <c r="AB1195" i="22"/>
  <c r="AB1196" i="22"/>
  <c r="AB1197" i="22"/>
  <c r="AB1198" i="22"/>
  <c r="AB1199" i="22"/>
  <c r="AB1200" i="22"/>
  <c r="AB1201" i="22"/>
  <c r="AB1202" i="22"/>
  <c r="AB1203" i="22"/>
  <c r="AB1204" i="22"/>
  <c r="AB1205" i="22"/>
  <c r="AB1206" i="22"/>
  <c r="AB1207" i="22"/>
  <c r="AB1208" i="22"/>
  <c r="AB1209" i="22"/>
  <c r="AB1210" i="22"/>
  <c r="AB1211" i="22"/>
  <c r="AB1212" i="22"/>
  <c r="AB1213" i="22"/>
  <c r="AB1214" i="22"/>
  <c r="AB1215" i="22"/>
  <c r="AB1216" i="22"/>
  <c r="AB1217" i="22"/>
  <c r="AB1218" i="22"/>
  <c r="AB1219" i="22"/>
  <c r="AB1220" i="22"/>
  <c r="AB1221" i="22"/>
  <c r="AB1222" i="22"/>
  <c r="AB1223" i="22"/>
  <c r="AB1224" i="22"/>
  <c r="AB1225" i="22"/>
  <c r="AB1226" i="22"/>
  <c r="AB1227" i="22"/>
  <c r="AB1228" i="22"/>
  <c r="AB1229" i="22"/>
  <c r="AB1230" i="22"/>
  <c r="AB1231" i="22"/>
  <c r="AB1232" i="22"/>
  <c r="AB1233" i="22"/>
  <c r="AB1234" i="22"/>
  <c r="AB1235" i="22"/>
  <c r="AB1236" i="22"/>
  <c r="AB1237" i="22"/>
  <c r="AB1238" i="22"/>
  <c r="AB1239" i="22"/>
  <c r="AB1240" i="22"/>
  <c r="AB1241" i="22"/>
  <c r="AB1242" i="22"/>
  <c r="AB1243" i="22"/>
  <c r="AB1244" i="22"/>
  <c r="AB1245" i="22"/>
  <c r="AB1246" i="22"/>
  <c r="AB1247" i="22"/>
  <c r="AB1248" i="22"/>
  <c r="AB1249" i="22"/>
  <c r="AB1250" i="22"/>
  <c r="AB1251" i="22"/>
  <c r="AB1252" i="22"/>
  <c r="AB1253" i="22"/>
  <c r="AB1254" i="22"/>
  <c r="AB1255" i="22"/>
  <c r="AB1256" i="22"/>
  <c r="AB1257" i="22"/>
  <c r="AB1258" i="22"/>
  <c r="AB1259" i="22"/>
  <c r="AB1260" i="22"/>
  <c r="AB1261" i="22"/>
  <c r="AB1262" i="22"/>
  <c r="AB1263" i="22"/>
  <c r="AB1264" i="22"/>
  <c r="AB1265" i="22"/>
  <c r="AB1266" i="22"/>
  <c r="AB1267" i="22"/>
  <c r="AB1268" i="22"/>
  <c r="AB1269" i="22"/>
  <c r="AB1270" i="22"/>
  <c r="AB1271" i="22"/>
  <c r="AB1272" i="22"/>
  <c r="AB1273" i="22"/>
  <c r="AB1274" i="22"/>
  <c r="AB1275" i="22"/>
  <c r="AB1276" i="22"/>
  <c r="AB1277" i="22"/>
  <c r="AB1278" i="22"/>
  <c r="AB1279" i="22"/>
  <c r="AB1280" i="22"/>
  <c r="AB1281" i="22"/>
  <c r="AB1282" i="22"/>
  <c r="AB1283" i="22"/>
  <c r="AB1284" i="22"/>
  <c r="AB1285" i="22"/>
  <c r="AB1286" i="22"/>
  <c r="AB1287" i="22"/>
  <c r="AB1288" i="22"/>
  <c r="AB1289" i="22"/>
  <c r="AB1290" i="22"/>
  <c r="AB1291" i="22"/>
  <c r="AB1292" i="22"/>
  <c r="AB1293" i="22"/>
  <c r="AB1294" i="22"/>
  <c r="AB1295" i="22"/>
  <c r="AB1296" i="22"/>
  <c r="AB1297" i="22"/>
  <c r="AB1298" i="22"/>
  <c r="AB1299" i="22"/>
  <c r="AB1300" i="22"/>
  <c r="AB1301" i="22"/>
  <c r="AB1302" i="22"/>
  <c r="AB1303" i="22"/>
  <c r="AB1304" i="22"/>
  <c r="AB1305" i="22"/>
  <c r="AB1306" i="22"/>
  <c r="AB1307" i="22"/>
  <c r="AB1308" i="22"/>
  <c r="AB1309" i="22"/>
  <c r="AB1310" i="22"/>
  <c r="AB1311" i="22"/>
  <c r="AB1312" i="22"/>
  <c r="AB1313" i="22"/>
  <c r="AB1314" i="22"/>
  <c r="AB1315" i="22"/>
  <c r="AB1316" i="22"/>
  <c r="AB1317" i="22"/>
  <c r="AB1318" i="22"/>
  <c r="AB1319" i="22"/>
  <c r="AB1320" i="22"/>
  <c r="AB1321" i="22"/>
  <c r="AB1322" i="22"/>
  <c r="AB1323" i="22"/>
  <c r="AB1324" i="22"/>
  <c r="AB1325" i="22"/>
  <c r="AB1326" i="22"/>
  <c r="AB1327" i="22"/>
  <c r="AB1328" i="22"/>
  <c r="AB1329" i="22"/>
  <c r="AB1330" i="22"/>
  <c r="AB1331" i="22"/>
  <c r="AB1332" i="22"/>
  <c r="AB1333" i="22"/>
  <c r="AB1334" i="22"/>
  <c r="AB1335" i="22"/>
  <c r="AB1336" i="22"/>
  <c r="AB1337" i="22"/>
  <c r="AB1338" i="22"/>
  <c r="AB1339" i="22"/>
  <c r="AB1340" i="22"/>
  <c r="AB1341" i="22"/>
  <c r="AB1342" i="22"/>
  <c r="AB1343" i="22"/>
  <c r="AB1344" i="22"/>
  <c r="AB1345" i="22"/>
  <c r="AB1346" i="22"/>
  <c r="AB1347" i="22"/>
  <c r="AB1348" i="22"/>
  <c r="AB1349" i="22"/>
  <c r="AB1350" i="22"/>
  <c r="AB1351" i="22"/>
  <c r="AB1352" i="22"/>
  <c r="AB1353" i="22"/>
  <c r="AB1354" i="22"/>
  <c r="AB1355" i="22"/>
  <c r="AB1356" i="22"/>
  <c r="AB1357" i="22"/>
  <c r="AB1358" i="22"/>
  <c r="AB1359" i="22"/>
  <c r="AB1360" i="22"/>
  <c r="AB1361" i="22"/>
  <c r="AB1362" i="22"/>
  <c r="AB1363" i="22"/>
  <c r="AB1364" i="22"/>
  <c r="AB1365" i="22"/>
  <c r="AB1366" i="22"/>
  <c r="AB1367" i="22"/>
  <c r="AB1368" i="22"/>
  <c r="AB1369" i="22"/>
  <c r="AB1370" i="22"/>
  <c r="AB1371" i="22"/>
  <c r="AB1372" i="22"/>
  <c r="AB1373" i="22"/>
  <c r="AB1374" i="22"/>
  <c r="AB1375" i="22"/>
  <c r="AB1376" i="22"/>
  <c r="AB1377" i="22"/>
  <c r="AB1378" i="22"/>
  <c r="AB1379" i="22"/>
  <c r="AB1380" i="22"/>
  <c r="AB1381" i="22"/>
  <c r="AB1382" i="22"/>
  <c r="AB1383" i="22"/>
  <c r="AB1384" i="22"/>
  <c r="AB1385" i="22"/>
  <c r="AB1386" i="22"/>
  <c r="AB1387" i="22"/>
  <c r="AB1388" i="22"/>
  <c r="AB1389" i="22"/>
  <c r="AB1390" i="22"/>
  <c r="AB1391" i="22"/>
  <c r="AB1392" i="22"/>
  <c r="AB1393" i="22"/>
  <c r="AB1394" i="22"/>
  <c r="AB1395" i="22"/>
  <c r="AB1396" i="22"/>
  <c r="AB1397" i="22"/>
  <c r="AB1398" i="22"/>
  <c r="AB1399" i="22"/>
  <c r="AB1400" i="22"/>
  <c r="AB1401" i="22"/>
  <c r="AB1402" i="22"/>
  <c r="AB1403" i="22"/>
  <c r="AB1404" i="22"/>
  <c r="AB1405" i="22"/>
  <c r="AB1406" i="22"/>
  <c r="AB1407" i="22"/>
  <c r="AB1408" i="22"/>
  <c r="AB1409" i="22"/>
  <c r="AB1410" i="22"/>
  <c r="AB1411" i="22"/>
  <c r="AB1412" i="22"/>
  <c r="AB1413" i="22"/>
  <c r="AB1414" i="22"/>
  <c r="AB1415" i="22"/>
  <c r="AB1416" i="22"/>
  <c r="AB1417" i="22"/>
  <c r="AB1418" i="22"/>
  <c r="AB1419" i="22"/>
  <c r="AB1420" i="22"/>
  <c r="AB1421" i="22"/>
  <c r="AB1422" i="22"/>
  <c r="AB1423" i="22"/>
  <c r="AB1424" i="22"/>
  <c r="AB1425" i="22"/>
  <c r="AB1426" i="22"/>
  <c r="AB1427" i="22"/>
  <c r="AB1428" i="22"/>
  <c r="AB1429" i="22"/>
  <c r="AB1430" i="22"/>
  <c r="AB1431" i="22"/>
  <c r="AB1432" i="22"/>
  <c r="AB1433" i="22"/>
  <c r="AB1434" i="22"/>
  <c r="AB1435" i="22"/>
  <c r="AB1436" i="22"/>
  <c r="AB1437" i="22"/>
  <c r="AB1438" i="22"/>
  <c r="AB1439" i="22"/>
  <c r="AB1440" i="22"/>
  <c r="AB1441" i="22"/>
  <c r="AB1442" i="22"/>
  <c r="AB1443" i="22"/>
  <c r="AB1444" i="22"/>
  <c r="AB1445" i="22"/>
  <c r="AB1446" i="22"/>
  <c r="AB1447" i="22"/>
  <c r="AB1448" i="22"/>
  <c r="AB1449" i="22"/>
  <c r="AB1450" i="22"/>
  <c r="AB1451" i="22"/>
  <c r="AB1452" i="22"/>
  <c r="AB1453" i="22"/>
  <c r="AB1454" i="22"/>
  <c r="AB1455" i="22"/>
  <c r="AB1456" i="22"/>
  <c r="AB1457" i="22"/>
  <c r="AB1458" i="22"/>
  <c r="AB1459" i="22"/>
  <c r="AB1460" i="22"/>
  <c r="AB1461" i="22"/>
  <c r="AB1462" i="22"/>
  <c r="AB1463" i="22"/>
  <c r="AB1464" i="22"/>
  <c r="AB1465" i="22"/>
  <c r="AB1466" i="22"/>
  <c r="AB1467" i="22"/>
  <c r="AB1468" i="22"/>
  <c r="AB1469" i="22"/>
  <c r="AB1470" i="22"/>
  <c r="AB1471" i="22"/>
  <c r="AB1472" i="22"/>
  <c r="AB1473" i="22"/>
  <c r="AB1474" i="22"/>
  <c r="AB1475" i="22"/>
  <c r="AB1476" i="22"/>
  <c r="AB1477" i="22"/>
  <c r="AB1478" i="22"/>
  <c r="AB1479" i="22"/>
  <c r="AB1480" i="22"/>
  <c r="AB1481" i="22"/>
  <c r="AB1482" i="22"/>
  <c r="AB1483" i="22"/>
  <c r="AB1484" i="22"/>
  <c r="AB1485" i="22"/>
  <c r="AB1486" i="22"/>
  <c r="AB1487" i="22"/>
  <c r="AB1488" i="22"/>
  <c r="AB1489" i="22"/>
  <c r="AB1490" i="22"/>
  <c r="AB1491" i="22"/>
  <c r="AB1492" i="22"/>
  <c r="AB1493" i="22"/>
  <c r="AB1494" i="22"/>
  <c r="AB1495" i="22"/>
  <c r="AB1496" i="22"/>
  <c r="AB1497" i="22"/>
  <c r="AB1498" i="22"/>
  <c r="AB1499" i="22"/>
  <c r="AB1500" i="22"/>
  <c r="AB1501" i="22"/>
  <c r="AB1502" i="22"/>
  <c r="AB1503" i="22"/>
  <c r="AB1504" i="22"/>
  <c r="AB1505" i="22"/>
  <c r="AB1506" i="22"/>
  <c r="AB1507" i="22"/>
  <c r="AB1508" i="22"/>
  <c r="AB1509" i="22"/>
  <c r="AB1510" i="22"/>
  <c r="AB1511" i="22"/>
  <c r="AB1512" i="22"/>
  <c r="AB1513" i="22"/>
  <c r="AB1514" i="22"/>
  <c r="AB1515" i="22"/>
  <c r="AB1516" i="22"/>
  <c r="AB1517" i="22"/>
  <c r="AB1518" i="22"/>
  <c r="AB1519" i="22"/>
  <c r="AB1520" i="22"/>
  <c r="AB1521" i="22"/>
  <c r="AB1522" i="22"/>
  <c r="AB1523" i="22"/>
  <c r="AB1524" i="22"/>
  <c r="AB1525" i="22"/>
  <c r="AB1526" i="22"/>
  <c r="AB1527" i="22"/>
  <c r="AB1528" i="22"/>
  <c r="AB1529" i="22"/>
  <c r="AB1530" i="22"/>
  <c r="AB1531" i="22"/>
  <c r="AB1532" i="22"/>
  <c r="AB1533" i="22"/>
  <c r="AB1534" i="22"/>
  <c r="AB1535" i="22"/>
  <c r="AB1536" i="22"/>
  <c r="AB1537" i="22"/>
  <c r="AB1538" i="22"/>
  <c r="AB1539" i="22"/>
  <c r="AB1540" i="22"/>
  <c r="AB1541" i="22"/>
  <c r="AB1542" i="22"/>
  <c r="AB1543" i="22"/>
  <c r="AB1544" i="22"/>
  <c r="AB1545" i="22"/>
  <c r="AB1546" i="22"/>
  <c r="AB1547" i="22"/>
  <c r="AB1548" i="22"/>
  <c r="AB1549" i="22"/>
  <c r="AB1550" i="22"/>
  <c r="AB1551" i="22"/>
  <c r="AB1552" i="22"/>
  <c r="AB1553" i="22"/>
  <c r="AB1554" i="22"/>
  <c r="AB1555" i="22"/>
  <c r="AB1556" i="22"/>
  <c r="AB1557" i="22"/>
  <c r="AB1558" i="22"/>
  <c r="AB1559" i="22"/>
  <c r="AB1560" i="22"/>
  <c r="AB1561" i="22"/>
  <c r="AB1562" i="22"/>
  <c r="AB1563" i="22"/>
  <c r="AB1564" i="22"/>
  <c r="AB1565" i="22"/>
  <c r="AB1566" i="22"/>
  <c r="AB1567" i="22"/>
  <c r="AB1568" i="22"/>
  <c r="AB1569" i="22"/>
  <c r="AB1570" i="22"/>
  <c r="AB1571" i="22"/>
  <c r="AB1572" i="22"/>
  <c r="AB1573" i="22"/>
  <c r="AB1574" i="22"/>
  <c r="AB1575" i="22"/>
  <c r="AB1576" i="22"/>
  <c r="AB1577" i="22"/>
  <c r="AB1578" i="22"/>
  <c r="AB1579" i="22"/>
  <c r="AB1580" i="22"/>
  <c r="AB1581" i="22"/>
  <c r="AB1582" i="22"/>
  <c r="AB1583" i="22"/>
  <c r="AB1584" i="22"/>
  <c r="AB1585" i="22"/>
  <c r="AB1586" i="22"/>
  <c r="AB1587" i="22"/>
  <c r="AB1588" i="22"/>
  <c r="AB1589" i="22"/>
  <c r="AB1590" i="22"/>
  <c r="AB1591" i="22"/>
  <c r="AB1592" i="22"/>
  <c r="AB1593" i="22"/>
  <c r="AB1594" i="22"/>
  <c r="AB1595" i="22"/>
  <c r="AB1596" i="22"/>
  <c r="AB1597" i="22"/>
  <c r="AB1598" i="22"/>
  <c r="AB1599" i="22"/>
  <c r="AB1600" i="22"/>
  <c r="AB1601" i="22"/>
  <c r="AB1602" i="22"/>
  <c r="AB1603" i="22"/>
  <c r="AB1604" i="22"/>
  <c r="AB1605" i="22"/>
  <c r="AB1606" i="22"/>
  <c r="AB1607" i="22"/>
  <c r="AB1608" i="22"/>
  <c r="AB1609" i="22"/>
  <c r="AB1610" i="22"/>
  <c r="AB1611" i="22"/>
  <c r="AB1612" i="22"/>
  <c r="AB1613" i="22"/>
  <c r="AB1614" i="22"/>
  <c r="AB1615" i="22"/>
  <c r="AB1616" i="22"/>
  <c r="AB1617" i="22"/>
  <c r="AB1618" i="22"/>
  <c r="AB1619" i="22"/>
  <c r="AB1620" i="22"/>
  <c r="AB1621" i="22"/>
  <c r="AB1622" i="22"/>
  <c r="AB1623" i="22"/>
  <c r="AB1624" i="22"/>
  <c r="AB1625" i="22"/>
  <c r="AB1626" i="22"/>
  <c r="AB1627" i="22"/>
  <c r="AB1628" i="22"/>
  <c r="AB1629" i="22"/>
  <c r="AB1630" i="22"/>
  <c r="AB1631" i="22"/>
  <c r="AB1632" i="22"/>
  <c r="AB1633" i="22"/>
  <c r="AB1634" i="22"/>
  <c r="AB1635" i="22"/>
  <c r="AB1636" i="22"/>
  <c r="AB1637" i="22"/>
  <c r="AB1638" i="22"/>
  <c r="AB1639" i="22"/>
  <c r="AB1640" i="22"/>
  <c r="AB1641" i="22"/>
  <c r="AB1642" i="22"/>
  <c r="AB1643" i="22"/>
  <c r="AB1644" i="22"/>
  <c r="AB1645" i="22"/>
  <c r="AB1646" i="22"/>
  <c r="AB1647" i="22"/>
  <c r="AB1648" i="22"/>
  <c r="AB1649" i="22"/>
  <c r="AB1650" i="22"/>
  <c r="AB1651" i="22"/>
  <c r="AB1652" i="22"/>
  <c r="AB1653" i="22"/>
  <c r="AB1654" i="22"/>
  <c r="AB1655" i="22"/>
  <c r="AB1656" i="22"/>
  <c r="AB1657" i="22"/>
  <c r="AB1658" i="22"/>
  <c r="AB1659" i="22"/>
  <c r="AB1660" i="22"/>
  <c r="AB1661" i="22"/>
  <c r="AB1662" i="22"/>
  <c r="AB1663" i="22"/>
  <c r="AB1664" i="22"/>
  <c r="AB1665" i="22"/>
  <c r="AB1666" i="22"/>
  <c r="AB1667" i="22"/>
  <c r="AB1668" i="22"/>
  <c r="AB1669" i="22"/>
  <c r="AB1670" i="22"/>
  <c r="AB1671" i="22"/>
  <c r="AB1672" i="22"/>
  <c r="AB1673" i="22"/>
  <c r="AB1674" i="22"/>
  <c r="AB1675" i="22"/>
  <c r="AB1676" i="22"/>
  <c r="AB1677" i="22"/>
  <c r="AB1678" i="22"/>
  <c r="AB1679" i="22"/>
  <c r="AB1680" i="22"/>
  <c r="AB1681" i="22"/>
  <c r="AB1682" i="22"/>
  <c r="AB1683" i="22"/>
  <c r="AB1684" i="22"/>
  <c r="AB1685" i="22"/>
  <c r="AB1686" i="22"/>
  <c r="AB1687" i="22"/>
  <c r="AB1688" i="22"/>
  <c r="AB1689" i="22"/>
  <c r="AB1690" i="22"/>
  <c r="AB1691" i="22"/>
  <c r="AB1692" i="22"/>
  <c r="AB1693" i="22"/>
  <c r="AB1694" i="22"/>
  <c r="AB1695" i="22"/>
  <c r="AB1696" i="22"/>
  <c r="AB1697" i="22"/>
  <c r="AB1698" i="22"/>
  <c r="AB1699" i="22"/>
  <c r="AB1700" i="22"/>
  <c r="AB1701" i="22"/>
  <c r="AB1702" i="22"/>
  <c r="AB1703" i="22"/>
  <c r="AB1704" i="22"/>
  <c r="AB1705" i="22"/>
  <c r="AB1706" i="22"/>
  <c r="AB1707" i="22"/>
  <c r="AB1708" i="22"/>
  <c r="AB1709" i="22"/>
  <c r="AB1710" i="22"/>
  <c r="AB1711" i="22"/>
  <c r="AB1712" i="22"/>
  <c r="AB1713" i="22"/>
  <c r="AB1714" i="22"/>
  <c r="AB1715" i="22"/>
  <c r="AB1716" i="22"/>
  <c r="AB1717" i="22"/>
  <c r="AB1718" i="22"/>
  <c r="AB1719" i="22"/>
  <c r="AB1720" i="22"/>
  <c r="AB1721" i="22"/>
  <c r="AB1722" i="22"/>
  <c r="AB1723" i="22"/>
  <c r="AB1724" i="22"/>
  <c r="AB1725" i="22"/>
  <c r="AB1726" i="22"/>
  <c r="AB1727" i="22"/>
  <c r="AB1728" i="22"/>
  <c r="AB1729" i="22"/>
  <c r="AB1730" i="22"/>
  <c r="AB1731" i="22"/>
  <c r="AB1732" i="22"/>
  <c r="AB1733" i="22"/>
  <c r="AB1734" i="22"/>
  <c r="AB1735" i="22"/>
  <c r="AB1736" i="22"/>
  <c r="AB1737" i="22"/>
  <c r="AB1738" i="22"/>
  <c r="AB1739" i="22"/>
  <c r="AB1740" i="22"/>
  <c r="AB1741" i="22"/>
  <c r="AB1742" i="22"/>
  <c r="AB1743" i="22"/>
  <c r="AB1744" i="22"/>
  <c r="AB1745" i="22"/>
  <c r="AB1746" i="22"/>
  <c r="AB1747" i="22"/>
  <c r="AB1748" i="22"/>
  <c r="AB1749" i="22"/>
  <c r="AB1750" i="22"/>
  <c r="AB1751" i="22"/>
  <c r="AB1752" i="22"/>
  <c r="AB1753" i="22"/>
  <c r="AB1754" i="22"/>
  <c r="AB1755" i="22"/>
  <c r="AB1756" i="22"/>
  <c r="AB1757" i="22"/>
  <c r="AB1758" i="22"/>
  <c r="AB1759" i="22"/>
  <c r="AB1760" i="22"/>
  <c r="AB1761" i="22"/>
  <c r="AB1762" i="22"/>
  <c r="AB1763" i="22"/>
  <c r="AB1764" i="22"/>
  <c r="AB1765" i="22"/>
  <c r="AB1766" i="22"/>
  <c r="AB1767" i="22"/>
  <c r="AB1768" i="22"/>
  <c r="AB1769" i="22"/>
  <c r="AB1770" i="22"/>
  <c r="AB1771" i="22"/>
  <c r="AB1772" i="22"/>
  <c r="AB1773" i="22"/>
  <c r="AB1774" i="22"/>
  <c r="AB1775" i="22"/>
  <c r="AB1776" i="22"/>
  <c r="AB1777" i="22"/>
  <c r="AB1778" i="22"/>
  <c r="AB1779" i="22"/>
  <c r="AB1780" i="22"/>
  <c r="AB1781" i="22"/>
  <c r="AB1782" i="22"/>
  <c r="AB1783" i="22"/>
  <c r="AB1784" i="22"/>
  <c r="AB1785" i="22"/>
  <c r="AB1786" i="22"/>
  <c r="AB1787" i="22"/>
  <c r="AB1788" i="22"/>
  <c r="AB1789" i="22"/>
  <c r="AB1790" i="22"/>
  <c r="AB1791" i="22"/>
  <c r="AB1792" i="22"/>
  <c r="AB1793" i="22"/>
  <c r="AB1794" i="22"/>
  <c r="AB1795" i="22"/>
  <c r="AB1796" i="22"/>
  <c r="AB1797" i="22"/>
  <c r="AB1798" i="22"/>
  <c r="AB1799" i="22"/>
  <c r="AB1800" i="22"/>
  <c r="AB1801" i="22"/>
  <c r="AB1802" i="22"/>
  <c r="AB1803" i="22"/>
  <c r="AB1804" i="22"/>
  <c r="AB1805" i="22"/>
  <c r="AB1806" i="22"/>
  <c r="AB1807" i="22"/>
  <c r="AB1808" i="22"/>
  <c r="AB1809" i="22"/>
  <c r="AB1810" i="22"/>
  <c r="AB1811" i="22"/>
  <c r="AB1812" i="22"/>
  <c r="AB1813" i="22"/>
  <c r="AB1814" i="22"/>
  <c r="AB1815" i="22"/>
  <c r="AB1816" i="22"/>
  <c r="AB1817" i="22"/>
  <c r="AB1818" i="22"/>
  <c r="AB1819" i="22"/>
  <c r="AB1820" i="22"/>
  <c r="AB1821" i="22"/>
  <c r="AB1822" i="22"/>
  <c r="AB1823" i="22"/>
  <c r="AB1824" i="22"/>
  <c r="AB1825" i="22"/>
  <c r="AB1826" i="22"/>
  <c r="AB1827" i="22"/>
  <c r="AB1828" i="22"/>
  <c r="AB1829" i="22"/>
  <c r="AB1830" i="22"/>
  <c r="AB1831" i="22"/>
  <c r="AB1832" i="22"/>
  <c r="AB1833" i="22"/>
  <c r="AB1834" i="22"/>
  <c r="AB1835" i="22"/>
  <c r="AB1836" i="22"/>
  <c r="AB1837" i="22"/>
  <c r="AB1838" i="22"/>
  <c r="AB1839" i="22"/>
  <c r="AB1840" i="22"/>
  <c r="AB1841" i="22"/>
  <c r="AB1842" i="22"/>
  <c r="AB1843" i="22"/>
  <c r="AB1844" i="22"/>
  <c r="AB1845" i="22"/>
  <c r="AB1846" i="22"/>
  <c r="AB1847" i="22"/>
  <c r="AB1848" i="22"/>
  <c r="AB1849" i="22"/>
  <c r="AB1850" i="22"/>
  <c r="AB1851" i="22"/>
  <c r="AB1852" i="22"/>
  <c r="AB1853" i="22"/>
  <c r="AB1854" i="22"/>
  <c r="AB1855" i="22"/>
  <c r="AB1856" i="22"/>
  <c r="AB1857" i="22"/>
  <c r="AB1858" i="22"/>
  <c r="AB1859" i="22"/>
  <c r="AB1860" i="22"/>
  <c r="AB1861" i="22"/>
  <c r="AB1862" i="22"/>
  <c r="AB1863" i="22"/>
  <c r="AB1864" i="22"/>
  <c r="AB1865" i="22"/>
  <c r="AB1866" i="22"/>
  <c r="AB1867" i="22"/>
  <c r="AB1868" i="22"/>
  <c r="AB1869" i="22"/>
  <c r="AB1870" i="22"/>
  <c r="AB1871" i="22"/>
  <c r="AB1872" i="22"/>
  <c r="AB1873" i="22"/>
  <c r="AB1874" i="22"/>
  <c r="AB1875" i="22"/>
  <c r="AB1876" i="22"/>
  <c r="AB1877" i="22"/>
  <c r="AB1878" i="22"/>
  <c r="AB1879" i="22"/>
  <c r="AB1880" i="22"/>
  <c r="AB1881" i="22"/>
  <c r="AB1882" i="22"/>
  <c r="AB1883" i="22"/>
  <c r="AB1884" i="22"/>
  <c r="AB1885" i="22"/>
  <c r="AB1886" i="22"/>
  <c r="AB1887" i="22"/>
  <c r="AB1888" i="22"/>
  <c r="AB1889" i="22"/>
  <c r="AB1890" i="22"/>
  <c r="AB1891" i="22"/>
  <c r="AB1892" i="22"/>
  <c r="AB1893" i="22"/>
  <c r="AB1894" i="22"/>
  <c r="AB1895" i="22"/>
  <c r="AB1896" i="22"/>
  <c r="AB1897" i="22"/>
  <c r="AB1898" i="22"/>
  <c r="AB1899" i="22"/>
  <c r="AB1900" i="22"/>
  <c r="AB1901" i="22"/>
  <c r="AB1902" i="22"/>
  <c r="AB1903" i="22"/>
  <c r="AB1904" i="22"/>
  <c r="AB1905" i="22"/>
  <c r="AB1906" i="22"/>
  <c r="AB1907" i="22"/>
  <c r="AB1908" i="22"/>
  <c r="AB1909" i="22"/>
  <c r="AB1910" i="22"/>
  <c r="AB1911" i="22"/>
  <c r="AB1912" i="22"/>
  <c r="AB1913" i="22"/>
  <c r="AB1914" i="22"/>
  <c r="AB1915" i="22"/>
  <c r="AB1916" i="22"/>
  <c r="AB1917" i="22"/>
  <c r="AB1918" i="22"/>
  <c r="AB1919" i="22"/>
  <c r="AB1920" i="22"/>
  <c r="AB1921" i="22"/>
  <c r="AB1922" i="22"/>
  <c r="AB1923" i="22"/>
  <c r="AB1924" i="22"/>
  <c r="AB1925" i="22"/>
  <c r="AB1926" i="22"/>
  <c r="AB1927" i="22"/>
  <c r="AB1928" i="22"/>
  <c r="AB1929" i="22"/>
  <c r="AB1930" i="22"/>
  <c r="AB1931" i="22"/>
  <c r="AB1932" i="22"/>
  <c r="AB1933" i="22"/>
  <c r="AB1934" i="22"/>
  <c r="AB1935" i="22"/>
  <c r="AB1936" i="22"/>
  <c r="AB1937" i="22"/>
  <c r="AB1938" i="22"/>
  <c r="AB1939" i="22"/>
  <c r="AB1940" i="22"/>
  <c r="AB1941" i="22"/>
  <c r="AB1942" i="22"/>
  <c r="AB1943" i="22"/>
  <c r="AB1944" i="22"/>
  <c r="AB1945" i="22"/>
  <c r="AB1946" i="22"/>
  <c r="AB1947" i="22"/>
  <c r="AB1948" i="22"/>
  <c r="AB1949" i="22"/>
  <c r="AB1950" i="22"/>
  <c r="AB1951" i="22"/>
  <c r="AB1952" i="22"/>
  <c r="AB1953" i="22"/>
  <c r="AB1954" i="22"/>
  <c r="AB1955" i="22"/>
  <c r="AB1956" i="22"/>
  <c r="AB1957" i="22"/>
  <c r="AB1958" i="22"/>
  <c r="AB1959" i="22"/>
  <c r="AB1960" i="22"/>
  <c r="AB1961" i="22"/>
  <c r="AB1962" i="22"/>
  <c r="AB1963" i="22"/>
  <c r="AB1964" i="22"/>
  <c r="AB1965" i="22"/>
  <c r="AB1966" i="22"/>
  <c r="AB1967" i="22"/>
  <c r="AB1968" i="22"/>
  <c r="AB1969" i="22"/>
  <c r="AB1970" i="22"/>
  <c r="AB1971" i="22"/>
  <c r="AB1972" i="22"/>
  <c r="AB1973" i="22"/>
  <c r="AB1974" i="22"/>
  <c r="AB1975" i="22"/>
  <c r="AB1976" i="22"/>
  <c r="AB1977" i="22"/>
  <c r="AB1978" i="22"/>
  <c r="AB1979" i="22"/>
  <c r="AB1980" i="22"/>
  <c r="AB1981" i="22"/>
  <c r="AB1982" i="22"/>
  <c r="AB1983" i="22"/>
  <c r="AB1984" i="22"/>
  <c r="AB1985" i="22"/>
  <c r="AB1986" i="22"/>
  <c r="AB1987" i="22"/>
  <c r="AB1988" i="22"/>
  <c r="AB1989" i="22"/>
  <c r="AB1990" i="22"/>
  <c r="AB1991" i="22"/>
  <c r="AB1992" i="22"/>
  <c r="AB1993" i="22"/>
  <c r="AB1994" i="22"/>
  <c r="AB1995" i="22"/>
  <c r="AB1996" i="22"/>
  <c r="AB1997" i="22"/>
  <c r="AB1998" i="22"/>
  <c r="AB1999" i="22"/>
  <c r="AB2000" i="22"/>
  <c r="AB2001" i="22"/>
  <c r="Z2" i="22"/>
  <c r="Z8" i="22"/>
  <c r="Z9" i="22"/>
  <c r="Z10" i="22"/>
  <c r="Z11" i="22"/>
  <c r="Z12" i="22"/>
  <c r="Z13" i="22"/>
  <c r="Z14" i="22"/>
  <c r="Z15" i="22"/>
  <c r="Z16" i="22"/>
  <c r="Z17" i="22"/>
  <c r="Z18" i="22"/>
  <c r="Z19" i="22"/>
  <c r="Z20" i="22"/>
  <c r="Z21" i="22"/>
  <c r="Z22" i="22"/>
  <c r="Z23" i="22"/>
  <c r="Z24" i="22"/>
  <c r="Z25" i="22"/>
  <c r="Z26" i="22"/>
  <c r="Z27" i="22"/>
  <c r="Z28" i="22"/>
  <c r="Z29" i="22"/>
  <c r="Z30" i="22"/>
  <c r="Z31" i="22"/>
  <c r="Z32" i="22"/>
  <c r="Z33" i="22"/>
  <c r="Z34" i="22"/>
  <c r="Z35" i="22"/>
  <c r="Z36" i="22"/>
  <c r="Z37" i="22"/>
  <c r="Z38" i="22"/>
  <c r="Z39" i="22"/>
  <c r="Z40" i="22"/>
  <c r="Z41" i="22"/>
  <c r="Z42" i="22"/>
  <c r="Z43" i="22"/>
  <c r="Z44" i="22"/>
  <c r="Z45" i="22"/>
  <c r="Z46" i="22"/>
  <c r="Z47" i="22"/>
  <c r="Z48" i="22"/>
  <c r="Z49" i="22"/>
  <c r="Z50" i="22"/>
  <c r="Z51" i="22"/>
  <c r="Z52" i="22"/>
  <c r="Z53" i="22"/>
  <c r="Z54" i="22"/>
  <c r="Z55" i="22"/>
  <c r="Z56" i="22"/>
  <c r="Z57" i="22"/>
  <c r="Z58" i="22"/>
  <c r="Z59" i="22"/>
  <c r="Z60" i="22"/>
  <c r="Z61" i="22"/>
  <c r="Z62" i="22"/>
  <c r="Z63" i="22"/>
  <c r="Z64" i="22"/>
  <c r="Z65" i="22"/>
  <c r="Z66" i="22"/>
  <c r="Z67" i="22"/>
  <c r="Z68" i="22"/>
  <c r="Z69" i="22"/>
  <c r="Z70" i="22"/>
  <c r="Z71" i="22"/>
  <c r="Z72" i="22"/>
  <c r="Z73" i="22"/>
  <c r="Z74" i="22"/>
  <c r="Z75" i="22"/>
  <c r="Z76" i="22"/>
  <c r="Z77" i="22"/>
  <c r="Z78" i="22"/>
  <c r="Z79" i="22"/>
  <c r="Z80" i="22"/>
  <c r="Z81" i="22"/>
  <c r="Z82" i="22"/>
  <c r="Z83" i="22"/>
  <c r="Z84" i="22"/>
  <c r="Z85" i="22"/>
  <c r="Z86" i="22"/>
  <c r="Z87" i="22"/>
  <c r="Z88" i="22"/>
  <c r="Z89" i="22"/>
  <c r="Z90" i="22"/>
  <c r="Z91" i="22"/>
  <c r="Z92" i="22"/>
  <c r="Z93" i="22"/>
  <c r="Z94" i="22"/>
  <c r="Z95" i="22"/>
  <c r="Z96" i="22"/>
  <c r="Z97" i="22"/>
  <c r="Z98" i="22"/>
  <c r="Z99" i="22"/>
  <c r="Z100" i="22"/>
  <c r="Z101" i="22"/>
  <c r="Z102" i="22"/>
  <c r="Z103" i="22"/>
  <c r="Z104" i="22"/>
  <c r="Z105" i="22"/>
  <c r="Z106" i="22"/>
  <c r="Z107" i="22"/>
  <c r="Z108" i="22"/>
  <c r="Z109" i="22"/>
  <c r="Z110" i="22"/>
  <c r="Z111" i="22"/>
  <c r="Z112" i="22"/>
  <c r="Z113" i="22"/>
  <c r="Z114" i="22"/>
  <c r="Z115" i="22"/>
  <c r="Z116" i="22"/>
  <c r="Z117" i="22"/>
  <c r="Z118" i="22"/>
  <c r="Z119" i="22"/>
  <c r="Z120" i="22"/>
  <c r="Z121" i="22"/>
  <c r="Z122" i="22"/>
  <c r="Z123" i="22"/>
  <c r="Z124" i="22"/>
  <c r="Z125" i="22"/>
  <c r="Z126" i="22"/>
  <c r="Z127" i="22"/>
  <c r="Z128" i="22"/>
  <c r="Z129" i="22"/>
  <c r="Z130" i="22"/>
  <c r="Z131" i="22"/>
  <c r="Z132" i="22"/>
  <c r="Z133" i="22"/>
  <c r="Z134" i="22"/>
  <c r="Z135" i="22"/>
  <c r="Z136" i="22"/>
  <c r="Z137" i="22"/>
  <c r="Z138" i="22"/>
  <c r="Z139" i="22"/>
  <c r="Z140" i="22"/>
  <c r="Z141" i="22"/>
  <c r="Z142" i="22"/>
  <c r="Z143" i="22"/>
  <c r="Z144" i="22"/>
  <c r="Z145" i="22"/>
  <c r="Z146" i="22"/>
  <c r="Z147" i="22"/>
  <c r="Z148" i="22"/>
  <c r="Z149" i="22"/>
  <c r="Z150" i="22"/>
  <c r="Z151" i="22"/>
  <c r="Z152" i="22"/>
  <c r="Z153" i="22"/>
  <c r="Z154" i="22"/>
  <c r="Z155" i="22"/>
  <c r="Z156" i="22"/>
  <c r="Z157" i="22"/>
  <c r="Z158" i="22"/>
  <c r="Z159" i="22"/>
  <c r="Z160" i="22"/>
  <c r="Z161" i="22"/>
  <c r="Z162" i="22"/>
  <c r="Z163" i="22"/>
  <c r="Z164" i="22"/>
  <c r="Z165" i="22"/>
  <c r="Z166" i="22"/>
  <c r="Z167" i="22"/>
  <c r="Z168" i="22"/>
  <c r="Z169" i="22"/>
  <c r="Z170" i="22"/>
  <c r="Z171" i="22"/>
  <c r="Z172" i="22"/>
  <c r="Z173" i="22"/>
  <c r="Z174" i="22"/>
  <c r="Z175" i="22"/>
  <c r="Z176" i="22"/>
  <c r="Z177" i="22"/>
  <c r="Z178" i="22"/>
  <c r="Z179" i="22"/>
  <c r="Z180" i="22"/>
  <c r="Z181" i="22"/>
  <c r="Z182" i="22"/>
  <c r="Z183" i="22"/>
  <c r="Z184" i="22"/>
  <c r="Z185" i="22"/>
  <c r="Z186" i="22"/>
  <c r="Z187" i="22"/>
  <c r="Z188" i="22"/>
  <c r="Z189" i="22"/>
  <c r="Z190" i="22"/>
  <c r="Z191" i="22"/>
  <c r="Z192" i="22"/>
  <c r="Z193" i="22"/>
  <c r="Z194" i="22"/>
  <c r="Z195" i="22"/>
  <c r="Z196" i="22"/>
  <c r="Z197" i="22"/>
  <c r="Z198" i="22"/>
  <c r="Z199" i="22"/>
  <c r="Z200" i="22"/>
  <c r="Z201" i="22"/>
  <c r="Z202" i="22"/>
  <c r="Z203" i="22"/>
  <c r="Z204" i="22"/>
  <c r="Z205" i="22"/>
  <c r="Z206" i="22"/>
  <c r="Z207" i="22"/>
  <c r="Z208" i="22"/>
  <c r="Z209" i="22"/>
  <c r="Z210" i="22"/>
  <c r="Z211" i="22"/>
  <c r="Z212" i="22"/>
  <c r="Z213" i="22"/>
  <c r="Z214" i="22"/>
  <c r="Z215" i="22"/>
  <c r="Z216" i="22"/>
  <c r="Z217" i="22"/>
  <c r="Z218" i="22"/>
  <c r="Z219" i="22"/>
  <c r="Z220" i="22"/>
  <c r="Z221" i="22"/>
  <c r="Z222" i="22"/>
  <c r="Z223" i="22"/>
  <c r="Z224" i="22"/>
  <c r="Z225" i="22"/>
  <c r="Z226" i="22"/>
  <c r="Z227" i="22"/>
  <c r="Z228" i="22"/>
  <c r="Z229" i="22"/>
  <c r="Z230" i="22"/>
  <c r="Z231" i="22"/>
  <c r="Z232" i="22"/>
  <c r="Z233" i="22"/>
  <c r="Z234" i="22"/>
  <c r="Z235" i="22"/>
  <c r="Z236" i="22"/>
  <c r="Z237" i="22"/>
  <c r="Z238" i="22"/>
  <c r="Z239" i="22"/>
  <c r="Z240" i="22"/>
  <c r="Z241" i="22"/>
  <c r="Z242" i="22"/>
  <c r="Z243" i="22"/>
  <c r="Z244" i="22"/>
  <c r="Z245" i="22"/>
  <c r="Z246" i="22"/>
  <c r="Z247" i="22"/>
  <c r="Z248" i="22"/>
  <c r="Z249" i="22"/>
  <c r="Z250" i="22"/>
  <c r="Z251" i="22"/>
  <c r="Z252" i="22"/>
  <c r="Z253" i="22"/>
  <c r="Z254" i="22"/>
  <c r="Z255" i="22"/>
  <c r="Z256" i="22"/>
  <c r="Z257" i="22"/>
  <c r="Z258" i="22"/>
  <c r="Z259" i="22"/>
  <c r="Z260" i="22"/>
  <c r="Z261" i="22"/>
  <c r="Z262" i="22"/>
  <c r="Z263" i="22"/>
  <c r="Z264" i="22"/>
  <c r="Z265" i="22"/>
  <c r="Z266" i="22"/>
  <c r="Z267" i="22"/>
  <c r="Z268" i="22"/>
  <c r="Z269" i="22"/>
  <c r="Z270" i="22"/>
  <c r="Z271" i="22"/>
  <c r="Z272" i="22"/>
  <c r="Z273" i="22"/>
  <c r="Z274" i="22"/>
  <c r="Z275" i="22"/>
  <c r="Z276" i="22"/>
  <c r="Z277" i="22"/>
  <c r="Z278" i="22"/>
  <c r="Z279" i="22"/>
  <c r="Z280" i="22"/>
  <c r="Z281" i="22"/>
  <c r="Z282" i="22"/>
  <c r="Z283" i="22"/>
  <c r="Z284" i="22"/>
  <c r="Z285" i="22"/>
  <c r="Z286" i="22"/>
  <c r="Z287" i="22"/>
  <c r="Z288" i="22"/>
  <c r="Z289" i="22"/>
  <c r="Z290" i="22"/>
  <c r="Z291" i="22"/>
  <c r="Z292" i="22"/>
  <c r="Z293" i="22"/>
  <c r="Z294" i="22"/>
  <c r="Z295" i="22"/>
  <c r="Z296" i="22"/>
  <c r="Z297" i="22"/>
  <c r="Z298" i="22"/>
  <c r="Z299" i="22"/>
  <c r="Z300" i="22"/>
  <c r="Z301" i="22"/>
  <c r="Z302" i="22"/>
  <c r="Z303" i="22"/>
  <c r="Z304" i="22"/>
  <c r="Z305" i="22"/>
  <c r="Z306" i="22"/>
  <c r="Z307" i="22"/>
  <c r="Z308" i="22"/>
  <c r="Z309" i="22"/>
  <c r="Z310" i="22"/>
  <c r="Z311" i="22"/>
  <c r="Z312" i="22"/>
  <c r="Z313" i="22"/>
  <c r="Z314" i="22"/>
  <c r="Z315" i="22"/>
  <c r="Z316" i="22"/>
  <c r="Z317" i="22"/>
  <c r="Z318" i="22"/>
  <c r="Z319" i="22"/>
  <c r="Z320" i="22"/>
  <c r="Z321" i="22"/>
  <c r="Z322" i="22"/>
  <c r="Z323" i="22"/>
  <c r="Z324" i="22"/>
  <c r="Z325" i="22"/>
  <c r="Z326" i="22"/>
  <c r="Z327" i="22"/>
  <c r="Z328" i="22"/>
  <c r="Z329" i="22"/>
  <c r="Z330" i="22"/>
  <c r="Z331" i="22"/>
  <c r="Z332" i="22"/>
  <c r="Z333" i="22"/>
  <c r="Z334" i="22"/>
  <c r="Z335" i="22"/>
  <c r="Z336" i="22"/>
  <c r="Z337" i="22"/>
  <c r="Z338" i="22"/>
  <c r="Z339" i="22"/>
  <c r="Z340" i="22"/>
  <c r="Z341" i="22"/>
  <c r="Z342" i="22"/>
  <c r="Z343" i="22"/>
  <c r="Z344" i="22"/>
  <c r="Z345" i="22"/>
  <c r="Z346" i="22"/>
  <c r="Z347" i="22"/>
  <c r="Z348" i="22"/>
  <c r="Z349" i="22"/>
  <c r="Z350" i="22"/>
  <c r="Z351" i="22"/>
  <c r="Z352" i="22"/>
  <c r="Z353" i="22"/>
  <c r="Z354" i="22"/>
  <c r="Z355" i="22"/>
  <c r="Z356" i="22"/>
  <c r="Z357" i="22"/>
  <c r="Z358" i="22"/>
  <c r="Z359" i="22"/>
  <c r="Z360" i="22"/>
  <c r="Z361" i="22"/>
  <c r="Z362" i="22"/>
  <c r="Z363" i="22"/>
  <c r="Z364" i="22"/>
  <c r="Z365" i="22"/>
  <c r="Z366" i="22"/>
  <c r="Z367" i="22"/>
  <c r="Z368" i="22"/>
  <c r="Z369" i="22"/>
  <c r="Z370" i="22"/>
  <c r="Z371" i="22"/>
  <c r="Z372" i="22"/>
  <c r="Z373" i="22"/>
  <c r="Z374" i="22"/>
  <c r="Z375" i="22"/>
  <c r="Z376" i="22"/>
  <c r="Z377" i="22"/>
  <c r="Z378" i="22"/>
  <c r="Z379" i="22"/>
  <c r="Z380" i="22"/>
  <c r="Z381" i="22"/>
  <c r="Z382" i="22"/>
  <c r="Z383" i="22"/>
  <c r="Z384" i="22"/>
  <c r="Z385" i="22"/>
  <c r="Z386" i="22"/>
  <c r="Z387" i="22"/>
  <c r="Z388" i="22"/>
  <c r="Z389" i="22"/>
  <c r="Z390" i="22"/>
  <c r="Z391" i="22"/>
  <c r="Z392" i="22"/>
  <c r="Z393" i="22"/>
  <c r="Z394" i="22"/>
  <c r="Z395" i="22"/>
  <c r="Z396" i="22"/>
  <c r="Z397" i="22"/>
  <c r="Z398" i="22"/>
  <c r="Z399" i="22"/>
  <c r="Z400" i="22"/>
  <c r="Z401" i="22"/>
  <c r="Z402" i="22"/>
  <c r="Z403" i="22"/>
  <c r="Z404" i="22"/>
  <c r="Z405" i="22"/>
  <c r="Z406" i="22"/>
  <c r="Z407" i="22"/>
  <c r="Z408" i="22"/>
  <c r="Z409" i="22"/>
  <c r="Z410" i="22"/>
  <c r="Z411" i="22"/>
  <c r="Z412" i="22"/>
  <c r="Z413" i="22"/>
  <c r="Z414" i="22"/>
  <c r="Z415" i="22"/>
  <c r="Z416" i="22"/>
  <c r="Z417" i="22"/>
  <c r="Z418" i="22"/>
  <c r="Z419" i="22"/>
  <c r="Z420" i="22"/>
  <c r="Z421" i="22"/>
  <c r="Z422" i="22"/>
  <c r="Z423" i="22"/>
  <c r="Z424" i="22"/>
  <c r="Z425" i="22"/>
  <c r="Z426" i="22"/>
  <c r="Z427" i="22"/>
  <c r="Z428" i="22"/>
  <c r="Z429" i="22"/>
  <c r="Z430" i="22"/>
  <c r="Z431" i="22"/>
  <c r="Z432" i="22"/>
  <c r="Z433" i="22"/>
  <c r="Z434" i="22"/>
  <c r="Z435" i="22"/>
  <c r="Z436" i="22"/>
  <c r="Z437" i="22"/>
  <c r="Z438" i="22"/>
  <c r="Z439" i="22"/>
  <c r="Z440" i="22"/>
  <c r="Z441" i="22"/>
  <c r="Z442" i="22"/>
  <c r="Z443" i="22"/>
  <c r="Z444" i="22"/>
  <c r="Z445" i="22"/>
  <c r="Z446" i="22"/>
  <c r="Z447" i="22"/>
  <c r="Z448" i="22"/>
  <c r="Z449" i="22"/>
  <c r="Z450" i="22"/>
  <c r="Z451" i="22"/>
  <c r="Z452" i="22"/>
  <c r="Z453" i="22"/>
  <c r="Z454" i="22"/>
  <c r="Z455" i="22"/>
  <c r="Z456" i="22"/>
  <c r="Z457" i="22"/>
  <c r="Z458" i="22"/>
  <c r="Z459" i="22"/>
  <c r="Z460" i="22"/>
  <c r="Z461" i="22"/>
  <c r="Z462" i="22"/>
  <c r="Z463" i="22"/>
  <c r="Z464" i="22"/>
  <c r="Z465" i="22"/>
  <c r="Z466" i="22"/>
  <c r="Z467" i="22"/>
  <c r="Z468" i="22"/>
  <c r="Z469" i="22"/>
  <c r="Z470" i="22"/>
  <c r="Z471" i="22"/>
  <c r="Z472" i="22"/>
  <c r="Z473" i="22"/>
  <c r="Z474" i="22"/>
  <c r="Z475" i="22"/>
  <c r="Z476" i="22"/>
  <c r="Z477" i="22"/>
  <c r="Z478" i="22"/>
  <c r="Z479" i="22"/>
  <c r="Z480" i="22"/>
  <c r="Z481" i="22"/>
  <c r="Z482" i="22"/>
  <c r="Z483" i="22"/>
  <c r="Z484" i="22"/>
  <c r="Z485" i="22"/>
  <c r="Z486" i="22"/>
  <c r="Z487" i="22"/>
  <c r="Z488" i="22"/>
  <c r="Z489" i="22"/>
  <c r="Z490" i="22"/>
  <c r="Z491" i="22"/>
  <c r="Z492" i="22"/>
  <c r="Z493" i="22"/>
  <c r="Z494" i="22"/>
  <c r="Z495" i="22"/>
  <c r="Z496" i="22"/>
  <c r="Z497" i="22"/>
  <c r="Z498" i="22"/>
  <c r="Z499" i="22"/>
  <c r="Z500" i="22"/>
  <c r="Z501" i="22"/>
  <c r="Z502" i="22"/>
  <c r="Z503" i="22"/>
  <c r="Z504" i="22"/>
  <c r="Z505" i="22"/>
  <c r="Z506" i="22"/>
  <c r="Z507" i="22"/>
  <c r="Z508" i="22"/>
  <c r="Z509" i="22"/>
  <c r="Z510" i="22"/>
  <c r="Z511" i="22"/>
  <c r="Z512" i="22"/>
  <c r="Z513" i="22"/>
  <c r="Z514" i="22"/>
  <c r="Z515" i="22"/>
  <c r="Z516" i="22"/>
  <c r="Z517" i="22"/>
  <c r="Z518" i="22"/>
  <c r="Z519" i="22"/>
  <c r="Z520" i="22"/>
  <c r="Z521" i="22"/>
  <c r="Z522" i="22"/>
  <c r="Z523" i="22"/>
  <c r="Z524" i="22"/>
  <c r="Z525" i="22"/>
  <c r="Z526" i="22"/>
  <c r="Z527" i="22"/>
  <c r="Z528" i="22"/>
  <c r="Z529" i="22"/>
  <c r="Z530" i="22"/>
  <c r="Z531" i="22"/>
  <c r="Z532" i="22"/>
  <c r="Z533" i="22"/>
  <c r="Z534" i="22"/>
  <c r="Z535" i="22"/>
  <c r="Z536" i="22"/>
  <c r="Z537" i="22"/>
  <c r="Z538" i="22"/>
  <c r="Z539" i="22"/>
  <c r="Z540" i="22"/>
  <c r="Z541" i="22"/>
  <c r="Z542" i="22"/>
  <c r="Z543" i="22"/>
  <c r="Z544" i="22"/>
  <c r="Z545" i="22"/>
  <c r="Z546" i="22"/>
  <c r="Z547" i="22"/>
  <c r="Z548" i="22"/>
  <c r="Z549" i="22"/>
  <c r="Z550" i="22"/>
  <c r="Z551" i="22"/>
  <c r="Z552" i="22"/>
  <c r="Z553" i="22"/>
  <c r="Z554" i="22"/>
  <c r="Z555" i="22"/>
  <c r="Z556" i="22"/>
  <c r="Z557" i="22"/>
  <c r="Z558" i="22"/>
  <c r="Z559" i="22"/>
  <c r="Z560" i="22"/>
  <c r="Z561" i="22"/>
  <c r="Z562" i="22"/>
  <c r="Z563" i="22"/>
  <c r="Z564" i="22"/>
  <c r="Z565" i="22"/>
  <c r="Z566" i="22"/>
  <c r="Z567" i="22"/>
  <c r="Z568" i="22"/>
  <c r="Z569" i="22"/>
  <c r="Z570" i="22"/>
  <c r="Z571" i="22"/>
  <c r="Z572" i="22"/>
  <c r="Z573" i="22"/>
  <c r="Z574" i="22"/>
  <c r="Z575" i="22"/>
  <c r="Z576" i="22"/>
  <c r="Z577" i="22"/>
  <c r="Z578" i="22"/>
  <c r="Z579" i="22"/>
  <c r="Z580" i="22"/>
  <c r="Z581" i="22"/>
  <c r="Z582" i="22"/>
  <c r="Z583" i="22"/>
  <c r="Z584" i="22"/>
  <c r="Z585" i="22"/>
  <c r="Z586" i="22"/>
  <c r="Z587" i="22"/>
  <c r="Z588" i="22"/>
  <c r="Z589" i="22"/>
  <c r="Z590" i="22"/>
  <c r="Z591" i="22"/>
  <c r="Z592" i="22"/>
  <c r="Z593" i="22"/>
  <c r="Z594" i="22"/>
  <c r="Z595" i="22"/>
  <c r="Z596" i="22"/>
  <c r="Z597" i="22"/>
  <c r="Z598" i="22"/>
  <c r="Z599" i="22"/>
  <c r="Z600" i="22"/>
  <c r="Z601" i="22"/>
  <c r="Z602" i="22"/>
  <c r="Z603" i="22"/>
  <c r="Z604" i="22"/>
  <c r="Z605" i="22"/>
  <c r="Z606" i="22"/>
  <c r="Z607" i="22"/>
  <c r="Z608" i="22"/>
  <c r="Z609" i="22"/>
  <c r="Z610" i="22"/>
  <c r="Z611" i="22"/>
  <c r="Z612" i="22"/>
  <c r="Z613" i="22"/>
  <c r="Z614" i="22"/>
  <c r="Z615" i="22"/>
  <c r="Z616" i="22"/>
  <c r="Z617" i="22"/>
  <c r="Z618" i="22"/>
  <c r="Z619" i="22"/>
  <c r="Z620" i="22"/>
  <c r="Z621" i="22"/>
  <c r="Z622" i="22"/>
  <c r="Z623" i="22"/>
  <c r="Z624" i="22"/>
  <c r="Z625" i="22"/>
  <c r="Z626" i="22"/>
  <c r="Z627" i="22"/>
  <c r="Z628" i="22"/>
  <c r="Z629" i="22"/>
  <c r="Z630" i="22"/>
  <c r="Z631" i="22"/>
  <c r="Z632" i="22"/>
  <c r="Z633" i="22"/>
  <c r="Z634" i="22"/>
  <c r="Z635" i="22"/>
  <c r="Z636" i="22"/>
  <c r="Z637" i="22"/>
  <c r="Z638" i="22"/>
  <c r="Z639" i="22"/>
  <c r="Z640" i="22"/>
  <c r="Z641" i="22"/>
  <c r="Z642" i="22"/>
  <c r="Z643" i="22"/>
  <c r="Z644" i="22"/>
  <c r="Z645" i="22"/>
  <c r="Z646" i="22"/>
  <c r="Z647" i="22"/>
  <c r="Z648" i="22"/>
  <c r="Z649" i="22"/>
  <c r="Z650" i="22"/>
  <c r="Z651" i="22"/>
  <c r="Z652" i="22"/>
  <c r="Z653" i="22"/>
  <c r="Z654" i="22"/>
  <c r="Z655" i="22"/>
  <c r="Z656" i="22"/>
  <c r="Z657" i="22"/>
  <c r="Z658" i="22"/>
  <c r="Z659" i="22"/>
  <c r="Z660" i="22"/>
  <c r="Z661" i="22"/>
  <c r="Z662" i="22"/>
  <c r="Z663" i="22"/>
  <c r="Z664" i="22"/>
  <c r="Z665" i="22"/>
  <c r="Z666" i="22"/>
  <c r="Z667" i="22"/>
  <c r="Z668" i="22"/>
  <c r="Z669" i="22"/>
  <c r="Z670" i="22"/>
  <c r="Z671" i="22"/>
  <c r="Z672" i="22"/>
  <c r="Z673" i="22"/>
  <c r="Z674" i="22"/>
  <c r="Z675" i="22"/>
  <c r="Z676" i="22"/>
  <c r="Z677" i="22"/>
  <c r="Z678" i="22"/>
  <c r="Z679" i="22"/>
  <c r="Z680" i="22"/>
  <c r="Z681" i="22"/>
  <c r="Z682" i="22"/>
  <c r="Z683" i="22"/>
  <c r="Z684" i="22"/>
  <c r="Z685" i="22"/>
  <c r="Z686" i="22"/>
  <c r="Z687" i="22"/>
  <c r="Z688" i="22"/>
  <c r="Z689" i="22"/>
  <c r="Z690" i="22"/>
  <c r="Z691" i="22"/>
  <c r="Z692" i="22"/>
  <c r="Z693" i="22"/>
  <c r="Z694" i="22"/>
  <c r="Z695" i="22"/>
  <c r="Z696" i="22"/>
  <c r="Z697" i="22"/>
  <c r="Z698" i="22"/>
  <c r="Z699" i="22"/>
  <c r="Z700" i="22"/>
  <c r="Z701" i="22"/>
  <c r="Z702" i="22"/>
  <c r="Z703" i="22"/>
  <c r="Z704" i="22"/>
  <c r="Z705" i="22"/>
  <c r="Z706" i="22"/>
  <c r="Z707" i="22"/>
  <c r="Z708" i="22"/>
  <c r="Z709" i="22"/>
  <c r="Z710" i="22"/>
  <c r="Z711" i="22"/>
  <c r="Z712" i="22"/>
  <c r="Z713" i="22"/>
  <c r="Z714" i="22"/>
  <c r="Z715" i="22"/>
  <c r="Z716" i="22"/>
  <c r="Z717" i="22"/>
  <c r="Z718" i="22"/>
  <c r="Z719" i="22"/>
  <c r="Z720" i="22"/>
  <c r="Z721" i="22"/>
  <c r="Z722" i="22"/>
  <c r="Z723" i="22"/>
  <c r="Z724" i="22"/>
  <c r="Z725" i="22"/>
  <c r="Z726" i="22"/>
  <c r="Z727" i="22"/>
  <c r="Z728" i="22"/>
  <c r="Z729" i="22"/>
  <c r="Z730" i="22"/>
  <c r="Z731" i="22"/>
  <c r="Z732" i="22"/>
  <c r="Z733" i="22"/>
  <c r="Z734" i="22"/>
  <c r="Z735" i="22"/>
  <c r="Z736" i="22"/>
  <c r="Z737" i="22"/>
  <c r="Z738" i="22"/>
  <c r="Z739" i="22"/>
  <c r="Z740" i="22"/>
  <c r="Z741" i="22"/>
  <c r="Z742" i="22"/>
  <c r="Z743" i="22"/>
  <c r="Z744" i="22"/>
  <c r="Z745" i="22"/>
  <c r="Z746" i="22"/>
  <c r="Z747" i="22"/>
  <c r="Z748" i="22"/>
  <c r="Z749" i="22"/>
  <c r="Z750" i="22"/>
  <c r="Z751" i="22"/>
  <c r="Z752" i="22"/>
  <c r="Z753" i="22"/>
  <c r="Z754" i="22"/>
  <c r="Z755" i="22"/>
  <c r="Z756" i="22"/>
  <c r="Z757" i="22"/>
  <c r="Z758" i="22"/>
  <c r="Z759" i="22"/>
  <c r="Z760" i="22"/>
  <c r="Z761" i="22"/>
  <c r="Z762" i="22"/>
  <c r="Z763" i="22"/>
  <c r="Z764" i="22"/>
  <c r="Z765" i="22"/>
  <c r="Z766" i="22"/>
  <c r="Z767" i="22"/>
  <c r="Z768" i="22"/>
  <c r="Z769" i="22"/>
  <c r="Z770" i="22"/>
  <c r="Z771" i="22"/>
  <c r="Z772" i="22"/>
  <c r="Z773" i="22"/>
  <c r="Z774" i="22"/>
  <c r="Z775" i="22"/>
  <c r="Z776" i="22"/>
  <c r="Z777" i="22"/>
  <c r="Z778" i="22"/>
  <c r="Z779" i="22"/>
  <c r="Z780" i="22"/>
  <c r="Z781" i="22"/>
  <c r="Z782" i="22"/>
  <c r="Z783" i="22"/>
  <c r="Z784" i="22"/>
  <c r="Z785" i="22"/>
  <c r="Z786" i="22"/>
  <c r="Z787" i="22"/>
  <c r="Z788" i="22"/>
  <c r="Z789" i="22"/>
  <c r="Z790" i="22"/>
  <c r="Z791" i="22"/>
  <c r="Z792" i="22"/>
  <c r="Z793" i="22"/>
  <c r="Z794" i="22"/>
  <c r="Z795" i="22"/>
  <c r="Z796" i="22"/>
  <c r="Z797" i="22"/>
  <c r="Z798" i="22"/>
  <c r="Z799" i="22"/>
  <c r="Z800" i="22"/>
  <c r="Z801" i="22"/>
  <c r="Z802" i="22"/>
  <c r="Z803" i="22"/>
  <c r="Z804" i="22"/>
  <c r="Z805" i="22"/>
  <c r="Z806" i="22"/>
  <c r="Z807" i="22"/>
  <c r="Z808" i="22"/>
  <c r="Z809" i="22"/>
  <c r="Z810" i="22"/>
  <c r="Z811" i="22"/>
  <c r="Z812" i="22"/>
  <c r="Z813" i="22"/>
  <c r="Z814" i="22"/>
  <c r="Z815" i="22"/>
  <c r="Z816" i="22"/>
  <c r="Z817" i="22"/>
  <c r="Z818" i="22"/>
  <c r="Z819" i="22"/>
  <c r="Z820" i="22"/>
  <c r="Z821" i="22"/>
  <c r="Z822" i="22"/>
  <c r="Z823" i="22"/>
  <c r="Z824" i="22"/>
  <c r="Z825" i="22"/>
  <c r="Z826" i="22"/>
  <c r="Z827" i="22"/>
  <c r="Z828" i="22"/>
  <c r="Z829" i="22"/>
  <c r="Z830" i="22"/>
  <c r="Z831" i="22"/>
  <c r="Z832" i="22"/>
  <c r="Z833" i="22"/>
  <c r="Z834" i="22"/>
  <c r="Z835" i="22"/>
  <c r="Z836" i="22"/>
  <c r="Z837" i="22"/>
  <c r="Z838" i="22"/>
  <c r="Z839" i="22"/>
  <c r="Z840" i="22"/>
  <c r="Z841" i="22"/>
  <c r="Z842" i="22"/>
  <c r="Z843" i="22"/>
  <c r="Z844" i="22"/>
  <c r="Z845" i="22"/>
  <c r="Z846" i="22"/>
  <c r="Z847" i="22"/>
  <c r="Z848" i="22"/>
  <c r="Z849" i="22"/>
  <c r="Z850" i="22"/>
  <c r="Z851" i="22"/>
  <c r="Z852" i="22"/>
  <c r="Z853" i="22"/>
  <c r="Z854" i="22"/>
  <c r="Z855" i="22"/>
  <c r="Z856" i="22"/>
  <c r="Z857" i="22"/>
  <c r="Z858" i="22"/>
  <c r="Z859" i="22"/>
  <c r="Z860" i="22"/>
  <c r="Z861" i="22"/>
  <c r="Z862" i="22"/>
  <c r="Z863" i="22"/>
  <c r="Z864" i="22"/>
  <c r="Z865" i="22"/>
  <c r="Z866" i="22"/>
  <c r="Z867" i="22"/>
  <c r="Z868" i="22"/>
  <c r="Z869" i="22"/>
  <c r="Z870" i="22"/>
  <c r="Z871" i="22"/>
  <c r="Z872" i="22"/>
  <c r="Z873" i="22"/>
  <c r="Z874" i="22"/>
  <c r="Z875" i="22"/>
  <c r="Z876" i="22"/>
  <c r="Z877" i="22"/>
  <c r="Z878" i="22"/>
  <c r="Z879" i="22"/>
  <c r="Z880" i="22"/>
  <c r="Z881" i="22"/>
  <c r="Z882" i="22"/>
  <c r="Z883" i="22"/>
  <c r="Z884" i="22"/>
  <c r="Z885" i="22"/>
  <c r="Z886" i="22"/>
  <c r="Z887" i="22"/>
  <c r="Z888" i="22"/>
  <c r="Z889" i="22"/>
  <c r="Z890" i="22"/>
  <c r="Z891" i="22"/>
  <c r="Z892" i="22"/>
  <c r="Z893" i="22"/>
  <c r="Z894" i="22"/>
  <c r="Z895" i="22"/>
  <c r="Z896" i="22"/>
  <c r="Z897" i="22"/>
  <c r="Z898" i="22"/>
  <c r="Z899" i="22"/>
  <c r="Z900" i="22"/>
  <c r="Z901" i="22"/>
  <c r="Z902" i="22"/>
  <c r="Z903" i="22"/>
  <c r="Z904" i="22"/>
  <c r="Z905" i="22"/>
  <c r="Z906" i="22"/>
  <c r="Z907" i="22"/>
  <c r="Z908" i="22"/>
  <c r="Z909" i="22"/>
  <c r="Z910" i="22"/>
  <c r="Z911" i="22"/>
  <c r="Z912" i="22"/>
  <c r="Z913" i="22"/>
  <c r="Z914" i="22"/>
  <c r="Z915" i="22"/>
  <c r="Z916" i="22"/>
  <c r="Z917" i="22"/>
  <c r="Z918" i="22"/>
  <c r="Z919" i="22"/>
  <c r="Z920" i="22"/>
  <c r="Z921" i="22"/>
  <c r="Z922" i="22"/>
  <c r="Z923" i="22"/>
  <c r="Z924" i="22"/>
  <c r="Z925" i="22"/>
  <c r="Z926" i="22"/>
  <c r="Z927" i="22"/>
  <c r="Z928" i="22"/>
  <c r="Z929" i="22"/>
  <c r="Z930" i="22"/>
  <c r="Z931" i="22"/>
  <c r="Z932" i="22"/>
  <c r="Z933" i="22"/>
  <c r="Z934" i="22"/>
  <c r="Z935" i="22"/>
  <c r="Z936" i="22"/>
  <c r="Z937" i="22"/>
  <c r="Z938" i="22"/>
  <c r="Z939" i="22"/>
  <c r="Z940" i="22"/>
  <c r="Z941" i="22"/>
  <c r="Z942" i="22"/>
  <c r="Z943" i="22"/>
  <c r="Z944" i="22"/>
  <c r="Z945" i="22"/>
  <c r="Z946" i="22"/>
  <c r="Z947" i="22"/>
  <c r="Z948" i="22"/>
  <c r="Z949" i="22"/>
  <c r="Z950" i="22"/>
  <c r="Z951" i="22"/>
  <c r="Z952" i="22"/>
  <c r="Z953" i="22"/>
  <c r="Z954" i="22"/>
  <c r="Z955" i="22"/>
  <c r="Z956" i="22"/>
  <c r="Z957" i="22"/>
  <c r="Z958" i="22"/>
  <c r="Z959" i="22"/>
  <c r="Z960" i="22"/>
  <c r="Z961" i="22"/>
  <c r="Z962" i="22"/>
  <c r="Z963" i="22"/>
  <c r="Z964" i="22"/>
  <c r="Z965" i="22"/>
  <c r="Z966" i="22"/>
  <c r="Z967" i="22"/>
  <c r="Z968" i="22"/>
  <c r="Z969" i="22"/>
  <c r="Z970" i="22"/>
  <c r="Z971" i="22"/>
  <c r="Z972" i="22"/>
  <c r="Z973" i="22"/>
  <c r="Z974" i="22"/>
  <c r="Z975" i="22"/>
  <c r="Z976" i="22"/>
  <c r="Z977" i="22"/>
  <c r="Z978" i="22"/>
  <c r="Z979" i="22"/>
  <c r="Z980" i="22"/>
  <c r="Z981" i="22"/>
  <c r="Z982" i="22"/>
  <c r="Z983" i="22"/>
  <c r="Z984" i="22"/>
  <c r="Z985" i="22"/>
  <c r="Z986" i="22"/>
  <c r="Z987" i="22"/>
  <c r="Z988" i="22"/>
  <c r="Z989" i="22"/>
  <c r="Z990" i="22"/>
  <c r="Z991" i="22"/>
  <c r="Z992" i="22"/>
  <c r="Z993" i="22"/>
  <c r="Z994" i="22"/>
  <c r="Z995" i="22"/>
  <c r="Z996" i="22"/>
  <c r="Z997" i="22"/>
  <c r="Z998" i="22"/>
  <c r="Z999" i="22"/>
  <c r="Z1000" i="22"/>
  <c r="Z1001" i="22"/>
  <c r="Z1002" i="22"/>
  <c r="Z1003" i="22"/>
  <c r="Z1004" i="22"/>
  <c r="Z1005" i="22"/>
  <c r="Z1006" i="22"/>
  <c r="Z1007" i="22"/>
  <c r="Z1008" i="22"/>
  <c r="Z1009" i="22"/>
  <c r="Z1010" i="22"/>
  <c r="Z1011" i="22"/>
  <c r="Z1012" i="22"/>
  <c r="Z1013" i="22"/>
  <c r="Z1014" i="22"/>
  <c r="Z1015" i="22"/>
  <c r="Z1016" i="22"/>
  <c r="Z1017" i="22"/>
  <c r="Z1018" i="22"/>
  <c r="Z1019" i="22"/>
  <c r="Z1020" i="22"/>
  <c r="Z1021" i="22"/>
  <c r="Z1022" i="22"/>
  <c r="Z1023" i="22"/>
  <c r="Z1024" i="22"/>
  <c r="Z1025" i="22"/>
  <c r="Z1026" i="22"/>
  <c r="Z1027" i="22"/>
  <c r="Z1028" i="22"/>
  <c r="Z1029" i="22"/>
  <c r="Z1030" i="22"/>
  <c r="Z1031" i="22"/>
  <c r="Z1032" i="22"/>
  <c r="Z1033" i="22"/>
  <c r="Z1034" i="22"/>
  <c r="Z1035" i="22"/>
  <c r="Z1036" i="22"/>
  <c r="Z1037" i="22"/>
  <c r="Z1038" i="22"/>
  <c r="Z1039" i="22"/>
  <c r="Z1040" i="22"/>
  <c r="Z1041" i="22"/>
  <c r="Z1042" i="22"/>
  <c r="Z1043" i="22"/>
  <c r="Z1044" i="22"/>
  <c r="Z1045" i="22"/>
  <c r="Z1046" i="22"/>
  <c r="Z1047" i="22"/>
  <c r="Z1048" i="22"/>
  <c r="Z1049" i="22"/>
  <c r="Z1050" i="22"/>
  <c r="Z1051" i="22"/>
  <c r="Z1052" i="22"/>
  <c r="Z1053" i="22"/>
  <c r="Z1054" i="22"/>
  <c r="Z1055" i="22"/>
  <c r="Z1056" i="22"/>
  <c r="Z1057" i="22"/>
  <c r="Z1058" i="22"/>
  <c r="Z1059" i="22"/>
  <c r="Z1060" i="22"/>
  <c r="Z1061" i="22"/>
  <c r="Z1062" i="22"/>
  <c r="Z1063" i="22"/>
  <c r="Z1064" i="22"/>
  <c r="Z1065" i="22"/>
  <c r="Z1066" i="22"/>
  <c r="Z1067" i="22"/>
  <c r="Z1068" i="22"/>
  <c r="Z1069" i="22"/>
  <c r="Z1070" i="22"/>
  <c r="Z1071" i="22"/>
  <c r="Z1072" i="22"/>
  <c r="Z1073" i="22"/>
  <c r="Z1074" i="22"/>
  <c r="Z1075" i="22"/>
  <c r="Z1076" i="22"/>
  <c r="Z1077" i="22"/>
  <c r="Z1078" i="22"/>
  <c r="Z1079" i="22"/>
  <c r="Z1080" i="22"/>
  <c r="Z1081" i="22"/>
  <c r="Z1082" i="22"/>
  <c r="Z1083" i="22"/>
  <c r="Z1084" i="22"/>
  <c r="Z1085" i="22"/>
  <c r="Z1086" i="22"/>
  <c r="Z1087" i="22"/>
  <c r="Z1088" i="22"/>
  <c r="Z1089" i="22"/>
  <c r="Z1090" i="22"/>
  <c r="Z1091" i="22"/>
  <c r="Z1092" i="22"/>
  <c r="Z1093" i="22"/>
  <c r="Z1094" i="22"/>
  <c r="Z1095" i="22"/>
  <c r="Z1096" i="22"/>
  <c r="Z1097" i="22"/>
  <c r="Z1098" i="22"/>
  <c r="Z1099" i="22"/>
  <c r="Z1100" i="22"/>
  <c r="Z1101" i="22"/>
  <c r="Z1102" i="22"/>
  <c r="Z1103" i="22"/>
  <c r="Z1104" i="22"/>
  <c r="Z1105" i="22"/>
  <c r="Z1106" i="22"/>
  <c r="Z1107" i="22"/>
  <c r="Z1108" i="22"/>
  <c r="Z1109" i="22"/>
  <c r="Z1110" i="22"/>
  <c r="Z1111" i="22"/>
  <c r="Z1112" i="22"/>
  <c r="Z1113" i="22"/>
  <c r="Z1114" i="22"/>
  <c r="Z1115" i="22"/>
  <c r="Z1116" i="22"/>
  <c r="Z1117" i="22"/>
  <c r="Z1118" i="22"/>
  <c r="Z1119" i="22"/>
  <c r="Z1120" i="22"/>
  <c r="Z1121" i="22"/>
  <c r="Z1122" i="22"/>
  <c r="Z1123" i="22"/>
  <c r="Z1124" i="22"/>
  <c r="Z1125" i="22"/>
  <c r="Z1126" i="22"/>
  <c r="Z1127" i="22"/>
  <c r="Z1128" i="22"/>
  <c r="Z1129" i="22"/>
  <c r="Z1130" i="22"/>
  <c r="Z1131" i="22"/>
  <c r="Z1132" i="22"/>
  <c r="Z1133" i="22"/>
  <c r="Z1134" i="22"/>
  <c r="Z1135" i="22"/>
  <c r="Z1136" i="22"/>
  <c r="Z1137" i="22"/>
  <c r="Z1138" i="22"/>
  <c r="Z1139" i="22"/>
  <c r="Z1140" i="22"/>
  <c r="Z1141" i="22"/>
  <c r="Z1142" i="22"/>
  <c r="Z1143" i="22"/>
  <c r="Z1144" i="22"/>
  <c r="Z1145" i="22"/>
  <c r="Z1146" i="22"/>
  <c r="Z1147" i="22"/>
  <c r="Z1148" i="22"/>
  <c r="Z1149" i="22"/>
  <c r="Z1150" i="22"/>
  <c r="Z1151" i="22"/>
  <c r="Z1152" i="22"/>
  <c r="Z1153" i="22"/>
  <c r="Z1154" i="22"/>
  <c r="Z1155" i="22"/>
  <c r="Z1156" i="22"/>
  <c r="Z1157" i="22"/>
  <c r="Z1158" i="22"/>
  <c r="Z1159" i="22"/>
  <c r="Z1160" i="22"/>
  <c r="Z1161" i="22"/>
  <c r="Z1162" i="22"/>
  <c r="Z1163" i="22"/>
  <c r="Z1164" i="22"/>
  <c r="Z1165" i="22"/>
  <c r="Z1166" i="22"/>
  <c r="Z1167" i="22"/>
  <c r="Z1168" i="22"/>
  <c r="Z1169" i="22"/>
  <c r="Z1170" i="22"/>
  <c r="Z1171" i="22"/>
  <c r="Z1172" i="22"/>
  <c r="Z1173" i="22"/>
  <c r="Z1174" i="22"/>
  <c r="Z1175" i="22"/>
  <c r="Z1176" i="22"/>
  <c r="Z1177" i="22"/>
  <c r="Z1178" i="22"/>
  <c r="Z1179" i="22"/>
  <c r="Z1180" i="22"/>
  <c r="Z1181" i="22"/>
  <c r="Z1182" i="22"/>
  <c r="Z1183" i="22"/>
  <c r="Z1184" i="22"/>
  <c r="Z1185" i="22"/>
  <c r="Z1186" i="22"/>
  <c r="Z1187" i="22"/>
  <c r="Z1188" i="22"/>
  <c r="Z1189" i="22"/>
  <c r="Z1190" i="22"/>
  <c r="Z1191" i="22"/>
  <c r="Z1192" i="22"/>
  <c r="Z1193" i="22"/>
  <c r="Z1194" i="22"/>
  <c r="Z1195" i="22"/>
  <c r="Z1196" i="22"/>
  <c r="Z1197" i="22"/>
  <c r="Z1198" i="22"/>
  <c r="Z1199" i="22"/>
  <c r="Z1200" i="22"/>
  <c r="Z1201" i="22"/>
  <c r="Z1202" i="22"/>
  <c r="Z1203" i="22"/>
  <c r="Z1204" i="22"/>
  <c r="Z1205" i="22"/>
  <c r="Z1206" i="22"/>
  <c r="Z1207" i="22"/>
  <c r="Z1208" i="22"/>
  <c r="Z1209" i="22"/>
  <c r="Z1210" i="22"/>
  <c r="Z1211" i="22"/>
  <c r="Z1212" i="22"/>
  <c r="Z1213" i="22"/>
  <c r="Z1214" i="22"/>
  <c r="Z1215" i="22"/>
  <c r="Z1216" i="22"/>
  <c r="Z1217" i="22"/>
  <c r="Z1218" i="22"/>
  <c r="Z1219" i="22"/>
  <c r="Z1220" i="22"/>
  <c r="Z1221" i="22"/>
  <c r="Z1222" i="22"/>
  <c r="Z1223" i="22"/>
  <c r="Z1224" i="22"/>
  <c r="Z1225" i="22"/>
  <c r="Z1226" i="22"/>
  <c r="Z1227" i="22"/>
  <c r="Z1228" i="22"/>
  <c r="Z1229" i="22"/>
  <c r="Z1230" i="22"/>
  <c r="Z1231" i="22"/>
  <c r="Z1232" i="22"/>
  <c r="Z1233" i="22"/>
  <c r="Z1234" i="22"/>
  <c r="Z1235" i="22"/>
  <c r="Z1236" i="22"/>
  <c r="Z1237" i="22"/>
  <c r="Z1238" i="22"/>
  <c r="Z1239" i="22"/>
  <c r="Z1240" i="22"/>
  <c r="Z1241" i="22"/>
  <c r="Z1242" i="22"/>
  <c r="Z1243" i="22"/>
  <c r="Z1244" i="22"/>
  <c r="Z1245" i="22"/>
  <c r="Z1246" i="22"/>
  <c r="Z1247" i="22"/>
  <c r="Z1248" i="22"/>
  <c r="Z1249" i="22"/>
  <c r="Z1250" i="22"/>
  <c r="Z1251" i="22"/>
  <c r="Z1252" i="22"/>
  <c r="Z1253" i="22"/>
  <c r="Z1254" i="22"/>
  <c r="Z1255" i="22"/>
  <c r="Z1256" i="22"/>
  <c r="Z1257" i="22"/>
  <c r="Z1258" i="22"/>
  <c r="Z1259" i="22"/>
  <c r="Z1260" i="22"/>
  <c r="Z1261" i="22"/>
  <c r="Z1262" i="22"/>
  <c r="Z1263" i="22"/>
  <c r="Z1264" i="22"/>
  <c r="Z1265" i="22"/>
  <c r="Z1266" i="22"/>
  <c r="Z1267" i="22"/>
  <c r="Z1268" i="22"/>
  <c r="Z1269" i="22"/>
  <c r="Z1270" i="22"/>
  <c r="Z1271" i="22"/>
  <c r="Z1272" i="22"/>
  <c r="Z1273" i="22"/>
  <c r="Z1274" i="22"/>
  <c r="Z1275" i="22"/>
  <c r="Z1276" i="22"/>
  <c r="Z1277" i="22"/>
  <c r="Z1278" i="22"/>
  <c r="Z1279" i="22"/>
  <c r="Z1280" i="22"/>
  <c r="Z1281" i="22"/>
  <c r="Z1282" i="22"/>
  <c r="Z1283" i="22"/>
  <c r="Z1284" i="22"/>
  <c r="Z1285" i="22"/>
  <c r="Z1286" i="22"/>
  <c r="Z1287" i="22"/>
  <c r="Z1288" i="22"/>
  <c r="Z1289" i="22"/>
  <c r="Z1290" i="22"/>
  <c r="Z1291" i="22"/>
  <c r="Z1292" i="22"/>
  <c r="Z1293" i="22"/>
  <c r="Z1294" i="22"/>
  <c r="Z1295" i="22"/>
  <c r="Z1296" i="22"/>
  <c r="Z1297" i="22"/>
  <c r="Z1298" i="22"/>
  <c r="Z1299" i="22"/>
  <c r="Z1300" i="22"/>
  <c r="Z1301" i="22"/>
  <c r="Z1302" i="22"/>
  <c r="Z1303" i="22"/>
  <c r="Z1304" i="22"/>
  <c r="Z1305" i="22"/>
  <c r="Z1306" i="22"/>
  <c r="Z1307" i="22"/>
  <c r="Z1308" i="22"/>
  <c r="Z1309" i="22"/>
  <c r="Z1310" i="22"/>
  <c r="Z1311" i="22"/>
  <c r="Z1312" i="22"/>
  <c r="Z1313" i="22"/>
  <c r="Z1314" i="22"/>
  <c r="Z1315" i="22"/>
  <c r="Z1316" i="22"/>
  <c r="Z1317" i="22"/>
  <c r="Z1318" i="22"/>
  <c r="Z1319" i="22"/>
  <c r="Z1320" i="22"/>
  <c r="Z1321" i="22"/>
  <c r="Z1322" i="22"/>
  <c r="Z1323" i="22"/>
  <c r="Z1324" i="22"/>
  <c r="Z1325" i="22"/>
  <c r="Z1326" i="22"/>
  <c r="Z1327" i="22"/>
  <c r="Z1328" i="22"/>
  <c r="Z1329" i="22"/>
  <c r="Z1330" i="22"/>
  <c r="Z1331" i="22"/>
  <c r="Z1332" i="22"/>
  <c r="Z1333" i="22"/>
  <c r="Z1334" i="22"/>
  <c r="Z1335" i="22"/>
  <c r="Z1336" i="22"/>
  <c r="Z1337" i="22"/>
  <c r="Z1338" i="22"/>
  <c r="Z1339" i="22"/>
  <c r="Z1340" i="22"/>
  <c r="Z1341" i="22"/>
  <c r="Z1342" i="22"/>
  <c r="Z1343" i="22"/>
  <c r="Z1344" i="22"/>
  <c r="Z1345" i="22"/>
  <c r="Z1346" i="22"/>
  <c r="Z1347" i="22"/>
  <c r="Z1348" i="22"/>
  <c r="Z1349" i="22"/>
  <c r="Z1350" i="22"/>
  <c r="Z1351" i="22"/>
  <c r="Z1352" i="22"/>
  <c r="Z1353" i="22"/>
  <c r="Z1354" i="22"/>
  <c r="Z1355" i="22"/>
  <c r="Z1356" i="22"/>
  <c r="Z1357" i="22"/>
  <c r="Z1358" i="22"/>
  <c r="Z1359" i="22"/>
  <c r="Z1360" i="22"/>
  <c r="Z1361" i="22"/>
  <c r="Z1362" i="22"/>
  <c r="Z1363" i="22"/>
  <c r="Z1364" i="22"/>
  <c r="Z1365" i="22"/>
  <c r="Z1366" i="22"/>
  <c r="Z1367" i="22"/>
  <c r="Z1368" i="22"/>
  <c r="Z1369" i="22"/>
  <c r="Z1370" i="22"/>
  <c r="Z1371" i="22"/>
  <c r="Z1372" i="22"/>
  <c r="Z1373" i="22"/>
  <c r="Z1374" i="22"/>
  <c r="Z1375" i="22"/>
  <c r="Z1376" i="22"/>
  <c r="Z1377" i="22"/>
  <c r="Z1378" i="22"/>
  <c r="Z1379" i="22"/>
  <c r="Z1380" i="22"/>
  <c r="Z1381" i="22"/>
  <c r="Z1382" i="22"/>
  <c r="Z1383" i="22"/>
  <c r="Z1384" i="22"/>
  <c r="Z1385" i="22"/>
  <c r="Z1386" i="22"/>
  <c r="Z1387" i="22"/>
  <c r="Z1388" i="22"/>
  <c r="Z1389" i="22"/>
  <c r="Z1390" i="22"/>
  <c r="Z1391" i="22"/>
  <c r="Z1392" i="22"/>
  <c r="Z1393" i="22"/>
  <c r="Z1394" i="22"/>
  <c r="Z1395" i="22"/>
  <c r="Z1396" i="22"/>
  <c r="Z1397" i="22"/>
  <c r="Z1398" i="22"/>
  <c r="Z1399" i="22"/>
  <c r="Z1400" i="22"/>
  <c r="Z1401" i="22"/>
  <c r="Z1402" i="22"/>
  <c r="Z1403" i="22"/>
  <c r="Z1404" i="22"/>
  <c r="Z1405" i="22"/>
  <c r="Z1406" i="22"/>
  <c r="Z1407" i="22"/>
  <c r="Z1408" i="22"/>
  <c r="Z1409" i="22"/>
  <c r="Z1410" i="22"/>
  <c r="Z1411" i="22"/>
  <c r="Z1412" i="22"/>
  <c r="Z1413" i="22"/>
  <c r="Z1414" i="22"/>
  <c r="Z1415" i="22"/>
  <c r="Z1416" i="22"/>
  <c r="Z1417" i="22"/>
  <c r="Z1418" i="22"/>
  <c r="Z1419" i="22"/>
  <c r="Z1420" i="22"/>
  <c r="Z1421" i="22"/>
  <c r="Z1422" i="22"/>
  <c r="Z1423" i="22"/>
  <c r="Z1424" i="22"/>
  <c r="Z1425" i="22"/>
  <c r="Z1426" i="22"/>
  <c r="Z1427" i="22"/>
  <c r="Z1428" i="22"/>
  <c r="Z1429" i="22"/>
  <c r="Z1430" i="22"/>
  <c r="Z1431" i="22"/>
  <c r="Z1432" i="22"/>
  <c r="Z1433" i="22"/>
  <c r="Z1434" i="22"/>
  <c r="Z1435" i="22"/>
  <c r="Z1436" i="22"/>
  <c r="Z1437" i="22"/>
  <c r="Z1438" i="22"/>
  <c r="Z1439" i="22"/>
  <c r="Z1440" i="22"/>
  <c r="Z1441" i="22"/>
  <c r="Z1442" i="22"/>
  <c r="Z1443" i="22"/>
  <c r="Z1444" i="22"/>
  <c r="Z1445" i="22"/>
  <c r="Z1446" i="22"/>
  <c r="Z1447" i="22"/>
  <c r="Z1448" i="22"/>
  <c r="Z1449" i="22"/>
  <c r="Z1450" i="22"/>
  <c r="Z1451" i="22"/>
  <c r="Z1452" i="22"/>
  <c r="Z1453" i="22"/>
  <c r="Z1454" i="22"/>
  <c r="Z1455" i="22"/>
  <c r="Z1456" i="22"/>
  <c r="Z1457" i="22"/>
  <c r="Z1458" i="22"/>
  <c r="Z1459" i="22"/>
  <c r="Z1460" i="22"/>
  <c r="Z1461" i="22"/>
  <c r="Z1462" i="22"/>
  <c r="Z1463" i="22"/>
  <c r="Z1464" i="22"/>
  <c r="Z1465" i="22"/>
  <c r="Z1466" i="22"/>
  <c r="Z1467" i="22"/>
  <c r="Z1468" i="22"/>
  <c r="Z1469" i="22"/>
  <c r="Z1470" i="22"/>
  <c r="Z1471" i="22"/>
  <c r="Z1472" i="22"/>
  <c r="Z1473" i="22"/>
  <c r="Z1474" i="22"/>
  <c r="Z1475" i="22"/>
  <c r="Z1476" i="22"/>
  <c r="Z1477" i="22"/>
  <c r="Z1478" i="22"/>
  <c r="Z1479" i="22"/>
  <c r="Z1480" i="22"/>
  <c r="Z1481" i="22"/>
  <c r="Z1482" i="22"/>
  <c r="Z1483" i="22"/>
  <c r="Z1484" i="22"/>
  <c r="Z1485" i="22"/>
  <c r="Z1486" i="22"/>
  <c r="Z1487" i="22"/>
  <c r="Z1488" i="22"/>
  <c r="Z1489" i="22"/>
  <c r="Z1490" i="22"/>
  <c r="Z1491" i="22"/>
  <c r="Z1492" i="22"/>
  <c r="Z1493" i="22"/>
  <c r="Z1494" i="22"/>
  <c r="Z1495" i="22"/>
  <c r="Z1496" i="22"/>
  <c r="Z1497" i="22"/>
  <c r="Z1498" i="22"/>
  <c r="Z1499" i="22"/>
  <c r="Z1500" i="22"/>
  <c r="Z1501" i="22"/>
  <c r="Z1502" i="22"/>
  <c r="Z1503" i="22"/>
  <c r="Z1504" i="22"/>
  <c r="Z1505" i="22"/>
  <c r="Z1506" i="22"/>
  <c r="Z1507" i="22"/>
  <c r="Z1508" i="22"/>
  <c r="Z1509" i="22"/>
  <c r="Z1510" i="22"/>
  <c r="Z1511" i="22"/>
  <c r="Z1512" i="22"/>
  <c r="Z1513" i="22"/>
  <c r="Z1514" i="22"/>
  <c r="Z1515" i="22"/>
  <c r="Z1516" i="22"/>
  <c r="Z1517" i="22"/>
  <c r="Z1518" i="22"/>
  <c r="Z1519" i="22"/>
  <c r="Z1520" i="22"/>
  <c r="Z1521" i="22"/>
  <c r="Z1522" i="22"/>
  <c r="Z1523" i="22"/>
  <c r="Z1524" i="22"/>
  <c r="Z1525" i="22"/>
  <c r="Z1526" i="22"/>
  <c r="Z1527" i="22"/>
  <c r="Z1528" i="22"/>
  <c r="Z1529" i="22"/>
  <c r="Z1530" i="22"/>
  <c r="Z1531" i="22"/>
  <c r="Z1532" i="22"/>
  <c r="Z1533" i="22"/>
  <c r="Z1534" i="22"/>
  <c r="Z1535" i="22"/>
  <c r="Z1536" i="22"/>
  <c r="Z1537" i="22"/>
  <c r="Z1538" i="22"/>
  <c r="Z1539" i="22"/>
  <c r="Z1540" i="22"/>
  <c r="Z1541" i="22"/>
  <c r="Z1542" i="22"/>
  <c r="Z1543" i="22"/>
  <c r="Z1544" i="22"/>
  <c r="Z1545" i="22"/>
  <c r="Z1546" i="22"/>
  <c r="Z1547" i="22"/>
  <c r="Z1548" i="22"/>
  <c r="Z1549" i="22"/>
  <c r="Z1550" i="22"/>
  <c r="Z1551" i="22"/>
  <c r="Z1552" i="22"/>
  <c r="Z1553" i="22"/>
  <c r="Z1554" i="22"/>
  <c r="Z1555" i="22"/>
  <c r="Z1556" i="22"/>
  <c r="Z1557" i="22"/>
  <c r="Z1558" i="22"/>
  <c r="Z1559" i="22"/>
  <c r="Z1560" i="22"/>
  <c r="Z1561" i="22"/>
  <c r="Z1562" i="22"/>
  <c r="Z1563" i="22"/>
  <c r="Z1564" i="22"/>
  <c r="Z1565" i="22"/>
  <c r="Z1566" i="22"/>
  <c r="Z1567" i="22"/>
  <c r="Z1568" i="22"/>
  <c r="Z1569" i="22"/>
  <c r="Z1570" i="22"/>
  <c r="Z1571" i="22"/>
  <c r="Z1572" i="22"/>
  <c r="Z1573" i="22"/>
  <c r="Z1574" i="22"/>
  <c r="Z1575" i="22"/>
  <c r="Z1576" i="22"/>
  <c r="Z1577" i="22"/>
  <c r="Z1578" i="22"/>
  <c r="Z1579" i="22"/>
  <c r="Z1580" i="22"/>
  <c r="Z1581" i="22"/>
  <c r="Z1582" i="22"/>
  <c r="Z1583" i="22"/>
  <c r="Z1584" i="22"/>
  <c r="Z1585" i="22"/>
  <c r="Z1586" i="22"/>
  <c r="Z1587" i="22"/>
  <c r="Z1588" i="22"/>
  <c r="Z1589" i="22"/>
  <c r="Z1590" i="22"/>
  <c r="Z1591" i="22"/>
  <c r="Z1592" i="22"/>
  <c r="Z1593" i="22"/>
  <c r="Z1594" i="22"/>
  <c r="Z1595" i="22"/>
  <c r="Z1596" i="22"/>
  <c r="Z1597" i="22"/>
  <c r="Z1598" i="22"/>
  <c r="Z1599" i="22"/>
  <c r="Z1600" i="22"/>
  <c r="Z1601" i="22"/>
  <c r="Z1602" i="22"/>
  <c r="Z1603" i="22"/>
  <c r="Z1604" i="22"/>
  <c r="Z1605" i="22"/>
  <c r="Z1606" i="22"/>
  <c r="Z1607" i="22"/>
  <c r="Z1608" i="22"/>
  <c r="Z1609" i="22"/>
  <c r="Z1610" i="22"/>
  <c r="Z1611" i="22"/>
  <c r="Z1612" i="22"/>
  <c r="Z1613" i="22"/>
  <c r="Z1614" i="22"/>
  <c r="Z1615" i="22"/>
  <c r="Z1616" i="22"/>
  <c r="Z1617" i="22"/>
  <c r="Z1618" i="22"/>
  <c r="Z1619" i="22"/>
  <c r="Z1620" i="22"/>
  <c r="Z1621" i="22"/>
  <c r="Z1622" i="22"/>
  <c r="Z1623" i="22"/>
  <c r="Z1624" i="22"/>
  <c r="Z1625" i="22"/>
  <c r="Z1626" i="22"/>
  <c r="Z1627" i="22"/>
  <c r="Z1628" i="22"/>
  <c r="Z1629" i="22"/>
  <c r="Z1630" i="22"/>
  <c r="Z1631" i="22"/>
  <c r="Z1632" i="22"/>
  <c r="Z1633" i="22"/>
  <c r="Z1634" i="22"/>
  <c r="Z1635" i="22"/>
  <c r="Z1636" i="22"/>
  <c r="Z1637" i="22"/>
  <c r="Z1638" i="22"/>
  <c r="Z1639" i="22"/>
  <c r="Z1640" i="22"/>
  <c r="Z1641" i="22"/>
  <c r="Z1642" i="22"/>
  <c r="Z1643" i="22"/>
  <c r="Z1644" i="22"/>
  <c r="Z1645" i="22"/>
  <c r="Z1646" i="22"/>
  <c r="Z1647" i="22"/>
  <c r="Z1648" i="22"/>
  <c r="Z1649" i="22"/>
  <c r="Z1650" i="22"/>
  <c r="Z1651" i="22"/>
  <c r="Z1652" i="22"/>
  <c r="Z1653" i="22"/>
  <c r="Z1654" i="22"/>
  <c r="Z1655" i="22"/>
  <c r="Z1656" i="22"/>
  <c r="Z1657" i="22"/>
  <c r="Z1658" i="22"/>
  <c r="Z1659" i="22"/>
  <c r="Z1660" i="22"/>
  <c r="Z1661" i="22"/>
  <c r="Z1662" i="22"/>
  <c r="Z1663" i="22"/>
  <c r="Z1664" i="22"/>
  <c r="Z1665" i="22"/>
  <c r="Z1666" i="22"/>
  <c r="Z1667" i="22"/>
  <c r="Z1668" i="22"/>
  <c r="Z1669" i="22"/>
  <c r="Z1670" i="22"/>
  <c r="Z1671" i="22"/>
  <c r="Z1672" i="22"/>
  <c r="Z1673" i="22"/>
  <c r="Z1674" i="22"/>
  <c r="Z1675" i="22"/>
  <c r="Z1676" i="22"/>
  <c r="Z1677" i="22"/>
  <c r="Z1678" i="22"/>
  <c r="Z1679" i="22"/>
  <c r="Z1680" i="22"/>
  <c r="Z1681" i="22"/>
  <c r="Z1682" i="22"/>
  <c r="Z1683" i="22"/>
  <c r="Z1684" i="22"/>
  <c r="Z1685" i="22"/>
  <c r="Z1686" i="22"/>
  <c r="Z1687" i="22"/>
  <c r="Z1688" i="22"/>
  <c r="Z1689" i="22"/>
  <c r="Z1690" i="22"/>
  <c r="Z1691" i="22"/>
  <c r="Z1692" i="22"/>
  <c r="Z1693" i="22"/>
  <c r="Z1694" i="22"/>
  <c r="Z1695" i="22"/>
  <c r="Z1696" i="22"/>
  <c r="Z1697" i="22"/>
  <c r="Z1698" i="22"/>
  <c r="Z1699" i="22"/>
  <c r="Z1700" i="22"/>
  <c r="Z1701" i="22"/>
  <c r="Z1702" i="22"/>
  <c r="Z1703" i="22"/>
  <c r="Z1704" i="22"/>
  <c r="Z1705" i="22"/>
  <c r="Z1706" i="22"/>
  <c r="Z1707" i="22"/>
  <c r="Z1708" i="22"/>
  <c r="Z1709" i="22"/>
  <c r="Z1710" i="22"/>
  <c r="Z1711" i="22"/>
  <c r="Z1712" i="22"/>
  <c r="Z1713" i="22"/>
  <c r="Z1714" i="22"/>
  <c r="Z1715" i="22"/>
  <c r="Z1716" i="22"/>
  <c r="Z1717" i="22"/>
  <c r="Z1718" i="22"/>
  <c r="Z1719" i="22"/>
  <c r="Z1720" i="22"/>
  <c r="Z1721" i="22"/>
  <c r="Z1722" i="22"/>
  <c r="Z1723" i="22"/>
  <c r="Z1724" i="22"/>
  <c r="Z1725" i="22"/>
  <c r="Z1726" i="22"/>
  <c r="Z1727" i="22"/>
  <c r="Z1728" i="22"/>
  <c r="Z1729" i="22"/>
  <c r="Z1730" i="22"/>
  <c r="Z1731" i="22"/>
  <c r="Z1732" i="22"/>
  <c r="Z1733" i="22"/>
  <c r="Z1734" i="22"/>
  <c r="Z1735" i="22"/>
  <c r="Z1736" i="22"/>
  <c r="Z1737" i="22"/>
  <c r="Z1738" i="22"/>
  <c r="Z1739" i="22"/>
  <c r="Z1740" i="22"/>
  <c r="Z1741" i="22"/>
  <c r="Z1742" i="22"/>
  <c r="Z1743" i="22"/>
  <c r="Z1744" i="22"/>
  <c r="Z1745" i="22"/>
  <c r="Z1746" i="22"/>
  <c r="Z1747" i="22"/>
  <c r="Z1748" i="22"/>
  <c r="Z1749" i="22"/>
  <c r="Z1750" i="22"/>
  <c r="Z1751" i="22"/>
  <c r="Z1752" i="22"/>
  <c r="Z1753" i="22"/>
  <c r="Z1754" i="22"/>
  <c r="Z1755" i="22"/>
  <c r="Z1756" i="22"/>
  <c r="Z1757" i="22"/>
  <c r="Z1758" i="22"/>
  <c r="Z1759" i="22"/>
  <c r="Z1760" i="22"/>
  <c r="Z1761" i="22"/>
  <c r="Z1762" i="22"/>
  <c r="Z1763" i="22"/>
  <c r="Z1764" i="22"/>
  <c r="Z1765" i="22"/>
  <c r="Z1766" i="22"/>
  <c r="Z1767" i="22"/>
  <c r="Z1768" i="22"/>
  <c r="Z1769" i="22"/>
  <c r="Z1770" i="22"/>
  <c r="Z1771" i="22"/>
  <c r="Z1772" i="22"/>
  <c r="Z1773" i="22"/>
  <c r="Z1774" i="22"/>
  <c r="Z1775" i="22"/>
  <c r="Z1776" i="22"/>
  <c r="Z1777" i="22"/>
  <c r="Z1778" i="22"/>
  <c r="Z1779" i="22"/>
  <c r="Z1780" i="22"/>
  <c r="Z1781" i="22"/>
  <c r="Z1782" i="22"/>
  <c r="Z1783" i="22"/>
  <c r="Z1784" i="22"/>
  <c r="Z1785" i="22"/>
  <c r="Z1786" i="22"/>
  <c r="Z1787" i="22"/>
  <c r="Z1788" i="22"/>
  <c r="Z1789" i="22"/>
  <c r="Z1790" i="22"/>
  <c r="Z1791" i="22"/>
  <c r="Z1792" i="22"/>
  <c r="Z1793" i="22"/>
  <c r="Z1794" i="22"/>
  <c r="Z1795" i="22"/>
  <c r="Z1796" i="22"/>
  <c r="Z1797" i="22"/>
  <c r="Z1798" i="22"/>
  <c r="Z1799" i="22"/>
  <c r="Z1800" i="22"/>
  <c r="Z1801" i="22"/>
  <c r="Z1802" i="22"/>
  <c r="Z1803" i="22"/>
  <c r="Z1804" i="22"/>
  <c r="Z1805" i="22"/>
  <c r="Z1806" i="22"/>
  <c r="Z1807" i="22"/>
  <c r="Z1808" i="22"/>
  <c r="Z1809" i="22"/>
  <c r="Z1810" i="22"/>
  <c r="Z1811" i="22"/>
  <c r="Z1812" i="22"/>
  <c r="Z1813" i="22"/>
  <c r="Z1814" i="22"/>
  <c r="Z1815" i="22"/>
  <c r="Z1816" i="22"/>
  <c r="Z1817" i="22"/>
  <c r="Z1818" i="22"/>
  <c r="Z1819" i="22"/>
  <c r="Z1820" i="22"/>
  <c r="Z1821" i="22"/>
  <c r="Z1822" i="22"/>
  <c r="Z1823" i="22"/>
  <c r="Z1824" i="22"/>
  <c r="Z1825" i="22"/>
  <c r="Z1826" i="22"/>
  <c r="Z1827" i="22"/>
  <c r="Z1828" i="22"/>
  <c r="Z1829" i="22"/>
  <c r="Z1830" i="22"/>
  <c r="Z1831" i="22"/>
  <c r="Z1832" i="22"/>
  <c r="Z1833" i="22"/>
  <c r="Z1834" i="22"/>
  <c r="Z1835" i="22"/>
  <c r="Z1836" i="22"/>
  <c r="Z1837" i="22"/>
  <c r="Z1838" i="22"/>
  <c r="Z1839" i="22"/>
  <c r="Z1840" i="22"/>
  <c r="Z1841" i="22"/>
  <c r="Z1842" i="22"/>
  <c r="Z1843" i="22"/>
  <c r="Z1844" i="22"/>
  <c r="Z1845" i="22"/>
  <c r="Z1846" i="22"/>
  <c r="Z1847" i="22"/>
  <c r="Z1848" i="22"/>
  <c r="Z1849" i="22"/>
  <c r="Z1850" i="22"/>
  <c r="Z1851" i="22"/>
  <c r="Z1852" i="22"/>
  <c r="Z1853" i="22"/>
  <c r="Z1854" i="22"/>
  <c r="Z1855" i="22"/>
  <c r="Z1856" i="22"/>
  <c r="Z1857" i="22"/>
  <c r="Z1858" i="22"/>
  <c r="Z1859" i="22"/>
  <c r="Z1860" i="22"/>
  <c r="Z1861" i="22"/>
  <c r="Z1862" i="22"/>
  <c r="Z1863" i="22"/>
  <c r="Z1864" i="22"/>
  <c r="Z1865" i="22"/>
  <c r="Z1866" i="22"/>
  <c r="Z1867" i="22"/>
  <c r="Z1868" i="22"/>
  <c r="Z1869" i="22"/>
  <c r="Z1870" i="22"/>
  <c r="Z1871" i="22"/>
  <c r="Z1872" i="22"/>
  <c r="Z1873" i="22"/>
  <c r="Z1874" i="22"/>
  <c r="Z1875" i="22"/>
  <c r="Z1876" i="22"/>
  <c r="Z1877" i="22"/>
  <c r="Z1878" i="22"/>
  <c r="Z1879" i="22"/>
  <c r="Z1880" i="22"/>
  <c r="Z1881" i="22"/>
  <c r="Z1882" i="22"/>
  <c r="Z1883" i="22"/>
  <c r="Z1884" i="22"/>
  <c r="Z1885" i="22"/>
  <c r="Z1886" i="22"/>
  <c r="Z1887" i="22"/>
  <c r="Z1888" i="22"/>
  <c r="Z1889" i="22"/>
  <c r="Z1890" i="22"/>
  <c r="Z1891" i="22"/>
  <c r="Z1892" i="22"/>
  <c r="Z1893" i="22"/>
  <c r="Z1894" i="22"/>
  <c r="Z1895" i="22"/>
  <c r="Z1896" i="22"/>
  <c r="Z1897" i="22"/>
  <c r="Z1898" i="22"/>
  <c r="Z1899" i="22"/>
  <c r="Z1900" i="22"/>
  <c r="Z1901" i="22"/>
  <c r="Z1902" i="22"/>
  <c r="Z1903" i="22"/>
  <c r="Z1904" i="22"/>
  <c r="Z1905" i="22"/>
  <c r="Z1906" i="22"/>
  <c r="Z1907" i="22"/>
  <c r="Z1908" i="22"/>
  <c r="Z1909" i="22"/>
  <c r="Z1910" i="22"/>
  <c r="Z1911" i="22"/>
  <c r="Z1912" i="22"/>
  <c r="Z1913" i="22"/>
  <c r="Z1914" i="22"/>
  <c r="Z1915" i="22"/>
  <c r="Z1916" i="22"/>
  <c r="Z1917" i="22"/>
  <c r="Z1918" i="22"/>
  <c r="Z1919" i="22"/>
  <c r="Z1920" i="22"/>
  <c r="Z1921" i="22"/>
  <c r="Z1922" i="22"/>
  <c r="Z1923" i="22"/>
  <c r="Z1924" i="22"/>
  <c r="Z1925" i="22"/>
  <c r="Z1926" i="22"/>
  <c r="Z1927" i="22"/>
  <c r="Z1928" i="22"/>
  <c r="Z1929" i="22"/>
  <c r="Z1930" i="22"/>
  <c r="Z1931" i="22"/>
  <c r="Z1932" i="22"/>
  <c r="Z1933" i="22"/>
  <c r="Z1934" i="22"/>
  <c r="Z1935" i="22"/>
  <c r="Z1936" i="22"/>
  <c r="Z1937" i="22"/>
  <c r="Z1938" i="22"/>
  <c r="Z1939" i="22"/>
  <c r="Z1940" i="22"/>
  <c r="Z1941" i="22"/>
  <c r="Z1942" i="22"/>
  <c r="Z1943" i="22"/>
  <c r="Z1944" i="22"/>
  <c r="Z1945" i="22"/>
  <c r="Z1946" i="22"/>
  <c r="Z1947" i="22"/>
  <c r="Z1948" i="22"/>
  <c r="Z1949" i="22"/>
  <c r="Z1950" i="22"/>
  <c r="Z1951" i="22"/>
  <c r="Z1952" i="22"/>
  <c r="Z1953" i="22"/>
  <c r="Z1954" i="22"/>
  <c r="Z1955" i="22"/>
  <c r="Z1956" i="22"/>
  <c r="Z1957" i="22"/>
  <c r="Z1958" i="22"/>
  <c r="Z1959" i="22"/>
  <c r="Z1960" i="22"/>
  <c r="Z1961" i="22"/>
  <c r="Z1962" i="22"/>
  <c r="Z1963" i="22"/>
  <c r="Z1964" i="22"/>
  <c r="Z1965" i="22"/>
  <c r="Z1966" i="22"/>
  <c r="Z1967" i="22"/>
  <c r="Z1968" i="22"/>
  <c r="Z1969" i="22"/>
  <c r="Z1970" i="22"/>
  <c r="Z1971" i="22"/>
  <c r="Z1972" i="22"/>
  <c r="Z1973" i="22"/>
  <c r="Z1974" i="22"/>
  <c r="Z1975" i="22"/>
  <c r="Z1976" i="22"/>
  <c r="Z1977" i="22"/>
  <c r="Z1978" i="22"/>
  <c r="Z1979" i="22"/>
  <c r="Z1980" i="22"/>
  <c r="Z1981" i="22"/>
  <c r="Z1982" i="22"/>
  <c r="Z1983" i="22"/>
  <c r="Z1984" i="22"/>
  <c r="Z1985" i="22"/>
  <c r="Z1986" i="22"/>
  <c r="Z1987" i="22"/>
  <c r="Z1988" i="22"/>
  <c r="Z1989" i="22"/>
  <c r="Z1990" i="22"/>
  <c r="Z1991" i="22"/>
  <c r="Z1992" i="22"/>
  <c r="Z1993" i="22"/>
  <c r="Z1994" i="22"/>
  <c r="Z1995" i="22"/>
  <c r="Z1996" i="22"/>
  <c r="Z1997" i="22"/>
  <c r="Z1998" i="22"/>
  <c r="Z1999" i="22"/>
  <c r="Z2000" i="22"/>
  <c r="Z2001" i="22"/>
  <c r="Z3" i="22"/>
  <c r="Z4" i="22"/>
  <c r="Z5" i="22"/>
  <c r="Z6" i="22"/>
  <c r="Z7" i="22"/>
  <c r="Y2"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Y52" i="22"/>
  <c r="Y53" i="22"/>
  <c r="Y54" i="22"/>
  <c r="Y55" i="22"/>
  <c r="Y56" i="22"/>
  <c r="Y57" i="22"/>
  <c r="Y58" i="22"/>
  <c r="Y59" i="22"/>
  <c r="Y60" i="22"/>
  <c r="Y61" i="22"/>
  <c r="Y62" i="22"/>
  <c r="Y63" i="22"/>
  <c r="Y64" i="22"/>
  <c r="Y65" i="22"/>
  <c r="Y66" i="22"/>
  <c r="Y67" i="22"/>
  <c r="Y68" i="22"/>
  <c r="Y69" i="22"/>
  <c r="Y70" i="22"/>
  <c r="Y71" i="22"/>
  <c r="Y72" i="22"/>
  <c r="Y73" i="22"/>
  <c r="Y74" i="22"/>
  <c r="Y75" i="22"/>
  <c r="Y76" i="22"/>
  <c r="Y77" i="22"/>
  <c r="Y78" i="22"/>
  <c r="Y79" i="22"/>
  <c r="Y80" i="22"/>
  <c r="Y81" i="22"/>
  <c r="Y82" i="22"/>
  <c r="Y83" i="22"/>
  <c r="Y84" i="22"/>
  <c r="Y85" i="22"/>
  <c r="Y86" i="22"/>
  <c r="Y87" i="22"/>
  <c r="Y88" i="22"/>
  <c r="Y89" i="22"/>
  <c r="Y90" i="22"/>
  <c r="Y91" i="22"/>
  <c r="Y92" i="22"/>
  <c r="Y93" i="22"/>
  <c r="Y94" i="22"/>
  <c r="Y95" i="22"/>
  <c r="Y96" i="22"/>
  <c r="Y97" i="22"/>
  <c r="Y98" i="22"/>
  <c r="Y99" i="22"/>
  <c r="Y100" i="22"/>
  <c r="Y101" i="22"/>
  <c r="Y102" i="22"/>
  <c r="Y103" i="22"/>
  <c r="Y104" i="22"/>
  <c r="Y105" i="22"/>
  <c r="Y106" i="22"/>
  <c r="Y107" i="22"/>
  <c r="Y108" i="22"/>
  <c r="Y109" i="22"/>
  <c r="Y110" i="22"/>
  <c r="Y111" i="22"/>
  <c r="Y112" i="22"/>
  <c r="Y113" i="22"/>
  <c r="Y114" i="22"/>
  <c r="Y115" i="22"/>
  <c r="Y116" i="22"/>
  <c r="Y117" i="22"/>
  <c r="Y118" i="22"/>
  <c r="Y119" i="22"/>
  <c r="Y120" i="22"/>
  <c r="Y121" i="22"/>
  <c r="Y122" i="22"/>
  <c r="Y123" i="22"/>
  <c r="Y124" i="22"/>
  <c r="Y125" i="22"/>
  <c r="Y126" i="22"/>
  <c r="Y127" i="22"/>
  <c r="Y128" i="22"/>
  <c r="Y129" i="22"/>
  <c r="Y130" i="22"/>
  <c r="Y131" i="22"/>
  <c r="Y132" i="22"/>
  <c r="Y133" i="22"/>
  <c r="Y134" i="22"/>
  <c r="Y135" i="22"/>
  <c r="Y136" i="22"/>
  <c r="Y137" i="22"/>
  <c r="Y138" i="22"/>
  <c r="Y139" i="22"/>
  <c r="Y140" i="22"/>
  <c r="Y141" i="22"/>
  <c r="Y142" i="22"/>
  <c r="Y143" i="22"/>
  <c r="Y144" i="22"/>
  <c r="Y145" i="22"/>
  <c r="Y146" i="22"/>
  <c r="Y147" i="22"/>
  <c r="Y148" i="22"/>
  <c r="Y149" i="22"/>
  <c r="Y150" i="22"/>
  <c r="Y151" i="22"/>
  <c r="Y152" i="22"/>
  <c r="Y153" i="22"/>
  <c r="Y154" i="22"/>
  <c r="Y155" i="22"/>
  <c r="Y156" i="22"/>
  <c r="Y157" i="22"/>
  <c r="Y158" i="22"/>
  <c r="Y159" i="22"/>
  <c r="Y160" i="22"/>
  <c r="Y161" i="22"/>
  <c r="Y162" i="22"/>
  <c r="Y163" i="22"/>
  <c r="Y164" i="22"/>
  <c r="Y165" i="22"/>
  <c r="Y166" i="22"/>
  <c r="Y167" i="22"/>
  <c r="Y168" i="22"/>
  <c r="Y169" i="22"/>
  <c r="Y170" i="22"/>
  <c r="Y171" i="22"/>
  <c r="Y172" i="22"/>
  <c r="Y173" i="22"/>
  <c r="Y174" i="22"/>
  <c r="Y175" i="22"/>
  <c r="Y176" i="22"/>
  <c r="Y177" i="22"/>
  <c r="Y178" i="22"/>
  <c r="Y179" i="22"/>
  <c r="Y180" i="22"/>
  <c r="Y181" i="22"/>
  <c r="Y182" i="22"/>
  <c r="Y183" i="22"/>
  <c r="Y184" i="22"/>
  <c r="Y185" i="22"/>
  <c r="Y186" i="22"/>
  <c r="Y187" i="22"/>
  <c r="Y188" i="22"/>
  <c r="Y189" i="22"/>
  <c r="Y190" i="22"/>
  <c r="Y191" i="22"/>
  <c r="Y192" i="22"/>
  <c r="Y193" i="22"/>
  <c r="Y194" i="22"/>
  <c r="Y195" i="22"/>
  <c r="Y196" i="22"/>
  <c r="Y197" i="22"/>
  <c r="Y198" i="22"/>
  <c r="Y199" i="22"/>
  <c r="Y200" i="22"/>
  <c r="Y201" i="22"/>
  <c r="Y202" i="22"/>
  <c r="Y203" i="22"/>
  <c r="Y204" i="22"/>
  <c r="Y205" i="22"/>
  <c r="Y206" i="22"/>
  <c r="Y207" i="22"/>
  <c r="Y208" i="22"/>
  <c r="Y209" i="22"/>
  <c r="Y210" i="22"/>
  <c r="Y211" i="22"/>
  <c r="Y212" i="22"/>
  <c r="Y213" i="22"/>
  <c r="Y214" i="22"/>
  <c r="Y215" i="22"/>
  <c r="Y216" i="22"/>
  <c r="Y217" i="22"/>
  <c r="Y218" i="22"/>
  <c r="Y219" i="22"/>
  <c r="Y220" i="22"/>
  <c r="Y221" i="22"/>
  <c r="Y222" i="22"/>
  <c r="Y223" i="22"/>
  <c r="Y224" i="22"/>
  <c r="Y225" i="22"/>
  <c r="Y226" i="22"/>
  <c r="Y227" i="22"/>
  <c r="Y228" i="22"/>
  <c r="Y229" i="22"/>
  <c r="Y230" i="22"/>
  <c r="Y231" i="22"/>
  <c r="Y232" i="22"/>
  <c r="Y233" i="22"/>
  <c r="Y234" i="22"/>
  <c r="Y235" i="22"/>
  <c r="Y236" i="22"/>
  <c r="Y237" i="22"/>
  <c r="Y238" i="22"/>
  <c r="Y239" i="22"/>
  <c r="Y240" i="22"/>
  <c r="Y241" i="22"/>
  <c r="Y242" i="22"/>
  <c r="Y243" i="22"/>
  <c r="Y244" i="22"/>
  <c r="Y245" i="22"/>
  <c r="Y246" i="22"/>
  <c r="Y247" i="22"/>
  <c r="Y248" i="22"/>
  <c r="Y249" i="22"/>
  <c r="Y250" i="22"/>
  <c r="Y251" i="22"/>
  <c r="Y252" i="22"/>
  <c r="Y253" i="22"/>
  <c r="Y254" i="22"/>
  <c r="Y255" i="22"/>
  <c r="Y256" i="22"/>
  <c r="Y257" i="22"/>
  <c r="Y258" i="22"/>
  <c r="Y259" i="22"/>
  <c r="Y260" i="22"/>
  <c r="Y261" i="22"/>
  <c r="Y262" i="22"/>
  <c r="Y263" i="22"/>
  <c r="Y264" i="22"/>
  <c r="Y265" i="22"/>
  <c r="Y266" i="22"/>
  <c r="Y267" i="22"/>
  <c r="Y268" i="22"/>
  <c r="Y269" i="22"/>
  <c r="Y270" i="22"/>
  <c r="Y271" i="22"/>
  <c r="Y272" i="22"/>
  <c r="Y273" i="22"/>
  <c r="Y274" i="22"/>
  <c r="Y275" i="22"/>
  <c r="Y276" i="22"/>
  <c r="Y277" i="22"/>
  <c r="Y278" i="22"/>
  <c r="Y279" i="22"/>
  <c r="Y280" i="22"/>
  <c r="Y281" i="22"/>
  <c r="Y282" i="22"/>
  <c r="Y283" i="22"/>
  <c r="Y284" i="22"/>
  <c r="Y285" i="22"/>
  <c r="Y286" i="22"/>
  <c r="Y287" i="22"/>
  <c r="Y288" i="22"/>
  <c r="Y289" i="22"/>
  <c r="Y290" i="22"/>
  <c r="Y291" i="22"/>
  <c r="Y292" i="22"/>
  <c r="Y293" i="22"/>
  <c r="Y294" i="22"/>
  <c r="Y295" i="22"/>
  <c r="Y296" i="22"/>
  <c r="Y297" i="22"/>
  <c r="Y298" i="22"/>
  <c r="Y299" i="22"/>
  <c r="Y300" i="22"/>
  <c r="Y301" i="22"/>
  <c r="Y302" i="22"/>
  <c r="Y303" i="22"/>
  <c r="Y304" i="22"/>
  <c r="Y305" i="22"/>
  <c r="Y306" i="22"/>
  <c r="Y307" i="22"/>
  <c r="Y308" i="22"/>
  <c r="Y309" i="22"/>
  <c r="Y310" i="22"/>
  <c r="Y311" i="22"/>
  <c r="Y312" i="22"/>
  <c r="Y313" i="22"/>
  <c r="Y314" i="22"/>
  <c r="Y315" i="22"/>
  <c r="Y316" i="22"/>
  <c r="Y317" i="22"/>
  <c r="Y318" i="22"/>
  <c r="Y319" i="22"/>
  <c r="Y320" i="22"/>
  <c r="Y321" i="22"/>
  <c r="Y322" i="22"/>
  <c r="Y323" i="22"/>
  <c r="Y324" i="22"/>
  <c r="Y325" i="22"/>
  <c r="Y326" i="22"/>
  <c r="Y327" i="22"/>
  <c r="Y328" i="22"/>
  <c r="Y329" i="22"/>
  <c r="Y330" i="22"/>
  <c r="Y331" i="22"/>
  <c r="Y332" i="22"/>
  <c r="Y333" i="22"/>
  <c r="Y334" i="22"/>
  <c r="Y335" i="22"/>
  <c r="Y336" i="22"/>
  <c r="Y337" i="22"/>
  <c r="Y338" i="22"/>
  <c r="Y339" i="22"/>
  <c r="Y340" i="22"/>
  <c r="Y341" i="22"/>
  <c r="Y342" i="22"/>
  <c r="Y343" i="22"/>
  <c r="Y344" i="22"/>
  <c r="Y345" i="22"/>
  <c r="Y346" i="22"/>
  <c r="Y347" i="22"/>
  <c r="Y348" i="22"/>
  <c r="Y349" i="22"/>
  <c r="Y350" i="22"/>
  <c r="Y351" i="22"/>
  <c r="Y352" i="22"/>
  <c r="Y353" i="22"/>
  <c r="Y354" i="22"/>
  <c r="Y355" i="22"/>
  <c r="Y356" i="22"/>
  <c r="Y357" i="22"/>
  <c r="Y358" i="22"/>
  <c r="Y359" i="22"/>
  <c r="Y360" i="22"/>
  <c r="Y361" i="22"/>
  <c r="Y362" i="22"/>
  <c r="Y363" i="22"/>
  <c r="Y364" i="22"/>
  <c r="Y365" i="22"/>
  <c r="Y366" i="22"/>
  <c r="Y367" i="22"/>
  <c r="Y368" i="22"/>
  <c r="Y369" i="22"/>
  <c r="Y370" i="22"/>
  <c r="Y371" i="22"/>
  <c r="Y372" i="22"/>
  <c r="Y373" i="22"/>
  <c r="Y374" i="22"/>
  <c r="Y375" i="22"/>
  <c r="Y376" i="22"/>
  <c r="Y377" i="22"/>
  <c r="Y378" i="22"/>
  <c r="Y379" i="22"/>
  <c r="Y380" i="22"/>
  <c r="Y381" i="22"/>
  <c r="Y382" i="22"/>
  <c r="Y383" i="22"/>
  <c r="Y384" i="22"/>
  <c r="Y385" i="22"/>
  <c r="Y386" i="22"/>
  <c r="Y387" i="22"/>
  <c r="Y388" i="22"/>
  <c r="Y389" i="22"/>
  <c r="Y390" i="22"/>
  <c r="Y391" i="22"/>
  <c r="Y392" i="22"/>
  <c r="Y393" i="22"/>
  <c r="Y394" i="22"/>
  <c r="Y395" i="22"/>
  <c r="Y396" i="22"/>
  <c r="Y397" i="22"/>
  <c r="Y398" i="22"/>
  <c r="Y399" i="22"/>
  <c r="Y400" i="22"/>
  <c r="Y401" i="22"/>
  <c r="Y402" i="22"/>
  <c r="Y403" i="22"/>
  <c r="Y404" i="22"/>
  <c r="Y405" i="22"/>
  <c r="Y406" i="22"/>
  <c r="Y407" i="22"/>
  <c r="Y408" i="22"/>
  <c r="Y409" i="22"/>
  <c r="Y410" i="22"/>
  <c r="Y411" i="22"/>
  <c r="Y412" i="22"/>
  <c r="Y413" i="22"/>
  <c r="Y414" i="22"/>
  <c r="Y415" i="22"/>
  <c r="Y416" i="22"/>
  <c r="Y417" i="22"/>
  <c r="Y418" i="22"/>
  <c r="Y419" i="22"/>
  <c r="Y420" i="22"/>
  <c r="Y421" i="22"/>
  <c r="Y422" i="22"/>
  <c r="Y423" i="22"/>
  <c r="Y424" i="22"/>
  <c r="Y425" i="22"/>
  <c r="Y426" i="22"/>
  <c r="Y427" i="22"/>
  <c r="Y428" i="22"/>
  <c r="Y429" i="22"/>
  <c r="Y430" i="22"/>
  <c r="Y431" i="22"/>
  <c r="Y432" i="22"/>
  <c r="Y433" i="22"/>
  <c r="Y434" i="22"/>
  <c r="Y435" i="22"/>
  <c r="Y436" i="22"/>
  <c r="Y437" i="22"/>
  <c r="Y438" i="22"/>
  <c r="Y439" i="22"/>
  <c r="Y440" i="22"/>
  <c r="Y441" i="22"/>
  <c r="Y442" i="22"/>
  <c r="Y443" i="22"/>
  <c r="Y444" i="22"/>
  <c r="Y445" i="22"/>
  <c r="Y446" i="22"/>
  <c r="Y447" i="22"/>
  <c r="Y448" i="22"/>
  <c r="Y449" i="22"/>
  <c r="Y450" i="22"/>
  <c r="Y451" i="22"/>
  <c r="Y452" i="22"/>
  <c r="Y453" i="22"/>
  <c r="Y454" i="22"/>
  <c r="Y455" i="22"/>
  <c r="Y456" i="22"/>
  <c r="Y457" i="22"/>
  <c r="Y458" i="22"/>
  <c r="Y459" i="22"/>
  <c r="Y460" i="22"/>
  <c r="Y461" i="22"/>
  <c r="Y462" i="22"/>
  <c r="Y463" i="22"/>
  <c r="Y464" i="22"/>
  <c r="Y465" i="22"/>
  <c r="Y466" i="22"/>
  <c r="Y467" i="22"/>
  <c r="Y468" i="22"/>
  <c r="Y469" i="22"/>
  <c r="Y470" i="22"/>
  <c r="Y471" i="22"/>
  <c r="Y472" i="22"/>
  <c r="Y473" i="22"/>
  <c r="Y474" i="22"/>
  <c r="Y475" i="22"/>
  <c r="Y476" i="22"/>
  <c r="Y477" i="22"/>
  <c r="Y478" i="22"/>
  <c r="Y479" i="22"/>
  <c r="Y480" i="22"/>
  <c r="Y481" i="22"/>
  <c r="Y482" i="22"/>
  <c r="Y483" i="22"/>
  <c r="Y484" i="22"/>
  <c r="Y485" i="22"/>
  <c r="Y486" i="22"/>
  <c r="Y487" i="22"/>
  <c r="Y488" i="22"/>
  <c r="Y489" i="22"/>
  <c r="Y490" i="22"/>
  <c r="Y491" i="22"/>
  <c r="Y492" i="22"/>
  <c r="Y493" i="22"/>
  <c r="Y494" i="22"/>
  <c r="Y495" i="22"/>
  <c r="Y496" i="22"/>
  <c r="Y497" i="22"/>
  <c r="Y498" i="22"/>
  <c r="Y499" i="22"/>
  <c r="Y500" i="22"/>
  <c r="Y501" i="22"/>
  <c r="Y502" i="22"/>
  <c r="Y503" i="22"/>
  <c r="Y504" i="22"/>
  <c r="Y505" i="22"/>
  <c r="Y506" i="22"/>
  <c r="Y507" i="22"/>
  <c r="Y508" i="22"/>
  <c r="Y509" i="22"/>
  <c r="Y510" i="22"/>
  <c r="Y511" i="22"/>
  <c r="Y512" i="22"/>
  <c r="Y513" i="22"/>
  <c r="Y514" i="22"/>
  <c r="Y515" i="22"/>
  <c r="Y516" i="22"/>
  <c r="Y517" i="22"/>
  <c r="Y518" i="22"/>
  <c r="Y519" i="22"/>
  <c r="Y520" i="22"/>
  <c r="Y521" i="22"/>
  <c r="Y522" i="22"/>
  <c r="Y523" i="22"/>
  <c r="Y524" i="22"/>
  <c r="Y525" i="22"/>
  <c r="Y526" i="22"/>
  <c r="Y527" i="22"/>
  <c r="Y528" i="22"/>
  <c r="Y529" i="22"/>
  <c r="Y530" i="22"/>
  <c r="Y531" i="22"/>
  <c r="Y532" i="22"/>
  <c r="Y533" i="22"/>
  <c r="Y534" i="22"/>
  <c r="Y535" i="22"/>
  <c r="Y536" i="22"/>
  <c r="Y537" i="22"/>
  <c r="Y538" i="22"/>
  <c r="Y539" i="22"/>
  <c r="Y540" i="22"/>
  <c r="Y541" i="22"/>
  <c r="Y542" i="22"/>
  <c r="Y543" i="22"/>
  <c r="Y544" i="22"/>
  <c r="Y545" i="22"/>
  <c r="Y546" i="22"/>
  <c r="Y547" i="22"/>
  <c r="Y548" i="22"/>
  <c r="Y549" i="22"/>
  <c r="Y550" i="22"/>
  <c r="Y551" i="22"/>
  <c r="Y552" i="22"/>
  <c r="Y553" i="22"/>
  <c r="Y554" i="22"/>
  <c r="Y555" i="22"/>
  <c r="Y556" i="22"/>
  <c r="Y557" i="22"/>
  <c r="Y558" i="22"/>
  <c r="Y559" i="22"/>
  <c r="Y560" i="22"/>
  <c r="Y561" i="22"/>
  <c r="Y562" i="22"/>
  <c r="Y563" i="22"/>
  <c r="Y564" i="22"/>
  <c r="Y565" i="22"/>
  <c r="Y566" i="22"/>
  <c r="Y567" i="22"/>
  <c r="Y568" i="22"/>
  <c r="Y569" i="22"/>
  <c r="Y570" i="22"/>
  <c r="Y571" i="22"/>
  <c r="Y572" i="22"/>
  <c r="Y573" i="22"/>
  <c r="Y574" i="22"/>
  <c r="Y575" i="22"/>
  <c r="Y576" i="22"/>
  <c r="Y577" i="22"/>
  <c r="Y578" i="22"/>
  <c r="Y579" i="22"/>
  <c r="Y580" i="22"/>
  <c r="Y581" i="22"/>
  <c r="Y582" i="22"/>
  <c r="Y583" i="22"/>
  <c r="Y584" i="22"/>
  <c r="Y585" i="22"/>
  <c r="Y586" i="22"/>
  <c r="Y587" i="22"/>
  <c r="Y588" i="22"/>
  <c r="Y589" i="22"/>
  <c r="Y590" i="22"/>
  <c r="Y591" i="22"/>
  <c r="Y592" i="22"/>
  <c r="Y593" i="22"/>
  <c r="Y594" i="22"/>
  <c r="Y595" i="22"/>
  <c r="Y596" i="22"/>
  <c r="Y597" i="22"/>
  <c r="Y598" i="22"/>
  <c r="Y599" i="22"/>
  <c r="Y600" i="22"/>
  <c r="Y601" i="22"/>
  <c r="Y602" i="22"/>
  <c r="Y603" i="22"/>
  <c r="Y604" i="22"/>
  <c r="Y605" i="22"/>
  <c r="Y606" i="22"/>
  <c r="Y607" i="22"/>
  <c r="Y608" i="22"/>
  <c r="Y609" i="22"/>
  <c r="Y610" i="22"/>
  <c r="Y611" i="22"/>
  <c r="Y612" i="22"/>
  <c r="Y613" i="22"/>
  <c r="Y614" i="22"/>
  <c r="Y615" i="22"/>
  <c r="Y616" i="22"/>
  <c r="Y617" i="22"/>
  <c r="Y618" i="22"/>
  <c r="Y619" i="22"/>
  <c r="Y620" i="22"/>
  <c r="Y621" i="22"/>
  <c r="Y622" i="22"/>
  <c r="Y623" i="22"/>
  <c r="Y624" i="22"/>
  <c r="Y625" i="22"/>
  <c r="Y626" i="22"/>
  <c r="Y627" i="22"/>
  <c r="Y628" i="22"/>
  <c r="Y629" i="22"/>
  <c r="Y630" i="22"/>
  <c r="Y631" i="22"/>
  <c r="Y632" i="22"/>
  <c r="Y633" i="22"/>
  <c r="Y634" i="22"/>
  <c r="Y635" i="22"/>
  <c r="Y636" i="22"/>
  <c r="Y637" i="22"/>
  <c r="Y638" i="22"/>
  <c r="Y639" i="22"/>
  <c r="Y640" i="22"/>
  <c r="Y641" i="22"/>
  <c r="Y642" i="22"/>
  <c r="Y643" i="22"/>
  <c r="Y644" i="22"/>
  <c r="Y645" i="22"/>
  <c r="Y646" i="22"/>
  <c r="Y647" i="22"/>
  <c r="Y648" i="22"/>
  <c r="Y649" i="22"/>
  <c r="Y650" i="22"/>
  <c r="Y651" i="22"/>
  <c r="Y652" i="22"/>
  <c r="Y653" i="22"/>
  <c r="Y654" i="22"/>
  <c r="Y655" i="22"/>
  <c r="Y656" i="22"/>
  <c r="Y657" i="22"/>
  <c r="Y658" i="22"/>
  <c r="Y659" i="22"/>
  <c r="Y660" i="22"/>
  <c r="Y661" i="22"/>
  <c r="Y662" i="22"/>
  <c r="Y663" i="22"/>
  <c r="Y664" i="22"/>
  <c r="Y665" i="22"/>
  <c r="Y666" i="22"/>
  <c r="Y667" i="22"/>
  <c r="Y668" i="22"/>
  <c r="Y669" i="22"/>
  <c r="Y670" i="22"/>
  <c r="Y671" i="22"/>
  <c r="Y672" i="22"/>
  <c r="Y673" i="22"/>
  <c r="Y674" i="22"/>
  <c r="Y675" i="22"/>
  <c r="Y676" i="22"/>
  <c r="Y677" i="22"/>
  <c r="Y678" i="22"/>
  <c r="Y679" i="22"/>
  <c r="Y680" i="22"/>
  <c r="Y681" i="22"/>
  <c r="Y682" i="22"/>
  <c r="Y683" i="22"/>
  <c r="Y684" i="22"/>
  <c r="Y685" i="22"/>
  <c r="Y686" i="22"/>
  <c r="Y687" i="22"/>
  <c r="Y688" i="22"/>
  <c r="Y689" i="22"/>
  <c r="Y690" i="22"/>
  <c r="Y691" i="22"/>
  <c r="Y692" i="22"/>
  <c r="Y693" i="22"/>
  <c r="Y694" i="22"/>
  <c r="Y695" i="22"/>
  <c r="Y696" i="22"/>
  <c r="Y697" i="22"/>
  <c r="Y698" i="22"/>
  <c r="Y699" i="22"/>
  <c r="Y700" i="22"/>
  <c r="Y701" i="22"/>
  <c r="Y702" i="22"/>
  <c r="Y703" i="22"/>
  <c r="Y704" i="22"/>
  <c r="Y705" i="22"/>
  <c r="Y706" i="22"/>
  <c r="Y707" i="22"/>
  <c r="Y708" i="22"/>
  <c r="Y709" i="22"/>
  <c r="Y710" i="22"/>
  <c r="Y711" i="22"/>
  <c r="Y712" i="22"/>
  <c r="Y713" i="22"/>
  <c r="Y714" i="22"/>
  <c r="Y715" i="22"/>
  <c r="Y716" i="22"/>
  <c r="Y717" i="22"/>
  <c r="Y718" i="22"/>
  <c r="Y719" i="22"/>
  <c r="Y720" i="22"/>
  <c r="Y721" i="22"/>
  <c r="Y722" i="22"/>
  <c r="Y723" i="22"/>
  <c r="Y724" i="22"/>
  <c r="Y725" i="22"/>
  <c r="Y726" i="22"/>
  <c r="Y727" i="22"/>
  <c r="Y728" i="22"/>
  <c r="Y729" i="22"/>
  <c r="Y730" i="22"/>
  <c r="Y731" i="22"/>
  <c r="Y732" i="22"/>
  <c r="Y733" i="22"/>
  <c r="Y734" i="22"/>
  <c r="Y735" i="22"/>
  <c r="Y736" i="22"/>
  <c r="Y737" i="22"/>
  <c r="Y738" i="22"/>
  <c r="Y739" i="22"/>
  <c r="Y740" i="22"/>
  <c r="Y741" i="22"/>
  <c r="Y742" i="22"/>
  <c r="Y743" i="22"/>
  <c r="Y744" i="22"/>
  <c r="Y745" i="22"/>
  <c r="Y746" i="22"/>
  <c r="Y747" i="22"/>
  <c r="Y748" i="22"/>
  <c r="Y749" i="22"/>
  <c r="Y750" i="22"/>
  <c r="Y751" i="22"/>
  <c r="Y752" i="22"/>
  <c r="Y753" i="22"/>
  <c r="Y754" i="22"/>
  <c r="Y755" i="22"/>
  <c r="Y756" i="22"/>
  <c r="Y757" i="22"/>
  <c r="Y758" i="22"/>
  <c r="Y759" i="22"/>
  <c r="Y760" i="22"/>
  <c r="Y761" i="22"/>
  <c r="Y762" i="22"/>
  <c r="Y763" i="22"/>
  <c r="Y764" i="22"/>
  <c r="Y765" i="22"/>
  <c r="Y766" i="22"/>
  <c r="Y767" i="22"/>
  <c r="Y768" i="22"/>
  <c r="Y769" i="22"/>
  <c r="Y770" i="22"/>
  <c r="Y771" i="22"/>
  <c r="Y772" i="22"/>
  <c r="Y773" i="22"/>
  <c r="Y774" i="22"/>
  <c r="Y775" i="22"/>
  <c r="Y776" i="22"/>
  <c r="Y777" i="22"/>
  <c r="Y778" i="22"/>
  <c r="Y779" i="22"/>
  <c r="Y780" i="22"/>
  <c r="Y781" i="22"/>
  <c r="Y782" i="22"/>
  <c r="Y783" i="22"/>
  <c r="Y784" i="22"/>
  <c r="Y785" i="22"/>
  <c r="Y786" i="22"/>
  <c r="Y787" i="22"/>
  <c r="Y788" i="22"/>
  <c r="Y789" i="22"/>
  <c r="Y790" i="22"/>
  <c r="Y791" i="22"/>
  <c r="Y792" i="22"/>
  <c r="Y793" i="22"/>
  <c r="Y794" i="22"/>
  <c r="Y795" i="22"/>
  <c r="Y796" i="22"/>
  <c r="Y797" i="22"/>
  <c r="Y798" i="22"/>
  <c r="Y799" i="22"/>
  <c r="Y800" i="22"/>
  <c r="Y801" i="22"/>
  <c r="Y802" i="22"/>
  <c r="Y803" i="22"/>
  <c r="Y804" i="22"/>
  <c r="Y805" i="22"/>
  <c r="Y806" i="22"/>
  <c r="Y807" i="22"/>
  <c r="Y808" i="22"/>
  <c r="Y809" i="22"/>
  <c r="Y810" i="22"/>
  <c r="Y811" i="22"/>
  <c r="Y812" i="22"/>
  <c r="Y813" i="22"/>
  <c r="Y814" i="22"/>
  <c r="Y815" i="22"/>
  <c r="Y816" i="22"/>
  <c r="Y817" i="22"/>
  <c r="Y818" i="22"/>
  <c r="Y819" i="22"/>
  <c r="Y820" i="22"/>
  <c r="Y821" i="22"/>
  <c r="Y822" i="22"/>
  <c r="Y823" i="22"/>
  <c r="Y824" i="22"/>
  <c r="Y825" i="22"/>
  <c r="Y826" i="22"/>
  <c r="Y827" i="22"/>
  <c r="Y828" i="22"/>
  <c r="Y829" i="22"/>
  <c r="Y830" i="22"/>
  <c r="Y831" i="22"/>
  <c r="Y832" i="22"/>
  <c r="Y833" i="22"/>
  <c r="Y834" i="22"/>
  <c r="Y835" i="22"/>
  <c r="Y836" i="22"/>
  <c r="Y837" i="22"/>
  <c r="Y838" i="22"/>
  <c r="Y839" i="22"/>
  <c r="Y840" i="22"/>
  <c r="Y841" i="22"/>
  <c r="Y842" i="22"/>
  <c r="Y843" i="22"/>
  <c r="Y844" i="22"/>
  <c r="Y845" i="22"/>
  <c r="Y846" i="22"/>
  <c r="Y847" i="22"/>
  <c r="Y848" i="22"/>
  <c r="Y849" i="22"/>
  <c r="Y850" i="22"/>
  <c r="Y851" i="22"/>
  <c r="Y852" i="22"/>
  <c r="Y853" i="22"/>
  <c r="Y854" i="22"/>
  <c r="Y855" i="22"/>
  <c r="Y856" i="22"/>
  <c r="Y857" i="22"/>
  <c r="Y858" i="22"/>
  <c r="Y859" i="22"/>
  <c r="Y860" i="22"/>
  <c r="Y861" i="22"/>
  <c r="Y862" i="22"/>
  <c r="Y863" i="22"/>
  <c r="Y864" i="22"/>
  <c r="Y865" i="22"/>
  <c r="Y866" i="22"/>
  <c r="Y867" i="22"/>
  <c r="Y868" i="22"/>
  <c r="Y869" i="22"/>
  <c r="Y870" i="22"/>
  <c r="Y871" i="22"/>
  <c r="Y872" i="22"/>
  <c r="Y873" i="22"/>
  <c r="Y874" i="22"/>
  <c r="Y875" i="22"/>
  <c r="Y876" i="22"/>
  <c r="Y877" i="22"/>
  <c r="Y878" i="22"/>
  <c r="Y879" i="22"/>
  <c r="Y880" i="22"/>
  <c r="Y881" i="22"/>
  <c r="Y882" i="22"/>
  <c r="Y883" i="22"/>
  <c r="Y884" i="22"/>
  <c r="Y885" i="22"/>
  <c r="Y886" i="22"/>
  <c r="Y887" i="22"/>
  <c r="Y888" i="22"/>
  <c r="Y889" i="22"/>
  <c r="Y890" i="22"/>
  <c r="Y891" i="22"/>
  <c r="Y892" i="22"/>
  <c r="Y893" i="22"/>
  <c r="Y894" i="22"/>
  <c r="Y895" i="22"/>
  <c r="Y896" i="22"/>
  <c r="Y897" i="22"/>
  <c r="Y898" i="22"/>
  <c r="Y899" i="22"/>
  <c r="Y900" i="22"/>
  <c r="Y901" i="22"/>
  <c r="Y902" i="22"/>
  <c r="Y903" i="22"/>
  <c r="Y904" i="22"/>
  <c r="Y905" i="22"/>
  <c r="Y906" i="22"/>
  <c r="Y907" i="22"/>
  <c r="Y908" i="22"/>
  <c r="Y909" i="22"/>
  <c r="Y910" i="22"/>
  <c r="Y911" i="22"/>
  <c r="Y912" i="22"/>
  <c r="Y913" i="22"/>
  <c r="Y914" i="22"/>
  <c r="Y915" i="22"/>
  <c r="Y916" i="22"/>
  <c r="Y917" i="22"/>
  <c r="Y918" i="22"/>
  <c r="Y919" i="22"/>
  <c r="Y920" i="22"/>
  <c r="Y921" i="22"/>
  <c r="Y922" i="22"/>
  <c r="Y923" i="22"/>
  <c r="Y924" i="22"/>
  <c r="Y925" i="22"/>
  <c r="Y926" i="22"/>
  <c r="Y927" i="22"/>
  <c r="Y928" i="22"/>
  <c r="Y929" i="22"/>
  <c r="Y930" i="22"/>
  <c r="Y931" i="22"/>
  <c r="Y932" i="22"/>
  <c r="Y933" i="22"/>
  <c r="Y934" i="22"/>
  <c r="Y935" i="22"/>
  <c r="Y936" i="22"/>
  <c r="Y937" i="22"/>
  <c r="Y938" i="22"/>
  <c r="Y939" i="22"/>
  <c r="Y940" i="22"/>
  <c r="Y941" i="22"/>
  <c r="Y942" i="22"/>
  <c r="Y943" i="22"/>
  <c r="Y944" i="22"/>
  <c r="Y945" i="22"/>
  <c r="Y946" i="22"/>
  <c r="Y947" i="22"/>
  <c r="Y948" i="22"/>
  <c r="Y949" i="22"/>
  <c r="Y950" i="22"/>
  <c r="Y951" i="22"/>
  <c r="Y952" i="22"/>
  <c r="Y953" i="22"/>
  <c r="Y954" i="22"/>
  <c r="Y955" i="22"/>
  <c r="Y956" i="22"/>
  <c r="Y957" i="22"/>
  <c r="Y958" i="22"/>
  <c r="Y959" i="22"/>
  <c r="Y960" i="22"/>
  <c r="Y961" i="22"/>
  <c r="Y962" i="22"/>
  <c r="Y963" i="22"/>
  <c r="Y964" i="22"/>
  <c r="Y965" i="22"/>
  <c r="Y966" i="22"/>
  <c r="Y967" i="22"/>
  <c r="Y968" i="22"/>
  <c r="Y969" i="22"/>
  <c r="Y970" i="22"/>
  <c r="Y971" i="22"/>
  <c r="Y972" i="22"/>
  <c r="Y973" i="22"/>
  <c r="Y974" i="22"/>
  <c r="Y975" i="22"/>
  <c r="Y976" i="22"/>
  <c r="Y977" i="22"/>
  <c r="Y978" i="22"/>
  <c r="Y979" i="22"/>
  <c r="Y980" i="22"/>
  <c r="Y981" i="22"/>
  <c r="Y982" i="22"/>
  <c r="Y983" i="22"/>
  <c r="Y984" i="22"/>
  <c r="Y985" i="22"/>
  <c r="Y986" i="22"/>
  <c r="Y987" i="22"/>
  <c r="Y988" i="22"/>
  <c r="Y989" i="22"/>
  <c r="Y990" i="22"/>
  <c r="Y991" i="22"/>
  <c r="Y992" i="22"/>
  <c r="Y993" i="22"/>
  <c r="Y994" i="22"/>
  <c r="Y995" i="22"/>
  <c r="Y996" i="22"/>
  <c r="Y997" i="22"/>
  <c r="Y998" i="22"/>
  <c r="Y999" i="22"/>
  <c r="Y1000" i="22"/>
  <c r="Y1001" i="22"/>
  <c r="Y1002" i="22"/>
  <c r="Y1003" i="22"/>
  <c r="Y1004" i="22"/>
  <c r="Y1005" i="22"/>
  <c r="Y1006" i="22"/>
  <c r="Y1007" i="22"/>
  <c r="Y1008" i="22"/>
  <c r="Y1009" i="22"/>
  <c r="Y1010" i="22"/>
  <c r="Y1011" i="22"/>
  <c r="Y1012" i="22"/>
  <c r="Y1013" i="22"/>
  <c r="Y1014" i="22"/>
  <c r="Y1015" i="22"/>
  <c r="Y1016" i="22"/>
  <c r="Y1017" i="22"/>
  <c r="Y1018" i="22"/>
  <c r="Y1019" i="22"/>
  <c r="Y1020" i="22"/>
  <c r="Y1021" i="22"/>
  <c r="Y1022" i="22"/>
  <c r="Y1023" i="22"/>
  <c r="Y1024" i="22"/>
  <c r="Y1025" i="22"/>
  <c r="Y1026" i="22"/>
  <c r="Y1027" i="22"/>
  <c r="Y1028" i="22"/>
  <c r="Y1029" i="22"/>
  <c r="Y1030" i="22"/>
  <c r="Y1031" i="22"/>
  <c r="Y1032" i="22"/>
  <c r="Y1033" i="22"/>
  <c r="Y1034" i="22"/>
  <c r="Y1035" i="22"/>
  <c r="Y1036" i="22"/>
  <c r="Y1037" i="22"/>
  <c r="Y1038" i="22"/>
  <c r="Y1039" i="22"/>
  <c r="Y1040" i="22"/>
  <c r="Y1041" i="22"/>
  <c r="Y1042" i="22"/>
  <c r="Y1043" i="22"/>
  <c r="Y1044" i="22"/>
  <c r="Y1045" i="22"/>
  <c r="Y1046" i="22"/>
  <c r="Y1047" i="22"/>
  <c r="Y1048" i="22"/>
  <c r="Y1049" i="22"/>
  <c r="Y1050" i="22"/>
  <c r="Y1051" i="22"/>
  <c r="Y1052" i="22"/>
  <c r="Y1053" i="22"/>
  <c r="Y1054" i="22"/>
  <c r="Y1055" i="22"/>
  <c r="Y1056" i="22"/>
  <c r="Y1057" i="22"/>
  <c r="Y1058" i="22"/>
  <c r="Y1059" i="22"/>
  <c r="Y1060" i="22"/>
  <c r="Y1061" i="22"/>
  <c r="Y1062" i="22"/>
  <c r="Y1063" i="22"/>
  <c r="Y1064" i="22"/>
  <c r="Y1065" i="22"/>
  <c r="Y1066" i="22"/>
  <c r="Y1067" i="22"/>
  <c r="Y1068" i="22"/>
  <c r="Y1069" i="22"/>
  <c r="Y1070" i="22"/>
  <c r="Y1071" i="22"/>
  <c r="Y1072" i="22"/>
  <c r="Y1073" i="22"/>
  <c r="Y1074" i="22"/>
  <c r="Y1075" i="22"/>
  <c r="Y1076" i="22"/>
  <c r="Y1077" i="22"/>
  <c r="Y1078" i="22"/>
  <c r="Y1079" i="22"/>
  <c r="Y1080" i="22"/>
  <c r="Y1081" i="22"/>
  <c r="Y1082" i="22"/>
  <c r="Y1083" i="22"/>
  <c r="Y1084" i="22"/>
  <c r="Y1085" i="22"/>
  <c r="Y1086" i="22"/>
  <c r="Y1087" i="22"/>
  <c r="Y1088" i="22"/>
  <c r="Y1089" i="22"/>
  <c r="Y1090" i="22"/>
  <c r="Y1091" i="22"/>
  <c r="Y1092" i="22"/>
  <c r="Y1093" i="22"/>
  <c r="Y1094" i="22"/>
  <c r="Y1095" i="22"/>
  <c r="Y1096" i="22"/>
  <c r="Y1097" i="22"/>
  <c r="Y1098" i="22"/>
  <c r="Y1099" i="22"/>
  <c r="Y1100" i="22"/>
  <c r="Y1101" i="22"/>
  <c r="Y1102" i="22"/>
  <c r="Y1103" i="22"/>
  <c r="Y1104" i="22"/>
  <c r="Y1105" i="22"/>
  <c r="Y1106" i="22"/>
  <c r="Y1107" i="22"/>
  <c r="Y1108" i="22"/>
  <c r="Y1109" i="22"/>
  <c r="Y1110" i="22"/>
  <c r="Y1111" i="22"/>
  <c r="Y1112" i="22"/>
  <c r="Y1113" i="22"/>
  <c r="Y1114" i="22"/>
  <c r="Y1115" i="22"/>
  <c r="Y1116" i="22"/>
  <c r="Y1117" i="22"/>
  <c r="Y1118" i="22"/>
  <c r="Y1119" i="22"/>
  <c r="Y1120" i="22"/>
  <c r="Y1121" i="22"/>
  <c r="Y1122" i="22"/>
  <c r="Y1123" i="22"/>
  <c r="Y1124" i="22"/>
  <c r="Y1125" i="22"/>
  <c r="Y1126" i="22"/>
  <c r="Y1127" i="22"/>
  <c r="Y1128" i="22"/>
  <c r="Y1129" i="22"/>
  <c r="Y1130" i="22"/>
  <c r="Y1131" i="22"/>
  <c r="Y1132" i="22"/>
  <c r="Y1133" i="22"/>
  <c r="Y1134" i="22"/>
  <c r="Y1135" i="22"/>
  <c r="Y1136" i="22"/>
  <c r="Y1137" i="22"/>
  <c r="Y1138" i="22"/>
  <c r="Y1139" i="22"/>
  <c r="Y1140" i="22"/>
  <c r="Y1141" i="22"/>
  <c r="Y1142" i="22"/>
  <c r="Y1143" i="22"/>
  <c r="Y1144" i="22"/>
  <c r="Y1145" i="22"/>
  <c r="Y1146" i="22"/>
  <c r="Y1147" i="22"/>
  <c r="Y1148" i="22"/>
  <c r="Y1149" i="22"/>
  <c r="Y1150" i="22"/>
  <c r="Y1151" i="22"/>
  <c r="Y1152" i="22"/>
  <c r="Y1153" i="22"/>
  <c r="Y1154" i="22"/>
  <c r="Y1155" i="22"/>
  <c r="Y1156" i="22"/>
  <c r="Y1157" i="22"/>
  <c r="Y1158" i="22"/>
  <c r="Y1159" i="22"/>
  <c r="Y1160" i="22"/>
  <c r="Y1161" i="22"/>
  <c r="Y1162" i="22"/>
  <c r="Y1163" i="22"/>
  <c r="Y1164" i="22"/>
  <c r="Y1165" i="22"/>
  <c r="Y1166" i="22"/>
  <c r="Y1167" i="22"/>
  <c r="Y1168" i="22"/>
  <c r="Y1169" i="22"/>
  <c r="Y1170" i="22"/>
  <c r="Y1171" i="22"/>
  <c r="Y1172" i="22"/>
  <c r="Y1173" i="22"/>
  <c r="Y1174" i="22"/>
  <c r="Y1175" i="22"/>
  <c r="Y1176" i="22"/>
  <c r="Y1177" i="22"/>
  <c r="Y1178" i="22"/>
  <c r="Y1179" i="22"/>
  <c r="Y1180" i="22"/>
  <c r="Y1181" i="22"/>
  <c r="Y1182" i="22"/>
  <c r="Y1183" i="22"/>
  <c r="Y1184" i="22"/>
  <c r="Y1185" i="22"/>
  <c r="Y1186" i="22"/>
  <c r="Y1187" i="22"/>
  <c r="Y1188" i="22"/>
  <c r="Y1189" i="22"/>
  <c r="Y1190" i="22"/>
  <c r="Y1191" i="22"/>
  <c r="Y1192" i="22"/>
  <c r="Y1193" i="22"/>
  <c r="Y1194" i="22"/>
  <c r="Y1195" i="22"/>
  <c r="Y1196" i="22"/>
  <c r="Y1197" i="22"/>
  <c r="Y1198" i="22"/>
  <c r="Y1199" i="22"/>
  <c r="Y1200" i="22"/>
  <c r="Y1201" i="22"/>
  <c r="Y1202" i="22"/>
  <c r="Y1203" i="22"/>
  <c r="Y1204" i="22"/>
  <c r="Y1205" i="22"/>
  <c r="Y1206" i="22"/>
  <c r="Y1207" i="22"/>
  <c r="Y1208" i="22"/>
  <c r="Y1209" i="22"/>
  <c r="Y1210" i="22"/>
  <c r="Y1211" i="22"/>
  <c r="Y1212" i="22"/>
  <c r="Y1213" i="22"/>
  <c r="Y1214" i="22"/>
  <c r="Y1215" i="22"/>
  <c r="Y1216" i="22"/>
  <c r="Y1217" i="22"/>
  <c r="Y1218" i="22"/>
  <c r="Y1219" i="22"/>
  <c r="Y1220" i="22"/>
  <c r="Y1221" i="22"/>
  <c r="Y1222" i="22"/>
  <c r="Y1223" i="22"/>
  <c r="Y1224" i="22"/>
  <c r="Y1225" i="22"/>
  <c r="Y1226" i="22"/>
  <c r="Y1227" i="22"/>
  <c r="Y1228" i="22"/>
  <c r="Y1229" i="22"/>
  <c r="Y1230" i="22"/>
  <c r="Y1231" i="22"/>
  <c r="Y1232" i="22"/>
  <c r="Y1233" i="22"/>
  <c r="Y1234" i="22"/>
  <c r="Y1235" i="22"/>
  <c r="Y1236" i="22"/>
  <c r="Y1237" i="22"/>
  <c r="Y1238" i="22"/>
  <c r="Y1239" i="22"/>
  <c r="Y1240" i="22"/>
  <c r="Y1241" i="22"/>
  <c r="Y1242" i="22"/>
  <c r="Y1243" i="22"/>
  <c r="Y1244" i="22"/>
  <c r="Y1245" i="22"/>
  <c r="Y1246" i="22"/>
  <c r="Y1247" i="22"/>
  <c r="Y1248" i="22"/>
  <c r="Y1249" i="22"/>
  <c r="Y1250" i="22"/>
  <c r="Y1251" i="22"/>
  <c r="Y1252" i="22"/>
  <c r="Y1253" i="22"/>
  <c r="Y1254" i="22"/>
  <c r="Y1255" i="22"/>
  <c r="Y1256" i="22"/>
  <c r="Y1257" i="22"/>
  <c r="Y1258" i="22"/>
  <c r="Y1259" i="22"/>
  <c r="Y1260" i="22"/>
  <c r="Y1261" i="22"/>
  <c r="Y1262" i="22"/>
  <c r="Y1263" i="22"/>
  <c r="Y1264" i="22"/>
  <c r="Y1265" i="22"/>
  <c r="Y1266" i="22"/>
  <c r="Y1267" i="22"/>
  <c r="Y1268" i="22"/>
  <c r="Y1269" i="22"/>
  <c r="Y1270" i="22"/>
  <c r="Y1271" i="22"/>
  <c r="Y1272" i="22"/>
  <c r="Y1273" i="22"/>
  <c r="Y1274" i="22"/>
  <c r="Y1275" i="22"/>
  <c r="Y1276" i="22"/>
  <c r="Y1277" i="22"/>
  <c r="Y1278" i="22"/>
  <c r="Y1279" i="22"/>
  <c r="Y1280" i="22"/>
  <c r="Y1281" i="22"/>
  <c r="Y1282" i="22"/>
  <c r="Y1283" i="22"/>
  <c r="Y1284" i="22"/>
  <c r="Y1285" i="22"/>
  <c r="Y1286" i="22"/>
  <c r="Y1287" i="22"/>
  <c r="Y1288" i="22"/>
  <c r="Y1289" i="22"/>
  <c r="Y1290" i="22"/>
  <c r="Y1291" i="22"/>
  <c r="Y1292" i="22"/>
  <c r="Y1293" i="22"/>
  <c r="Y1294" i="22"/>
  <c r="Y1295" i="22"/>
  <c r="Y1296" i="22"/>
  <c r="Y1297" i="22"/>
  <c r="Y1298" i="22"/>
  <c r="Y1299" i="22"/>
  <c r="Y1300" i="22"/>
  <c r="Y1301" i="22"/>
  <c r="Y1302" i="22"/>
  <c r="Y1303" i="22"/>
  <c r="Y1304" i="22"/>
  <c r="Y1305" i="22"/>
  <c r="Y1306" i="22"/>
  <c r="Y1307" i="22"/>
  <c r="Y1308" i="22"/>
  <c r="Y1309" i="22"/>
  <c r="Y1310" i="22"/>
  <c r="Y1311" i="22"/>
  <c r="Y1312" i="22"/>
  <c r="Y1313" i="22"/>
  <c r="Y1314" i="22"/>
  <c r="Y1315" i="22"/>
  <c r="Y1316" i="22"/>
  <c r="Y1317" i="22"/>
  <c r="Y1318" i="22"/>
  <c r="Y1319" i="22"/>
  <c r="Y1320" i="22"/>
  <c r="Y1321" i="22"/>
  <c r="Y1322" i="22"/>
  <c r="Y1323" i="22"/>
  <c r="Y1324" i="22"/>
  <c r="Y1325" i="22"/>
  <c r="Y1326" i="22"/>
  <c r="Y1327" i="22"/>
  <c r="Y1328" i="22"/>
  <c r="Y1329" i="22"/>
  <c r="Y1330" i="22"/>
  <c r="Y1331" i="22"/>
  <c r="Y1332" i="22"/>
  <c r="Y1333" i="22"/>
  <c r="Y1334" i="22"/>
  <c r="Y1335" i="22"/>
  <c r="Y1336" i="22"/>
  <c r="Y1337" i="22"/>
  <c r="Y1338" i="22"/>
  <c r="Y1339" i="22"/>
  <c r="Y1340" i="22"/>
  <c r="Y1341" i="22"/>
  <c r="Y1342" i="22"/>
  <c r="Y1343" i="22"/>
  <c r="Y1344" i="22"/>
  <c r="Y1345" i="22"/>
  <c r="Y1346" i="22"/>
  <c r="Y1347" i="22"/>
  <c r="Y1348" i="22"/>
  <c r="Y1349" i="22"/>
  <c r="Y1350" i="22"/>
  <c r="Y1351" i="22"/>
  <c r="Y1352" i="22"/>
  <c r="Y1353" i="22"/>
  <c r="Y1354" i="22"/>
  <c r="Y1355" i="22"/>
  <c r="Y1356" i="22"/>
  <c r="Y1357" i="22"/>
  <c r="Y1358" i="22"/>
  <c r="Y1359" i="22"/>
  <c r="Y1360" i="22"/>
  <c r="Y1361" i="22"/>
  <c r="Y1362" i="22"/>
  <c r="Y1363" i="22"/>
  <c r="Y1364" i="22"/>
  <c r="Y1365" i="22"/>
  <c r="Y1366" i="22"/>
  <c r="Y1367" i="22"/>
  <c r="Y1368" i="22"/>
  <c r="Y1369" i="22"/>
  <c r="Y1370" i="22"/>
  <c r="Y1371" i="22"/>
  <c r="Y1372" i="22"/>
  <c r="Y1373" i="22"/>
  <c r="Y1374" i="22"/>
  <c r="Y1375" i="22"/>
  <c r="Y1376" i="22"/>
  <c r="Y1377" i="22"/>
  <c r="Y1378" i="22"/>
  <c r="Y1379" i="22"/>
  <c r="Y1380" i="22"/>
  <c r="Y1381" i="22"/>
  <c r="Y1382" i="22"/>
  <c r="Y1383" i="22"/>
  <c r="Y1384" i="22"/>
  <c r="Y1385" i="22"/>
  <c r="Y1386" i="22"/>
  <c r="Y1387" i="22"/>
  <c r="Y1388" i="22"/>
  <c r="Y1389" i="22"/>
  <c r="Y1390" i="22"/>
  <c r="Y1391" i="22"/>
  <c r="Y1392" i="22"/>
  <c r="Y1393" i="22"/>
  <c r="Y1394" i="22"/>
  <c r="Y1395" i="22"/>
  <c r="Y1396" i="22"/>
  <c r="Y1397" i="22"/>
  <c r="Y1398" i="22"/>
  <c r="Y1399" i="22"/>
  <c r="Y1400" i="22"/>
  <c r="Y1401" i="22"/>
  <c r="Y1402" i="22"/>
  <c r="Y1403" i="22"/>
  <c r="Y1404" i="22"/>
  <c r="Y1405" i="22"/>
  <c r="Y1406" i="22"/>
  <c r="Y1407" i="22"/>
  <c r="Y1408" i="22"/>
  <c r="Y1409" i="22"/>
  <c r="Y1410" i="22"/>
  <c r="Y1411" i="22"/>
  <c r="Y1412" i="22"/>
  <c r="Y1413" i="22"/>
  <c r="Y1414" i="22"/>
  <c r="Y1415" i="22"/>
  <c r="Y1416" i="22"/>
  <c r="Y1417" i="22"/>
  <c r="Y1418" i="22"/>
  <c r="Y1419" i="22"/>
  <c r="Y1420" i="22"/>
  <c r="Y1421" i="22"/>
  <c r="Y1422" i="22"/>
  <c r="Y1423" i="22"/>
  <c r="Y1424" i="22"/>
  <c r="Y1425" i="22"/>
  <c r="Y1426" i="22"/>
  <c r="Y1427" i="22"/>
  <c r="Y1428" i="22"/>
  <c r="Y1429" i="22"/>
  <c r="Y1430" i="22"/>
  <c r="Y1431" i="22"/>
  <c r="Y1432" i="22"/>
  <c r="Y1433" i="22"/>
  <c r="Y1434" i="22"/>
  <c r="Y1435" i="22"/>
  <c r="Y1436" i="22"/>
  <c r="Y1437" i="22"/>
  <c r="Y1438" i="22"/>
  <c r="Y1439" i="22"/>
  <c r="Y1440" i="22"/>
  <c r="Y1441" i="22"/>
  <c r="Y1442" i="22"/>
  <c r="Y1443" i="22"/>
  <c r="Y1444" i="22"/>
  <c r="Y1445" i="22"/>
  <c r="Y1446" i="22"/>
  <c r="Y1447" i="22"/>
  <c r="Y1448" i="22"/>
  <c r="Y1449" i="22"/>
  <c r="Y1450" i="22"/>
  <c r="Y1451" i="22"/>
  <c r="Y1452" i="22"/>
  <c r="Y1453" i="22"/>
  <c r="Y1454" i="22"/>
  <c r="Y1455" i="22"/>
  <c r="Y1456" i="22"/>
  <c r="Y1457" i="22"/>
  <c r="Y1458" i="22"/>
  <c r="Y1459" i="22"/>
  <c r="Y1460" i="22"/>
  <c r="Y1461" i="22"/>
  <c r="Y1462" i="22"/>
  <c r="Y1463" i="22"/>
  <c r="Y1464" i="22"/>
  <c r="Y1465" i="22"/>
  <c r="Y1466" i="22"/>
  <c r="Y1467" i="22"/>
  <c r="Y1468" i="22"/>
  <c r="Y1469" i="22"/>
  <c r="Y1470" i="22"/>
  <c r="Y1471" i="22"/>
  <c r="Y1472" i="22"/>
  <c r="Y1473" i="22"/>
  <c r="Y1474" i="22"/>
  <c r="Y1475" i="22"/>
  <c r="Y1476" i="22"/>
  <c r="Y1477" i="22"/>
  <c r="Y1478" i="22"/>
  <c r="Y1479" i="22"/>
  <c r="Y1480" i="22"/>
  <c r="Y1481" i="22"/>
  <c r="Y1482" i="22"/>
  <c r="Y1483" i="22"/>
  <c r="Y1484" i="22"/>
  <c r="Y1485" i="22"/>
  <c r="Y1486" i="22"/>
  <c r="Y1487" i="22"/>
  <c r="Y1488" i="22"/>
  <c r="Y1489" i="22"/>
  <c r="Y1490" i="22"/>
  <c r="Y1491" i="22"/>
  <c r="Y1492" i="22"/>
  <c r="Y1493" i="22"/>
  <c r="Y1494" i="22"/>
  <c r="Y1495" i="22"/>
  <c r="Y1496" i="22"/>
  <c r="Y1497" i="22"/>
  <c r="Y1498" i="22"/>
  <c r="Y1499" i="22"/>
  <c r="Y1500" i="22"/>
  <c r="Y1501" i="22"/>
  <c r="Y1502" i="22"/>
  <c r="Y1503" i="22"/>
  <c r="Y1504" i="22"/>
  <c r="Y1505" i="22"/>
  <c r="Y1506" i="22"/>
  <c r="Y1507" i="22"/>
  <c r="Y1508" i="22"/>
  <c r="Y1509" i="22"/>
  <c r="Y1510" i="22"/>
  <c r="Y1511" i="22"/>
  <c r="Y1512" i="22"/>
  <c r="Y1513" i="22"/>
  <c r="Y1514" i="22"/>
  <c r="Y1515" i="22"/>
  <c r="Y1516" i="22"/>
  <c r="Y1517" i="22"/>
  <c r="Y1518" i="22"/>
  <c r="Y1519" i="22"/>
  <c r="Y1520" i="22"/>
  <c r="Y1521" i="22"/>
  <c r="Y1522" i="22"/>
  <c r="Y1523" i="22"/>
  <c r="Y1524" i="22"/>
  <c r="Y1525" i="22"/>
  <c r="Y1526" i="22"/>
  <c r="Y1527" i="22"/>
  <c r="Y1528" i="22"/>
  <c r="Y1529" i="22"/>
  <c r="Y1530" i="22"/>
  <c r="Y1531" i="22"/>
  <c r="Y1532" i="22"/>
  <c r="Y1533" i="22"/>
  <c r="Y1534" i="22"/>
  <c r="Y1535" i="22"/>
  <c r="Y1536" i="22"/>
  <c r="Y1537" i="22"/>
  <c r="Y1538" i="22"/>
  <c r="Y1539" i="22"/>
  <c r="Y1540" i="22"/>
  <c r="Y1541" i="22"/>
  <c r="Y1542" i="22"/>
  <c r="Y1543" i="22"/>
  <c r="Y1544" i="22"/>
  <c r="Y1545" i="22"/>
  <c r="Y1546" i="22"/>
  <c r="Y1547" i="22"/>
  <c r="Y1548" i="22"/>
  <c r="Y1549" i="22"/>
  <c r="Y1550" i="22"/>
  <c r="Y1551" i="22"/>
  <c r="Y1552" i="22"/>
  <c r="Y1553" i="22"/>
  <c r="Y1554" i="22"/>
  <c r="Y1555" i="22"/>
  <c r="Y1556" i="22"/>
  <c r="Y1557" i="22"/>
  <c r="Y1558" i="22"/>
  <c r="Y1559" i="22"/>
  <c r="Y1560" i="22"/>
  <c r="Y1561" i="22"/>
  <c r="Y1562" i="22"/>
  <c r="Y1563" i="22"/>
  <c r="Y1564" i="22"/>
  <c r="Y1565" i="22"/>
  <c r="Y1566" i="22"/>
  <c r="Y1567" i="22"/>
  <c r="Y1568" i="22"/>
  <c r="Y1569" i="22"/>
  <c r="Y1570" i="22"/>
  <c r="Y1571" i="22"/>
  <c r="Y1572" i="22"/>
  <c r="Y1573" i="22"/>
  <c r="Y1574" i="22"/>
  <c r="Y1575" i="22"/>
  <c r="Y1576" i="22"/>
  <c r="Y1577" i="22"/>
  <c r="Y1578" i="22"/>
  <c r="Y1579" i="22"/>
  <c r="Y1580" i="22"/>
  <c r="Y1581" i="22"/>
  <c r="Y1582" i="22"/>
  <c r="Y1583" i="22"/>
  <c r="Y1584" i="22"/>
  <c r="Y1585" i="22"/>
  <c r="Y1586" i="22"/>
  <c r="Y1587" i="22"/>
  <c r="Y1588" i="22"/>
  <c r="Y1589" i="22"/>
  <c r="Y1590" i="22"/>
  <c r="Y1591" i="22"/>
  <c r="Y1592" i="22"/>
  <c r="Y1593" i="22"/>
  <c r="Y1594" i="22"/>
  <c r="Y1595" i="22"/>
  <c r="Y1596" i="22"/>
  <c r="Y1597" i="22"/>
  <c r="Y1598" i="22"/>
  <c r="Y1599" i="22"/>
  <c r="Y1600" i="22"/>
  <c r="Y1601" i="22"/>
  <c r="Y1602" i="22"/>
  <c r="Y1603" i="22"/>
  <c r="Y1604" i="22"/>
  <c r="Y1605" i="22"/>
  <c r="Y1606" i="22"/>
  <c r="Y1607" i="22"/>
  <c r="Y1608" i="22"/>
  <c r="Y1609" i="22"/>
  <c r="Y1610" i="22"/>
  <c r="Y1611" i="22"/>
  <c r="Y1612" i="22"/>
  <c r="Y1613" i="22"/>
  <c r="Y1614" i="22"/>
  <c r="Y1615" i="22"/>
  <c r="Y1616" i="22"/>
  <c r="Y1617" i="22"/>
  <c r="Y1618" i="22"/>
  <c r="Y1619" i="22"/>
  <c r="Y1620" i="22"/>
  <c r="Y1621" i="22"/>
  <c r="Y1622" i="22"/>
  <c r="Y1623" i="22"/>
  <c r="Y1624" i="22"/>
  <c r="Y1625" i="22"/>
  <c r="Y1626" i="22"/>
  <c r="Y1627" i="22"/>
  <c r="Y1628" i="22"/>
  <c r="Y1629" i="22"/>
  <c r="Y1630" i="22"/>
  <c r="Y1631" i="22"/>
  <c r="Y1632" i="22"/>
  <c r="Y1633" i="22"/>
  <c r="Y1634" i="22"/>
  <c r="Y1635" i="22"/>
  <c r="Y1636" i="22"/>
  <c r="Y1637" i="22"/>
  <c r="Y1638" i="22"/>
  <c r="Y1639" i="22"/>
  <c r="Y1640" i="22"/>
  <c r="Y1641" i="22"/>
  <c r="Y1642" i="22"/>
  <c r="Y1643" i="22"/>
  <c r="Y1644" i="22"/>
  <c r="Y1645" i="22"/>
  <c r="Y1646" i="22"/>
  <c r="Y1647" i="22"/>
  <c r="Y1648" i="22"/>
  <c r="Y1649" i="22"/>
  <c r="Y1650" i="22"/>
  <c r="Y1651" i="22"/>
  <c r="Y1652" i="22"/>
  <c r="Y1653" i="22"/>
  <c r="Y1654" i="22"/>
  <c r="Y1655" i="22"/>
  <c r="Y1656" i="22"/>
  <c r="Y1657" i="22"/>
  <c r="Y1658" i="22"/>
  <c r="Y1659" i="22"/>
  <c r="Y1660" i="22"/>
  <c r="Y1661" i="22"/>
  <c r="Y1662" i="22"/>
  <c r="Y1663" i="22"/>
  <c r="Y1664" i="22"/>
  <c r="Y1665" i="22"/>
  <c r="Y1666" i="22"/>
  <c r="Y1667" i="22"/>
  <c r="Y1668" i="22"/>
  <c r="Y1669" i="22"/>
  <c r="Y1670" i="22"/>
  <c r="Y1671" i="22"/>
  <c r="Y1672" i="22"/>
  <c r="Y1673" i="22"/>
  <c r="Y1674" i="22"/>
  <c r="Y1675" i="22"/>
  <c r="Y1676" i="22"/>
  <c r="Y1677" i="22"/>
  <c r="Y1678" i="22"/>
  <c r="Y1679" i="22"/>
  <c r="Y1680" i="22"/>
  <c r="Y1681" i="22"/>
  <c r="Y1682" i="22"/>
  <c r="Y1683" i="22"/>
  <c r="Y1684" i="22"/>
  <c r="Y1685" i="22"/>
  <c r="Y1686" i="22"/>
  <c r="Y1687" i="22"/>
  <c r="Y1688" i="22"/>
  <c r="Y1689" i="22"/>
  <c r="Y1690" i="22"/>
  <c r="Y1691" i="22"/>
  <c r="Y1692" i="22"/>
  <c r="Y1693" i="22"/>
  <c r="Y1694" i="22"/>
  <c r="Y1695" i="22"/>
  <c r="Y1696" i="22"/>
  <c r="Y1697" i="22"/>
  <c r="Y1698" i="22"/>
  <c r="Y1699" i="22"/>
  <c r="Y1700" i="22"/>
  <c r="Y1701" i="22"/>
  <c r="Y1702" i="22"/>
  <c r="Y1703" i="22"/>
  <c r="Y1704" i="22"/>
  <c r="Y1705" i="22"/>
  <c r="Y1706" i="22"/>
  <c r="Y1707" i="22"/>
  <c r="Y1708" i="22"/>
  <c r="Y1709" i="22"/>
  <c r="Y1710" i="22"/>
  <c r="Y1711" i="22"/>
  <c r="Y1712" i="22"/>
  <c r="Y1713" i="22"/>
  <c r="Y1714" i="22"/>
  <c r="Y1715" i="22"/>
  <c r="Y1716" i="22"/>
  <c r="Y1717" i="22"/>
  <c r="Y1718" i="22"/>
  <c r="Y1719" i="22"/>
  <c r="Y1720" i="22"/>
  <c r="Y1721" i="22"/>
  <c r="Y1722" i="22"/>
  <c r="Y1723" i="22"/>
  <c r="Y1724" i="22"/>
  <c r="Y1725" i="22"/>
  <c r="Y1726" i="22"/>
  <c r="Y1727" i="22"/>
  <c r="Y1728" i="22"/>
  <c r="Y1729" i="22"/>
  <c r="Y1730" i="22"/>
  <c r="Y1731" i="22"/>
  <c r="Y1732" i="22"/>
  <c r="Y1733" i="22"/>
  <c r="Y1734" i="22"/>
  <c r="Y1735" i="22"/>
  <c r="Y1736" i="22"/>
  <c r="Y1737" i="22"/>
  <c r="Y1738" i="22"/>
  <c r="Y1739" i="22"/>
  <c r="Y1740" i="22"/>
  <c r="Y1741" i="22"/>
  <c r="Y1742" i="22"/>
  <c r="Y1743" i="22"/>
  <c r="Y1744" i="22"/>
  <c r="Y1745" i="22"/>
  <c r="Y1746" i="22"/>
  <c r="Y1747" i="22"/>
  <c r="Y1748" i="22"/>
  <c r="Y1749" i="22"/>
  <c r="Y1750" i="22"/>
  <c r="Y1751" i="22"/>
  <c r="Y1752" i="22"/>
  <c r="Y1753" i="22"/>
  <c r="Y1754" i="22"/>
  <c r="Y1755" i="22"/>
  <c r="Y1756" i="22"/>
  <c r="Y1757" i="22"/>
  <c r="Y1758" i="22"/>
  <c r="Y1759" i="22"/>
  <c r="Y1760" i="22"/>
  <c r="Y1761" i="22"/>
  <c r="Y1762" i="22"/>
  <c r="Y1763" i="22"/>
  <c r="Y1764" i="22"/>
  <c r="Y1765" i="22"/>
  <c r="Y1766" i="22"/>
  <c r="Y1767" i="22"/>
  <c r="Y1768" i="22"/>
  <c r="Y1769" i="22"/>
  <c r="Y1770" i="22"/>
  <c r="Y1771" i="22"/>
  <c r="Y1772" i="22"/>
  <c r="Y1773" i="22"/>
  <c r="Y1774" i="22"/>
  <c r="Y1775" i="22"/>
  <c r="Y1776" i="22"/>
  <c r="Y1777" i="22"/>
  <c r="Y1778" i="22"/>
  <c r="Y1779" i="22"/>
  <c r="Y1780" i="22"/>
  <c r="Y1781" i="22"/>
  <c r="Y1782" i="22"/>
  <c r="Y1783" i="22"/>
  <c r="Y1784" i="22"/>
  <c r="Y1785" i="22"/>
  <c r="Y1786" i="22"/>
  <c r="Y1787" i="22"/>
  <c r="Y1788" i="22"/>
  <c r="Y1789" i="22"/>
  <c r="Y1790" i="22"/>
  <c r="Y1791" i="22"/>
  <c r="Y1792" i="22"/>
  <c r="Y1793" i="22"/>
  <c r="Y1794" i="22"/>
  <c r="Y1795" i="22"/>
  <c r="Y1796" i="22"/>
  <c r="Y1797" i="22"/>
  <c r="Y1798" i="22"/>
  <c r="Y1799" i="22"/>
  <c r="Y1800" i="22"/>
  <c r="Y1801" i="22"/>
  <c r="Y1802" i="22"/>
  <c r="Y1803" i="22"/>
  <c r="Y1804" i="22"/>
  <c r="Y1805" i="22"/>
  <c r="Y1806" i="22"/>
  <c r="Y1807" i="22"/>
  <c r="Y1808" i="22"/>
  <c r="Y1809" i="22"/>
  <c r="Y1810" i="22"/>
  <c r="Y1811" i="22"/>
  <c r="Y1812" i="22"/>
  <c r="Y1813" i="22"/>
  <c r="Y1814" i="22"/>
  <c r="Y1815" i="22"/>
  <c r="Y1816" i="22"/>
  <c r="Y1817" i="22"/>
  <c r="Y1818" i="22"/>
  <c r="Y1819" i="22"/>
  <c r="Y1820" i="22"/>
  <c r="Y1821" i="22"/>
  <c r="Y1822" i="22"/>
  <c r="Y1823" i="22"/>
  <c r="Y1824" i="22"/>
  <c r="Y1825" i="22"/>
  <c r="Y1826" i="22"/>
  <c r="Y1827" i="22"/>
  <c r="Y1828" i="22"/>
  <c r="Y1829" i="22"/>
  <c r="Y1830" i="22"/>
  <c r="Y1831" i="22"/>
  <c r="Y1832" i="22"/>
  <c r="Y1833" i="22"/>
  <c r="Y1834" i="22"/>
  <c r="Y1835" i="22"/>
  <c r="Y1836" i="22"/>
  <c r="Y1837" i="22"/>
  <c r="Y1838" i="22"/>
  <c r="Y1839" i="22"/>
  <c r="Y1840" i="22"/>
  <c r="Y1841" i="22"/>
  <c r="Y1842" i="22"/>
  <c r="Y1843" i="22"/>
  <c r="Y1844" i="22"/>
  <c r="Y1845" i="22"/>
  <c r="Y1846" i="22"/>
  <c r="Y1847" i="22"/>
  <c r="Y1848" i="22"/>
  <c r="Y1849" i="22"/>
  <c r="Y1850" i="22"/>
  <c r="Y1851" i="22"/>
  <c r="Y1852" i="22"/>
  <c r="Y1853" i="22"/>
  <c r="Y1854" i="22"/>
  <c r="Y1855" i="22"/>
  <c r="Y1856" i="22"/>
  <c r="Y1857" i="22"/>
  <c r="Y1858" i="22"/>
  <c r="Y1859" i="22"/>
  <c r="Y1860" i="22"/>
  <c r="Y1861" i="22"/>
  <c r="Y1862" i="22"/>
  <c r="Y1863" i="22"/>
  <c r="Y1864" i="22"/>
  <c r="Y1865" i="22"/>
  <c r="Y1866" i="22"/>
  <c r="Y1867" i="22"/>
  <c r="Y1868" i="22"/>
  <c r="Y1869" i="22"/>
  <c r="Y1870" i="22"/>
  <c r="Y1871" i="22"/>
  <c r="Y1872" i="22"/>
  <c r="Y1873" i="22"/>
  <c r="Y1874" i="22"/>
  <c r="Y1875" i="22"/>
  <c r="Y1876" i="22"/>
  <c r="Y1877" i="22"/>
  <c r="Y1878" i="22"/>
  <c r="Y1879" i="22"/>
  <c r="Y1880" i="22"/>
  <c r="Y1881" i="22"/>
  <c r="Y1882" i="22"/>
  <c r="Y1883" i="22"/>
  <c r="Y1884" i="22"/>
  <c r="Y1885" i="22"/>
  <c r="Y1886" i="22"/>
  <c r="Y1887" i="22"/>
  <c r="Y1888" i="22"/>
  <c r="Y1889" i="22"/>
  <c r="Y1890" i="22"/>
  <c r="Y1891" i="22"/>
  <c r="Y1892" i="22"/>
  <c r="Y1893" i="22"/>
  <c r="Y1894" i="22"/>
  <c r="Y1895" i="22"/>
  <c r="Y1896" i="22"/>
  <c r="Y1897" i="22"/>
  <c r="Y1898" i="22"/>
  <c r="Y1899" i="22"/>
  <c r="Y1900" i="22"/>
  <c r="Y1901" i="22"/>
  <c r="Y1902" i="22"/>
  <c r="Y1903" i="22"/>
  <c r="Y1904" i="22"/>
  <c r="Y1905" i="22"/>
  <c r="Y1906" i="22"/>
  <c r="Y1907" i="22"/>
  <c r="Y1908" i="22"/>
  <c r="Y1909" i="22"/>
  <c r="Y1910" i="22"/>
  <c r="Y1911" i="22"/>
  <c r="Y1912" i="22"/>
  <c r="Y1913" i="22"/>
  <c r="Y1914" i="22"/>
  <c r="Y1915" i="22"/>
  <c r="Y1916" i="22"/>
  <c r="Y1917" i="22"/>
  <c r="Y1918" i="22"/>
  <c r="Y1919" i="22"/>
  <c r="Y1920" i="22"/>
  <c r="Y1921" i="22"/>
  <c r="Y1922" i="22"/>
  <c r="Y1923" i="22"/>
  <c r="Y1924" i="22"/>
  <c r="Y1925" i="22"/>
  <c r="Y1926" i="22"/>
  <c r="Y1927" i="22"/>
  <c r="Y1928" i="22"/>
  <c r="Y1929" i="22"/>
  <c r="Y1930" i="22"/>
  <c r="Y1931" i="22"/>
  <c r="Y1932" i="22"/>
  <c r="Y1933" i="22"/>
  <c r="Y1934" i="22"/>
  <c r="Y1935" i="22"/>
  <c r="Y1936" i="22"/>
  <c r="Y1937" i="22"/>
  <c r="Y1938" i="22"/>
  <c r="Y1939" i="22"/>
  <c r="Y1940" i="22"/>
  <c r="Y1941" i="22"/>
  <c r="Y1942" i="22"/>
  <c r="Y1943" i="22"/>
  <c r="Y1944" i="22"/>
  <c r="Y1945" i="22"/>
  <c r="Y1946" i="22"/>
  <c r="Y1947" i="22"/>
  <c r="Y1948" i="22"/>
  <c r="Y1949" i="22"/>
  <c r="Y1950" i="22"/>
  <c r="Y1951" i="22"/>
  <c r="Y1952" i="22"/>
  <c r="Y1953" i="22"/>
  <c r="Y1954" i="22"/>
  <c r="Y1955" i="22"/>
  <c r="Y1956" i="22"/>
  <c r="Y1957" i="22"/>
  <c r="Y1958" i="22"/>
  <c r="Y1959" i="22"/>
  <c r="Y1960" i="22"/>
  <c r="Y1961" i="22"/>
  <c r="Y1962" i="22"/>
  <c r="Y1963" i="22"/>
  <c r="Y1964" i="22"/>
  <c r="Y1965" i="22"/>
  <c r="Y1966" i="22"/>
  <c r="Y1967" i="22"/>
  <c r="Y1968" i="22"/>
  <c r="Y1969" i="22"/>
  <c r="Y1970" i="22"/>
  <c r="Y1971" i="22"/>
  <c r="Y1972" i="22"/>
  <c r="Y1973" i="22"/>
  <c r="Y1974" i="22"/>
  <c r="Y1975" i="22"/>
  <c r="Y1976" i="22"/>
  <c r="Y1977" i="22"/>
  <c r="Y1978" i="22"/>
  <c r="Y1979" i="22"/>
  <c r="Y1980" i="22"/>
  <c r="Y1981" i="22"/>
  <c r="Y1982" i="22"/>
  <c r="Y1983" i="22"/>
  <c r="Y1984" i="22"/>
  <c r="Y1985" i="22"/>
  <c r="Y1986" i="22"/>
  <c r="Y1987" i="22"/>
  <c r="Y1988" i="22"/>
  <c r="Y1989" i="22"/>
  <c r="Y1990" i="22"/>
  <c r="Y1991" i="22"/>
  <c r="Y1992" i="22"/>
  <c r="Y1993" i="22"/>
  <c r="Y1994" i="22"/>
  <c r="Y1995" i="22"/>
  <c r="Y1996" i="22"/>
  <c r="Y1997" i="22"/>
  <c r="Y1998" i="22"/>
  <c r="Y1999" i="22"/>
  <c r="Y2000" i="22"/>
  <c r="Y2001" i="22"/>
  <c r="Y3" i="22"/>
  <c r="Y4" i="22"/>
  <c r="Y5" i="22"/>
  <c r="Y6" i="22"/>
  <c r="Y7" i="22"/>
  <c r="Y8" i="22"/>
  <c r="Y9" i="22"/>
  <c r="Y10" i="22"/>
  <c r="Y11" i="22"/>
  <c r="Y12" i="22"/>
  <c r="Y13" i="22"/>
  <c r="Y14" i="22"/>
  <c r="Y15" i="22"/>
  <c r="Y16" i="22"/>
  <c r="AC8" i="22"/>
  <c r="AD8" i="22" s="1"/>
  <c r="AC9" i="22"/>
  <c r="AD9" i="22" s="1"/>
  <c r="AC10" i="22"/>
  <c r="AD10" i="22" s="1"/>
  <c r="AC11" i="22"/>
  <c r="AD11" i="22" s="1"/>
  <c r="AC12" i="22"/>
  <c r="AD12" i="22" s="1"/>
  <c r="AC13" i="22"/>
  <c r="AD13" i="22" s="1"/>
  <c r="AC14" i="22"/>
  <c r="AD14" i="22" s="1"/>
  <c r="AC15" i="22"/>
  <c r="AD15" i="22" s="1"/>
  <c r="AC16" i="22"/>
  <c r="AD16" i="22" s="1"/>
  <c r="AC17" i="22"/>
  <c r="AD17" i="22" s="1"/>
  <c r="AC18" i="22"/>
  <c r="AD18" i="22" s="1"/>
  <c r="AC19" i="22"/>
  <c r="AD19" i="22" s="1"/>
  <c r="AC20" i="22"/>
  <c r="AD20" i="22" s="1"/>
  <c r="AC21" i="22"/>
  <c r="AD21" i="22" s="1"/>
  <c r="AC22" i="22"/>
  <c r="AD22" i="22" s="1"/>
  <c r="AC23" i="22"/>
  <c r="AD23" i="22" s="1"/>
  <c r="AC24" i="22"/>
  <c r="AD24" i="22" s="1"/>
  <c r="AC25" i="22"/>
  <c r="AD25" i="22" s="1"/>
  <c r="AC26" i="22"/>
  <c r="AD26" i="22" s="1"/>
  <c r="AC27" i="22"/>
  <c r="AD27" i="22" s="1"/>
  <c r="AC28" i="22"/>
  <c r="AD28" i="22" s="1"/>
  <c r="AC29" i="22"/>
  <c r="AD29" i="22" s="1"/>
  <c r="AC30" i="22"/>
  <c r="AD30" i="22" s="1"/>
  <c r="AC31" i="22"/>
  <c r="AD31" i="22" s="1"/>
  <c r="AC32" i="22"/>
  <c r="AD32" i="22" s="1"/>
  <c r="AC33" i="22"/>
  <c r="AD33" i="22" s="1"/>
  <c r="AC34" i="22"/>
  <c r="AD34" i="22" s="1"/>
  <c r="AC35" i="22"/>
  <c r="AD35" i="22" s="1"/>
  <c r="AC36" i="22"/>
  <c r="AD36" i="22" s="1"/>
  <c r="AC37" i="22"/>
  <c r="AD37" i="22" s="1"/>
  <c r="AC38" i="22"/>
  <c r="AD38" i="22" s="1"/>
  <c r="AC39" i="22"/>
  <c r="AD39" i="22" s="1"/>
  <c r="AC40" i="22"/>
  <c r="AD40" i="22" s="1"/>
  <c r="AC41" i="22"/>
  <c r="AD41" i="22" s="1"/>
  <c r="AC42" i="22"/>
  <c r="AD42" i="22" s="1"/>
  <c r="AC43" i="22"/>
  <c r="AD43" i="22" s="1"/>
  <c r="AC44" i="22"/>
  <c r="AD44" i="22" s="1"/>
  <c r="AC45" i="22"/>
  <c r="AD45" i="22" s="1"/>
  <c r="AC46" i="22"/>
  <c r="AD46" i="22" s="1"/>
  <c r="AC47" i="22"/>
  <c r="AD47" i="22" s="1"/>
  <c r="AC48" i="22"/>
  <c r="AD48" i="22" s="1"/>
  <c r="AC49" i="22"/>
  <c r="AD49" i="22" s="1"/>
  <c r="AC50" i="22"/>
  <c r="AD50" i="22" s="1"/>
  <c r="AC51" i="22"/>
  <c r="AD51" i="22" s="1"/>
  <c r="AC52" i="22"/>
  <c r="AD52" i="22" s="1"/>
  <c r="AC53" i="22"/>
  <c r="AD53" i="22" s="1"/>
  <c r="AC54" i="22"/>
  <c r="AD54" i="22" s="1"/>
  <c r="AC55" i="22"/>
  <c r="AD55" i="22" s="1"/>
  <c r="AC56" i="22"/>
  <c r="AD56" i="22" s="1"/>
  <c r="AC57" i="22"/>
  <c r="AD57" i="22" s="1"/>
  <c r="AC58" i="22"/>
  <c r="AD58" i="22" s="1"/>
  <c r="AC59" i="22"/>
  <c r="AD59" i="22" s="1"/>
  <c r="AC60" i="22"/>
  <c r="AD60" i="22" s="1"/>
  <c r="AC61" i="22"/>
  <c r="AD61" i="22" s="1"/>
  <c r="AC62" i="22"/>
  <c r="AD62" i="22" s="1"/>
  <c r="AC63" i="22"/>
  <c r="AD63" i="22" s="1"/>
  <c r="AC64" i="22"/>
  <c r="AD64" i="22" s="1"/>
  <c r="AC65" i="22"/>
  <c r="AD65" i="22" s="1"/>
  <c r="AC66" i="22"/>
  <c r="AD66" i="22" s="1"/>
  <c r="AC67" i="22"/>
  <c r="AD67" i="22" s="1"/>
  <c r="AC68" i="22"/>
  <c r="AD68" i="22" s="1"/>
  <c r="AC69" i="22"/>
  <c r="AD69" i="22" s="1"/>
  <c r="AC70" i="22"/>
  <c r="AD70" i="22" s="1"/>
  <c r="AC71" i="22"/>
  <c r="AD71" i="22" s="1"/>
  <c r="AC72" i="22"/>
  <c r="AD72" i="22" s="1"/>
  <c r="AC73" i="22"/>
  <c r="AD73" i="22" s="1"/>
  <c r="AC74" i="22"/>
  <c r="AD74" i="22" s="1"/>
  <c r="AC75" i="22"/>
  <c r="AD75" i="22" s="1"/>
  <c r="AC76" i="22"/>
  <c r="AD76" i="22" s="1"/>
  <c r="AC77" i="22"/>
  <c r="AD77" i="22" s="1"/>
  <c r="AC78" i="22"/>
  <c r="AD78" i="22" s="1"/>
  <c r="AC79" i="22"/>
  <c r="AD79" i="22" s="1"/>
  <c r="AC80" i="22"/>
  <c r="AD80" i="22" s="1"/>
  <c r="AC81" i="22"/>
  <c r="AD81" i="22" s="1"/>
  <c r="AC82" i="22"/>
  <c r="AD82" i="22" s="1"/>
  <c r="AC83" i="22"/>
  <c r="AD83" i="22" s="1"/>
  <c r="AC84" i="22"/>
  <c r="AD84" i="22" s="1"/>
  <c r="AC85" i="22"/>
  <c r="AD85" i="22" s="1"/>
  <c r="AC86" i="22"/>
  <c r="AD86" i="22" s="1"/>
  <c r="AC87" i="22"/>
  <c r="AD87" i="22" s="1"/>
  <c r="AC88" i="22"/>
  <c r="AD88" i="22" s="1"/>
  <c r="AC89" i="22"/>
  <c r="AD89" i="22" s="1"/>
  <c r="AC90" i="22"/>
  <c r="AD90" i="22" s="1"/>
  <c r="AC91" i="22"/>
  <c r="AD91" i="22" s="1"/>
  <c r="AC92" i="22"/>
  <c r="AD92" i="22" s="1"/>
  <c r="AC93" i="22"/>
  <c r="AD93" i="22" s="1"/>
  <c r="AC94" i="22"/>
  <c r="AD94" i="22" s="1"/>
  <c r="AC95" i="22"/>
  <c r="AD95" i="22" s="1"/>
  <c r="AC96" i="22"/>
  <c r="AD96" i="22" s="1"/>
  <c r="AC97" i="22"/>
  <c r="AD97" i="22" s="1"/>
  <c r="AC98" i="22"/>
  <c r="AD98" i="22" s="1"/>
  <c r="AC99" i="22"/>
  <c r="AD99" i="22" s="1"/>
  <c r="AC100" i="22"/>
  <c r="AD100" i="22" s="1"/>
  <c r="AC101" i="22"/>
  <c r="AD101" i="22" s="1"/>
  <c r="AC102" i="22"/>
  <c r="AD102" i="22" s="1"/>
  <c r="AC103" i="22"/>
  <c r="AD103" i="22" s="1"/>
  <c r="AC104" i="22"/>
  <c r="AD104" i="22" s="1"/>
  <c r="AC105" i="22"/>
  <c r="AD105" i="22" s="1"/>
  <c r="AC106" i="22"/>
  <c r="AD106" i="22" s="1"/>
  <c r="AC107" i="22"/>
  <c r="AD107" i="22" s="1"/>
  <c r="AC108" i="22"/>
  <c r="AD108" i="22" s="1"/>
  <c r="AC109" i="22"/>
  <c r="AD109" i="22" s="1"/>
  <c r="AC110" i="22"/>
  <c r="AD110" i="22" s="1"/>
  <c r="AC111" i="22"/>
  <c r="AD111" i="22" s="1"/>
  <c r="AC112" i="22"/>
  <c r="AD112" i="22" s="1"/>
  <c r="AC113" i="22"/>
  <c r="AD113" i="22" s="1"/>
  <c r="AC114" i="22"/>
  <c r="AD114" i="22" s="1"/>
  <c r="AC115" i="22"/>
  <c r="AD115" i="22" s="1"/>
  <c r="AC116" i="22"/>
  <c r="AD116" i="22" s="1"/>
  <c r="AC117" i="22"/>
  <c r="AD117" i="22" s="1"/>
  <c r="AC118" i="22"/>
  <c r="AD118" i="22" s="1"/>
  <c r="AC119" i="22"/>
  <c r="AD119" i="22" s="1"/>
  <c r="AC120" i="22"/>
  <c r="AD120" i="22" s="1"/>
  <c r="AC121" i="22"/>
  <c r="AD121" i="22" s="1"/>
  <c r="AC122" i="22"/>
  <c r="AD122" i="22" s="1"/>
  <c r="AC123" i="22"/>
  <c r="AD123" i="22" s="1"/>
  <c r="AC124" i="22"/>
  <c r="AD124" i="22" s="1"/>
  <c r="AC125" i="22"/>
  <c r="AD125" i="22" s="1"/>
  <c r="AC126" i="22"/>
  <c r="AD126" i="22" s="1"/>
  <c r="AC127" i="22"/>
  <c r="AD127" i="22" s="1"/>
  <c r="AC128" i="22"/>
  <c r="AD128" i="22" s="1"/>
  <c r="AC129" i="22"/>
  <c r="AD129" i="22" s="1"/>
  <c r="AC130" i="22"/>
  <c r="AD130" i="22" s="1"/>
  <c r="AC131" i="22"/>
  <c r="AD131" i="22" s="1"/>
  <c r="AC132" i="22"/>
  <c r="AD132" i="22" s="1"/>
  <c r="AC133" i="22"/>
  <c r="AD133" i="22" s="1"/>
  <c r="AC134" i="22"/>
  <c r="AD134" i="22" s="1"/>
  <c r="AC135" i="22"/>
  <c r="AD135" i="22" s="1"/>
  <c r="AC136" i="22"/>
  <c r="AD136" i="22" s="1"/>
  <c r="AC137" i="22"/>
  <c r="AD137" i="22" s="1"/>
  <c r="AC138" i="22"/>
  <c r="AD138" i="22" s="1"/>
  <c r="AC139" i="22"/>
  <c r="AD139" i="22" s="1"/>
  <c r="AC140" i="22"/>
  <c r="AD140" i="22" s="1"/>
  <c r="AC141" i="22"/>
  <c r="AD141" i="22" s="1"/>
  <c r="AC142" i="22"/>
  <c r="AD142" i="22" s="1"/>
  <c r="AC143" i="22"/>
  <c r="AD143" i="22" s="1"/>
  <c r="AC144" i="22"/>
  <c r="AD144" i="22" s="1"/>
  <c r="AC145" i="22"/>
  <c r="AD145" i="22" s="1"/>
  <c r="AC146" i="22"/>
  <c r="AD146" i="22" s="1"/>
  <c r="AC147" i="22"/>
  <c r="AD147" i="22" s="1"/>
  <c r="AC148" i="22"/>
  <c r="AD148" i="22" s="1"/>
  <c r="AC149" i="22"/>
  <c r="AD149" i="22" s="1"/>
  <c r="AC150" i="22"/>
  <c r="AD150" i="22" s="1"/>
  <c r="AC151" i="22"/>
  <c r="AD151" i="22" s="1"/>
  <c r="AC152" i="22"/>
  <c r="AD152" i="22" s="1"/>
  <c r="AC153" i="22"/>
  <c r="AD153" i="22" s="1"/>
  <c r="AC154" i="22"/>
  <c r="AD154" i="22" s="1"/>
  <c r="AC155" i="22"/>
  <c r="AD155" i="22" s="1"/>
  <c r="AC156" i="22"/>
  <c r="AD156" i="22" s="1"/>
  <c r="AC157" i="22"/>
  <c r="AD157" i="22" s="1"/>
  <c r="AC158" i="22"/>
  <c r="AD158" i="22" s="1"/>
  <c r="AC159" i="22"/>
  <c r="AD159" i="22" s="1"/>
  <c r="AC160" i="22"/>
  <c r="AD160" i="22" s="1"/>
  <c r="AC161" i="22"/>
  <c r="AD161" i="22" s="1"/>
  <c r="AC162" i="22"/>
  <c r="AD162" i="22" s="1"/>
  <c r="AC163" i="22"/>
  <c r="AD163" i="22" s="1"/>
  <c r="AC164" i="22"/>
  <c r="AD164" i="22" s="1"/>
  <c r="AC165" i="22"/>
  <c r="AD165" i="22" s="1"/>
  <c r="AC166" i="22"/>
  <c r="AD166" i="22" s="1"/>
  <c r="AC167" i="22"/>
  <c r="AD167" i="22" s="1"/>
  <c r="AC168" i="22"/>
  <c r="AD168" i="22" s="1"/>
  <c r="AC169" i="22"/>
  <c r="AD169" i="22" s="1"/>
  <c r="AC170" i="22"/>
  <c r="AD170" i="22" s="1"/>
  <c r="AC171" i="22"/>
  <c r="AD171" i="22" s="1"/>
  <c r="AC172" i="22"/>
  <c r="AD172" i="22" s="1"/>
  <c r="AC173" i="22"/>
  <c r="AD173" i="22" s="1"/>
  <c r="AC174" i="22"/>
  <c r="AD174" i="22" s="1"/>
  <c r="AC175" i="22"/>
  <c r="AD175" i="22" s="1"/>
  <c r="AC176" i="22"/>
  <c r="AD176" i="22" s="1"/>
  <c r="AC177" i="22"/>
  <c r="AD177" i="22" s="1"/>
  <c r="AC178" i="22"/>
  <c r="AD178" i="22" s="1"/>
  <c r="AC179" i="22"/>
  <c r="AD179" i="22" s="1"/>
  <c r="AC180" i="22"/>
  <c r="AD180" i="22" s="1"/>
  <c r="AC181" i="22"/>
  <c r="AD181" i="22" s="1"/>
  <c r="AC182" i="22"/>
  <c r="AD182" i="22" s="1"/>
  <c r="AC183" i="22"/>
  <c r="AD183" i="22" s="1"/>
  <c r="AC184" i="22"/>
  <c r="AD184" i="22" s="1"/>
  <c r="AC185" i="22"/>
  <c r="AD185" i="22" s="1"/>
  <c r="AC186" i="22"/>
  <c r="AD186" i="22" s="1"/>
  <c r="AC187" i="22"/>
  <c r="AD187" i="22" s="1"/>
  <c r="AC188" i="22"/>
  <c r="AD188" i="22" s="1"/>
  <c r="AC189" i="22"/>
  <c r="AD189" i="22" s="1"/>
  <c r="AC190" i="22"/>
  <c r="AD190" i="22" s="1"/>
  <c r="AC191" i="22"/>
  <c r="AD191" i="22" s="1"/>
  <c r="AC192" i="22"/>
  <c r="AD192" i="22" s="1"/>
  <c r="AC193" i="22"/>
  <c r="AD193" i="22" s="1"/>
  <c r="AC194" i="22"/>
  <c r="AD194" i="22" s="1"/>
  <c r="AC195" i="22"/>
  <c r="AD195" i="22" s="1"/>
  <c r="AC196" i="22"/>
  <c r="AD196" i="22" s="1"/>
  <c r="AC197" i="22"/>
  <c r="AD197" i="22" s="1"/>
  <c r="AC198" i="22"/>
  <c r="AD198" i="22" s="1"/>
  <c r="AC199" i="22"/>
  <c r="AD199" i="22" s="1"/>
  <c r="AC200" i="22"/>
  <c r="AD200" i="22" s="1"/>
  <c r="AC201" i="22"/>
  <c r="AD201" i="22" s="1"/>
  <c r="AC202" i="22"/>
  <c r="AD202" i="22" s="1"/>
  <c r="AC203" i="22"/>
  <c r="AD203" i="22" s="1"/>
  <c r="AC204" i="22"/>
  <c r="AD204" i="22" s="1"/>
  <c r="AC205" i="22"/>
  <c r="AD205" i="22" s="1"/>
  <c r="AC206" i="22"/>
  <c r="AD206" i="22" s="1"/>
  <c r="AC207" i="22"/>
  <c r="AD207" i="22" s="1"/>
  <c r="AC208" i="22"/>
  <c r="AD208" i="22" s="1"/>
  <c r="AC209" i="22"/>
  <c r="AD209" i="22" s="1"/>
  <c r="AC210" i="22"/>
  <c r="AD210" i="22" s="1"/>
  <c r="AC211" i="22"/>
  <c r="AD211" i="22" s="1"/>
  <c r="AC212" i="22"/>
  <c r="AD212" i="22" s="1"/>
  <c r="AC213" i="22"/>
  <c r="AD213" i="22" s="1"/>
  <c r="AC214" i="22"/>
  <c r="AD214" i="22" s="1"/>
  <c r="AC215" i="22"/>
  <c r="AD215" i="22" s="1"/>
  <c r="AC216" i="22"/>
  <c r="AD216" i="22" s="1"/>
  <c r="AC217" i="22"/>
  <c r="AD217" i="22" s="1"/>
  <c r="AC218" i="22"/>
  <c r="AD218" i="22" s="1"/>
  <c r="AC219" i="22"/>
  <c r="AD219" i="22" s="1"/>
  <c r="AC220" i="22"/>
  <c r="AD220" i="22" s="1"/>
  <c r="AC221" i="22"/>
  <c r="AD221" i="22" s="1"/>
  <c r="AC222" i="22"/>
  <c r="AD222" i="22" s="1"/>
  <c r="AC223" i="22"/>
  <c r="AD223" i="22" s="1"/>
  <c r="AC224" i="22"/>
  <c r="AD224" i="22" s="1"/>
  <c r="AC225" i="22"/>
  <c r="AD225" i="22" s="1"/>
  <c r="AC226" i="22"/>
  <c r="AD226" i="22" s="1"/>
  <c r="AC227" i="22"/>
  <c r="AD227" i="22" s="1"/>
  <c r="AC228" i="22"/>
  <c r="AD228" i="22" s="1"/>
  <c r="AC229" i="22"/>
  <c r="AD229" i="22" s="1"/>
  <c r="AC230" i="22"/>
  <c r="AD230" i="22" s="1"/>
  <c r="AC231" i="22"/>
  <c r="AD231" i="22" s="1"/>
  <c r="AC232" i="22"/>
  <c r="AD232" i="22" s="1"/>
  <c r="AC233" i="22"/>
  <c r="AD233" i="22" s="1"/>
  <c r="AC234" i="22"/>
  <c r="AD234" i="22" s="1"/>
  <c r="AC235" i="22"/>
  <c r="AD235" i="22" s="1"/>
  <c r="AC236" i="22"/>
  <c r="AD236" i="22" s="1"/>
  <c r="AC237" i="22"/>
  <c r="AD237" i="22" s="1"/>
  <c r="AC238" i="22"/>
  <c r="AD238" i="22" s="1"/>
  <c r="AC239" i="22"/>
  <c r="AD239" i="22" s="1"/>
  <c r="AC240" i="22"/>
  <c r="AD240" i="22" s="1"/>
  <c r="AC241" i="22"/>
  <c r="AD241" i="22" s="1"/>
  <c r="AC242" i="22"/>
  <c r="AD242" i="22" s="1"/>
  <c r="AC243" i="22"/>
  <c r="AD243" i="22" s="1"/>
  <c r="AC244" i="22"/>
  <c r="AD244" i="22" s="1"/>
  <c r="AC245" i="22"/>
  <c r="AD245" i="22" s="1"/>
  <c r="AC246" i="22"/>
  <c r="AD246" i="22" s="1"/>
  <c r="AC247" i="22"/>
  <c r="AD247" i="22" s="1"/>
  <c r="AC248" i="22"/>
  <c r="AD248" i="22" s="1"/>
  <c r="AC249" i="22"/>
  <c r="AD249" i="22" s="1"/>
  <c r="AC250" i="22"/>
  <c r="AD250" i="22" s="1"/>
  <c r="AC251" i="22"/>
  <c r="AD251" i="22" s="1"/>
  <c r="AC252" i="22"/>
  <c r="AD252" i="22" s="1"/>
  <c r="AC253" i="22"/>
  <c r="AD253" i="22" s="1"/>
  <c r="AC254" i="22"/>
  <c r="AD254" i="22" s="1"/>
  <c r="AC255" i="22"/>
  <c r="AD255" i="22" s="1"/>
  <c r="AC256" i="22"/>
  <c r="AD256" i="22" s="1"/>
  <c r="AC257" i="22"/>
  <c r="AD257" i="22" s="1"/>
  <c r="AC258" i="22"/>
  <c r="AD258" i="22" s="1"/>
  <c r="AC259" i="22"/>
  <c r="AD259" i="22" s="1"/>
  <c r="AC260" i="22"/>
  <c r="AD260" i="22" s="1"/>
  <c r="AC261" i="22"/>
  <c r="AD261" i="22" s="1"/>
  <c r="AC262" i="22"/>
  <c r="AD262" i="22" s="1"/>
  <c r="AC263" i="22"/>
  <c r="AD263" i="22" s="1"/>
  <c r="AC264" i="22"/>
  <c r="AD264" i="22" s="1"/>
  <c r="AC265" i="22"/>
  <c r="AD265" i="22" s="1"/>
  <c r="AC266" i="22"/>
  <c r="AD266" i="22" s="1"/>
  <c r="AC267" i="22"/>
  <c r="AD267" i="22" s="1"/>
  <c r="AC268" i="22"/>
  <c r="AD268" i="22" s="1"/>
  <c r="AC269" i="22"/>
  <c r="AD269" i="22" s="1"/>
  <c r="AC270" i="22"/>
  <c r="AD270" i="22" s="1"/>
  <c r="AC271" i="22"/>
  <c r="AD271" i="22" s="1"/>
  <c r="AC272" i="22"/>
  <c r="AD272" i="22" s="1"/>
  <c r="AC273" i="22"/>
  <c r="AD273" i="22" s="1"/>
  <c r="AC274" i="22"/>
  <c r="AD274" i="22" s="1"/>
  <c r="AC275" i="22"/>
  <c r="AD275" i="22" s="1"/>
  <c r="AC276" i="22"/>
  <c r="AD276" i="22" s="1"/>
  <c r="AC277" i="22"/>
  <c r="AD277" i="22" s="1"/>
  <c r="AC278" i="22"/>
  <c r="AD278" i="22" s="1"/>
  <c r="AC279" i="22"/>
  <c r="AD279" i="22" s="1"/>
  <c r="AC280" i="22"/>
  <c r="AD280" i="22" s="1"/>
  <c r="AC281" i="22"/>
  <c r="AD281" i="22" s="1"/>
  <c r="AC282" i="22"/>
  <c r="AD282" i="22" s="1"/>
  <c r="AC283" i="22"/>
  <c r="AD283" i="22" s="1"/>
  <c r="AC284" i="22"/>
  <c r="AD284" i="22" s="1"/>
  <c r="AC285" i="22"/>
  <c r="AD285" i="22" s="1"/>
  <c r="AC286" i="22"/>
  <c r="AD286" i="22" s="1"/>
  <c r="AC287" i="22"/>
  <c r="AD287" i="22" s="1"/>
  <c r="AC288" i="22"/>
  <c r="AD288" i="22" s="1"/>
  <c r="AC289" i="22"/>
  <c r="AD289" i="22" s="1"/>
  <c r="AC290" i="22"/>
  <c r="AD290" i="22" s="1"/>
  <c r="AC291" i="22"/>
  <c r="AD291" i="22" s="1"/>
  <c r="AC292" i="22"/>
  <c r="AD292" i="22" s="1"/>
  <c r="AC293" i="22"/>
  <c r="AD293" i="22" s="1"/>
  <c r="AC294" i="22"/>
  <c r="AD294" i="22" s="1"/>
  <c r="AC295" i="22"/>
  <c r="AD295" i="22" s="1"/>
  <c r="AC296" i="22"/>
  <c r="AD296" i="22" s="1"/>
  <c r="AC297" i="22"/>
  <c r="AD297" i="22" s="1"/>
  <c r="AC298" i="22"/>
  <c r="AD298" i="22" s="1"/>
  <c r="AC299" i="22"/>
  <c r="AD299" i="22" s="1"/>
  <c r="AC300" i="22"/>
  <c r="AD300" i="22" s="1"/>
  <c r="AC301" i="22"/>
  <c r="AD301" i="22" s="1"/>
  <c r="AC302" i="22"/>
  <c r="AD302" i="22" s="1"/>
  <c r="AC303" i="22"/>
  <c r="AD303" i="22" s="1"/>
  <c r="AC304" i="22"/>
  <c r="AD304" i="22" s="1"/>
  <c r="AC305" i="22"/>
  <c r="AD305" i="22" s="1"/>
  <c r="AC306" i="22"/>
  <c r="AD306" i="22" s="1"/>
  <c r="AC307" i="22"/>
  <c r="AD307" i="22" s="1"/>
  <c r="AC308" i="22"/>
  <c r="AD308" i="22" s="1"/>
  <c r="AC309" i="22"/>
  <c r="AD309" i="22" s="1"/>
  <c r="AC310" i="22"/>
  <c r="AD310" i="22" s="1"/>
  <c r="AC311" i="22"/>
  <c r="AD311" i="22" s="1"/>
  <c r="AC312" i="22"/>
  <c r="AD312" i="22" s="1"/>
  <c r="AC313" i="22"/>
  <c r="AD313" i="22" s="1"/>
  <c r="AC314" i="22"/>
  <c r="AD314" i="22" s="1"/>
  <c r="AC315" i="22"/>
  <c r="AD315" i="22" s="1"/>
  <c r="AC316" i="22"/>
  <c r="AD316" i="22" s="1"/>
  <c r="AC317" i="22"/>
  <c r="AD317" i="22" s="1"/>
  <c r="AC318" i="22"/>
  <c r="AD318" i="22" s="1"/>
  <c r="AC319" i="22"/>
  <c r="AD319" i="22" s="1"/>
  <c r="AC320" i="22"/>
  <c r="AD320" i="22" s="1"/>
  <c r="AC321" i="22"/>
  <c r="AD321" i="22" s="1"/>
  <c r="AC322" i="22"/>
  <c r="AD322" i="22" s="1"/>
  <c r="AC323" i="22"/>
  <c r="AD323" i="22" s="1"/>
  <c r="AC324" i="22"/>
  <c r="AD324" i="22" s="1"/>
  <c r="AC325" i="22"/>
  <c r="AD325" i="22" s="1"/>
  <c r="AC326" i="22"/>
  <c r="AD326" i="22" s="1"/>
  <c r="AC327" i="22"/>
  <c r="AD327" i="22" s="1"/>
  <c r="AC328" i="22"/>
  <c r="AD328" i="22" s="1"/>
  <c r="AC329" i="22"/>
  <c r="AD329" i="22" s="1"/>
  <c r="AC330" i="22"/>
  <c r="AD330" i="22" s="1"/>
  <c r="AC331" i="22"/>
  <c r="AD331" i="22" s="1"/>
  <c r="AC332" i="22"/>
  <c r="AD332" i="22" s="1"/>
  <c r="AC333" i="22"/>
  <c r="AD333" i="22" s="1"/>
  <c r="AC334" i="22"/>
  <c r="AD334" i="22" s="1"/>
  <c r="AC335" i="22"/>
  <c r="AD335" i="22" s="1"/>
  <c r="AC336" i="22"/>
  <c r="AD336" i="22" s="1"/>
  <c r="AC337" i="22"/>
  <c r="AD337" i="22" s="1"/>
  <c r="AC338" i="22"/>
  <c r="AD338" i="22" s="1"/>
  <c r="AC339" i="22"/>
  <c r="AD339" i="22" s="1"/>
  <c r="AC340" i="22"/>
  <c r="AD340" i="22" s="1"/>
  <c r="AC341" i="22"/>
  <c r="AD341" i="22" s="1"/>
  <c r="AC342" i="22"/>
  <c r="AD342" i="22" s="1"/>
  <c r="AC343" i="22"/>
  <c r="AD343" i="22" s="1"/>
  <c r="AC344" i="22"/>
  <c r="AD344" i="22" s="1"/>
  <c r="AC345" i="22"/>
  <c r="AD345" i="22" s="1"/>
  <c r="AC346" i="22"/>
  <c r="AD346" i="22" s="1"/>
  <c r="AC347" i="22"/>
  <c r="AD347" i="22" s="1"/>
  <c r="AC348" i="22"/>
  <c r="AD348" i="22" s="1"/>
  <c r="AC349" i="22"/>
  <c r="AD349" i="22" s="1"/>
  <c r="AC350" i="22"/>
  <c r="AD350" i="22" s="1"/>
  <c r="AC351" i="22"/>
  <c r="AD351" i="22" s="1"/>
  <c r="AC352" i="22"/>
  <c r="AD352" i="22" s="1"/>
  <c r="AC353" i="22"/>
  <c r="AD353" i="22" s="1"/>
  <c r="AC354" i="22"/>
  <c r="AD354" i="22" s="1"/>
  <c r="AC355" i="22"/>
  <c r="AD355" i="22" s="1"/>
  <c r="AC356" i="22"/>
  <c r="AD356" i="22" s="1"/>
  <c r="AC357" i="22"/>
  <c r="AD357" i="22" s="1"/>
  <c r="AC358" i="22"/>
  <c r="AD358" i="22" s="1"/>
  <c r="AC359" i="22"/>
  <c r="AD359" i="22" s="1"/>
  <c r="AC360" i="22"/>
  <c r="AD360" i="22" s="1"/>
  <c r="AC361" i="22"/>
  <c r="AD361" i="22" s="1"/>
  <c r="AC362" i="22"/>
  <c r="AD362" i="22" s="1"/>
  <c r="AC363" i="22"/>
  <c r="AD363" i="22" s="1"/>
  <c r="AC364" i="22"/>
  <c r="AD364" i="22" s="1"/>
  <c r="AC365" i="22"/>
  <c r="AD365" i="22" s="1"/>
  <c r="AC366" i="22"/>
  <c r="AD366" i="22" s="1"/>
  <c r="AC367" i="22"/>
  <c r="AD367" i="22" s="1"/>
  <c r="AC368" i="22"/>
  <c r="AD368" i="22" s="1"/>
  <c r="AC369" i="22"/>
  <c r="AD369" i="22" s="1"/>
  <c r="AC370" i="22"/>
  <c r="AD370" i="22" s="1"/>
  <c r="AC371" i="22"/>
  <c r="AD371" i="22" s="1"/>
  <c r="AC372" i="22"/>
  <c r="AD372" i="22" s="1"/>
  <c r="AC373" i="22"/>
  <c r="AD373" i="22" s="1"/>
  <c r="AC374" i="22"/>
  <c r="AD374" i="22" s="1"/>
  <c r="AC375" i="22"/>
  <c r="AD375" i="22" s="1"/>
  <c r="AC376" i="22"/>
  <c r="AD376" i="22" s="1"/>
  <c r="AC377" i="22"/>
  <c r="AD377" i="22" s="1"/>
  <c r="AC378" i="22"/>
  <c r="AD378" i="22" s="1"/>
  <c r="AC379" i="22"/>
  <c r="AD379" i="22" s="1"/>
  <c r="AC380" i="22"/>
  <c r="AD380" i="22" s="1"/>
  <c r="AC381" i="22"/>
  <c r="AD381" i="22" s="1"/>
  <c r="AC382" i="22"/>
  <c r="AD382" i="22" s="1"/>
  <c r="AC383" i="22"/>
  <c r="AD383" i="22" s="1"/>
  <c r="AC384" i="22"/>
  <c r="AD384" i="22" s="1"/>
  <c r="AC385" i="22"/>
  <c r="AD385" i="22" s="1"/>
  <c r="AC386" i="22"/>
  <c r="AD386" i="22" s="1"/>
  <c r="AC387" i="22"/>
  <c r="AD387" i="22" s="1"/>
  <c r="AC388" i="22"/>
  <c r="AD388" i="22" s="1"/>
  <c r="AC389" i="22"/>
  <c r="AD389" i="22" s="1"/>
  <c r="AC390" i="22"/>
  <c r="AD390" i="22" s="1"/>
  <c r="AC391" i="22"/>
  <c r="AD391" i="22" s="1"/>
  <c r="AC392" i="22"/>
  <c r="AD392" i="22" s="1"/>
  <c r="AC393" i="22"/>
  <c r="AD393" i="22" s="1"/>
  <c r="AC394" i="22"/>
  <c r="AD394" i="22" s="1"/>
  <c r="AC395" i="22"/>
  <c r="AD395" i="22" s="1"/>
  <c r="AC396" i="22"/>
  <c r="AD396" i="22" s="1"/>
  <c r="AC397" i="22"/>
  <c r="AD397" i="22" s="1"/>
  <c r="AC398" i="22"/>
  <c r="AD398" i="22" s="1"/>
  <c r="AC399" i="22"/>
  <c r="AD399" i="22" s="1"/>
  <c r="AC400" i="22"/>
  <c r="AD400" i="22" s="1"/>
  <c r="AC401" i="22"/>
  <c r="AD401" i="22" s="1"/>
  <c r="AC402" i="22"/>
  <c r="AD402" i="22" s="1"/>
  <c r="AC403" i="22"/>
  <c r="AD403" i="22" s="1"/>
  <c r="AC404" i="22"/>
  <c r="AD404" i="22" s="1"/>
  <c r="AC405" i="22"/>
  <c r="AD405" i="22" s="1"/>
  <c r="AC406" i="22"/>
  <c r="AD406" i="22" s="1"/>
  <c r="AC407" i="22"/>
  <c r="AD407" i="22" s="1"/>
  <c r="AC408" i="22"/>
  <c r="AD408" i="22" s="1"/>
  <c r="AC409" i="22"/>
  <c r="AD409" i="22" s="1"/>
  <c r="AC410" i="22"/>
  <c r="AD410" i="22" s="1"/>
  <c r="AC411" i="22"/>
  <c r="AD411" i="22" s="1"/>
  <c r="AC412" i="22"/>
  <c r="AD412" i="22" s="1"/>
  <c r="AC413" i="22"/>
  <c r="AD413" i="22" s="1"/>
  <c r="AC414" i="22"/>
  <c r="AD414" i="22" s="1"/>
  <c r="AC415" i="22"/>
  <c r="AD415" i="22" s="1"/>
  <c r="AC416" i="22"/>
  <c r="AD416" i="22" s="1"/>
  <c r="AC417" i="22"/>
  <c r="AD417" i="22" s="1"/>
  <c r="AC418" i="22"/>
  <c r="AD418" i="22" s="1"/>
  <c r="AC419" i="22"/>
  <c r="AD419" i="22" s="1"/>
  <c r="AC420" i="22"/>
  <c r="AD420" i="22" s="1"/>
  <c r="AC421" i="22"/>
  <c r="AD421" i="22" s="1"/>
  <c r="AC422" i="22"/>
  <c r="AD422" i="22" s="1"/>
  <c r="AC423" i="22"/>
  <c r="AD423" i="22" s="1"/>
  <c r="AC424" i="22"/>
  <c r="AD424" i="22" s="1"/>
  <c r="AC425" i="22"/>
  <c r="AD425" i="22" s="1"/>
  <c r="AC426" i="22"/>
  <c r="AD426" i="22" s="1"/>
  <c r="AC427" i="22"/>
  <c r="AD427" i="22" s="1"/>
  <c r="AC428" i="22"/>
  <c r="AD428" i="22" s="1"/>
  <c r="AC429" i="22"/>
  <c r="AD429" i="22" s="1"/>
  <c r="AC430" i="22"/>
  <c r="AD430" i="22" s="1"/>
  <c r="AC431" i="22"/>
  <c r="AD431" i="22" s="1"/>
  <c r="AC432" i="22"/>
  <c r="AD432" i="22" s="1"/>
  <c r="AC433" i="22"/>
  <c r="AD433" i="22" s="1"/>
  <c r="AC434" i="22"/>
  <c r="AD434" i="22" s="1"/>
  <c r="AC435" i="22"/>
  <c r="AD435" i="22" s="1"/>
  <c r="AC436" i="22"/>
  <c r="AD436" i="22" s="1"/>
  <c r="AC437" i="22"/>
  <c r="AD437" i="22" s="1"/>
  <c r="AC438" i="22"/>
  <c r="AD438" i="22" s="1"/>
  <c r="AC439" i="22"/>
  <c r="AD439" i="22" s="1"/>
  <c r="AC440" i="22"/>
  <c r="AD440" i="22" s="1"/>
  <c r="AC441" i="22"/>
  <c r="AD441" i="22" s="1"/>
  <c r="AC442" i="22"/>
  <c r="AD442" i="22" s="1"/>
  <c r="AC443" i="22"/>
  <c r="AD443" i="22" s="1"/>
  <c r="AC444" i="22"/>
  <c r="AD444" i="22" s="1"/>
  <c r="AC445" i="22"/>
  <c r="AD445" i="22" s="1"/>
  <c r="AC446" i="22"/>
  <c r="AD446" i="22" s="1"/>
  <c r="AC447" i="22"/>
  <c r="AD447" i="22" s="1"/>
  <c r="AC448" i="22"/>
  <c r="AD448" i="22" s="1"/>
  <c r="AC449" i="22"/>
  <c r="AD449" i="22" s="1"/>
  <c r="AC450" i="22"/>
  <c r="AD450" i="22" s="1"/>
  <c r="AC451" i="22"/>
  <c r="AD451" i="22" s="1"/>
  <c r="AC452" i="22"/>
  <c r="AD452" i="22" s="1"/>
  <c r="AC453" i="22"/>
  <c r="AD453" i="22" s="1"/>
  <c r="AC454" i="22"/>
  <c r="AD454" i="22" s="1"/>
  <c r="AC455" i="22"/>
  <c r="AD455" i="22" s="1"/>
  <c r="AC456" i="22"/>
  <c r="AD456" i="22" s="1"/>
  <c r="AC457" i="22"/>
  <c r="AD457" i="22" s="1"/>
  <c r="AC458" i="22"/>
  <c r="AD458" i="22" s="1"/>
  <c r="AC459" i="22"/>
  <c r="AD459" i="22" s="1"/>
  <c r="AC460" i="22"/>
  <c r="AD460" i="22" s="1"/>
  <c r="AC461" i="22"/>
  <c r="AD461" i="22" s="1"/>
  <c r="AC462" i="22"/>
  <c r="AD462" i="22" s="1"/>
  <c r="AC463" i="22"/>
  <c r="AD463" i="22" s="1"/>
  <c r="AC464" i="22"/>
  <c r="AD464" i="22" s="1"/>
  <c r="AC465" i="22"/>
  <c r="AD465" i="22" s="1"/>
  <c r="AC466" i="22"/>
  <c r="AD466" i="22" s="1"/>
  <c r="AC467" i="22"/>
  <c r="AD467" i="22" s="1"/>
  <c r="AC468" i="22"/>
  <c r="AD468" i="22" s="1"/>
  <c r="AC469" i="22"/>
  <c r="AD469" i="22" s="1"/>
  <c r="AC470" i="22"/>
  <c r="AD470" i="22" s="1"/>
  <c r="AC471" i="22"/>
  <c r="AD471" i="22" s="1"/>
  <c r="AC472" i="22"/>
  <c r="AD472" i="22" s="1"/>
  <c r="AC473" i="22"/>
  <c r="AD473" i="22" s="1"/>
  <c r="AC474" i="22"/>
  <c r="AD474" i="22" s="1"/>
  <c r="AC475" i="22"/>
  <c r="AD475" i="22" s="1"/>
  <c r="AC476" i="22"/>
  <c r="AD476" i="22" s="1"/>
  <c r="AC477" i="22"/>
  <c r="AD477" i="22" s="1"/>
  <c r="AC478" i="22"/>
  <c r="AD478" i="22" s="1"/>
  <c r="AC479" i="22"/>
  <c r="AD479" i="22" s="1"/>
  <c r="AC480" i="22"/>
  <c r="AD480" i="22" s="1"/>
  <c r="AC481" i="22"/>
  <c r="AD481" i="22" s="1"/>
  <c r="AC482" i="22"/>
  <c r="AD482" i="22" s="1"/>
  <c r="AC483" i="22"/>
  <c r="AD483" i="22" s="1"/>
  <c r="AC484" i="22"/>
  <c r="AD484" i="22" s="1"/>
  <c r="AC485" i="22"/>
  <c r="AD485" i="22" s="1"/>
  <c r="AC486" i="22"/>
  <c r="AD486" i="22" s="1"/>
  <c r="AC487" i="22"/>
  <c r="AD487" i="22" s="1"/>
  <c r="AC488" i="22"/>
  <c r="AD488" i="22" s="1"/>
  <c r="AC489" i="22"/>
  <c r="AD489" i="22" s="1"/>
  <c r="AC490" i="22"/>
  <c r="AD490" i="22" s="1"/>
  <c r="AC491" i="22"/>
  <c r="AD491" i="22" s="1"/>
  <c r="AC492" i="22"/>
  <c r="AD492" i="22" s="1"/>
  <c r="AC493" i="22"/>
  <c r="AD493" i="22" s="1"/>
  <c r="AC494" i="22"/>
  <c r="AD494" i="22" s="1"/>
  <c r="AC495" i="22"/>
  <c r="AD495" i="22" s="1"/>
  <c r="AC496" i="22"/>
  <c r="AD496" i="22" s="1"/>
  <c r="AC497" i="22"/>
  <c r="AD497" i="22" s="1"/>
  <c r="AC498" i="22"/>
  <c r="AD498" i="22" s="1"/>
  <c r="AC499" i="22"/>
  <c r="AD499" i="22" s="1"/>
  <c r="AC500" i="22"/>
  <c r="AD500" i="22" s="1"/>
  <c r="AC501" i="22"/>
  <c r="AD501" i="22" s="1"/>
  <c r="AC502" i="22"/>
  <c r="AD502" i="22" s="1"/>
  <c r="AC503" i="22"/>
  <c r="AD503" i="22" s="1"/>
  <c r="AC504" i="22"/>
  <c r="AD504" i="22" s="1"/>
  <c r="AC505" i="22"/>
  <c r="AD505" i="22" s="1"/>
  <c r="AC506" i="22"/>
  <c r="AD506" i="22" s="1"/>
  <c r="AC507" i="22"/>
  <c r="AD507" i="22" s="1"/>
  <c r="AC508" i="22"/>
  <c r="AD508" i="22" s="1"/>
  <c r="AC509" i="22"/>
  <c r="AD509" i="22" s="1"/>
  <c r="AC510" i="22"/>
  <c r="AD510" i="22" s="1"/>
  <c r="AC511" i="22"/>
  <c r="AD511" i="22" s="1"/>
  <c r="AC512" i="22"/>
  <c r="AD512" i="22" s="1"/>
  <c r="AC513" i="22"/>
  <c r="AD513" i="22" s="1"/>
  <c r="AC514" i="22"/>
  <c r="AD514" i="22" s="1"/>
  <c r="AC515" i="22"/>
  <c r="AD515" i="22" s="1"/>
  <c r="AC516" i="22"/>
  <c r="AD516" i="22" s="1"/>
  <c r="AC517" i="22"/>
  <c r="AD517" i="22" s="1"/>
  <c r="AC518" i="22"/>
  <c r="AD518" i="22" s="1"/>
  <c r="AC519" i="22"/>
  <c r="AD519" i="22" s="1"/>
  <c r="AC520" i="22"/>
  <c r="AD520" i="22" s="1"/>
  <c r="AC521" i="22"/>
  <c r="AD521" i="22" s="1"/>
  <c r="AC522" i="22"/>
  <c r="AD522" i="22" s="1"/>
  <c r="AC523" i="22"/>
  <c r="AD523" i="22" s="1"/>
  <c r="AC524" i="22"/>
  <c r="AD524" i="22" s="1"/>
  <c r="AC525" i="22"/>
  <c r="AD525" i="22" s="1"/>
  <c r="AC526" i="22"/>
  <c r="AD526" i="22" s="1"/>
  <c r="AC527" i="22"/>
  <c r="AD527" i="22" s="1"/>
  <c r="AC528" i="22"/>
  <c r="AD528" i="22" s="1"/>
  <c r="AC529" i="22"/>
  <c r="AD529" i="22" s="1"/>
  <c r="AC530" i="22"/>
  <c r="AD530" i="22" s="1"/>
  <c r="AC531" i="22"/>
  <c r="AD531" i="22" s="1"/>
  <c r="AC532" i="22"/>
  <c r="AD532" i="22" s="1"/>
  <c r="AC533" i="22"/>
  <c r="AD533" i="22" s="1"/>
  <c r="AC534" i="22"/>
  <c r="AD534" i="22" s="1"/>
  <c r="AC535" i="22"/>
  <c r="AD535" i="22" s="1"/>
  <c r="AC536" i="22"/>
  <c r="AD536" i="22" s="1"/>
  <c r="AC537" i="22"/>
  <c r="AD537" i="22" s="1"/>
  <c r="AC538" i="22"/>
  <c r="AD538" i="22" s="1"/>
  <c r="AC539" i="22"/>
  <c r="AD539" i="22" s="1"/>
  <c r="AC540" i="22"/>
  <c r="AD540" i="22" s="1"/>
  <c r="AC541" i="22"/>
  <c r="AD541" i="22" s="1"/>
  <c r="AC542" i="22"/>
  <c r="AD542" i="22" s="1"/>
  <c r="AC543" i="22"/>
  <c r="AD543" i="22" s="1"/>
  <c r="AC544" i="22"/>
  <c r="AD544" i="22" s="1"/>
  <c r="AC545" i="22"/>
  <c r="AD545" i="22" s="1"/>
  <c r="AC546" i="22"/>
  <c r="AD546" i="22" s="1"/>
  <c r="AC547" i="22"/>
  <c r="AD547" i="22" s="1"/>
  <c r="AC548" i="22"/>
  <c r="AD548" i="22" s="1"/>
  <c r="AC549" i="22"/>
  <c r="AD549" i="22" s="1"/>
  <c r="AC550" i="22"/>
  <c r="AD550" i="22" s="1"/>
  <c r="AC551" i="22"/>
  <c r="AD551" i="22" s="1"/>
  <c r="AC552" i="22"/>
  <c r="AD552" i="22" s="1"/>
  <c r="AC553" i="22"/>
  <c r="AD553" i="22" s="1"/>
  <c r="AC554" i="22"/>
  <c r="AD554" i="22" s="1"/>
  <c r="AC555" i="22"/>
  <c r="AD555" i="22" s="1"/>
  <c r="AC556" i="22"/>
  <c r="AD556" i="22" s="1"/>
  <c r="AC557" i="22"/>
  <c r="AD557" i="22" s="1"/>
  <c r="AC558" i="22"/>
  <c r="AD558" i="22" s="1"/>
  <c r="AC559" i="22"/>
  <c r="AD559" i="22" s="1"/>
  <c r="AC560" i="22"/>
  <c r="AD560" i="22" s="1"/>
  <c r="AC561" i="22"/>
  <c r="AD561" i="22" s="1"/>
  <c r="AC562" i="22"/>
  <c r="AD562" i="22" s="1"/>
  <c r="AC563" i="22"/>
  <c r="AD563" i="22" s="1"/>
  <c r="AC564" i="22"/>
  <c r="AD564" i="22" s="1"/>
  <c r="AC565" i="22"/>
  <c r="AD565" i="22" s="1"/>
  <c r="AC566" i="22"/>
  <c r="AD566" i="22" s="1"/>
  <c r="AC567" i="22"/>
  <c r="AD567" i="22" s="1"/>
  <c r="AC568" i="22"/>
  <c r="AD568" i="22" s="1"/>
  <c r="AC569" i="22"/>
  <c r="AD569" i="22" s="1"/>
  <c r="AC570" i="22"/>
  <c r="AD570" i="22" s="1"/>
  <c r="AC571" i="22"/>
  <c r="AD571" i="22" s="1"/>
  <c r="AC572" i="22"/>
  <c r="AD572" i="22" s="1"/>
  <c r="AC573" i="22"/>
  <c r="AD573" i="22" s="1"/>
  <c r="AC574" i="22"/>
  <c r="AD574" i="22" s="1"/>
  <c r="AC575" i="22"/>
  <c r="AD575" i="22" s="1"/>
  <c r="AC576" i="22"/>
  <c r="AD576" i="22" s="1"/>
  <c r="AC577" i="22"/>
  <c r="AD577" i="22" s="1"/>
  <c r="AC578" i="22"/>
  <c r="AD578" i="22" s="1"/>
  <c r="AC579" i="22"/>
  <c r="AD579" i="22" s="1"/>
  <c r="AC580" i="22"/>
  <c r="AD580" i="22" s="1"/>
  <c r="AC581" i="22"/>
  <c r="AD581" i="22" s="1"/>
  <c r="AC582" i="22"/>
  <c r="AD582" i="22" s="1"/>
  <c r="AC583" i="22"/>
  <c r="AD583" i="22" s="1"/>
  <c r="AC584" i="22"/>
  <c r="AD584" i="22" s="1"/>
  <c r="AC585" i="22"/>
  <c r="AD585" i="22" s="1"/>
  <c r="AC586" i="22"/>
  <c r="AD586" i="22" s="1"/>
  <c r="AC587" i="22"/>
  <c r="AD587" i="22" s="1"/>
  <c r="AC588" i="22"/>
  <c r="AD588" i="22" s="1"/>
  <c r="AC589" i="22"/>
  <c r="AD589" i="22" s="1"/>
  <c r="AC590" i="22"/>
  <c r="AD590" i="22" s="1"/>
  <c r="AC591" i="22"/>
  <c r="AD591" i="22" s="1"/>
  <c r="AC592" i="22"/>
  <c r="AD592" i="22" s="1"/>
  <c r="AC593" i="22"/>
  <c r="AD593" i="22" s="1"/>
  <c r="AC594" i="22"/>
  <c r="AD594" i="22" s="1"/>
  <c r="AC595" i="22"/>
  <c r="AD595" i="22" s="1"/>
  <c r="AC596" i="22"/>
  <c r="AD596" i="22" s="1"/>
  <c r="AC597" i="22"/>
  <c r="AD597" i="22" s="1"/>
  <c r="AC598" i="22"/>
  <c r="AD598" i="22" s="1"/>
  <c r="AC599" i="22"/>
  <c r="AD599" i="22" s="1"/>
  <c r="AC600" i="22"/>
  <c r="AD600" i="22" s="1"/>
  <c r="AC601" i="22"/>
  <c r="AD601" i="22" s="1"/>
  <c r="AC602" i="22"/>
  <c r="AD602" i="22" s="1"/>
  <c r="AC603" i="22"/>
  <c r="AD603" i="22" s="1"/>
  <c r="AC604" i="22"/>
  <c r="AD604" i="22" s="1"/>
  <c r="AC605" i="22"/>
  <c r="AD605" i="22" s="1"/>
  <c r="AC606" i="22"/>
  <c r="AD606" i="22" s="1"/>
  <c r="AC607" i="22"/>
  <c r="AD607" i="22" s="1"/>
  <c r="AC608" i="22"/>
  <c r="AD608" i="22" s="1"/>
  <c r="AC609" i="22"/>
  <c r="AD609" i="22" s="1"/>
  <c r="AC610" i="22"/>
  <c r="AD610" i="22" s="1"/>
  <c r="AC611" i="22"/>
  <c r="AD611" i="22" s="1"/>
  <c r="AC612" i="22"/>
  <c r="AD612" i="22" s="1"/>
  <c r="AC613" i="22"/>
  <c r="AD613" i="22" s="1"/>
  <c r="AC614" i="22"/>
  <c r="AD614" i="22" s="1"/>
  <c r="AC615" i="22"/>
  <c r="AD615" i="22" s="1"/>
  <c r="AC616" i="22"/>
  <c r="AD616" i="22" s="1"/>
  <c r="AC617" i="22"/>
  <c r="AD617" i="22" s="1"/>
  <c r="AC618" i="22"/>
  <c r="AD618" i="22" s="1"/>
  <c r="AC619" i="22"/>
  <c r="AD619" i="22" s="1"/>
  <c r="AC620" i="22"/>
  <c r="AD620" i="22" s="1"/>
  <c r="AC621" i="22"/>
  <c r="AD621" i="22" s="1"/>
  <c r="AC622" i="22"/>
  <c r="AD622" i="22" s="1"/>
  <c r="AC623" i="22"/>
  <c r="AD623" i="22" s="1"/>
  <c r="AC624" i="22"/>
  <c r="AD624" i="22" s="1"/>
  <c r="AC625" i="22"/>
  <c r="AD625" i="22" s="1"/>
  <c r="AC626" i="22"/>
  <c r="AD626" i="22" s="1"/>
  <c r="AC627" i="22"/>
  <c r="AD627" i="22" s="1"/>
  <c r="AC628" i="22"/>
  <c r="AD628" i="22" s="1"/>
  <c r="AC629" i="22"/>
  <c r="AD629" i="22" s="1"/>
  <c r="AC630" i="22"/>
  <c r="AD630" i="22" s="1"/>
  <c r="AC631" i="22"/>
  <c r="AD631" i="22" s="1"/>
  <c r="AC632" i="22"/>
  <c r="AD632" i="22" s="1"/>
  <c r="AC633" i="22"/>
  <c r="AD633" i="22" s="1"/>
  <c r="AC634" i="22"/>
  <c r="AD634" i="22" s="1"/>
  <c r="AC635" i="22"/>
  <c r="AD635" i="22" s="1"/>
  <c r="AC636" i="22"/>
  <c r="AD636" i="22" s="1"/>
  <c r="AC637" i="22"/>
  <c r="AD637" i="22" s="1"/>
  <c r="AC638" i="22"/>
  <c r="AD638" i="22" s="1"/>
  <c r="AC639" i="22"/>
  <c r="AD639" i="22" s="1"/>
  <c r="AC640" i="22"/>
  <c r="AD640" i="22" s="1"/>
  <c r="AC641" i="22"/>
  <c r="AD641" i="22" s="1"/>
  <c r="AC642" i="22"/>
  <c r="AD642" i="22" s="1"/>
  <c r="AC643" i="22"/>
  <c r="AD643" i="22" s="1"/>
  <c r="AC644" i="22"/>
  <c r="AD644" i="22" s="1"/>
  <c r="AC645" i="22"/>
  <c r="AD645" i="22" s="1"/>
  <c r="AC646" i="22"/>
  <c r="AD646" i="22" s="1"/>
  <c r="AC647" i="22"/>
  <c r="AD647" i="22" s="1"/>
  <c r="AC648" i="22"/>
  <c r="AD648" i="22" s="1"/>
  <c r="AC649" i="22"/>
  <c r="AD649" i="22" s="1"/>
  <c r="AC650" i="22"/>
  <c r="AD650" i="22" s="1"/>
  <c r="AC651" i="22"/>
  <c r="AD651" i="22" s="1"/>
  <c r="AC652" i="22"/>
  <c r="AD652" i="22" s="1"/>
  <c r="AC653" i="22"/>
  <c r="AD653" i="22" s="1"/>
  <c r="AC654" i="22"/>
  <c r="AD654" i="22" s="1"/>
  <c r="AC655" i="22"/>
  <c r="AD655" i="22" s="1"/>
  <c r="AC656" i="22"/>
  <c r="AD656" i="22" s="1"/>
  <c r="AC657" i="22"/>
  <c r="AD657" i="22" s="1"/>
  <c r="AC658" i="22"/>
  <c r="AD658" i="22" s="1"/>
  <c r="AC659" i="22"/>
  <c r="AD659" i="22" s="1"/>
  <c r="AC660" i="22"/>
  <c r="AD660" i="22" s="1"/>
  <c r="AC661" i="22"/>
  <c r="AD661" i="22" s="1"/>
  <c r="AC662" i="22"/>
  <c r="AD662" i="22" s="1"/>
  <c r="AC663" i="22"/>
  <c r="AD663" i="22" s="1"/>
  <c r="AC664" i="22"/>
  <c r="AD664" i="22" s="1"/>
  <c r="AC665" i="22"/>
  <c r="AD665" i="22" s="1"/>
  <c r="AC666" i="22"/>
  <c r="AD666" i="22" s="1"/>
  <c r="AC667" i="22"/>
  <c r="AD667" i="22" s="1"/>
  <c r="AC668" i="22"/>
  <c r="AD668" i="22" s="1"/>
  <c r="AC669" i="22"/>
  <c r="AD669" i="22" s="1"/>
  <c r="AC670" i="22"/>
  <c r="AD670" i="22" s="1"/>
  <c r="AC671" i="22"/>
  <c r="AD671" i="22" s="1"/>
  <c r="AC672" i="22"/>
  <c r="AD672" i="22" s="1"/>
  <c r="AC673" i="22"/>
  <c r="AD673" i="22" s="1"/>
  <c r="AC674" i="22"/>
  <c r="AD674" i="22" s="1"/>
  <c r="AC675" i="22"/>
  <c r="AD675" i="22" s="1"/>
  <c r="AC676" i="22"/>
  <c r="AD676" i="22" s="1"/>
  <c r="AC677" i="22"/>
  <c r="AD677" i="22" s="1"/>
  <c r="AC678" i="22"/>
  <c r="AD678" i="22" s="1"/>
  <c r="AC679" i="22"/>
  <c r="AD679" i="22" s="1"/>
  <c r="AC680" i="22"/>
  <c r="AD680" i="22" s="1"/>
  <c r="AC681" i="22"/>
  <c r="AD681" i="22" s="1"/>
  <c r="AC682" i="22"/>
  <c r="AD682" i="22" s="1"/>
  <c r="AC683" i="22"/>
  <c r="AD683" i="22" s="1"/>
  <c r="AC684" i="22"/>
  <c r="AD684" i="22" s="1"/>
  <c r="AC685" i="22"/>
  <c r="AD685" i="22" s="1"/>
  <c r="AC686" i="22"/>
  <c r="AD686" i="22" s="1"/>
  <c r="AC687" i="22"/>
  <c r="AD687" i="22" s="1"/>
  <c r="AC688" i="22"/>
  <c r="AD688" i="22" s="1"/>
  <c r="AC689" i="22"/>
  <c r="AD689" i="22" s="1"/>
  <c r="AC690" i="22"/>
  <c r="AD690" i="22" s="1"/>
  <c r="AC691" i="22"/>
  <c r="AD691" i="22" s="1"/>
  <c r="AC692" i="22"/>
  <c r="AD692" i="22" s="1"/>
  <c r="AC693" i="22"/>
  <c r="AD693" i="22" s="1"/>
  <c r="AC694" i="22"/>
  <c r="AD694" i="22" s="1"/>
  <c r="AC695" i="22"/>
  <c r="AD695" i="22" s="1"/>
  <c r="AC696" i="22"/>
  <c r="AD696" i="22" s="1"/>
  <c r="AC697" i="22"/>
  <c r="AD697" i="22" s="1"/>
  <c r="AC698" i="22"/>
  <c r="AD698" i="22" s="1"/>
  <c r="AC699" i="22"/>
  <c r="AD699" i="22" s="1"/>
  <c r="AC700" i="22"/>
  <c r="AD700" i="22" s="1"/>
  <c r="AC701" i="22"/>
  <c r="AD701" i="22" s="1"/>
  <c r="AC702" i="22"/>
  <c r="AD702" i="22" s="1"/>
  <c r="AC703" i="22"/>
  <c r="AD703" i="22" s="1"/>
  <c r="AC704" i="22"/>
  <c r="AD704" i="22" s="1"/>
  <c r="AC705" i="22"/>
  <c r="AD705" i="22" s="1"/>
  <c r="AC706" i="22"/>
  <c r="AD706" i="22" s="1"/>
  <c r="AC707" i="22"/>
  <c r="AD707" i="22" s="1"/>
  <c r="AC708" i="22"/>
  <c r="AD708" i="22" s="1"/>
  <c r="AC709" i="22"/>
  <c r="AD709" i="22" s="1"/>
  <c r="AC710" i="22"/>
  <c r="AD710" i="22" s="1"/>
  <c r="AC711" i="22"/>
  <c r="AD711" i="22" s="1"/>
  <c r="AC712" i="22"/>
  <c r="AD712" i="22" s="1"/>
  <c r="AC713" i="22"/>
  <c r="AD713" i="22" s="1"/>
  <c r="AC714" i="22"/>
  <c r="AD714" i="22" s="1"/>
  <c r="AC715" i="22"/>
  <c r="AD715" i="22" s="1"/>
  <c r="AC716" i="22"/>
  <c r="AD716" i="22" s="1"/>
  <c r="AC717" i="22"/>
  <c r="AD717" i="22" s="1"/>
  <c r="AC718" i="22"/>
  <c r="AD718" i="22" s="1"/>
  <c r="AC719" i="22"/>
  <c r="AD719" i="22" s="1"/>
  <c r="AC720" i="22"/>
  <c r="AD720" i="22" s="1"/>
  <c r="AC721" i="22"/>
  <c r="AD721" i="22" s="1"/>
  <c r="AC722" i="22"/>
  <c r="AD722" i="22" s="1"/>
  <c r="AC723" i="22"/>
  <c r="AD723" i="22" s="1"/>
  <c r="AC724" i="22"/>
  <c r="AD724" i="22" s="1"/>
  <c r="AC725" i="22"/>
  <c r="AD725" i="22" s="1"/>
  <c r="AC726" i="22"/>
  <c r="AD726" i="22" s="1"/>
  <c r="AC727" i="22"/>
  <c r="AD727" i="22" s="1"/>
  <c r="AC728" i="22"/>
  <c r="AD728" i="22" s="1"/>
  <c r="AC729" i="22"/>
  <c r="AD729" i="22" s="1"/>
  <c r="AC730" i="22"/>
  <c r="AD730" i="22" s="1"/>
  <c r="AC731" i="22"/>
  <c r="AD731" i="22" s="1"/>
  <c r="AC732" i="22"/>
  <c r="AD732" i="22" s="1"/>
  <c r="AC733" i="22"/>
  <c r="AD733" i="22" s="1"/>
  <c r="AC734" i="22"/>
  <c r="AD734" i="22" s="1"/>
  <c r="AC735" i="22"/>
  <c r="AD735" i="22" s="1"/>
  <c r="AC736" i="22"/>
  <c r="AD736" i="22" s="1"/>
  <c r="AC737" i="22"/>
  <c r="AD737" i="22" s="1"/>
  <c r="AC738" i="22"/>
  <c r="AD738" i="22" s="1"/>
  <c r="AC739" i="22"/>
  <c r="AD739" i="22" s="1"/>
  <c r="AC740" i="22"/>
  <c r="AD740" i="22" s="1"/>
  <c r="AC741" i="22"/>
  <c r="AD741" i="22" s="1"/>
  <c r="AC742" i="22"/>
  <c r="AD742" i="22" s="1"/>
  <c r="AC743" i="22"/>
  <c r="AD743" i="22" s="1"/>
  <c r="AC744" i="22"/>
  <c r="AD744" i="22" s="1"/>
  <c r="AC745" i="22"/>
  <c r="AD745" i="22" s="1"/>
  <c r="AC746" i="22"/>
  <c r="AD746" i="22" s="1"/>
  <c r="AC747" i="22"/>
  <c r="AD747" i="22" s="1"/>
  <c r="AC748" i="22"/>
  <c r="AD748" i="22" s="1"/>
  <c r="AC749" i="22"/>
  <c r="AD749" i="22" s="1"/>
  <c r="AC750" i="22"/>
  <c r="AD750" i="22" s="1"/>
  <c r="AC751" i="22"/>
  <c r="AD751" i="22" s="1"/>
  <c r="AC752" i="22"/>
  <c r="AD752" i="22" s="1"/>
  <c r="AC753" i="22"/>
  <c r="AD753" i="22" s="1"/>
  <c r="AC754" i="22"/>
  <c r="AD754" i="22" s="1"/>
  <c r="AC755" i="22"/>
  <c r="AD755" i="22" s="1"/>
  <c r="AC756" i="22"/>
  <c r="AD756" i="22" s="1"/>
  <c r="AC757" i="22"/>
  <c r="AD757" i="22" s="1"/>
  <c r="AC758" i="22"/>
  <c r="AD758" i="22" s="1"/>
  <c r="AC759" i="22"/>
  <c r="AD759" i="22" s="1"/>
  <c r="AC760" i="22"/>
  <c r="AD760" i="22" s="1"/>
  <c r="AC761" i="22"/>
  <c r="AD761" i="22" s="1"/>
  <c r="AC762" i="22"/>
  <c r="AD762" i="22" s="1"/>
  <c r="AC763" i="22"/>
  <c r="AD763" i="22" s="1"/>
  <c r="AC764" i="22"/>
  <c r="AD764" i="22" s="1"/>
  <c r="AC765" i="22"/>
  <c r="AD765" i="22" s="1"/>
  <c r="AC766" i="22"/>
  <c r="AD766" i="22" s="1"/>
  <c r="AC767" i="22"/>
  <c r="AD767" i="22" s="1"/>
  <c r="AC768" i="22"/>
  <c r="AD768" i="22" s="1"/>
  <c r="AC769" i="22"/>
  <c r="AD769" i="22" s="1"/>
  <c r="AC770" i="22"/>
  <c r="AD770" i="22" s="1"/>
  <c r="AC771" i="22"/>
  <c r="AD771" i="22" s="1"/>
  <c r="AC772" i="22"/>
  <c r="AD772" i="22" s="1"/>
  <c r="AC773" i="22"/>
  <c r="AD773" i="22" s="1"/>
  <c r="AC774" i="22"/>
  <c r="AD774" i="22" s="1"/>
  <c r="AC775" i="22"/>
  <c r="AD775" i="22" s="1"/>
  <c r="AC776" i="22"/>
  <c r="AD776" i="22" s="1"/>
  <c r="AC777" i="22"/>
  <c r="AD777" i="22" s="1"/>
  <c r="AC778" i="22"/>
  <c r="AD778" i="22" s="1"/>
  <c r="AC779" i="22"/>
  <c r="AD779" i="22" s="1"/>
  <c r="AC780" i="22"/>
  <c r="AD780" i="22" s="1"/>
  <c r="AC781" i="22"/>
  <c r="AD781" i="22" s="1"/>
  <c r="AC782" i="22"/>
  <c r="AD782" i="22" s="1"/>
  <c r="AC783" i="22"/>
  <c r="AD783" i="22" s="1"/>
  <c r="AC784" i="22"/>
  <c r="AD784" i="22" s="1"/>
  <c r="AC785" i="22"/>
  <c r="AD785" i="22" s="1"/>
  <c r="AC786" i="22"/>
  <c r="AD786" i="22" s="1"/>
  <c r="AC787" i="22"/>
  <c r="AD787" i="22" s="1"/>
  <c r="AC788" i="22"/>
  <c r="AD788" i="22" s="1"/>
  <c r="AC789" i="22"/>
  <c r="AD789" i="22" s="1"/>
  <c r="AC790" i="22"/>
  <c r="AD790" i="22" s="1"/>
  <c r="AC791" i="22"/>
  <c r="AD791" i="22" s="1"/>
  <c r="AC792" i="22"/>
  <c r="AD792" i="22" s="1"/>
  <c r="AC793" i="22"/>
  <c r="AD793" i="22" s="1"/>
  <c r="AC794" i="22"/>
  <c r="AD794" i="22" s="1"/>
  <c r="AC795" i="22"/>
  <c r="AD795" i="22" s="1"/>
  <c r="AC796" i="22"/>
  <c r="AD796" i="22" s="1"/>
  <c r="AC797" i="22"/>
  <c r="AD797" i="22" s="1"/>
  <c r="AC798" i="22"/>
  <c r="AD798" i="22" s="1"/>
  <c r="AC799" i="22"/>
  <c r="AD799" i="22" s="1"/>
  <c r="AC800" i="22"/>
  <c r="AD800" i="22" s="1"/>
  <c r="AC801" i="22"/>
  <c r="AD801" i="22" s="1"/>
  <c r="AC802" i="22"/>
  <c r="AD802" i="22" s="1"/>
  <c r="AC803" i="22"/>
  <c r="AD803" i="22" s="1"/>
  <c r="AC804" i="22"/>
  <c r="AD804" i="22" s="1"/>
  <c r="AC805" i="22"/>
  <c r="AD805" i="22" s="1"/>
  <c r="AC806" i="22"/>
  <c r="AD806" i="22" s="1"/>
  <c r="AC807" i="22"/>
  <c r="AD807" i="22" s="1"/>
  <c r="AC808" i="22"/>
  <c r="AD808" i="22" s="1"/>
  <c r="AC809" i="22"/>
  <c r="AD809" i="22" s="1"/>
  <c r="AC810" i="22"/>
  <c r="AD810" i="22" s="1"/>
  <c r="AC811" i="22"/>
  <c r="AD811" i="22" s="1"/>
  <c r="AC812" i="22"/>
  <c r="AD812" i="22" s="1"/>
  <c r="AC813" i="22"/>
  <c r="AD813" i="22" s="1"/>
  <c r="AC814" i="22"/>
  <c r="AD814" i="22" s="1"/>
  <c r="AC815" i="22"/>
  <c r="AD815" i="22" s="1"/>
  <c r="AC816" i="22"/>
  <c r="AD816" i="22" s="1"/>
  <c r="AC817" i="22"/>
  <c r="AD817" i="22" s="1"/>
  <c r="AC818" i="22"/>
  <c r="AD818" i="22" s="1"/>
  <c r="AC819" i="22"/>
  <c r="AD819" i="22" s="1"/>
  <c r="AC820" i="22"/>
  <c r="AD820" i="22" s="1"/>
  <c r="AC821" i="22"/>
  <c r="AD821" i="22" s="1"/>
  <c r="AC822" i="22"/>
  <c r="AD822" i="22" s="1"/>
  <c r="AC823" i="22"/>
  <c r="AD823" i="22" s="1"/>
  <c r="AC824" i="22"/>
  <c r="AD824" i="22" s="1"/>
  <c r="AC825" i="22"/>
  <c r="AD825" i="22" s="1"/>
  <c r="AC826" i="22"/>
  <c r="AD826" i="22" s="1"/>
  <c r="AC827" i="22"/>
  <c r="AD827" i="22" s="1"/>
  <c r="AC828" i="22"/>
  <c r="AD828" i="22" s="1"/>
  <c r="AC829" i="22"/>
  <c r="AD829" i="22" s="1"/>
  <c r="AC830" i="22"/>
  <c r="AD830" i="22" s="1"/>
  <c r="AC831" i="22"/>
  <c r="AD831" i="22" s="1"/>
  <c r="AC832" i="22"/>
  <c r="AD832" i="22" s="1"/>
  <c r="AC833" i="22"/>
  <c r="AD833" i="22" s="1"/>
  <c r="AC834" i="22"/>
  <c r="AD834" i="22" s="1"/>
  <c r="AC835" i="22"/>
  <c r="AD835" i="22" s="1"/>
  <c r="AC836" i="22"/>
  <c r="AD836" i="22" s="1"/>
  <c r="AC837" i="22"/>
  <c r="AD837" i="22" s="1"/>
  <c r="AC838" i="22"/>
  <c r="AD838" i="22" s="1"/>
  <c r="AC839" i="22"/>
  <c r="AD839" i="22" s="1"/>
  <c r="AC840" i="22"/>
  <c r="AD840" i="22" s="1"/>
  <c r="AC841" i="22"/>
  <c r="AD841" i="22" s="1"/>
  <c r="AC842" i="22"/>
  <c r="AD842" i="22" s="1"/>
  <c r="AC843" i="22"/>
  <c r="AD843" i="22" s="1"/>
  <c r="AC844" i="22"/>
  <c r="AD844" i="22" s="1"/>
  <c r="AC845" i="22"/>
  <c r="AD845" i="22" s="1"/>
  <c r="AC846" i="22"/>
  <c r="AD846" i="22" s="1"/>
  <c r="AC847" i="22"/>
  <c r="AD847" i="22" s="1"/>
  <c r="AC848" i="22"/>
  <c r="AD848" i="22" s="1"/>
  <c r="AC849" i="22"/>
  <c r="AD849" i="22" s="1"/>
  <c r="AC850" i="22"/>
  <c r="AD850" i="22" s="1"/>
  <c r="AC851" i="22"/>
  <c r="AD851" i="22" s="1"/>
  <c r="AC852" i="22"/>
  <c r="AD852" i="22" s="1"/>
  <c r="AC853" i="22"/>
  <c r="AD853" i="22" s="1"/>
  <c r="AC854" i="22"/>
  <c r="AD854" i="22" s="1"/>
  <c r="AC855" i="22"/>
  <c r="AD855" i="22" s="1"/>
  <c r="AC856" i="22"/>
  <c r="AD856" i="22" s="1"/>
  <c r="AC857" i="22"/>
  <c r="AD857" i="22" s="1"/>
  <c r="AC858" i="22"/>
  <c r="AD858" i="22" s="1"/>
  <c r="AC859" i="22"/>
  <c r="AD859" i="22" s="1"/>
  <c r="AC860" i="22"/>
  <c r="AD860" i="22" s="1"/>
  <c r="AC861" i="22"/>
  <c r="AD861" i="22" s="1"/>
  <c r="AC862" i="22"/>
  <c r="AD862" i="22" s="1"/>
  <c r="AC863" i="22"/>
  <c r="AD863" i="22" s="1"/>
  <c r="AC864" i="22"/>
  <c r="AD864" i="22" s="1"/>
  <c r="AC865" i="22"/>
  <c r="AD865" i="22" s="1"/>
  <c r="AC866" i="22"/>
  <c r="AD866" i="22" s="1"/>
  <c r="AC867" i="22"/>
  <c r="AD867" i="22" s="1"/>
  <c r="AC868" i="22"/>
  <c r="AD868" i="22" s="1"/>
  <c r="AC869" i="22"/>
  <c r="AD869" i="22" s="1"/>
  <c r="AC870" i="22"/>
  <c r="AD870" i="22" s="1"/>
  <c r="AC871" i="22"/>
  <c r="AD871" i="22" s="1"/>
  <c r="AC872" i="22"/>
  <c r="AD872" i="22" s="1"/>
  <c r="AC873" i="22"/>
  <c r="AD873" i="22" s="1"/>
  <c r="AC874" i="22"/>
  <c r="AD874" i="22" s="1"/>
  <c r="AC875" i="22"/>
  <c r="AD875" i="22" s="1"/>
  <c r="AC876" i="22"/>
  <c r="AD876" i="22" s="1"/>
  <c r="AC877" i="22"/>
  <c r="AD877" i="22" s="1"/>
  <c r="AC878" i="22"/>
  <c r="AD878" i="22" s="1"/>
  <c r="AC879" i="22"/>
  <c r="AD879" i="22" s="1"/>
  <c r="AC880" i="22"/>
  <c r="AD880" i="22" s="1"/>
  <c r="AC881" i="22"/>
  <c r="AD881" i="22" s="1"/>
  <c r="AC882" i="22"/>
  <c r="AD882" i="22" s="1"/>
  <c r="AC883" i="22"/>
  <c r="AD883" i="22" s="1"/>
  <c r="AC884" i="22"/>
  <c r="AD884" i="22" s="1"/>
  <c r="AC885" i="22"/>
  <c r="AD885" i="22" s="1"/>
  <c r="AC886" i="22"/>
  <c r="AD886" i="22" s="1"/>
  <c r="AC887" i="22"/>
  <c r="AD887" i="22" s="1"/>
  <c r="AC888" i="22"/>
  <c r="AD888" i="22" s="1"/>
  <c r="AC889" i="22"/>
  <c r="AD889" i="22" s="1"/>
  <c r="AC890" i="22"/>
  <c r="AD890" i="22" s="1"/>
  <c r="AC891" i="22"/>
  <c r="AD891" i="22" s="1"/>
  <c r="AC892" i="22"/>
  <c r="AD892" i="22" s="1"/>
  <c r="AC893" i="22"/>
  <c r="AD893" i="22" s="1"/>
  <c r="AC894" i="22"/>
  <c r="AD894" i="22" s="1"/>
  <c r="AC895" i="22"/>
  <c r="AD895" i="22" s="1"/>
  <c r="AC896" i="22"/>
  <c r="AD896" i="22" s="1"/>
  <c r="AC897" i="22"/>
  <c r="AD897" i="22" s="1"/>
  <c r="AC898" i="22"/>
  <c r="AD898" i="22" s="1"/>
  <c r="AC899" i="22"/>
  <c r="AD899" i="22" s="1"/>
  <c r="AC900" i="22"/>
  <c r="AD900" i="22" s="1"/>
  <c r="AC901" i="22"/>
  <c r="AD901" i="22" s="1"/>
  <c r="AC902" i="22"/>
  <c r="AD902" i="22" s="1"/>
  <c r="AC903" i="22"/>
  <c r="AD903" i="22" s="1"/>
  <c r="AC904" i="22"/>
  <c r="AD904" i="22" s="1"/>
  <c r="AC905" i="22"/>
  <c r="AD905" i="22" s="1"/>
  <c r="AC906" i="22"/>
  <c r="AD906" i="22" s="1"/>
  <c r="AC907" i="22"/>
  <c r="AD907" i="22" s="1"/>
  <c r="AC908" i="22"/>
  <c r="AD908" i="22" s="1"/>
  <c r="AC909" i="22"/>
  <c r="AD909" i="22" s="1"/>
  <c r="AC910" i="22"/>
  <c r="AD910" i="22" s="1"/>
  <c r="AC911" i="22"/>
  <c r="AD911" i="22" s="1"/>
  <c r="AC912" i="22"/>
  <c r="AD912" i="22" s="1"/>
  <c r="AC913" i="22"/>
  <c r="AD913" i="22" s="1"/>
  <c r="AC914" i="22"/>
  <c r="AD914" i="22" s="1"/>
  <c r="AC915" i="22"/>
  <c r="AD915" i="22" s="1"/>
  <c r="AC916" i="22"/>
  <c r="AD916" i="22" s="1"/>
  <c r="AC917" i="22"/>
  <c r="AD917" i="22" s="1"/>
  <c r="AC918" i="22"/>
  <c r="AD918" i="22" s="1"/>
  <c r="AC919" i="22"/>
  <c r="AD919" i="22" s="1"/>
  <c r="AC920" i="22"/>
  <c r="AD920" i="22" s="1"/>
  <c r="AC921" i="22"/>
  <c r="AD921" i="22" s="1"/>
  <c r="AC922" i="22"/>
  <c r="AD922" i="22" s="1"/>
  <c r="AC923" i="22"/>
  <c r="AD923" i="22" s="1"/>
  <c r="AC924" i="22"/>
  <c r="AD924" i="22" s="1"/>
  <c r="AC925" i="22"/>
  <c r="AD925" i="22" s="1"/>
  <c r="AC926" i="22"/>
  <c r="AD926" i="22" s="1"/>
  <c r="AC927" i="22"/>
  <c r="AD927" i="22" s="1"/>
  <c r="AC928" i="22"/>
  <c r="AD928" i="22" s="1"/>
  <c r="AC929" i="22"/>
  <c r="AD929" i="22" s="1"/>
  <c r="AC930" i="22"/>
  <c r="AD930" i="22" s="1"/>
  <c r="AC931" i="22"/>
  <c r="AD931" i="22" s="1"/>
  <c r="AC932" i="22"/>
  <c r="AD932" i="22" s="1"/>
  <c r="AC933" i="22"/>
  <c r="AD933" i="22" s="1"/>
  <c r="AC934" i="22"/>
  <c r="AD934" i="22" s="1"/>
  <c r="AC935" i="22"/>
  <c r="AD935" i="22" s="1"/>
  <c r="AC936" i="22"/>
  <c r="AD936" i="22" s="1"/>
  <c r="AC937" i="22"/>
  <c r="AD937" i="22" s="1"/>
  <c r="AC938" i="22"/>
  <c r="AD938" i="22" s="1"/>
  <c r="AC939" i="22"/>
  <c r="AD939" i="22" s="1"/>
  <c r="AC940" i="22"/>
  <c r="AD940" i="22" s="1"/>
  <c r="AC941" i="22"/>
  <c r="AD941" i="22" s="1"/>
  <c r="AC942" i="22"/>
  <c r="AD942" i="22" s="1"/>
  <c r="AC943" i="22"/>
  <c r="AD943" i="22" s="1"/>
  <c r="AC944" i="22"/>
  <c r="AD944" i="22" s="1"/>
  <c r="AC945" i="22"/>
  <c r="AD945" i="22" s="1"/>
  <c r="AC946" i="22"/>
  <c r="AD946" i="22" s="1"/>
  <c r="AC947" i="22"/>
  <c r="AD947" i="22" s="1"/>
  <c r="AC948" i="22"/>
  <c r="AD948" i="22" s="1"/>
  <c r="AC949" i="22"/>
  <c r="AD949" i="22" s="1"/>
  <c r="AC950" i="22"/>
  <c r="AD950" i="22" s="1"/>
  <c r="AC951" i="22"/>
  <c r="AD951" i="22" s="1"/>
  <c r="AC952" i="22"/>
  <c r="AD952" i="22" s="1"/>
  <c r="AC953" i="22"/>
  <c r="AD953" i="22" s="1"/>
  <c r="AC954" i="22"/>
  <c r="AD954" i="22" s="1"/>
  <c r="AC955" i="22"/>
  <c r="AD955" i="22" s="1"/>
  <c r="AC956" i="22"/>
  <c r="AD956" i="22" s="1"/>
  <c r="AC957" i="22"/>
  <c r="AD957" i="22" s="1"/>
  <c r="AC958" i="22"/>
  <c r="AD958" i="22" s="1"/>
  <c r="AC959" i="22"/>
  <c r="AD959" i="22" s="1"/>
  <c r="AC960" i="22"/>
  <c r="AD960" i="22" s="1"/>
  <c r="AC961" i="22"/>
  <c r="AD961" i="22" s="1"/>
  <c r="AC962" i="22"/>
  <c r="AD962" i="22" s="1"/>
  <c r="AC963" i="22"/>
  <c r="AD963" i="22" s="1"/>
  <c r="AC964" i="22"/>
  <c r="AD964" i="22" s="1"/>
  <c r="AC965" i="22"/>
  <c r="AD965" i="22" s="1"/>
  <c r="AC966" i="22"/>
  <c r="AD966" i="22" s="1"/>
  <c r="AC967" i="22"/>
  <c r="AD967" i="22" s="1"/>
  <c r="AC968" i="22"/>
  <c r="AD968" i="22" s="1"/>
  <c r="AC969" i="22"/>
  <c r="AD969" i="22" s="1"/>
  <c r="AC970" i="22"/>
  <c r="AD970" i="22" s="1"/>
  <c r="AC971" i="22"/>
  <c r="AD971" i="22" s="1"/>
  <c r="AC972" i="22"/>
  <c r="AD972" i="22" s="1"/>
  <c r="AC973" i="22"/>
  <c r="AD973" i="22" s="1"/>
  <c r="AC974" i="22"/>
  <c r="AD974" i="22" s="1"/>
  <c r="AC975" i="22"/>
  <c r="AD975" i="22" s="1"/>
  <c r="AC976" i="22"/>
  <c r="AD976" i="22" s="1"/>
  <c r="AC977" i="22"/>
  <c r="AD977" i="22" s="1"/>
  <c r="AC978" i="22"/>
  <c r="AD978" i="22" s="1"/>
  <c r="AC979" i="22"/>
  <c r="AD979" i="22" s="1"/>
  <c r="AC980" i="22"/>
  <c r="AD980" i="22" s="1"/>
  <c r="AC981" i="22"/>
  <c r="AD981" i="22" s="1"/>
  <c r="AC982" i="22"/>
  <c r="AD982" i="22" s="1"/>
  <c r="AC983" i="22"/>
  <c r="AD983" i="22" s="1"/>
  <c r="AC984" i="22"/>
  <c r="AD984" i="22" s="1"/>
  <c r="AC985" i="22"/>
  <c r="AD985" i="22" s="1"/>
  <c r="AC986" i="22"/>
  <c r="AD986" i="22" s="1"/>
  <c r="AC987" i="22"/>
  <c r="AD987" i="22" s="1"/>
  <c r="AC988" i="22"/>
  <c r="AD988" i="22" s="1"/>
  <c r="AC989" i="22"/>
  <c r="AD989" i="22" s="1"/>
  <c r="AC990" i="22"/>
  <c r="AD990" i="22" s="1"/>
  <c r="AC991" i="22"/>
  <c r="AD991" i="22" s="1"/>
  <c r="AC992" i="22"/>
  <c r="AD992" i="22" s="1"/>
  <c r="AC993" i="22"/>
  <c r="AD993" i="22" s="1"/>
  <c r="AC994" i="22"/>
  <c r="AD994" i="22" s="1"/>
  <c r="AC995" i="22"/>
  <c r="AD995" i="22" s="1"/>
  <c r="AC996" i="22"/>
  <c r="AD996" i="22" s="1"/>
  <c r="AC997" i="22"/>
  <c r="AD997" i="22" s="1"/>
  <c r="AC998" i="22"/>
  <c r="AD998" i="22" s="1"/>
  <c r="AC999" i="22"/>
  <c r="AD999" i="22" s="1"/>
  <c r="AC1000" i="22"/>
  <c r="AD1000" i="22" s="1"/>
  <c r="AC1001" i="22"/>
  <c r="AD1001" i="22" s="1"/>
  <c r="AC1002" i="22"/>
  <c r="AD1002" i="22" s="1"/>
  <c r="AC1003" i="22"/>
  <c r="AD1003" i="22" s="1"/>
  <c r="AC1004" i="22"/>
  <c r="AD1004" i="22" s="1"/>
  <c r="AC1005" i="22"/>
  <c r="AD1005" i="22" s="1"/>
  <c r="AC1006" i="22"/>
  <c r="AD1006" i="22" s="1"/>
  <c r="AC1007" i="22"/>
  <c r="AD1007" i="22" s="1"/>
  <c r="AC1008" i="22"/>
  <c r="AD1008" i="22" s="1"/>
  <c r="AC1009" i="22"/>
  <c r="AD1009" i="22" s="1"/>
  <c r="AC1010" i="22"/>
  <c r="AD1010" i="22" s="1"/>
  <c r="AC1011" i="22"/>
  <c r="AD1011" i="22" s="1"/>
  <c r="AC1012" i="22"/>
  <c r="AD1012" i="22" s="1"/>
  <c r="AC1013" i="22"/>
  <c r="AD1013" i="22" s="1"/>
  <c r="AC1014" i="22"/>
  <c r="AD1014" i="22" s="1"/>
  <c r="AC1015" i="22"/>
  <c r="AD1015" i="22" s="1"/>
  <c r="AC1016" i="22"/>
  <c r="AD1016" i="22" s="1"/>
  <c r="AC1017" i="22"/>
  <c r="AD1017" i="22" s="1"/>
  <c r="AC1018" i="22"/>
  <c r="AD1018" i="22" s="1"/>
  <c r="AC1019" i="22"/>
  <c r="AD1019" i="22" s="1"/>
  <c r="AC1020" i="22"/>
  <c r="AD1020" i="22" s="1"/>
  <c r="AC1021" i="22"/>
  <c r="AD1021" i="22" s="1"/>
  <c r="AC1022" i="22"/>
  <c r="AD1022" i="22" s="1"/>
  <c r="AC1023" i="22"/>
  <c r="AD1023" i="22" s="1"/>
  <c r="AC1024" i="22"/>
  <c r="AD1024" i="22" s="1"/>
  <c r="AC1025" i="22"/>
  <c r="AD1025" i="22" s="1"/>
  <c r="AC1026" i="22"/>
  <c r="AD1026" i="22" s="1"/>
  <c r="AC1027" i="22"/>
  <c r="AD1027" i="22" s="1"/>
  <c r="AC1028" i="22"/>
  <c r="AD1028" i="22" s="1"/>
  <c r="AC1029" i="22"/>
  <c r="AD1029" i="22" s="1"/>
  <c r="AC1030" i="22"/>
  <c r="AD1030" i="22" s="1"/>
  <c r="AC1031" i="22"/>
  <c r="AD1031" i="22" s="1"/>
  <c r="AC1032" i="22"/>
  <c r="AD1032" i="22" s="1"/>
  <c r="AC1033" i="22"/>
  <c r="AD1033" i="22" s="1"/>
  <c r="AC1034" i="22"/>
  <c r="AD1034" i="22" s="1"/>
  <c r="AC1035" i="22"/>
  <c r="AD1035" i="22" s="1"/>
  <c r="AC1036" i="22"/>
  <c r="AD1036" i="22" s="1"/>
  <c r="AC1037" i="22"/>
  <c r="AD1037" i="22" s="1"/>
  <c r="AC1038" i="22"/>
  <c r="AD1038" i="22" s="1"/>
  <c r="AC1039" i="22"/>
  <c r="AD1039" i="22" s="1"/>
  <c r="AC1040" i="22"/>
  <c r="AD1040" i="22" s="1"/>
  <c r="AC1041" i="22"/>
  <c r="AD1041" i="22" s="1"/>
  <c r="AC1042" i="22"/>
  <c r="AD1042" i="22" s="1"/>
  <c r="AC1043" i="22"/>
  <c r="AD1043" i="22" s="1"/>
  <c r="AC1044" i="22"/>
  <c r="AD1044" i="22" s="1"/>
  <c r="AC1045" i="22"/>
  <c r="AD1045" i="22" s="1"/>
  <c r="AC1046" i="22"/>
  <c r="AD1046" i="22" s="1"/>
  <c r="AC1047" i="22"/>
  <c r="AD1047" i="22" s="1"/>
  <c r="AC1048" i="22"/>
  <c r="AD1048" i="22" s="1"/>
  <c r="AC1049" i="22"/>
  <c r="AD1049" i="22" s="1"/>
  <c r="AC1050" i="22"/>
  <c r="AD1050" i="22" s="1"/>
  <c r="AC1051" i="22"/>
  <c r="AD1051" i="22" s="1"/>
  <c r="AC1052" i="22"/>
  <c r="AD1052" i="22" s="1"/>
  <c r="AC1053" i="22"/>
  <c r="AD1053" i="22" s="1"/>
  <c r="AC1054" i="22"/>
  <c r="AD1054" i="22" s="1"/>
  <c r="AC1055" i="22"/>
  <c r="AD1055" i="22" s="1"/>
  <c r="AC1056" i="22"/>
  <c r="AD1056" i="22" s="1"/>
  <c r="AC1057" i="22"/>
  <c r="AD1057" i="22" s="1"/>
  <c r="AC1058" i="22"/>
  <c r="AD1058" i="22" s="1"/>
  <c r="AC1059" i="22"/>
  <c r="AD1059" i="22" s="1"/>
  <c r="AC1060" i="22"/>
  <c r="AD1060" i="22" s="1"/>
  <c r="AC1061" i="22"/>
  <c r="AD1061" i="22" s="1"/>
  <c r="AC1062" i="22"/>
  <c r="AD1062" i="22" s="1"/>
  <c r="AC1063" i="22"/>
  <c r="AD1063" i="22" s="1"/>
  <c r="AC1064" i="22"/>
  <c r="AD1064" i="22" s="1"/>
  <c r="AC1065" i="22"/>
  <c r="AD1065" i="22" s="1"/>
  <c r="AC1066" i="22"/>
  <c r="AD1066" i="22" s="1"/>
  <c r="AC1067" i="22"/>
  <c r="AD1067" i="22" s="1"/>
  <c r="AC1068" i="22"/>
  <c r="AD1068" i="22" s="1"/>
  <c r="AC1069" i="22"/>
  <c r="AD1069" i="22" s="1"/>
  <c r="AC1070" i="22"/>
  <c r="AD1070" i="22" s="1"/>
  <c r="AC1071" i="22"/>
  <c r="AD1071" i="22" s="1"/>
  <c r="AC1072" i="22"/>
  <c r="AD1072" i="22" s="1"/>
  <c r="AC1073" i="22"/>
  <c r="AD1073" i="22" s="1"/>
  <c r="AC1074" i="22"/>
  <c r="AD1074" i="22" s="1"/>
  <c r="AC1075" i="22"/>
  <c r="AD1075" i="22" s="1"/>
  <c r="AC1076" i="22"/>
  <c r="AD1076" i="22" s="1"/>
  <c r="AC1077" i="22"/>
  <c r="AD1077" i="22" s="1"/>
  <c r="AC1078" i="22"/>
  <c r="AD1078" i="22" s="1"/>
  <c r="AC1079" i="22"/>
  <c r="AD1079" i="22" s="1"/>
  <c r="AC1080" i="22"/>
  <c r="AD1080" i="22" s="1"/>
  <c r="AC1081" i="22"/>
  <c r="AD1081" i="22" s="1"/>
  <c r="AC1082" i="22"/>
  <c r="AD1082" i="22" s="1"/>
  <c r="AC1083" i="22"/>
  <c r="AD1083" i="22" s="1"/>
  <c r="AC1084" i="22"/>
  <c r="AD1084" i="22" s="1"/>
  <c r="AC1085" i="22"/>
  <c r="AD1085" i="22" s="1"/>
  <c r="AC1086" i="22"/>
  <c r="AD1086" i="22" s="1"/>
  <c r="AC1087" i="22"/>
  <c r="AD1087" i="22" s="1"/>
  <c r="AC1088" i="22"/>
  <c r="AD1088" i="22" s="1"/>
  <c r="AC1089" i="22"/>
  <c r="AD1089" i="22" s="1"/>
  <c r="AC1090" i="22"/>
  <c r="AD1090" i="22" s="1"/>
  <c r="AC1091" i="22"/>
  <c r="AD1091" i="22" s="1"/>
  <c r="AC1092" i="22"/>
  <c r="AD1092" i="22" s="1"/>
  <c r="AC1093" i="22"/>
  <c r="AD1093" i="22" s="1"/>
  <c r="AC1094" i="22"/>
  <c r="AD1094" i="22" s="1"/>
  <c r="AC1095" i="22"/>
  <c r="AD1095" i="22" s="1"/>
  <c r="AC1096" i="22"/>
  <c r="AD1096" i="22" s="1"/>
  <c r="AC1097" i="22"/>
  <c r="AD1097" i="22" s="1"/>
  <c r="AC1098" i="22"/>
  <c r="AD1098" i="22" s="1"/>
  <c r="AC1099" i="22"/>
  <c r="AD1099" i="22" s="1"/>
  <c r="AC1100" i="22"/>
  <c r="AD1100" i="22" s="1"/>
  <c r="AC1101" i="22"/>
  <c r="AD1101" i="22" s="1"/>
  <c r="AC1102" i="22"/>
  <c r="AD1102" i="22" s="1"/>
  <c r="AC1103" i="22"/>
  <c r="AD1103" i="22" s="1"/>
  <c r="AC1104" i="22"/>
  <c r="AD1104" i="22" s="1"/>
  <c r="AC1105" i="22"/>
  <c r="AD1105" i="22" s="1"/>
  <c r="AC1106" i="22"/>
  <c r="AD1106" i="22" s="1"/>
  <c r="AC1107" i="22"/>
  <c r="AD1107" i="22" s="1"/>
  <c r="AC1108" i="22"/>
  <c r="AD1108" i="22" s="1"/>
  <c r="AC1109" i="22"/>
  <c r="AD1109" i="22" s="1"/>
  <c r="AC1110" i="22"/>
  <c r="AD1110" i="22" s="1"/>
  <c r="AC1111" i="22"/>
  <c r="AD1111" i="22" s="1"/>
  <c r="AC1112" i="22"/>
  <c r="AD1112" i="22" s="1"/>
  <c r="AC1113" i="22"/>
  <c r="AD1113" i="22" s="1"/>
  <c r="AC1114" i="22"/>
  <c r="AD1114" i="22" s="1"/>
  <c r="AC1115" i="22"/>
  <c r="AD1115" i="22" s="1"/>
  <c r="AC1116" i="22"/>
  <c r="AD1116" i="22" s="1"/>
  <c r="AC1117" i="22"/>
  <c r="AD1117" i="22" s="1"/>
  <c r="AC1118" i="22"/>
  <c r="AD1118" i="22" s="1"/>
  <c r="AC1119" i="22"/>
  <c r="AD1119" i="22" s="1"/>
  <c r="AC1120" i="22"/>
  <c r="AD1120" i="22" s="1"/>
  <c r="AC1121" i="22"/>
  <c r="AD1121" i="22" s="1"/>
  <c r="AC1122" i="22"/>
  <c r="AD1122" i="22" s="1"/>
  <c r="AC1123" i="22"/>
  <c r="AD1123" i="22" s="1"/>
  <c r="AC1124" i="22"/>
  <c r="AD1124" i="22" s="1"/>
  <c r="AC1125" i="22"/>
  <c r="AD1125" i="22" s="1"/>
  <c r="AC1126" i="22"/>
  <c r="AD1126" i="22" s="1"/>
  <c r="AC1127" i="22"/>
  <c r="AD1127" i="22" s="1"/>
  <c r="AC1128" i="22"/>
  <c r="AD1128" i="22" s="1"/>
  <c r="AC1129" i="22"/>
  <c r="AD1129" i="22" s="1"/>
  <c r="AC1130" i="22"/>
  <c r="AD1130" i="22" s="1"/>
  <c r="AC1131" i="22"/>
  <c r="AD1131" i="22" s="1"/>
  <c r="AC1132" i="22"/>
  <c r="AD1132" i="22" s="1"/>
  <c r="AC1133" i="22"/>
  <c r="AD1133" i="22" s="1"/>
  <c r="AC1134" i="22"/>
  <c r="AD1134" i="22" s="1"/>
  <c r="AC1135" i="22"/>
  <c r="AD1135" i="22" s="1"/>
  <c r="AC1136" i="22"/>
  <c r="AD1136" i="22" s="1"/>
  <c r="AC1137" i="22"/>
  <c r="AD1137" i="22" s="1"/>
  <c r="AC1138" i="22"/>
  <c r="AD1138" i="22" s="1"/>
  <c r="AC1139" i="22"/>
  <c r="AD1139" i="22" s="1"/>
  <c r="AC1140" i="22"/>
  <c r="AD1140" i="22" s="1"/>
  <c r="AC1141" i="22"/>
  <c r="AD1141" i="22" s="1"/>
  <c r="AC1142" i="22"/>
  <c r="AD1142" i="22" s="1"/>
  <c r="AC1143" i="22"/>
  <c r="AD1143" i="22" s="1"/>
  <c r="AC1144" i="22"/>
  <c r="AD1144" i="22" s="1"/>
  <c r="AC1145" i="22"/>
  <c r="AD1145" i="22" s="1"/>
  <c r="AC1146" i="22"/>
  <c r="AD1146" i="22" s="1"/>
  <c r="AC1147" i="22"/>
  <c r="AD1147" i="22" s="1"/>
  <c r="AC1148" i="22"/>
  <c r="AD1148" i="22" s="1"/>
  <c r="AC1149" i="22"/>
  <c r="AD1149" i="22" s="1"/>
  <c r="AC1150" i="22"/>
  <c r="AD1150" i="22" s="1"/>
  <c r="AC1151" i="22"/>
  <c r="AD1151" i="22" s="1"/>
  <c r="AC1152" i="22"/>
  <c r="AD1152" i="22" s="1"/>
  <c r="AC1153" i="22"/>
  <c r="AD1153" i="22" s="1"/>
  <c r="AC1154" i="22"/>
  <c r="AD1154" i="22" s="1"/>
  <c r="AC1155" i="22"/>
  <c r="AD1155" i="22" s="1"/>
  <c r="AC1156" i="22"/>
  <c r="AD1156" i="22" s="1"/>
  <c r="AC1157" i="22"/>
  <c r="AD1157" i="22" s="1"/>
  <c r="AC1158" i="22"/>
  <c r="AD1158" i="22" s="1"/>
  <c r="AC1159" i="22"/>
  <c r="AD1159" i="22" s="1"/>
  <c r="AC1160" i="22"/>
  <c r="AD1160" i="22" s="1"/>
  <c r="AC1161" i="22"/>
  <c r="AD1161" i="22" s="1"/>
  <c r="AC1162" i="22"/>
  <c r="AD1162" i="22" s="1"/>
  <c r="AC1163" i="22"/>
  <c r="AD1163" i="22" s="1"/>
  <c r="AC1164" i="22"/>
  <c r="AD1164" i="22" s="1"/>
  <c r="AC1165" i="22"/>
  <c r="AD1165" i="22" s="1"/>
  <c r="AC1166" i="22"/>
  <c r="AD1166" i="22" s="1"/>
  <c r="AC1167" i="22"/>
  <c r="AD1167" i="22" s="1"/>
  <c r="AC1168" i="22"/>
  <c r="AD1168" i="22" s="1"/>
  <c r="AC1169" i="22"/>
  <c r="AD1169" i="22" s="1"/>
  <c r="AC1170" i="22"/>
  <c r="AD1170" i="22" s="1"/>
  <c r="AC1171" i="22"/>
  <c r="AD1171" i="22" s="1"/>
  <c r="AC1172" i="22"/>
  <c r="AD1172" i="22" s="1"/>
  <c r="AC1173" i="22"/>
  <c r="AD1173" i="22" s="1"/>
  <c r="AC1174" i="22"/>
  <c r="AD1174" i="22" s="1"/>
  <c r="AC1175" i="22"/>
  <c r="AD1175" i="22" s="1"/>
  <c r="AC1176" i="22"/>
  <c r="AD1176" i="22" s="1"/>
  <c r="AC1177" i="22"/>
  <c r="AD1177" i="22" s="1"/>
  <c r="AC1178" i="22"/>
  <c r="AD1178" i="22" s="1"/>
  <c r="AC1179" i="22"/>
  <c r="AD1179" i="22" s="1"/>
  <c r="AC1180" i="22"/>
  <c r="AD1180" i="22" s="1"/>
  <c r="AC1181" i="22"/>
  <c r="AD1181" i="22" s="1"/>
  <c r="AC1182" i="22"/>
  <c r="AD1182" i="22" s="1"/>
  <c r="AC1183" i="22"/>
  <c r="AD1183" i="22" s="1"/>
  <c r="AC1184" i="22"/>
  <c r="AD1184" i="22" s="1"/>
  <c r="AC1185" i="22"/>
  <c r="AD1185" i="22" s="1"/>
  <c r="AC1186" i="22"/>
  <c r="AD1186" i="22" s="1"/>
  <c r="AC1187" i="22"/>
  <c r="AD1187" i="22" s="1"/>
  <c r="AC1188" i="22"/>
  <c r="AD1188" i="22" s="1"/>
  <c r="AC1189" i="22"/>
  <c r="AD1189" i="22" s="1"/>
  <c r="AC1190" i="22"/>
  <c r="AD1190" i="22" s="1"/>
  <c r="AC1191" i="22"/>
  <c r="AD1191" i="22" s="1"/>
  <c r="AC1192" i="22"/>
  <c r="AD1192" i="22" s="1"/>
  <c r="AC1193" i="22"/>
  <c r="AD1193" i="22" s="1"/>
  <c r="AC1194" i="22"/>
  <c r="AD1194" i="22" s="1"/>
  <c r="AC1195" i="22"/>
  <c r="AD1195" i="22" s="1"/>
  <c r="AC1196" i="22"/>
  <c r="AD1196" i="22" s="1"/>
  <c r="AC1197" i="22"/>
  <c r="AD1197" i="22" s="1"/>
  <c r="AC1198" i="22"/>
  <c r="AD1198" i="22" s="1"/>
  <c r="AC1199" i="22"/>
  <c r="AD1199" i="22" s="1"/>
  <c r="AC1200" i="22"/>
  <c r="AD1200" i="22" s="1"/>
  <c r="AC1201" i="22"/>
  <c r="AD1201" i="22" s="1"/>
  <c r="AC1202" i="22"/>
  <c r="AD1202" i="22" s="1"/>
  <c r="AC1203" i="22"/>
  <c r="AD1203" i="22" s="1"/>
  <c r="AC1204" i="22"/>
  <c r="AD1204" i="22" s="1"/>
  <c r="AC1205" i="22"/>
  <c r="AD1205" i="22" s="1"/>
  <c r="AC1206" i="22"/>
  <c r="AD1206" i="22" s="1"/>
  <c r="AC1207" i="22"/>
  <c r="AD1207" i="22" s="1"/>
  <c r="AC1208" i="22"/>
  <c r="AD1208" i="22" s="1"/>
  <c r="AC1209" i="22"/>
  <c r="AD1209" i="22" s="1"/>
  <c r="AC1210" i="22"/>
  <c r="AD1210" i="22" s="1"/>
  <c r="AC1211" i="22"/>
  <c r="AD1211" i="22" s="1"/>
  <c r="AC1212" i="22"/>
  <c r="AD1212" i="22" s="1"/>
  <c r="AC1213" i="22"/>
  <c r="AD1213" i="22" s="1"/>
  <c r="AC1214" i="22"/>
  <c r="AD1214" i="22" s="1"/>
  <c r="AC1215" i="22"/>
  <c r="AD1215" i="22" s="1"/>
  <c r="AC1216" i="22"/>
  <c r="AD1216" i="22" s="1"/>
  <c r="AC1217" i="22"/>
  <c r="AD1217" i="22" s="1"/>
  <c r="AC1218" i="22"/>
  <c r="AD1218" i="22" s="1"/>
  <c r="AC1219" i="22"/>
  <c r="AD1219" i="22" s="1"/>
  <c r="AC1220" i="22"/>
  <c r="AD1220" i="22" s="1"/>
  <c r="AC1221" i="22"/>
  <c r="AD1221" i="22" s="1"/>
  <c r="AC1222" i="22"/>
  <c r="AD1222" i="22" s="1"/>
  <c r="AC1223" i="22"/>
  <c r="AD1223" i="22" s="1"/>
  <c r="AC1224" i="22"/>
  <c r="AD1224" i="22" s="1"/>
  <c r="AC1225" i="22"/>
  <c r="AD1225" i="22" s="1"/>
  <c r="AC1226" i="22"/>
  <c r="AD1226" i="22" s="1"/>
  <c r="AC1227" i="22"/>
  <c r="AD1227" i="22" s="1"/>
  <c r="AC1228" i="22"/>
  <c r="AD1228" i="22" s="1"/>
  <c r="AC1229" i="22"/>
  <c r="AD1229" i="22" s="1"/>
  <c r="AC1230" i="22"/>
  <c r="AD1230" i="22" s="1"/>
  <c r="AC1231" i="22"/>
  <c r="AD1231" i="22" s="1"/>
  <c r="AC1232" i="22"/>
  <c r="AD1232" i="22" s="1"/>
  <c r="AC1233" i="22"/>
  <c r="AD1233" i="22" s="1"/>
  <c r="AC1234" i="22"/>
  <c r="AD1234" i="22" s="1"/>
  <c r="AC1235" i="22"/>
  <c r="AD1235" i="22" s="1"/>
  <c r="AC1236" i="22"/>
  <c r="AD1236" i="22" s="1"/>
  <c r="AC1237" i="22"/>
  <c r="AD1237" i="22" s="1"/>
  <c r="AC1238" i="22"/>
  <c r="AD1238" i="22" s="1"/>
  <c r="AC1239" i="22"/>
  <c r="AD1239" i="22" s="1"/>
  <c r="AC1240" i="22"/>
  <c r="AD1240" i="22" s="1"/>
  <c r="AC1241" i="22"/>
  <c r="AD1241" i="22" s="1"/>
  <c r="AC1242" i="22"/>
  <c r="AD1242" i="22" s="1"/>
  <c r="AC1243" i="22"/>
  <c r="AD1243" i="22" s="1"/>
  <c r="AC1244" i="22"/>
  <c r="AD1244" i="22" s="1"/>
  <c r="AC1245" i="22"/>
  <c r="AD1245" i="22" s="1"/>
  <c r="AC1246" i="22"/>
  <c r="AD1246" i="22" s="1"/>
  <c r="AC1247" i="22"/>
  <c r="AD1247" i="22" s="1"/>
  <c r="AC1248" i="22"/>
  <c r="AD1248" i="22" s="1"/>
  <c r="AC1249" i="22"/>
  <c r="AD1249" i="22" s="1"/>
  <c r="AC1250" i="22"/>
  <c r="AD1250" i="22" s="1"/>
  <c r="AC1251" i="22"/>
  <c r="AD1251" i="22" s="1"/>
  <c r="AC1252" i="22"/>
  <c r="AD1252" i="22" s="1"/>
  <c r="AC1253" i="22"/>
  <c r="AD1253" i="22" s="1"/>
  <c r="AC1254" i="22"/>
  <c r="AD1254" i="22" s="1"/>
  <c r="AC1255" i="22"/>
  <c r="AD1255" i="22" s="1"/>
  <c r="AC1256" i="22"/>
  <c r="AD1256" i="22" s="1"/>
  <c r="AC1257" i="22"/>
  <c r="AD1257" i="22" s="1"/>
  <c r="AC1258" i="22"/>
  <c r="AD1258" i="22" s="1"/>
  <c r="AC1259" i="22"/>
  <c r="AD1259" i="22" s="1"/>
  <c r="AC1260" i="22"/>
  <c r="AD1260" i="22" s="1"/>
  <c r="AC1261" i="22"/>
  <c r="AD1261" i="22" s="1"/>
  <c r="AC1262" i="22"/>
  <c r="AD1262" i="22" s="1"/>
  <c r="AC1263" i="22"/>
  <c r="AD1263" i="22" s="1"/>
  <c r="AC1264" i="22"/>
  <c r="AD1264" i="22" s="1"/>
  <c r="AC1265" i="22"/>
  <c r="AD1265" i="22" s="1"/>
  <c r="AC1266" i="22"/>
  <c r="AD1266" i="22" s="1"/>
  <c r="AC1267" i="22"/>
  <c r="AD1267" i="22" s="1"/>
  <c r="AC1268" i="22"/>
  <c r="AD1268" i="22" s="1"/>
  <c r="AC1269" i="22"/>
  <c r="AD1269" i="22" s="1"/>
  <c r="AC1270" i="22"/>
  <c r="AD1270" i="22" s="1"/>
  <c r="AC1271" i="22"/>
  <c r="AD1271" i="22" s="1"/>
  <c r="AC1272" i="22"/>
  <c r="AD1272" i="22" s="1"/>
  <c r="AC1273" i="22"/>
  <c r="AD1273" i="22" s="1"/>
  <c r="AC1274" i="22"/>
  <c r="AD1274" i="22" s="1"/>
  <c r="AC1275" i="22"/>
  <c r="AD1275" i="22" s="1"/>
  <c r="AC1276" i="22"/>
  <c r="AD1276" i="22" s="1"/>
  <c r="AC1277" i="22"/>
  <c r="AD1277" i="22" s="1"/>
  <c r="AC1278" i="22"/>
  <c r="AD1278" i="22" s="1"/>
  <c r="AC1279" i="22"/>
  <c r="AD1279" i="22" s="1"/>
  <c r="AC1280" i="22"/>
  <c r="AD1280" i="22" s="1"/>
  <c r="AC1281" i="22"/>
  <c r="AD1281" i="22" s="1"/>
  <c r="AC1282" i="22"/>
  <c r="AD1282" i="22" s="1"/>
  <c r="AC1283" i="22"/>
  <c r="AD1283" i="22" s="1"/>
  <c r="AC1284" i="22"/>
  <c r="AD1284" i="22" s="1"/>
  <c r="AC1285" i="22"/>
  <c r="AD1285" i="22" s="1"/>
  <c r="AC1286" i="22"/>
  <c r="AD1286" i="22" s="1"/>
  <c r="AC1287" i="22"/>
  <c r="AD1287" i="22" s="1"/>
  <c r="AC1288" i="22"/>
  <c r="AD1288" i="22" s="1"/>
  <c r="AC1289" i="22"/>
  <c r="AD1289" i="22" s="1"/>
  <c r="AC1290" i="22"/>
  <c r="AD1290" i="22" s="1"/>
  <c r="AC1291" i="22"/>
  <c r="AD1291" i="22" s="1"/>
  <c r="AC1292" i="22"/>
  <c r="AD1292" i="22" s="1"/>
  <c r="AC1293" i="22"/>
  <c r="AD1293" i="22" s="1"/>
  <c r="AC1294" i="22"/>
  <c r="AD1294" i="22" s="1"/>
  <c r="AC1295" i="22"/>
  <c r="AD1295" i="22" s="1"/>
  <c r="AC1296" i="22"/>
  <c r="AD1296" i="22" s="1"/>
  <c r="AC1297" i="22"/>
  <c r="AD1297" i="22" s="1"/>
  <c r="AC1298" i="22"/>
  <c r="AD1298" i="22" s="1"/>
  <c r="AC1299" i="22"/>
  <c r="AD1299" i="22" s="1"/>
  <c r="AC1300" i="22"/>
  <c r="AD1300" i="22" s="1"/>
  <c r="AC1301" i="22"/>
  <c r="AD1301" i="22" s="1"/>
  <c r="AC1302" i="22"/>
  <c r="AD1302" i="22" s="1"/>
  <c r="AC1303" i="22"/>
  <c r="AD1303" i="22" s="1"/>
  <c r="AC1304" i="22"/>
  <c r="AD1304" i="22" s="1"/>
  <c r="AC1305" i="22"/>
  <c r="AD1305" i="22" s="1"/>
  <c r="AC1306" i="22"/>
  <c r="AD1306" i="22" s="1"/>
  <c r="AC1307" i="22"/>
  <c r="AD1307" i="22" s="1"/>
  <c r="AC1308" i="22"/>
  <c r="AD1308" i="22" s="1"/>
  <c r="AC1309" i="22"/>
  <c r="AD1309" i="22" s="1"/>
  <c r="AC1310" i="22"/>
  <c r="AD1310" i="22" s="1"/>
  <c r="AC1311" i="22"/>
  <c r="AD1311" i="22" s="1"/>
  <c r="AC1312" i="22"/>
  <c r="AD1312" i="22" s="1"/>
  <c r="AC1313" i="22"/>
  <c r="AD1313" i="22" s="1"/>
  <c r="AC1314" i="22"/>
  <c r="AD1314" i="22" s="1"/>
  <c r="AC1315" i="22"/>
  <c r="AD1315" i="22" s="1"/>
  <c r="AC1316" i="22"/>
  <c r="AD1316" i="22" s="1"/>
  <c r="AC1317" i="22"/>
  <c r="AD1317" i="22" s="1"/>
  <c r="AC1318" i="22"/>
  <c r="AD1318" i="22" s="1"/>
  <c r="AC1319" i="22"/>
  <c r="AD1319" i="22" s="1"/>
  <c r="AC1320" i="22"/>
  <c r="AD1320" i="22" s="1"/>
  <c r="AC1321" i="22"/>
  <c r="AD1321" i="22" s="1"/>
  <c r="AC1322" i="22"/>
  <c r="AD1322" i="22" s="1"/>
  <c r="AC1323" i="22"/>
  <c r="AD1323" i="22" s="1"/>
  <c r="AC1324" i="22"/>
  <c r="AD1324" i="22" s="1"/>
  <c r="AC1325" i="22"/>
  <c r="AD1325" i="22" s="1"/>
  <c r="AC1326" i="22"/>
  <c r="AD1326" i="22" s="1"/>
  <c r="AC1327" i="22"/>
  <c r="AD1327" i="22" s="1"/>
  <c r="AC1328" i="22"/>
  <c r="AD1328" i="22" s="1"/>
  <c r="AC1329" i="22"/>
  <c r="AD1329" i="22" s="1"/>
  <c r="AC1330" i="22"/>
  <c r="AD1330" i="22" s="1"/>
  <c r="AC1331" i="22"/>
  <c r="AD1331" i="22" s="1"/>
  <c r="AC1332" i="22"/>
  <c r="AD1332" i="22" s="1"/>
  <c r="AC1333" i="22"/>
  <c r="AD1333" i="22" s="1"/>
  <c r="AC1334" i="22"/>
  <c r="AD1334" i="22" s="1"/>
  <c r="AC1335" i="22"/>
  <c r="AD1335" i="22" s="1"/>
  <c r="AC1336" i="22"/>
  <c r="AD1336" i="22" s="1"/>
  <c r="AC1337" i="22"/>
  <c r="AD1337" i="22" s="1"/>
  <c r="AC1338" i="22"/>
  <c r="AD1338" i="22" s="1"/>
  <c r="AC1339" i="22"/>
  <c r="AD1339" i="22" s="1"/>
  <c r="AC1340" i="22"/>
  <c r="AD1340" i="22" s="1"/>
  <c r="AC1341" i="22"/>
  <c r="AD1341" i="22" s="1"/>
  <c r="AC1342" i="22"/>
  <c r="AD1342" i="22" s="1"/>
  <c r="AC1343" i="22"/>
  <c r="AD1343" i="22" s="1"/>
  <c r="AC1344" i="22"/>
  <c r="AD1344" i="22" s="1"/>
  <c r="AC1345" i="22"/>
  <c r="AD1345" i="22" s="1"/>
  <c r="AC1346" i="22"/>
  <c r="AD1346" i="22" s="1"/>
  <c r="AC1347" i="22"/>
  <c r="AD1347" i="22" s="1"/>
  <c r="AC1348" i="22"/>
  <c r="AD1348" i="22" s="1"/>
  <c r="AC1349" i="22"/>
  <c r="AD1349" i="22" s="1"/>
  <c r="AC1350" i="22"/>
  <c r="AD1350" i="22" s="1"/>
  <c r="AC1351" i="22"/>
  <c r="AD1351" i="22" s="1"/>
  <c r="AC1352" i="22"/>
  <c r="AD1352" i="22" s="1"/>
  <c r="AC1353" i="22"/>
  <c r="AD1353" i="22" s="1"/>
  <c r="AC1354" i="22"/>
  <c r="AD1354" i="22" s="1"/>
  <c r="AC1355" i="22"/>
  <c r="AD1355" i="22" s="1"/>
  <c r="AC1356" i="22"/>
  <c r="AD1356" i="22" s="1"/>
  <c r="AC1357" i="22"/>
  <c r="AD1357" i="22" s="1"/>
  <c r="AC1358" i="22"/>
  <c r="AD1358" i="22" s="1"/>
  <c r="AC1359" i="22"/>
  <c r="AD1359" i="22" s="1"/>
  <c r="AC1360" i="22"/>
  <c r="AD1360" i="22" s="1"/>
  <c r="AC1361" i="22"/>
  <c r="AD1361" i="22" s="1"/>
  <c r="AC1362" i="22"/>
  <c r="AD1362" i="22" s="1"/>
  <c r="AC1363" i="22"/>
  <c r="AD1363" i="22" s="1"/>
  <c r="AC1364" i="22"/>
  <c r="AD1364" i="22" s="1"/>
  <c r="AC1365" i="22"/>
  <c r="AD1365" i="22" s="1"/>
  <c r="AC1366" i="22"/>
  <c r="AD1366" i="22" s="1"/>
  <c r="AC1367" i="22"/>
  <c r="AD1367" i="22" s="1"/>
  <c r="AC1368" i="22"/>
  <c r="AD1368" i="22" s="1"/>
  <c r="AC1369" i="22"/>
  <c r="AD1369" i="22" s="1"/>
  <c r="AC1370" i="22"/>
  <c r="AD1370" i="22" s="1"/>
  <c r="AC1371" i="22"/>
  <c r="AD1371" i="22" s="1"/>
  <c r="AC1372" i="22"/>
  <c r="AD1372" i="22" s="1"/>
  <c r="AC1373" i="22"/>
  <c r="AD1373" i="22" s="1"/>
  <c r="AC1374" i="22"/>
  <c r="AD1374" i="22" s="1"/>
  <c r="AC1375" i="22"/>
  <c r="AD1375" i="22" s="1"/>
  <c r="AC1376" i="22"/>
  <c r="AD1376" i="22" s="1"/>
  <c r="AC1377" i="22"/>
  <c r="AD1377" i="22" s="1"/>
  <c r="AC1378" i="22"/>
  <c r="AD1378" i="22" s="1"/>
  <c r="AC1379" i="22"/>
  <c r="AD1379" i="22" s="1"/>
  <c r="AC1380" i="22"/>
  <c r="AD1380" i="22" s="1"/>
  <c r="AC1381" i="22"/>
  <c r="AD1381" i="22" s="1"/>
  <c r="AC1382" i="22"/>
  <c r="AD1382" i="22" s="1"/>
  <c r="AC1383" i="22"/>
  <c r="AD1383" i="22" s="1"/>
  <c r="AC1384" i="22"/>
  <c r="AD1384" i="22" s="1"/>
  <c r="AC1385" i="22"/>
  <c r="AD1385" i="22" s="1"/>
  <c r="AC1386" i="22"/>
  <c r="AD1386" i="22" s="1"/>
  <c r="AC1387" i="22"/>
  <c r="AD1387" i="22" s="1"/>
  <c r="AC1388" i="22"/>
  <c r="AD1388" i="22" s="1"/>
  <c r="AC1389" i="22"/>
  <c r="AD1389" i="22" s="1"/>
  <c r="AC1390" i="22"/>
  <c r="AD1390" i="22" s="1"/>
  <c r="AC1391" i="22"/>
  <c r="AD1391" i="22" s="1"/>
  <c r="AC1392" i="22"/>
  <c r="AD1392" i="22" s="1"/>
  <c r="AC1393" i="22"/>
  <c r="AD1393" i="22" s="1"/>
  <c r="AC1394" i="22"/>
  <c r="AD1394" i="22" s="1"/>
  <c r="AC1395" i="22"/>
  <c r="AD1395" i="22" s="1"/>
  <c r="AC1396" i="22"/>
  <c r="AD1396" i="22" s="1"/>
  <c r="AC1397" i="22"/>
  <c r="AD1397" i="22" s="1"/>
  <c r="AC1398" i="22"/>
  <c r="AD1398" i="22" s="1"/>
  <c r="AC1399" i="22"/>
  <c r="AD1399" i="22" s="1"/>
  <c r="AC1400" i="22"/>
  <c r="AD1400" i="22" s="1"/>
  <c r="AC1401" i="22"/>
  <c r="AD1401" i="22" s="1"/>
  <c r="AC1402" i="22"/>
  <c r="AD1402" i="22" s="1"/>
  <c r="AC1403" i="22"/>
  <c r="AD1403" i="22" s="1"/>
  <c r="AC1404" i="22"/>
  <c r="AD1404" i="22" s="1"/>
  <c r="AC1405" i="22"/>
  <c r="AD1405" i="22" s="1"/>
  <c r="AC1406" i="22"/>
  <c r="AD1406" i="22" s="1"/>
  <c r="AC1407" i="22"/>
  <c r="AD1407" i="22" s="1"/>
  <c r="AC1408" i="22"/>
  <c r="AD1408" i="22" s="1"/>
  <c r="AC1409" i="22"/>
  <c r="AD1409" i="22" s="1"/>
  <c r="AC1410" i="22"/>
  <c r="AD1410" i="22" s="1"/>
  <c r="AC1411" i="22"/>
  <c r="AD1411" i="22" s="1"/>
  <c r="AC1412" i="22"/>
  <c r="AD1412" i="22" s="1"/>
  <c r="AC1413" i="22"/>
  <c r="AD1413" i="22" s="1"/>
  <c r="AC1414" i="22"/>
  <c r="AD1414" i="22" s="1"/>
  <c r="AC1415" i="22"/>
  <c r="AD1415" i="22" s="1"/>
  <c r="AC1416" i="22"/>
  <c r="AD1416" i="22" s="1"/>
  <c r="AC1417" i="22"/>
  <c r="AD1417" i="22" s="1"/>
  <c r="AC1418" i="22"/>
  <c r="AD1418" i="22" s="1"/>
  <c r="AC1419" i="22"/>
  <c r="AD1419" i="22" s="1"/>
  <c r="AC1420" i="22"/>
  <c r="AD1420" i="22" s="1"/>
  <c r="AC1421" i="22"/>
  <c r="AD1421" i="22" s="1"/>
  <c r="AC1422" i="22"/>
  <c r="AD1422" i="22" s="1"/>
  <c r="AC1423" i="22"/>
  <c r="AD1423" i="22" s="1"/>
  <c r="AC1424" i="22"/>
  <c r="AD1424" i="22" s="1"/>
  <c r="AC1425" i="22"/>
  <c r="AD1425" i="22" s="1"/>
  <c r="AC1426" i="22"/>
  <c r="AD1426" i="22" s="1"/>
  <c r="AC1427" i="22"/>
  <c r="AD1427" i="22" s="1"/>
  <c r="AC1428" i="22"/>
  <c r="AD1428" i="22" s="1"/>
  <c r="AC1429" i="22"/>
  <c r="AD1429" i="22" s="1"/>
  <c r="AC1430" i="22"/>
  <c r="AD1430" i="22" s="1"/>
  <c r="AC1431" i="22"/>
  <c r="AD1431" i="22" s="1"/>
  <c r="AC1432" i="22"/>
  <c r="AD1432" i="22" s="1"/>
  <c r="AC1433" i="22"/>
  <c r="AD1433" i="22" s="1"/>
  <c r="AC1434" i="22"/>
  <c r="AD1434" i="22" s="1"/>
  <c r="AC1435" i="22"/>
  <c r="AD1435" i="22" s="1"/>
  <c r="AC1436" i="22"/>
  <c r="AD1436" i="22" s="1"/>
  <c r="AC1437" i="22"/>
  <c r="AD1437" i="22" s="1"/>
  <c r="AC1438" i="22"/>
  <c r="AD1438" i="22" s="1"/>
  <c r="AC1439" i="22"/>
  <c r="AD1439" i="22" s="1"/>
  <c r="AC1440" i="22"/>
  <c r="AD1440" i="22" s="1"/>
  <c r="AC1441" i="22"/>
  <c r="AD1441" i="22" s="1"/>
  <c r="AC1442" i="22"/>
  <c r="AD1442" i="22" s="1"/>
  <c r="AC1443" i="22"/>
  <c r="AD1443" i="22" s="1"/>
  <c r="AC1444" i="22"/>
  <c r="AD1444" i="22" s="1"/>
  <c r="AC1445" i="22"/>
  <c r="AD1445" i="22" s="1"/>
  <c r="AC1446" i="22"/>
  <c r="AD1446" i="22" s="1"/>
  <c r="AC1447" i="22"/>
  <c r="AD1447" i="22" s="1"/>
  <c r="AC1448" i="22"/>
  <c r="AD1448" i="22" s="1"/>
  <c r="AC1449" i="22"/>
  <c r="AD1449" i="22" s="1"/>
  <c r="AC1450" i="22"/>
  <c r="AD1450" i="22" s="1"/>
  <c r="AC1451" i="22"/>
  <c r="AD1451" i="22" s="1"/>
  <c r="AC1452" i="22"/>
  <c r="AD1452" i="22" s="1"/>
  <c r="AC1453" i="22"/>
  <c r="AD1453" i="22" s="1"/>
  <c r="AC1454" i="22"/>
  <c r="AD1454" i="22" s="1"/>
  <c r="AC1455" i="22"/>
  <c r="AD1455" i="22" s="1"/>
  <c r="AC1456" i="22"/>
  <c r="AD1456" i="22" s="1"/>
  <c r="AC1457" i="22"/>
  <c r="AD1457" i="22" s="1"/>
  <c r="AC1458" i="22"/>
  <c r="AD1458" i="22" s="1"/>
  <c r="AC1459" i="22"/>
  <c r="AD1459" i="22" s="1"/>
  <c r="AC1460" i="22"/>
  <c r="AD1460" i="22" s="1"/>
  <c r="AC1461" i="22"/>
  <c r="AD1461" i="22" s="1"/>
  <c r="AC1462" i="22"/>
  <c r="AD1462" i="22" s="1"/>
  <c r="AC1463" i="22"/>
  <c r="AD1463" i="22" s="1"/>
  <c r="AC1464" i="22"/>
  <c r="AD1464" i="22" s="1"/>
  <c r="AC1465" i="22"/>
  <c r="AD1465" i="22" s="1"/>
  <c r="AC1466" i="22"/>
  <c r="AD1466" i="22" s="1"/>
  <c r="AC1467" i="22"/>
  <c r="AD1467" i="22" s="1"/>
  <c r="AC1468" i="22"/>
  <c r="AD1468" i="22" s="1"/>
  <c r="AC1469" i="22"/>
  <c r="AD1469" i="22" s="1"/>
  <c r="AC1470" i="22"/>
  <c r="AD1470" i="22" s="1"/>
  <c r="AC1471" i="22"/>
  <c r="AD1471" i="22" s="1"/>
  <c r="AC1472" i="22"/>
  <c r="AD1472" i="22" s="1"/>
  <c r="AC1473" i="22"/>
  <c r="AD1473" i="22" s="1"/>
  <c r="AC1474" i="22"/>
  <c r="AD1474" i="22" s="1"/>
  <c r="AC1475" i="22"/>
  <c r="AD1475" i="22" s="1"/>
  <c r="AC1476" i="22"/>
  <c r="AD1476" i="22" s="1"/>
  <c r="AC1477" i="22"/>
  <c r="AD1477" i="22" s="1"/>
  <c r="AC1478" i="22"/>
  <c r="AD1478" i="22" s="1"/>
  <c r="AC1479" i="22"/>
  <c r="AD1479" i="22" s="1"/>
  <c r="AC1480" i="22"/>
  <c r="AD1480" i="22" s="1"/>
  <c r="AC1481" i="22"/>
  <c r="AD1481" i="22" s="1"/>
  <c r="AC1482" i="22"/>
  <c r="AD1482" i="22" s="1"/>
  <c r="AC1483" i="22"/>
  <c r="AD1483" i="22" s="1"/>
  <c r="AC1484" i="22"/>
  <c r="AD1484" i="22" s="1"/>
  <c r="AC1485" i="22"/>
  <c r="AD1485" i="22" s="1"/>
  <c r="AC1486" i="22"/>
  <c r="AD1486" i="22" s="1"/>
  <c r="AC1487" i="22"/>
  <c r="AD1487" i="22" s="1"/>
  <c r="AC1488" i="22"/>
  <c r="AD1488" i="22" s="1"/>
  <c r="AC1489" i="22"/>
  <c r="AD1489" i="22" s="1"/>
  <c r="AC1490" i="22"/>
  <c r="AD1490" i="22" s="1"/>
  <c r="AC1491" i="22"/>
  <c r="AD1491" i="22" s="1"/>
  <c r="AC1492" i="22"/>
  <c r="AD1492" i="22" s="1"/>
  <c r="AC1493" i="22"/>
  <c r="AD1493" i="22" s="1"/>
  <c r="AC1494" i="22"/>
  <c r="AD1494" i="22" s="1"/>
  <c r="AC1495" i="22"/>
  <c r="AD1495" i="22" s="1"/>
  <c r="AC1496" i="22"/>
  <c r="AD1496" i="22" s="1"/>
  <c r="AC1497" i="22"/>
  <c r="AD1497" i="22" s="1"/>
  <c r="AC1498" i="22"/>
  <c r="AD1498" i="22" s="1"/>
  <c r="AC1499" i="22"/>
  <c r="AD1499" i="22" s="1"/>
  <c r="AC1500" i="22"/>
  <c r="AD1500" i="22" s="1"/>
  <c r="AC1501" i="22"/>
  <c r="AD1501" i="22" s="1"/>
  <c r="AC1502" i="22"/>
  <c r="AD1502" i="22" s="1"/>
  <c r="AC1503" i="22"/>
  <c r="AD1503" i="22" s="1"/>
  <c r="AC1504" i="22"/>
  <c r="AD1504" i="22" s="1"/>
  <c r="AC1505" i="22"/>
  <c r="AD1505" i="22" s="1"/>
  <c r="AC1506" i="22"/>
  <c r="AD1506" i="22" s="1"/>
  <c r="AC1507" i="22"/>
  <c r="AD1507" i="22" s="1"/>
  <c r="AC1508" i="22"/>
  <c r="AD1508" i="22" s="1"/>
  <c r="AC1509" i="22"/>
  <c r="AD1509" i="22" s="1"/>
  <c r="AC1510" i="22"/>
  <c r="AD1510" i="22" s="1"/>
  <c r="AC1511" i="22"/>
  <c r="AD1511" i="22" s="1"/>
  <c r="AC1512" i="22"/>
  <c r="AD1512" i="22" s="1"/>
  <c r="AC1513" i="22"/>
  <c r="AD1513" i="22" s="1"/>
  <c r="AC1514" i="22"/>
  <c r="AD1514" i="22" s="1"/>
  <c r="AC1515" i="22"/>
  <c r="AD1515" i="22" s="1"/>
  <c r="AC1516" i="22"/>
  <c r="AD1516" i="22" s="1"/>
  <c r="AC1517" i="22"/>
  <c r="AD1517" i="22" s="1"/>
  <c r="AC1518" i="22"/>
  <c r="AD1518" i="22" s="1"/>
  <c r="AC1519" i="22"/>
  <c r="AD1519" i="22" s="1"/>
  <c r="AC1520" i="22"/>
  <c r="AD1520" i="22" s="1"/>
  <c r="AC1521" i="22"/>
  <c r="AD1521" i="22" s="1"/>
  <c r="AC1522" i="22"/>
  <c r="AD1522" i="22" s="1"/>
  <c r="AC1523" i="22"/>
  <c r="AD1523" i="22" s="1"/>
  <c r="AC1524" i="22"/>
  <c r="AD1524" i="22" s="1"/>
  <c r="AC1525" i="22"/>
  <c r="AD1525" i="22" s="1"/>
  <c r="AC1526" i="22"/>
  <c r="AD1526" i="22" s="1"/>
  <c r="AC1527" i="22"/>
  <c r="AD1527" i="22" s="1"/>
  <c r="AC1528" i="22"/>
  <c r="AD1528" i="22" s="1"/>
  <c r="AC1529" i="22"/>
  <c r="AD1529" i="22" s="1"/>
  <c r="AC1530" i="22"/>
  <c r="AD1530" i="22" s="1"/>
  <c r="AC1531" i="22"/>
  <c r="AD1531" i="22" s="1"/>
  <c r="AC1532" i="22"/>
  <c r="AD1532" i="22" s="1"/>
  <c r="AC1533" i="22"/>
  <c r="AD1533" i="22" s="1"/>
  <c r="AC1534" i="22"/>
  <c r="AD1534" i="22" s="1"/>
  <c r="AC1535" i="22"/>
  <c r="AD1535" i="22" s="1"/>
  <c r="AC1536" i="22"/>
  <c r="AD1536" i="22" s="1"/>
  <c r="AC1537" i="22"/>
  <c r="AD1537" i="22" s="1"/>
  <c r="AC1538" i="22"/>
  <c r="AD1538" i="22" s="1"/>
  <c r="AC1539" i="22"/>
  <c r="AD1539" i="22" s="1"/>
  <c r="AC1540" i="22"/>
  <c r="AD1540" i="22" s="1"/>
  <c r="AC1541" i="22"/>
  <c r="AD1541" i="22" s="1"/>
  <c r="AC1542" i="22"/>
  <c r="AD1542" i="22" s="1"/>
  <c r="AC1543" i="22"/>
  <c r="AD1543" i="22" s="1"/>
  <c r="AC1544" i="22"/>
  <c r="AD1544" i="22" s="1"/>
  <c r="AC1545" i="22"/>
  <c r="AD1545" i="22" s="1"/>
  <c r="AC1546" i="22"/>
  <c r="AD1546" i="22" s="1"/>
  <c r="AC1547" i="22"/>
  <c r="AD1547" i="22" s="1"/>
  <c r="AC1548" i="22"/>
  <c r="AD1548" i="22" s="1"/>
  <c r="AC1549" i="22"/>
  <c r="AD1549" i="22" s="1"/>
  <c r="AC1550" i="22"/>
  <c r="AD1550" i="22" s="1"/>
  <c r="AC1551" i="22"/>
  <c r="AD1551" i="22" s="1"/>
  <c r="AC1552" i="22"/>
  <c r="AD1552" i="22" s="1"/>
  <c r="AC1553" i="22"/>
  <c r="AD1553" i="22" s="1"/>
  <c r="AC1554" i="22"/>
  <c r="AD1554" i="22" s="1"/>
  <c r="AC1555" i="22"/>
  <c r="AD1555" i="22" s="1"/>
  <c r="AC1556" i="22"/>
  <c r="AD1556" i="22" s="1"/>
  <c r="AC1557" i="22"/>
  <c r="AD1557" i="22" s="1"/>
  <c r="AC1558" i="22"/>
  <c r="AD1558" i="22" s="1"/>
  <c r="AC1559" i="22"/>
  <c r="AD1559" i="22" s="1"/>
  <c r="AC1560" i="22"/>
  <c r="AD1560" i="22" s="1"/>
  <c r="AC1561" i="22"/>
  <c r="AD1561" i="22" s="1"/>
  <c r="AC1562" i="22"/>
  <c r="AD1562" i="22" s="1"/>
  <c r="AC1563" i="22"/>
  <c r="AD1563" i="22" s="1"/>
  <c r="AC1564" i="22"/>
  <c r="AD1564" i="22" s="1"/>
  <c r="AC1565" i="22"/>
  <c r="AD1565" i="22" s="1"/>
  <c r="AC1566" i="22"/>
  <c r="AD1566" i="22" s="1"/>
  <c r="AC1567" i="22"/>
  <c r="AD1567" i="22" s="1"/>
  <c r="AC1568" i="22"/>
  <c r="AD1568" i="22" s="1"/>
  <c r="AC1569" i="22"/>
  <c r="AD1569" i="22" s="1"/>
  <c r="AC1570" i="22"/>
  <c r="AD1570" i="22" s="1"/>
  <c r="AC1571" i="22"/>
  <c r="AD1571" i="22" s="1"/>
  <c r="AC1572" i="22"/>
  <c r="AD1572" i="22" s="1"/>
  <c r="AC1573" i="22"/>
  <c r="AD1573" i="22" s="1"/>
  <c r="AC1574" i="22"/>
  <c r="AD1574" i="22" s="1"/>
  <c r="AC1575" i="22"/>
  <c r="AD1575" i="22" s="1"/>
  <c r="AC1576" i="22"/>
  <c r="AD1576" i="22" s="1"/>
  <c r="AC1577" i="22"/>
  <c r="AD1577" i="22" s="1"/>
  <c r="AC1578" i="22"/>
  <c r="AD1578" i="22" s="1"/>
  <c r="AC1579" i="22"/>
  <c r="AD1579" i="22" s="1"/>
  <c r="AC1580" i="22"/>
  <c r="AD1580" i="22" s="1"/>
  <c r="AC1581" i="22"/>
  <c r="AD1581" i="22" s="1"/>
  <c r="AC1582" i="22"/>
  <c r="AD1582" i="22" s="1"/>
  <c r="AC1583" i="22"/>
  <c r="AD1583" i="22" s="1"/>
  <c r="AC1584" i="22"/>
  <c r="AD1584" i="22" s="1"/>
  <c r="AC1585" i="22"/>
  <c r="AD1585" i="22" s="1"/>
  <c r="AC1586" i="22"/>
  <c r="AD1586" i="22" s="1"/>
  <c r="AC1587" i="22"/>
  <c r="AD1587" i="22" s="1"/>
  <c r="AC1588" i="22"/>
  <c r="AD1588" i="22" s="1"/>
  <c r="AC1589" i="22"/>
  <c r="AD1589" i="22" s="1"/>
  <c r="AC1590" i="22"/>
  <c r="AD1590" i="22" s="1"/>
  <c r="AC1591" i="22"/>
  <c r="AD1591" i="22" s="1"/>
  <c r="AC1592" i="22"/>
  <c r="AD1592" i="22" s="1"/>
  <c r="AC1593" i="22"/>
  <c r="AD1593" i="22" s="1"/>
  <c r="AC1594" i="22"/>
  <c r="AD1594" i="22" s="1"/>
  <c r="AC1595" i="22"/>
  <c r="AD1595" i="22" s="1"/>
  <c r="AC1596" i="22"/>
  <c r="AD1596" i="22" s="1"/>
  <c r="AC1597" i="22"/>
  <c r="AD1597" i="22" s="1"/>
  <c r="AC1598" i="22"/>
  <c r="AD1598" i="22" s="1"/>
  <c r="AC1599" i="22"/>
  <c r="AD1599" i="22" s="1"/>
  <c r="AC1600" i="22"/>
  <c r="AD1600" i="22" s="1"/>
  <c r="AC1601" i="22"/>
  <c r="AD1601" i="22" s="1"/>
  <c r="AC1602" i="22"/>
  <c r="AD1602" i="22" s="1"/>
  <c r="AC1603" i="22"/>
  <c r="AD1603" i="22" s="1"/>
  <c r="AC1604" i="22"/>
  <c r="AD1604" i="22" s="1"/>
  <c r="AC1605" i="22"/>
  <c r="AD1605" i="22" s="1"/>
  <c r="AC1606" i="22"/>
  <c r="AD1606" i="22" s="1"/>
  <c r="AC1607" i="22"/>
  <c r="AD1607" i="22" s="1"/>
  <c r="AC1608" i="22"/>
  <c r="AD1608" i="22" s="1"/>
  <c r="AC1609" i="22"/>
  <c r="AD1609" i="22" s="1"/>
  <c r="AC1610" i="22"/>
  <c r="AD1610" i="22" s="1"/>
  <c r="AC1611" i="22"/>
  <c r="AD1611" i="22" s="1"/>
  <c r="AC1612" i="22"/>
  <c r="AD1612" i="22" s="1"/>
  <c r="AC1613" i="22"/>
  <c r="AD1613" i="22" s="1"/>
  <c r="AC1614" i="22"/>
  <c r="AD1614" i="22" s="1"/>
  <c r="AC1615" i="22"/>
  <c r="AD1615" i="22" s="1"/>
  <c r="AC1616" i="22"/>
  <c r="AD1616" i="22" s="1"/>
  <c r="AC1617" i="22"/>
  <c r="AD1617" i="22" s="1"/>
  <c r="AC1618" i="22"/>
  <c r="AD1618" i="22" s="1"/>
  <c r="AC1619" i="22"/>
  <c r="AD1619" i="22" s="1"/>
  <c r="AC1620" i="22"/>
  <c r="AD1620" i="22" s="1"/>
  <c r="AC1621" i="22"/>
  <c r="AD1621" i="22" s="1"/>
  <c r="AC1622" i="22"/>
  <c r="AD1622" i="22" s="1"/>
  <c r="AC1623" i="22"/>
  <c r="AD1623" i="22" s="1"/>
  <c r="AC1624" i="22"/>
  <c r="AD1624" i="22" s="1"/>
  <c r="AC1625" i="22"/>
  <c r="AD1625" i="22" s="1"/>
  <c r="AC1626" i="22"/>
  <c r="AD1626" i="22" s="1"/>
  <c r="AC1627" i="22"/>
  <c r="AD1627" i="22" s="1"/>
  <c r="AC1628" i="22"/>
  <c r="AD1628" i="22" s="1"/>
  <c r="AC1629" i="22"/>
  <c r="AD1629" i="22" s="1"/>
  <c r="AC1630" i="22"/>
  <c r="AD1630" i="22" s="1"/>
  <c r="AC1631" i="22"/>
  <c r="AD1631" i="22" s="1"/>
  <c r="AC1632" i="22"/>
  <c r="AD1632" i="22" s="1"/>
  <c r="AC1633" i="22"/>
  <c r="AD1633" i="22" s="1"/>
  <c r="AC1634" i="22"/>
  <c r="AD1634" i="22" s="1"/>
  <c r="AC1635" i="22"/>
  <c r="AD1635" i="22" s="1"/>
  <c r="AC1636" i="22"/>
  <c r="AD1636" i="22" s="1"/>
  <c r="AC1637" i="22"/>
  <c r="AD1637" i="22" s="1"/>
  <c r="AC1638" i="22"/>
  <c r="AD1638" i="22" s="1"/>
  <c r="AC1639" i="22"/>
  <c r="AD1639" i="22" s="1"/>
  <c r="AC1640" i="22"/>
  <c r="AD1640" i="22" s="1"/>
  <c r="AC1641" i="22"/>
  <c r="AD1641" i="22" s="1"/>
  <c r="AC1642" i="22"/>
  <c r="AD1642" i="22" s="1"/>
  <c r="AC1643" i="22"/>
  <c r="AD1643" i="22" s="1"/>
  <c r="AC1644" i="22"/>
  <c r="AD1644" i="22" s="1"/>
  <c r="AC1645" i="22"/>
  <c r="AD1645" i="22" s="1"/>
  <c r="AC1646" i="22"/>
  <c r="AD1646" i="22" s="1"/>
  <c r="AC1647" i="22"/>
  <c r="AD1647" i="22" s="1"/>
  <c r="AC1648" i="22"/>
  <c r="AD1648" i="22" s="1"/>
  <c r="AC1649" i="22"/>
  <c r="AD1649" i="22" s="1"/>
  <c r="AC1650" i="22"/>
  <c r="AD1650" i="22" s="1"/>
  <c r="AC1651" i="22"/>
  <c r="AD1651" i="22" s="1"/>
  <c r="AC1652" i="22"/>
  <c r="AD1652" i="22" s="1"/>
  <c r="AC1653" i="22"/>
  <c r="AD1653" i="22" s="1"/>
  <c r="AC1654" i="22"/>
  <c r="AD1654" i="22" s="1"/>
  <c r="AC1655" i="22"/>
  <c r="AD1655" i="22" s="1"/>
  <c r="AC1656" i="22"/>
  <c r="AD1656" i="22" s="1"/>
  <c r="AC1657" i="22"/>
  <c r="AD1657" i="22" s="1"/>
  <c r="AC1658" i="22"/>
  <c r="AD1658" i="22" s="1"/>
  <c r="AC1659" i="22"/>
  <c r="AD1659" i="22" s="1"/>
  <c r="AC1660" i="22"/>
  <c r="AD1660" i="22" s="1"/>
  <c r="AC1661" i="22"/>
  <c r="AD1661" i="22" s="1"/>
  <c r="AC1662" i="22"/>
  <c r="AD1662" i="22" s="1"/>
  <c r="AC1663" i="22"/>
  <c r="AD1663" i="22" s="1"/>
  <c r="AC1664" i="22"/>
  <c r="AD1664" i="22" s="1"/>
  <c r="AC1665" i="22"/>
  <c r="AD1665" i="22" s="1"/>
  <c r="AC1666" i="22"/>
  <c r="AD1666" i="22" s="1"/>
  <c r="AC1667" i="22"/>
  <c r="AD1667" i="22" s="1"/>
  <c r="AC1668" i="22"/>
  <c r="AD1668" i="22" s="1"/>
  <c r="AC1669" i="22"/>
  <c r="AD1669" i="22" s="1"/>
  <c r="AC1670" i="22"/>
  <c r="AD1670" i="22" s="1"/>
  <c r="AC1671" i="22"/>
  <c r="AD1671" i="22" s="1"/>
  <c r="AC1672" i="22"/>
  <c r="AD1672" i="22" s="1"/>
  <c r="AC1673" i="22"/>
  <c r="AD1673" i="22" s="1"/>
  <c r="AC1674" i="22"/>
  <c r="AD1674" i="22" s="1"/>
  <c r="AC1675" i="22"/>
  <c r="AD1675" i="22" s="1"/>
  <c r="AC1676" i="22"/>
  <c r="AD1676" i="22" s="1"/>
  <c r="AC1677" i="22"/>
  <c r="AD1677" i="22" s="1"/>
  <c r="AC1678" i="22"/>
  <c r="AD1678" i="22" s="1"/>
  <c r="AC1679" i="22"/>
  <c r="AD1679" i="22" s="1"/>
  <c r="AC1680" i="22"/>
  <c r="AD1680" i="22" s="1"/>
  <c r="AC1681" i="22"/>
  <c r="AD1681" i="22" s="1"/>
  <c r="AC1682" i="22"/>
  <c r="AD1682" i="22" s="1"/>
  <c r="AC1683" i="22"/>
  <c r="AD1683" i="22" s="1"/>
  <c r="AC1684" i="22"/>
  <c r="AD1684" i="22" s="1"/>
  <c r="AC1685" i="22"/>
  <c r="AD1685" i="22" s="1"/>
  <c r="AC1686" i="22"/>
  <c r="AD1686" i="22" s="1"/>
  <c r="AC1687" i="22"/>
  <c r="AD1687" i="22" s="1"/>
  <c r="AC1688" i="22"/>
  <c r="AD1688" i="22" s="1"/>
  <c r="AC1689" i="22"/>
  <c r="AD1689" i="22" s="1"/>
  <c r="AC1690" i="22"/>
  <c r="AD1690" i="22" s="1"/>
  <c r="AC1691" i="22"/>
  <c r="AD1691" i="22" s="1"/>
  <c r="AC1692" i="22"/>
  <c r="AD1692" i="22" s="1"/>
  <c r="AC1693" i="22"/>
  <c r="AD1693" i="22" s="1"/>
  <c r="AC1694" i="22"/>
  <c r="AD1694" i="22" s="1"/>
  <c r="AC1695" i="22"/>
  <c r="AD1695" i="22" s="1"/>
  <c r="AC1696" i="22"/>
  <c r="AD1696" i="22" s="1"/>
  <c r="AC1697" i="22"/>
  <c r="AD1697" i="22" s="1"/>
  <c r="AC1698" i="22"/>
  <c r="AD1698" i="22" s="1"/>
  <c r="AC1699" i="22"/>
  <c r="AD1699" i="22" s="1"/>
  <c r="AC1700" i="22"/>
  <c r="AD1700" i="22" s="1"/>
  <c r="AC1701" i="22"/>
  <c r="AD1701" i="22" s="1"/>
  <c r="AC1702" i="22"/>
  <c r="AD1702" i="22" s="1"/>
  <c r="AC1703" i="22"/>
  <c r="AD1703" i="22" s="1"/>
  <c r="AC1704" i="22"/>
  <c r="AD1704" i="22" s="1"/>
  <c r="AC1705" i="22"/>
  <c r="AD1705" i="22" s="1"/>
  <c r="AC1706" i="22"/>
  <c r="AD1706" i="22" s="1"/>
  <c r="AC1707" i="22"/>
  <c r="AD1707" i="22" s="1"/>
  <c r="AC1708" i="22"/>
  <c r="AD1708" i="22" s="1"/>
  <c r="AC1709" i="22"/>
  <c r="AD1709" i="22" s="1"/>
  <c r="AC1710" i="22"/>
  <c r="AD1710" i="22" s="1"/>
  <c r="AC1711" i="22"/>
  <c r="AD1711" i="22" s="1"/>
  <c r="AC1712" i="22"/>
  <c r="AD1712" i="22" s="1"/>
  <c r="AC1713" i="22"/>
  <c r="AD1713" i="22" s="1"/>
  <c r="AC1714" i="22"/>
  <c r="AD1714" i="22" s="1"/>
  <c r="AC1715" i="22"/>
  <c r="AD1715" i="22" s="1"/>
  <c r="AC1716" i="22"/>
  <c r="AD1716" i="22" s="1"/>
  <c r="AC1717" i="22"/>
  <c r="AD1717" i="22" s="1"/>
  <c r="AC1718" i="22"/>
  <c r="AD1718" i="22" s="1"/>
  <c r="AC1719" i="22"/>
  <c r="AD1719" i="22" s="1"/>
  <c r="AC1720" i="22"/>
  <c r="AD1720" i="22" s="1"/>
  <c r="AC1721" i="22"/>
  <c r="AD1721" i="22" s="1"/>
  <c r="AC1722" i="22"/>
  <c r="AD1722" i="22" s="1"/>
  <c r="AC1723" i="22"/>
  <c r="AD1723" i="22" s="1"/>
  <c r="AC1724" i="22"/>
  <c r="AD1724" i="22" s="1"/>
  <c r="AC1725" i="22"/>
  <c r="AD1725" i="22" s="1"/>
  <c r="AC1726" i="22"/>
  <c r="AD1726" i="22" s="1"/>
  <c r="AC1727" i="22"/>
  <c r="AD1727" i="22" s="1"/>
  <c r="AC1728" i="22"/>
  <c r="AD1728" i="22" s="1"/>
  <c r="AC1729" i="22"/>
  <c r="AD1729" i="22" s="1"/>
  <c r="AC1730" i="22"/>
  <c r="AD1730" i="22" s="1"/>
  <c r="AC1731" i="22"/>
  <c r="AD1731" i="22" s="1"/>
  <c r="AC1732" i="22"/>
  <c r="AD1732" i="22" s="1"/>
  <c r="AC1733" i="22"/>
  <c r="AD1733" i="22" s="1"/>
  <c r="AC1734" i="22"/>
  <c r="AD1734" i="22" s="1"/>
  <c r="AC1735" i="22"/>
  <c r="AD1735" i="22" s="1"/>
  <c r="AC1736" i="22"/>
  <c r="AD1736" i="22" s="1"/>
  <c r="AC1737" i="22"/>
  <c r="AD1737" i="22" s="1"/>
  <c r="AC1738" i="22"/>
  <c r="AD1738" i="22" s="1"/>
  <c r="AC1739" i="22"/>
  <c r="AD1739" i="22" s="1"/>
  <c r="AC1740" i="22"/>
  <c r="AD1740" i="22" s="1"/>
  <c r="AC1741" i="22"/>
  <c r="AD1741" i="22" s="1"/>
  <c r="AC1742" i="22"/>
  <c r="AD1742" i="22" s="1"/>
  <c r="AC1743" i="22"/>
  <c r="AD1743" i="22" s="1"/>
  <c r="AC1744" i="22"/>
  <c r="AD1744" i="22" s="1"/>
  <c r="AC1745" i="22"/>
  <c r="AD1745" i="22" s="1"/>
  <c r="AC1746" i="22"/>
  <c r="AD1746" i="22" s="1"/>
  <c r="AC1747" i="22"/>
  <c r="AD1747" i="22" s="1"/>
  <c r="AC1748" i="22"/>
  <c r="AD1748" i="22" s="1"/>
  <c r="AC1749" i="22"/>
  <c r="AD1749" i="22" s="1"/>
  <c r="AC1750" i="22"/>
  <c r="AD1750" i="22" s="1"/>
  <c r="AC1751" i="22"/>
  <c r="AD1751" i="22" s="1"/>
  <c r="AC1752" i="22"/>
  <c r="AD1752" i="22" s="1"/>
  <c r="AC1753" i="22"/>
  <c r="AD1753" i="22" s="1"/>
  <c r="AC1754" i="22"/>
  <c r="AD1754" i="22" s="1"/>
  <c r="AC1755" i="22"/>
  <c r="AD1755" i="22" s="1"/>
  <c r="AC1756" i="22"/>
  <c r="AD1756" i="22" s="1"/>
  <c r="AC1757" i="22"/>
  <c r="AD1757" i="22" s="1"/>
  <c r="AC1758" i="22"/>
  <c r="AD1758" i="22" s="1"/>
  <c r="AC1759" i="22"/>
  <c r="AD1759" i="22" s="1"/>
  <c r="AC1760" i="22"/>
  <c r="AD1760" i="22" s="1"/>
  <c r="AC1761" i="22"/>
  <c r="AD1761" i="22" s="1"/>
  <c r="AC1762" i="22"/>
  <c r="AD1762" i="22" s="1"/>
  <c r="AC1763" i="22"/>
  <c r="AD1763" i="22" s="1"/>
  <c r="AC1764" i="22"/>
  <c r="AD1764" i="22" s="1"/>
  <c r="AC1765" i="22"/>
  <c r="AD1765" i="22" s="1"/>
  <c r="AC1766" i="22"/>
  <c r="AD1766" i="22" s="1"/>
  <c r="AC1767" i="22"/>
  <c r="AD1767" i="22" s="1"/>
  <c r="AC1768" i="22"/>
  <c r="AD1768" i="22" s="1"/>
  <c r="AC1769" i="22"/>
  <c r="AD1769" i="22" s="1"/>
  <c r="AC1770" i="22"/>
  <c r="AD1770" i="22" s="1"/>
  <c r="AC1771" i="22"/>
  <c r="AD1771" i="22" s="1"/>
  <c r="AC1772" i="22"/>
  <c r="AD1772" i="22" s="1"/>
  <c r="AC1773" i="22"/>
  <c r="AD1773" i="22" s="1"/>
  <c r="AC1774" i="22"/>
  <c r="AD1774" i="22" s="1"/>
  <c r="AC1775" i="22"/>
  <c r="AD1775" i="22" s="1"/>
  <c r="AC1776" i="22"/>
  <c r="AD1776" i="22" s="1"/>
  <c r="AC1777" i="22"/>
  <c r="AD1777" i="22" s="1"/>
  <c r="AC1778" i="22"/>
  <c r="AD1778" i="22" s="1"/>
  <c r="AC1779" i="22"/>
  <c r="AD1779" i="22" s="1"/>
  <c r="AC1780" i="22"/>
  <c r="AD1780" i="22" s="1"/>
  <c r="AC1781" i="22"/>
  <c r="AD1781" i="22" s="1"/>
  <c r="AC1782" i="22"/>
  <c r="AD1782" i="22" s="1"/>
  <c r="AC1783" i="22"/>
  <c r="AD1783" i="22" s="1"/>
  <c r="AC1784" i="22"/>
  <c r="AD1784" i="22" s="1"/>
  <c r="AC1785" i="22"/>
  <c r="AD1785" i="22" s="1"/>
  <c r="AC1786" i="22"/>
  <c r="AD1786" i="22" s="1"/>
  <c r="AC1787" i="22"/>
  <c r="AD1787" i="22" s="1"/>
  <c r="AC1788" i="22"/>
  <c r="AD1788" i="22" s="1"/>
  <c r="AC1789" i="22"/>
  <c r="AD1789" i="22" s="1"/>
  <c r="AC1790" i="22"/>
  <c r="AD1790" i="22" s="1"/>
  <c r="AC1791" i="22"/>
  <c r="AD1791" i="22" s="1"/>
  <c r="AC1792" i="22"/>
  <c r="AD1792" i="22" s="1"/>
  <c r="AC1793" i="22"/>
  <c r="AD1793" i="22" s="1"/>
  <c r="AC1794" i="22"/>
  <c r="AD1794" i="22" s="1"/>
  <c r="AC1795" i="22"/>
  <c r="AD1795" i="22" s="1"/>
  <c r="AC1796" i="22"/>
  <c r="AD1796" i="22" s="1"/>
  <c r="AC1797" i="22"/>
  <c r="AD1797" i="22" s="1"/>
  <c r="AC1798" i="22"/>
  <c r="AD1798" i="22" s="1"/>
  <c r="AC1799" i="22"/>
  <c r="AD1799" i="22" s="1"/>
  <c r="AC1800" i="22"/>
  <c r="AD1800" i="22" s="1"/>
  <c r="AC1801" i="22"/>
  <c r="AD1801" i="22" s="1"/>
  <c r="AC1802" i="22"/>
  <c r="AD1802" i="22" s="1"/>
  <c r="AC1803" i="22"/>
  <c r="AD1803" i="22" s="1"/>
  <c r="AC1804" i="22"/>
  <c r="AD1804" i="22" s="1"/>
  <c r="AC1805" i="22"/>
  <c r="AD1805" i="22" s="1"/>
  <c r="AC1806" i="22"/>
  <c r="AD1806" i="22" s="1"/>
  <c r="AC1807" i="22"/>
  <c r="AD1807" i="22" s="1"/>
  <c r="AC1808" i="22"/>
  <c r="AD1808" i="22" s="1"/>
  <c r="AC1809" i="22"/>
  <c r="AD1809" i="22" s="1"/>
  <c r="AC1810" i="22"/>
  <c r="AD1810" i="22" s="1"/>
  <c r="AC1811" i="22"/>
  <c r="AD1811" i="22" s="1"/>
  <c r="AC1812" i="22"/>
  <c r="AD1812" i="22" s="1"/>
  <c r="AC1813" i="22"/>
  <c r="AD1813" i="22" s="1"/>
  <c r="AC1814" i="22"/>
  <c r="AD1814" i="22" s="1"/>
  <c r="AC1815" i="22"/>
  <c r="AD1815" i="22" s="1"/>
  <c r="AC1816" i="22"/>
  <c r="AD1816" i="22" s="1"/>
  <c r="AC1817" i="22"/>
  <c r="AD1817" i="22" s="1"/>
  <c r="AC1818" i="22"/>
  <c r="AD1818" i="22" s="1"/>
  <c r="AC1819" i="22"/>
  <c r="AD1819" i="22" s="1"/>
  <c r="AC1820" i="22"/>
  <c r="AD1820" i="22" s="1"/>
  <c r="AC1821" i="22"/>
  <c r="AD1821" i="22" s="1"/>
  <c r="AC1822" i="22"/>
  <c r="AD1822" i="22" s="1"/>
  <c r="AC1823" i="22"/>
  <c r="AD1823" i="22" s="1"/>
  <c r="AC1824" i="22"/>
  <c r="AD1824" i="22" s="1"/>
  <c r="AC1825" i="22"/>
  <c r="AD1825" i="22" s="1"/>
  <c r="AC1826" i="22"/>
  <c r="AD1826" i="22" s="1"/>
  <c r="AC1827" i="22"/>
  <c r="AD1827" i="22" s="1"/>
  <c r="AC1828" i="22"/>
  <c r="AD1828" i="22" s="1"/>
  <c r="AC1829" i="22"/>
  <c r="AD1829" i="22" s="1"/>
  <c r="AC1830" i="22"/>
  <c r="AD1830" i="22" s="1"/>
  <c r="AC1831" i="22"/>
  <c r="AD1831" i="22" s="1"/>
  <c r="AC1832" i="22"/>
  <c r="AD1832" i="22" s="1"/>
  <c r="AC1833" i="22"/>
  <c r="AD1833" i="22" s="1"/>
  <c r="AC1834" i="22"/>
  <c r="AD1834" i="22" s="1"/>
  <c r="AC1835" i="22"/>
  <c r="AD1835" i="22" s="1"/>
  <c r="AC1836" i="22"/>
  <c r="AD1836" i="22" s="1"/>
  <c r="AC1837" i="22"/>
  <c r="AD1837" i="22" s="1"/>
  <c r="AC1838" i="22"/>
  <c r="AD1838" i="22" s="1"/>
  <c r="AC1839" i="22"/>
  <c r="AD1839" i="22" s="1"/>
  <c r="AC1840" i="22"/>
  <c r="AD1840" i="22" s="1"/>
  <c r="AC1841" i="22"/>
  <c r="AD1841" i="22" s="1"/>
  <c r="AC1842" i="22"/>
  <c r="AD1842" i="22" s="1"/>
  <c r="AC1843" i="22"/>
  <c r="AD1843" i="22" s="1"/>
  <c r="AC1844" i="22"/>
  <c r="AD1844" i="22" s="1"/>
  <c r="AC1845" i="22"/>
  <c r="AD1845" i="22" s="1"/>
  <c r="AC1846" i="22"/>
  <c r="AD1846" i="22" s="1"/>
  <c r="AC1847" i="22"/>
  <c r="AD1847" i="22" s="1"/>
  <c r="AC1848" i="22"/>
  <c r="AD1848" i="22" s="1"/>
  <c r="AC1849" i="22"/>
  <c r="AD1849" i="22" s="1"/>
  <c r="AC1850" i="22"/>
  <c r="AD1850" i="22" s="1"/>
  <c r="AC1851" i="22"/>
  <c r="AD1851" i="22" s="1"/>
  <c r="AC1852" i="22"/>
  <c r="AD1852" i="22" s="1"/>
  <c r="AC1853" i="22"/>
  <c r="AD1853" i="22" s="1"/>
  <c r="AC1854" i="22"/>
  <c r="AD1854" i="22" s="1"/>
  <c r="AC1855" i="22"/>
  <c r="AD1855" i="22" s="1"/>
  <c r="AC1856" i="22"/>
  <c r="AD1856" i="22" s="1"/>
  <c r="AC1857" i="22"/>
  <c r="AD1857" i="22" s="1"/>
  <c r="AC1858" i="22"/>
  <c r="AD1858" i="22" s="1"/>
  <c r="AC1859" i="22"/>
  <c r="AD1859" i="22" s="1"/>
  <c r="AC1860" i="22"/>
  <c r="AD1860" i="22" s="1"/>
  <c r="AC1861" i="22"/>
  <c r="AD1861" i="22" s="1"/>
  <c r="AC1862" i="22"/>
  <c r="AD1862" i="22" s="1"/>
  <c r="AC1863" i="22"/>
  <c r="AD1863" i="22" s="1"/>
  <c r="AC1864" i="22"/>
  <c r="AD1864" i="22" s="1"/>
  <c r="AC1865" i="22"/>
  <c r="AD1865" i="22" s="1"/>
  <c r="AC1866" i="22"/>
  <c r="AD1866" i="22" s="1"/>
  <c r="AC1867" i="22"/>
  <c r="AD1867" i="22" s="1"/>
  <c r="AC1868" i="22"/>
  <c r="AD1868" i="22" s="1"/>
  <c r="AC1869" i="22"/>
  <c r="AD1869" i="22" s="1"/>
  <c r="AC1870" i="22"/>
  <c r="AD1870" i="22" s="1"/>
  <c r="AC1871" i="22"/>
  <c r="AD1871" i="22" s="1"/>
  <c r="AC1872" i="22"/>
  <c r="AD1872" i="22" s="1"/>
  <c r="AC1873" i="22"/>
  <c r="AD1873" i="22" s="1"/>
  <c r="AC1874" i="22"/>
  <c r="AD1874" i="22" s="1"/>
  <c r="AC1875" i="22"/>
  <c r="AD1875" i="22" s="1"/>
  <c r="AC1876" i="22"/>
  <c r="AD1876" i="22" s="1"/>
  <c r="AC1877" i="22"/>
  <c r="AD1877" i="22" s="1"/>
  <c r="AC1878" i="22"/>
  <c r="AD1878" i="22" s="1"/>
  <c r="AC1879" i="22"/>
  <c r="AD1879" i="22" s="1"/>
  <c r="AC1880" i="22"/>
  <c r="AD1880" i="22" s="1"/>
  <c r="AC1881" i="22"/>
  <c r="AD1881" i="22" s="1"/>
  <c r="AC1882" i="22"/>
  <c r="AD1882" i="22" s="1"/>
  <c r="AC1883" i="22"/>
  <c r="AD1883" i="22" s="1"/>
  <c r="AC1884" i="22"/>
  <c r="AD1884" i="22" s="1"/>
  <c r="AC1885" i="22"/>
  <c r="AD1885" i="22" s="1"/>
  <c r="AC1886" i="22"/>
  <c r="AD1886" i="22" s="1"/>
  <c r="AC1887" i="22"/>
  <c r="AD1887" i="22" s="1"/>
  <c r="AC1888" i="22"/>
  <c r="AD1888" i="22" s="1"/>
  <c r="AC1889" i="22"/>
  <c r="AD1889" i="22" s="1"/>
  <c r="AC1890" i="22"/>
  <c r="AD1890" i="22" s="1"/>
  <c r="AC1891" i="22"/>
  <c r="AD1891" i="22" s="1"/>
  <c r="AC1892" i="22"/>
  <c r="AD1892" i="22" s="1"/>
  <c r="AC1893" i="22"/>
  <c r="AD1893" i="22" s="1"/>
  <c r="AC1894" i="22"/>
  <c r="AD1894" i="22" s="1"/>
  <c r="AC1895" i="22"/>
  <c r="AD1895" i="22" s="1"/>
  <c r="AC1896" i="22"/>
  <c r="AD1896" i="22" s="1"/>
  <c r="AC1897" i="22"/>
  <c r="AD1897" i="22" s="1"/>
  <c r="AC1898" i="22"/>
  <c r="AD1898" i="22" s="1"/>
  <c r="AC1899" i="22"/>
  <c r="AD1899" i="22" s="1"/>
  <c r="AC1900" i="22"/>
  <c r="AD1900" i="22" s="1"/>
  <c r="AC1901" i="22"/>
  <c r="AD1901" i="22" s="1"/>
  <c r="AC1902" i="22"/>
  <c r="AD1902" i="22" s="1"/>
  <c r="AC1903" i="22"/>
  <c r="AD1903" i="22" s="1"/>
  <c r="AC1904" i="22"/>
  <c r="AD1904" i="22" s="1"/>
  <c r="AC1905" i="22"/>
  <c r="AD1905" i="22" s="1"/>
  <c r="AC1906" i="22"/>
  <c r="AD1906" i="22" s="1"/>
  <c r="AC1907" i="22"/>
  <c r="AD1907" i="22" s="1"/>
  <c r="AC1908" i="22"/>
  <c r="AD1908" i="22" s="1"/>
  <c r="AC1909" i="22"/>
  <c r="AD1909" i="22" s="1"/>
  <c r="AC1910" i="22"/>
  <c r="AD1910" i="22" s="1"/>
  <c r="AC1911" i="22"/>
  <c r="AD1911" i="22" s="1"/>
  <c r="AC1912" i="22"/>
  <c r="AD1912" i="22" s="1"/>
  <c r="AC1913" i="22"/>
  <c r="AD1913" i="22" s="1"/>
  <c r="AC1914" i="22"/>
  <c r="AD1914" i="22" s="1"/>
  <c r="AC1915" i="22"/>
  <c r="AD1915" i="22" s="1"/>
  <c r="AC1916" i="22"/>
  <c r="AD1916" i="22" s="1"/>
  <c r="AC1917" i="22"/>
  <c r="AD1917" i="22" s="1"/>
  <c r="AC1918" i="22"/>
  <c r="AD1918" i="22" s="1"/>
  <c r="AC1919" i="22"/>
  <c r="AD1919" i="22" s="1"/>
  <c r="AC1920" i="22"/>
  <c r="AD1920" i="22" s="1"/>
  <c r="AC1921" i="22"/>
  <c r="AD1921" i="22" s="1"/>
  <c r="AC1922" i="22"/>
  <c r="AD1922" i="22" s="1"/>
  <c r="AC1923" i="22"/>
  <c r="AD1923" i="22" s="1"/>
  <c r="AC1924" i="22"/>
  <c r="AD1924" i="22" s="1"/>
  <c r="AC1925" i="22"/>
  <c r="AD1925" i="22" s="1"/>
  <c r="AC1926" i="22"/>
  <c r="AD1926" i="22" s="1"/>
  <c r="AC1927" i="22"/>
  <c r="AD1927" i="22" s="1"/>
  <c r="AC1928" i="22"/>
  <c r="AD1928" i="22" s="1"/>
  <c r="AC1929" i="22"/>
  <c r="AD1929" i="22" s="1"/>
  <c r="AC1930" i="22"/>
  <c r="AD1930" i="22" s="1"/>
  <c r="AC1931" i="22"/>
  <c r="AD1931" i="22" s="1"/>
  <c r="AC1932" i="22"/>
  <c r="AD1932" i="22" s="1"/>
  <c r="AC1933" i="22"/>
  <c r="AD1933" i="22" s="1"/>
  <c r="AC1934" i="22"/>
  <c r="AD1934" i="22" s="1"/>
  <c r="AC1935" i="22"/>
  <c r="AD1935" i="22" s="1"/>
  <c r="AC1936" i="22"/>
  <c r="AD1936" i="22" s="1"/>
  <c r="AC1937" i="22"/>
  <c r="AD1937" i="22" s="1"/>
  <c r="AC1938" i="22"/>
  <c r="AD1938" i="22" s="1"/>
  <c r="AC1939" i="22"/>
  <c r="AD1939" i="22" s="1"/>
  <c r="AC1940" i="22"/>
  <c r="AD1940" i="22" s="1"/>
  <c r="AC1941" i="22"/>
  <c r="AD1941" i="22" s="1"/>
  <c r="AC1942" i="22"/>
  <c r="AD1942" i="22" s="1"/>
  <c r="AC1943" i="22"/>
  <c r="AD1943" i="22" s="1"/>
  <c r="AC1944" i="22"/>
  <c r="AD1944" i="22" s="1"/>
  <c r="AC1945" i="22"/>
  <c r="AD1945" i="22" s="1"/>
  <c r="AC1946" i="22"/>
  <c r="AD1946" i="22" s="1"/>
  <c r="AC1947" i="22"/>
  <c r="AD1947" i="22" s="1"/>
  <c r="AC1948" i="22"/>
  <c r="AD1948" i="22" s="1"/>
  <c r="AC1949" i="22"/>
  <c r="AD1949" i="22" s="1"/>
  <c r="AC1950" i="22"/>
  <c r="AD1950" i="22" s="1"/>
  <c r="AC1951" i="22"/>
  <c r="AD1951" i="22" s="1"/>
  <c r="AC1952" i="22"/>
  <c r="AD1952" i="22" s="1"/>
  <c r="AC1953" i="22"/>
  <c r="AD1953" i="22" s="1"/>
  <c r="AC1954" i="22"/>
  <c r="AD1954" i="22" s="1"/>
  <c r="AC1955" i="22"/>
  <c r="AD1955" i="22" s="1"/>
  <c r="AC1956" i="22"/>
  <c r="AD1956" i="22" s="1"/>
  <c r="AC1957" i="22"/>
  <c r="AD1957" i="22" s="1"/>
  <c r="AC1958" i="22"/>
  <c r="AD1958" i="22" s="1"/>
  <c r="AC1959" i="22"/>
  <c r="AD1959" i="22" s="1"/>
  <c r="AC1960" i="22"/>
  <c r="AD1960" i="22" s="1"/>
  <c r="AC1961" i="22"/>
  <c r="AD1961" i="22" s="1"/>
  <c r="AC1962" i="22"/>
  <c r="AD1962" i="22" s="1"/>
  <c r="AC1963" i="22"/>
  <c r="AD1963" i="22" s="1"/>
  <c r="AC1964" i="22"/>
  <c r="AD1964" i="22" s="1"/>
  <c r="AC1965" i="22"/>
  <c r="AD1965" i="22" s="1"/>
  <c r="AC1966" i="22"/>
  <c r="AD1966" i="22" s="1"/>
  <c r="AC1967" i="22"/>
  <c r="AD1967" i="22" s="1"/>
  <c r="AC1968" i="22"/>
  <c r="AD1968" i="22" s="1"/>
  <c r="AC1969" i="22"/>
  <c r="AD1969" i="22" s="1"/>
  <c r="AC1970" i="22"/>
  <c r="AD1970" i="22" s="1"/>
  <c r="AC1971" i="22"/>
  <c r="AD1971" i="22" s="1"/>
  <c r="AC1972" i="22"/>
  <c r="AD1972" i="22" s="1"/>
  <c r="AC1973" i="22"/>
  <c r="AD1973" i="22" s="1"/>
  <c r="AC1974" i="22"/>
  <c r="AD1974" i="22" s="1"/>
  <c r="AC1975" i="22"/>
  <c r="AD1975" i="22" s="1"/>
  <c r="AC1976" i="22"/>
  <c r="AD1976" i="22" s="1"/>
  <c r="AC1977" i="22"/>
  <c r="AD1977" i="22" s="1"/>
  <c r="AC1978" i="22"/>
  <c r="AD1978" i="22" s="1"/>
  <c r="AC1979" i="22"/>
  <c r="AD1979" i="22" s="1"/>
  <c r="AC1980" i="22"/>
  <c r="AD1980" i="22" s="1"/>
  <c r="AC1981" i="22"/>
  <c r="AD1981" i="22" s="1"/>
  <c r="AC1982" i="22"/>
  <c r="AD1982" i="22" s="1"/>
  <c r="AC1983" i="22"/>
  <c r="AD1983" i="22" s="1"/>
  <c r="AC1984" i="22"/>
  <c r="AD1984" i="22" s="1"/>
  <c r="AC1985" i="22"/>
  <c r="AD1985" i="22" s="1"/>
  <c r="AC1986" i="22"/>
  <c r="AD1986" i="22" s="1"/>
  <c r="AC1987" i="22"/>
  <c r="AD1987" i="22" s="1"/>
  <c r="AC1988" i="22"/>
  <c r="AD1988" i="22" s="1"/>
  <c r="AC1989" i="22"/>
  <c r="AD1989" i="22" s="1"/>
  <c r="AC1990" i="22"/>
  <c r="AD1990" i="22" s="1"/>
  <c r="AC1991" i="22"/>
  <c r="AD1991" i="22" s="1"/>
  <c r="AC1992" i="22"/>
  <c r="AD1992" i="22" s="1"/>
  <c r="AC1993" i="22"/>
  <c r="AD1993" i="22" s="1"/>
  <c r="AC1994" i="22"/>
  <c r="AD1994" i="22" s="1"/>
  <c r="AC1995" i="22"/>
  <c r="AD1995" i="22" s="1"/>
  <c r="AC1996" i="22"/>
  <c r="AD1996" i="22" s="1"/>
  <c r="AC1997" i="22"/>
  <c r="AD1997" i="22" s="1"/>
  <c r="AC1998" i="22"/>
  <c r="AD1998" i="22" s="1"/>
  <c r="AC1999" i="22"/>
  <c r="AD1999" i="22" s="1"/>
  <c r="AC2000" i="22"/>
  <c r="AD2000" i="22" s="1"/>
  <c r="AC2001" i="22"/>
  <c r="AD2001" i="22" s="1"/>
  <c r="AC3" i="22"/>
  <c r="AD3" i="22" s="1"/>
  <c r="AC4" i="22"/>
  <c r="AD4" i="22" s="1"/>
  <c r="AC5" i="22"/>
  <c r="AD5" i="22" s="1"/>
  <c r="AC6" i="22"/>
  <c r="AD6" i="22" s="1"/>
  <c r="AC7" i="22"/>
  <c r="AD7" i="22" s="1"/>
  <c r="AC2" i="22"/>
  <c r="AD2" i="22" s="1"/>
  <c r="W3" i="22"/>
  <c r="AE3" i="22" s="1"/>
  <c r="AF3" i="22" s="1"/>
  <c r="AH3" i="22" s="1"/>
  <c r="W4" i="22"/>
  <c r="AE4" i="22" s="1"/>
  <c r="AF4" i="22" s="1"/>
  <c r="AH4" i="22" s="1"/>
  <c r="W5" i="22"/>
  <c r="AE5" i="22" s="1"/>
  <c r="AF5" i="22" s="1"/>
  <c r="AH5" i="22" s="1"/>
  <c r="W6" i="22"/>
  <c r="AE6" i="22" s="1"/>
  <c r="AF6" i="22" s="1"/>
  <c r="AH6" i="22" s="1"/>
  <c r="W7" i="22"/>
  <c r="AE7" i="22" s="1"/>
  <c r="AF7" i="22" s="1"/>
  <c r="AH7" i="22" s="1"/>
  <c r="W8" i="22"/>
  <c r="AE8" i="22" s="1"/>
  <c r="AF8" i="22" s="1"/>
  <c r="AH8" i="22" s="1"/>
  <c r="W9" i="22"/>
  <c r="AE9" i="22" s="1"/>
  <c r="AF9" i="22" s="1"/>
  <c r="AH9" i="22" s="1"/>
  <c r="W10" i="22"/>
  <c r="AE10" i="22" s="1"/>
  <c r="AF10" i="22" s="1"/>
  <c r="AH10" i="22" s="1"/>
  <c r="W11" i="22"/>
  <c r="AE11" i="22" s="1"/>
  <c r="AF11" i="22" s="1"/>
  <c r="AH11" i="22" s="1"/>
  <c r="W12" i="22"/>
  <c r="AE12" i="22" s="1"/>
  <c r="AF12" i="22" s="1"/>
  <c r="AH12" i="22" s="1"/>
  <c r="W13" i="22"/>
  <c r="AE13" i="22" s="1"/>
  <c r="AF13" i="22" s="1"/>
  <c r="AH13" i="22" s="1"/>
  <c r="W14" i="22"/>
  <c r="AE14" i="22" s="1"/>
  <c r="AF14" i="22" s="1"/>
  <c r="AH14" i="22" s="1"/>
  <c r="W15" i="22"/>
  <c r="AE15" i="22" s="1"/>
  <c r="AF15" i="22" s="1"/>
  <c r="AH15" i="22" s="1"/>
  <c r="W16" i="22"/>
  <c r="AE16" i="22" s="1"/>
  <c r="AF16" i="22" s="1"/>
  <c r="AH16" i="22" s="1"/>
  <c r="W17" i="22"/>
  <c r="AE17" i="22" s="1"/>
  <c r="AF17" i="22" s="1"/>
  <c r="AH17" i="22" s="1"/>
  <c r="W18" i="22"/>
  <c r="AE18" i="22" s="1"/>
  <c r="AF18" i="22" s="1"/>
  <c r="AH18" i="22" s="1"/>
  <c r="W19" i="22"/>
  <c r="AE19" i="22" s="1"/>
  <c r="AF19" i="22" s="1"/>
  <c r="AH19" i="22" s="1"/>
  <c r="W20" i="22"/>
  <c r="AE20" i="22" s="1"/>
  <c r="AF20" i="22" s="1"/>
  <c r="AH20" i="22" s="1"/>
  <c r="W21" i="22"/>
  <c r="AE21" i="22" s="1"/>
  <c r="AF21" i="22" s="1"/>
  <c r="AH21" i="22" s="1"/>
  <c r="W22" i="22"/>
  <c r="AE22" i="22" s="1"/>
  <c r="AF22" i="22" s="1"/>
  <c r="AH22" i="22" s="1"/>
  <c r="W23" i="22"/>
  <c r="AE23" i="22" s="1"/>
  <c r="AF23" i="22" s="1"/>
  <c r="AH23" i="22" s="1"/>
  <c r="W24" i="22"/>
  <c r="AE24" i="22" s="1"/>
  <c r="AF24" i="22" s="1"/>
  <c r="AH24" i="22" s="1"/>
  <c r="W25" i="22"/>
  <c r="AE25" i="22" s="1"/>
  <c r="AF25" i="22" s="1"/>
  <c r="AH25" i="22" s="1"/>
  <c r="W26" i="22"/>
  <c r="AE26" i="22" s="1"/>
  <c r="AF26" i="22" s="1"/>
  <c r="AH26" i="22" s="1"/>
  <c r="W27" i="22"/>
  <c r="AE27" i="22" s="1"/>
  <c r="AF27" i="22" s="1"/>
  <c r="AH27" i="22" s="1"/>
  <c r="W28" i="22"/>
  <c r="AE28" i="22" s="1"/>
  <c r="AF28" i="22" s="1"/>
  <c r="AH28" i="22" s="1"/>
  <c r="W29" i="22"/>
  <c r="AE29" i="22" s="1"/>
  <c r="AF29" i="22" s="1"/>
  <c r="AH29" i="22" s="1"/>
  <c r="W30" i="22"/>
  <c r="AE30" i="22" s="1"/>
  <c r="AF30" i="22" s="1"/>
  <c r="AH30" i="22" s="1"/>
  <c r="W31" i="22"/>
  <c r="AE31" i="22" s="1"/>
  <c r="AF31" i="22" s="1"/>
  <c r="AH31" i="22" s="1"/>
  <c r="W32" i="22"/>
  <c r="AE32" i="22" s="1"/>
  <c r="AF32" i="22" s="1"/>
  <c r="AH32" i="22" s="1"/>
  <c r="W33" i="22"/>
  <c r="AE33" i="22" s="1"/>
  <c r="AF33" i="22" s="1"/>
  <c r="AH33" i="22" s="1"/>
  <c r="W34" i="22"/>
  <c r="AE34" i="22" s="1"/>
  <c r="AF34" i="22" s="1"/>
  <c r="AH34" i="22" s="1"/>
  <c r="W35" i="22"/>
  <c r="AE35" i="22" s="1"/>
  <c r="AF35" i="22" s="1"/>
  <c r="AH35" i="22" s="1"/>
  <c r="W36" i="22"/>
  <c r="AE36" i="22" s="1"/>
  <c r="AF36" i="22" s="1"/>
  <c r="AH36" i="22" s="1"/>
  <c r="W37" i="22"/>
  <c r="AE37" i="22" s="1"/>
  <c r="AF37" i="22" s="1"/>
  <c r="AH37" i="22" s="1"/>
  <c r="W38" i="22"/>
  <c r="AE38" i="22" s="1"/>
  <c r="AF38" i="22" s="1"/>
  <c r="AH38" i="22" s="1"/>
  <c r="W39" i="22"/>
  <c r="AE39" i="22" s="1"/>
  <c r="AF39" i="22" s="1"/>
  <c r="AH39" i="22" s="1"/>
  <c r="W40" i="22"/>
  <c r="AE40" i="22" s="1"/>
  <c r="AF40" i="22" s="1"/>
  <c r="AH40" i="22" s="1"/>
  <c r="W41" i="22"/>
  <c r="AE41" i="22" s="1"/>
  <c r="AF41" i="22" s="1"/>
  <c r="AH41" i="22" s="1"/>
  <c r="W42" i="22"/>
  <c r="AE42" i="22" s="1"/>
  <c r="AF42" i="22" s="1"/>
  <c r="AH42" i="22" s="1"/>
  <c r="W43" i="22"/>
  <c r="AE43" i="22" s="1"/>
  <c r="AF43" i="22" s="1"/>
  <c r="AH43" i="22" s="1"/>
  <c r="W44" i="22"/>
  <c r="AE44" i="22" s="1"/>
  <c r="AF44" i="22" s="1"/>
  <c r="AH44" i="22" s="1"/>
  <c r="W45" i="22"/>
  <c r="AE45" i="22" s="1"/>
  <c r="AF45" i="22" s="1"/>
  <c r="AH45" i="22" s="1"/>
  <c r="W46" i="22"/>
  <c r="AE46" i="22" s="1"/>
  <c r="AF46" i="22" s="1"/>
  <c r="AH46" i="22" s="1"/>
  <c r="W47" i="22"/>
  <c r="AE47" i="22" s="1"/>
  <c r="AF47" i="22" s="1"/>
  <c r="AH47" i="22" s="1"/>
  <c r="W48" i="22"/>
  <c r="AE48" i="22" s="1"/>
  <c r="AF48" i="22" s="1"/>
  <c r="AH48" i="22" s="1"/>
  <c r="W49" i="22"/>
  <c r="AE49" i="22" s="1"/>
  <c r="AF49" i="22" s="1"/>
  <c r="AH49" i="22" s="1"/>
  <c r="W50" i="22"/>
  <c r="AE50" i="22" s="1"/>
  <c r="AF50" i="22" s="1"/>
  <c r="AH50" i="22" s="1"/>
  <c r="W51" i="22"/>
  <c r="AE51" i="22" s="1"/>
  <c r="AF51" i="22" s="1"/>
  <c r="AH51" i="22" s="1"/>
  <c r="W52" i="22"/>
  <c r="AE52" i="22" s="1"/>
  <c r="AF52" i="22" s="1"/>
  <c r="AH52" i="22" s="1"/>
  <c r="W53" i="22"/>
  <c r="AE53" i="22" s="1"/>
  <c r="AF53" i="22" s="1"/>
  <c r="AH53" i="22" s="1"/>
  <c r="W54" i="22"/>
  <c r="AE54" i="22" s="1"/>
  <c r="AF54" i="22" s="1"/>
  <c r="AH54" i="22" s="1"/>
  <c r="W55" i="22"/>
  <c r="AE55" i="22" s="1"/>
  <c r="AF55" i="22" s="1"/>
  <c r="AH55" i="22" s="1"/>
  <c r="W56" i="22"/>
  <c r="AE56" i="22" s="1"/>
  <c r="AF56" i="22" s="1"/>
  <c r="AH56" i="22" s="1"/>
  <c r="W57" i="22"/>
  <c r="AE57" i="22" s="1"/>
  <c r="AF57" i="22" s="1"/>
  <c r="AH57" i="22" s="1"/>
  <c r="W58" i="22"/>
  <c r="AE58" i="22" s="1"/>
  <c r="AF58" i="22" s="1"/>
  <c r="AH58" i="22" s="1"/>
  <c r="W59" i="22"/>
  <c r="AE59" i="22" s="1"/>
  <c r="AF59" i="22" s="1"/>
  <c r="AH59" i="22" s="1"/>
  <c r="W60" i="22"/>
  <c r="AE60" i="22" s="1"/>
  <c r="AF60" i="22" s="1"/>
  <c r="AH60" i="22" s="1"/>
  <c r="W61" i="22"/>
  <c r="AE61" i="22" s="1"/>
  <c r="AF61" i="22" s="1"/>
  <c r="AH61" i="22" s="1"/>
  <c r="W62" i="22"/>
  <c r="AE62" i="22" s="1"/>
  <c r="AF62" i="22" s="1"/>
  <c r="AH62" i="22" s="1"/>
  <c r="W63" i="22"/>
  <c r="AE63" i="22" s="1"/>
  <c r="AF63" i="22" s="1"/>
  <c r="AH63" i="22" s="1"/>
  <c r="W64" i="22"/>
  <c r="AE64" i="22" s="1"/>
  <c r="AF64" i="22" s="1"/>
  <c r="AH64" i="22" s="1"/>
  <c r="W65" i="22"/>
  <c r="AE65" i="22" s="1"/>
  <c r="AF65" i="22" s="1"/>
  <c r="AH65" i="22" s="1"/>
  <c r="W66" i="22"/>
  <c r="AE66" i="22" s="1"/>
  <c r="AF66" i="22" s="1"/>
  <c r="AH66" i="22" s="1"/>
  <c r="W67" i="22"/>
  <c r="AE67" i="22" s="1"/>
  <c r="AF67" i="22" s="1"/>
  <c r="AH67" i="22" s="1"/>
  <c r="W68" i="22"/>
  <c r="AE68" i="22" s="1"/>
  <c r="AF68" i="22" s="1"/>
  <c r="AH68" i="22" s="1"/>
  <c r="W69" i="22"/>
  <c r="AE69" i="22" s="1"/>
  <c r="AF69" i="22" s="1"/>
  <c r="AH69" i="22" s="1"/>
  <c r="W70" i="22"/>
  <c r="AE70" i="22" s="1"/>
  <c r="AF70" i="22" s="1"/>
  <c r="AH70" i="22" s="1"/>
  <c r="W71" i="22"/>
  <c r="AE71" i="22" s="1"/>
  <c r="AF71" i="22" s="1"/>
  <c r="AH71" i="22" s="1"/>
  <c r="W72" i="22"/>
  <c r="AE72" i="22" s="1"/>
  <c r="AF72" i="22" s="1"/>
  <c r="AH72" i="22" s="1"/>
  <c r="W73" i="22"/>
  <c r="AE73" i="22" s="1"/>
  <c r="AF73" i="22" s="1"/>
  <c r="AH73" i="22" s="1"/>
  <c r="W74" i="22"/>
  <c r="AE74" i="22" s="1"/>
  <c r="AF74" i="22" s="1"/>
  <c r="AH74" i="22" s="1"/>
  <c r="W75" i="22"/>
  <c r="AE75" i="22" s="1"/>
  <c r="AF75" i="22" s="1"/>
  <c r="AH75" i="22" s="1"/>
  <c r="W76" i="22"/>
  <c r="AE76" i="22" s="1"/>
  <c r="AF76" i="22" s="1"/>
  <c r="AH76" i="22" s="1"/>
  <c r="W77" i="22"/>
  <c r="AE77" i="22" s="1"/>
  <c r="AF77" i="22" s="1"/>
  <c r="AH77" i="22" s="1"/>
  <c r="W78" i="22"/>
  <c r="AE78" i="22" s="1"/>
  <c r="AF78" i="22" s="1"/>
  <c r="AH78" i="22" s="1"/>
  <c r="W79" i="22"/>
  <c r="AE79" i="22" s="1"/>
  <c r="AF79" i="22" s="1"/>
  <c r="AH79" i="22" s="1"/>
  <c r="W80" i="22"/>
  <c r="AE80" i="22" s="1"/>
  <c r="AF80" i="22" s="1"/>
  <c r="AH80" i="22" s="1"/>
  <c r="W81" i="22"/>
  <c r="AE81" i="22" s="1"/>
  <c r="AF81" i="22" s="1"/>
  <c r="AH81" i="22" s="1"/>
  <c r="W82" i="22"/>
  <c r="AE82" i="22" s="1"/>
  <c r="AF82" i="22" s="1"/>
  <c r="AH82" i="22" s="1"/>
  <c r="W83" i="22"/>
  <c r="AE83" i="22" s="1"/>
  <c r="AF83" i="22" s="1"/>
  <c r="AH83" i="22" s="1"/>
  <c r="W84" i="22"/>
  <c r="AE84" i="22" s="1"/>
  <c r="AF84" i="22" s="1"/>
  <c r="AH84" i="22" s="1"/>
  <c r="W85" i="22"/>
  <c r="AE85" i="22" s="1"/>
  <c r="AF85" i="22" s="1"/>
  <c r="AH85" i="22" s="1"/>
  <c r="W86" i="22"/>
  <c r="AE86" i="22" s="1"/>
  <c r="AF86" i="22" s="1"/>
  <c r="AH86" i="22" s="1"/>
  <c r="W87" i="22"/>
  <c r="AE87" i="22" s="1"/>
  <c r="AF87" i="22" s="1"/>
  <c r="AH87" i="22" s="1"/>
  <c r="W88" i="22"/>
  <c r="AE88" i="22" s="1"/>
  <c r="AF88" i="22" s="1"/>
  <c r="AH88" i="22" s="1"/>
  <c r="W89" i="22"/>
  <c r="AE89" i="22" s="1"/>
  <c r="AF89" i="22" s="1"/>
  <c r="AH89" i="22" s="1"/>
  <c r="W90" i="22"/>
  <c r="AE90" i="22" s="1"/>
  <c r="AF90" i="22" s="1"/>
  <c r="AH90" i="22" s="1"/>
  <c r="W91" i="22"/>
  <c r="AE91" i="22" s="1"/>
  <c r="AF91" i="22" s="1"/>
  <c r="AH91" i="22" s="1"/>
  <c r="W92" i="22"/>
  <c r="AE92" i="22" s="1"/>
  <c r="AF92" i="22" s="1"/>
  <c r="AH92" i="22" s="1"/>
  <c r="W93" i="22"/>
  <c r="AE93" i="22" s="1"/>
  <c r="AF93" i="22" s="1"/>
  <c r="AH93" i="22" s="1"/>
  <c r="W94" i="22"/>
  <c r="AE94" i="22" s="1"/>
  <c r="AF94" i="22" s="1"/>
  <c r="AH94" i="22" s="1"/>
  <c r="W95" i="22"/>
  <c r="AE95" i="22" s="1"/>
  <c r="AF95" i="22" s="1"/>
  <c r="AH95" i="22" s="1"/>
  <c r="W96" i="22"/>
  <c r="AE96" i="22" s="1"/>
  <c r="AF96" i="22" s="1"/>
  <c r="AH96" i="22" s="1"/>
  <c r="W97" i="22"/>
  <c r="AE97" i="22" s="1"/>
  <c r="AF97" i="22" s="1"/>
  <c r="AH97" i="22" s="1"/>
  <c r="W98" i="22"/>
  <c r="AE98" i="22" s="1"/>
  <c r="AF98" i="22" s="1"/>
  <c r="AH98" i="22" s="1"/>
  <c r="W99" i="22"/>
  <c r="AE99" i="22" s="1"/>
  <c r="AF99" i="22" s="1"/>
  <c r="AH99" i="22" s="1"/>
  <c r="W100" i="22"/>
  <c r="AE100" i="22" s="1"/>
  <c r="AF100" i="22" s="1"/>
  <c r="AH100" i="22" s="1"/>
  <c r="W101" i="22"/>
  <c r="AE101" i="22" s="1"/>
  <c r="AF101" i="22" s="1"/>
  <c r="AH101" i="22" s="1"/>
  <c r="W102" i="22"/>
  <c r="AE102" i="22" s="1"/>
  <c r="AF102" i="22" s="1"/>
  <c r="AH102" i="22" s="1"/>
  <c r="W103" i="22"/>
  <c r="AE103" i="22" s="1"/>
  <c r="AF103" i="22" s="1"/>
  <c r="AH103" i="22" s="1"/>
  <c r="W104" i="22"/>
  <c r="AE104" i="22" s="1"/>
  <c r="AF104" i="22" s="1"/>
  <c r="AH104" i="22" s="1"/>
  <c r="W105" i="22"/>
  <c r="AE105" i="22" s="1"/>
  <c r="AF105" i="22" s="1"/>
  <c r="AH105" i="22" s="1"/>
  <c r="W106" i="22"/>
  <c r="AE106" i="22" s="1"/>
  <c r="AF106" i="22" s="1"/>
  <c r="AH106" i="22" s="1"/>
  <c r="W107" i="22"/>
  <c r="AE107" i="22" s="1"/>
  <c r="AF107" i="22" s="1"/>
  <c r="AH107" i="22" s="1"/>
  <c r="W108" i="22"/>
  <c r="AE108" i="22" s="1"/>
  <c r="AF108" i="22" s="1"/>
  <c r="AH108" i="22" s="1"/>
  <c r="W109" i="22"/>
  <c r="AE109" i="22" s="1"/>
  <c r="AF109" i="22" s="1"/>
  <c r="AH109" i="22" s="1"/>
  <c r="W110" i="22"/>
  <c r="AE110" i="22" s="1"/>
  <c r="AF110" i="22" s="1"/>
  <c r="AH110" i="22" s="1"/>
  <c r="W111" i="22"/>
  <c r="AE111" i="22" s="1"/>
  <c r="AF111" i="22" s="1"/>
  <c r="AH111" i="22" s="1"/>
  <c r="W112" i="22"/>
  <c r="AE112" i="22" s="1"/>
  <c r="AF112" i="22" s="1"/>
  <c r="AH112" i="22" s="1"/>
  <c r="W113" i="22"/>
  <c r="AE113" i="22" s="1"/>
  <c r="AF113" i="22" s="1"/>
  <c r="AH113" i="22" s="1"/>
  <c r="W114" i="22"/>
  <c r="AE114" i="22" s="1"/>
  <c r="AF114" i="22" s="1"/>
  <c r="AH114" i="22" s="1"/>
  <c r="W115" i="22"/>
  <c r="AE115" i="22" s="1"/>
  <c r="AF115" i="22" s="1"/>
  <c r="AH115" i="22" s="1"/>
  <c r="W116" i="22"/>
  <c r="AE116" i="22" s="1"/>
  <c r="AF116" i="22" s="1"/>
  <c r="AH116" i="22" s="1"/>
  <c r="W117" i="22"/>
  <c r="AE117" i="22" s="1"/>
  <c r="AF117" i="22" s="1"/>
  <c r="AH117" i="22" s="1"/>
  <c r="W118" i="22"/>
  <c r="AE118" i="22" s="1"/>
  <c r="AF118" i="22" s="1"/>
  <c r="AH118" i="22" s="1"/>
  <c r="W119" i="22"/>
  <c r="AE119" i="22" s="1"/>
  <c r="AF119" i="22" s="1"/>
  <c r="AH119" i="22" s="1"/>
  <c r="W120" i="22"/>
  <c r="AE120" i="22" s="1"/>
  <c r="AF120" i="22" s="1"/>
  <c r="AH120" i="22" s="1"/>
  <c r="W121" i="22"/>
  <c r="AE121" i="22" s="1"/>
  <c r="AF121" i="22" s="1"/>
  <c r="AH121" i="22" s="1"/>
  <c r="W122" i="22"/>
  <c r="AE122" i="22" s="1"/>
  <c r="AF122" i="22" s="1"/>
  <c r="AH122" i="22" s="1"/>
  <c r="W123" i="22"/>
  <c r="AE123" i="22" s="1"/>
  <c r="AF123" i="22" s="1"/>
  <c r="AH123" i="22" s="1"/>
  <c r="W124" i="22"/>
  <c r="AE124" i="22" s="1"/>
  <c r="AF124" i="22" s="1"/>
  <c r="AH124" i="22" s="1"/>
  <c r="W125" i="22"/>
  <c r="AE125" i="22" s="1"/>
  <c r="AF125" i="22" s="1"/>
  <c r="AH125" i="22" s="1"/>
  <c r="W126" i="22"/>
  <c r="AE126" i="22" s="1"/>
  <c r="AF126" i="22" s="1"/>
  <c r="AH126" i="22" s="1"/>
  <c r="W127" i="22"/>
  <c r="AE127" i="22" s="1"/>
  <c r="AF127" i="22" s="1"/>
  <c r="AH127" i="22" s="1"/>
  <c r="W128" i="22"/>
  <c r="AE128" i="22" s="1"/>
  <c r="AF128" i="22" s="1"/>
  <c r="AH128" i="22" s="1"/>
  <c r="W129" i="22"/>
  <c r="AE129" i="22" s="1"/>
  <c r="AF129" i="22" s="1"/>
  <c r="AH129" i="22" s="1"/>
  <c r="W130" i="22"/>
  <c r="AE130" i="22" s="1"/>
  <c r="AF130" i="22" s="1"/>
  <c r="AH130" i="22" s="1"/>
  <c r="W131" i="22"/>
  <c r="AE131" i="22" s="1"/>
  <c r="AF131" i="22" s="1"/>
  <c r="AH131" i="22" s="1"/>
  <c r="W132" i="22"/>
  <c r="AE132" i="22" s="1"/>
  <c r="AF132" i="22" s="1"/>
  <c r="AH132" i="22" s="1"/>
  <c r="W133" i="22"/>
  <c r="AE133" i="22" s="1"/>
  <c r="AF133" i="22" s="1"/>
  <c r="AH133" i="22" s="1"/>
  <c r="W134" i="22"/>
  <c r="AE134" i="22" s="1"/>
  <c r="AF134" i="22" s="1"/>
  <c r="AH134" i="22" s="1"/>
  <c r="W135" i="22"/>
  <c r="AE135" i="22" s="1"/>
  <c r="AF135" i="22" s="1"/>
  <c r="AH135" i="22" s="1"/>
  <c r="W136" i="22"/>
  <c r="AE136" i="22" s="1"/>
  <c r="AF136" i="22" s="1"/>
  <c r="AH136" i="22" s="1"/>
  <c r="W137" i="22"/>
  <c r="AE137" i="22" s="1"/>
  <c r="AF137" i="22" s="1"/>
  <c r="AH137" i="22" s="1"/>
  <c r="W138" i="22"/>
  <c r="AE138" i="22" s="1"/>
  <c r="AF138" i="22" s="1"/>
  <c r="AH138" i="22" s="1"/>
  <c r="W139" i="22"/>
  <c r="AE139" i="22" s="1"/>
  <c r="AF139" i="22" s="1"/>
  <c r="AH139" i="22" s="1"/>
  <c r="W140" i="22"/>
  <c r="AE140" i="22" s="1"/>
  <c r="AF140" i="22" s="1"/>
  <c r="AH140" i="22" s="1"/>
  <c r="W141" i="22"/>
  <c r="AE141" i="22" s="1"/>
  <c r="AF141" i="22" s="1"/>
  <c r="AH141" i="22" s="1"/>
  <c r="W142" i="22"/>
  <c r="AE142" i="22" s="1"/>
  <c r="AF142" i="22" s="1"/>
  <c r="AH142" i="22" s="1"/>
  <c r="W143" i="22"/>
  <c r="AE143" i="22" s="1"/>
  <c r="AF143" i="22" s="1"/>
  <c r="AH143" i="22" s="1"/>
  <c r="W144" i="22"/>
  <c r="AE144" i="22" s="1"/>
  <c r="AF144" i="22" s="1"/>
  <c r="AH144" i="22" s="1"/>
  <c r="W145" i="22"/>
  <c r="AE145" i="22" s="1"/>
  <c r="AF145" i="22" s="1"/>
  <c r="AH145" i="22" s="1"/>
  <c r="W146" i="22"/>
  <c r="AE146" i="22" s="1"/>
  <c r="AF146" i="22" s="1"/>
  <c r="AH146" i="22" s="1"/>
  <c r="W147" i="22"/>
  <c r="AE147" i="22" s="1"/>
  <c r="AF147" i="22" s="1"/>
  <c r="AH147" i="22" s="1"/>
  <c r="W148" i="22"/>
  <c r="AE148" i="22" s="1"/>
  <c r="AF148" i="22" s="1"/>
  <c r="AH148" i="22" s="1"/>
  <c r="W149" i="22"/>
  <c r="AE149" i="22" s="1"/>
  <c r="AF149" i="22" s="1"/>
  <c r="AH149" i="22" s="1"/>
  <c r="W150" i="22"/>
  <c r="AE150" i="22" s="1"/>
  <c r="AF150" i="22" s="1"/>
  <c r="AH150" i="22" s="1"/>
  <c r="W151" i="22"/>
  <c r="AE151" i="22" s="1"/>
  <c r="AF151" i="22" s="1"/>
  <c r="AH151" i="22" s="1"/>
  <c r="W152" i="22"/>
  <c r="AE152" i="22" s="1"/>
  <c r="AF152" i="22" s="1"/>
  <c r="AH152" i="22" s="1"/>
  <c r="W153" i="22"/>
  <c r="AE153" i="22" s="1"/>
  <c r="AF153" i="22" s="1"/>
  <c r="AH153" i="22" s="1"/>
  <c r="W154" i="22"/>
  <c r="AE154" i="22" s="1"/>
  <c r="AF154" i="22" s="1"/>
  <c r="AH154" i="22" s="1"/>
  <c r="W155" i="22"/>
  <c r="AE155" i="22" s="1"/>
  <c r="AF155" i="22" s="1"/>
  <c r="AH155" i="22" s="1"/>
  <c r="W156" i="22"/>
  <c r="AE156" i="22" s="1"/>
  <c r="AF156" i="22" s="1"/>
  <c r="AH156" i="22" s="1"/>
  <c r="W157" i="22"/>
  <c r="AE157" i="22" s="1"/>
  <c r="AF157" i="22" s="1"/>
  <c r="AH157" i="22" s="1"/>
  <c r="W158" i="22"/>
  <c r="AE158" i="22" s="1"/>
  <c r="AF158" i="22" s="1"/>
  <c r="AH158" i="22" s="1"/>
  <c r="W159" i="22"/>
  <c r="AE159" i="22" s="1"/>
  <c r="AF159" i="22" s="1"/>
  <c r="AH159" i="22" s="1"/>
  <c r="W160" i="22"/>
  <c r="AE160" i="22" s="1"/>
  <c r="AF160" i="22" s="1"/>
  <c r="AH160" i="22" s="1"/>
  <c r="W161" i="22"/>
  <c r="AE161" i="22" s="1"/>
  <c r="AF161" i="22" s="1"/>
  <c r="AH161" i="22" s="1"/>
  <c r="W162" i="22"/>
  <c r="AE162" i="22" s="1"/>
  <c r="AF162" i="22" s="1"/>
  <c r="AH162" i="22" s="1"/>
  <c r="W163" i="22"/>
  <c r="AE163" i="22" s="1"/>
  <c r="AF163" i="22" s="1"/>
  <c r="AH163" i="22" s="1"/>
  <c r="W164" i="22"/>
  <c r="AE164" i="22" s="1"/>
  <c r="AF164" i="22" s="1"/>
  <c r="AH164" i="22" s="1"/>
  <c r="W165" i="22"/>
  <c r="AE165" i="22" s="1"/>
  <c r="AF165" i="22" s="1"/>
  <c r="AH165" i="22" s="1"/>
  <c r="W166" i="22"/>
  <c r="AE166" i="22" s="1"/>
  <c r="AF166" i="22" s="1"/>
  <c r="AH166" i="22" s="1"/>
  <c r="W167" i="22"/>
  <c r="AE167" i="22" s="1"/>
  <c r="AF167" i="22" s="1"/>
  <c r="AH167" i="22" s="1"/>
  <c r="W168" i="22"/>
  <c r="AE168" i="22" s="1"/>
  <c r="AF168" i="22" s="1"/>
  <c r="AH168" i="22" s="1"/>
  <c r="W169" i="22"/>
  <c r="AE169" i="22" s="1"/>
  <c r="AF169" i="22" s="1"/>
  <c r="AH169" i="22" s="1"/>
  <c r="W170" i="22"/>
  <c r="AE170" i="22" s="1"/>
  <c r="AF170" i="22" s="1"/>
  <c r="AH170" i="22" s="1"/>
  <c r="W171" i="22"/>
  <c r="AE171" i="22" s="1"/>
  <c r="AF171" i="22" s="1"/>
  <c r="AH171" i="22" s="1"/>
  <c r="W172" i="22"/>
  <c r="AE172" i="22" s="1"/>
  <c r="AF172" i="22" s="1"/>
  <c r="AH172" i="22" s="1"/>
  <c r="W173" i="22"/>
  <c r="AE173" i="22" s="1"/>
  <c r="AF173" i="22" s="1"/>
  <c r="AH173" i="22" s="1"/>
  <c r="W174" i="22"/>
  <c r="AE174" i="22" s="1"/>
  <c r="AF174" i="22" s="1"/>
  <c r="AH174" i="22" s="1"/>
  <c r="W175" i="22"/>
  <c r="AE175" i="22" s="1"/>
  <c r="AF175" i="22" s="1"/>
  <c r="AH175" i="22" s="1"/>
  <c r="W176" i="22"/>
  <c r="AE176" i="22" s="1"/>
  <c r="AF176" i="22" s="1"/>
  <c r="AH176" i="22" s="1"/>
  <c r="W177" i="22"/>
  <c r="AE177" i="22" s="1"/>
  <c r="AF177" i="22" s="1"/>
  <c r="AH177" i="22" s="1"/>
  <c r="W178" i="22"/>
  <c r="AE178" i="22" s="1"/>
  <c r="AF178" i="22" s="1"/>
  <c r="AH178" i="22" s="1"/>
  <c r="W179" i="22"/>
  <c r="AE179" i="22" s="1"/>
  <c r="AF179" i="22" s="1"/>
  <c r="AH179" i="22" s="1"/>
  <c r="W180" i="22"/>
  <c r="AE180" i="22" s="1"/>
  <c r="AF180" i="22" s="1"/>
  <c r="AH180" i="22" s="1"/>
  <c r="W181" i="22"/>
  <c r="AE181" i="22" s="1"/>
  <c r="AF181" i="22" s="1"/>
  <c r="AH181" i="22" s="1"/>
  <c r="W182" i="22"/>
  <c r="AE182" i="22" s="1"/>
  <c r="AF182" i="22" s="1"/>
  <c r="AH182" i="22" s="1"/>
  <c r="W183" i="22"/>
  <c r="AE183" i="22" s="1"/>
  <c r="AF183" i="22" s="1"/>
  <c r="AH183" i="22" s="1"/>
  <c r="W184" i="22"/>
  <c r="AE184" i="22" s="1"/>
  <c r="AF184" i="22" s="1"/>
  <c r="AH184" i="22" s="1"/>
  <c r="W185" i="22"/>
  <c r="AE185" i="22" s="1"/>
  <c r="AF185" i="22" s="1"/>
  <c r="AH185" i="22" s="1"/>
  <c r="W186" i="22"/>
  <c r="AE186" i="22" s="1"/>
  <c r="AF186" i="22" s="1"/>
  <c r="AH186" i="22" s="1"/>
  <c r="W187" i="22"/>
  <c r="AE187" i="22" s="1"/>
  <c r="AF187" i="22" s="1"/>
  <c r="AH187" i="22" s="1"/>
  <c r="W188" i="22"/>
  <c r="AE188" i="22" s="1"/>
  <c r="AF188" i="22" s="1"/>
  <c r="AH188" i="22" s="1"/>
  <c r="W189" i="22"/>
  <c r="AE189" i="22" s="1"/>
  <c r="AF189" i="22" s="1"/>
  <c r="AH189" i="22" s="1"/>
  <c r="W190" i="22"/>
  <c r="AE190" i="22" s="1"/>
  <c r="AF190" i="22" s="1"/>
  <c r="AH190" i="22" s="1"/>
  <c r="W191" i="22"/>
  <c r="AE191" i="22" s="1"/>
  <c r="AF191" i="22" s="1"/>
  <c r="AH191" i="22" s="1"/>
  <c r="W192" i="22"/>
  <c r="AE192" i="22" s="1"/>
  <c r="AF192" i="22" s="1"/>
  <c r="AH192" i="22" s="1"/>
  <c r="W193" i="22"/>
  <c r="AE193" i="22" s="1"/>
  <c r="AF193" i="22" s="1"/>
  <c r="AH193" i="22" s="1"/>
  <c r="W194" i="22"/>
  <c r="AE194" i="22" s="1"/>
  <c r="AF194" i="22" s="1"/>
  <c r="AH194" i="22" s="1"/>
  <c r="W195" i="22"/>
  <c r="AE195" i="22" s="1"/>
  <c r="AF195" i="22" s="1"/>
  <c r="AH195" i="22" s="1"/>
  <c r="W196" i="22"/>
  <c r="AE196" i="22" s="1"/>
  <c r="AF196" i="22" s="1"/>
  <c r="AH196" i="22" s="1"/>
  <c r="W197" i="22"/>
  <c r="AE197" i="22" s="1"/>
  <c r="AF197" i="22" s="1"/>
  <c r="AH197" i="22" s="1"/>
  <c r="W198" i="22"/>
  <c r="AE198" i="22" s="1"/>
  <c r="AF198" i="22" s="1"/>
  <c r="AH198" i="22" s="1"/>
  <c r="W199" i="22"/>
  <c r="AE199" i="22" s="1"/>
  <c r="AF199" i="22" s="1"/>
  <c r="AH199" i="22" s="1"/>
  <c r="W200" i="22"/>
  <c r="AE200" i="22" s="1"/>
  <c r="AF200" i="22" s="1"/>
  <c r="AH200" i="22" s="1"/>
  <c r="W201" i="22"/>
  <c r="AE201" i="22" s="1"/>
  <c r="AF201" i="22" s="1"/>
  <c r="AH201" i="22" s="1"/>
  <c r="W202" i="22"/>
  <c r="AE202" i="22" s="1"/>
  <c r="AF202" i="22" s="1"/>
  <c r="AH202" i="22" s="1"/>
  <c r="W203" i="22"/>
  <c r="AE203" i="22" s="1"/>
  <c r="AF203" i="22" s="1"/>
  <c r="AH203" i="22" s="1"/>
  <c r="W204" i="22"/>
  <c r="AE204" i="22" s="1"/>
  <c r="AF204" i="22" s="1"/>
  <c r="AH204" i="22" s="1"/>
  <c r="W205" i="22"/>
  <c r="AE205" i="22" s="1"/>
  <c r="AF205" i="22" s="1"/>
  <c r="AH205" i="22" s="1"/>
  <c r="W206" i="22"/>
  <c r="AE206" i="22" s="1"/>
  <c r="AF206" i="22" s="1"/>
  <c r="AH206" i="22" s="1"/>
  <c r="W207" i="22"/>
  <c r="AE207" i="22" s="1"/>
  <c r="AF207" i="22" s="1"/>
  <c r="AH207" i="22" s="1"/>
  <c r="W208" i="22"/>
  <c r="AE208" i="22" s="1"/>
  <c r="AF208" i="22" s="1"/>
  <c r="AH208" i="22" s="1"/>
  <c r="W209" i="22"/>
  <c r="AE209" i="22" s="1"/>
  <c r="AF209" i="22" s="1"/>
  <c r="AH209" i="22" s="1"/>
  <c r="W210" i="22"/>
  <c r="AE210" i="22" s="1"/>
  <c r="AF210" i="22" s="1"/>
  <c r="AH210" i="22" s="1"/>
  <c r="W211" i="22"/>
  <c r="AE211" i="22" s="1"/>
  <c r="AF211" i="22" s="1"/>
  <c r="AH211" i="22" s="1"/>
  <c r="W212" i="22"/>
  <c r="AE212" i="22" s="1"/>
  <c r="AF212" i="22" s="1"/>
  <c r="AH212" i="22" s="1"/>
  <c r="W213" i="22"/>
  <c r="AE213" i="22" s="1"/>
  <c r="AF213" i="22" s="1"/>
  <c r="AH213" i="22" s="1"/>
  <c r="W214" i="22"/>
  <c r="AE214" i="22" s="1"/>
  <c r="AF214" i="22" s="1"/>
  <c r="AH214" i="22" s="1"/>
  <c r="W215" i="22"/>
  <c r="AE215" i="22" s="1"/>
  <c r="AF215" i="22" s="1"/>
  <c r="AH215" i="22" s="1"/>
  <c r="W216" i="22"/>
  <c r="AE216" i="22" s="1"/>
  <c r="AF216" i="22" s="1"/>
  <c r="AH216" i="22" s="1"/>
  <c r="W217" i="22"/>
  <c r="AE217" i="22" s="1"/>
  <c r="AF217" i="22" s="1"/>
  <c r="AH217" i="22" s="1"/>
  <c r="W218" i="22"/>
  <c r="AE218" i="22" s="1"/>
  <c r="AF218" i="22" s="1"/>
  <c r="AH218" i="22" s="1"/>
  <c r="W219" i="22"/>
  <c r="AE219" i="22" s="1"/>
  <c r="AF219" i="22" s="1"/>
  <c r="AH219" i="22" s="1"/>
  <c r="W220" i="22"/>
  <c r="AE220" i="22" s="1"/>
  <c r="AF220" i="22" s="1"/>
  <c r="AH220" i="22" s="1"/>
  <c r="W221" i="22"/>
  <c r="AE221" i="22" s="1"/>
  <c r="AF221" i="22" s="1"/>
  <c r="AH221" i="22" s="1"/>
  <c r="W222" i="22"/>
  <c r="AE222" i="22" s="1"/>
  <c r="AF222" i="22" s="1"/>
  <c r="AH222" i="22" s="1"/>
  <c r="W223" i="22"/>
  <c r="AE223" i="22" s="1"/>
  <c r="AF223" i="22" s="1"/>
  <c r="AH223" i="22" s="1"/>
  <c r="W224" i="22"/>
  <c r="AE224" i="22" s="1"/>
  <c r="AF224" i="22" s="1"/>
  <c r="AH224" i="22" s="1"/>
  <c r="W225" i="22"/>
  <c r="AE225" i="22" s="1"/>
  <c r="AF225" i="22" s="1"/>
  <c r="AH225" i="22" s="1"/>
  <c r="W226" i="22"/>
  <c r="AE226" i="22" s="1"/>
  <c r="AF226" i="22" s="1"/>
  <c r="AH226" i="22" s="1"/>
  <c r="W227" i="22"/>
  <c r="AE227" i="22" s="1"/>
  <c r="AF227" i="22" s="1"/>
  <c r="AH227" i="22" s="1"/>
  <c r="W228" i="22"/>
  <c r="AE228" i="22" s="1"/>
  <c r="AF228" i="22" s="1"/>
  <c r="AH228" i="22" s="1"/>
  <c r="W229" i="22"/>
  <c r="AE229" i="22" s="1"/>
  <c r="AF229" i="22" s="1"/>
  <c r="AH229" i="22" s="1"/>
  <c r="W230" i="22"/>
  <c r="AE230" i="22" s="1"/>
  <c r="AF230" i="22" s="1"/>
  <c r="AH230" i="22" s="1"/>
  <c r="W231" i="22"/>
  <c r="AE231" i="22" s="1"/>
  <c r="AF231" i="22" s="1"/>
  <c r="AH231" i="22" s="1"/>
  <c r="W232" i="22"/>
  <c r="AE232" i="22" s="1"/>
  <c r="AF232" i="22" s="1"/>
  <c r="AH232" i="22" s="1"/>
  <c r="W233" i="22"/>
  <c r="AE233" i="22" s="1"/>
  <c r="AF233" i="22" s="1"/>
  <c r="AH233" i="22" s="1"/>
  <c r="W234" i="22"/>
  <c r="AE234" i="22" s="1"/>
  <c r="AF234" i="22" s="1"/>
  <c r="AH234" i="22" s="1"/>
  <c r="W235" i="22"/>
  <c r="AE235" i="22" s="1"/>
  <c r="AF235" i="22" s="1"/>
  <c r="AH235" i="22" s="1"/>
  <c r="W236" i="22"/>
  <c r="AE236" i="22" s="1"/>
  <c r="AF236" i="22" s="1"/>
  <c r="AH236" i="22" s="1"/>
  <c r="W237" i="22"/>
  <c r="AE237" i="22" s="1"/>
  <c r="AF237" i="22" s="1"/>
  <c r="AH237" i="22" s="1"/>
  <c r="W238" i="22"/>
  <c r="AE238" i="22" s="1"/>
  <c r="AF238" i="22" s="1"/>
  <c r="AH238" i="22" s="1"/>
  <c r="W239" i="22"/>
  <c r="AE239" i="22" s="1"/>
  <c r="AF239" i="22" s="1"/>
  <c r="AH239" i="22" s="1"/>
  <c r="W240" i="22"/>
  <c r="AE240" i="22" s="1"/>
  <c r="AF240" i="22" s="1"/>
  <c r="AH240" i="22" s="1"/>
  <c r="W241" i="22"/>
  <c r="AE241" i="22" s="1"/>
  <c r="AF241" i="22" s="1"/>
  <c r="AH241" i="22" s="1"/>
  <c r="W242" i="22"/>
  <c r="AE242" i="22" s="1"/>
  <c r="AF242" i="22" s="1"/>
  <c r="AH242" i="22" s="1"/>
  <c r="W243" i="22"/>
  <c r="AE243" i="22" s="1"/>
  <c r="AF243" i="22" s="1"/>
  <c r="AH243" i="22" s="1"/>
  <c r="W244" i="22"/>
  <c r="AE244" i="22" s="1"/>
  <c r="AF244" i="22" s="1"/>
  <c r="AH244" i="22" s="1"/>
  <c r="W245" i="22"/>
  <c r="AE245" i="22" s="1"/>
  <c r="AF245" i="22" s="1"/>
  <c r="AH245" i="22" s="1"/>
  <c r="W246" i="22"/>
  <c r="AE246" i="22" s="1"/>
  <c r="AF246" i="22" s="1"/>
  <c r="AH246" i="22" s="1"/>
  <c r="W247" i="22"/>
  <c r="AE247" i="22" s="1"/>
  <c r="AF247" i="22" s="1"/>
  <c r="AH247" i="22" s="1"/>
  <c r="W248" i="22"/>
  <c r="AE248" i="22" s="1"/>
  <c r="AF248" i="22" s="1"/>
  <c r="AH248" i="22" s="1"/>
  <c r="W249" i="22"/>
  <c r="AE249" i="22" s="1"/>
  <c r="AF249" i="22" s="1"/>
  <c r="AH249" i="22" s="1"/>
  <c r="W250" i="22"/>
  <c r="AE250" i="22" s="1"/>
  <c r="AF250" i="22" s="1"/>
  <c r="AH250" i="22" s="1"/>
  <c r="W251" i="22"/>
  <c r="AE251" i="22" s="1"/>
  <c r="AF251" i="22" s="1"/>
  <c r="AH251" i="22" s="1"/>
  <c r="W252" i="22"/>
  <c r="AE252" i="22" s="1"/>
  <c r="AF252" i="22" s="1"/>
  <c r="AH252" i="22" s="1"/>
  <c r="W253" i="22"/>
  <c r="AE253" i="22" s="1"/>
  <c r="AF253" i="22" s="1"/>
  <c r="AH253" i="22" s="1"/>
  <c r="W254" i="22"/>
  <c r="AE254" i="22" s="1"/>
  <c r="AF254" i="22" s="1"/>
  <c r="AH254" i="22" s="1"/>
  <c r="W255" i="22"/>
  <c r="AE255" i="22" s="1"/>
  <c r="AF255" i="22" s="1"/>
  <c r="AH255" i="22" s="1"/>
  <c r="W256" i="22"/>
  <c r="AE256" i="22" s="1"/>
  <c r="AF256" i="22" s="1"/>
  <c r="AH256" i="22" s="1"/>
  <c r="W257" i="22"/>
  <c r="AE257" i="22" s="1"/>
  <c r="AF257" i="22" s="1"/>
  <c r="AH257" i="22" s="1"/>
  <c r="W258" i="22"/>
  <c r="AE258" i="22" s="1"/>
  <c r="AF258" i="22" s="1"/>
  <c r="AH258" i="22" s="1"/>
  <c r="W259" i="22"/>
  <c r="AE259" i="22" s="1"/>
  <c r="AF259" i="22" s="1"/>
  <c r="AH259" i="22" s="1"/>
  <c r="W260" i="22"/>
  <c r="AE260" i="22" s="1"/>
  <c r="AF260" i="22" s="1"/>
  <c r="AH260" i="22" s="1"/>
  <c r="W261" i="22"/>
  <c r="AE261" i="22" s="1"/>
  <c r="AF261" i="22" s="1"/>
  <c r="AH261" i="22" s="1"/>
  <c r="W262" i="22"/>
  <c r="AE262" i="22" s="1"/>
  <c r="AF262" i="22" s="1"/>
  <c r="AH262" i="22" s="1"/>
  <c r="W263" i="22"/>
  <c r="AE263" i="22" s="1"/>
  <c r="AF263" i="22" s="1"/>
  <c r="AH263" i="22" s="1"/>
  <c r="W264" i="22"/>
  <c r="AE264" i="22" s="1"/>
  <c r="AF264" i="22" s="1"/>
  <c r="AH264" i="22" s="1"/>
  <c r="W265" i="22"/>
  <c r="AE265" i="22" s="1"/>
  <c r="AF265" i="22" s="1"/>
  <c r="AH265" i="22" s="1"/>
  <c r="W266" i="22"/>
  <c r="AE266" i="22" s="1"/>
  <c r="AF266" i="22" s="1"/>
  <c r="AH266" i="22" s="1"/>
  <c r="W267" i="22"/>
  <c r="AE267" i="22" s="1"/>
  <c r="AF267" i="22" s="1"/>
  <c r="AH267" i="22" s="1"/>
  <c r="W268" i="22"/>
  <c r="AE268" i="22" s="1"/>
  <c r="AF268" i="22" s="1"/>
  <c r="AH268" i="22" s="1"/>
  <c r="W269" i="22"/>
  <c r="AE269" i="22" s="1"/>
  <c r="AF269" i="22" s="1"/>
  <c r="AH269" i="22" s="1"/>
  <c r="W270" i="22"/>
  <c r="AE270" i="22" s="1"/>
  <c r="AF270" i="22" s="1"/>
  <c r="AH270" i="22" s="1"/>
  <c r="W271" i="22"/>
  <c r="AE271" i="22" s="1"/>
  <c r="AF271" i="22" s="1"/>
  <c r="AH271" i="22" s="1"/>
  <c r="W272" i="22"/>
  <c r="AE272" i="22" s="1"/>
  <c r="AF272" i="22" s="1"/>
  <c r="AH272" i="22" s="1"/>
  <c r="W273" i="22"/>
  <c r="AE273" i="22" s="1"/>
  <c r="AF273" i="22" s="1"/>
  <c r="AH273" i="22" s="1"/>
  <c r="W274" i="22"/>
  <c r="AE274" i="22" s="1"/>
  <c r="AF274" i="22" s="1"/>
  <c r="AH274" i="22" s="1"/>
  <c r="W275" i="22"/>
  <c r="AE275" i="22" s="1"/>
  <c r="AF275" i="22" s="1"/>
  <c r="AH275" i="22" s="1"/>
  <c r="W276" i="22"/>
  <c r="AE276" i="22" s="1"/>
  <c r="AF276" i="22" s="1"/>
  <c r="AH276" i="22" s="1"/>
  <c r="W277" i="22"/>
  <c r="AE277" i="22" s="1"/>
  <c r="AF277" i="22" s="1"/>
  <c r="AH277" i="22" s="1"/>
  <c r="W278" i="22"/>
  <c r="AE278" i="22" s="1"/>
  <c r="AF278" i="22" s="1"/>
  <c r="AH278" i="22" s="1"/>
  <c r="W279" i="22"/>
  <c r="AE279" i="22" s="1"/>
  <c r="AF279" i="22" s="1"/>
  <c r="AH279" i="22" s="1"/>
  <c r="W280" i="22"/>
  <c r="AE280" i="22" s="1"/>
  <c r="AF280" i="22" s="1"/>
  <c r="AH280" i="22" s="1"/>
  <c r="W281" i="22"/>
  <c r="AE281" i="22" s="1"/>
  <c r="AF281" i="22" s="1"/>
  <c r="AH281" i="22" s="1"/>
  <c r="W282" i="22"/>
  <c r="AE282" i="22" s="1"/>
  <c r="AF282" i="22" s="1"/>
  <c r="AH282" i="22" s="1"/>
  <c r="W283" i="22"/>
  <c r="AE283" i="22" s="1"/>
  <c r="AF283" i="22" s="1"/>
  <c r="AH283" i="22" s="1"/>
  <c r="W284" i="22"/>
  <c r="AE284" i="22" s="1"/>
  <c r="AF284" i="22" s="1"/>
  <c r="AH284" i="22" s="1"/>
  <c r="W285" i="22"/>
  <c r="AE285" i="22" s="1"/>
  <c r="AF285" i="22" s="1"/>
  <c r="AH285" i="22" s="1"/>
  <c r="W286" i="22"/>
  <c r="AE286" i="22" s="1"/>
  <c r="AF286" i="22" s="1"/>
  <c r="AH286" i="22" s="1"/>
  <c r="W287" i="22"/>
  <c r="AE287" i="22" s="1"/>
  <c r="AF287" i="22" s="1"/>
  <c r="AH287" i="22" s="1"/>
  <c r="W288" i="22"/>
  <c r="AE288" i="22" s="1"/>
  <c r="AF288" i="22" s="1"/>
  <c r="AH288" i="22" s="1"/>
  <c r="W289" i="22"/>
  <c r="AE289" i="22" s="1"/>
  <c r="AF289" i="22" s="1"/>
  <c r="AH289" i="22" s="1"/>
  <c r="W290" i="22"/>
  <c r="AE290" i="22" s="1"/>
  <c r="AF290" i="22" s="1"/>
  <c r="AH290" i="22" s="1"/>
  <c r="W291" i="22"/>
  <c r="AE291" i="22" s="1"/>
  <c r="AF291" i="22" s="1"/>
  <c r="AH291" i="22" s="1"/>
  <c r="W292" i="22"/>
  <c r="AE292" i="22" s="1"/>
  <c r="AF292" i="22" s="1"/>
  <c r="AH292" i="22" s="1"/>
  <c r="W293" i="22"/>
  <c r="AE293" i="22" s="1"/>
  <c r="AF293" i="22" s="1"/>
  <c r="AH293" i="22" s="1"/>
  <c r="W294" i="22"/>
  <c r="AE294" i="22" s="1"/>
  <c r="AF294" i="22" s="1"/>
  <c r="AH294" i="22" s="1"/>
  <c r="W295" i="22"/>
  <c r="AE295" i="22" s="1"/>
  <c r="AF295" i="22" s="1"/>
  <c r="AH295" i="22" s="1"/>
  <c r="W296" i="22"/>
  <c r="AE296" i="22" s="1"/>
  <c r="AF296" i="22" s="1"/>
  <c r="AH296" i="22" s="1"/>
  <c r="W297" i="22"/>
  <c r="AE297" i="22" s="1"/>
  <c r="AF297" i="22" s="1"/>
  <c r="AH297" i="22" s="1"/>
  <c r="W298" i="22"/>
  <c r="AE298" i="22" s="1"/>
  <c r="AF298" i="22" s="1"/>
  <c r="AH298" i="22" s="1"/>
  <c r="W299" i="22"/>
  <c r="AE299" i="22" s="1"/>
  <c r="AF299" i="22" s="1"/>
  <c r="AH299" i="22" s="1"/>
  <c r="W300" i="22"/>
  <c r="AE300" i="22" s="1"/>
  <c r="AF300" i="22" s="1"/>
  <c r="AH300" i="22" s="1"/>
  <c r="W301" i="22"/>
  <c r="AE301" i="22" s="1"/>
  <c r="AF301" i="22" s="1"/>
  <c r="AH301" i="22" s="1"/>
  <c r="W302" i="22"/>
  <c r="AE302" i="22" s="1"/>
  <c r="AF302" i="22" s="1"/>
  <c r="AH302" i="22" s="1"/>
  <c r="W303" i="22"/>
  <c r="AE303" i="22" s="1"/>
  <c r="AF303" i="22" s="1"/>
  <c r="AH303" i="22" s="1"/>
  <c r="W304" i="22"/>
  <c r="AE304" i="22" s="1"/>
  <c r="AF304" i="22" s="1"/>
  <c r="AH304" i="22" s="1"/>
  <c r="W305" i="22"/>
  <c r="AE305" i="22" s="1"/>
  <c r="AF305" i="22" s="1"/>
  <c r="AH305" i="22" s="1"/>
  <c r="W306" i="22"/>
  <c r="AE306" i="22" s="1"/>
  <c r="AF306" i="22" s="1"/>
  <c r="AH306" i="22" s="1"/>
  <c r="W307" i="22"/>
  <c r="AE307" i="22" s="1"/>
  <c r="AF307" i="22" s="1"/>
  <c r="AH307" i="22" s="1"/>
  <c r="W308" i="22"/>
  <c r="AE308" i="22" s="1"/>
  <c r="AF308" i="22" s="1"/>
  <c r="AH308" i="22" s="1"/>
  <c r="W309" i="22"/>
  <c r="AE309" i="22" s="1"/>
  <c r="AF309" i="22" s="1"/>
  <c r="AH309" i="22" s="1"/>
  <c r="W310" i="22"/>
  <c r="AE310" i="22" s="1"/>
  <c r="AF310" i="22" s="1"/>
  <c r="AH310" i="22" s="1"/>
  <c r="W311" i="22"/>
  <c r="AE311" i="22" s="1"/>
  <c r="AF311" i="22" s="1"/>
  <c r="AH311" i="22" s="1"/>
  <c r="W312" i="22"/>
  <c r="AE312" i="22" s="1"/>
  <c r="AF312" i="22" s="1"/>
  <c r="AH312" i="22" s="1"/>
  <c r="W313" i="22"/>
  <c r="AE313" i="22" s="1"/>
  <c r="AF313" i="22" s="1"/>
  <c r="AH313" i="22" s="1"/>
  <c r="W314" i="22"/>
  <c r="AE314" i="22" s="1"/>
  <c r="AF314" i="22" s="1"/>
  <c r="AH314" i="22" s="1"/>
  <c r="W315" i="22"/>
  <c r="AE315" i="22" s="1"/>
  <c r="AF315" i="22" s="1"/>
  <c r="AH315" i="22" s="1"/>
  <c r="W316" i="22"/>
  <c r="AE316" i="22" s="1"/>
  <c r="AF316" i="22" s="1"/>
  <c r="AH316" i="22" s="1"/>
  <c r="W317" i="22"/>
  <c r="AE317" i="22" s="1"/>
  <c r="AF317" i="22" s="1"/>
  <c r="AH317" i="22" s="1"/>
  <c r="W318" i="22"/>
  <c r="AE318" i="22" s="1"/>
  <c r="AF318" i="22" s="1"/>
  <c r="AH318" i="22" s="1"/>
  <c r="W319" i="22"/>
  <c r="AE319" i="22" s="1"/>
  <c r="AF319" i="22" s="1"/>
  <c r="AH319" i="22" s="1"/>
  <c r="W320" i="22"/>
  <c r="AE320" i="22" s="1"/>
  <c r="AF320" i="22" s="1"/>
  <c r="AH320" i="22" s="1"/>
  <c r="W321" i="22"/>
  <c r="AE321" i="22" s="1"/>
  <c r="AF321" i="22" s="1"/>
  <c r="AH321" i="22" s="1"/>
  <c r="W322" i="22"/>
  <c r="AE322" i="22" s="1"/>
  <c r="AF322" i="22" s="1"/>
  <c r="AH322" i="22" s="1"/>
  <c r="W323" i="22"/>
  <c r="AE323" i="22" s="1"/>
  <c r="AF323" i="22" s="1"/>
  <c r="AH323" i="22" s="1"/>
  <c r="W324" i="22"/>
  <c r="AE324" i="22" s="1"/>
  <c r="AF324" i="22" s="1"/>
  <c r="AH324" i="22" s="1"/>
  <c r="W325" i="22"/>
  <c r="AE325" i="22" s="1"/>
  <c r="AF325" i="22" s="1"/>
  <c r="AH325" i="22" s="1"/>
  <c r="W326" i="22"/>
  <c r="AE326" i="22" s="1"/>
  <c r="AF326" i="22" s="1"/>
  <c r="AH326" i="22" s="1"/>
  <c r="W327" i="22"/>
  <c r="AE327" i="22" s="1"/>
  <c r="AF327" i="22" s="1"/>
  <c r="AH327" i="22" s="1"/>
  <c r="W328" i="22"/>
  <c r="AE328" i="22" s="1"/>
  <c r="AF328" i="22" s="1"/>
  <c r="AH328" i="22" s="1"/>
  <c r="W329" i="22"/>
  <c r="AE329" i="22" s="1"/>
  <c r="AF329" i="22" s="1"/>
  <c r="AH329" i="22" s="1"/>
  <c r="W330" i="22"/>
  <c r="AE330" i="22" s="1"/>
  <c r="AF330" i="22" s="1"/>
  <c r="AH330" i="22" s="1"/>
  <c r="W331" i="22"/>
  <c r="AE331" i="22" s="1"/>
  <c r="AF331" i="22" s="1"/>
  <c r="AH331" i="22" s="1"/>
  <c r="W332" i="22"/>
  <c r="AE332" i="22" s="1"/>
  <c r="AF332" i="22" s="1"/>
  <c r="AH332" i="22" s="1"/>
  <c r="W333" i="22"/>
  <c r="AE333" i="22" s="1"/>
  <c r="AF333" i="22" s="1"/>
  <c r="AH333" i="22" s="1"/>
  <c r="W334" i="22"/>
  <c r="AE334" i="22" s="1"/>
  <c r="AF334" i="22" s="1"/>
  <c r="AH334" i="22" s="1"/>
  <c r="W335" i="22"/>
  <c r="AE335" i="22" s="1"/>
  <c r="AF335" i="22" s="1"/>
  <c r="AH335" i="22" s="1"/>
  <c r="W336" i="22"/>
  <c r="AE336" i="22" s="1"/>
  <c r="AF336" i="22" s="1"/>
  <c r="AH336" i="22" s="1"/>
  <c r="W337" i="22"/>
  <c r="AE337" i="22" s="1"/>
  <c r="AF337" i="22" s="1"/>
  <c r="AH337" i="22" s="1"/>
  <c r="W338" i="22"/>
  <c r="AE338" i="22" s="1"/>
  <c r="AF338" i="22" s="1"/>
  <c r="AH338" i="22" s="1"/>
  <c r="W339" i="22"/>
  <c r="AE339" i="22" s="1"/>
  <c r="AF339" i="22" s="1"/>
  <c r="AH339" i="22" s="1"/>
  <c r="W340" i="22"/>
  <c r="AE340" i="22" s="1"/>
  <c r="AF340" i="22" s="1"/>
  <c r="AH340" i="22" s="1"/>
  <c r="W341" i="22"/>
  <c r="AE341" i="22" s="1"/>
  <c r="AF341" i="22" s="1"/>
  <c r="AH341" i="22" s="1"/>
  <c r="W342" i="22"/>
  <c r="AE342" i="22" s="1"/>
  <c r="AF342" i="22" s="1"/>
  <c r="AH342" i="22" s="1"/>
  <c r="W343" i="22"/>
  <c r="AE343" i="22" s="1"/>
  <c r="AF343" i="22" s="1"/>
  <c r="AH343" i="22" s="1"/>
  <c r="W344" i="22"/>
  <c r="AE344" i="22" s="1"/>
  <c r="AF344" i="22" s="1"/>
  <c r="AH344" i="22" s="1"/>
  <c r="W345" i="22"/>
  <c r="AE345" i="22" s="1"/>
  <c r="AF345" i="22" s="1"/>
  <c r="AH345" i="22" s="1"/>
  <c r="W346" i="22"/>
  <c r="AE346" i="22" s="1"/>
  <c r="AF346" i="22" s="1"/>
  <c r="AH346" i="22" s="1"/>
  <c r="W347" i="22"/>
  <c r="AE347" i="22" s="1"/>
  <c r="AF347" i="22" s="1"/>
  <c r="AH347" i="22" s="1"/>
  <c r="W348" i="22"/>
  <c r="AE348" i="22" s="1"/>
  <c r="AF348" i="22" s="1"/>
  <c r="AH348" i="22" s="1"/>
  <c r="W349" i="22"/>
  <c r="AE349" i="22" s="1"/>
  <c r="AF349" i="22" s="1"/>
  <c r="AH349" i="22" s="1"/>
  <c r="W350" i="22"/>
  <c r="AE350" i="22" s="1"/>
  <c r="AF350" i="22" s="1"/>
  <c r="AH350" i="22" s="1"/>
  <c r="W351" i="22"/>
  <c r="AE351" i="22" s="1"/>
  <c r="AF351" i="22" s="1"/>
  <c r="AH351" i="22" s="1"/>
  <c r="W352" i="22"/>
  <c r="AE352" i="22" s="1"/>
  <c r="AF352" i="22" s="1"/>
  <c r="AH352" i="22" s="1"/>
  <c r="W353" i="22"/>
  <c r="AE353" i="22" s="1"/>
  <c r="AF353" i="22" s="1"/>
  <c r="AH353" i="22" s="1"/>
  <c r="W354" i="22"/>
  <c r="AE354" i="22" s="1"/>
  <c r="AF354" i="22" s="1"/>
  <c r="AH354" i="22" s="1"/>
  <c r="W355" i="22"/>
  <c r="AE355" i="22" s="1"/>
  <c r="AF355" i="22" s="1"/>
  <c r="AH355" i="22" s="1"/>
  <c r="W356" i="22"/>
  <c r="AE356" i="22" s="1"/>
  <c r="AF356" i="22" s="1"/>
  <c r="AH356" i="22" s="1"/>
  <c r="W357" i="22"/>
  <c r="AE357" i="22" s="1"/>
  <c r="AF357" i="22" s="1"/>
  <c r="AH357" i="22" s="1"/>
  <c r="W358" i="22"/>
  <c r="AE358" i="22" s="1"/>
  <c r="AF358" i="22" s="1"/>
  <c r="AH358" i="22" s="1"/>
  <c r="W359" i="22"/>
  <c r="AE359" i="22" s="1"/>
  <c r="AF359" i="22" s="1"/>
  <c r="AH359" i="22" s="1"/>
  <c r="W360" i="22"/>
  <c r="AE360" i="22" s="1"/>
  <c r="AF360" i="22" s="1"/>
  <c r="AH360" i="22" s="1"/>
  <c r="W361" i="22"/>
  <c r="AE361" i="22" s="1"/>
  <c r="AF361" i="22" s="1"/>
  <c r="AH361" i="22" s="1"/>
  <c r="W362" i="22"/>
  <c r="AE362" i="22" s="1"/>
  <c r="AF362" i="22" s="1"/>
  <c r="AH362" i="22" s="1"/>
  <c r="W363" i="22"/>
  <c r="AE363" i="22" s="1"/>
  <c r="AF363" i="22" s="1"/>
  <c r="AH363" i="22" s="1"/>
  <c r="W364" i="22"/>
  <c r="AE364" i="22" s="1"/>
  <c r="AF364" i="22" s="1"/>
  <c r="AH364" i="22" s="1"/>
  <c r="W365" i="22"/>
  <c r="AE365" i="22" s="1"/>
  <c r="AF365" i="22" s="1"/>
  <c r="AH365" i="22" s="1"/>
  <c r="W366" i="22"/>
  <c r="AE366" i="22" s="1"/>
  <c r="AF366" i="22" s="1"/>
  <c r="AH366" i="22" s="1"/>
  <c r="W367" i="22"/>
  <c r="AE367" i="22" s="1"/>
  <c r="AF367" i="22" s="1"/>
  <c r="AH367" i="22" s="1"/>
  <c r="W368" i="22"/>
  <c r="AE368" i="22" s="1"/>
  <c r="AF368" i="22" s="1"/>
  <c r="AH368" i="22" s="1"/>
  <c r="W369" i="22"/>
  <c r="AE369" i="22" s="1"/>
  <c r="AF369" i="22" s="1"/>
  <c r="AH369" i="22" s="1"/>
  <c r="W370" i="22"/>
  <c r="AE370" i="22" s="1"/>
  <c r="AF370" i="22" s="1"/>
  <c r="AH370" i="22" s="1"/>
  <c r="W371" i="22"/>
  <c r="AE371" i="22" s="1"/>
  <c r="AF371" i="22" s="1"/>
  <c r="AH371" i="22" s="1"/>
  <c r="W372" i="22"/>
  <c r="AE372" i="22" s="1"/>
  <c r="AF372" i="22" s="1"/>
  <c r="AH372" i="22" s="1"/>
  <c r="W373" i="22"/>
  <c r="AE373" i="22" s="1"/>
  <c r="AF373" i="22" s="1"/>
  <c r="AH373" i="22" s="1"/>
  <c r="W374" i="22"/>
  <c r="AE374" i="22" s="1"/>
  <c r="AF374" i="22" s="1"/>
  <c r="AH374" i="22" s="1"/>
  <c r="W375" i="22"/>
  <c r="AE375" i="22" s="1"/>
  <c r="AF375" i="22" s="1"/>
  <c r="AH375" i="22" s="1"/>
  <c r="W376" i="22"/>
  <c r="AE376" i="22" s="1"/>
  <c r="AF376" i="22" s="1"/>
  <c r="AH376" i="22" s="1"/>
  <c r="W377" i="22"/>
  <c r="AE377" i="22" s="1"/>
  <c r="AF377" i="22" s="1"/>
  <c r="AH377" i="22" s="1"/>
  <c r="W378" i="22"/>
  <c r="AE378" i="22" s="1"/>
  <c r="AF378" i="22" s="1"/>
  <c r="AH378" i="22" s="1"/>
  <c r="W379" i="22"/>
  <c r="AE379" i="22" s="1"/>
  <c r="AF379" i="22" s="1"/>
  <c r="AH379" i="22" s="1"/>
  <c r="W380" i="22"/>
  <c r="AE380" i="22" s="1"/>
  <c r="AF380" i="22" s="1"/>
  <c r="AH380" i="22" s="1"/>
  <c r="W381" i="22"/>
  <c r="AE381" i="22" s="1"/>
  <c r="AF381" i="22" s="1"/>
  <c r="AH381" i="22" s="1"/>
  <c r="W382" i="22"/>
  <c r="AE382" i="22" s="1"/>
  <c r="AF382" i="22" s="1"/>
  <c r="AH382" i="22" s="1"/>
  <c r="W383" i="22"/>
  <c r="AE383" i="22" s="1"/>
  <c r="AF383" i="22" s="1"/>
  <c r="AH383" i="22" s="1"/>
  <c r="W384" i="22"/>
  <c r="AE384" i="22" s="1"/>
  <c r="AF384" i="22" s="1"/>
  <c r="AH384" i="22" s="1"/>
  <c r="W385" i="22"/>
  <c r="AE385" i="22" s="1"/>
  <c r="AF385" i="22" s="1"/>
  <c r="AH385" i="22" s="1"/>
  <c r="W386" i="22"/>
  <c r="AE386" i="22" s="1"/>
  <c r="AF386" i="22" s="1"/>
  <c r="AH386" i="22" s="1"/>
  <c r="W387" i="22"/>
  <c r="AE387" i="22" s="1"/>
  <c r="AF387" i="22" s="1"/>
  <c r="AH387" i="22" s="1"/>
  <c r="W388" i="22"/>
  <c r="AE388" i="22" s="1"/>
  <c r="AF388" i="22" s="1"/>
  <c r="AH388" i="22" s="1"/>
  <c r="W389" i="22"/>
  <c r="AE389" i="22" s="1"/>
  <c r="AF389" i="22" s="1"/>
  <c r="AH389" i="22" s="1"/>
  <c r="W390" i="22"/>
  <c r="AE390" i="22" s="1"/>
  <c r="AF390" i="22" s="1"/>
  <c r="AH390" i="22" s="1"/>
  <c r="W391" i="22"/>
  <c r="AE391" i="22" s="1"/>
  <c r="AF391" i="22" s="1"/>
  <c r="AH391" i="22" s="1"/>
  <c r="W392" i="22"/>
  <c r="AE392" i="22" s="1"/>
  <c r="AF392" i="22" s="1"/>
  <c r="AH392" i="22" s="1"/>
  <c r="W393" i="22"/>
  <c r="AE393" i="22" s="1"/>
  <c r="AF393" i="22" s="1"/>
  <c r="AH393" i="22" s="1"/>
  <c r="W394" i="22"/>
  <c r="AE394" i="22" s="1"/>
  <c r="AF394" i="22" s="1"/>
  <c r="AH394" i="22" s="1"/>
  <c r="W395" i="22"/>
  <c r="AE395" i="22" s="1"/>
  <c r="AF395" i="22" s="1"/>
  <c r="AH395" i="22" s="1"/>
  <c r="W396" i="22"/>
  <c r="AE396" i="22" s="1"/>
  <c r="AF396" i="22" s="1"/>
  <c r="AH396" i="22" s="1"/>
  <c r="W397" i="22"/>
  <c r="AE397" i="22" s="1"/>
  <c r="AF397" i="22" s="1"/>
  <c r="AH397" i="22" s="1"/>
  <c r="W398" i="22"/>
  <c r="AE398" i="22" s="1"/>
  <c r="AF398" i="22" s="1"/>
  <c r="AH398" i="22" s="1"/>
  <c r="W399" i="22"/>
  <c r="AE399" i="22" s="1"/>
  <c r="AF399" i="22" s="1"/>
  <c r="AH399" i="22" s="1"/>
  <c r="W400" i="22"/>
  <c r="AE400" i="22" s="1"/>
  <c r="AF400" i="22" s="1"/>
  <c r="AH400" i="22" s="1"/>
  <c r="W401" i="22"/>
  <c r="AE401" i="22" s="1"/>
  <c r="AF401" i="22" s="1"/>
  <c r="AH401" i="22" s="1"/>
  <c r="W402" i="22"/>
  <c r="AE402" i="22" s="1"/>
  <c r="AF402" i="22" s="1"/>
  <c r="AH402" i="22" s="1"/>
  <c r="W403" i="22"/>
  <c r="AE403" i="22" s="1"/>
  <c r="AF403" i="22" s="1"/>
  <c r="AH403" i="22" s="1"/>
  <c r="W404" i="22"/>
  <c r="AE404" i="22" s="1"/>
  <c r="AF404" i="22" s="1"/>
  <c r="AH404" i="22" s="1"/>
  <c r="W405" i="22"/>
  <c r="AE405" i="22" s="1"/>
  <c r="AF405" i="22" s="1"/>
  <c r="AH405" i="22" s="1"/>
  <c r="W406" i="22"/>
  <c r="AE406" i="22" s="1"/>
  <c r="AF406" i="22" s="1"/>
  <c r="AH406" i="22" s="1"/>
  <c r="W407" i="22"/>
  <c r="AE407" i="22" s="1"/>
  <c r="AF407" i="22" s="1"/>
  <c r="AH407" i="22" s="1"/>
  <c r="W408" i="22"/>
  <c r="AE408" i="22" s="1"/>
  <c r="AF408" i="22" s="1"/>
  <c r="AH408" i="22" s="1"/>
  <c r="W409" i="22"/>
  <c r="AE409" i="22" s="1"/>
  <c r="AF409" i="22" s="1"/>
  <c r="AH409" i="22" s="1"/>
  <c r="W410" i="22"/>
  <c r="AE410" i="22" s="1"/>
  <c r="AF410" i="22" s="1"/>
  <c r="AH410" i="22" s="1"/>
  <c r="W411" i="22"/>
  <c r="AE411" i="22" s="1"/>
  <c r="AF411" i="22" s="1"/>
  <c r="AH411" i="22" s="1"/>
  <c r="W412" i="22"/>
  <c r="AE412" i="22" s="1"/>
  <c r="AF412" i="22" s="1"/>
  <c r="AH412" i="22" s="1"/>
  <c r="W413" i="22"/>
  <c r="AE413" i="22" s="1"/>
  <c r="AF413" i="22" s="1"/>
  <c r="AH413" i="22" s="1"/>
  <c r="W414" i="22"/>
  <c r="AE414" i="22" s="1"/>
  <c r="AF414" i="22" s="1"/>
  <c r="AH414" i="22" s="1"/>
  <c r="W415" i="22"/>
  <c r="AE415" i="22" s="1"/>
  <c r="AF415" i="22" s="1"/>
  <c r="AH415" i="22" s="1"/>
  <c r="W416" i="22"/>
  <c r="AE416" i="22" s="1"/>
  <c r="AF416" i="22" s="1"/>
  <c r="AH416" i="22" s="1"/>
  <c r="W417" i="22"/>
  <c r="AE417" i="22" s="1"/>
  <c r="AF417" i="22" s="1"/>
  <c r="AH417" i="22" s="1"/>
  <c r="W418" i="22"/>
  <c r="AE418" i="22" s="1"/>
  <c r="AF418" i="22" s="1"/>
  <c r="AH418" i="22" s="1"/>
  <c r="W419" i="22"/>
  <c r="AE419" i="22" s="1"/>
  <c r="AF419" i="22" s="1"/>
  <c r="AH419" i="22" s="1"/>
  <c r="W420" i="22"/>
  <c r="AE420" i="22" s="1"/>
  <c r="AF420" i="22" s="1"/>
  <c r="AH420" i="22" s="1"/>
  <c r="W421" i="22"/>
  <c r="AE421" i="22" s="1"/>
  <c r="AF421" i="22" s="1"/>
  <c r="AH421" i="22" s="1"/>
  <c r="W422" i="22"/>
  <c r="AE422" i="22" s="1"/>
  <c r="AF422" i="22" s="1"/>
  <c r="AH422" i="22" s="1"/>
  <c r="W423" i="22"/>
  <c r="AE423" i="22" s="1"/>
  <c r="AF423" i="22" s="1"/>
  <c r="AH423" i="22" s="1"/>
  <c r="W424" i="22"/>
  <c r="AE424" i="22" s="1"/>
  <c r="AF424" i="22" s="1"/>
  <c r="AH424" i="22" s="1"/>
  <c r="W425" i="22"/>
  <c r="AE425" i="22" s="1"/>
  <c r="AF425" i="22" s="1"/>
  <c r="AH425" i="22" s="1"/>
  <c r="W426" i="22"/>
  <c r="AE426" i="22" s="1"/>
  <c r="AF426" i="22" s="1"/>
  <c r="AH426" i="22" s="1"/>
  <c r="W427" i="22"/>
  <c r="AE427" i="22" s="1"/>
  <c r="AF427" i="22" s="1"/>
  <c r="AH427" i="22" s="1"/>
  <c r="W428" i="22"/>
  <c r="AE428" i="22" s="1"/>
  <c r="AF428" i="22" s="1"/>
  <c r="AH428" i="22" s="1"/>
  <c r="W429" i="22"/>
  <c r="AE429" i="22" s="1"/>
  <c r="AF429" i="22" s="1"/>
  <c r="AH429" i="22" s="1"/>
  <c r="W430" i="22"/>
  <c r="AE430" i="22" s="1"/>
  <c r="AF430" i="22" s="1"/>
  <c r="AH430" i="22" s="1"/>
  <c r="W431" i="22"/>
  <c r="AE431" i="22" s="1"/>
  <c r="AF431" i="22" s="1"/>
  <c r="AH431" i="22" s="1"/>
  <c r="W432" i="22"/>
  <c r="AE432" i="22" s="1"/>
  <c r="AF432" i="22" s="1"/>
  <c r="AH432" i="22" s="1"/>
  <c r="W433" i="22"/>
  <c r="AE433" i="22" s="1"/>
  <c r="AF433" i="22" s="1"/>
  <c r="AH433" i="22" s="1"/>
  <c r="W434" i="22"/>
  <c r="AE434" i="22" s="1"/>
  <c r="AF434" i="22" s="1"/>
  <c r="AH434" i="22" s="1"/>
  <c r="W435" i="22"/>
  <c r="AE435" i="22" s="1"/>
  <c r="AF435" i="22" s="1"/>
  <c r="AH435" i="22" s="1"/>
  <c r="W436" i="22"/>
  <c r="AE436" i="22" s="1"/>
  <c r="AF436" i="22" s="1"/>
  <c r="AH436" i="22" s="1"/>
  <c r="W437" i="22"/>
  <c r="AE437" i="22" s="1"/>
  <c r="AF437" i="22" s="1"/>
  <c r="AH437" i="22" s="1"/>
  <c r="W438" i="22"/>
  <c r="AE438" i="22" s="1"/>
  <c r="AF438" i="22" s="1"/>
  <c r="AH438" i="22" s="1"/>
  <c r="W439" i="22"/>
  <c r="AE439" i="22" s="1"/>
  <c r="AF439" i="22" s="1"/>
  <c r="AH439" i="22" s="1"/>
  <c r="W440" i="22"/>
  <c r="AE440" i="22" s="1"/>
  <c r="AF440" i="22" s="1"/>
  <c r="AH440" i="22" s="1"/>
  <c r="W441" i="22"/>
  <c r="AE441" i="22" s="1"/>
  <c r="AF441" i="22" s="1"/>
  <c r="AH441" i="22" s="1"/>
  <c r="W442" i="22"/>
  <c r="AE442" i="22" s="1"/>
  <c r="AF442" i="22" s="1"/>
  <c r="AH442" i="22" s="1"/>
  <c r="W443" i="22"/>
  <c r="AE443" i="22" s="1"/>
  <c r="AF443" i="22" s="1"/>
  <c r="AH443" i="22" s="1"/>
  <c r="W444" i="22"/>
  <c r="AE444" i="22" s="1"/>
  <c r="AF444" i="22" s="1"/>
  <c r="AH444" i="22" s="1"/>
  <c r="W445" i="22"/>
  <c r="AE445" i="22" s="1"/>
  <c r="AF445" i="22" s="1"/>
  <c r="AH445" i="22" s="1"/>
  <c r="W446" i="22"/>
  <c r="AE446" i="22" s="1"/>
  <c r="AF446" i="22" s="1"/>
  <c r="AH446" i="22" s="1"/>
  <c r="W447" i="22"/>
  <c r="AE447" i="22" s="1"/>
  <c r="AF447" i="22" s="1"/>
  <c r="AH447" i="22" s="1"/>
  <c r="W448" i="22"/>
  <c r="AE448" i="22" s="1"/>
  <c r="AF448" i="22" s="1"/>
  <c r="AH448" i="22" s="1"/>
  <c r="W449" i="22"/>
  <c r="AE449" i="22" s="1"/>
  <c r="AF449" i="22" s="1"/>
  <c r="AH449" i="22" s="1"/>
  <c r="W450" i="22"/>
  <c r="AE450" i="22" s="1"/>
  <c r="AF450" i="22" s="1"/>
  <c r="AH450" i="22" s="1"/>
  <c r="W451" i="22"/>
  <c r="AE451" i="22" s="1"/>
  <c r="AF451" i="22" s="1"/>
  <c r="AH451" i="22" s="1"/>
  <c r="W452" i="22"/>
  <c r="AE452" i="22" s="1"/>
  <c r="AF452" i="22" s="1"/>
  <c r="AH452" i="22" s="1"/>
  <c r="W453" i="22"/>
  <c r="AE453" i="22" s="1"/>
  <c r="AF453" i="22" s="1"/>
  <c r="AH453" i="22" s="1"/>
  <c r="W454" i="22"/>
  <c r="AE454" i="22" s="1"/>
  <c r="AF454" i="22" s="1"/>
  <c r="AH454" i="22" s="1"/>
  <c r="W455" i="22"/>
  <c r="AE455" i="22" s="1"/>
  <c r="AF455" i="22" s="1"/>
  <c r="AH455" i="22" s="1"/>
  <c r="W456" i="22"/>
  <c r="AE456" i="22" s="1"/>
  <c r="AF456" i="22" s="1"/>
  <c r="AH456" i="22" s="1"/>
  <c r="W457" i="22"/>
  <c r="AE457" i="22" s="1"/>
  <c r="AF457" i="22" s="1"/>
  <c r="AH457" i="22" s="1"/>
  <c r="W458" i="22"/>
  <c r="AE458" i="22" s="1"/>
  <c r="AF458" i="22" s="1"/>
  <c r="AH458" i="22" s="1"/>
  <c r="W459" i="22"/>
  <c r="AE459" i="22" s="1"/>
  <c r="AF459" i="22" s="1"/>
  <c r="AH459" i="22" s="1"/>
  <c r="W460" i="22"/>
  <c r="AE460" i="22" s="1"/>
  <c r="AF460" i="22" s="1"/>
  <c r="AH460" i="22" s="1"/>
  <c r="W461" i="22"/>
  <c r="AE461" i="22" s="1"/>
  <c r="AF461" i="22" s="1"/>
  <c r="AH461" i="22" s="1"/>
  <c r="W462" i="22"/>
  <c r="AE462" i="22" s="1"/>
  <c r="AF462" i="22" s="1"/>
  <c r="AH462" i="22" s="1"/>
  <c r="W463" i="22"/>
  <c r="AE463" i="22" s="1"/>
  <c r="AF463" i="22" s="1"/>
  <c r="AH463" i="22" s="1"/>
  <c r="W464" i="22"/>
  <c r="AE464" i="22" s="1"/>
  <c r="AF464" i="22" s="1"/>
  <c r="AH464" i="22" s="1"/>
  <c r="W465" i="22"/>
  <c r="AE465" i="22" s="1"/>
  <c r="AF465" i="22" s="1"/>
  <c r="AH465" i="22" s="1"/>
  <c r="W466" i="22"/>
  <c r="AE466" i="22" s="1"/>
  <c r="AF466" i="22" s="1"/>
  <c r="AH466" i="22" s="1"/>
  <c r="W467" i="22"/>
  <c r="AE467" i="22" s="1"/>
  <c r="AF467" i="22" s="1"/>
  <c r="AH467" i="22" s="1"/>
  <c r="W468" i="22"/>
  <c r="AE468" i="22" s="1"/>
  <c r="AF468" i="22" s="1"/>
  <c r="AH468" i="22" s="1"/>
  <c r="W469" i="22"/>
  <c r="AE469" i="22" s="1"/>
  <c r="AF469" i="22" s="1"/>
  <c r="AH469" i="22" s="1"/>
  <c r="W470" i="22"/>
  <c r="AE470" i="22" s="1"/>
  <c r="AF470" i="22" s="1"/>
  <c r="AH470" i="22" s="1"/>
  <c r="W471" i="22"/>
  <c r="AE471" i="22" s="1"/>
  <c r="AF471" i="22" s="1"/>
  <c r="AH471" i="22" s="1"/>
  <c r="W472" i="22"/>
  <c r="AE472" i="22" s="1"/>
  <c r="AF472" i="22" s="1"/>
  <c r="AH472" i="22" s="1"/>
  <c r="W473" i="22"/>
  <c r="AE473" i="22" s="1"/>
  <c r="AF473" i="22" s="1"/>
  <c r="AH473" i="22" s="1"/>
  <c r="W474" i="22"/>
  <c r="AE474" i="22" s="1"/>
  <c r="AF474" i="22" s="1"/>
  <c r="AH474" i="22" s="1"/>
  <c r="W475" i="22"/>
  <c r="AE475" i="22" s="1"/>
  <c r="AF475" i="22" s="1"/>
  <c r="AH475" i="22" s="1"/>
  <c r="W476" i="22"/>
  <c r="AE476" i="22" s="1"/>
  <c r="AF476" i="22" s="1"/>
  <c r="AH476" i="22" s="1"/>
  <c r="W477" i="22"/>
  <c r="AE477" i="22" s="1"/>
  <c r="AF477" i="22" s="1"/>
  <c r="AH477" i="22" s="1"/>
  <c r="W478" i="22"/>
  <c r="AE478" i="22" s="1"/>
  <c r="AF478" i="22" s="1"/>
  <c r="AH478" i="22" s="1"/>
  <c r="W479" i="22"/>
  <c r="AE479" i="22" s="1"/>
  <c r="AF479" i="22" s="1"/>
  <c r="AH479" i="22" s="1"/>
  <c r="W480" i="22"/>
  <c r="AE480" i="22" s="1"/>
  <c r="AF480" i="22" s="1"/>
  <c r="AH480" i="22" s="1"/>
  <c r="W481" i="22"/>
  <c r="AE481" i="22" s="1"/>
  <c r="AF481" i="22" s="1"/>
  <c r="AH481" i="22" s="1"/>
  <c r="W482" i="22"/>
  <c r="AE482" i="22" s="1"/>
  <c r="AF482" i="22" s="1"/>
  <c r="AH482" i="22" s="1"/>
  <c r="W483" i="22"/>
  <c r="AE483" i="22" s="1"/>
  <c r="AF483" i="22" s="1"/>
  <c r="AH483" i="22" s="1"/>
  <c r="W484" i="22"/>
  <c r="AE484" i="22" s="1"/>
  <c r="AF484" i="22" s="1"/>
  <c r="AH484" i="22" s="1"/>
  <c r="W485" i="22"/>
  <c r="AE485" i="22" s="1"/>
  <c r="AF485" i="22" s="1"/>
  <c r="AH485" i="22" s="1"/>
  <c r="W486" i="22"/>
  <c r="AE486" i="22" s="1"/>
  <c r="AF486" i="22" s="1"/>
  <c r="AH486" i="22" s="1"/>
  <c r="W487" i="22"/>
  <c r="AE487" i="22" s="1"/>
  <c r="AF487" i="22" s="1"/>
  <c r="AH487" i="22" s="1"/>
  <c r="W488" i="22"/>
  <c r="AE488" i="22" s="1"/>
  <c r="AF488" i="22" s="1"/>
  <c r="AH488" i="22" s="1"/>
  <c r="W489" i="22"/>
  <c r="AE489" i="22" s="1"/>
  <c r="AF489" i="22" s="1"/>
  <c r="AH489" i="22" s="1"/>
  <c r="W490" i="22"/>
  <c r="AE490" i="22" s="1"/>
  <c r="AF490" i="22" s="1"/>
  <c r="AH490" i="22" s="1"/>
  <c r="W491" i="22"/>
  <c r="AE491" i="22" s="1"/>
  <c r="AF491" i="22" s="1"/>
  <c r="AH491" i="22" s="1"/>
  <c r="W492" i="22"/>
  <c r="AE492" i="22" s="1"/>
  <c r="AF492" i="22" s="1"/>
  <c r="AH492" i="22" s="1"/>
  <c r="W493" i="22"/>
  <c r="AE493" i="22" s="1"/>
  <c r="AF493" i="22" s="1"/>
  <c r="AH493" i="22" s="1"/>
  <c r="W494" i="22"/>
  <c r="AE494" i="22" s="1"/>
  <c r="AF494" i="22" s="1"/>
  <c r="AH494" i="22" s="1"/>
  <c r="W495" i="22"/>
  <c r="AE495" i="22" s="1"/>
  <c r="AF495" i="22" s="1"/>
  <c r="AH495" i="22" s="1"/>
  <c r="W496" i="22"/>
  <c r="AE496" i="22" s="1"/>
  <c r="AF496" i="22" s="1"/>
  <c r="AH496" i="22" s="1"/>
  <c r="W497" i="22"/>
  <c r="AE497" i="22" s="1"/>
  <c r="AF497" i="22" s="1"/>
  <c r="AH497" i="22" s="1"/>
  <c r="W498" i="22"/>
  <c r="AE498" i="22" s="1"/>
  <c r="AF498" i="22" s="1"/>
  <c r="AH498" i="22" s="1"/>
  <c r="W499" i="22"/>
  <c r="AE499" i="22" s="1"/>
  <c r="AF499" i="22" s="1"/>
  <c r="AH499" i="22" s="1"/>
  <c r="W500" i="22"/>
  <c r="AE500" i="22" s="1"/>
  <c r="AF500" i="22" s="1"/>
  <c r="AH500" i="22" s="1"/>
  <c r="W501" i="22"/>
  <c r="AE501" i="22" s="1"/>
  <c r="AF501" i="22" s="1"/>
  <c r="AH501" i="22" s="1"/>
  <c r="W502" i="22"/>
  <c r="AE502" i="22" s="1"/>
  <c r="AF502" i="22" s="1"/>
  <c r="AH502" i="22" s="1"/>
  <c r="W503" i="22"/>
  <c r="AE503" i="22" s="1"/>
  <c r="AF503" i="22" s="1"/>
  <c r="AH503" i="22" s="1"/>
  <c r="W504" i="22"/>
  <c r="AE504" i="22" s="1"/>
  <c r="AF504" i="22" s="1"/>
  <c r="AH504" i="22" s="1"/>
  <c r="W505" i="22"/>
  <c r="AE505" i="22" s="1"/>
  <c r="AF505" i="22" s="1"/>
  <c r="AH505" i="22" s="1"/>
  <c r="W506" i="22"/>
  <c r="AE506" i="22" s="1"/>
  <c r="AF506" i="22" s="1"/>
  <c r="AH506" i="22" s="1"/>
  <c r="W507" i="22"/>
  <c r="AE507" i="22" s="1"/>
  <c r="AF507" i="22" s="1"/>
  <c r="AH507" i="22" s="1"/>
  <c r="W508" i="22"/>
  <c r="AE508" i="22" s="1"/>
  <c r="AF508" i="22" s="1"/>
  <c r="AH508" i="22" s="1"/>
  <c r="W509" i="22"/>
  <c r="AE509" i="22" s="1"/>
  <c r="AF509" i="22" s="1"/>
  <c r="AH509" i="22" s="1"/>
  <c r="W510" i="22"/>
  <c r="AE510" i="22" s="1"/>
  <c r="AF510" i="22" s="1"/>
  <c r="AH510" i="22" s="1"/>
  <c r="W511" i="22"/>
  <c r="AE511" i="22" s="1"/>
  <c r="AF511" i="22" s="1"/>
  <c r="AH511" i="22" s="1"/>
  <c r="W512" i="22"/>
  <c r="AE512" i="22" s="1"/>
  <c r="AF512" i="22" s="1"/>
  <c r="AH512" i="22" s="1"/>
  <c r="W513" i="22"/>
  <c r="AE513" i="22" s="1"/>
  <c r="AF513" i="22" s="1"/>
  <c r="AH513" i="22" s="1"/>
  <c r="W514" i="22"/>
  <c r="AE514" i="22" s="1"/>
  <c r="AF514" i="22" s="1"/>
  <c r="AH514" i="22" s="1"/>
  <c r="W515" i="22"/>
  <c r="AE515" i="22" s="1"/>
  <c r="AF515" i="22" s="1"/>
  <c r="AH515" i="22" s="1"/>
  <c r="W516" i="22"/>
  <c r="AE516" i="22" s="1"/>
  <c r="AF516" i="22" s="1"/>
  <c r="AH516" i="22" s="1"/>
  <c r="W517" i="22"/>
  <c r="AE517" i="22" s="1"/>
  <c r="AF517" i="22" s="1"/>
  <c r="AH517" i="22" s="1"/>
  <c r="W518" i="22"/>
  <c r="AE518" i="22" s="1"/>
  <c r="AF518" i="22" s="1"/>
  <c r="AH518" i="22" s="1"/>
  <c r="W519" i="22"/>
  <c r="AE519" i="22" s="1"/>
  <c r="AF519" i="22" s="1"/>
  <c r="AH519" i="22" s="1"/>
  <c r="W520" i="22"/>
  <c r="AE520" i="22" s="1"/>
  <c r="AF520" i="22" s="1"/>
  <c r="AH520" i="22" s="1"/>
  <c r="W521" i="22"/>
  <c r="AE521" i="22" s="1"/>
  <c r="AF521" i="22" s="1"/>
  <c r="AH521" i="22" s="1"/>
  <c r="W522" i="22"/>
  <c r="AE522" i="22" s="1"/>
  <c r="AF522" i="22" s="1"/>
  <c r="AH522" i="22" s="1"/>
  <c r="W523" i="22"/>
  <c r="AE523" i="22" s="1"/>
  <c r="AF523" i="22" s="1"/>
  <c r="AH523" i="22" s="1"/>
  <c r="W524" i="22"/>
  <c r="AE524" i="22" s="1"/>
  <c r="AF524" i="22" s="1"/>
  <c r="AH524" i="22" s="1"/>
  <c r="W525" i="22"/>
  <c r="AE525" i="22" s="1"/>
  <c r="AF525" i="22" s="1"/>
  <c r="AH525" i="22" s="1"/>
  <c r="W526" i="22"/>
  <c r="AE526" i="22" s="1"/>
  <c r="AF526" i="22" s="1"/>
  <c r="AH526" i="22" s="1"/>
  <c r="W527" i="22"/>
  <c r="AE527" i="22" s="1"/>
  <c r="AF527" i="22" s="1"/>
  <c r="AH527" i="22" s="1"/>
  <c r="W528" i="22"/>
  <c r="AE528" i="22" s="1"/>
  <c r="AF528" i="22" s="1"/>
  <c r="AH528" i="22" s="1"/>
  <c r="W529" i="22"/>
  <c r="AE529" i="22" s="1"/>
  <c r="AF529" i="22" s="1"/>
  <c r="AH529" i="22" s="1"/>
  <c r="W530" i="22"/>
  <c r="AE530" i="22" s="1"/>
  <c r="AF530" i="22" s="1"/>
  <c r="AH530" i="22" s="1"/>
  <c r="W531" i="22"/>
  <c r="AE531" i="22" s="1"/>
  <c r="AF531" i="22" s="1"/>
  <c r="AH531" i="22" s="1"/>
  <c r="W532" i="22"/>
  <c r="AE532" i="22" s="1"/>
  <c r="AF532" i="22" s="1"/>
  <c r="AH532" i="22" s="1"/>
  <c r="W533" i="22"/>
  <c r="AE533" i="22" s="1"/>
  <c r="AF533" i="22" s="1"/>
  <c r="AH533" i="22" s="1"/>
  <c r="W534" i="22"/>
  <c r="AE534" i="22" s="1"/>
  <c r="AF534" i="22" s="1"/>
  <c r="AH534" i="22" s="1"/>
  <c r="W535" i="22"/>
  <c r="AE535" i="22" s="1"/>
  <c r="AF535" i="22" s="1"/>
  <c r="AH535" i="22" s="1"/>
  <c r="W536" i="22"/>
  <c r="AE536" i="22" s="1"/>
  <c r="AF536" i="22" s="1"/>
  <c r="AH536" i="22" s="1"/>
  <c r="W537" i="22"/>
  <c r="AE537" i="22" s="1"/>
  <c r="AF537" i="22" s="1"/>
  <c r="AH537" i="22" s="1"/>
  <c r="W538" i="22"/>
  <c r="AE538" i="22" s="1"/>
  <c r="AF538" i="22" s="1"/>
  <c r="AH538" i="22" s="1"/>
  <c r="W539" i="22"/>
  <c r="AE539" i="22" s="1"/>
  <c r="AF539" i="22" s="1"/>
  <c r="AH539" i="22" s="1"/>
  <c r="W540" i="22"/>
  <c r="AE540" i="22" s="1"/>
  <c r="AF540" i="22" s="1"/>
  <c r="AH540" i="22" s="1"/>
  <c r="W541" i="22"/>
  <c r="AE541" i="22" s="1"/>
  <c r="AF541" i="22" s="1"/>
  <c r="AH541" i="22" s="1"/>
  <c r="W542" i="22"/>
  <c r="AE542" i="22" s="1"/>
  <c r="AF542" i="22" s="1"/>
  <c r="AH542" i="22" s="1"/>
  <c r="W543" i="22"/>
  <c r="AE543" i="22" s="1"/>
  <c r="AF543" i="22" s="1"/>
  <c r="AH543" i="22" s="1"/>
  <c r="W544" i="22"/>
  <c r="AE544" i="22" s="1"/>
  <c r="AF544" i="22" s="1"/>
  <c r="AH544" i="22" s="1"/>
  <c r="W545" i="22"/>
  <c r="AE545" i="22" s="1"/>
  <c r="AF545" i="22" s="1"/>
  <c r="AH545" i="22" s="1"/>
  <c r="W546" i="22"/>
  <c r="AE546" i="22" s="1"/>
  <c r="AF546" i="22" s="1"/>
  <c r="AH546" i="22" s="1"/>
  <c r="W547" i="22"/>
  <c r="AE547" i="22" s="1"/>
  <c r="AF547" i="22" s="1"/>
  <c r="AH547" i="22" s="1"/>
  <c r="W548" i="22"/>
  <c r="AE548" i="22" s="1"/>
  <c r="AF548" i="22" s="1"/>
  <c r="AH548" i="22" s="1"/>
  <c r="W549" i="22"/>
  <c r="AE549" i="22" s="1"/>
  <c r="AF549" i="22" s="1"/>
  <c r="AH549" i="22" s="1"/>
  <c r="W550" i="22"/>
  <c r="AE550" i="22" s="1"/>
  <c r="AF550" i="22" s="1"/>
  <c r="AH550" i="22" s="1"/>
  <c r="W551" i="22"/>
  <c r="AE551" i="22" s="1"/>
  <c r="AF551" i="22" s="1"/>
  <c r="AH551" i="22" s="1"/>
  <c r="W552" i="22"/>
  <c r="AE552" i="22" s="1"/>
  <c r="AF552" i="22" s="1"/>
  <c r="AH552" i="22" s="1"/>
  <c r="W553" i="22"/>
  <c r="AE553" i="22" s="1"/>
  <c r="AF553" i="22" s="1"/>
  <c r="AH553" i="22" s="1"/>
  <c r="W554" i="22"/>
  <c r="AE554" i="22" s="1"/>
  <c r="AF554" i="22" s="1"/>
  <c r="AH554" i="22" s="1"/>
  <c r="W555" i="22"/>
  <c r="AE555" i="22" s="1"/>
  <c r="AF555" i="22" s="1"/>
  <c r="AH555" i="22" s="1"/>
  <c r="W556" i="22"/>
  <c r="AE556" i="22" s="1"/>
  <c r="AF556" i="22" s="1"/>
  <c r="AH556" i="22" s="1"/>
  <c r="W557" i="22"/>
  <c r="AE557" i="22" s="1"/>
  <c r="AF557" i="22" s="1"/>
  <c r="AH557" i="22" s="1"/>
  <c r="W558" i="22"/>
  <c r="AE558" i="22" s="1"/>
  <c r="AF558" i="22" s="1"/>
  <c r="AH558" i="22" s="1"/>
  <c r="W559" i="22"/>
  <c r="AE559" i="22" s="1"/>
  <c r="AF559" i="22" s="1"/>
  <c r="AH559" i="22" s="1"/>
  <c r="W560" i="22"/>
  <c r="AE560" i="22" s="1"/>
  <c r="AF560" i="22" s="1"/>
  <c r="AH560" i="22" s="1"/>
  <c r="W561" i="22"/>
  <c r="AE561" i="22" s="1"/>
  <c r="AF561" i="22" s="1"/>
  <c r="AH561" i="22" s="1"/>
  <c r="W562" i="22"/>
  <c r="AE562" i="22" s="1"/>
  <c r="AF562" i="22" s="1"/>
  <c r="AH562" i="22" s="1"/>
  <c r="W563" i="22"/>
  <c r="AE563" i="22" s="1"/>
  <c r="AF563" i="22" s="1"/>
  <c r="AH563" i="22" s="1"/>
  <c r="W564" i="22"/>
  <c r="AE564" i="22" s="1"/>
  <c r="AF564" i="22" s="1"/>
  <c r="AH564" i="22" s="1"/>
  <c r="W565" i="22"/>
  <c r="AE565" i="22" s="1"/>
  <c r="AF565" i="22" s="1"/>
  <c r="AH565" i="22" s="1"/>
  <c r="W566" i="22"/>
  <c r="AE566" i="22" s="1"/>
  <c r="AF566" i="22" s="1"/>
  <c r="AH566" i="22" s="1"/>
  <c r="W567" i="22"/>
  <c r="AE567" i="22" s="1"/>
  <c r="AF567" i="22" s="1"/>
  <c r="AH567" i="22" s="1"/>
  <c r="W568" i="22"/>
  <c r="AE568" i="22" s="1"/>
  <c r="AF568" i="22" s="1"/>
  <c r="AH568" i="22" s="1"/>
  <c r="W569" i="22"/>
  <c r="AE569" i="22" s="1"/>
  <c r="AF569" i="22" s="1"/>
  <c r="AH569" i="22" s="1"/>
  <c r="W570" i="22"/>
  <c r="AE570" i="22" s="1"/>
  <c r="AF570" i="22" s="1"/>
  <c r="AH570" i="22" s="1"/>
  <c r="W571" i="22"/>
  <c r="AE571" i="22" s="1"/>
  <c r="AF571" i="22" s="1"/>
  <c r="AH571" i="22" s="1"/>
  <c r="W572" i="22"/>
  <c r="AE572" i="22" s="1"/>
  <c r="AF572" i="22" s="1"/>
  <c r="AH572" i="22" s="1"/>
  <c r="W573" i="22"/>
  <c r="AE573" i="22" s="1"/>
  <c r="AF573" i="22" s="1"/>
  <c r="AH573" i="22" s="1"/>
  <c r="W574" i="22"/>
  <c r="AE574" i="22" s="1"/>
  <c r="AF574" i="22" s="1"/>
  <c r="AH574" i="22" s="1"/>
  <c r="W575" i="22"/>
  <c r="AE575" i="22" s="1"/>
  <c r="AF575" i="22" s="1"/>
  <c r="AH575" i="22" s="1"/>
  <c r="W576" i="22"/>
  <c r="AE576" i="22" s="1"/>
  <c r="AF576" i="22" s="1"/>
  <c r="AH576" i="22" s="1"/>
  <c r="W577" i="22"/>
  <c r="AE577" i="22" s="1"/>
  <c r="AF577" i="22" s="1"/>
  <c r="AH577" i="22" s="1"/>
  <c r="W578" i="22"/>
  <c r="AE578" i="22" s="1"/>
  <c r="AF578" i="22" s="1"/>
  <c r="AH578" i="22" s="1"/>
  <c r="W579" i="22"/>
  <c r="AE579" i="22" s="1"/>
  <c r="AF579" i="22" s="1"/>
  <c r="AH579" i="22" s="1"/>
  <c r="W580" i="22"/>
  <c r="AE580" i="22" s="1"/>
  <c r="AF580" i="22" s="1"/>
  <c r="AH580" i="22" s="1"/>
  <c r="W581" i="22"/>
  <c r="AE581" i="22" s="1"/>
  <c r="AF581" i="22" s="1"/>
  <c r="AH581" i="22" s="1"/>
  <c r="W582" i="22"/>
  <c r="AE582" i="22" s="1"/>
  <c r="AF582" i="22" s="1"/>
  <c r="AH582" i="22" s="1"/>
  <c r="W583" i="22"/>
  <c r="AE583" i="22" s="1"/>
  <c r="AF583" i="22" s="1"/>
  <c r="AH583" i="22" s="1"/>
  <c r="W584" i="22"/>
  <c r="AE584" i="22" s="1"/>
  <c r="AF584" i="22" s="1"/>
  <c r="AH584" i="22" s="1"/>
  <c r="W585" i="22"/>
  <c r="AE585" i="22" s="1"/>
  <c r="AF585" i="22" s="1"/>
  <c r="AH585" i="22" s="1"/>
  <c r="W586" i="22"/>
  <c r="AE586" i="22" s="1"/>
  <c r="AF586" i="22" s="1"/>
  <c r="AH586" i="22" s="1"/>
  <c r="W587" i="22"/>
  <c r="AE587" i="22" s="1"/>
  <c r="AF587" i="22" s="1"/>
  <c r="AH587" i="22" s="1"/>
  <c r="W588" i="22"/>
  <c r="AE588" i="22" s="1"/>
  <c r="AF588" i="22" s="1"/>
  <c r="AH588" i="22" s="1"/>
  <c r="W589" i="22"/>
  <c r="AE589" i="22" s="1"/>
  <c r="AF589" i="22" s="1"/>
  <c r="AH589" i="22" s="1"/>
  <c r="W590" i="22"/>
  <c r="AE590" i="22" s="1"/>
  <c r="AF590" i="22" s="1"/>
  <c r="AH590" i="22" s="1"/>
  <c r="W591" i="22"/>
  <c r="AE591" i="22" s="1"/>
  <c r="AF591" i="22" s="1"/>
  <c r="AH591" i="22" s="1"/>
  <c r="W592" i="22"/>
  <c r="AE592" i="22" s="1"/>
  <c r="AF592" i="22" s="1"/>
  <c r="AH592" i="22" s="1"/>
  <c r="W593" i="22"/>
  <c r="AE593" i="22" s="1"/>
  <c r="AF593" i="22" s="1"/>
  <c r="AH593" i="22" s="1"/>
  <c r="W594" i="22"/>
  <c r="AE594" i="22" s="1"/>
  <c r="AF594" i="22" s="1"/>
  <c r="AH594" i="22" s="1"/>
  <c r="W595" i="22"/>
  <c r="AE595" i="22" s="1"/>
  <c r="AF595" i="22" s="1"/>
  <c r="AH595" i="22" s="1"/>
  <c r="W596" i="22"/>
  <c r="AE596" i="22" s="1"/>
  <c r="AF596" i="22" s="1"/>
  <c r="AH596" i="22" s="1"/>
  <c r="W597" i="22"/>
  <c r="AE597" i="22" s="1"/>
  <c r="AF597" i="22" s="1"/>
  <c r="AH597" i="22" s="1"/>
  <c r="W598" i="22"/>
  <c r="AE598" i="22" s="1"/>
  <c r="AF598" i="22" s="1"/>
  <c r="AH598" i="22" s="1"/>
  <c r="W599" i="22"/>
  <c r="AE599" i="22" s="1"/>
  <c r="AF599" i="22" s="1"/>
  <c r="AH599" i="22" s="1"/>
  <c r="W600" i="22"/>
  <c r="AE600" i="22" s="1"/>
  <c r="AF600" i="22" s="1"/>
  <c r="AH600" i="22" s="1"/>
  <c r="W601" i="22"/>
  <c r="AE601" i="22" s="1"/>
  <c r="AF601" i="22" s="1"/>
  <c r="AH601" i="22" s="1"/>
  <c r="W602" i="22"/>
  <c r="AE602" i="22" s="1"/>
  <c r="AF602" i="22" s="1"/>
  <c r="AH602" i="22" s="1"/>
  <c r="W603" i="22"/>
  <c r="AE603" i="22" s="1"/>
  <c r="AF603" i="22" s="1"/>
  <c r="AH603" i="22" s="1"/>
  <c r="W604" i="22"/>
  <c r="AE604" i="22" s="1"/>
  <c r="AF604" i="22" s="1"/>
  <c r="AH604" i="22" s="1"/>
  <c r="W605" i="22"/>
  <c r="AE605" i="22" s="1"/>
  <c r="AF605" i="22" s="1"/>
  <c r="AH605" i="22" s="1"/>
  <c r="W606" i="22"/>
  <c r="AE606" i="22" s="1"/>
  <c r="AF606" i="22" s="1"/>
  <c r="AH606" i="22" s="1"/>
  <c r="W607" i="22"/>
  <c r="AE607" i="22" s="1"/>
  <c r="AF607" i="22" s="1"/>
  <c r="AH607" i="22" s="1"/>
  <c r="W608" i="22"/>
  <c r="AE608" i="22" s="1"/>
  <c r="AF608" i="22" s="1"/>
  <c r="AH608" i="22" s="1"/>
  <c r="W609" i="22"/>
  <c r="AE609" i="22" s="1"/>
  <c r="AF609" i="22" s="1"/>
  <c r="AH609" i="22" s="1"/>
  <c r="W610" i="22"/>
  <c r="AE610" i="22" s="1"/>
  <c r="AF610" i="22" s="1"/>
  <c r="AH610" i="22" s="1"/>
  <c r="W611" i="22"/>
  <c r="AE611" i="22" s="1"/>
  <c r="AF611" i="22" s="1"/>
  <c r="AH611" i="22" s="1"/>
  <c r="W612" i="22"/>
  <c r="AE612" i="22" s="1"/>
  <c r="AF612" i="22" s="1"/>
  <c r="AH612" i="22" s="1"/>
  <c r="W613" i="22"/>
  <c r="AE613" i="22" s="1"/>
  <c r="AF613" i="22" s="1"/>
  <c r="AH613" i="22" s="1"/>
  <c r="W614" i="22"/>
  <c r="AE614" i="22" s="1"/>
  <c r="AF614" i="22" s="1"/>
  <c r="AH614" i="22" s="1"/>
  <c r="W615" i="22"/>
  <c r="AE615" i="22" s="1"/>
  <c r="AF615" i="22" s="1"/>
  <c r="AH615" i="22" s="1"/>
  <c r="W616" i="22"/>
  <c r="AE616" i="22" s="1"/>
  <c r="AF616" i="22" s="1"/>
  <c r="AH616" i="22" s="1"/>
  <c r="W617" i="22"/>
  <c r="AE617" i="22" s="1"/>
  <c r="AF617" i="22" s="1"/>
  <c r="AH617" i="22" s="1"/>
  <c r="W618" i="22"/>
  <c r="AE618" i="22" s="1"/>
  <c r="AF618" i="22" s="1"/>
  <c r="AH618" i="22" s="1"/>
  <c r="W619" i="22"/>
  <c r="AE619" i="22" s="1"/>
  <c r="AF619" i="22" s="1"/>
  <c r="AH619" i="22" s="1"/>
  <c r="W620" i="22"/>
  <c r="AE620" i="22" s="1"/>
  <c r="AF620" i="22" s="1"/>
  <c r="AH620" i="22" s="1"/>
  <c r="W621" i="22"/>
  <c r="AE621" i="22" s="1"/>
  <c r="AF621" i="22" s="1"/>
  <c r="AH621" i="22" s="1"/>
  <c r="W622" i="22"/>
  <c r="AE622" i="22" s="1"/>
  <c r="AF622" i="22" s="1"/>
  <c r="AH622" i="22" s="1"/>
  <c r="W623" i="22"/>
  <c r="AE623" i="22" s="1"/>
  <c r="AF623" i="22" s="1"/>
  <c r="AH623" i="22" s="1"/>
  <c r="W624" i="22"/>
  <c r="AE624" i="22" s="1"/>
  <c r="AF624" i="22" s="1"/>
  <c r="AH624" i="22" s="1"/>
  <c r="W625" i="22"/>
  <c r="AE625" i="22" s="1"/>
  <c r="AF625" i="22" s="1"/>
  <c r="AH625" i="22" s="1"/>
  <c r="W626" i="22"/>
  <c r="AE626" i="22" s="1"/>
  <c r="AF626" i="22" s="1"/>
  <c r="AH626" i="22" s="1"/>
  <c r="W627" i="22"/>
  <c r="AE627" i="22" s="1"/>
  <c r="AF627" i="22" s="1"/>
  <c r="AH627" i="22" s="1"/>
  <c r="W628" i="22"/>
  <c r="AE628" i="22" s="1"/>
  <c r="AF628" i="22" s="1"/>
  <c r="AH628" i="22" s="1"/>
  <c r="W629" i="22"/>
  <c r="AE629" i="22" s="1"/>
  <c r="AF629" i="22" s="1"/>
  <c r="AH629" i="22" s="1"/>
  <c r="W630" i="22"/>
  <c r="AE630" i="22" s="1"/>
  <c r="AF630" i="22" s="1"/>
  <c r="AH630" i="22" s="1"/>
  <c r="W631" i="22"/>
  <c r="AE631" i="22" s="1"/>
  <c r="AF631" i="22" s="1"/>
  <c r="AH631" i="22" s="1"/>
  <c r="W632" i="22"/>
  <c r="AE632" i="22" s="1"/>
  <c r="AF632" i="22" s="1"/>
  <c r="AH632" i="22" s="1"/>
  <c r="W633" i="22"/>
  <c r="AE633" i="22" s="1"/>
  <c r="AF633" i="22" s="1"/>
  <c r="AH633" i="22" s="1"/>
  <c r="W634" i="22"/>
  <c r="AE634" i="22" s="1"/>
  <c r="AF634" i="22" s="1"/>
  <c r="AH634" i="22" s="1"/>
  <c r="W635" i="22"/>
  <c r="AE635" i="22" s="1"/>
  <c r="AF635" i="22" s="1"/>
  <c r="AH635" i="22" s="1"/>
  <c r="W636" i="22"/>
  <c r="AE636" i="22" s="1"/>
  <c r="AF636" i="22" s="1"/>
  <c r="AH636" i="22" s="1"/>
  <c r="W637" i="22"/>
  <c r="AE637" i="22" s="1"/>
  <c r="AF637" i="22" s="1"/>
  <c r="AH637" i="22" s="1"/>
  <c r="W638" i="22"/>
  <c r="AE638" i="22" s="1"/>
  <c r="AF638" i="22" s="1"/>
  <c r="AH638" i="22" s="1"/>
  <c r="W639" i="22"/>
  <c r="AE639" i="22" s="1"/>
  <c r="AF639" i="22" s="1"/>
  <c r="AH639" i="22" s="1"/>
  <c r="W640" i="22"/>
  <c r="AE640" i="22" s="1"/>
  <c r="AF640" i="22" s="1"/>
  <c r="AH640" i="22" s="1"/>
  <c r="W641" i="22"/>
  <c r="AE641" i="22" s="1"/>
  <c r="AF641" i="22" s="1"/>
  <c r="AH641" i="22" s="1"/>
  <c r="W642" i="22"/>
  <c r="AE642" i="22" s="1"/>
  <c r="AF642" i="22" s="1"/>
  <c r="AH642" i="22" s="1"/>
  <c r="W643" i="22"/>
  <c r="AE643" i="22" s="1"/>
  <c r="AF643" i="22" s="1"/>
  <c r="AH643" i="22" s="1"/>
  <c r="W644" i="22"/>
  <c r="AE644" i="22" s="1"/>
  <c r="AF644" i="22" s="1"/>
  <c r="AH644" i="22" s="1"/>
  <c r="W645" i="22"/>
  <c r="AE645" i="22" s="1"/>
  <c r="AF645" i="22" s="1"/>
  <c r="AH645" i="22" s="1"/>
  <c r="W646" i="22"/>
  <c r="AE646" i="22" s="1"/>
  <c r="AF646" i="22" s="1"/>
  <c r="AH646" i="22" s="1"/>
  <c r="W647" i="22"/>
  <c r="AE647" i="22" s="1"/>
  <c r="AF647" i="22" s="1"/>
  <c r="AH647" i="22" s="1"/>
  <c r="W648" i="22"/>
  <c r="AE648" i="22" s="1"/>
  <c r="AF648" i="22" s="1"/>
  <c r="AH648" i="22" s="1"/>
  <c r="W649" i="22"/>
  <c r="AE649" i="22" s="1"/>
  <c r="AF649" i="22" s="1"/>
  <c r="AH649" i="22" s="1"/>
  <c r="W650" i="22"/>
  <c r="AE650" i="22" s="1"/>
  <c r="AF650" i="22" s="1"/>
  <c r="AH650" i="22" s="1"/>
  <c r="W651" i="22"/>
  <c r="AE651" i="22" s="1"/>
  <c r="AF651" i="22" s="1"/>
  <c r="AH651" i="22" s="1"/>
  <c r="W652" i="22"/>
  <c r="AE652" i="22" s="1"/>
  <c r="AF652" i="22" s="1"/>
  <c r="AH652" i="22" s="1"/>
  <c r="W653" i="22"/>
  <c r="AE653" i="22" s="1"/>
  <c r="AF653" i="22" s="1"/>
  <c r="AH653" i="22" s="1"/>
  <c r="W654" i="22"/>
  <c r="AE654" i="22" s="1"/>
  <c r="AF654" i="22" s="1"/>
  <c r="AH654" i="22" s="1"/>
  <c r="W655" i="22"/>
  <c r="AE655" i="22" s="1"/>
  <c r="AF655" i="22" s="1"/>
  <c r="AH655" i="22" s="1"/>
  <c r="W656" i="22"/>
  <c r="AE656" i="22" s="1"/>
  <c r="AF656" i="22" s="1"/>
  <c r="AH656" i="22" s="1"/>
  <c r="W657" i="22"/>
  <c r="AE657" i="22" s="1"/>
  <c r="AF657" i="22" s="1"/>
  <c r="AH657" i="22" s="1"/>
  <c r="W658" i="22"/>
  <c r="AE658" i="22" s="1"/>
  <c r="AF658" i="22" s="1"/>
  <c r="AH658" i="22" s="1"/>
  <c r="W659" i="22"/>
  <c r="AE659" i="22" s="1"/>
  <c r="AF659" i="22" s="1"/>
  <c r="AH659" i="22" s="1"/>
  <c r="W660" i="22"/>
  <c r="AE660" i="22" s="1"/>
  <c r="AF660" i="22" s="1"/>
  <c r="AH660" i="22" s="1"/>
  <c r="W661" i="22"/>
  <c r="AE661" i="22" s="1"/>
  <c r="AF661" i="22" s="1"/>
  <c r="AH661" i="22" s="1"/>
  <c r="W662" i="22"/>
  <c r="AE662" i="22" s="1"/>
  <c r="AF662" i="22" s="1"/>
  <c r="AH662" i="22" s="1"/>
  <c r="W663" i="22"/>
  <c r="AE663" i="22" s="1"/>
  <c r="AF663" i="22" s="1"/>
  <c r="AH663" i="22" s="1"/>
  <c r="W664" i="22"/>
  <c r="AE664" i="22" s="1"/>
  <c r="AF664" i="22" s="1"/>
  <c r="AH664" i="22" s="1"/>
  <c r="W665" i="22"/>
  <c r="AE665" i="22" s="1"/>
  <c r="AF665" i="22" s="1"/>
  <c r="AH665" i="22" s="1"/>
  <c r="W666" i="22"/>
  <c r="AE666" i="22" s="1"/>
  <c r="AF666" i="22" s="1"/>
  <c r="AH666" i="22" s="1"/>
  <c r="W667" i="22"/>
  <c r="AE667" i="22" s="1"/>
  <c r="AF667" i="22" s="1"/>
  <c r="AH667" i="22" s="1"/>
  <c r="W668" i="22"/>
  <c r="AE668" i="22" s="1"/>
  <c r="AF668" i="22" s="1"/>
  <c r="AH668" i="22" s="1"/>
  <c r="W669" i="22"/>
  <c r="AE669" i="22" s="1"/>
  <c r="AF669" i="22" s="1"/>
  <c r="AH669" i="22" s="1"/>
  <c r="W670" i="22"/>
  <c r="AE670" i="22" s="1"/>
  <c r="AF670" i="22" s="1"/>
  <c r="AH670" i="22" s="1"/>
  <c r="W671" i="22"/>
  <c r="AE671" i="22" s="1"/>
  <c r="AF671" i="22" s="1"/>
  <c r="AH671" i="22" s="1"/>
  <c r="W672" i="22"/>
  <c r="AE672" i="22" s="1"/>
  <c r="AF672" i="22" s="1"/>
  <c r="AH672" i="22" s="1"/>
  <c r="W673" i="22"/>
  <c r="AE673" i="22" s="1"/>
  <c r="AF673" i="22" s="1"/>
  <c r="AH673" i="22" s="1"/>
  <c r="W674" i="22"/>
  <c r="AE674" i="22" s="1"/>
  <c r="AF674" i="22" s="1"/>
  <c r="AH674" i="22" s="1"/>
  <c r="W675" i="22"/>
  <c r="AE675" i="22" s="1"/>
  <c r="AF675" i="22" s="1"/>
  <c r="AH675" i="22" s="1"/>
  <c r="W676" i="22"/>
  <c r="AE676" i="22" s="1"/>
  <c r="AF676" i="22" s="1"/>
  <c r="AH676" i="22" s="1"/>
  <c r="W677" i="22"/>
  <c r="AE677" i="22" s="1"/>
  <c r="AF677" i="22" s="1"/>
  <c r="AH677" i="22" s="1"/>
  <c r="W678" i="22"/>
  <c r="AE678" i="22" s="1"/>
  <c r="AF678" i="22" s="1"/>
  <c r="AH678" i="22" s="1"/>
  <c r="W679" i="22"/>
  <c r="AE679" i="22" s="1"/>
  <c r="AF679" i="22" s="1"/>
  <c r="AH679" i="22" s="1"/>
  <c r="W680" i="22"/>
  <c r="AE680" i="22" s="1"/>
  <c r="AF680" i="22" s="1"/>
  <c r="AH680" i="22" s="1"/>
  <c r="W681" i="22"/>
  <c r="AE681" i="22" s="1"/>
  <c r="AF681" i="22" s="1"/>
  <c r="AH681" i="22" s="1"/>
  <c r="W682" i="22"/>
  <c r="AE682" i="22" s="1"/>
  <c r="AF682" i="22" s="1"/>
  <c r="AH682" i="22" s="1"/>
  <c r="W683" i="22"/>
  <c r="AE683" i="22" s="1"/>
  <c r="AF683" i="22" s="1"/>
  <c r="AH683" i="22" s="1"/>
  <c r="W684" i="22"/>
  <c r="AE684" i="22" s="1"/>
  <c r="AF684" i="22" s="1"/>
  <c r="AH684" i="22" s="1"/>
  <c r="W685" i="22"/>
  <c r="AE685" i="22" s="1"/>
  <c r="AF685" i="22" s="1"/>
  <c r="AH685" i="22" s="1"/>
  <c r="W686" i="22"/>
  <c r="AE686" i="22" s="1"/>
  <c r="AF686" i="22" s="1"/>
  <c r="AH686" i="22" s="1"/>
  <c r="W687" i="22"/>
  <c r="AE687" i="22" s="1"/>
  <c r="AF687" i="22" s="1"/>
  <c r="AH687" i="22" s="1"/>
  <c r="W688" i="22"/>
  <c r="AE688" i="22" s="1"/>
  <c r="AF688" i="22" s="1"/>
  <c r="AH688" i="22" s="1"/>
  <c r="W689" i="22"/>
  <c r="AE689" i="22" s="1"/>
  <c r="AF689" i="22" s="1"/>
  <c r="AH689" i="22" s="1"/>
  <c r="W690" i="22"/>
  <c r="AE690" i="22" s="1"/>
  <c r="AF690" i="22" s="1"/>
  <c r="AH690" i="22" s="1"/>
  <c r="W691" i="22"/>
  <c r="AE691" i="22" s="1"/>
  <c r="AF691" i="22" s="1"/>
  <c r="AH691" i="22" s="1"/>
  <c r="W692" i="22"/>
  <c r="AE692" i="22" s="1"/>
  <c r="AF692" i="22" s="1"/>
  <c r="AH692" i="22" s="1"/>
  <c r="W693" i="22"/>
  <c r="AE693" i="22" s="1"/>
  <c r="AF693" i="22" s="1"/>
  <c r="AH693" i="22" s="1"/>
  <c r="W694" i="22"/>
  <c r="AE694" i="22" s="1"/>
  <c r="AF694" i="22" s="1"/>
  <c r="AH694" i="22" s="1"/>
  <c r="W695" i="22"/>
  <c r="AE695" i="22" s="1"/>
  <c r="AF695" i="22" s="1"/>
  <c r="AH695" i="22" s="1"/>
  <c r="W696" i="22"/>
  <c r="AE696" i="22" s="1"/>
  <c r="AF696" i="22" s="1"/>
  <c r="AH696" i="22" s="1"/>
  <c r="W697" i="22"/>
  <c r="AE697" i="22" s="1"/>
  <c r="AF697" i="22" s="1"/>
  <c r="AH697" i="22" s="1"/>
  <c r="W698" i="22"/>
  <c r="AE698" i="22" s="1"/>
  <c r="AF698" i="22" s="1"/>
  <c r="AH698" i="22" s="1"/>
  <c r="W699" i="22"/>
  <c r="AE699" i="22" s="1"/>
  <c r="AF699" i="22" s="1"/>
  <c r="AH699" i="22" s="1"/>
  <c r="W700" i="22"/>
  <c r="AE700" i="22" s="1"/>
  <c r="AF700" i="22" s="1"/>
  <c r="AH700" i="22" s="1"/>
  <c r="W701" i="22"/>
  <c r="AE701" i="22" s="1"/>
  <c r="AF701" i="22" s="1"/>
  <c r="AH701" i="22" s="1"/>
  <c r="W702" i="22"/>
  <c r="AE702" i="22" s="1"/>
  <c r="AF702" i="22" s="1"/>
  <c r="AH702" i="22" s="1"/>
  <c r="W703" i="22"/>
  <c r="AE703" i="22" s="1"/>
  <c r="AF703" i="22" s="1"/>
  <c r="AH703" i="22" s="1"/>
  <c r="W704" i="22"/>
  <c r="AE704" i="22" s="1"/>
  <c r="AF704" i="22" s="1"/>
  <c r="AH704" i="22" s="1"/>
  <c r="W705" i="22"/>
  <c r="AE705" i="22" s="1"/>
  <c r="AF705" i="22" s="1"/>
  <c r="AH705" i="22" s="1"/>
  <c r="W706" i="22"/>
  <c r="AE706" i="22" s="1"/>
  <c r="AF706" i="22" s="1"/>
  <c r="AH706" i="22" s="1"/>
  <c r="W707" i="22"/>
  <c r="AE707" i="22" s="1"/>
  <c r="AF707" i="22" s="1"/>
  <c r="AH707" i="22" s="1"/>
  <c r="W708" i="22"/>
  <c r="AE708" i="22" s="1"/>
  <c r="AF708" i="22" s="1"/>
  <c r="AH708" i="22" s="1"/>
  <c r="W709" i="22"/>
  <c r="AE709" i="22" s="1"/>
  <c r="AF709" i="22" s="1"/>
  <c r="AH709" i="22" s="1"/>
  <c r="W710" i="22"/>
  <c r="AE710" i="22" s="1"/>
  <c r="AF710" i="22" s="1"/>
  <c r="AH710" i="22" s="1"/>
  <c r="W711" i="22"/>
  <c r="AE711" i="22" s="1"/>
  <c r="AF711" i="22" s="1"/>
  <c r="AH711" i="22" s="1"/>
  <c r="W712" i="22"/>
  <c r="AE712" i="22" s="1"/>
  <c r="AF712" i="22" s="1"/>
  <c r="AH712" i="22" s="1"/>
  <c r="W713" i="22"/>
  <c r="AE713" i="22" s="1"/>
  <c r="AF713" i="22" s="1"/>
  <c r="AH713" i="22" s="1"/>
  <c r="W714" i="22"/>
  <c r="AE714" i="22" s="1"/>
  <c r="AF714" i="22" s="1"/>
  <c r="AH714" i="22" s="1"/>
  <c r="W715" i="22"/>
  <c r="AE715" i="22" s="1"/>
  <c r="AF715" i="22" s="1"/>
  <c r="AH715" i="22" s="1"/>
  <c r="W716" i="22"/>
  <c r="AE716" i="22" s="1"/>
  <c r="AF716" i="22" s="1"/>
  <c r="AH716" i="22" s="1"/>
  <c r="W717" i="22"/>
  <c r="AE717" i="22" s="1"/>
  <c r="AF717" i="22" s="1"/>
  <c r="AH717" i="22" s="1"/>
  <c r="W718" i="22"/>
  <c r="AE718" i="22" s="1"/>
  <c r="AF718" i="22" s="1"/>
  <c r="AH718" i="22" s="1"/>
  <c r="W719" i="22"/>
  <c r="AE719" i="22" s="1"/>
  <c r="AF719" i="22" s="1"/>
  <c r="AH719" i="22" s="1"/>
  <c r="W720" i="22"/>
  <c r="AE720" i="22" s="1"/>
  <c r="AF720" i="22" s="1"/>
  <c r="AH720" i="22" s="1"/>
  <c r="W721" i="22"/>
  <c r="AE721" i="22" s="1"/>
  <c r="AF721" i="22" s="1"/>
  <c r="AH721" i="22" s="1"/>
  <c r="W722" i="22"/>
  <c r="AE722" i="22" s="1"/>
  <c r="AF722" i="22" s="1"/>
  <c r="AH722" i="22" s="1"/>
  <c r="W723" i="22"/>
  <c r="AE723" i="22" s="1"/>
  <c r="AF723" i="22" s="1"/>
  <c r="AH723" i="22" s="1"/>
  <c r="W724" i="22"/>
  <c r="AE724" i="22" s="1"/>
  <c r="AF724" i="22" s="1"/>
  <c r="AH724" i="22" s="1"/>
  <c r="W725" i="22"/>
  <c r="AE725" i="22" s="1"/>
  <c r="AF725" i="22" s="1"/>
  <c r="AH725" i="22" s="1"/>
  <c r="W726" i="22"/>
  <c r="AE726" i="22" s="1"/>
  <c r="AF726" i="22" s="1"/>
  <c r="AH726" i="22" s="1"/>
  <c r="W727" i="22"/>
  <c r="AE727" i="22" s="1"/>
  <c r="AF727" i="22" s="1"/>
  <c r="AH727" i="22" s="1"/>
  <c r="W728" i="22"/>
  <c r="AE728" i="22" s="1"/>
  <c r="AF728" i="22" s="1"/>
  <c r="AH728" i="22" s="1"/>
  <c r="W729" i="22"/>
  <c r="AE729" i="22" s="1"/>
  <c r="AF729" i="22" s="1"/>
  <c r="AH729" i="22" s="1"/>
  <c r="W730" i="22"/>
  <c r="AE730" i="22" s="1"/>
  <c r="AF730" i="22" s="1"/>
  <c r="AH730" i="22" s="1"/>
  <c r="W731" i="22"/>
  <c r="AE731" i="22" s="1"/>
  <c r="AF731" i="22" s="1"/>
  <c r="AH731" i="22" s="1"/>
  <c r="W732" i="22"/>
  <c r="AE732" i="22" s="1"/>
  <c r="AF732" i="22" s="1"/>
  <c r="AH732" i="22" s="1"/>
  <c r="W733" i="22"/>
  <c r="AE733" i="22" s="1"/>
  <c r="AF733" i="22" s="1"/>
  <c r="AH733" i="22" s="1"/>
  <c r="W734" i="22"/>
  <c r="AE734" i="22" s="1"/>
  <c r="AF734" i="22" s="1"/>
  <c r="AH734" i="22" s="1"/>
  <c r="W735" i="22"/>
  <c r="AE735" i="22" s="1"/>
  <c r="AF735" i="22" s="1"/>
  <c r="AH735" i="22" s="1"/>
  <c r="W736" i="22"/>
  <c r="AE736" i="22" s="1"/>
  <c r="AF736" i="22" s="1"/>
  <c r="AH736" i="22" s="1"/>
  <c r="W737" i="22"/>
  <c r="AE737" i="22" s="1"/>
  <c r="AF737" i="22" s="1"/>
  <c r="AH737" i="22" s="1"/>
  <c r="W738" i="22"/>
  <c r="AE738" i="22" s="1"/>
  <c r="AF738" i="22" s="1"/>
  <c r="AH738" i="22" s="1"/>
  <c r="W739" i="22"/>
  <c r="AE739" i="22" s="1"/>
  <c r="AF739" i="22" s="1"/>
  <c r="AH739" i="22" s="1"/>
  <c r="W740" i="22"/>
  <c r="AE740" i="22" s="1"/>
  <c r="AF740" i="22" s="1"/>
  <c r="AH740" i="22" s="1"/>
  <c r="W741" i="22"/>
  <c r="AE741" i="22" s="1"/>
  <c r="AF741" i="22" s="1"/>
  <c r="AH741" i="22" s="1"/>
  <c r="W742" i="22"/>
  <c r="AE742" i="22" s="1"/>
  <c r="AF742" i="22" s="1"/>
  <c r="AH742" i="22" s="1"/>
  <c r="W743" i="22"/>
  <c r="AE743" i="22" s="1"/>
  <c r="AF743" i="22" s="1"/>
  <c r="AH743" i="22" s="1"/>
  <c r="W744" i="22"/>
  <c r="AE744" i="22" s="1"/>
  <c r="AF744" i="22" s="1"/>
  <c r="AH744" i="22" s="1"/>
  <c r="W745" i="22"/>
  <c r="AE745" i="22" s="1"/>
  <c r="AF745" i="22" s="1"/>
  <c r="AH745" i="22" s="1"/>
  <c r="W746" i="22"/>
  <c r="AE746" i="22" s="1"/>
  <c r="AF746" i="22" s="1"/>
  <c r="AH746" i="22" s="1"/>
  <c r="W747" i="22"/>
  <c r="AE747" i="22" s="1"/>
  <c r="AF747" i="22" s="1"/>
  <c r="AH747" i="22" s="1"/>
  <c r="W748" i="22"/>
  <c r="AE748" i="22" s="1"/>
  <c r="AF748" i="22" s="1"/>
  <c r="AH748" i="22" s="1"/>
  <c r="W749" i="22"/>
  <c r="AE749" i="22" s="1"/>
  <c r="AF749" i="22" s="1"/>
  <c r="AH749" i="22" s="1"/>
  <c r="W750" i="22"/>
  <c r="AE750" i="22" s="1"/>
  <c r="AF750" i="22" s="1"/>
  <c r="AH750" i="22" s="1"/>
  <c r="W751" i="22"/>
  <c r="AE751" i="22" s="1"/>
  <c r="AF751" i="22" s="1"/>
  <c r="AH751" i="22" s="1"/>
  <c r="W752" i="22"/>
  <c r="AE752" i="22" s="1"/>
  <c r="AF752" i="22" s="1"/>
  <c r="AH752" i="22" s="1"/>
  <c r="W753" i="22"/>
  <c r="AE753" i="22" s="1"/>
  <c r="AF753" i="22" s="1"/>
  <c r="AH753" i="22" s="1"/>
  <c r="W754" i="22"/>
  <c r="AE754" i="22" s="1"/>
  <c r="AF754" i="22" s="1"/>
  <c r="AH754" i="22" s="1"/>
  <c r="W755" i="22"/>
  <c r="AE755" i="22" s="1"/>
  <c r="AF755" i="22" s="1"/>
  <c r="AH755" i="22" s="1"/>
  <c r="W756" i="22"/>
  <c r="AE756" i="22" s="1"/>
  <c r="AF756" i="22" s="1"/>
  <c r="AH756" i="22" s="1"/>
  <c r="W757" i="22"/>
  <c r="AE757" i="22" s="1"/>
  <c r="AF757" i="22" s="1"/>
  <c r="AH757" i="22" s="1"/>
  <c r="W758" i="22"/>
  <c r="AE758" i="22" s="1"/>
  <c r="AF758" i="22" s="1"/>
  <c r="AH758" i="22" s="1"/>
  <c r="W759" i="22"/>
  <c r="AE759" i="22" s="1"/>
  <c r="AF759" i="22" s="1"/>
  <c r="AH759" i="22" s="1"/>
  <c r="W760" i="22"/>
  <c r="AE760" i="22" s="1"/>
  <c r="AF760" i="22" s="1"/>
  <c r="AH760" i="22" s="1"/>
  <c r="W761" i="22"/>
  <c r="AE761" i="22" s="1"/>
  <c r="AF761" i="22" s="1"/>
  <c r="AH761" i="22" s="1"/>
  <c r="W762" i="22"/>
  <c r="AE762" i="22" s="1"/>
  <c r="AF762" i="22" s="1"/>
  <c r="AH762" i="22" s="1"/>
  <c r="W763" i="22"/>
  <c r="AE763" i="22" s="1"/>
  <c r="AF763" i="22" s="1"/>
  <c r="AH763" i="22" s="1"/>
  <c r="W764" i="22"/>
  <c r="AE764" i="22" s="1"/>
  <c r="AF764" i="22" s="1"/>
  <c r="AH764" i="22" s="1"/>
  <c r="W765" i="22"/>
  <c r="AE765" i="22" s="1"/>
  <c r="AF765" i="22" s="1"/>
  <c r="AH765" i="22" s="1"/>
  <c r="W766" i="22"/>
  <c r="AE766" i="22" s="1"/>
  <c r="AF766" i="22" s="1"/>
  <c r="AH766" i="22" s="1"/>
  <c r="W767" i="22"/>
  <c r="AE767" i="22" s="1"/>
  <c r="AF767" i="22" s="1"/>
  <c r="AH767" i="22" s="1"/>
  <c r="W768" i="22"/>
  <c r="AE768" i="22" s="1"/>
  <c r="AF768" i="22" s="1"/>
  <c r="AH768" i="22" s="1"/>
  <c r="W769" i="22"/>
  <c r="AE769" i="22" s="1"/>
  <c r="AF769" i="22" s="1"/>
  <c r="AH769" i="22" s="1"/>
  <c r="W770" i="22"/>
  <c r="AE770" i="22" s="1"/>
  <c r="AF770" i="22" s="1"/>
  <c r="AH770" i="22" s="1"/>
  <c r="W771" i="22"/>
  <c r="AE771" i="22" s="1"/>
  <c r="AF771" i="22" s="1"/>
  <c r="AH771" i="22" s="1"/>
  <c r="W772" i="22"/>
  <c r="AE772" i="22" s="1"/>
  <c r="AF772" i="22" s="1"/>
  <c r="AH772" i="22" s="1"/>
  <c r="W773" i="22"/>
  <c r="AE773" i="22" s="1"/>
  <c r="AF773" i="22" s="1"/>
  <c r="AH773" i="22" s="1"/>
  <c r="W774" i="22"/>
  <c r="AE774" i="22" s="1"/>
  <c r="AF774" i="22" s="1"/>
  <c r="AH774" i="22" s="1"/>
  <c r="W775" i="22"/>
  <c r="AE775" i="22" s="1"/>
  <c r="AF775" i="22" s="1"/>
  <c r="AH775" i="22" s="1"/>
  <c r="W776" i="22"/>
  <c r="AE776" i="22" s="1"/>
  <c r="AF776" i="22" s="1"/>
  <c r="AH776" i="22" s="1"/>
  <c r="W777" i="22"/>
  <c r="AE777" i="22" s="1"/>
  <c r="AF777" i="22" s="1"/>
  <c r="AH777" i="22" s="1"/>
  <c r="W778" i="22"/>
  <c r="AE778" i="22" s="1"/>
  <c r="AF778" i="22" s="1"/>
  <c r="AH778" i="22" s="1"/>
  <c r="W779" i="22"/>
  <c r="AE779" i="22" s="1"/>
  <c r="AF779" i="22" s="1"/>
  <c r="AH779" i="22" s="1"/>
  <c r="W780" i="22"/>
  <c r="AE780" i="22" s="1"/>
  <c r="AF780" i="22" s="1"/>
  <c r="AH780" i="22" s="1"/>
  <c r="W781" i="22"/>
  <c r="AE781" i="22" s="1"/>
  <c r="AF781" i="22" s="1"/>
  <c r="AH781" i="22" s="1"/>
  <c r="W782" i="22"/>
  <c r="AE782" i="22" s="1"/>
  <c r="AF782" i="22" s="1"/>
  <c r="AH782" i="22" s="1"/>
  <c r="W783" i="22"/>
  <c r="AE783" i="22" s="1"/>
  <c r="AF783" i="22" s="1"/>
  <c r="AH783" i="22" s="1"/>
  <c r="W784" i="22"/>
  <c r="AE784" i="22" s="1"/>
  <c r="AF784" i="22" s="1"/>
  <c r="AH784" i="22" s="1"/>
  <c r="W785" i="22"/>
  <c r="AE785" i="22" s="1"/>
  <c r="AF785" i="22" s="1"/>
  <c r="AH785" i="22" s="1"/>
  <c r="W786" i="22"/>
  <c r="AE786" i="22" s="1"/>
  <c r="AF786" i="22" s="1"/>
  <c r="AH786" i="22" s="1"/>
  <c r="W787" i="22"/>
  <c r="AE787" i="22" s="1"/>
  <c r="AF787" i="22" s="1"/>
  <c r="AH787" i="22" s="1"/>
  <c r="W788" i="22"/>
  <c r="AE788" i="22" s="1"/>
  <c r="AF788" i="22" s="1"/>
  <c r="AH788" i="22" s="1"/>
  <c r="W789" i="22"/>
  <c r="AE789" i="22" s="1"/>
  <c r="AF789" i="22" s="1"/>
  <c r="AH789" i="22" s="1"/>
  <c r="W790" i="22"/>
  <c r="AE790" i="22" s="1"/>
  <c r="AF790" i="22" s="1"/>
  <c r="AH790" i="22" s="1"/>
  <c r="W791" i="22"/>
  <c r="AE791" i="22" s="1"/>
  <c r="AF791" i="22" s="1"/>
  <c r="AH791" i="22" s="1"/>
  <c r="W792" i="22"/>
  <c r="AE792" i="22" s="1"/>
  <c r="AF792" i="22" s="1"/>
  <c r="AH792" i="22" s="1"/>
  <c r="W793" i="22"/>
  <c r="AE793" i="22" s="1"/>
  <c r="AF793" i="22" s="1"/>
  <c r="AH793" i="22" s="1"/>
  <c r="W794" i="22"/>
  <c r="AE794" i="22" s="1"/>
  <c r="AF794" i="22" s="1"/>
  <c r="AH794" i="22" s="1"/>
  <c r="W795" i="22"/>
  <c r="AE795" i="22" s="1"/>
  <c r="AF795" i="22" s="1"/>
  <c r="AH795" i="22" s="1"/>
  <c r="W796" i="22"/>
  <c r="AE796" i="22" s="1"/>
  <c r="AF796" i="22" s="1"/>
  <c r="AH796" i="22" s="1"/>
  <c r="W797" i="22"/>
  <c r="AE797" i="22" s="1"/>
  <c r="AF797" i="22" s="1"/>
  <c r="AH797" i="22" s="1"/>
  <c r="W798" i="22"/>
  <c r="AE798" i="22" s="1"/>
  <c r="AF798" i="22" s="1"/>
  <c r="AH798" i="22" s="1"/>
  <c r="W799" i="22"/>
  <c r="AE799" i="22" s="1"/>
  <c r="AF799" i="22" s="1"/>
  <c r="AH799" i="22" s="1"/>
  <c r="W800" i="22"/>
  <c r="AE800" i="22" s="1"/>
  <c r="AF800" i="22" s="1"/>
  <c r="AH800" i="22" s="1"/>
  <c r="W801" i="22"/>
  <c r="AE801" i="22" s="1"/>
  <c r="AF801" i="22" s="1"/>
  <c r="AH801" i="22" s="1"/>
  <c r="W802" i="22"/>
  <c r="AE802" i="22" s="1"/>
  <c r="AF802" i="22" s="1"/>
  <c r="AH802" i="22" s="1"/>
  <c r="W803" i="22"/>
  <c r="AE803" i="22" s="1"/>
  <c r="AF803" i="22" s="1"/>
  <c r="AH803" i="22" s="1"/>
  <c r="W804" i="22"/>
  <c r="AE804" i="22" s="1"/>
  <c r="AF804" i="22" s="1"/>
  <c r="AH804" i="22" s="1"/>
  <c r="W805" i="22"/>
  <c r="AE805" i="22" s="1"/>
  <c r="AF805" i="22" s="1"/>
  <c r="AH805" i="22" s="1"/>
  <c r="W806" i="22"/>
  <c r="AE806" i="22" s="1"/>
  <c r="AF806" i="22" s="1"/>
  <c r="AH806" i="22" s="1"/>
  <c r="W807" i="22"/>
  <c r="AE807" i="22" s="1"/>
  <c r="AF807" i="22" s="1"/>
  <c r="AH807" i="22" s="1"/>
  <c r="W808" i="22"/>
  <c r="AE808" i="22" s="1"/>
  <c r="AF808" i="22" s="1"/>
  <c r="AH808" i="22" s="1"/>
  <c r="W809" i="22"/>
  <c r="AE809" i="22" s="1"/>
  <c r="AF809" i="22" s="1"/>
  <c r="AH809" i="22" s="1"/>
  <c r="W810" i="22"/>
  <c r="AE810" i="22" s="1"/>
  <c r="AF810" i="22" s="1"/>
  <c r="AH810" i="22" s="1"/>
  <c r="W811" i="22"/>
  <c r="AE811" i="22" s="1"/>
  <c r="AF811" i="22" s="1"/>
  <c r="AH811" i="22" s="1"/>
  <c r="W812" i="22"/>
  <c r="AE812" i="22" s="1"/>
  <c r="AF812" i="22" s="1"/>
  <c r="AH812" i="22" s="1"/>
  <c r="W813" i="22"/>
  <c r="AE813" i="22" s="1"/>
  <c r="AF813" i="22" s="1"/>
  <c r="AH813" i="22" s="1"/>
  <c r="W814" i="22"/>
  <c r="AE814" i="22" s="1"/>
  <c r="AF814" i="22" s="1"/>
  <c r="AH814" i="22" s="1"/>
  <c r="W815" i="22"/>
  <c r="AE815" i="22" s="1"/>
  <c r="AF815" i="22" s="1"/>
  <c r="AH815" i="22" s="1"/>
  <c r="W816" i="22"/>
  <c r="AE816" i="22" s="1"/>
  <c r="AF816" i="22" s="1"/>
  <c r="AH816" i="22" s="1"/>
  <c r="W817" i="22"/>
  <c r="AE817" i="22" s="1"/>
  <c r="AF817" i="22" s="1"/>
  <c r="AH817" i="22" s="1"/>
  <c r="W818" i="22"/>
  <c r="AE818" i="22" s="1"/>
  <c r="AF818" i="22" s="1"/>
  <c r="AH818" i="22" s="1"/>
  <c r="W819" i="22"/>
  <c r="AE819" i="22" s="1"/>
  <c r="AF819" i="22" s="1"/>
  <c r="AH819" i="22" s="1"/>
  <c r="W820" i="22"/>
  <c r="AE820" i="22" s="1"/>
  <c r="AF820" i="22" s="1"/>
  <c r="AH820" i="22" s="1"/>
  <c r="W821" i="22"/>
  <c r="AE821" i="22" s="1"/>
  <c r="AF821" i="22" s="1"/>
  <c r="AH821" i="22" s="1"/>
  <c r="W822" i="22"/>
  <c r="AE822" i="22" s="1"/>
  <c r="AF822" i="22" s="1"/>
  <c r="AH822" i="22" s="1"/>
  <c r="W823" i="22"/>
  <c r="AE823" i="22" s="1"/>
  <c r="AF823" i="22" s="1"/>
  <c r="AH823" i="22" s="1"/>
  <c r="W824" i="22"/>
  <c r="AE824" i="22" s="1"/>
  <c r="AF824" i="22" s="1"/>
  <c r="AH824" i="22" s="1"/>
  <c r="W825" i="22"/>
  <c r="AE825" i="22" s="1"/>
  <c r="AF825" i="22" s="1"/>
  <c r="AH825" i="22" s="1"/>
  <c r="W826" i="22"/>
  <c r="AE826" i="22" s="1"/>
  <c r="AF826" i="22" s="1"/>
  <c r="AH826" i="22" s="1"/>
  <c r="W827" i="22"/>
  <c r="AE827" i="22" s="1"/>
  <c r="AF827" i="22" s="1"/>
  <c r="AH827" i="22" s="1"/>
  <c r="W828" i="22"/>
  <c r="AE828" i="22" s="1"/>
  <c r="AF828" i="22" s="1"/>
  <c r="AH828" i="22" s="1"/>
  <c r="W829" i="22"/>
  <c r="AE829" i="22" s="1"/>
  <c r="AF829" i="22" s="1"/>
  <c r="AH829" i="22" s="1"/>
  <c r="W830" i="22"/>
  <c r="AE830" i="22" s="1"/>
  <c r="AF830" i="22" s="1"/>
  <c r="AH830" i="22" s="1"/>
  <c r="W831" i="22"/>
  <c r="AE831" i="22" s="1"/>
  <c r="AF831" i="22" s="1"/>
  <c r="AH831" i="22" s="1"/>
  <c r="W832" i="22"/>
  <c r="AE832" i="22" s="1"/>
  <c r="AF832" i="22" s="1"/>
  <c r="AH832" i="22" s="1"/>
  <c r="W833" i="22"/>
  <c r="AE833" i="22" s="1"/>
  <c r="AF833" i="22" s="1"/>
  <c r="AH833" i="22" s="1"/>
  <c r="W834" i="22"/>
  <c r="AE834" i="22" s="1"/>
  <c r="AF834" i="22" s="1"/>
  <c r="AH834" i="22" s="1"/>
  <c r="W835" i="22"/>
  <c r="AE835" i="22" s="1"/>
  <c r="AF835" i="22" s="1"/>
  <c r="AH835" i="22" s="1"/>
  <c r="W836" i="22"/>
  <c r="AE836" i="22" s="1"/>
  <c r="AF836" i="22" s="1"/>
  <c r="AH836" i="22" s="1"/>
  <c r="W837" i="22"/>
  <c r="AE837" i="22" s="1"/>
  <c r="AF837" i="22" s="1"/>
  <c r="AH837" i="22" s="1"/>
  <c r="W838" i="22"/>
  <c r="AE838" i="22" s="1"/>
  <c r="AF838" i="22" s="1"/>
  <c r="AH838" i="22" s="1"/>
  <c r="W839" i="22"/>
  <c r="AE839" i="22" s="1"/>
  <c r="AF839" i="22" s="1"/>
  <c r="AH839" i="22" s="1"/>
  <c r="W840" i="22"/>
  <c r="AE840" i="22" s="1"/>
  <c r="AF840" i="22" s="1"/>
  <c r="AH840" i="22" s="1"/>
  <c r="W841" i="22"/>
  <c r="AE841" i="22" s="1"/>
  <c r="AF841" i="22" s="1"/>
  <c r="AH841" i="22" s="1"/>
  <c r="W842" i="22"/>
  <c r="AE842" i="22" s="1"/>
  <c r="AF842" i="22" s="1"/>
  <c r="AH842" i="22" s="1"/>
  <c r="W843" i="22"/>
  <c r="AE843" i="22" s="1"/>
  <c r="AF843" i="22" s="1"/>
  <c r="AH843" i="22" s="1"/>
  <c r="W844" i="22"/>
  <c r="AE844" i="22" s="1"/>
  <c r="AF844" i="22" s="1"/>
  <c r="AH844" i="22" s="1"/>
  <c r="W845" i="22"/>
  <c r="AE845" i="22" s="1"/>
  <c r="AF845" i="22" s="1"/>
  <c r="AH845" i="22" s="1"/>
  <c r="W846" i="22"/>
  <c r="AE846" i="22" s="1"/>
  <c r="AF846" i="22" s="1"/>
  <c r="AH846" i="22" s="1"/>
  <c r="W847" i="22"/>
  <c r="AE847" i="22" s="1"/>
  <c r="AF847" i="22" s="1"/>
  <c r="AH847" i="22" s="1"/>
  <c r="W848" i="22"/>
  <c r="AE848" i="22" s="1"/>
  <c r="AF848" i="22" s="1"/>
  <c r="AH848" i="22" s="1"/>
  <c r="W849" i="22"/>
  <c r="AE849" i="22" s="1"/>
  <c r="AF849" i="22" s="1"/>
  <c r="AH849" i="22" s="1"/>
  <c r="W850" i="22"/>
  <c r="AE850" i="22" s="1"/>
  <c r="AF850" i="22" s="1"/>
  <c r="AH850" i="22" s="1"/>
  <c r="W851" i="22"/>
  <c r="AE851" i="22" s="1"/>
  <c r="AF851" i="22" s="1"/>
  <c r="AH851" i="22" s="1"/>
  <c r="W852" i="22"/>
  <c r="AE852" i="22" s="1"/>
  <c r="AF852" i="22" s="1"/>
  <c r="AH852" i="22" s="1"/>
  <c r="W853" i="22"/>
  <c r="AE853" i="22" s="1"/>
  <c r="AF853" i="22" s="1"/>
  <c r="AH853" i="22" s="1"/>
  <c r="W854" i="22"/>
  <c r="AE854" i="22" s="1"/>
  <c r="AF854" i="22" s="1"/>
  <c r="AH854" i="22" s="1"/>
  <c r="W855" i="22"/>
  <c r="AE855" i="22" s="1"/>
  <c r="AF855" i="22" s="1"/>
  <c r="AH855" i="22" s="1"/>
  <c r="W856" i="22"/>
  <c r="AE856" i="22" s="1"/>
  <c r="AF856" i="22" s="1"/>
  <c r="AH856" i="22" s="1"/>
  <c r="W857" i="22"/>
  <c r="AE857" i="22" s="1"/>
  <c r="AF857" i="22" s="1"/>
  <c r="AH857" i="22" s="1"/>
  <c r="W858" i="22"/>
  <c r="AE858" i="22" s="1"/>
  <c r="AF858" i="22" s="1"/>
  <c r="AH858" i="22" s="1"/>
  <c r="W859" i="22"/>
  <c r="AE859" i="22" s="1"/>
  <c r="AF859" i="22" s="1"/>
  <c r="AH859" i="22" s="1"/>
  <c r="W860" i="22"/>
  <c r="AE860" i="22" s="1"/>
  <c r="AF860" i="22" s="1"/>
  <c r="AH860" i="22" s="1"/>
  <c r="W861" i="22"/>
  <c r="AE861" i="22" s="1"/>
  <c r="AF861" i="22" s="1"/>
  <c r="AH861" i="22" s="1"/>
  <c r="W862" i="22"/>
  <c r="AE862" i="22" s="1"/>
  <c r="AF862" i="22" s="1"/>
  <c r="AH862" i="22" s="1"/>
  <c r="W863" i="22"/>
  <c r="AE863" i="22" s="1"/>
  <c r="AF863" i="22" s="1"/>
  <c r="AH863" i="22" s="1"/>
  <c r="W864" i="22"/>
  <c r="AE864" i="22" s="1"/>
  <c r="AF864" i="22" s="1"/>
  <c r="AH864" i="22" s="1"/>
  <c r="W865" i="22"/>
  <c r="AE865" i="22" s="1"/>
  <c r="AF865" i="22" s="1"/>
  <c r="AH865" i="22" s="1"/>
  <c r="W866" i="22"/>
  <c r="AE866" i="22" s="1"/>
  <c r="AF866" i="22" s="1"/>
  <c r="AH866" i="22" s="1"/>
  <c r="W867" i="22"/>
  <c r="AE867" i="22" s="1"/>
  <c r="AF867" i="22" s="1"/>
  <c r="AH867" i="22" s="1"/>
  <c r="W868" i="22"/>
  <c r="AE868" i="22" s="1"/>
  <c r="AF868" i="22" s="1"/>
  <c r="AH868" i="22" s="1"/>
  <c r="W869" i="22"/>
  <c r="AE869" i="22" s="1"/>
  <c r="AF869" i="22" s="1"/>
  <c r="AH869" i="22" s="1"/>
  <c r="W870" i="22"/>
  <c r="AE870" i="22" s="1"/>
  <c r="AF870" i="22" s="1"/>
  <c r="AH870" i="22" s="1"/>
  <c r="W871" i="22"/>
  <c r="AE871" i="22" s="1"/>
  <c r="AF871" i="22" s="1"/>
  <c r="AH871" i="22" s="1"/>
  <c r="W872" i="22"/>
  <c r="AE872" i="22" s="1"/>
  <c r="AF872" i="22" s="1"/>
  <c r="AH872" i="22" s="1"/>
  <c r="W873" i="22"/>
  <c r="AE873" i="22" s="1"/>
  <c r="AF873" i="22" s="1"/>
  <c r="AH873" i="22" s="1"/>
  <c r="W874" i="22"/>
  <c r="AE874" i="22" s="1"/>
  <c r="AF874" i="22" s="1"/>
  <c r="AH874" i="22" s="1"/>
  <c r="W875" i="22"/>
  <c r="AE875" i="22" s="1"/>
  <c r="AF875" i="22" s="1"/>
  <c r="AH875" i="22" s="1"/>
  <c r="W876" i="22"/>
  <c r="AE876" i="22" s="1"/>
  <c r="AF876" i="22" s="1"/>
  <c r="AH876" i="22" s="1"/>
  <c r="W877" i="22"/>
  <c r="AE877" i="22" s="1"/>
  <c r="AF877" i="22" s="1"/>
  <c r="AH877" i="22" s="1"/>
  <c r="W878" i="22"/>
  <c r="AE878" i="22" s="1"/>
  <c r="AF878" i="22" s="1"/>
  <c r="AH878" i="22" s="1"/>
  <c r="W879" i="22"/>
  <c r="AE879" i="22" s="1"/>
  <c r="AF879" i="22" s="1"/>
  <c r="AH879" i="22" s="1"/>
  <c r="W880" i="22"/>
  <c r="AE880" i="22" s="1"/>
  <c r="AF880" i="22" s="1"/>
  <c r="AH880" i="22" s="1"/>
  <c r="W881" i="22"/>
  <c r="AE881" i="22" s="1"/>
  <c r="AF881" i="22" s="1"/>
  <c r="AH881" i="22" s="1"/>
  <c r="W882" i="22"/>
  <c r="AE882" i="22" s="1"/>
  <c r="AF882" i="22" s="1"/>
  <c r="AH882" i="22" s="1"/>
  <c r="W883" i="22"/>
  <c r="AE883" i="22" s="1"/>
  <c r="AF883" i="22" s="1"/>
  <c r="AH883" i="22" s="1"/>
  <c r="W884" i="22"/>
  <c r="AE884" i="22" s="1"/>
  <c r="AF884" i="22" s="1"/>
  <c r="AH884" i="22" s="1"/>
  <c r="W885" i="22"/>
  <c r="AE885" i="22" s="1"/>
  <c r="AF885" i="22" s="1"/>
  <c r="AH885" i="22" s="1"/>
  <c r="W886" i="22"/>
  <c r="AE886" i="22" s="1"/>
  <c r="AF886" i="22" s="1"/>
  <c r="AH886" i="22" s="1"/>
  <c r="W887" i="22"/>
  <c r="AE887" i="22" s="1"/>
  <c r="AF887" i="22" s="1"/>
  <c r="AH887" i="22" s="1"/>
  <c r="W888" i="22"/>
  <c r="AE888" i="22" s="1"/>
  <c r="AF888" i="22" s="1"/>
  <c r="AH888" i="22" s="1"/>
  <c r="W889" i="22"/>
  <c r="AE889" i="22" s="1"/>
  <c r="AF889" i="22" s="1"/>
  <c r="AH889" i="22" s="1"/>
  <c r="W890" i="22"/>
  <c r="AE890" i="22" s="1"/>
  <c r="AF890" i="22" s="1"/>
  <c r="AH890" i="22" s="1"/>
  <c r="W891" i="22"/>
  <c r="AE891" i="22" s="1"/>
  <c r="AF891" i="22" s="1"/>
  <c r="AH891" i="22" s="1"/>
  <c r="W892" i="22"/>
  <c r="AE892" i="22" s="1"/>
  <c r="AF892" i="22" s="1"/>
  <c r="AH892" i="22" s="1"/>
  <c r="W893" i="22"/>
  <c r="AE893" i="22" s="1"/>
  <c r="AF893" i="22" s="1"/>
  <c r="AH893" i="22" s="1"/>
  <c r="W894" i="22"/>
  <c r="AE894" i="22" s="1"/>
  <c r="AF894" i="22" s="1"/>
  <c r="AH894" i="22" s="1"/>
  <c r="W895" i="22"/>
  <c r="AE895" i="22" s="1"/>
  <c r="AF895" i="22" s="1"/>
  <c r="AH895" i="22" s="1"/>
  <c r="W896" i="22"/>
  <c r="AE896" i="22" s="1"/>
  <c r="AF896" i="22" s="1"/>
  <c r="AH896" i="22" s="1"/>
  <c r="W897" i="22"/>
  <c r="AE897" i="22" s="1"/>
  <c r="AF897" i="22" s="1"/>
  <c r="AH897" i="22" s="1"/>
  <c r="W898" i="22"/>
  <c r="AE898" i="22" s="1"/>
  <c r="AF898" i="22" s="1"/>
  <c r="AH898" i="22" s="1"/>
  <c r="W899" i="22"/>
  <c r="AE899" i="22" s="1"/>
  <c r="AF899" i="22" s="1"/>
  <c r="AH899" i="22" s="1"/>
  <c r="W900" i="22"/>
  <c r="AE900" i="22" s="1"/>
  <c r="AF900" i="22" s="1"/>
  <c r="AH900" i="22" s="1"/>
  <c r="W901" i="22"/>
  <c r="AE901" i="22" s="1"/>
  <c r="AF901" i="22" s="1"/>
  <c r="AH901" i="22" s="1"/>
  <c r="W902" i="22"/>
  <c r="AE902" i="22" s="1"/>
  <c r="AF902" i="22" s="1"/>
  <c r="AH902" i="22" s="1"/>
  <c r="W903" i="22"/>
  <c r="AE903" i="22" s="1"/>
  <c r="AF903" i="22" s="1"/>
  <c r="AH903" i="22" s="1"/>
  <c r="W904" i="22"/>
  <c r="AE904" i="22" s="1"/>
  <c r="AF904" i="22" s="1"/>
  <c r="AH904" i="22" s="1"/>
  <c r="W905" i="22"/>
  <c r="AE905" i="22" s="1"/>
  <c r="AF905" i="22" s="1"/>
  <c r="AH905" i="22" s="1"/>
  <c r="W906" i="22"/>
  <c r="AE906" i="22" s="1"/>
  <c r="AF906" i="22" s="1"/>
  <c r="AH906" i="22" s="1"/>
  <c r="W907" i="22"/>
  <c r="AE907" i="22" s="1"/>
  <c r="AF907" i="22" s="1"/>
  <c r="AH907" i="22" s="1"/>
  <c r="W908" i="22"/>
  <c r="AE908" i="22" s="1"/>
  <c r="AF908" i="22" s="1"/>
  <c r="AH908" i="22" s="1"/>
  <c r="W909" i="22"/>
  <c r="AE909" i="22" s="1"/>
  <c r="AF909" i="22" s="1"/>
  <c r="AH909" i="22" s="1"/>
  <c r="W910" i="22"/>
  <c r="AE910" i="22" s="1"/>
  <c r="AF910" i="22" s="1"/>
  <c r="AH910" i="22" s="1"/>
  <c r="W911" i="22"/>
  <c r="AE911" i="22" s="1"/>
  <c r="AF911" i="22" s="1"/>
  <c r="AH911" i="22" s="1"/>
  <c r="W912" i="22"/>
  <c r="AE912" i="22" s="1"/>
  <c r="AF912" i="22" s="1"/>
  <c r="AH912" i="22" s="1"/>
  <c r="W913" i="22"/>
  <c r="AE913" i="22" s="1"/>
  <c r="AF913" i="22" s="1"/>
  <c r="AH913" i="22" s="1"/>
  <c r="W914" i="22"/>
  <c r="AE914" i="22" s="1"/>
  <c r="AF914" i="22" s="1"/>
  <c r="AH914" i="22" s="1"/>
  <c r="W915" i="22"/>
  <c r="AE915" i="22" s="1"/>
  <c r="AF915" i="22" s="1"/>
  <c r="AH915" i="22" s="1"/>
  <c r="W916" i="22"/>
  <c r="AE916" i="22" s="1"/>
  <c r="AF916" i="22" s="1"/>
  <c r="AH916" i="22" s="1"/>
  <c r="W917" i="22"/>
  <c r="AE917" i="22" s="1"/>
  <c r="AF917" i="22" s="1"/>
  <c r="AH917" i="22" s="1"/>
  <c r="W918" i="22"/>
  <c r="AE918" i="22" s="1"/>
  <c r="AF918" i="22" s="1"/>
  <c r="AH918" i="22" s="1"/>
  <c r="W919" i="22"/>
  <c r="AE919" i="22" s="1"/>
  <c r="AF919" i="22" s="1"/>
  <c r="AH919" i="22" s="1"/>
  <c r="W920" i="22"/>
  <c r="AE920" i="22" s="1"/>
  <c r="AF920" i="22" s="1"/>
  <c r="AH920" i="22" s="1"/>
  <c r="W921" i="22"/>
  <c r="AE921" i="22" s="1"/>
  <c r="AF921" i="22" s="1"/>
  <c r="AH921" i="22" s="1"/>
  <c r="W922" i="22"/>
  <c r="AE922" i="22" s="1"/>
  <c r="AF922" i="22" s="1"/>
  <c r="AH922" i="22" s="1"/>
  <c r="W923" i="22"/>
  <c r="AE923" i="22" s="1"/>
  <c r="AF923" i="22" s="1"/>
  <c r="AH923" i="22" s="1"/>
  <c r="W924" i="22"/>
  <c r="AE924" i="22" s="1"/>
  <c r="AF924" i="22" s="1"/>
  <c r="AH924" i="22" s="1"/>
  <c r="W925" i="22"/>
  <c r="AE925" i="22" s="1"/>
  <c r="AF925" i="22" s="1"/>
  <c r="AH925" i="22" s="1"/>
  <c r="W926" i="22"/>
  <c r="AE926" i="22" s="1"/>
  <c r="AF926" i="22" s="1"/>
  <c r="AH926" i="22" s="1"/>
  <c r="W927" i="22"/>
  <c r="AE927" i="22" s="1"/>
  <c r="AF927" i="22" s="1"/>
  <c r="AH927" i="22" s="1"/>
  <c r="W928" i="22"/>
  <c r="AE928" i="22" s="1"/>
  <c r="AF928" i="22" s="1"/>
  <c r="AH928" i="22" s="1"/>
  <c r="W929" i="22"/>
  <c r="AE929" i="22" s="1"/>
  <c r="AF929" i="22" s="1"/>
  <c r="AH929" i="22" s="1"/>
  <c r="W930" i="22"/>
  <c r="AE930" i="22" s="1"/>
  <c r="AF930" i="22" s="1"/>
  <c r="AH930" i="22" s="1"/>
  <c r="W931" i="22"/>
  <c r="AE931" i="22" s="1"/>
  <c r="AF931" i="22" s="1"/>
  <c r="AH931" i="22" s="1"/>
  <c r="W932" i="22"/>
  <c r="AE932" i="22" s="1"/>
  <c r="AF932" i="22" s="1"/>
  <c r="AH932" i="22" s="1"/>
  <c r="W933" i="22"/>
  <c r="AE933" i="22" s="1"/>
  <c r="AF933" i="22" s="1"/>
  <c r="AH933" i="22" s="1"/>
  <c r="W934" i="22"/>
  <c r="AE934" i="22" s="1"/>
  <c r="AF934" i="22" s="1"/>
  <c r="AH934" i="22" s="1"/>
  <c r="W935" i="22"/>
  <c r="AE935" i="22" s="1"/>
  <c r="AF935" i="22" s="1"/>
  <c r="AH935" i="22" s="1"/>
  <c r="W936" i="22"/>
  <c r="AE936" i="22" s="1"/>
  <c r="AF936" i="22" s="1"/>
  <c r="AH936" i="22" s="1"/>
  <c r="W937" i="22"/>
  <c r="AE937" i="22" s="1"/>
  <c r="AF937" i="22" s="1"/>
  <c r="AH937" i="22" s="1"/>
  <c r="W938" i="22"/>
  <c r="AE938" i="22" s="1"/>
  <c r="AF938" i="22" s="1"/>
  <c r="AH938" i="22" s="1"/>
  <c r="W939" i="22"/>
  <c r="AE939" i="22" s="1"/>
  <c r="AF939" i="22" s="1"/>
  <c r="AH939" i="22" s="1"/>
  <c r="W940" i="22"/>
  <c r="AE940" i="22" s="1"/>
  <c r="AF940" i="22" s="1"/>
  <c r="AH940" i="22" s="1"/>
  <c r="W941" i="22"/>
  <c r="AE941" i="22" s="1"/>
  <c r="AF941" i="22" s="1"/>
  <c r="AH941" i="22" s="1"/>
  <c r="W942" i="22"/>
  <c r="AE942" i="22" s="1"/>
  <c r="AF942" i="22" s="1"/>
  <c r="AH942" i="22" s="1"/>
  <c r="W943" i="22"/>
  <c r="AE943" i="22" s="1"/>
  <c r="AF943" i="22" s="1"/>
  <c r="AH943" i="22" s="1"/>
  <c r="W944" i="22"/>
  <c r="AE944" i="22" s="1"/>
  <c r="AF944" i="22" s="1"/>
  <c r="AH944" i="22" s="1"/>
  <c r="W945" i="22"/>
  <c r="AE945" i="22" s="1"/>
  <c r="AF945" i="22" s="1"/>
  <c r="AH945" i="22" s="1"/>
  <c r="W946" i="22"/>
  <c r="AE946" i="22" s="1"/>
  <c r="AF946" i="22" s="1"/>
  <c r="AH946" i="22" s="1"/>
  <c r="W947" i="22"/>
  <c r="AE947" i="22" s="1"/>
  <c r="AF947" i="22" s="1"/>
  <c r="AH947" i="22" s="1"/>
  <c r="W948" i="22"/>
  <c r="AE948" i="22" s="1"/>
  <c r="AF948" i="22" s="1"/>
  <c r="AH948" i="22" s="1"/>
  <c r="W949" i="22"/>
  <c r="AE949" i="22" s="1"/>
  <c r="AF949" i="22" s="1"/>
  <c r="AH949" i="22" s="1"/>
  <c r="W950" i="22"/>
  <c r="AE950" i="22" s="1"/>
  <c r="AF950" i="22" s="1"/>
  <c r="AH950" i="22" s="1"/>
  <c r="W951" i="22"/>
  <c r="AE951" i="22" s="1"/>
  <c r="AF951" i="22" s="1"/>
  <c r="AH951" i="22" s="1"/>
  <c r="W952" i="22"/>
  <c r="AE952" i="22" s="1"/>
  <c r="AF952" i="22" s="1"/>
  <c r="AH952" i="22" s="1"/>
  <c r="W953" i="22"/>
  <c r="AE953" i="22" s="1"/>
  <c r="AF953" i="22" s="1"/>
  <c r="AH953" i="22" s="1"/>
  <c r="W954" i="22"/>
  <c r="AE954" i="22" s="1"/>
  <c r="AF954" i="22" s="1"/>
  <c r="AH954" i="22" s="1"/>
  <c r="W955" i="22"/>
  <c r="AE955" i="22" s="1"/>
  <c r="AF955" i="22" s="1"/>
  <c r="AH955" i="22" s="1"/>
  <c r="W956" i="22"/>
  <c r="AE956" i="22" s="1"/>
  <c r="AF956" i="22" s="1"/>
  <c r="AH956" i="22" s="1"/>
  <c r="W957" i="22"/>
  <c r="AE957" i="22" s="1"/>
  <c r="AF957" i="22" s="1"/>
  <c r="AH957" i="22" s="1"/>
  <c r="W958" i="22"/>
  <c r="AE958" i="22" s="1"/>
  <c r="AF958" i="22" s="1"/>
  <c r="AH958" i="22" s="1"/>
  <c r="W959" i="22"/>
  <c r="AE959" i="22" s="1"/>
  <c r="AF959" i="22" s="1"/>
  <c r="AH959" i="22" s="1"/>
  <c r="W960" i="22"/>
  <c r="AE960" i="22" s="1"/>
  <c r="AF960" i="22" s="1"/>
  <c r="AH960" i="22" s="1"/>
  <c r="W961" i="22"/>
  <c r="AE961" i="22" s="1"/>
  <c r="AF961" i="22" s="1"/>
  <c r="AH961" i="22" s="1"/>
  <c r="W962" i="22"/>
  <c r="AE962" i="22" s="1"/>
  <c r="AF962" i="22" s="1"/>
  <c r="AH962" i="22" s="1"/>
  <c r="W963" i="22"/>
  <c r="AE963" i="22" s="1"/>
  <c r="AF963" i="22" s="1"/>
  <c r="AH963" i="22" s="1"/>
  <c r="W964" i="22"/>
  <c r="AE964" i="22" s="1"/>
  <c r="AF964" i="22" s="1"/>
  <c r="AH964" i="22" s="1"/>
  <c r="W965" i="22"/>
  <c r="AE965" i="22" s="1"/>
  <c r="AF965" i="22" s="1"/>
  <c r="AH965" i="22" s="1"/>
  <c r="W966" i="22"/>
  <c r="AE966" i="22" s="1"/>
  <c r="AF966" i="22" s="1"/>
  <c r="AH966" i="22" s="1"/>
  <c r="W967" i="22"/>
  <c r="AE967" i="22" s="1"/>
  <c r="AF967" i="22" s="1"/>
  <c r="AH967" i="22" s="1"/>
  <c r="W968" i="22"/>
  <c r="AE968" i="22" s="1"/>
  <c r="AF968" i="22" s="1"/>
  <c r="AH968" i="22" s="1"/>
  <c r="W969" i="22"/>
  <c r="AE969" i="22" s="1"/>
  <c r="AF969" i="22" s="1"/>
  <c r="AH969" i="22" s="1"/>
  <c r="W970" i="22"/>
  <c r="AE970" i="22" s="1"/>
  <c r="AF970" i="22" s="1"/>
  <c r="AH970" i="22" s="1"/>
  <c r="W971" i="22"/>
  <c r="AE971" i="22" s="1"/>
  <c r="AF971" i="22" s="1"/>
  <c r="AH971" i="22" s="1"/>
  <c r="W972" i="22"/>
  <c r="AE972" i="22" s="1"/>
  <c r="AF972" i="22" s="1"/>
  <c r="AH972" i="22" s="1"/>
  <c r="W973" i="22"/>
  <c r="AE973" i="22" s="1"/>
  <c r="AF973" i="22" s="1"/>
  <c r="AH973" i="22" s="1"/>
  <c r="W974" i="22"/>
  <c r="AE974" i="22" s="1"/>
  <c r="AF974" i="22" s="1"/>
  <c r="AH974" i="22" s="1"/>
  <c r="W975" i="22"/>
  <c r="AE975" i="22" s="1"/>
  <c r="AF975" i="22" s="1"/>
  <c r="AH975" i="22" s="1"/>
  <c r="W976" i="22"/>
  <c r="AE976" i="22" s="1"/>
  <c r="AF976" i="22" s="1"/>
  <c r="AH976" i="22" s="1"/>
  <c r="W977" i="22"/>
  <c r="AE977" i="22" s="1"/>
  <c r="AF977" i="22" s="1"/>
  <c r="AH977" i="22" s="1"/>
  <c r="W978" i="22"/>
  <c r="AE978" i="22" s="1"/>
  <c r="AF978" i="22" s="1"/>
  <c r="AH978" i="22" s="1"/>
  <c r="W979" i="22"/>
  <c r="AE979" i="22" s="1"/>
  <c r="AF979" i="22" s="1"/>
  <c r="AH979" i="22" s="1"/>
  <c r="W980" i="22"/>
  <c r="AE980" i="22" s="1"/>
  <c r="AF980" i="22" s="1"/>
  <c r="AH980" i="22" s="1"/>
  <c r="W981" i="22"/>
  <c r="AE981" i="22" s="1"/>
  <c r="AF981" i="22" s="1"/>
  <c r="AH981" i="22" s="1"/>
  <c r="W982" i="22"/>
  <c r="AE982" i="22" s="1"/>
  <c r="AF982" i="22" s="1"/>
  <c r="AH982" i="22" s="1"/>
  <c r="W983" i="22"/>
  <c r="AE983" i="22" s="1"/>
  <c r="AF983" i="22" s="1"/>
  <c r="AH983" i="22" s="1"/>
  <c r="W984" i="22"/>
  <c r="AE984" i="22" s="1"/>
  <c r="AF984" i="22" s="1"/>
  <c r="AH984" i="22" s="1"/>
  <c r="W985" i="22"/>
  <c r="AE985" i="22" s="1"/>
  <c r="AF985" i="22" s="1"/>
  <c r="AH985" i="22" s="1"/>
  <c r="W986" i="22"/>
  <c r="AE986" i="22" s="1"/>
  <c r="AF986" i="22" s="1"/>
  <c r="AH986" i="22" s="1"/>
  <c r="W987" i="22"/>
  <c r="AE987" i="22" s="1"/>
  <c r="AF987" i="22" s="1"/>
  <c r="AH987" i="22" s="1"/>
  <c r="W988" i="22"/>
  <c r="AE988" i="22" s="1"/>
  <c r="AF988" i="22" s="1"/>
  <c r="AH988" i="22" s="1"/>
  <c r="W989" i="22"/>
  <c r="AE989" i="22" s="1"/>
  <c r="AF989" i="22" s="1"/>
  <c r="AH989" i="22" s="1"/>
  <c r="W990" i="22"/>
  <c r="AE990" i="22" s="1"/>
  <c r="AF990" i="22" s="1"/>
  <c r="AH990" i="22" s="1"/>
  <c r="W991" i="22"/>
  <c r="AE991" i="22" s="1"/>
  <c r="AF991" i="22" s="1"/>
  <c r="AH991" i="22" s="1"/>
  <c r="W992" i="22"/>
  <c r="AE992" i="22" s="1"/>
  <c r="AF992" i="22" s="1"/>
  <c r="AH992" i="22" s="1"/>
  <c r="W993" i="22"/>
  <c r="AE993" i="22" s="1"/>
  <c r="AF993" i="22" s="1"/>
  <c r="AH993" i="22" s="1"/>
  <c r="W994" i="22"/>
  <c r="AE994" i="22" s="1"/>
  <c r="AF994" i="22" s="1"/>
  <c r="AH994" i="22" s="1"/>
  <c r="W995" i="22"/>
  <c r="AE995" i="22" s="1"/>
  <c r="AF995" i="22" s="1"/>
  <c r="AH995" i="22" s="1"/>
  <c r="W996" i="22"/>
  <c r="AE996" i="22" s="1"/>
  <c r="AF996" i="22" s="1"/>
  <c r="AH996" i="22" s="1"/>
  <c r="W997" i="22"/>
  <c r="AE997" i="22" s="1"/>
  <c r="AF997" i="22" s="1"/>
  <c r="AH997" i="22" s="1"/>
  <c r="W998" i="22"/>
  <c r="AE998" i="22" s="1"/>
  <c r="AF998" i="22" s="1"/>
  <c r="AH998" i="22" s="1"/>
  <c r="W999" i="22"/>
  <c r="AE999" i="22" s="1"/>
  <c r="AF999" i="22" s="1"/>
  <c r="AH999" i="22" s="1"/>
  <c r="W1000" i="22"/>
  <c r="AE1000" i="22" s="1"/>
  <c r="AF1000" i="22" s="1"/>
  <c r="AH1000" i="22" s="1"/>
  <c r="W1001" i="22"/>
  <c r="AE1001" i="22" s="1"/>
  <c r="AF1001" i="22" s="1"/>
  <c r="AH1001" i="22" s="1"/>
  <c r="W1002" i="22"/>
  <c r="AE1002" i="22" s="1"/>
  <c r="AF1002" i="22" s="1"/>
  <c r="AH1002" i="22" s="1"/>
  <c r="W1003" i="22"/>
  <c r="AE1003" i="22" s="1"/>
  <c r="AF1003" i="22" s="1"/>
  <c r="AH1003" i="22" s="1"/>
  <c r="W1004" i="22"/>
  <c r="AE1004" i="22" s="1"/>
  <c r="AF1004" i="22" s="1"/>
  <c r="AH1004" i="22" s="1"/>
  <c r="W1005" i="22"/>
  <c r="AE1005" i="22" s="1"/>
  <c r="AF1005" i="22" s="1"/>
  <c r="AH1005" i="22" s="1"/>
  <c r="W1006" i="22"/>
  <c r="AE1006" i="22" s="1"/>
  <c r="AF1006" i="22" s="1"/>
  <c r="AH1006" i="22" s="1"/>
  <c r="W1007" i="22"/>
  <c r="AE1007" i="22" s="1"/>
  <c r="AF1007" i="22" s="1"/>
  <c r="AH1007" i="22" s="1"/>
  <c r="W1008" i="22"/>
  <c r="AE1008" i="22" s="1"/>
  <c r="AF1008" i="22" s="1"/>
  <c r="AH1008" i="22" s="1"/>
  <c r="W1009" i="22"/>
  <c r="AE1009" i="22" s="1"/>
  <c r="AF1009" i="22" s="1"/>
  <c r="AH1009" i="22" s="1"/>
  <c r="W1010" i="22"/>
  <c r="AE1010" i="22" s="1"/>
  <c r="AF1010" i="22" s="1"/>
  <c r="AH1010" i="22" s="1"/>
  <c r="W1011" i="22"/>
  <c r="AE1011" i="22" s="1"/>
  <c r="AF1011" i="22" s="1"/>
  <c r="AH1011" i="22" s="1"/>
  <c r="W1012" i="22"/>
  <c r="AE1012" i="22" s="1"/>
  <c r="AF1012" i="22" s="1"/>
  <c r="AH1012" i="22" s="1"/>
  <c r="W1013" i="22"/>
  <c r="AE1013" i="22" s="1"/>
  <c r="AF1013" i="22" s="1"/>
  <c r="AH1013" i="22" s="1"/>
  <c r="W1014" i="22"/>
  <c r="AE1014" i="22" s="1"/>
  <c r="AF1014" i="22" s="1"/>
  <c r="AH1014" i="22" s="1"/>
  <c r="W1015" i="22"/>
  <c r="AE1015" i="22" s="1"/>
  <c r="AF1015" i="22" s="1"/>
  <c r="AH1015" i="22" s="1"/>
  <c r="W1016" i="22"/>
  <c r="AE1016" i="22" s="1"/>
  <c r="AF1016" i="22" s="1"/>
  <c r="AH1016" i="22" s="1"/>
  <c r="W1017" i="22"/>
  <c r="AE1017" i="22" s="1"/>
  <c r="AF1017" i="22" s="1"/>
  <c r="AH1017" i="22" s="1"/>
  <c r="W1018" i="22"/>
  <c r="AE1018" i="22" s="1"/>
  <c r="AF1018" i="22" s="1"/>
  <c r="AH1018" i="22" s="1"/>
  <c r="W1019" i="22"/>
  <c r="AE1019" i="22" s="1"/>
  <c r="AF1019" i="22" s="1"/>
  <c r="AH1019" i="22" s="1"/>
  <c r="W1020" i="22"/>
  <c r="AE1020" i="22" s="1"/>
  <c r="AF1020" i="22" s="1"/>
  <c r="AH1020" i="22" s="1"/>
  <c r="W1021" i="22"/>
  <c r="AE1021" i="22" s="1"/>
  <c r="AF1021" i="22" s="1"/>
  <c r="AH1021" i="22" s="1"/>
  <c r="W1022" i="22"/>
  <c r="AE1022" i="22" s="1"/>
  <c r="AF1022" i="22" s="1"/>
  <c r="AH1022" i="22" s="1"/>
  <c r="W1023" i="22"/>
  <c r="AE1023" i="22" s="1"/>
  <c r="AF1023" i="22" s="1"/>
  <c r="AH1023" i="22" s="1"/>
  <c r="W1024" i="22"/>
  <c r="AE1024" i="22" s="1"/>
  <c r="AF1024" i="22" s="1"/>
  <c r="AH1024" i="22" s="1"/>
  <c r="W1025" i="22"/>
  <c r="AE1025" i="22" s="1"/>
  <c r="AF1025" i="22" s="1"/>
  <c r="AH1025" i="22" s="1"/>
  <c r="W1026" i="22"/>
  <c r="AE1026" i="22" s="1"/>
  <c r="AF1026" i="22" s="1"/>
  <c r="AH1026" i="22" s="1"/>
  <c r="W1027" i="22"/>
  <c r="AE1027" i="22" s="1"/>
  <c r="AF1027" i="22" s="1"/>
  <c r="AH1027" i="22" s="1"/>
  <c r="W1028" i="22"/>
  <c r="AE1028" i="22" s="1"/>
  <c r="AF1028" i="22" s="1"/>
  <c r="AH1028" i="22" s="1"/>
  <c r="W1029" i="22"/>
  <c r="AE1029" i="22" s="1"/>
  <c r="AF1029" i="22" s="1"/>
  <c r="AH1029" i="22" s="1"/>
  <c r="W1030" i="22"/>
  <c r="AE1030" i="22" s="1"/>
  <c r="AF1030" i="22" s="1"/>
  <c r="AH1030" i="22" s="1"/>
  <c r="W1031" i="22"/>
  <c r="AE1031" i="22" s="1"/>
  <c r="AF1031" i="22" s="1"/>
  <c r="AH1031" i="22" s="1"/>
  <c r="W1032" i="22"/>
  <c r="AE1032" i="22" s="1"/>
  <c r="AF1032" i="22" s="1"/>
  <c r="AH1032" i="22" s="1"/>
  <c r="W1033" i="22"/>
  <c r="AE1033" i="22" s="1"/>
  <c r="AF1033" i="22" s="1"/>
  <c r="AH1033" i="22" s="1"/>
  <c r="W1034" i="22"/>
  <c r="AE1034" i="22" s="1"/>
  <c r="AF1034" i="22" s="1"/>
  <c r="AH1034" i="22" s="1"/>
  <c r="W1035" i="22"/>
  <c r="AE1035" i="22" s="1"/>
  <c r="AF1035" i="22" s="1"/>
  <c r="AH1035" i="22" s="1"/>
  <c r="W1036" i="22"/>
  <c r="AE1036" i="22" s="1"/>
  <c r="AF1036" i="22" s="1"/>
  <c r="AH1036" i="22" s="1"/>
  <c r="W1037" i="22"/>
  <c r="AE1037" i="22" s="1"/>
  <c r="AF1037" i="22" s="1"/>
  <c r="AH1037" i="22" s="1"/>
  <c r="W1038" i="22"/>
  <c r="AE1038" i="22" s="1"/>
  <c r="AF1038" i="22" s="1"/>
  <c r="AH1038" i="22" s="1"/>
  <c r="W1039" i="22"/>
  <c r="AE1039" i="22" s="1"/>
  <c r="AF1039" i="22" s="1"/>
  <c r="AH1039" i="22" s="1"/>
  <c r="W1040" i="22"/>
  <c r="AE1040" i="22" s="1"/>
  <c r="AF1040" i="22" s="1"/>
  <c r="AH1040" i="22" s="1"/>
  <c r="W1041" i="22"/>
  <c r="AE1041" i="22" s="1"/>
  <c r="AF1041" i="22" s="1"/>
  <c r="AH1041" i="22" s="1"/>
  <c r="W1042" i="22"/>
  <c r="AE1042" i="22" s="1"/>
  <c r="AF1042" i="22" s="1"/>
  <c r="AH1042" i="22" s="1"/>
  <c r="W1043" i="22"/>
  <c r="AE1043" i="22" s="1"/>
  <c r="AF1043" i="22" s="1"/>
  <c r="AH1043" i="22" s="1"/>
  <c r="W1044" i="22"/>
  <c r="AE1044" i="22" s="1"/>
  <c r="AF1044" i="22" s="1"/>
  <c r="AH1044" i="22" s="1"/>
  <c r="W1045" i="22"/>
  <c r="AE1045" i="22" s="1"/>
  <c r="AF1045" i="22" s="1"/>
  <c r="AH1045" i="22" s="1"/>
  <c r="W1046" i="22"/>
  <c r="AE1046" i="22" s="1"/>
  <c r="AF1046" i="22" s="1"/>
  <c r="AH1046" i="22" s="1"/>
  <c r="W1047" i="22"/>
  <c r="AE1047" i="22" s="1"/>
  <c r="AF1047" i="22" s="1"/>
  <c r="AH1047" i="22" s="1"/>
  <c r="W1048" i="22"/>
  <c r="AE1048" i="22" s="1"/>
  <c r="AF1048" i="22" s="1"/>
  <c r="AH1048" i="22" s="1"/>
  <c r="W1049" i="22"/>
  <c r="AE1049" i="22" s="1"/>
  <c r="AF1049" i="22" s="1"/>
  <c r="AH1049" i="22" s="1"/>
  <c r="W1050" i="22"/>
  <c r="AE1050" i="22" s="1"/>
  <c r="AF1050" i="22" s="1"/>
  <c r="AH1050" i="22" s="1"/>
  <c r="W1051" i="22"/>
  <c r="AE1051" i="22" s="1"/>
  <c r="AF1051" i="22" s="1"/>
  <c r="AH1051" i="22" s="1"/>
  <c r="W1052" i="22"/>
  <c r="AE1052" i="22" s="1"/>
  <c r="AF1052" i="22" s="1"/>
  <c r="AH1052" i="22" s="1"/>
  <c r="W1053" i="22"/>
  <c r="AE1053" i="22" s="1"/>
  <c r="AF1053" i="22" s="1"/>
  <c r="AH1053" i="22" s="1"/>
  <c r="W1054" i="22"/>
  <c r="AE1054" i="22" s="1"/>
  <c r="AF1054" i="22" s="1"/>
  <c r="AH1054" i="22" s="1"/>
  <c r="W1055" i="22"/>
  <c r="AE1055" i="22" s="1"/>
  <c r="AF1055" i="22" s="1"/>
  <c r="AH1055" i="22" s="1"/>
  <c r="W1056" i="22"/>
  <c r="AE1056" i="22" s="1"/>
  <c r="AF1056" i="22" s="1"/>
  <c r="AH1056" i="22" s="1"/>
  <c r="W1057" i="22"/>
  <c r="AE1057" i="22" s="1"/>
  <c r="AF1057" i="22" s="1"/>
  <c r="AH1057" i="22" s="1"/>
  <c r="W1058" i="22"/>
  <c r="AE1058" i="22" s="1"/>
  <c r="AF1058" i="22" s="1"/>
  <c r="AH1058" i="22" s="1"/>
  <c r="W1059" i="22"/>
  <c r="AE1059" i="22" s="1"/>
  <c r="AF1059" i="22" s="1"/>
  <c r="AH1059" i="22" s="1"/>
  <c r="W1060" i="22"/>
  <c r="AE1060" i="22" s="1"/>
  <c r="AF1060" i="22" s="1"/>
  <c r="AH1060" i="22" s="1"/>
  <c r="W1061" i="22"/>
  <c r="AE1061" i="22" s="1"/>
  <c r="AF1061" i="22" s="1"/>
  <c r="AH1061" i="22" s="1"/>
  <c r="W1062" i="22"/>
  <c r="AE1062" i="22" s="1"/>
  <c r="AF1062" i="22" s="1"/>
  <c r="AH1062" i="22" s="1"/>
  <c r="W1063" i="22"/>
  <c r="AE1063" i="22" s="1"/>
  <c r="AF1063" i="22" s="1"/>
  <c r="AH1063" i="22" s="1"/>
  <c r="W1064" i="22"/>
  <c r="AE1064" i="22" s="1"/>
  <c r="AF1064" i="22" s="1"/>
  <c r="AH1064" i="22" s="1"/>
  <c r="W1065" i="22"/>
  <c r="AE1065" i="22" s="1"/>
  <c r="AF1065" i="22" s="1"/>
  <c r="AH1065" i="22" s="1"/>
  <c r="W1066" i="22"/>
  <c r="AE1066" i="22" s="1"/>
  <c r="AF1066" i="22" s="1"/>
  <c r="AH1066" i="22" s="1"/>
  <c r="W1067" i="22"/>
  <c r="AE1067" i="22" s="1"/>
  <c r="AF1067" i="22" s="1"/>
  <c r="AH1067" i="22" s="1"/>
  <c r="W1068" i="22"/>
  <c r="AE1068" i="22" s="1"/>
  <c r="AF1068" i="22" s="1"/>
  <c r="AH1068" i="22" s="1"/>
  <c r="W1069" i="22"/>
  <c r="AE1069" i="22" s="1"/>
  <c r="AF1069" i="22" s="1"/>
  <c r="AH1069" i="22" s="1"/>
  <c r="W1070" i="22"/>
  <c r="AE1070" i="22" s="1"/>
  <c r="AF1070" i="22" s="1"/>
  <c r="AH1070" i="22" s="1"/>
  <c r="W1071" i="22"/>
  <c r="AE1071" i="22" s="1"/>
  <c r="AF1071" i="22" s="1"/>
  <c r="AH1071" i="22" s="1"/>
  <c r="W1072" i="22"/>
  <c r="AE1072" i="22" s="1"/>
  <c r="AF1072" i="22" s="1"/>
  <c r="AH1072" i="22" s="1"/>
  <c r="W1073" i="22"/>
  <c r="AE1073" i="22" s="1"/>
  <c r="AF1073" i="22" s="1"/>
  <c r="AH1073" i="22" s="1"/>
  <c r="W1074" i="22"/>
  <c r="AE1074" i="22" s="1"/>
  <c r="AF1074" i="22" s="1"/>
  <c r="AH1074" i="22" s="1"/>
  <c r="W1075" i="22"/>
  <c r="AE1075" i="22" s="1"/>
  <c r="AF1075" i="22" s="1"/>
  <c r="AH1075" i="22" s="1"/>
  <c r="W1076" i="22"/>
  <c r="AE1076" i="22" s="1"/>
  <c r="AF1076" i="22" s="1"/>
  <c r="AH1076" i="22" s="1"/>
  <c r="W1077" i="22"/>
  <c r="AE1077" i="22" s="1"/>
  <c r="AF1077" i="22" s="1"/>
  <c r="AH1077" i="22" s="1"/>
  <c r="W1078" i="22"/>
  <c r="AE1078" i="22" s="1"/>
  <c r="AF1078" i="22" s="1"/>
  <c r="AH1078" i="22" s="1"/>
  <c r="W1079" i="22"/>
  <c r="AE1079" i="22" s="1"/>
  <c r="AF1079" i="22" s="1"/>
  <c r="AH1079" i="22" s="1"/>
  <c r="W1080" i="22"/>
  <c r="AE1080" i="22" s="1"/>
  <c r="AF1080" i="22" s="1"/>
  <c r="AH1080" i="22" s="1"/>
  <c r="W1081" i="22"/>
  <c r="AE1081" i="22" s="1"/>
  <c r="AF1081" i="22" s="1"/>
  <c r="AH1081" i="22" s="1"/>
  <c r="W1082" i="22"/>
  <c r="AE1082" i="22" s="1"/>
  <c r="AF1082" i="22" s="1"/>
  <c r="AH1082" i="22" s="1"/>
  <c r="W1083" i="22"/>
  <c r="AE1083" i="22" s="1"/>
  <c r="AF1083" i="22" s="1"/>
  <c r="AH1083" i="22" s="1"/>
  <c r="W1084" i="22"/>
  <c r="AE1084" i="22" s="1"/>
  <c r="AF1084" i="22" s="1"/>
  <c r="AH1084" i="22" s="1"/>
  <c r="W1085" i="22"/>
  <c r="AE1085" i="22" s="1"/>
  <c r="AF1085" i="22" s="1"/>
  <c r="AH1085" i="22" s="1"/>
  <c r="W1086" i="22"/>
  <c r="AE1086" i="22" s="1"/>
  <c r="AF1086" i="22" s="1"/>
  <c r="AH1086" i="22" s="1"/>
  <c r="W1087" i="22"/>
  <c r="AE1087" i="22" s="1"/>
  <c r="AF1087" i="22" s="1"/>
  <c r="AH1087" i="22" s="1"/>
  <c r="W1088" i="22"/>
  <c r="AE1088" i="22" s="1"/>
  <c r="AF1088" i="22" s="1"/>
  <c r="AH1088" i="22" s="1"/>
  <c r="W1089" i="22"/>
  <c r="AE1089" i="22" s="1"/>
  <c r="AF1089" i="22" s="1"/>
  <c r="AH1089" i="22" s="1"/>
  <c r="W1090" i="22"/>
  <c r="AE1090" i="22" s="1"/>
  <c r="AF1090" i="22" s="1"/>
  <c r="AH1090" i="22" s="1"/>
  <c r="W1091" i="22"/>
  <c r="AE1091" i="22" s="1"/>
  <c r="AF1091" i="22" s="1"/>
  <c r="AH1091" i="22" s="1"/>
  <c r="W1092" i="22"/>
  <c r="AE1092" i="22" s="1"/>
  <c r="AF1092" i="22" s="1"/>
  <c r="AH1092" i="22" s="1"/>
  <c r="W1093" i="22"/>
  <c r="AE1093" i="22" s="1"/>
  <c r="AF1093" i="22" s="1"/>
  <c r="AH1093" i="22" s="1"/>
  <c r="W1094" i="22"/>
  <c r="AE1094" i="22" s="1"/>
  <c r="AF1094" i="22" s="1"/>
  <c r="AH1094" i="22" s="1"/>
  <c r="W1095" i="22"/>
  <c r="AE1095" i="22" s="1"/>
  <c r="AF1095" i="22" s="1"/>
  <c r="AH1095" i="22" s="1"/>
  <c r="W1096" i="22"/>
  <c r="AE1096" i="22" s="1"/>
  <c r="AF1096" i="22" s="1"/>
  <c r="AH1096" i="22" s="1"/>
  <c r="W1097" i="22"/>
  <c r="AE1097" i="22" s="1"/>
  <c r="AF1097" i="22" s="1"/>
  <c r="AH1097" i="22" s="1"/>
  <c r="W1098" i="22"/>
  <c r="AE1098" i="22" s="1"/>
  <c r="AF1098" i="22" s="1"/>
  <c r="AH1098" i="22" s="1"/>
  <c r="W1099" i="22"/>
  <c r="AE1099" i="22" s="1"/>
  <c r="AF1099" i="22" s="1"/>
  <c r="AH1099" i="22" s="1"/>
  <c r="W1100" i="22"/>
  <c r="AE1100" i="22" s="1"/>
  <c r="AF1100" i="22" s="1"/>
  <c r="AH1100" i="22" s="1"/>
  <c r="W1101" i="22"/>
  <c r="AE1101" i="22" s="1"/>
  <c r="AF1101" i="22" s="1"/>
  <c r="AH1101" i="22" s="1"/>
  <c r="W1102" i="22"/>
  <c r="AE1102" i="22" s="1"/>
  <c r="AF1102" i="22" s="1"/>
  <c r="AH1102" i="22" s="1"/>
  <c r="W1103" i="22"/>
  <c r="AE1103" i="22" s="1"/>
  <c r="AF1103" i="22" s="1"/>
  <c r="AH1103" i="22" s="1"/>
  <c r="W1104" i="22"/>
  <c r="AE1104" i="22" s="1"/>
  <c r="AF1104" i="22" s="1"/>
  <c r="AH1104" i="22" s="1"/>
  <c r="W1105" i="22"/>
  <c r="AE1105" i="22" s="1"/>
  <c r="AF1105" i="22" s="1"/>
  <c r="AH1105" i="22" s="1"/>
  <c r="W1106" i="22"/>
  <c r="AE1106" i="22" s="1"/>
  <c r="AF1106" i="22" s="1"/>
  <c r="AH1106" i="22" s="1"/>
  <c r="W1107" i="22"/>
  <c r="AE1107" i="22" s="1"/>
  <c r="AF1107" i="22" s="1"/>
  <c r="AH1107" i="22" s="1"/>
  <c r="W1108" i="22"/>
  <c r="AE1108" i="22" s="1"/>
  <c r="AF1108" i="22" s="1"/>
  <c r="AH1108" i="22" s="1"/>
  <c r="W1109" i="22"/>
  <c r="AE1109" i="22" s="1"/>
  <c r="AF1109" i="22" s="1"/>
  <c r="AH1109" i="22" s="1"/>
  <c r="W1110" i="22"/>
  <c r="AE1110" i="22" s="1"/>
  <c r="AF1110" i="22" s="1"/>
  <c r="AH1110" i="22" s="1"/>
  <c r="W1111" i="22"/>
  <c r="AE1111" i="22" s="1"/>
  <c r="AF1111" i="22" s="1"/>
  <c r="AH1111" i="22" s="1"/>
  <c r="W1112" i="22"/>
  <c r="AE1112" i="22" s="1"/>
  <c r="AF1112" i="22" s="1"/>
  <c r="AH1112" i="22" s="1"/>
  <c r="W1113" i="22"/>
  <c r="AE1113" i="22" s="1"/>
  <c r="AF1113" i="22" s="1"/>
  <c r="AH1113" i="22" s="1"/>
  <c r="W1114" i="22"/>
  <c r="AE1114" i="22" s="1"/>
  <c r="AF1114" i="22" s="1"/>
  <c r="AH1114" i="22" s="1"/>
  <c r="W1115" i="22"/>
  <c r="AE1115" i="22" s="1"/>
  <c r="AF1115" i="22" s="1"/>
  <c r="AH1115" i="22" s="1"/>
  <c r="W1116" i="22"/>
  <c r="AE1116" i="22" s="1"/>
  <c r="AF1116" i="22" s="1"/>
  <c r="AH1116" i="22" s="1"/>
  <c r="W1117" i="22"/>
  <c r="AE1117" i="22" s="1"/>
  <c r="AF1117" i="22" s="1"/>
  <c r="AH1117" i="22" s="1"/>
  <c r="W1118" i="22"/>
  <c r="AE1118" i="22" s="1"/>
  <c r="AF1118" i="22" s="1"/>
  <c r="AH1118" i="22" s="1"/>
  <c r="W1119" i="22"/>
  <c r="AE1119" i="22" s="1"/>
  <c r="AF1119" i="22" s="1"/>
  <c r="AH1119" i="22" s="1"/>
  <c r="W1120" i="22"/>
  <c r="AE1120" i="22" s="1"/>
  <c r="AF1120" i="22" s="1"/>
  <c r="AH1120" i="22" s="1"/>
  <c r="W1121" i="22"/>
  <c r="AE1121" i="22" s="1"/>
  <c r="AF1121" i="22" s="1"/>
  <c r="AH1121" i="22" s="1"/>
  <c r="W1122" i="22"/>
  <c r="AE1122" i="22" s="1"/>
  <c r="AF1122" i="22" s="1"/>
  <c r="AH1122" i="22" s="1"/>
  <c r="W1123" i="22"/>
  <c r="AE1123" i="22" s="1"/>
  <c r="AF1123" i="22" s="1"/>
  <c r="AH1123" i="22" s="1"/>
  <c r="W1124" i="22"/>
  <c r="AE1124" i="22" s="1"/>
  <c r="AF1124" i="22" s="1"/>
  <c r="AH1124" i="22" s="1"/>
  <c r="W1125" i="22"/>
  <c r="AE1125" i="22" s="1"/>
  <c r="AF1125" i="22" s="1"/>
  <c r="AH1125" i="22" s="1"/>
  <c r="W1126" i="22"/>
  <c r="AE1126" i="22" s="1"/>
  <c r="AF1126" i="22" s="1"/>
  <c r="AH1126" i="22" s="1"/>
  <c r="W1127" i="22"/>
  <c r="AE1127" i="22" s="1"/>
  <c r="AF1127" i="22" s="1"/>
  <c r="AH1127" i="22" s="1"/>
  <c r="W1128" i="22"/>
  <c r="AE1128" i="22" s="1"/>
  <c r="AF1128" i="22" s="1"/>
  <c r="AH1128" i="22" s="1"/>
  <c r="W1129" i="22"/>
  <c r="AE1129" i="22" s="1"/>
  <c r="AF1129" i="22" s="1"/>
  <c r="AH1129" i="22" s="1"/>
  <c r="W1130" i="22"/>
  <c r="AE1130" i="22" s="1"/>
  <c r="AF1130" i="22" s="1"/>
  <c r="AH1130" i="22" s="1"/>
  <c r="W1131" i="22"/>
  <c r="AE1131" i="22" s="1"/>
  <c r="AF1131" i="22" s="1"/>
  <c r="AH1131" i="22" s="1"/>
  <c r="W1132" i="22"/>
  <c r="AE1132" i="22" s="1"/>
  <c r="AF1132" i="22" s="1"/>
  <c r="AH1132" i="22" s="1"/>
  <c r="W1133" i="22"/>
  <c r="AE1133" i="22" s="1"/>
  <c r="AF1133" i="22" s="1"/>
  <c r="AH1133" i="22" s="1"/>
  <c r="W1134" i="22"/>
  <c r="AE1134" i="22" s="1"/>
  <c r="AF1134" i="22" s="1"/>
  <c r="AH1134" i="22" s="1"/>
  <c r="W1135" i="22"/>
  <c r="AE1135" i="22" s="1"/>
  <c r="AF1135" i="22" s="1"/>
  <c r="AH1135" i="22" s="1"/>
  <c r="W1136" i="22"/>
  <c r="AE1136" i="22" s="1"/>
  <c r="AF1136" i="22" s="1"/>
  <c r="AH1136" i="22" s="1"/>
  <c r="W1137" i="22"/>
  <c r="AE1137" i="22" s="1"/>
  <c r="AF1137" i="22" s="1"/>
  <c r="AH1137" i="22" s="1"/>
  <c r="W1138" i="22"/>
  <c r="AE1138" i="22" s="1"/>
  <c r="AF1138" i="22" s="1"/>
  <c r="AH1138" i="22" s="1"/>
  <c r="W1139" i="22"/>
  <c r="AE1139" i="22" s="1"/>
  <c r="AF1139" i="22" s="1"/>
  <c r="AH1139" i="22" s="1"/>
  <c r="W1140" i="22"/>
  <c r="AE1140" i="22" s="1"/>
  <c r="AF1140" i="22" s="1"/>
  <c r="AH1140" i="22" s="1"/>
  <c r="W1141" i="22"/>
  <c r="AE1141" i="22" s="1"/>
  <c r="AF1141" i="22" s="1"/>
  <c r="AH1141" i="22" s="1"/>
  <c r="W1142" i="22"/>
  <c r="AE1142" i="22" s="1"/>
  <c r="AF1142" i="22" s="1"/>
  <c r="AH1142" i="22" s="1"/>
  <c r="W1143" i="22"/>
  <c r="AE1143" i="22" s="1"/>
  <c r="AF1143" i="22" s="1"/>
  <c r="AH1143" i="22" s="1"/>
  <c r="W1144" i="22"/>
  <c r="AE1144" i="22" s="1"/>
  <c r="AF1144" i="22" s="1"/>
  <c r="AH1144" i="22" s="1"/>
  <c r="W1145" i="22"/>
  <c r="AE1145" i="22" s="1"/>
  <c r="AF1145" i="22" s="1"/>
  <c r="AH1145" i="22" s="1"/>
  <c r="W1146" i="22"/>
  <c r="AE1146" i="22" s="1"/>
  <c r="AF1146" i="22" s="1"/>
  <c r="AH1146" i="22" s="1"/>
  <c r="W1147" i="22"/>
  <c r="AE1147" i="22" s="1"/>
  <c r="AF1147" i="22" s="1"/>
  <c r="AH1147" i="22" s="1"/>
  <c r="W1148" i="22"/>
  <c r="AE1148" i="22" s="1"/>
  <c r="AF1148" i="22" s="1"/>
  <c r="AH1148" i="22" s="1"/>
  <c r="W1149" i="22"/>
  <c r="AE1149" i="22" s="1"/>
  <c r="AF1149" i="22" s="1"/>
  <c r="AH1149" i="22" s="1"/>
  <c r="W1150" i="22"/>
  <c r="AE1150" i="22" s="1"/>
  <c r="AF1150" i="22" s="1"/>
  <c r="AH1150" i="22" s="1"/>
  <c r="W1151" i="22"/>
  <c r="AE1151" i="22" s="1"/>
  <c r="AF1151" i="22" s="1"/>
  <c r="AH1151" i="22" s="1"/>
  <c r="W1152" i="22"/>
  <c r="AE1152" i="22" s="1"/>
  <c r="AF1152" i="22" s="1"/>
  <c r="AH1152" i="22" s="1"/>
  <c r="W1153" i="22"/>
  <c r="AE1153" i="22" s="1"/>
  <c r="AF1153" i="22" s="1"/>
  <c r="AH1153" i="22" s="1"/>
  <c r="W1154" i="22"/>
  <c r="AE1154" i="22" s="1"/>
  <c r="AF1154" i="22" s="1"/>
  <c r="AH1154" i="22" s="1"/>
  <c r="W1155" i="22"/>
  <c r="AE1155" i="22" s="1"/>
  <c r="AF1155" i="22" s="1"/>
  <c r="AH1155" i="22" s="1"/>
  <c r="W1156" i="22"/>
  <c r="AE1156" i="22" s="1"/>
  <c r="AF1156" i="22" s="1"/>
  <c r="AH1156" i="22" s="1"/>
  <c r="W1157" i="22"/>
  <c r="AE1157" i="22" s="1"/>
  <c r="AF1157" i="22" s="1"/>
  <c r="AH1157" i="22" s="1"/>
  <c r="W1158" i="22"/>
  <c r="AE1158" i="22" s="1"/>
  <c r="AF1158" i="22" s="1"/>
  <c r="AH1158" i="22" s="1"/>
  <c r="W1159" i="22"/>
  <c r="AE1159" i="22" s="1"/>
  <c r="AF1159" i="22" s="1"/>
  <c r="AH1159" i="22" s="1"/>
  <c r="W1160" i="22"/>
  <c r="AE1160" i="22" s="1"/>
  <c r="AF1160" i="22" s="1"/>
  <c r="AH1160" i="22" s="1"/>
  <c r="W1161" i="22"/>
  <c r="AE1161" i="22" s="1"/>
  <c r="AF1161" i="22" s="1"/>
  <c r="AH1161" i="22" s="1"/>
  <c r="W1162" i="22"/>
  <c r="AE1162" i="22" s="1"/>
  <c r="AF1162" i="22" s="1"/>
  <c r="AH1162" i="22" s="1"/>
  <c r="W1163" i="22"/>
  <c r="AE1163" i="22" s="1"/>
  <c r="AF1163" i="22" s="1"/>
  <c r="AH1163" i="22" s="1"/>
  <c r="W1164" i="22"/>
  <c r="AE1164" i="22" s="1"/>
  <c r="AF1164" i="22" s="1"/>
  <c r="AH1164" i="22" s="1"/>
  <c r="W1165" i="22"/>
  <c r="AE1165" i="22" s="1"/>
  <c r="AF1165" i="22" s="1"/>
  <c r="AH1165" i="22" s="1"/>
  <c r="W1166" i="22"/>
  <c r="AE1166" i="22" s="1"/>
  <c r="AF1166" i="22" s="1"/>
  <c r="AH1166" i="22" s="1"/>
  <c r="W1167" i="22"/>
  <c r="AE1167" i="22" s="1"/>
  <c r="AF1167" i="22" s="1"/>
  <c r="AH1167" i="22" s="1"/>
  <c r="W1168" i="22"/>
  <c r="AE1168" i="22" s="1"/>
  <c r="AF1168" i="22" s="1"/>
  <c r="AH1168" i="22" s="1"/>
  <c r="W1169" i="22"/>
  <c r="AE1169" i="22" s="1"/>
  <c r="AF1169" i="22" s="1"/>
  <c r="AH1169" i="22" s="1"/>
  <c r="W1170" i="22"/>
  <c r="AE1170" i="22" s="1"/>
  <c r="AF1170" i="22" s="1"/>
  <c r="AH1170" i="22" s="1"/>
  <c r="W1171" i="22"/>
  <c r="AE1171" i="22" s="1"/>
  <c r="AF1171" i="22" s="1"/>
  <c r="AH1171" i="22" s="1"/>
  <c r="W1172" i="22"/>
  <c r="AE1172" i="22" s="1"/>
  <c r="AF1172" i="22" s="1"/>
  <c r="AH1172" i="22" s="1"/>
  <c r="W1173" i="22"/>
  <c r="AE1173" i="22" s="1"/>
  <c r="AF1173" i="22" s="1"/>
  <c r="AH1173" i="22" s="1"/>
  <c r="W1174" i="22"/>
  <c r="AE1174" i="22" s="1"/>
  <c r="AF1174" i="22" s="1"/>
  <c r="AH1174" i="22" s="1"/>
  <c r="W1175" i="22"/>
  <c r="AE1175" i="22" s="1"/>
  <c r="AF1175" i="22" s="1"/>
  <c r="AH1175" i="22" s="1"/>
  <c r="W1176" i="22"/>
  <c r="AE1176" i="22" s="1"/>
  <c r="AF1176" i="22" s="1"/>
  <c r="AH1176" i="22" s="1"/>
  <c r="W1177" i="22"/>
  <c r="AE1177" i="22" s="1"/>
  <c r="AF1177" i="22" s="1"/>
  <c r="AH1177" i="22" s="1"/>
  <c r="W1178" i="22"/>
  <c r="AE1178" i="22" s="1"/>
  <c r="AF1178" i="22" s="1"/>
  <c r="AH1178" i="22" s="1"/>
  <c r="W1179" i="22"/>
  <c r="AE1179" i="22" s="1"/>
  <c r="AF1179" i="22" s="1"/>
  <c r="AH1179" i="22" s="1"/>
  <c r="W1180" i="22"/>
  <c r="AE1180" i="22" s="1"/>
  <c r="AF1180" i="22" s="1"/>
  <c r="AH1180" i="22" s="1"/>
  <c r="W1181" i="22"/>
  <c r="AE1181" i="22" s="1"/>
  <c r="AF1181" i="22" s="1"/>
  <c r="AH1181" i="22" s="1"/>
  <c r="W1182" i="22"/>
  <c r="AE1182" i="22" s="1"/>
  <c r="AF1182" i="22" s="1"/>
  <c r="AH1182" i="22" s="1"/>
  <c r="W1183" i="22"/>
  <c r="AE1183" i="22" s="1"/>
  <c r="AF1183" i="22" s="1"/>
  <c r="AH1183" i="22" s="1"/>
  <c r="W1184" i="22"/>
  <c r="AE1184" i="22" s="1"/>
  <c r="AF1184" i="22" s="1"/>
  <c r="AH1184" i="22" s="1"/>
  <c r="W1185" i="22"/>
  <c r="AE1185" i="22" s="1"/>
  <c r="AF1185" i="22" s="1"/>
  <c r="AH1185" i="22" s="1"/>
  <c r="W1186" i="22"/>
  <c r="AE1186" i="22" s="1"/>
  <c r="AF1186" i="22" s="1"/>
  <c r="AH1186" i="22" s="1"/>
  <c r="W1187" i="22"/>
  <c r="AE1187" i="22" s="1"/>
  <c r="AF1187" i="22" s="1"/>
  <c r="AH1187" i="22" s="1"/>
  <c r="W1188" i="22"/>
  <c r="AE1188" i="22" s="1"/>
  <c r="AF1188" i="22" s="1"/>
  <c r="AH1188" i="22" s="1"/>
  <c r="W1189" i="22"/>
  <c r="AE1189" i="22" s="1"/>
  <c r="AF1189" i="22" s="1"/>
  <c r="AH1189" i="22" s="1"/>
  <c r="W1190" i="22"/>
  <c r="AE1190" i="22" s="1"/>
  <c r="AF1190" i="22" s="1"/>
  <c r="AH1190" i="22" s="1"/>
  <c r="W1191" i="22"/>
  <c r="AE1191" i="22" s="1"/>
  <c r="AF1191" i="22" s="1"/>
  <c r="AH1191" i="22" s="1"/>
  <c r="W1192" i="22"/>
  <c r="AE1192" i="22" s="1"/>
  <c r="AF1192" i="22" s="1"/>
  <c r="AH1192" i="22" s="1"/>
  <c r="W1193" i="22"/>
  <c r="AE1193" i="22" s="1"/>
  <c r="AF1193" i="22" s="1"/>
  <c r="AH1193" i="22" s="1"/>
  <c r="W1194" i="22"/>
  <c r="AE1194" i="22" s="1"/>
  <c r="AF1194" i="22" s="1"/>
  <c r="AH1194" i="22" s="1"/>
  <c r="W1195" i="22"/>
  <c r="AE1195" i="22" s="1"/>
  <c r="AF1195" i="22" s="1"/>
  <c r="AH1195" i="22" s="1"/>
  <c r="W1196" i="22"/>
  <c r="AE1196" i="22" s="1"/>
  <c r="AF1196" i="22" s="1"/>
  <c r="AH1196" i="22" s="1"/>
  <c r="W1197" i="22"/>
  <c r="AE1197" i="22" s="1"/>
  <c r="AF1197" i="22" s="1"/>
  <c r="AH1197" i="22" s="1"/>
  <c r="W1198" i="22"/>
  <c r="AE1198" i="22" s="1"/>
  <c r="AF1198" i="22" s="1"/>
  <c r="AH1198" i="22" s="1"/>
  <c r="W1199" i="22"/>
  <c r="AE1199" i="22" s="1"/>
  <c r="AF1199" i="22" s="1"/>
  <c r="AH1199" i="22" s="1"/>
  <c r="W1200" i="22"/>
  <c r="AE1200" i="22" s="1"/>
  <c r="AF1200" i="22" s="1"/>
  <c r="AH1200" i="22" s="1"/>
  <c r="W1201" i="22"/>
  <c r="AE1201" i="22" s="1"/>
  <c r="AF1201" i="22" s="1"/>
  <c r="AH1201" i="22" s="1"/>
  <c r="W1202" i="22"/>
  <c r="AE1202" i="22" s="1"/>
  <c r="AF1202" i="22" s="1"/>
  <c r="AH1202" i="22" s="1"/>
  <c r="W1203" i="22"/>
  <c r="AE1203" i="22" s="1"/>
  <c r="AF1203" i="22" s="1"/>
  <c r="AH1203" i="22" s="1"/>
  <c r="W1204" i="22"/>
  <c r="AE1204" i="22" s="1"/>
  <c r="AF1204" i="22" s="1"/>
  <c r="AH1204" i="22" s="1"/>
  <c r="W1205" i="22"/>
  <c r="AE1205" i="22" s="1"/>
  <c r="AF1205" i="22" s="1"/>
  <c r="AH1205" i="22" s="1"/>
  <c r="W1206" i="22"/>
  <c r="AE1206" i="22" s="1"/>
  <c r="AF1206" i="22" s="1"/>
  <c r="AH1206" i="22" s="1"/>
  <c r="W1207" i="22"/>
  <c r="AE1207" i="22" s="1"/>
  <c r="AF1207" i="22" s="1"/>
  <c r="AH1207" i="22" s="1"/>
  <c r="W1208" i="22"/>
  <c r="AE1208" i="22" s="1"/>
  <c r="AF1208" i="22" s="1"/>
  <c r="AH1208" i="22" s="1"/>
  <c r="W1209" i="22"/>
  <c r="AE1209" i="22" s="1"/>
  <c r="AF1209" i="22" s="1"/>
  <c r="AH1209" i="22" s="1"/>
  <c r="W1210" i="22"/>
  <c r="AE1210" i="22" s="1"/>
  <c r="AF1210" i="22" s="1"/>
  <c r="AH1210" i="22" s="1"/>
  <c r="W1211" i="22"/>
  <c r="AE1211" i="22" s="1"/>
  <c r="AF1211" i="22" s="1"/>
  <c r="AH1211" i="22" s="1"/>
  <c r="W1212" i="22"/>
  <c r="AE1212" i="22" s="1"/>
  <c r="AF1212" i="22" s="1"/>
  <c r="AH1212" i="22" s="1"/>
  <c r="W1213" i="22"/>
  <c r="AE1213" i="22" s="1"/>
  <c r="AF1213" i="22" s="1"/>
  <c r="AH1213" i="22" s="1"/>
  <c r="W1214" i="22"/>
  <c r="AE1214" i="22" s="1"/>
  <c r="AF1214" i="22" s="1"/>
  <c r="AH1214" i="22" s="1"/>
  <c r="W1215" i="22"/>
  <c r="AE1215" i="22" s="1"/>
  <c r="AF1215" i="22" s="1"/>
  <c r="AH1215" i="22" s="1"/>
  <c r="W1216" i="22"/>
  <c r="AE1216" i="22" s="1"/>
  <c r="AF1216" i="22" s="1"/>
  <c r="AH1216" i="22" s="1"/>
  <c r="W1217" i="22"/>
  <c r="AE1217" i="22" s="1"/>
  <c r="AF1217" i="22" s="1"/>
  <c r="AH1217" i="22" s="1"/>
  <c r="W1218" i="22"/>
  <c r="AE1218" i="22" s="1"/>
  <c r="AF1218" i="22" s="1"/>
  <c r="AH1218" i="22" s="1"/>
  <c r="W1219" i="22"/>
  <c r="AE1219" i="22" s="1"/>
  <c r="AF1219" i="22" s="1"/>
  <c r="AH1219" i="22" s="1"/>
  <c r="W1220" i="22"/>
  <c r="AE1220" i="22" s="1"/>
  <c r="AF1220" i="22" s="1"/>
  <c r="AH1220" i="22" s="1"/>
  <c r="W1221" i="22"/>
  <c r="AE1221" i="22" s="1"/>
  <c r="AF1221" i="22" s="1"/>
  <c r="AH1221" i="22" s="1"/>
  <c r="W1222" i="22"/>
  <c r="AE1222" i="22" s="1"/>
  <c r="AF1222" i="22" s="1"/>
  <c r="AH1222" i="22" s="1"/>
  <c r="W1223" i="22"/>
  <c r="AE1223" i="22" s="1"/>
  <c r="AF1223" i="22" s="1"/>
  <c r="AH1223" i="22" s="1"/>
  <c r="W1224" i="22"/>
  <c r="AE1224" i="22" s="1"/>
  <c r="AF1224" i="22" s="1"/>
  <c r="AH1224" i="22" s="1"/>
  <c r="W1225" i="22"/>
  <c r="AE1225" i="22" s="1"/>
  <c r="AF1225" i="22" s="1"/>
  <c r="AH1225" i="22" s="1"/>
  <c r="W1226" i="22"/>
  <c r="AE1226" i="22" s="1"/>
  <c r="AF1226" i="22" s="1"/>
  <c r="AH1226" i="22" s="1"/>
  <c r="W1227" i="22"/>
  <c r="AE1227" i="22" s="1"/>
  <c r="AF1227" i="22" s="1"/>
  <c r="AH1227" i="22" s="1"/>
  <c r="W1228" i="22"/>
  <c r="AE1228" i="22" s="1"/>
  <c r="AF1228" i="22" s="1"/>
  <c r="AH1228" i="22" s="1"/>
  <c r="W1229" i="22"/>
  <c r="AE1229" i="22" s="1"/>
  <c r="AF1229" i="22" s="1"/>
  <c r="AH1229" i="22" s="1"/>
  <c r="W1230" i="22"/>
  <c r="AE1230" i="22" s="1"/>
  <c r="AF1230" i="22" s="1"/>
  <c r="AH1230" i="22" s="1"/>
  <c r="W1231" i="22"/>
  <c r="AE1231" i="22" s="1"/>
  <c r="AF1231" i="22" s="1"/>
  <c r="AH1231" i="22" s="1"/>
  <c r="W1232" i="22"/>
  <c r="AE1232" i="22" s="1"/>
  <c r="AF1232" i="22" s="1"/>
  <c r="AH1232" i="22" s="1"/>
  <c r="W1233" i="22"/>
  <c r="AE1233" i="22" s="1"/>
  <c r="AF1233" i="22" s="1"/>
  <c r="AH1233" i="22" s="1"/>
  <c r="W1234" i="22"/>
  <c r="AE1234" i="22" s="1"/>
  <c r="AF1234" i="22" s="1"/>
  <c r="AH1234" i="22" s="1"/>
  <c r="W1235" i="22"/>
  <c r="AE1235" i="22" s="1"/>
  <c r="AF1235" i="22" s="1"/>
  <c r="AH1235" i="22" s="1"/>
  <c r="W1236" i="22"/>
  <c r="AE1236" i="22" s="1"/>
  <c r="AF1236" i="22" s="1"/>
  <c r="AH1236" i="22" s="1"/>
  <c r="W1237" i="22"/>
  <c r="AE1237" i="22" s="1"/>
  <c r="AF1237" i="22" s="1"/>
  <c r="AH1237" i="22" s="1"/>
  <c r="W1238" i="22"/>
  <c r="AE1238" i="22" s="1"/>
  <c r="AF1238" i="22" s="1"/>
  <c r="AH1238" i="22" s="1"/>
  <c r="W1239" i="22"/>
  <c r="AE1239" i="22" s="1"/>
  <c r="AF1239" i="22" s="1"/>
  <c r="AH1239" i="22" s="1"/>
  <c r="W1240" i="22"/>
  <c r="AE1240" i="22" s="1"/>
  <c r="AF1240" i="22" s="1"/>
  <c r="AH1240" i="22" s="1"/>
  <c r="W1241" i="22"/>
  <c r="AE1241" i="22" s="1"/>
  <c r="AF1241" i="22" s="1"/>
  <c r="AH1241" i="22" s="1"/>
  <c r="W1242" i="22"/>
  <c r="AE1242" i="22" s="1"/>
  <c r="AF1242" i="22" s="1"/>
  <c r="AH1242" i="22" s="1"/>
  <c r="W1243" i="22"/>
  <c r="AE1243" i="22" s="1"/>
  <c r="AF1243" i="22" s="1"/>
  <c r="AH1243" i="22" s="1"/>
  <c r="W1244" i="22"/>
  <c r="AE1244" i="22" s="1"/>
  <c r="AF1244" i="22" s="1"/>
  <c r="AH1244" i="22" s="1"/>
  <c r="W1245" i="22"/>
  <c r="AE1245" i="22" s="1"/>
  <c r="AF1245" i="22" s="1"/>
  <c r="AH1245" i="22" s="1"/>
  <c r="W1246" i="22"/>
  <c r="AE1246" i="22" s="1"/>
  <c r="AF1246" i="22" s="1"/>
  <c r="AH1246" i="22" s="1"/>
  <c r="W1247" i="22"/>
  <c r="AE1247" i="22" s="1"/>
  <c r="AF1247" i="22" s="1"/>
  <c r="AH1247" i="22" s="1"/>
  <c r="W1248" i="22"/>
  <c r="AE1248" i="22" s="1"/>
  <c r="AF1248" i="22" s="1"/>
  <c r="AH1248" i="22" s="1"/>
  <c r="W1249" i="22"/>
  <c r="AE1249" i="22" s="1"/>
  <c r="AF1249" i="22" s="1"/>
  <c r="AH1249" i="22" s="1"/>
  <c r="W1250" i="22"/>
  <c r="AE1250" i="22" s="1"/>
  <c r="AF1250" i="22" s="1"/>
  <c r="AH1250" i="22" s="1"/>
  <c r="W1251" i="22"/>
  <c r="AE1251" i="22" s="1"/>
  <c r="AF1251" i="22" s="1"/>
  <c r="AH1251" i="22" s="1"/>
  <c r="W1252" i="22"/>
  <c r="AE1252" i="22" s="1"/>
  <c r="AF1252" i="22" s="1"/>
  <c r="AH1252" i="22" s="1"/>
  <c r="W1253" i="22"/>
  <c r="AE1253" i="22" s="1"/>
  <c r="AF1253" i="22" s="1"/>
  <c r="AH1253" i="22" s="1"/>
  <c r="W1254" i="22"/>
  <c r="AE1254" i="22" s="1"/>
  <c r="AF1254" i="22" s="1"/>
  <c r="AH1254" i="22" s="1"/>
  <c r="W1255" i="22"/>
  <c r="AE1255" i="22" s="1"/>
  <c r="AF1255" i="22" s="1"/>
  <c r="AH1255" i="22" s="1"/>
  <c r="W1256" i="22"/>
  <c r="AE1256" i="22" s="1"/>
  <c r="AF1256" i="22" s="1"/>
  <c r="AH1256" i="22" s="1"/>
  <c r="W1257" i="22"/>
  <c r="AE1257" i="22" s="1"/>
  <c r="AF1257" i="22" s="1"/>
  <c r="AH1257" i="22" s="1"/>
  <c r="W1258" i="22"/>
  <c r="AE1258" i="22" s="1"/>
  <c r="AF1258" i="22" s="1"/>
  <c r="AH1258" i="22" s="1"/>
  <c r="W1259" i="22"/>
  <c r="AE1259" i="22" s="1"/>
  <c r="AF1259" i="22" s="1"/>
  <c r="AH1259" i="22" s="1"/>
  <c r="W1260" i="22"/>
  <c r="AE1260" i="22" s="1"/>
  <c r="AF1260" i="22" s="1"/>
  <c r="AH1260" i="22" s="1"/>
  <c r="W1261" i="22"/>
  <c r="AE1261" i="22" s="1"/>
  <c r="AF1261" i="22" s="1"/>
  <c r="AH1261" i="22" s="1"/>
  <c r="W1262" i="22"/>
  <c r="AE1262" i="22" s="1"/>
  <c r="AF1262" i="22" s="1"/>
  <c r="AH1262" i="22" s="1"/>
  <c r="W1263" i="22"/>
  <c r="AE1263" i="22" s="1"/>
  <c r="AF1263" i="22" s="1"/>
  <c r="AH1263" i="22" s="1"/>
  <c r="W1264" i="22"/>
  <c r="AE1264" i="22" s="1"/>
  <c r="AF1264" i="22" s="1"/>
  <c r="AH1264" i="22" s="1"/>
  <c r="W1265" i="22"/>
  <c r="AE1265" i="22" s="1"/>
  <c r="AF1265" i="22" s="1"/>
  <c r="AH1265" i="22" s="1"/>
  <c r="W1266" i="22"/>
  <c r="AE1266" i="22" s="1"/>
  <c r="AF1266" i="22" s="1"/>
  <c r="AH1266" i="22" s="1"/>
  <c r="W1267" i="22"/>
  <c r="AE1267" i="22" s="1"/>
  <c r="AF1267" i="22" s="1"/>
  <c r="AH1267" i="22" s="1"/>
  <c r="W1268" i="22"/>
  <c r="AE1268" i="22" s="1"/>
  <c r="AF1268" i="22" s="1"/>
  <c r="AH1268" i="22" s="1"/>
  <c r="W1269" i="22"/>
  <c r="AE1269" i="22" s="1"/>
  <c r="AF1269" i="22" s="1"/>
  <c r="AH1269" i="22" s="1"/>
  <c r="W1270" i="22"/>
  <c r="AE1270" i="22" s="1"/>
  <c r="AF1270" i="22" s="1"/>
  <c r="AH1270" i="22" s="1"/>
  <c r="W1271" i="22"/>
  <c r="AE1271" i="22" s="1"/>
  <c r="AF1271" i="22" s="1"/>
  <c r="AH1271" i="22" s="1"/>
  <c r="W1272" i="22"/>
  <c r="AE1272" i="22" s="1"/>
  <c r="AF1272" i="22" s="1"/>
  <c r="AH1272" i="22" s="1"/>
  <c r="W1273" i="22"/>
  <c r="AE1273" i="22" s="1"/>
  <c r="AF1273" i="22" s="1"/>
  <c r="AH1273" i="22" s="1"/>
  <c r="W1274" i="22"/>
  <c r="AE1274" i="22" s="1"/>
  <c r="AF1274" i="22" s="1"/>
  <c r="AH1274" i="22" s="1"/>
  <c r="W1275" i="22"/>
  <c r="AE1275" i="22" s="1"/>
  <c r="AF1275" i="22" s="1"/>
  <c r="AH1275" i="22" s="1"/>
  <c r="W1276" i="22"/>
  <c r="AE1276" i="22" s="1"/>
  <c r="AF1276" i="22" s="1"/>
  <c r="AH1276" i="22" s="1"/>
  <c r="W1277" i="22"/>
  <c r="AE1277" i="22" s="1"/>
  <c r="AF1277" i="22" s="1"/>
  <c r="AH1277" i="22" s="1"/>
  <c r="W1278" i="22"/>
  <c r="AE1278" i="22" s="1"/>
  <c r="AF1278" i="22" s="1"/>
  <c r="AH1278" i="22" s="1"/>
  <c r="W1279" i="22"/>
  <c r="AE1279" i="22" s="1"/>
  <c r="AF1279" i="22" s="1"/>
  <c r="AH1279" i="22" s="1"/>
  <c r="W1280" i="22"/>
  <c r="AE1280" i="22" s="1"/>
  <c r="AF1280" i="22" s="1"/>
  <c r="AH1280" i="22" s="1"/>
  <c r="W1281" i="22"/>
  <c r="AE1281" i="22" s="1"/>
  <c r="AF1281" i="22" s="1"/>
  <c r="AH1281" i="22" s="1"/>
  <c r="W1282" i="22"/>
  <c r="AE1282" i="22" s="1"/>
  <c r="AF1282" i="22" s="1"/>
  <c r="AH1282" i="22" s="1"/>
  <c r="W1283" i="22"/>
  <c r="AE1283" i="22" s="1"/>
  <c r="AF1283" i="22" s="1"/>
  <c r="AH1283" i="22" s="1"/>
  <c r="W1284" i="22"/>
  <c r="AE1284" i="22" s="1"/>
  <c r="AF1284" i="22" s="1"/>
  <c r="AH1284" i="22" s="1"/>
  <c r="W1285" i="22"/>
  <c r="AE1285" i="22" s="1"/>
  <c r="AF1285" i="22" s="1"/>
  <c r="AH1285" i="22" s="1"/>
  <c r="W1286" i="22"/>
  <c r="AE1286" i="22" s="1"/>
  <c r="AF1286" i="22" s="1"/>
  <c r="AH1286" i="22" s="1"/>
  <c r="W1287" i="22"/>
  <c r="AE1287" i="22" s="1"/>
  <c r="AF1287" i="22" s="1"/>
  <c r="AH1287" i="22" s="1"/>
  <c r="W1288" i="22"/>
  <c r="AE1288" i="22" s="1"/>
  <c r="AF1288" i="22" s="1"/>
  <c r="AH1288" i="22" s="1"/>
  <c r="W1289" i="22"/>
  <c r="AE1289" i="22" s="1"/>
  <c r="AF1289" i="22" s="1"/>
  <c r="AH1289" i="22" s="1"/>
  <c r="W1290" i="22"/>
  <c r="AE1290" i="22" s="1"/>
  <c r="AF1290" i="22" s="1"/>
  <c r="AH1290" i="22" s="1"/>
  <c r="W1291" i="22"/>
  <c r="AE1291" i="22" s="1"/>
  <c r="AF1291" i="22" s="1"/>
  <c r="AH1291" i="22" s="1"/>
  <c r="W1292" i="22"/>
  <c r="AE1292" i="22" s="1"/>
  <c r="AF1292" i="22" s="1"/>
  <c r="AH1292" i="22" s="1"/>
  <c r="W1293" i="22"/>
  <c r="AE1293" i="22" s="1"/>
  <c r="AF1293" i="22" s="1"/>
  <c r="AH1293" i="22" s="1"/>
  <c r="W1294" i="22"/>
  <c r="AE1294" i="22" s="1"/>
  <c r="AF1294" i="22" s="1"/>
  <c r="AH1294" i="22" s="1"/>
  <c r="W1295" i="22"/>
  <c r="AE1295" i="22" s="1"/>
  <c r="AF1295" i="22" s="1"/>
  <c r="AH1295" i="22" s="1"/>
  <c r="W1296" i="22"/>
  <c r="AE1296" i="22" s="1"/>
  <c r="AF1296" i="22" s="1"/>
  <c r="AH1296" i="22" s="1"/>
  <c r="W1297" i="22"/>
  <c r="AE1297" i="22" s="1"/>
  <c r="AF1297" i="22" s="1"/>
  <c r="AH1297" i="22" s="1"/>
  <c r="W1298" i="22"/>
  <c r="AE1298" i="22" s="1"/>
  <c r="AF1298" i="22" s="1"/>
  <c r="AH1298" i="22" s="1"/>
  <c r="W1299" i="22"/>
  <c r="AE1299" i="22" s="1"/>
  <c r="AF1299" i="22" s="1"/>
  <c r="AH1299" i="22" s="1"/>
  <c r="W1300" i="22"/>
  <c r="AE1300" i="22" s="1"/>
  <c r="AF1300" i="22" s="1"/>
  <c r="AH1300" i="22" s="1"/>
  <c r="W1301" i="22"/>
  <c r="AE1301" i="22" s="1"/>
  <c r="AF1301" i="22" s="1"/>
  <c r="AH1301" i="22" s="1"/>
  <c r="W1302" i="22"/>
  <c r="AE1302" i="22" s="1"/>
  <c r="AF1302" i="22" s="1"/>
  <c r="AH1302" i="22" s="1"/>
  <c r="W1303" i="22"/>
  <c r="AE1303" i="22" s="1"/>
  <c r="AF1303" i="22" s="1"/>
  <c r="AH1303" i="22" s="1"/>
  <c r="W1304" i="22"/>
  <c r="AE1304" i="22" s="1"/>
  <c r="AF1304" i="22" s="1"/>
  <c r="AH1304" i="22" s="1"/>
  <c r="W1305" i="22"/>
  <c r="AE1305" i="22" s="1"/>
  <c r="AF1305" i="22" s="1"/>
  <c r="AH1305" i="22" s="1"/>
  <c r="W1306" i="22"/>
  <c r="AE1306" i="22" s="1"/>
  <c r="AF1306" i="22" s="1"/>
  <c r="AH1306" i="22" s="1"/>
  <c r="W1307" i="22"/>
  <c r="AE1307" i="22" s="1"/>
  <c r="AF1307" i="22" s="1"/>
  <c r="AH1307" i="22" s="1"/>
  <c r="W1308" i="22"/>
  <c r="AE1308" i="22" s="1"/>
  <c r="AF1308" i="22" s="1"/>
  <c r="AH1308" i="22" s="1"/>
  <c r="W1309" i="22"/>
  <c r="AE1309" i="22" s="1"/>
  <c r="AF1309" i="22" s="1"/>
  <c r="AH1309" i="22" s="1"/>
  <c r="W1310" i="22"/>
  <c r="AE1310" i="22" s="1"/>
  <c r="AF1310" i="22" s="1"/>
  <c r="AH1310" i="22" s="1"/>
  <c r="W1311" i="22"/>
  <c r="AE1311" i="22" s="1"/>
  <c r="AF1311" i="22" s="1"/>
  <c r="AH1311" i="22" s="1"/>
  <c r="W1312" i="22"/>
  <c r="AE1312" i="22" s="1"/>
  <c r="AF1312" i="22" s="1"/>
  <c r="AH1312" i="22" s="1"/>
  <c r="W1313" i="22"/>
  <c r="AE1313" i="22" s="1"/>
  <c r="AF1313" i="22" s="1"/>
  <c r="AH1313" i="22" s="1"/>
  <c r="W1314" i="22"/>
  <c r="AE1314" i="22" s="1"/>
  <c r="AF1314" i="22" s="1"/>
  <c r="AH1314" i="22" s="1"/>
  <c r="W1315" i="22"/>
  <c r="AE1315" i="22" s="1"/>
  <c r="AF1315" i="22" s="1"/>
  <c r="AH1315" i="22" s="1"/>
  <c r="W1316" i="22"/>
  <c r="AE1316" i="22" s="1"/>
  <c r="AF1316" i="22" s="1"/>
  <c r="AH1316" i="22" s="1"/>
  <c r="W1317" i="22"/>
  <c r="AE1317" i="22" s="1"/>
  <c r="AF1317" i="22" s="1"/>
  <c r="AH1317" i="22" s="1"/>
  <c r="W1318" i="22"/>
  <c r="AE1318" i="22" s="1"/>
  <c r="AF1318" i="22" s="1"/>
  <c r="AH1318" i="22" s="1"/>
  <c r="W1319" i="22"/>
  <c r="AE1319" i="22" s="1"/>
  <c r="AF1319" i="22" s="1"/>
  <c r="AH1319" i="22" s="1"/>
  <c r="W1320" i="22"/>
  <c r="AE1320" i="22" s="1"/>
  <c r="AF1320" i="22" s="1"/>
  <c r="AH1320" i="22" s="1"/>
  <c r="W1321" i="22"/>
  <c r="AE1321" i="22" s="1"/>
  <c r="AF1321" i="22" s="1"/>
  <c r="AH1321" i="22" s="1"/>
  <c r="W1322" i="22"/>
  <c r="AE1322" i="22" s="1"/>
  <c r="AF1322" i="22" s="1"/>
  <c r="AH1322" i="22" s="1"/>
  <c r="W1323" i="22"/>
  <c r="AE1323" i="22" s="1"/>
  <c r="AF1323" i="22" s="1"/>
  <c r="AH1323" i="22" s="1"/>
  <c r="W1324" i="22"/>
  <c r="AE1324" i="22" s="1"/>
  <c r="AF1324" i="22" s="1"/>
  <c r="AH1324" i="22" s="1"/>
  <c r="W1325" i="22"/>
  <c r="AE1325" i="22" s="1"/>
  <c r="AF1325" i="22" s="1"/>
  <c r="AH1325" i="22" s="1"/>
  <c r="W1326" i="22"/>
  <c r="AE1326" i="22" s="1"/>
  <c r="AF1326" i="22" s="1"/>
  <c r="AH1326" i="22" s="1"/>
  <c r="W1327" i="22"/>
  <c r="AE1327" i="22" s="1"/>
  <c r="AF1327" i="22" s="1"/>
  <c r="AH1327" i="22" s="1"/>
  <c r="W1328" i="22"/>
  <c r="AE1328" i="22" s="1"/>
  <c r="AF1328" i="22" s="1"/>
  <c r="AH1328" i="22" s="1"/>
  <c r="W1329" i="22"/>
  <c r="AE1329" i="22" s="1"/>
  <c r="AF1329" i="22" s="1"/>
  <c r="AH1329" i="22" s="1"/>
  <c r="W1330" i="22"/>
  <c r="AE1330" i="22" s="1"/>
  <c r="AF1330" i="22" s="1"/>
  <c r="AH1330" i="22" s="1"/>
  <c r="W1331" i="22"/>
  <c r="AE1331" i="22" s="1"/>
  <c r="AF1331" i="22" s="1"/>
  <c r="AH1331" i="22" s="1"/>
  <c r="W1332" i="22"/>
  <c r="AE1332" i="22" s="1"/>
  <c r="AF1332" i="22" s="1"/>
  <c r="AH1332" i="22" s="1"/>
  <c r="W1333" i="22"/>
  <c r="AE1333" i="22" s="1"/>
  <c r="AF1333" i="22" s="1"/>
  <c r="AH1333" i="22" s="1"/>
  <c r="W1334" i="22"/>
  <c r="AE1334" i="22" s="1"/>
  <c r="AF1334" i="22" s="1"/>
  <c r="AH1334" i="22" s="1"/>
  <c r="W1335" i="22"/>
  <c r="AE1335" i="22" s="1"/>
  <c r="AF1335" i="22" s="1"/>
  <c r="AH1335" i="22" s="1"/>
  <c r="W1336" i="22"/>
  <c r="AE1336" i="22" s="1"/>
  <c r="AF1336" i="22" s="1"/>
  <c r="AH1336" i="22" s="1"/>
  <c r="W1337" i="22"/>
  <c r="AE1337" i="22" s="1"/>
  <c r="AF1337" i="22" s="1"/>
  <c r="AH1337" i="22" s="1"/>
  <c r="W1338" i="22"/>
  <c r="AE1338" i="22" s="1"/>
  <c r="AF1338" i="22" s="1"/>
  <c r="AH1338" i="22" s="1"/>
  <c r="W1339" i="22"/>
  <c r="AE1339" i="22" s="1"/>
  <c r="AF1339" i="22" s="1"/>
  <c r="AH1339" i="22" s="1"/>
  <c r="W1340" i="22"/>
  <c r="AE1340" i="22" s="1"/>
  <c r="AF1340" i="22" s="1"/>
  <c r="AH1340" i="22" s="1"/>
  <c r="W1341" i="22"/>
  <c r="AE1341" i="22" s="1"/>
  <c r="AF1341" i="22" s="1"/>
  <c r="AH1341" i="22" s="1"/>
  <c r="W1342" i="22"/>
  <c r="AE1342" i="22" s="1"/>
  <c r="AF1342" i="22" s="1"/>
  <c r="AH1342" i="22" s="1"/>
  <c r="W1343" i="22"/>
  <c r="AE1343" i="22" s="1"/>
  <c r="AF1343" i="22" s="1"/>
  <c r="AH1343" i="22" s="1"/>
  <c r="W1344" i="22"/>
  <c r="AE1344" i="22" s="1"/>
  <c r="AF1344" i="22" s="1"/>
  <c r="AH1344" i="22" s="1"/>
  <c r="W1345" i="22"/>
  <c r="AE1345" i="22" s="1"/>
  <c r="AF1345" i="22" s="1"/>
  <c r="AH1345" i="22" s="1"/>
  <c r="W1346" i="22"/>
  <c r="AE1346" i="22" s="1"/>
  <c r="AF1346" i="22" s="1"/>
  <c r="AH1346" i="22" s="1"/>
  <c r="W1347" i="22"/>
  <c r="AE1347" i="22" s="1"/>
  <c r="AF1347" i="22" s="1"/>
  <c r="AH1347" i="22" s="1"/>
  <c r="W1348" i="22"/>
  <c r="AE1348" i="22" s="1"/>
  <c r="AF1348" i="22" s="1"/>
  <c r="AH1348" i="22" s="1"/>
  <c r="W1349" i="22"/>
  <c r="AE1349" i="22" s="1"/>
  <c r="AF1349" i="22" s="1"/>
  <c r="AH1349" i="22" s="1"/>
  <c r="W1350" i="22"/>
  <c r="AE1350" i="22" s="1"/>
  <c r="AF1350" i="22" s="1"/>
  <c r="AH1350" i="22" s="1"/>
  <c r="W1351" i="22"/>
  <c r="AE1351" i="22" s="1"/>
  <c r="AF1351" i="22" s="1"/>
  <c r="AH1351" i="22" s="1"/>
  <c r="W1352" i="22"/>
  <c r="AE1352" i="22" s="1"/>
  <c r="AF1352" i="22" s="1"/>
  <c r="AH1352" i="22" s="1"/>
  <c r="W1353" i="22"/>
  <c r="AE1353" i="22" s="1"/>
  <c r="AF1353" i="22" s="1"/>
  <c r="AH1353" i="22" s="1"/>
  <c r="W1354" i="22"/>
  <c r="AE1354" i="22" s="1"/>
  <c r="AF1354" i="22" s="1"/>
  <c r="AH1354" i="22" s="1"/>
  <c r="W1355" i="22"/>
  <c r="AE1355" i="22" s="1"/>
  <c r="AF1355" i="22" s="1"/>
  <c r="AH1355" i="22" s="1"/>
  <c r="W1356" i="22"/>
  <c r="AE1356" i="22" s="1"/>
  <c r="AF1356" i="22" s="1"/>
  <c r="AH1356" i="22" s="1"/>
  <c r="W1357" i="22"/>
  <c r="AE1357" i="22" s="1"/>
  <c r="AF1357" i="22" s="1"/>
  <c r="AH1357" i="22" s="1"/>
  <c r="W1358" i="22"/>
  <c r="AE1358" i="22" s="1"/>
  <c r="AF1358" i="22" s="1"/>
  <c r="AH1358" i="22" s="1"/>
  <c r="W1359" i="22"/>
  <c r="AE1359" i="22" s="1"/>
  <c r="AF1359" i="22" s="1"/>
  <c r="AH1359" i="22" s="1"/>
  <c r="W1360" i="22"/>
  <c r="AE1360" i="22" s="1"/>
  <c r="AF1360" i="22" s="1"/>
  <c r="AH1360" i="22" s="1"/>
  <c r="W1361" i="22"/>
  <c r="AE1361" i="22" s="1"/>
  <c r="AF1361" i="22" s="1"/>
  <c r="AH1361" i="22" s="1"/>
  <c r="W1362" i="22"/>
  <c r="AE1362" i="22" s="1"/>
  <c r="AF1362" i="22" s="1"/>
  <c r="AH1362" i="22" s="1"/>
  <c r="W1363" i="22"/>
  <c r="AE1363" i="22" s="1"/>
  <c r="AF1363" i="22" s="1"/>
  <c r="AH1363" i="22" s="1"/>
  <c r="W1364" i="22"/>
  <c r="AE1364" i="22" s="1"/>
  <c r="AF1364" i="22" s="1"/>
  <c r="AH1364" i="22" s="1"/>
  <c r="W1365" i="22"/>
  <c r="AE1365" i="22" s="1"/>
  <c r="AF1365" i="22" s="1"/>
  <c r="AH1365" i="22" s="1"/>
  <c r="W1366" i="22"/>
  <c r="AE1366" i="22" s="1"/>
  <c r="AF1366" i="22" s="1"/>
  <c r="AH1366" i="22" s="1"/>
  <c r="W1367" i="22"/>
  <c r="AE1367" i="22" s="1"/>
  <c r="AF1367" i="22" s="1"/>
  <c r="AH1367" i="22" s="1"/>
  <c r="W1368" i="22"/>
  <c r="AE1368" i="22" s="1"/>
  <c r="AF1368" i="22" s="1"/>
  <c r="AH1368" i="22" s="1"/>
  <c r="W1369" i="22"/>
  <c r="AE1369" i="22" s="1"/>
  <c r="AF1369" i="22" s="1"/>
  <c r="AH1369" i="22" s="1"/>
  <c r="W1370" i="22"/>
  <c r="AE1370" i="22" s="1"/>
  <c r="AF1370" i="22" s="1"/>
  <c r="AH1370" i="22" s="1"/>
  <c r="W1371" i="22"/>
  <c r="AE1371" i="22" s="1"/>
  <c r="AF1371" i="22" s="1"/>
  <c r="AH1371" i="22" s="1"/>
  <c r="W1372" i="22"/>
  <c r="AE1372" i="22" s="1"/>
  <c r="AF1372" i="22" s="1"/>
  <c r="AH1372" i="22" s="1"/>
  <c r="W1373" i="22"/>
  <c r="AE1373" i="22" s="1"/>
  <c r="AF1373" i="22" s="1"/>
  <c r="AH1373" i="22" s="1"/>
  <c r="W1374" i="22"/>
  <c r="AE1374" i="22" s="1"/>
  <c r="AF1374" i="22" s="1"/>
  <c r="AH1374" i="22" s="1"/>
  <c r="W1375" i="22"/>
  <c r="AE1375" i="22" s="1"/>
  <c r="AF1375" i="22" s="1"/>
  <c r="AH1375" i="22" s="1"/>
  <c r="W1376" i="22"/>
  <c r="AE1376" i="22" s="1"/>
  <c r="AF1376" i="22" s="1"/>
  <c r="AH1376" i="22" s="1"/>
  <c r="W1377" i="22"/>
  <c r="AE1377" i="22" s="1"/>
  <c r="AF1377" i="22" s="1"/>
  <c r="AH1377" i="22" s="1"/>
  <c r="W1378" i="22"/>
  <c r="AE1378" i="22" s="1"/>
  <c r="AF1378" i="22" s="1"/>
  <c r="AH1378" i="22" s="1"/>
  <c r="W1379" i="22"/>
  <c r="AE1379" i="22" s="1"/>
  <c r="AF1379" i="22" s="1"/>
  <c r="AH1379" i="22" s="1"/>
  <c r="W1380" i="22"/>
  <c r="AE1380" i="22" s="1"/>
  <c r="AF1380" i="22" s="1"/>
  <c r="AH1380" i="22" s="1"/>
  <c r="W1381" i="22"/>
  <c r="AE1381" i="22" s="1"/>
  <c r="AF1381" i="22" s="1"/>
  <c r="AH1381" i="22" s="1"/>
  <c r="W1382" i="22"/>
  <c r="AE1382" i="22" s="1"/>
  <c r="AF1382" i="22" s="1"/>
  <c r="AH1382" i="22" s="1"/>
  <c r="W1383" i="22"/>
  <c r="AE1383" i="22" s="1"/>
  <c r="AF1383" i="22" s="1"/>
  <c r="AH1383" i="22" s="1"/>
  <c r="W1384" i="22"/>
  <c r="AE1384" i="22" s="1"/>
  <c r="AF1384" i="22" s="1"/>
  <c r="AH1384" i="22" s="1"/>
  <c r="W1385" i="22"/>
  <c r="AE1385" i="22" s="1"/>
  <c r="AF1385" i="22" s="1"/>
  <c r="AH1385" i="22" s="1"/>
  <c r="W1386" i="22"/>
  <c r="AE1386" i="22" s="1"/>
  <c r="AF1386" i="22" s="1"/>
  <c r="AH1386" i="22" s="1"/>
  <c r="W1387" i="22"/>
  <c r="AE1387" i="22" s="1"/>
  <c r="AF1387" i="22" s="1"/>
  <c r="AH1387" i="22" s="1"/>
  <c r="W1388" i="22"/>
  <c r="AE1388" i="22" s="1"/>
  <c r="AF1388" i="22" s="1"/>
  <c r="AH1388" i="22" s="1"/>
  <c r="W1389" i="22"/>
  <c r="AE1389" i="22" s="1"/>
  <c r="AF1389" i="22" s="1"/>
  <c r="AH1389" i="22" s="1"/>
  <c r="W1390" i="22"/>
  <c r="AE1390" i="22" s="1"/>
  <c r="AF1390" i="22" s="1"/>
  <c r="AH1390" i="22" s="1"/>
  <c r="W1391" i="22"/>
  <c r="AE1391" i="22" s="1"/>
  <c r="AF1391" i="22" s="1"/>
  <c r="AH1391" i="22" s="1"/>
  <c r="W1392" i="22"/>
  <c r="AE1392" i="22" s="1"/>
  <c r="AF1392" i="22" s="1"/>
  <c r="AH1392" i="22" s="1"/>
  <c r="W1393" i="22"/>
  <c r="AE1393" i="22" s="1"/>
  <c r="AF1393" i="22" s="1"/>
  <c r="AH1393" i="22" s="1"/>
  <c r="W1394" i="22"/>
  <c r="AE1394" i="22" s="1"/>
  <c r="AF1394" i="22" s="1"/>
  <c r="AH1394" i="22" s="1"/>
  <c r="W1395" i="22"/>
  <c r="AE1395" i="22" s="1"/>
  <c r="AF1395" i="22" s="1"/>
  <c r="AH1395" i="22" s="1"/>
  <c r="W1396" i="22"/>
  <c r="AE1396" i="22" s="1"/>
  <c r="AF1396" i="22" s="1"/>
  <c r="AH1396" i="22" s="1"/>
  <c r="W1397" i="22"/>
  <c r="AE1397" i="22" s="1"/>
  <c r="AF1397" i="22" s="1"/>
  <c r="AH1397" i="22" s="1"/>
  <c r="W1398" i="22"/>
  <c r="AE1398" i="22" s="1"/>
  <c r="AF1398" i="22" s="1"/>
  <c r="AH1398" i="22" s="1"/>
  <c r="W1399" i="22"/>
  <c r="AE1399" i="22" s="1"/>
  <c r="AF1399" i="22" s="1"/>
  <c r="AH1399" i="22" s="1"/>
  <c r="W1400" i="22"/>
  <c r="AE1400" i="22" s="1"/>
  <c r="AF1400" i="22" s="1"/>
  <c r="AH1400" i="22" s="1"/>
  <c r="W1401" i="22"/>
  <c r="AE1401" i="22" s="1"/>
  <c r="AF1401" i="22" s="1"/>
  <c r="AH1401" i="22" s="1"/>
  <c r="W1402" i="22"/>
  <c r="AE1402" i="22" s="1"/>
  <c r="AF1402" i="22" s="1"/>
  <c r="AH1402" i="22" s="1"/>
  <c r="W1403" i="22"/>
  <c r="AE1403" i="22" s="1"/>
  <c r="AF1403" i="22" s="1"/>
  <c r="AH1403" i="22" s="1"/>
  <c r="W1404" i="22"/>
  <c r="AE1404" i="22" s="1"/>
  <c r="AF1404" i="22" s="1"/>
  <c r="AH1404" i="22" s="1"/>
  <c r="W1405" i="22"/>
  <c r="AE1405" i="22" s="1"/>
  <c r="AF1405" i="22" s="1"/>
  <c r="AH1405" i="22" s="1"/>
  <c r="W1406" i="22"/>
  <c r="AE1406" i="22" s="1"/>
  <c r="AF1406" i="22" s="1"/>
  <c r="AH1406" i="22" s="1"/>
  <c r="W1407" i="22"/>
  <c r="AE1407" i="22" s="1"/>
  <c r="AF1407" i="22" s="1"/>
  <c r="AH1407" i="22" s="1"/>
  <c r="W1408" i="22"/>
  <c r="AE1408" i="22" s="1"/>
  <c r="AF1408" i="22" s="1"/>
  <c r="AH1408" i="22" s="1"/>
  <c r="W1409" i="22"/>
  <c r="AE1409" i="22" s="1"/>
  <c r="AF1409" i="22" s="1"/>
  <c r="AH1409" i="22" s="1"/>
  <c r="W1410" i="22"/>
  <c r="AE1410" i="22" s="1"/>
  <c r="AF1410" i="22" s="1"/>
  <c r="AH1410" i="22" s="1"/>
  <c r="W1411" i="22"/>
  <c r="AE1411" i="22" s="1"/>
  <c r="AF1411" i="22" s="1"/>
  <c r="AH1411" i="22" s="1"/>
  <c r="W1412" i="22"/>
  <c r="AE1412" i="22" s="1"/>
  <c r="AF1412" i="22" s="1"/>
  <c r="AH1412" i="22" s="1"/>
  <c r="W1413" i="22"/>
  <c r="AE1413" i="22" s="1"/>
  <c r="AF1413" i="22" s="1"/>
  <c r="AH1413" i="22" s="1"/>
  <c r="W1414" i="22"/>
  <c r="AE1414" i="22" s="1"/>
  <c r="AF1414" i="22" s="1"/>
  <c r="AH1414" i="22" s="1"/>
  <c r="W1415" i="22"/>
  <c r="AE1415" i="22" s="1"/>
  <c r="AF1415" i="22" s="1"/>
  <c r="AH1415" i="22" s="1"/>
  <c r="W1416" i="22"/>
  <c r="AE1416" i="22" s="1"/>
  <c r="AF1416" i="22" s="1"/>
  <c r="AH1416" i="22" s="1"/>
  <c r="W1417" i="22"/>
  <c r="AE1417" i="22" s="1"/>
  <c r="AF1417" i="22" s="1"/>
  <c r="AH1417" i="22" s="1"/>
  <c r="W1418" i="22"/>
  <c r="AE1418" i="22" s="1"/>
  <c r="AF1418" i="22" s="1"/>
  <c r="AH1418" i="22" s="1"/>
  <c r="W1419" i="22"/>
  <c r="AE1419" i="22" s="1"/>
  <c r="AF1419" i="22" s="1"/>
  <c r="AH1419" i="22" s="1"/>
  <c r="W1420" i="22"/>
  <c r="AE1420" i="22" s="1"/>
  <c r="AF1420" i="22" s="1"/>
  <c r="AH1420" i="22" s="1"/>
  <c r="W1421" i="22"/>
  <c r="AE1421" i="22" s="1"/>
  <c r="AF1421" i="22" s="1"/>
  <c r="AH1421" i="22" s="1"/>
  <c r="W1422" i="22"/>
  <c r="AE1422" i="22" s="1"/>
  <c r="AF1422" i="22" s="1"/>
  <c r="AH1422" i="22" s="1"/>
  <c r="W1423" i="22"/>
  <c r="AE1423" i="22" s="1"/>
  <c r="AF1423" i="22" s="1"/>
  <c r="AH1423" i="22" s="1"/>
  <c r="W1424" i="22"/>
  <c r="AE1424" i="22" s="1"/>
  <c r="AF1424" i="22" s="1"/>
  <c r="AH1424" i="22" s="1"/>
  <c r="W1425" i="22"/>
  <c r="AE1425" i="22" s="1"/>
  <c r="AF1425" i="22" s="1"/>
  <c r="AH1425" i="22" s="1"/>
  <c r="W1426" i="22"/>
  <c r="AE1426" i="22" s="1"/>
  <c r="AF1426" i="22" s="1"/>
  <c r="AH1426" i="22" s="1"/>
  <c r="W1427" i="22"/>
  <c r="AE1427" i="22" s="1"/>
  <c r="AF1427" i="22" s="1"/>
  <c r="AH1427" i="22" s="1"/>
  <c r="W1428" i="22"/>
  <c r="AE1428" i="22" s="1"/>
  <c r="AF1428" i="22" s="1"/>
  <c r="AH1428" i="22" s="1"/>
  <c r="W1429" i="22"/>
  <c r="AE1429" i="22" s="1"/>
  <c r="AF1429" i="22" s="1"/>
  <c r="AH1429" i="22" s="1"/>
  <c r="W1430" i="22"/>
  <c r="AE1430" i="22" s="1"/>
  <c r="AF1430" i="22" s="1"/>
  <c r="AH1430" i="22" s="1"/>
  <c r="W1431" i="22"/>
  <c r="AE1431" i="22" s="1"/>
  <c r="AF1431" i="22" s="1"/>
  <c r="AH1431" i="22" s="1"/>
  <c r="W1432" i="22"/>
  <c r="AE1432" i="22" s="1"/>
  <c r="AF1432" i="22" s="1"/>
  <c r="AH1432" i="22" s="1"/>
  <c r="W1433" i="22"/>
  <c r="AE1433" i="22" s="1"/>
  <c r="AF1433" i="22" s="1"/>
  <c r="AH1433" i="22" s="1"/>
  <c r="W1434" i="22"/>
  <c r="AE1434" i="22" s="1"/>
  <c r="AF1434" i="22" s="1"/>
  <c r="AH1434" i="22" s="1"/>
  <c r="W1435" i="22"/>
  <c r="AE1435" i="22" s="1"/>
  <c r="AF1435" i="22" s="1"/>
  <c r="AH1435" i="22" s="1"/>
  <c r="W1436" i="22"/>
  <c r="AE1436" i="22" s="1"/>
  <c r="AF1436" i="22" s="1"/>
  <c r="AH1436" i="22" s="1"/>
  <c r="W1437" i="22"/>
  <c r="AE1437" i="22" s="1"/>
  <c r="AF1437" i="22" s="1"/>
  <c r="AH1437" i="22" s="1"/>
  <c r="W1438" i="22"/>
  <c r="AE1438" i="22" s="1"/>
  <c r="AF1438" i="22" s="1"/>
  <c r="AH1438" i="22" s="1"/>
  <c r="W1439" i="22"/>
  <c r="AE1439" i="22" s="1"/>
  <c r="AF1439" i="22" s="1"/>
  <c r="AH1439" i="22" s="1"/>
  <c r="W1440" i="22"/>
  <c r="AE1440" i="22" s="1"/>
  <c r="AF1440" i="22" s="1"/>
  <c r="AH1440" i="22" s="1"/>
  <c r="W1441" i="22"/>
  <c r="AE1441" i="22" s="1"/>
  <c r="AF1441" i="22" s="1"/>
  <c r="AH1441" i="22" s="1"/>
  <c r="W1442" i="22"/>
  <c r="AE1442" i="22" s="1"/>
  <c r="AF1442" i="22" s="1"/>
  <c r="AH1442" i="22" s="1"/>
  <c r="W1443" i="22"/>
  <c r="AE1443" i="22" s="1"/>
  <c r="AF1443" i="22" s="1"/>
  <c r="AH1443" i="22" s="1"/>
  <c r="W1444" i="22"/>
  <c r="AE1444" i="22" s="1"/>
  <c r="AF1444" i="22" s="1"/>
  <c r="AH1444" i="22" s="1"/>
  <c r="W1445" i="22"/>
  <c r="AE1445" i="22" s="1"/>
  <c r="AF1445" i="22" s="1"/>
  <c r="AH1445" i="22" s="1"/>
  <c r="W1446" i="22"/>
  <c r="AE1446" i="22" s="1"/>
  <c r="AF1446" i="22" s="1"/>
  <c r="AH1446" i="22" s="1"/>
  <c r="W1447" i="22"/>
  <c r="AE1447" i="22" s="1"/>
  <c r="AF1447" i="22" s="1"/>
  <c r="AH1447" i="22" s="1"/>
  <c r="W1448" i="22"/>
  <c r="AE1448" i="22" s="1"/>
  <c r="AF1448" i="22" s="1"/>
  <c r="AH1448" i="22" s="1"/>
  <c r="W1449" i="22"/>
  <c r="AE1449" i="22" s="1"/>
  <c r="AF1449" i="22" s="1"/>
  <c r="AH1449" i="22" s="1"/>
  <c r="W1450" i="22"/>
  <c r="AE1450" i="22" s="1"/>
  <c r="AF1450" i="22" s="1"/>
  <c r="AH1450" i="22" s="1"/>
  <c r="W1451" i="22"/>
  <c r="AE1451" i="22" s="1"/>
  <c r="AF1451" i="22" s="1"/>
  <c r="AH1451" i="22" s="1"/>
  <c r="W1452" i="22"/>
  <c r="AE1452" i="22" s="1"/>
  <c r="AF1452" i="22" s="1"/>
  <c r="AH1452" i="22" s="1"/>
  <c r="W1453" i="22"/>
  <c r="AE1453" i="22" s="1"/>
  <c r="AF1453" i="22" s="1"/>
  <c r="AH1453" i="22" s="1"/>
  <c r="W1454" i="22"/>
  <c r="AE1454" i="22" s="1"/>
  <c r="AF1454" i="22" s="1"/>
  <c r="AH1454" i="22" s="1"/>
  <c r="W1455" i="22"/>
  <c r="AE1455" i="22" s="1"/>
  <c r="AF1455" i="22" s="1"/>
  <c r="AH1455" i="22" s="1"/>
  <c r="W1456" i="22"/>
  <c r="AE1456" i="22" s="1"/>
  <c r="AF1456" i="22" s="1"/>
  <c r="AH1456" i="22" s="1"/>
  <c r="W1457" i="22"/>
  <c r="AE1457" i="22" s="1"/>
  <c r="AF1457" i="22" s="1"/>
  <c r="AH1457" i="22" s="1"/>
  <c r="W1458" i="22"/>
  <c r="AE1458" i="22" s="1"/>
  <c r="AF1458" i="22" s="1"/>
  <c r="AH1458" i="22" s="1"/>
  <c r="W1459" i="22"/>
  <c r="AE1459" i="22" s="1"/>
  <c r="AF1459" i="22" s="1"/>
  <c r="AH1459" i="22" s="1"/>
  <c r="W1460" i="22"/>
  <c r="AE1460" i="22" s="1"/>
  <c r="AF1460" i="22" s="1"/>
  <c r="AH1460" i="22" s="1"/>
  <c r="W1461" i="22"/>
  <c r="AE1461" i="22" s="1"/>
  <c r="AF1461" i="22" s="1"/>
  <c r="AH1461" i="22" s="1"/>
  <c r="W1462" i="22"/>
  <c r="AE1462" i="22" s="1"/>
  <c r="AF1462" i="22" s="1"/>
  <c r="AH1462" i="22" s="1"/>
  <c r="W1463" i="22"/>
  <c r="AE1463" i="22" s="1"/>
  <c r="AF1463" i="22" s="1"/>
  <c r="AH1463" i="22" s="1"/>
  <c r="W1464" i="22"/>
  <c r="AE1464" i="22" s="1"/>
  <c r="AF1464" i="22" s="1"/>
  <c r="AH1464" i="22" s="1"/>
  <c r="W1465" i="22"/>
  <c r="AE1465" i="22" s="1"/>
  <c r="AF1465" i="22" s="1"/>
  <c r="AH1465" i="22" s="1"/>
  <c r="W1466" i="22"/>
  <c r="AE1466" i="22" s="1"/>
  <c r="AF1466" i="22" s="1"/>
  <c r="AH1466" i="22" s="1"/>
  <c r="W1467" i="22"/>
  <c r="AE1467" i="22" s="1"/>
  <c r="AF1467" i="22" s="1"/>
  <c r="AH1467" i="22" s="1"/>
  <c r="W1468" i="22"/>
  <c r="AE1468" i="22" s="1"/>
  <c r="AF1468" i="22" s="1"/>
  <c r="AH1468" i="22" s="1"/>
  <c r="W1469" i="22"/>
  <c r="AE1469" i="22" s="1"/>
  <c r="AF1469" i="22" s="1"/>
  <c r="AH1469" i="22" s="1"/>
  <c r="W1470" i="22"/>
  <c r="AE1470" i="22" s="1"/>
  <c r="AF1470" i="22" s="1"/>
  <c r="AH1470" i="22" s="1"/>
  <c r="W1471" i="22"/>
  <c r="AE1471" i="22" s="1"/>
  <c r="AF1471" i="22" s="1"/>
  <c r="AH1471" i="22" s="1"/>
  <c r="W1472" i="22"/>
  <c r="AE1472" i="22" s="1"/>
  <c r="AF1472" i="22" s="1"/>
  <c r="AH1472" i="22" s="1"/>
  <c r="W1473" i="22"/>
  <c r="AE1473" i="22" s="1"/>
  <c r="AF1473" i="22" s="1"/>
  <c r="AH1473" i="22" s="1"/>
  <c r="W1474" i="22"/>
  <c r="AE1474" i="22" s="1"/>
  <c r="AF1474" i="22" s="1"/>
  <c r="AH1474" i="22" s="1"/>
  <c r="W1475" i="22"/>
  <c r="AE1475" i="22" s="1"/>
  <c r="AF1475" i="22" s="1"/>
  <c r="AH1475" i="22" s="1"/>
  <c r="W1476" i="22"/>
  <c r="AE1476" i="22" s="1"/>
  <c r="AF1476" i="22" s="1"/>
  <c r="AH1476" i="22" s="1"/>
  <c r="W1477" i="22"/>
  <c r="AE1477" i="22" s="1"/>
  <c r="AF1477" i="22" s="1"/>
  <c r="AH1477" i="22" s="1"/>
  <c r="W1478" i="22"/>
  <c r="AE1478" i="22" s="1"/>
  <c r="AF1478" i="22" s="1"/>
  <c r="AH1478" i="22" s="1"/>
  <c r="W1479" i="22"/>
  <c r="AE1479" i="22" s="1"/>
  <c r="AF1479" i="22" s="1"/>
  <c r="AH1479" i="22" s="1"/>
  <c r="W1480" i="22"/>
  <c r="AE1480" i="22" s="1"/>
  <c r="AF1480" i="22" s="1"/>
  <c r="AH1480" i="22" s="1"/>
  <c r="W1481" i="22"/>
  <c r="AE1481" i="22" s="1"/>
  <c r="AF1481" i="22" s="1"/>
  <c r="AH1481" i="22" s="1"/>
  <c r="W1482" i="22"/>
  <c r="AE1482" i="22" s="1"/>
  <c r="AF1482" i="22" s="1"/>
  <c r="AH1482" i="22" s="1"/>
  <c r="W1483" i="22"/>
  <c r="AE1483" i="22" s="1"/>
  <c r="AF1483" i="22" s="1"/>
  <c r="AH1483" i="22" s="1"/>
  <c r="W1484" i="22"/>
  <c r="AE1484" i="22" s="1"/>
  <c r="AF1484" i="22" s="1"/>
  <c r="AH1484" i="22" s="1"/>
  <c r="W1485" i="22"/>
  <c r="AE1485" i="22" s="1"/>
  <c r="AF1485" i="22" s="1"/>
  <c r="AH1485" i="22" s="1"/>
  <c r="W1486" i="22"/>
  <c r="AE1486" i="22" s="1"/>
  <c r="AF1486" i="22" s="1"/>
  <c r="AH1486" i="22" s="1"/>
  <c r="W1487" i="22"/>
  <c r="AE1487" i="22" s="1"/>
  <c r="AF1487" i="22" s="1"/>
  <c r="AH1487" i="22" s="1"/>
  <c r="W1488" i="22"/>
  <c r="AE1488" i="22" s="1"/>
  <c r="AF1488" i="22" s="1"/>
  <c r="AH1488" i="22" s="1"/>
  <c r="W1489" i="22"/>
  <c r="AE1489" i="22" s="1"/>
  <c r="AF1489" i="22" s="1"/>
  <c r="AH1489" i="22" s="1"/>
  <c r="W1490" i="22"/>
  <c r="AE1490" i="22" s="1"/>
  <c r="AF1490" i="22" s="1"/>
  <c r="AH1490" i="22" s="1"/>
  <c r="W1491" i="22"/>
  <c r="AE1491" i="22" s="1"/>
  <c r="AF1491" i="22" s="1"/>
  <c r="AH1491" i="22" s="1"/>
  <c r="W1492" i="22"/>
  <c r="AE1492" i="22" s="1"/>
  <c r="AF1492" i="22" s="1"/>
  <c r="AH1492" i="22" s="1"/>
  <c r="W1493" i="22"/>
  <c r="AE1493" i="22" s="1"/>
  <c r="AF1493" i="22" s="1"/>
  <c r="AH1493" i="22" s="1"/>
  <c r="W1494" i="22"/>
  <c r="AE1494" i="22" s="1"/>
  <c r="AF1494" i="22" s="1"/>
  <c r="AH1494" i="22" s="1"/>
  <c r="W1495" i="22"/>
  <c r="AE1495" i="22" s="1"/>
  <c r="AF1495" i="22" s="1"/>
  <c r="AH1495" i="22" s="1"/>
  <c r="W1496" i="22"/>
  <c r="AE1496" i="22" s="1"/>
  <c r="AF1496" i="22" s="1"/>
  <c r="AH1496" i="22" s="1"/>
  <c r="W1497" i="22"/>
  <c r="AE1497" i="22" s="1"/>
  <c r="AF1497" i="22" s="1"/>
  <c r="AH1497" i="22" s="1"/>
  <c r="W1498" i="22"/>
  <c r="AE1498" i="22" s="1"/>
  <c r="AF1498" i="22" s="1"/>
  <c r="AH1498" i="22" s="1"/>
  <c r="W1499" i="22"/>
  <c r="AE1499" i="22" s="1"/>
  <c r="AF1499" i="22" s="1"/>
  <c r="AH1499" i="22" s="1"/>
  <c r="W1500" i="22"/>
  <c r="AE1500" i="22" s="1"/>
  <c r="AF1500" i="22" s="1"/>
  <c r="AH1500" i="22" s="1"/>
  <c r="W1501" i="22"/>
  <c r="AE1501" i="22" s="1"/>
  <c r="AF1501" i="22" s="1"/>
  <c r="AH1501" i="22" s="1"/>
  <c r="W1502" i="22"/>
  <c r="AE1502" i="22" s="1"/>
  <c r="AF1502" i="22" s="1"/>
  <c r="AH1502" i="22" s="1"/>
  <c r="W1503" i="22"/>
  <c r="AE1503" i="22" s="1"/>
  <c r="AF1503" i="22" s="1"/>
  <c r="AH1503" i="22" s="1"/>
  <c r="W1504" i="22"/>
  <c r="AE1504" i="22" s="1"/>
  <c r="AF1504" i="22" s="1"/>
  <c r="AH1504" i="22" s="1"/>
  <c r="W1505" i="22"/>
  <c r="AE1505" i="22" s="1"/>
  <c r="AF1505" i="22" s="1"/>
  <c r="AH1505" i="22" s="1"/>
  <c r="W1506" i="22"/>
  <c r="AE1506" i="22" s="1"/>
  <c r="AF1506" i="22" s="1"/>
  <c r="AH1506" i="22" s="1"/>
  <c r="W1507" i="22"/>
  <c r="AE1507" i="22" s="1"/>
  <c r="AF1507" i="22" s="1"/>
  <c r="AH1507" i="22" s="1"/>
  <c r="W1508" i="22"/>
  <c r="AE1508" i="22" s="1"/>
  <c r="AF1508" i="22" s="1"/>
  <c r="AH1508" i="22" s="1"/>
  <c r="W1509" i="22"/>
  <c r="AE1509" i="22" s="1"/>
  <c r="AF1509" i="22" s="1"/>
  <c r="AH1509" i="22" s="1"/>
  <c r="W1510" i="22"/>
  <c r="AE1510" i="22" s="1"/>
  <c r="AF1510" i="22" s="1"/>
  <c r="AH1510" i="22" s="1"/>
  <c r="W1511" i="22"/>
  <c r="AE1511" i="22" s="1"/>
  <c r="AF1511" i="22" s="1"/>
  <c r="AH1511" i="22" s="1"/>
  <c r="W1512" i="22"/>
  <c r="AE1512" i="22" s="1"/>
  <c r="AF1512" i="22" s="1"/>
  <c r="AH1512" i="22" s="1"/>
  <c r="W1513" i="22"/>
  <c r="AE1513" i="22" s="1"/>
  <c r="AF1513" i="22" s="1"/>
  <c r="AH1513" i="22" s="1"/>
  <c r="W1514" i="22"/>
  <c r="AE1514" i="22" s="1"/>
  <c r="AF1514" i="22" s="1"/>
  <c r="AH1514" i="22" s="1"/>
  <c r="W1515" i="22"/>
  <c r="AE1515" i="22" s="1"/>
  <c r="AF1515" i="22" s="1"/>
  <c r="AH1515" i="22" s="1"/>
  <c r="W1516" i="22"/>
  <c r="AE1516" i="22" s="1"/>
  <c r="AF1516" i="22" s="1"/>
  <c r="AH1516" i="22" s="1"/>
  <c r="W1517" i="22"/>
  <c r="AE1517" i="22" s="1"/>
  <c r="AF1517" i="22" s="1"/>
  <c r="AH1517" i="22" s="1"/>
  <c r="W1518" i="22"/>
  <c r="AE1518" i="22" s="1"/>
  <c r="AF1518" i="22" s="1"/>
  <c r="AH1518" i="22" s="1"/>
  <c r="W1519" i="22"/>
  <c r="AE1519" i="22" s="1"/>
  <c r="AF1519" i="22" s="1"/>
  <c r="AH1519" i="22" s="1"/>
  <c r="W1520" i="22"/>
  <c r="AE1520" i="22" s="1"/>
  <c r="AF1520" i="22" s="1"/>
  <c r="AH1520" i="22" s="1"/>
  <c r="W1521" i="22"/>
  <c r="AE1521" i="22" s="1"/>
  <c r="AF1521" i="22" s="1"/>
  <c r="AH1521" i="22" s="1"/>
  <c r="W1522" i="22"/>
  <c r="AE1522" i="22" s="1"/>
  <c r="AF1522" i="22" s="1"/>
  <c r="AH1522" i="22" s="1"/>
  <c r="W1523" i="22"/>
  <c r="AE1523" i="22" s="1"/>
  <c r="AF1523" i="22" s="1"/>
  <c r="AH1523" i="22" s="1"/>
  <c r="W1524" i="22"/>
  <c r="AE1524" i="22" s="1"/>
  <c r="AF1524" i="22" s="1"/>
  <c r="AH1524" i="22" s="1"/>
  <c r="W1525" i="22"/>
  <c r="AE1525" i="22" s="1"/>
  <c r="AF1525" i="22" s="1"/>
  <c r="AH1525" i="22" s="1"/>
  <c r="W1526" i="22"/>
  <c r="AE1526" i="22" s="1"/>
  <c r="AF1526" i="22" s="1"/>
  <c r="AH1526" i="22" s="1"/>
  <c r="W1527" i="22"/>
  <c r="AE1527" i="22" s="1"/>
  <c r="AF1527" i="22" s="1"/>
  <c r="AH1527" i="22" s="1"/>
  <c r="W1528" i="22"/>
  <c r="AE1528" i="22" s="1"/>
  <c r="AF1528" i="22" s="1"/>
  <c r="AH1528" i="22" s="1"/>
  <c r="W1529" i="22"/>
  <c r="AE1529" i="22" s="1"/>
  <c r="AF1529" i="22" s="1"/>
  <c r="AH1529" i="22" s="1"/>
  <c r="W1530" i="22"/>
  <c r="AE1530" i="22" s="1"/>
  <c r="AF1530" i="22" s="1"/>
  <c r="AH1530" i="22" s="1"/>
  <c r="W1531" i="22"/>
  <c r="AE1531" i="22" s="1"/>
  <c r="AF1531" i="22" s="1"/>
  <c r="AH1531" i="22" s="1"/>
  <c r="W1532" i="22"/>
  <c r="AE1532" i="22" s="1"/>
  <c r="AF1532" i="22" s="1"/>
  <c r="AH1532" i="22" s="1"/>
  <c r="W1533" i="22"/>
  <c r="AE1533" i="22" s="1"/>
  <c r="AF1533" i="22" s="1"/>
  <c r="AH1533" i="22" s="1"/>
  <c r="W1534" i="22"/>
  <c r="AE1534" i="22" s="1"/>
  <c r="AF1534" i="22" s="1"/>
  <c r="AH1534" i="22" s="1"/>
  <c r="W1535" i="22"/>
  <c r="AE1535" i="22" s="1"/>
  <c r="AF1535" i="22" s="1"/>
  <c r="AH1535" i="22" s="1"/>
  <c r="W1536" i="22"/>
  <c r="AE1536" i="22" s="1"/>
  <c r="AF1536" i="22" s="1"/>
  <c r="AH1536" i="22" s="1"/>
  <c r="W1537" i="22"/>
  <c r="AE1537" i="22" s="1"/>
  <c r="AF1537" i="22" s="1"/>
  <c r="AH1537" i="22" s="1"/>
  <c r="W1538" i="22"/>
  <c r="AE1538" i="22" s="1"/>
  <c r="AF1538" i="22" s="1"/>
  <c r="AH1538" i="22" s="1"/>
  <c r="W1539" i="22"/>
  <c r="AE1539" i="22" s="1"/>
  <c r="AF1539" i="22" s="1"/>
  <c r="AH1539" i="22" s="1"/>
  <c r="W1540" i="22"/>
  <c r="AE1540" i="22" s="1"/>
  <c r="AF1540" i="22" s="1"/>
  <c r="AH1540" i="22" s="1"/>
  <c r="W1541" i="22"/>
  <c r="AE1541" i="22" s="1"/>
  <c r="AF1541" i="22" s="1"/>
  <c r="AH1541" i="22" s="1"/>
  <c r="W1542" i="22"/>
  <c r="AE1542" i="22" s="1"/>
  <c r="AF1542" i="22" s="1"/>
  <c r="AH1542" i="22" s="1"/>
  <c r="W1543" i="22"/>
  <c r="AE1543" i="22" s="1"/>
  <c r="AF1543" i="22" s="1"/>
  <c r="AH1543" i="22" s="1"/>
  <c r="W1544" i="22"/>
  <c r="AE1544" i="22" s="1"/>
  <c r="AF1544" i="22" s="1"/>
  <c r="AH1544" i="22" s="1"/>
  <c r="W1545" i="22"/>
  <c r="AE1545" i="22" s="1"/>
  <c r="AF1545" i="22" s="1"/>
  <c r="AH1545" i="22" s="1"/>
  <c r="W1546" i="22"/>
  <c r="AE1546" i="22" s="1"/>
  <c r="AF1546" i="22" s="1"/>
  <c r="AH1546" i="22" s="1"/>
  <c r="W1547" i="22"/>
  <c r="AE1547" i="22" s="1"/>
  <c r="AF1547" i="22" s="1"/>
  <c r="AH1547" i="22" s="1"/>
  <c r="W1548" i="22"/>
  <c r="AE1548" i="22" s="1"/>
  <c r="AF1548" i="22" s="1"/>
  <c r="AH1548" i="22" s="1"/>
  <c r="W1549" i="22"/>
  <c r="AE1549" i="22" s="1"/>
  <c r="AF1549" i="22" s="1"/>
  <c r="AH1549" i="22" s="1"/>
  <c r="W1550" i="22"/>
  <c r="AE1550" i="22" s="1"/>
  <c r="AF1550" i="22" s="1"/>
  <c r="AH1550" i="22" s="1"/>
  <c r="W1551" i="22"/>
  <c r="AE1551" i="22" s="1"/>
  <c r="AF1551" i="22" s="1"/>
  <c r="AH1551" i="22" s="1"/>
  <c r="W1552" i="22"/>
  <c r="AE1552" i="22" s="1"/>
  <c r="AF1552" i="22" s="1"/>
  <c r="AH1552" i="22" s="1"/>
  <c r="W1553" i="22"/>
  <c r="AE1553" i="22" s="1"/>
  <c r="AF1553" i="22" s="1"/>
  <c r="AH1553" i="22" s="1"/>
  <c r="W1554" i="22"/>
  <c r="AE1554" i="22" s="1"/>
  <c r="AF1554" i="22" s="1"/>
  <c r="AH1554" i="22" s="1"/>
  <c r="W1555" i="22"/>
  <c r="AE1555" i="22" s="1"/>
  <c r="AF1555" i="22" s="1"/>
  <c r="AH1555" i="22" s="1"/>
  <c r="W1556" i="22"/>
  <c r="AE1556" i="22" s="1"/>
  <c r="AF1556" i="22" s="1"/>
  <c r="AH1556" i="22" s="1"/>
  <c r="W1557" i="22"/>
  <c r="AE1557" i="22" s="1"/>
  <c r="AF1557" i="22" s="1"/>
  <c r="AH1557" i="22" s="1"/>
  <c r="W1558" i="22"/>
  <c r="AE1558" i="22" s="1"/>
  <c r="AF1558" i="22" s="1"/>
  <c r="AH1558" i="22" s="1"/>
  <c r="W1559" i="22"/>
  <c r="AE1559" i="22" s="1"/>
  <c r="AF1559" i="22" s="1"/>
  <c r="AH1559" i="22" s="1"/>
  <c r="W1560" i="22"/>
  <c r="AE1560" i="22" s="1"/>
  <c r="AF1560" i="22" s="1"/>
  <c r="AH1560" i="22" s="1"/>
  <c r="W1561" i="22"/>
  <c r="AE1561" i="22" s="1"/>
  <c r="AF1561" i="22" s="1"/>
  <c r="AH1561" i="22" s="1"/>
  <c r="W1562" i="22"/>
  <c r="AE1562" i="22" s="1"/>
  <c r="AF1562" i="22" s="1"/>
  <c r="AH1562" i="22" s="1"/>
  <c r="W1563" i="22"/>
  <c r="AE1563" i="22" s="1"/>
  <c r="AF1563" i="22" s="1"/>
  <c r="AH1563" i="22" s="1"/>
  <c r="W1564" i="22"/>
  <c r="AE1564" i="22" s="1"/>
  <c r="AF1564" i="22" s="1"/>
  <c r="AH1564" i="22" s="1"/>
  <c r="W1565" i="22"/>
  <c r="AE1565" i="22" s="1"/>
  <c r="AF1565" i="22" s="1"/>
  <c r="AH1565" i="22" s="1"/>
  <c r="W1566" i="22"/>
  <c r="AE1566" i="22" s="1"/>
  <c r="AF1566" i="22" s="1"/>
  <c r="AH1566" i="22" s="1"/>
  <c r="W1567" i="22"/>
  <c r="AE1567" i="22" s="1"/>
  <c r="AF1567" i="22" s="1"/>
  <c r="AH1567" i="22" s="1"/>
  <c r="W1568" i="22"/>
  <c r="AE1568" i="22" s="1"/>
  <c r="AF1568" i="22" s="1"/>
  <c r="AH1568" i="22" s="1"/>
  <c r="W1569" i="22"/>
  <c r="AE1569" i="22" s="1"/>
  <c r="AF1569" i="22" s="1"/>
  <c r="AH1569" i="22" s="1"/>
  <c r="W1570" i="22"/>
  <c r="AE1570" i="22" s="1"/>
  <c r="AF1570" i="22" s="1"/>
  <c r="AH1570" i="22" s="1"/>
  <c r="W1571" i="22"/>
  <c r="AE1571" i="22" s="1"/>
  <c r="AF1571" i="22" s="1"/>
  <c r="AH1571" i="22" s="1"/>
  <c r="W1572" i="22"/>
  <c r="AE1572" i="22" s="1"/>
  <c r="AF1572" i="22" s="1"/>
  <c r="AH1572" i="22" s="1"/>
  <c r="W1573" i="22"/>
  <c r="AE1573" i="22" s="1"/>
  <c r="AF1573" i="22" s="1"/>
  <c r="AH1573" i="22" s="1"/>
  <c r="W1574" i="22"/>
  <c r="AE1574" i="22" s="1"/>
  <c r="AF1574" i="22" s="1"/>
  <c r="AH1574" i="22" s="1"/>
  <c r="W1575" i="22"/>
  <c r="AE1575" i="22" s="1"/>
  <c r="AF1575" i="22" s="1"/>
  <c r="AH1575" i="22" s="1"/>
  <c r="W1576" i="22"/>
  <c r="AE1576" i="22" s="1"/>
  <c r="AF1576" i="22" s="1"/>
  <c r="AH1576" i="22" s="1"/>
  <c r="W1577" i="22"/>
  <c r="AE1577" i="22" s="1"/>
  <c r="AF1577" i="22" s="1"/>
  <c r="AH1577" i="22" s="1"/>
  <c r="W1578" i="22"/>
  <c r="AE1578" i="22" s="1"/>
  <c r="AF1578" i="22" s="1"/>
  <c r="AH1578" i="22" s="1"/>
  <c r="W1579" i="22"/>
  <c r="AE1579" i="22" s="1"/>
  <c r="AF1579" i="22" s="1"/>
  <c r="AH1579" i="22" s="1"/>
  <c r="W1580" i="22"/>
  <c r="AE1580" i="22" s="1"/>
  <c r="AF1580" i="22" s="1"/>
  <c r="AH1580" i="22" s="1"/>
  <c r="W1581" i="22"/>
  <c r="AE1581" i="22" s="1"/>
  <c r="AF1581" i="22" s="1"/>
  <c r="AH1581" i="22" s="1"/>
  <c r="W1582" i="22"/>
  <c r="AE1582" i="22" s="1"/>
  <c r="AF1582" i="22" s="1"/>
  <c r="AH1582" i="22" s="1"/>
  <c r="W1583" i="22"/>
  <c r="AE1583" i="22" s="1"/>
  <c r="AF1583" i="22" s="1"/>
  <c r="AH1583" i="22" s="1"/>
  <c r="W1584" i="22"/>
  <c r="AE1584" i="22" s="1"/>
  <c r="AF1584" i="22" s="1"/>
  <c r="AH1584" i="22" s="1"/>
  <c r="W1585" i="22"/>
  <c r="AE1585" i="22" s="1"/>
  <c r="AF1585" i="22" s="1"/>
  <c r="AH1585" i="22" s="1"/>
  <c r="W1586" i="22"/>
  <c r="AE1586" i="22" s="1"/>
  <c r="AF1586" i="22" s="1"/>
  <c r="AH1586" i="22" s="1"/>
  <c r="W1587" i="22"/>
  <c r="AE1587" i="22" s="1"/>
  <c r="AF1587" i="22" s="1"/>
  <c r="AH1587" i="22" s="1"/>
  <c r="W1588" i="22"/>
  <c r="AE1588" i="22" s="1"/>
  <c r="AF1588" i="22" s="1"/>
  <c r="AH1588" i="22" s="1"/>
  <c r="W1589" i="22"/>
  <c r="AE1589" i="22" s="1"/>
  <c r="AF1589" i="22" s="1"/>
  <c r="AH1589" i="22" s="1"/>
  <c r="W1590" i="22"/>
  <c r="AE1590" i="22" s="1"/>
  <c r="AF1590" i="22" s="1"/>
  <c r="AH1590" i="22" s="1"/>
  <c r="W1591" i="22"/>
  <c r="AE1591" i="22" s="1"/>
  <c r="AF1591" i="22" s="1"/>
  <c r="AH1591" i="22" s="1"/>
  <c r="W1592" i="22"/>
  <c r="AE1592" i="22" s="1"/>
  <c r="AF1592" i="22" s="1"/>
  <c r="AH1592" i="22" s="1"/>
  <c r="W1593" i="22"/>
  <c r="AE1593" i="22" s="1"/>
  <c r="AF1593" i="22" s="1"/>
  <c r="AH1593" i="22" s="1"/>
  <c r="W1594" i="22"/>
  <c r="AE1594" i="22" s="1"/>
  <c r="AF1594" i="22" s="1"/>
  <c r="AH1594" i="22" s="1"/>
  <c r="W1595" i="22"/>
  <c r="AE1595" i="22" s="1"/>
  <c r="AF1595" i="22" s="1"/>
  <c r="AH1595" i="22" s="1"/>
  <c r="W1596" i="22"/>
  <c r="AE1596" i="22" s="1"/>
  <c r="AF1596" i="22" s="1"/>
  <c r="AH1596" i="22" s="1"/>
  <c r="W1597" i="22"/>
  <c r="AE1597" i="22" s="1"/>
  <c r="AF1597" i="22" s="1"/>
  <c r="AH1597" i="22" s="1"/>
  <c r="W1598" i="22"/>
  <c r="AE1598" i="22" s="1"/>
  <c r="AF1598" i="22" s="1"/>
  <c r="AH1598" i="22" s="1"/>
  <c r="W1599" i="22"/>
  <c r="AE1599" i="22" s="1"/>
  <c r="AF1599" i="22" s="1"/>
  <c r="AH1599" i="22" s="1"/>
  <c r="W1600" i="22"/>
  <c r="AE1600" i="22" s="1"/>
  <c r="AF1600" i="22" s="1"/>
  <c r="AH1600" i="22" s="1"/>
  <c r="W1601" i="22"/>
  <c r="AE1601" i="22" s="1"/>
  <c r="AF1601" i="22" s="1"/>
  <c r="AH1601" i="22" s="1"/>
  <c r="W1602" i="22"/>
  <c r="AE1602" i="22" s="1"/>
  <c r="AF1602" i="22" s="1"/>
  <c r="AH1602" i="22" s="1"/>
  <c r="W1603" i="22"/>
  <c r="AE1603" i="22" s="1"/>
  <c r="AF1603" i="22" s="1"/>
  <c r="AH1603" i="22" s="1"/>
  <c r="W1604" i="22"/>
  <c r="AE1604" i="22" s="1"/>
  <c r="AF1604" i="22" s="1"/>
  <c r="AH1604" i="22" s="1"/>
  <c r="W1605" i="22"/>
  <c r="AE1605" i="22" s="1"/>
  <c r="AF1605" i="22" s="1"/>
  <c r="AH1605" i="22" s="1"/>
  <c r="W1606" i="22"/>
  <c r="AE1606" i="22" s="1"/>
  <c r="AF1606" i="22" s="1"/>
  <c r="AH1606" i="22" s="1"/>
  <c r="W1607" i="22"/>
  <c r="AE1607" i="22" s="1"/>
  <c r="AF1607" i="22" s="1"/>
  <c r="AH1607" i="22" s="1"/>
  <c r="W1608" i="22"/>
  <c r="AE1608" i="22" s="1"/>
  <c r="AF1608" i="22" s="1"/>
  <c r="AH1608" i="22" s="1"/>
  <c r="W1609" i="22"/>
  <c r="AE1609" i="22" s="1"/>
  <c r="AF1609" i="22" s="1"/>
  <c r="AH1609" i="22" s="1"/>
  <c r="W1610" i="22"/>
  <c r="AE1610" i="22" s="1"/>
  <c r="AF1610" i="22" s="1"/>
  <c r="AH1610" i="22" s="1"/>
  <c r="W1611" i="22"/>
  <c r="AE1611" i="22" s="1"/>
  <c r="AF1611" i="22" s="1"/>
  <c r="AH1611" i="22" s="1"/>
  <c r="W1612" i="22"/>
  <c r="AE1612" i="22" s="1"/>
  <c r="AF1612" i="22" s="1"/>
  <c r="AH1612" i="22" s="1"/>
  <c r="W1613" i="22"/>
  <c r="AE1613" i="22" s="1"/>
  <c r="AF1613" i="22" s="1"/>
  <c r="AH1613" i="22" s="1"/>
  <c r="W1614" i="22"/>
  <c r="AE1614" i="22" s="1"/>
  <c r="AF1614" i="22" s="1"/>
  <c r="AH1614" i="22" s="1"/>
  <c r="W1615" i="22"/>
  <c r="AE1615" i="22" s="1"/>
  <c r="AF1615" i="22" s="1"/>
  <c r="AH1615" i="22" s="1"/>
  <c r="W1616" i="22"/>
  <c r="AE1616" i="22" s="1"/>
  <c r="AF1616" i="22" s="1"/>
  <c r="AH1616" i="22" s="1"/>
  <c r="W1617" i="22"/>
  <c r="AE1617" i="22" s="1"/>
  <c r="AF1617" i="22" s="1"/>
  <c r="AH1617" i="22" s="1"/>
  <c r="W1618" i="22"/>
  <c r="AE1618" i="22" s="1"/>
  <c r="AF1618" i="22" s="1"/>
  <c r="AH1618" i="22" s="1"/>
  <c r="W1619" i="22"/>
  <c r="AE1619" i="22" s="1"/>
  <c r="AF1619" i="22" s="1"/>
  <c r="AH1619" i="22" s="1"/>
  <c r="W1620" i="22"/>
  <c r="AE1620" i="22" s="1"/>
  <c r="AF1620" i="22" s="1"/>
  <c r="AH1620" i="22" s="1"/>
  <c r="W1621" i="22"/>
  <c r="AE1621" i="22" s="1"/>
  <c r="AF1621" i="22" s="1"/>
  <c r="AH1621" i="22" s="1"/>
  <c r="W1622" i="22"/>
  <c r="AE1622" i="22" s="1"/>
  <c r="AF1622" i="22" s="1"/>
  <c r="AH1622" i="22" s="1"/>
  <c r="W1623" i="22"/>
  <c r="AE1623" i="22" s="1"/>
  <c r="AF1623" i="22" s="1"/>
  <c r="AH1623" i="22" s="1"/>
  <c r="W1624" i="22"/>
  <c r="AE1624" i="22" s="1"/>
  <c r="AF1624" i="22" s="1"/>
  <c r="AH1624" i="22" s="1"/>
  <c r="W1625" i="22"/>
  <c r="AE1625" i="22" s="1"/>
  <c r="AF1625" i="22" s="1"/>
  <c r="AH1625" i="22" s="1"/>
  <c r="W1626" i="22"/>
  <c r="AE1626" i="22" s="1"/>
  <c r="AF1626" i="22" s="1"/>
  <c r="AH1626" i="22" s="1"/>
  <c r="W1627" i="22"/>
  <c r="AE1627" i="22" s="1"/>
  <c r="AF1627" i="22" s="1"/>
  <c r="AH1627" i="22" s="1"/>
  <c r="W1628" i="22"/>
  <c r="AE1628" i="22" s="1"/>
  <c r="AF1628" i="22" s="1"/>
  <c r="AH1628" i="22" s="1"/>
  <c r="W1629" i="22"/>
  <c r="AE1629" i="22" s="1"/>
  <c r="AF1629" i="22" s="1"/>
  <c r="AH1629" i="22" s="1"/>
  <c r="W1630" i="22"/>
  <c r="AE1630" i="22" s="1"/>
  <c r="AF1630" i="22" s="1"/>
  <c r="AH1630" i="22" s="1"/>
  <c r="W1631" i="22"/>
  <c r="AE1631" i="22" s="1"/>
  <c r="AF1631" i="22" s="1"/>
  <c r="AH1631" i="22" s="1"/>
  <c r="W1632" i="22"/>
  <c r="AE1632" i="22" s="1"/>
  <c r="AF1632" i="22" s="1"/>
  <c r="AH1632" i="22" s="1"/>
  <c r="W1633" i="22"/>
  <c r="AE1633" i="22" s="1"/>
  <c r="AF1633" i="22" s="1"/>
  <c r="AH1633" i="22" s="1"/>
  <c r="W1634" i="22"/>
  <c r="AE1634" i="22" s="1"/>
  <c r="AF1634" i="22" s="1"/>
  <c r="AH1634" i="22" s="1"/>
  <c r="W1635" i="22"/>
  <c r="AE1635" i="22" s="1"/>
  <c r="AF1635" i="22" s="1"/>
  <c r="AH1635" i="22" s="1"/>
  <c r="W1636" i="22"/>
  <c r="AE1636" i="22" s="1"/>
  <c r="AF1636" i="22" s="1"/>
  <c r="AH1636" i="22" s="1"/>
  <c r="W1637" i="22"/>
  <c r="AE1637" i="22" s="1"/>
  <c r="AF1637" i="22" s="1"/>
  <c r="AH1637" i="22" s="1"/>
  <c r="W1638" i="22"/>
  <c r="AE1638" i="22" s="1"/>
  <c r="AF1638" i="22" s="1"/>
  <c r="AH1638" i="22" s="1"/>
  <c r="W1639" i="22"/>
  <c r="AE1639" i="22" s="1"/>
  <c r="AF1639" i="22" s="1"/>
  <c r="AH1639" i="22" s="1"/>
  <c r="W1640" i="22"/>
  <c r="AE1640" i="22" s="1"/>
  <c r="AF1640" i="22" s="1"/>
  <c r="AH1640" i="22" s="1"/>
  <c r="W1641" i="22"/>
  <c r="AE1641" i="22" s="1"/>
  <c r="AF1641" i="22" s="1"/>
  <c r="AH1641" i="22" s="1"/>
  <c r="W1642" i="22"/>
  <c r="AE1642" i="22" s="1"/>
  <c r="AF1642" i="22" s="1"/>
  <c r="AH1642" i="22" s="1"/>
  <c r="W1643" i="22"/>
  <c r="AE1643" i="22" s="1"/>
  <c r="AF1643" i="22" s="1"/>
  <c r="AH1643" i="22" s="1"/>
  <c r="W1644" i="22"/>
  <c r="AE1644" i="22" s="1"/>
  <c r="AF1644" i="22" s="1"/>
  <c r="AH1644" i="22" s="1"/>
  <c r="W1645" i="22"/>
  <c r="AE1645" i="22" s="1"/>
  <c r="AF1645" i="22" s="1"/>
  <c r="AH1645" i="22" s="1"/>
  <c r="W1646" i="22"/>
  <c r="AE1646" i="22" s="1"/>
  <c r="AF1646" i="22" s="1"/>
  <c r="AH1646" i="22" s="1"/>
  <c r="W1647" i="22"/>
  <c r="AE1647" i="22" s="1"/>
  <c r="AF1647" i="22" s="1"/>
  <c r="AH1647" i="22" s="1"/>
  <c r="W1648" i="22"/>
  <c r="AE1648" i="22" s="1"/>
  <c r="AF1648" i="22" s="1"/>
  <c r="AH1648" i="22" s="1"/>
  <c r="W1649" i="22"/>
  <c r="AE1649" i="22" s="1"/>
  <c r="AF1649" i="22" s="1"/>
  <c r="AH1649" i="22" s="1"/>
  <c r="W1650" i="22"/>
  <c r="AE1650" i="22" s="1"/>
  <c r="AF1650" i="22" s="1"/>
  <c r="AH1650" i="22" s="1"/>
  <c r="W1651" i="22"/>
  <c r="AE1651" i="22" s="1"/>
  <c r="AF1651" i="22" s="1"/>
  <c r="AH1651" i="22" s="1"/>
  <c r="W1652" i="22"/>
  <c r="AE1652" i="22" s="1"/>
  <c r="AF1652" i="22" s="1"/>
  <c r="AH1652" i="22" s="1"/>
  <c r="W1653" i="22"/>
  <c r="AE1653" i="22" s="1"/>
  <c r="AF1653" i="22" s="1"/>
  <c r="AH1653" i="22" s="1"/>
  <c r="W1654" i="22"/>
  <c r="AE1654" i="22" s="1"/>
  <c r="AF1654" i="22" s="1"/>
  <c r="AH1654" i="22" s="1"/>
  <c r="W1655" i="22"/>
  <c r="AE1655" i="22" s="1"/>
  <c r="AF1655" i="22" s="1"/>
  <c r="AH1655" i="22" s="1"/>
  <c r="W1656" i="22"/>
  <c r="AE1656" i="22" s="1"/>
  <c r="AF1656" i="22" s="1"/>
  <c r="AH1656" i="22" s="1"/>
  <c r="W1657" i="22"/>
  <c r="AE1657" i="22" s="1"/>
  <c r="AF1657" i="22" s="1"/>
  <c r="AH1657" i="22" s="1"/>
  <c r="W1658" i="22"/>
  <c r="AE1658" i="22" s="1"/>
  <c r="AF1658" i="22" s="1"/>
  <c r="AH1658" i="22" s="1"/>
  <c r="W1659" i="22"/>
  <c r="AE1659" i="22" s="1"/>
  <c r="AF1659" i="22" s="1"/>
  <c r="AH1659" i="22" s="1"/>
  <c r="W1660" i="22"/>
  <c r="AE1660" i="22" s="1"/>
  <c r="AF1660" i="22" s="1"/>
  <c r="AH1660" i="22" s="1"/>
  <c r="W1661" i="22"/>
  <c r="AE1661" i="22" s="1"/>
  <c r="AF1661" i="22" s="1"/>
  <c r="AH1661" i="22" s="1"/>
  <c r="W1662" i="22"/>
  <c r="AE1662" i="22" s="1"/>
  <c r="AF1662" i="22" s="1"/>
  <c r="AH1662" i="22" s="1"/>
  <c r="W1663" i="22"/>
  <c r="AE1663" i="22" s="1"/>
  <c r="AF1663" i="22" s="1"/>
  <c r="AH1663" i="22" s="1"/>
  <c r="W1664" i="22"/>
  <c r="AE1664" i="22" s="1"/>
  <c r="AF1664" i="22" s="1"/>
  <c r="AH1664" i="22" s="1"/>
  <c r="W1665" i="22"/>
  <c r="AE1665" i="22" s="1"/>
  <c r="AF1665" i="22" s="1"/>
  <c r="AH1665" i="22" s="1"/>
  <c r="W1666" i="22"/>
  <c r="AE1666" i="22" s="1"/>
  <c r="AF1666" i="22" s="1"/>
  <c r="AH1666" i="22" s="1"/>
  <c r="W1667" i="22"/>
  <c r="AE1667" i="22" s="1"/>
  <c r="AF1667" i="22" s="1"/>
  <c r="AH1667" i="22" s="1"/>
  <c r="W1668" i="22"/>
  <c r="AE1668" i="22" s="1"/>
  <c r="AF1668" i="22" s="1"/>
  <c r="AH1668" i="22" s="1"/>
  <c r="W1669" i="22"/>
  <c r="AE1669" i="22" s="1"/>
  <c r="AF1669" i="22" s="1"/>
  <c r="AH1669" i="22" s="1"/>
  <c r="W1670" i="22"/>
  <c r="AE1670" i="22" s="1"/>
  <c r="AF1670" i="22" s="1"/>
  <c r="AH1670" i="22" s="1"/>
  <c r="W1671" i="22"/>
  <c r="AE1671" i="22" s="1"/>
  <c r="AF1671" i="22" s="1"/>
  <c r="AH1671" i="22" s="1"/>
  <c r="W1672" i="22"/>
  <c r="AE1672" i="22" s="1"/>
  <c r="AF1672" i="22" s="1"/>
  <c r="AH1672" i="22" s="1"/>
  <c r="W1673" i="22"/>
  <c r="AE1673" i="22" s="1"/>
  <c r="AF1673" i="22" s="1"/>
  <c r="AH1673" i="22" s="1"/>
  <c r="W1674" i="22"/>
  <c r="AE1674" i="22" s="1"/>
  <c r="AF1674" i="22" s="1"/>
  <c r="AH1674" i="22" s="1"/>
  <c r="W1675" i="22"/>
  <c r="AE1675" i="22" s="1"/>
  <c r="AF1675" i="22" s="1"/>
  <c r="AH1675" i="22" s="1"/>
  <c r="W1676" i="22"/>
  <c r="AE1676" i="22" s="1"/>
  <c r="AF1676" i="22" s="1"/>
  <c r="AH1676" i="22" s="1"/>
  <c r="W1677" i="22"/>
  <c r="AE1677" i="22" s="1"/>
  <c r="AF1677" i="22" s="1"/>
  <c r="AH1677" i="22" s="1"/>
  <c r="W1678" i="22"/>
  <c r="AE1678" i="22" s="1"/>
  <c r="AF1678" i="22" s="1"/>
  <c r="AH1678" i="22" s="1"/>
  <c r="W1679" i="22"/>
  <c r="AE1679" i="22" s="1"/>
  <c r="AF1679" i="22" s="1"/>
  <c r="AH1679" i="22" s="1"/>
  <c r="W1680" i="22"/>
  <c r="AE1680" i="22" s="1"/>
  <c r="AF1680" i="22" s="1"/>
  <c r="AH1680" i="22" s="1"/>
  <c r="W1681" i="22"/>
  <c r="AE1681" i="22" s="1"/>
  <c r="AF1681" i="22" s="1"/>
  <c r="AH1681" i="22" s="1"/>
  <c r="W1682" i="22"/>
  <c r="AE1682" i="22" s="1"/>
  <c r="AF1682" i="22" s="1"/>
  <c r="AH1682" i="22" s="1"/>
  <c r="W1683" i="22"/>
  <c r="AE1683" i="22" s="1"/>
  <c r="AF1683" i="22" s="1"/>
  <c r="AH1683" i="22" s="1"/>
  <c r="W1684" i="22"/>
  <c r="AE1684" i="22" s="1"/>
  <c r="AF1684" i="22" s="1"/>
  <c r="AH1684" i="22" s="1"/>
  <c r="W1685" i="22"/>
  <c r="AE1685" i="22" s="1"/>
  <c r="AF1685" i="22" s="1"/>
  <c r="AH1685" i="22" s="1"/>
  <c r="W1686" i="22"/>
  <c r="AE1686" i="22" s="1"/>
  <c r="AF1686" i="22" s="1"/>
  <c r="AH1686" i="22" s="1"/>
  <c r="W1687" i="22"/>
  <c r="AE1687" i="22" s="1"/>
  <c r="AF1687" i="22" s="1"/>
  <c r="AH1687" i="22" s="1"/>
  <c r="W1688" i="22"/>
  <c r="AE1688" i="22" s="1"/>
  <c r="AF1688" i="22" s="1"/>
  <c r="AH1688" i="22" s="1"/>
  <c r="W1689" i="22"/>
  <c r="AE1689" i="22" s="1"/>
  <c r="AF1689" i="22" s="1"/>
  <c r="AH1689" i="22" s="1"/>
  <c r="W1690" i="22"/>
  <c r="AE1690" i="22" s="1"/>
  <c r="AF1690" i="22" s="1"/>
  <c r="AH1690" i="22" s="1"/>
  <c r="W1691" i="22"/>
  <c r="AE1691" i="22" s="1"/>
  <c r="AF1691" i="22" s="1"/>
  <c r="AH1691" i="22" s="1"/>
  <c r="W1692" i="22"/>
  <c r="AE1692" i="22" s="1"/>
  <c r="AF1692" i="22" s="1"/>
  <c r="AH1692" i="22" s="1"/>
  <c r="W1693" i="22"/>
  <c r="AE1693" i="22" s="1"/>
  <c r="AF1693" i="22" s="1"/>
  <c r="AH1693" i="22" s="1"/>
  <c r="W1694" i="22"/>
  <c r="AE1694" i="22" s="1"/>
  <c r="AF1694" i="22" s="1"/>
  <c r="AH1694" i="22" s="1"/>
  <c r="W1695" i="22"/>
  <c r="AE1695" i="22" s="1"/>
  <c r="AF1695" i="22" s="1"/>
  <c r="AH1695" i="22" s="1"/>
  <c r="W1696" i="22"/>
  <c r="AE1696" i="22" s="1"/>
  <c r="AF1696" i="22" s="1"/>
  <c r="AH1696" i="22" s="1"/>
  <c r="W1697" i="22"/>
  <c r="AE1697" i="22" s="1"/>
  <c r="AF1697" i="22" s="1"/>
  <c r="AH1697" i="22" s="1"/>
  <c r="W1698" i="22"/>
  <c r="AE1698" i="22" s="1"/>
  <c r="AF1698" i="22" s="1"/>
  <c r="AH1698" i="22" s="1"/>
  <c r="W1699" i="22"/>
  <c r="AE1699" i="22" s="1"/>
  <c r="AF1699" i="22" s="1"/>
  <c r="AH1699" i="22" s="1"/>
  <c r="W1700" i="22"/>
  <c r="AE1700" i="22" s="1"/>
  <c r="AF1700" i="22" s="1"/>
  <c r="AH1700" i="22" s="1"/>
  <c r="W1701" i="22"/>
  <c r="AE1701" i="22" s="1"/>
  <c r="AF1701" i="22" s="1"/>
  <c r="AH1701" i="22" s="1"/>
  <c r="W1702" i="22"/>
  <c r="AE1702" i="22" s="1"/>
  <c r="AF1702" i="22" s="1"/>
  <c r="AH1702" i="22" s="1"/>
  <c r="W1703" i="22"/>
  <c r="AE1703" i="22" s="1"/>
  <c r="AF1703" i="22" s="1"/>
  <c r="AH1703" i="22" s="1"/>
  <c r="W1704" i="22"/>
  <c r="AE1704" i="22" s="1"/>
  <c r="AF1704" i="22" s="1"/>
  <c r="AH1704" i="22" s="1"/>
  <c r="W1705" i="22"/>
  <c r="AE1705" i="22" s="1"/>
  <c r="AF1705" i="22" s="1"/>
  <c r="AH1705" i="22" s="1"/>
  <c r="W1706" i="22"/>
  <c r="AE1706" i="22" s="1"/>
  <c r="AF1706" i="22" s="1"/>
  <c r="AH1706" i="22" s="1"/>
  <c r="W1707" i="22"/>
  <c r="AE1707" i="22" s="1"/>
  <c r="AF1707" i="22" s="1"/>
  <c r="AH1707" i="22" s="1"/>
  <c r="W1708" i="22"/>
  <c r="AE1708" i="22" s="1"/>
  <c r="AF1708" i="22" s="1"/>
  <c r="AH1708" i="22" s="1"/>
  <c r="W1709" i="22"/>
  <c r="AE1709" i="22" s="1"/>
  <c r="AF1709" i="22" s="1"/>
  <c r="AH1709" i="22" s="1"/>
  <c r="W1710" i="22"/>
  <c r="AE1710" i="22" s="1"/>
  <c r="AF1710" i="22" s="1"/>
  <c r="AH1710" i="22" s="1"/>
  <c r="W1711" i="22"/>
  <c r="AE1711" i="22" s="1"/>
  <c r="AF1711" i="22" s="1"/>
  <c r="AH1711" i="22" s="1"/>
  <c r="W1712" i="22"/>
  <c r="AE1712" i="22" s="1"/>
  <c r="AF1712" i="22" s="1"/>
  <c r="AH1712" i="22" s="1"/>
  <c r="W1713" i="22"/>
  <c r="AE1713" i="22" s="1"/>
  <c r="AF1713" i="22" s="1"/>
  <c r="AH1713" i="22" s="1"/>
  <c r="W1714" i="22"/>
  <c r="AE1714" i="22" s="1"/>
  <c r="AF1714" i="22" s="1"/>
  <c r="AH1714" i="22" s="1"/>
  <c r="W1715" i="22"/>
  <c r="AE1715" i="22" s="1"/>
  <c r="AF1715" i="22" s="1"/>
  <c r="AH1715" i="22" s="1"/>
  <c r="W1716" i="22"/>
  <c r="AE1716" i="22" s="1"/>
  <c r="AF1716" i="22" s="1"/>
  <c r="AH1716" i="22" s="1"/>
  <c r="W1717" i="22"/>
  <c r="AE1717" i="22" s="1"/>
  <c r="AF1717" i="22" s="1"/>
  <c r="AH1717" i="22" s="1"/>
  <c r="W1718" i="22"/>
  <c r="AE1718" i="22" s="1"/>
  <c r="AF1718" i="22" s="1"/>
  <c r="AH1718" i="22" s="1"/>
  <c r="W1719" i="22"/>
  <c r="AE1719" i="22" s="1"/>
  <c r="AF1719" i="22" s="1"/>
  <c r="AH1719" i="22" s="1"/>
  <c r="W1720" i="22"/>
  <c r="AE1720" i="22" s="1"/>
  <c r="AF1720" i="22" s="1"/>
  <c r="AH1720" i="22" s="1"/>
  <c r="W1721" i="22"/>
  <c r="AE1721" i="22" s="1"/>
  <c r="AF1721" i="22" s="1"/>
  <c r="AH1721" i="22" s="1"/>
  <c r="W1722" i="22"/>
  <c r="AE1722" i="22" s="1"/>
  <c r="AF1722" i="22" s="1"/>
  <c r="AH1722" i="22" s="1"/>
  <c r="W1723" i="22"/>
  <c r="AE1723" i="22" s="1"/>
  <c r="AF1723" i="22" s="1"/>
  <c r="AH1723" i="22" s="1"/>
  <c r="W1724" i="22"/>
  <c r="AE1724" i="22" s="1"/>
  <c r="AF1724" i="22" s="1"/>
  <c r="AH1724" i="22" s="1"/>
  <c r="W1725" i="22"/>
  <c r="AE1725" i="22" s="1"/>
  <c r="AF1725" i="22" s="1"/>
  <c r="AH1725" i="22" s="1"/>
  <c r="W1726" i="22"/>
  <c r="AE1726" i="22" s="1"/>
  <c r="AF1726" i="22" s="1"/>
  <c r="AH1726" i="22" s="1"/>
  <c r="W1727" i="22"/>
  <c r="AE1727" i="22" s="1"/>
  <c r="AF1727" i="22" s="1"/>
  <c r="AH1727" i="22" s="1"/>
  <c r="W1728" i="22"/>
  <c r="AE1728" i="22" s="1"/>
  <c r="AF1728" i="22" s="1"/>
  <c r="AH1728" i="22" s="1"/>
  <c r="W1729" i="22"/>
  <c r="AE1729" i="22" s="1"/>
  <c r="AF1729" i="22" s="1"/>
  <c r="AH1729" i="22" s="1"/>
  <c r="W1730" i="22"/>
  <c r="AE1730" i="22" s="1"/>
  <c r="AF1730" i="22" s="1"/>
  <c r="AH1730" i="22" s="1"/>
  <c r="W1731" i="22"/>
  <c r="AE1731" i="22" s="1"/>
  <c r="AF1731" i="22" s="1"/>
  <c r="AH1731" i="22" s="1"/>
  <c r="W1732" i="22"/>
  <c r="AE1732" i="22" s="1"/>
  <c r="AF1732" i="22" s="1"/>
  <c r="AH1732" i="22" s="1"/>
  <c r="W1733" i="22"/>
  <c r="AE1733" i="22" s="1"/>
  <c r="AF1733" i="22" s="1"/>
  <c r="AH1733" i="22" s="1"/>
  <c r="W1734" i="22"/>
  <c r="AE1734" i="22" s="1"/>
  <c r="AF1734" i="22" s="1"/>
  <c r="AH1734" i="22" s="1"/>
  <c r="W1735" i="22"/>
  <c r="AE1735" i="22" s="1"/>
  <c r="AF1735" i="22" s="1"/>
  <c r="AH1735" i="22" s="1"/>
  <c r="W1736" i="22"/>
  <c r="AE1736" i="22" s="1"/>
  <c r="AF1736" i="22" s="1"/>
  <c r="AH1736" i="22" s="1"/>
  <c r="W1737" i="22"/>
  <c r="AE1737" i="22" s="1"/>
  <c r="AF1737" i="22" s="1"/>
  <c r="AH1737" i="22" s="1"/>
  <c r="W1738" i="22"/>
  <c r="AE1738" i="22" s="1"/>
  <c r="AF1738" i="22" s="1"/>
  <c r="AH1738" i="22" s="1"/>
  <c r="W1739" i="22"/>
  <c r="AE1739" i="22" s="1"/>
  <c r="AF1739" i="22" s="1"/>
  <c r="AH1739" i="22" s="1"/>
  <c r="W1740" i="22"/>
  <c r="AE1740" i="22" s="1"/>
  <c r="AF1740" i="22" s="1"/>
  <c r="AH1740" i="22" s="1"/>
  <c r="W1741" i="22"/>
  <c r="AE1741" i="22" s="1"/>
  <c r="AF1741" i="22" s="1"/>
  <c r="AH1741" i="22" s="1"/>
  <c r="W1742" i="22"/>
  <c r="AE1742" i="22" s="1"/>
  <c r="AF1742" i="22" s="1"/>
  <c r="AH1742" i="22" s="1"/>
  <c r="W1743" i="22"/>
  <c r="AE1743" i="22" s="1"/>
  <c r="AF1743" i="22" s="1"/>
  <c r="AH1743" i="22" s="1"/>
  <c r="W1744" i="22"/>
  <c r="AE1744" i="22" s="1"/>
  <c r="AF1744" i="22" s="1"/>
  <c r="AH1744" i="22" s="1"/>
  <c r="W1745" i="22"/>
  <c r="AE1745" i="22" s="1"/>
  <c r="AF1745" i="22" s="1"/>
  <c r="AH1745" i="22" s="1"/>
  <c r="W1746" i="22"/>
  <c r="AE1746" i="22" s="1"/>
  <c r="AF1746" i="22" s="1"/>
  <c r="AH1746" i="22" s="1"/>
  <c r="W1747" i="22"/>
  <c r="AE1747" i="22" s="1"/>
  <c r="AF1747" i="22" s="1"/>
  <c r="AH1747" i="22" s="1"/>
  <c r="W1748" i="22"/>
  <c r="AE1748" i="22" s="1"/>
  <c r="AF1748" i="22" s="1"/>
  <c r="AH1748" i="22" s="1"/>
  <c r="W1749" i="22"/>
  <c r="AE1749" i="22" s="1"/>
  <c r="AF1749" i="22" s="1"/>
  <c r="AH1749" i="22" s="1"/>
  <c r="W1750" i="22"/>
  <c r="AE1750" i="22" s="1"/>
  <c r="AF1750" i="22" s="1"/>
  <c r="AH1750" i="22" s="1"/>
  <c r="W1751" i="22"/>
  <c r="AE1751" i="22" s="1"/>
  <c r="AF1751" i="22" s="1"/>
  <c r="AH1751" i="22" s="1"/>
  <c r="W1752" i="22"/>
  <c r="AE1752" i="22" s="1"/>
  <c r="AF1752" i="22" s="1"/>
  <c r="AH1752" i="22" s="1"/>
  <c r="W1753" i="22"/>
  <c r="AE1753" i="22" s="1"/>
  <c r="AF1753" i="22" s="1"/>
  <c r="AH1753" i="22" s="1"/>
  <c r="W1754" i="22"/>
  <c r="AE1754" i="22" s="1"/>
  <c r="AF1754" i="22" s="1"/>
  <c r="AH1754" i="22" s="1"/>
  <c r="W1755" i="22"/>
  <c r="AE1755" i="22" s="1"/>
  <c r="AF1755" i="22" s="1"/>
  <c r="AH1755" i="22" s="1"/>
  <c r="W1756" i="22"/>
  <c r="AE1756" i="22" s="1"/>
  <c r="AF1756" i="22" s="1"/>
  <c r="AH1756" i="22" s="1"/>
  <c r="W1757" i="22"/>
  <c r="AE1757" i="22" s="1"/>
  <c r="AF1757" i="22" s="1"/>
  <c r="AH1757" i="22" s="1"/>
  <c r="W1758" i="22"/>
  <c r="AE1758" i="22" s="1"/>
  <c r="AF1758" i="22" s="1"/>
  <c r="AH1758" i="22" s="1"/>
  <c r="W1759" i="22"/>
  <c r="AE1759" i="22" s="1"/>
  <c r="AF1759" i="22" s="1"/>
  <c r="AH1759" i="22" s="1"/>
  <c r="W1760" i="22"/>
  <c r="AE1760" i="22" s="1"/>
  <c r="AF1760" i="22" s="1"/>
  <c r="AH1760" i="22" s="1"/>
  <c r="W1761" i="22"/>
  <c r="AE1761" i="22" s="1"/>
  <c r="AF1761" i="22" s="1"/>
  <c r="AH1761" i="22" s="1"/>
  <c r="W1762" i="22"/>
  <c r="AE1762" i="22" s="1"/>
  <c r="AF1762" i="22" s="1"/>
  <c r="AH1762" i="22" s="1"/>
  <c r="W1763" i="22"/>
  <c r="AE1763" i="22" s="1"/>
  <c r="AF1763" i="22" s="1"/>
  <c r="AH1763" i="22" s="1"/>
  <c r="W1764" i="22"/>
  <c r="AE1764" i="22" s="1"/>
  <c r="AF1764" i="22" s="1"/>
  <c r="AH1764" i="22" s="1"/>
  <c r="W1765" i="22"/>
  <c r="AE1765" i="22" s="1"/>
  <c r="AF1765" i="22" s="1"/>
  <c r="AH1765" i="22" s="1"/>
  <c r="W1766" i="22"/>
  <c r="AE1766" i="22" s="1"/>
  <c r="AF1766" i="22" s="1"/>
  <c r="AH1766" i="22" s="1"/>
  <c r="W1767" i="22"/>
  <c r="AE1767" i="22" s="1"/>
  <c r="AF1767" i="22" s="1"/>
  <c r="AH1767" i="22" s="1"/>
  <c r="W1768" i="22"/>
  <c r="AE1768" i="22" s="1"/>
  <c r="AF1768" i="22" s="1"/>
  <c r="AH1768" i="22" s="1"/>
  <c r="W1769" i="22"/>
  <c r="AE1769" i="22" s="1"/>
  <c r="AF1769" i="22" s="1"/>
  <c r="AH1769" i="22" s="1"/>
  <c r="W1770" i="22"/>
  <c r="AE1770" i="22" s="1"/>
  <c r="AF1770" i="22" s="1"/>
  <c r="AH1770" i="22" s="1"/>
  <c r="W1771" i="22"/>
  <c r="AE1771" i="22" s="1"/>
  <c r="AF1771" i="22" s="1"/>
  <c r="AH1771" i="22" s="1"/>
  <c r="W1772" i="22"/>
  <c r="AE1772" i="22" s="1"/>
  <c r="AF1772" i="22" s="1"/>
  <c r="AH1772" i="22" s="1"/>
  <c r="W1773" i="22"/>
  <c r="AE1773" i="22" s="1"/>
  <c r="AF1773" i="22" s="1"/>
  <c r="AH1773" i="22" s="1"/>
  <c r="W1774" i="22"/>
  <c r="AE1774" i="22" s="1"/>
  <c r="AF1774" i="22" s="1"/>
  <c r="AH1774" i="22" s="1"/>
  <c r="W1775" i="22"/>
  <c r="AE1775" i="22" s="1"/>
  <c r="AF1775" i="22" s="1"/>
  <c r="AH1775" i="22" s="1"/>
  <c r="W1776" i="22"/>
  <c r="AE1776" i="22" s="1"/>
  <c r="AF1776" i="22" s="1"/>
  <c r="AH1776" i="22" s="1"/>
  <c r="W1777" i="22"/>
  <c r="AE1777" i="22" s="1"/>
  <c r="AF1777" i="22" s="1"/>
  <c r="AH1777" i="22" s="1"/>
  <c r="W1778" i="22"/>
  <c r="AE1778" i="22" s="1"/>
  <c r="AF1778" i="22" s="1"/>
  <c r="AH1778" i="22" s="1"/>
  <c r="W1779" i="22"/>
  <c r="AE1779" i="22" s="1"/>
  <c r="AF1779" i="22" s="1"/>
  <c r="AH1779" i="22" s="1"/>
  <c r="W1780" i="22"/>
  <c r="AE1780" i="22" s="1"/>
  <c r="AF1780" i="22" s="1"/>
  <c r="AH1780" i="22" s="1"/>
  <c r="W1781" i="22"/>
  <c r="AE1781" i="22" s="1"/>
  <c r="AF1781" i="22" s="1"/>
  <c r="AH1781" i="22" s="1"/>
  <c r="W1782" i="22"/>
  <c r="AE1782" i="22" s="1"/>
  <c r="AF1782" i="22" s="1"/>
  <c r="AH1782" i="22" s="1"/>
  <c r="W1783" i="22"/>
  <c r="AE1783" i="22" s="1"/>
  <c r="AF1783" i="22" s="1"/>
  <c r="AH1783" i="22" s="1"/>
  <c r="W1784" i="22"/>
  <c r="AE1784" i="22" s="1"/>
  <c r="AF1784" i="22" s="1"/>
  <c r="AH1784" i="22" s="1"/>
  <c r="W1785" i="22"/>
  <c r="AE1785" i="22" s="1"/>
  <c r="AF1785" i="22" s="1"/>
  <c r="AH1785" i="22" s="1"/>
  <c r="W1786" i="22"/>
  <c r="AE1786" i="22" s="1"/>
  <c r="AF1786" i="22" s="1"/>
  <c r="AH1786" i="22" s="1"/>
  <c r="W1787" i="22"/>
  <c r="AE1787" i="22" s="1"/>
  <c r="AF1787" i="22" s="1"/>
  <c r="AH1787" i="22" s="1"/>
  <c r="W1788" i="22"/>
  <c r="AE1788" i="22" s="1"/>
  <c r="AF1788" i="22" s="1"/>
  <c r="AH1788" i="22" s="1"/>
  <c r="W1789" i="22"/>
  <c r="AE1789" i="22" s="1"/>
  <c r="AF1789" i="22" s="1"/>
  <c r="AH1789" i="22" s="1"/>
  <c r="W1790" i="22"/>
  <c r="AE1790" i="22" s="1"/>
  <c r="AF1790" i="22" s="1"/>
  <c r="AH1790" i="22" s="1"/>
  <c r="W1791" i="22"/>
  <c r="AE1791" i="22" s="1"/>
  <c r="AF1791" i="22" s="1"/>
  <c r="AH1791" i="22" s="1"/>
  <c r="W1792" i="22"/>
  <c r="AE1792" i="22" s="1"/>
  <c r="AF1792" i="22" s="1"/>
  <c r="AH1792" i="22" s="1"/>
  <c r="W1793" i="22"/>
  <c r="AE1793" i="22" s="1"/>
  <c r="AF1793" i="22" s="1"/>
  <c r="AH1793" i="22" s="1"/>
  <c r="W1794" i="22"/>
  <c r="AE1794" i="22" s="1"/>
  <c r="AF1794" i="22" s="1"/>
  <c r="AH1794" i="22" s="1"/>
  <c r="W1795" i="22"/>
  <c r="AE1795" i="22" s="1"/>
  <c r="AF1795" i="22" s="1"/>
  <c r="AH1795" i="22" s="1"/>
  <c r="W1796" i="22"/>
  <c r="AE1796" i="22" s="1"/>
  <c r="AF1796" i="22" s="1"/>
  <c r="AH1796" i="22" s="1"/>
  <c r="W1797" i="22"/>
  <c r="AE1797" i="22" s="1"/>
  <c r="AF1797" i="22" s="1"/>
  <c r="AH1797" i="22" s="1"/>
  <c r="W1798" i="22"/>
  <c r="AE1798" i="22" s="1"/>
  <c r="AF1798" i="22" s="1"/>
  <c r="AH1798" i="22" s="1"/>
  <c r="W1799" i="22"/>
  <c r="AE1799" i="22" s="1"/>
  <c r="AF1799" i="22" s="1"/>
  <c r="AH1799" i="22" s="1"/>
  <c r="W1800" i="22"/>
  <c r="AE1800" i="22" s="1"/>
  <c r="AF1800" i="22" s="1"/>
  <c r="AH1800" i="22" s="1"/>
  <c r="W1801" i="22"/>
  <c r="AE1801" i="22" s="1"/>
  <c r="AF1801" i="22" s="1"/>
  <c r="AH1801" i="22" s="1"/>
  <c r="W1802" i="22"/>
  <c r="AE1802" i="22" s="1"/>
  <c r="AF1802" i="22" s="1"/>
  <c r="AH1802" i="22" s="1"/>
  <c r="W1803" i="22"/>
  <c r="AE1803" i="22" s="1"/>
  <c r="AF1803" i="22" s="1"/>
  <c r="AH1803" i="22" s="1"/>
  <c r="W1804" i="22"/>
  <c r="AE1804" i="22" s="1"/>
  <c r="AF1804" i="22" s="1"/>
  <c r="AH1804" i="22" s="1"/>
  <c r="W1805" i="22"/>
  <c r="AE1805" i="22" s="1"/>
  <c r="AF1805" i="22" s="1"/>
  <c r="AH1805" i="22" s="1"/>
  <c r="W1806" i="22"/>
  <c r="AE1806" i="22" s="1"/>
  <c r="AF1806" i="22" s="1"/>
  <c r="AH1806" i="22" s="1"/>
  <c r="W1807" i="22"/>
  <c r="AE1807" i="22" s="1"/>
  <c r="AF1807" i="22" s="1"/>
  <c r="AH1807" i="22" s="1"/>
  <c r="W1808" i="22"/>
  <c r="AE1808" i="22" s="1"/>
  <c r="AF1808" i="22" s="1"/>
  <c r="AH1808" i="22" s="1"/>
  <c r="W1809" i="22"/>
  <c r="AE1809" i="22" s="1"/>
  <c r="AF1809" i="22" s="1"/>
  <c r="AH1809" i="22" s="1"/>
  <c r="W1810" i="22"/>
  <c r="AE1810" i="22" s="1"/>
  <c r="AF1810" i="22" s="1"/>
  <c r="AH1810" i="22" s="1"/>
  <c r="W1811" i="22"/>
  <c r="AE1811" i="22" s="1"/>
  <c r="AF1811" i="22" s="1"/>
  <c r="AH1811" i="22" s="1"/>
  <c r="W1812" i="22"/>
  <c r="AE1812" i="22" s="1"/>
  <c r="AF1812" i="22" s="1"/>
  <c r="AH1812" i="22" s="1"/>
  <c r="W1813" i="22"/>
  <c r="AE1813" i="22" s="1"/>
  <c r="AF1813" i="22" s="1"/>
  <c r="AH1813" i="22" s="1"/>
  <c r="W1814" i="22"/>
  <c r="AE1814" i="22" s="1"/>
  <c r="AF1814" i="22" s="1"/>
  <c r="AH1814" i="22" s="1"/>
  <c r="W1815" i="22"/>
  <c r="AE1815" i="22" s="1"/>
  <c r="AF1815" i="22" s="1"/>
  <c r="AH1815" i="22" s="1"/>
  <c r="W1816" i="22"/>
  <c r="AE1816" i="22" s="1"/>
  <c r="AF1816" i="22" s="1"/>
  <c r="AH1816" i="22" s="1"/>
  <c r="W1817" i="22"/>
  <c r="AE1817" i="22" s="1"/>
  <c r="AF1817" i="22" s="1"/>
  <c r="AH1817" i="22" s="1"/>
  <c r="W1818" i="22"/>
  <c r="AE1818" i="22" s="1"/>
  <c r="AF1818" i="22" s="1"/>
  <c r="AH1818" i="22" s="1"/>
  <c r="W1819" i="22"/>
  <c r="AE1819" i="22" s="1"/>
  <c r="AF1819" i="22" s="1"/>
  <c r="AH1819" i="22" s="1"/>
  <c r="W1820" i="22"/>
  <c r="AE1820" i="22" s="1"/>
  <c r="AF1820" i="22" s="1"/>
  <c r="AH1820" i="22" s="1"/>
  <c r="W1821" i="22"/>
  <c r="AE1821" i="22" s="1"/>
  <c r="AF1821" i="22" s="1"/>
  <c r="AH1821" i="22" s="1"/>
  <c r="W1822" i="22"/>
  <c r="AE1822" i="22" s="1"/>
  <c r="AF1822" i="22" s="1"/>
  <c r="AH1822" i="22" s="1"/>
  <c r="W1823" i="22"/>
  <c r="AE1823" i="22" s="1"/>
  <c r="AF1823" i="22" s="1"/>
  <c r="AH1823" i="22" s="1"/>
  <c r="W1824" i="22"/>
  <c r="AE1824" i="22" s="1"/>
  <c r="AF1824" i="22" s="1"/>
  <c r="AH1824" i="22" s="1"/>
  <c r="W1825" i="22"/>
  <c r="AE1825" i="22" s="1"/>
  <c r="AF1825" i="22" s="1"/>
  <c r="AH1825" i="22" s="1"/>
  <c r="W1826" i="22"/>
  <c r="AE1826" i="22" s="1"/>
  <c r="AF1826" i="22" s="1"/>
  <c r="AH1826" i="22" s="1"/>
  <c r="W1827" i="22"/>
  <c r="AE1827" i="22" s="1"/>
  <c r="AF1827" i="22" s="1"/>
  <c r="AH1827" i="22" s="1"/>
  <c r="W1828" i="22"/>
  <c r="AE1828" i="22" s="1"/>
  <c r="AF1828" i="22" s="1"/>
  <c r="AH1828" i="22" s="1"/>
  <c r="W1829" i="22"/>
  <c r="AE1829" i="22" s="1"/>
  <c r="AF1829" i="22" s="1"/>
  <c r="AH1829" i="22" s="1"/>
  <c r="W1830" i="22"/>
  <c r="AE1830" i="22" s="1"/>
  <c r="AF1830" i="22" s="1"/>
  <c r="AH1830" i="22" s="1"/>
  <c r="W1831" i="22"/>
  <c r="AE1831" i="22" s="1"/>
  <c r="AF1831" i="22" s="1"/>
  <c r="AH1831" i="22" s="1"/>
  <c r="W1832" i="22"/>
  <c r="AE1832" i="22" s="1"/>
  <c r="AF1832" i="22" s="1"/>
  <c r="AH1832" i="22" s="1"/>
  <c r="W1833" i="22"/>
  <c r="AE1833" i="22" s="1"/>
  <c r="AF1833" i="22" s="1"/>
  <c r="AH1833" i="22" s="1"/>
  <c r="W1834" i="22"/>
  <c r="AE1834" i="22" s="1"/>
  <c r="AF1834" i="22" s="1"/>
  <c r="AH1834" i="22" s="1"/>
  <c r="W1835" i="22"/>
  <c r="AE1835" i="22" s="1"/>
  <c r="AF1835" i="22" s="1"/>
  <c r="AH1835" i="22" s="1"/>
  <c r="W1836" i="22"/>
  <c r="AE1836" i="22" s="1"/>
  <c r="AF1836" i="22" s="1"/>
  <c r="AH1836" i="22" s="1"/>
  <c r="W1837" i="22"/>
  <c r="AE1837" i="22" s="1"/>
  <c r="AF1837" i="22" s="1"/>
  <c r="AH1837" i="22" s="1"/>
  <c r="W1838" i="22"/>
  <c r="AE1838" i="22" s="1"/>
  <c r="AF1838" i="22" s="1"/>
  <c r="AH1838" i="22" s="1"/>
  <c r="W1839" i="22"/>
  <c r="AE1839" i="22" s="1"/>
  <c r="AF1839" i="22" s="1"/>
  <c r="AH1839" i="22" s="1"/>
  <c r="W1840" i="22"/>
  <c r="AE1840" i="22" s="1"/>
  <c r="AF1840" i="22" s="1"/>
  <c r="AH1840" i="22" s="1"/>
  <c r="W1841" i="22"/>
  <c r="AE1841" i="22" s="1"/>
  <c r="AF1841" i="22" s="1"/>
  <c r="AH1841" i="22" s="1"/>
  <c r="W1842" i="22"/>
  <c r="AE1842" i="22" s="1"/>
  <c r="AF1842" i="22" s="1"/>
  <c r="AH1842" i="22" s="1"/>
  <c r="W1843" i="22"/>
  <c r="AE1843" i="22" s="1"/>
  <c r="AF1843" i="22" s="1"/>
  <c r="AH1843" i="22" s="1"/>
  <c r="W1844" i="22"/>
  <c r="AE1844" i="22" s="1"/>
  <c r="AF1844" i="22" s="1"/>
  <c r="AH1844" i="22" s="1"/>
  <c r="W1845" i="22"/>
  <c r="AE1845" i="22" s="1"/>
  <c r="AF1845" i="22" s="1"/>
  <c r="AH1845" i="22" s="1"/>
  <c r="W1846" i="22"/>
  <c r="AE1846" i="22" s="1"/>
  <c r="AF1846" i="22" s="1"/>
  <c r="AH1846" i="22" s="1"/>
  <c r="W1847" i="22"/>
  <c r="AE1847" i="22" s="1"/>
  <c r="AF1847" i="22" s="1"/>
  <c r="AH1847" i="22" s="1"/>
  <c r="W1848" i="22"/>
  <c r="AE1848" i="22" s="1"/>
  <c r="AF1848" i="22" s="1"/>
  <c r="AH1848" i="22" s="1"/>
  <c r="W1849" i="22"/>
  <c r="AE1849" i="22" s="1"/>
  <c r="AF1849" i="22" s="1"/>
  <c r="AH1849" i="22" s="1"/>
  <c r="W1850" i="22"/>
  <c r="AE1850" i="22" s="1"/>
  <c r="AF1850" i="22" s="1"/>
  <c r="AH1850" i="22" s="1"/>
  <c r="W1851" i="22"/>
  <c r="AE1851" i="22" s="1"/>
  <c r="AF1851" i="22" s="1"/>
  <c r="AH1851" i="22" s="1"/>
  <c r="W1852" i="22"/>
  <c r="AE1852" i="22" s="1"/>
  <c r="AF1852" i="22" s="1"/>
  <c r="AH1852" i="22" s="1"/>
  <c r="W1853" i="22"/>
  <c r="AE1853" i="22" s="1"/>
  <c r="AF1853" i="22" s="1"/>
  <c r="AH1853" i="22" s="1"/>
  <c r="W1854" i="22"/>
  <c r="AE1854" i="22" s="1"/>
  <c r="AF1854" i="22" s="1"/>
  <c r="AH1854" i="22" s="1"/>
  <c r="W1855" i="22"/>
  <c r="AE1855" i="22" s="1"/>
  <c r="AF1855" i="22" s="1"/>
  <c r="AH1855" i="22" s="1"/>
  <c r="W1856" i="22"/>
  <c r="AE1856" i="22" s="1"/>
  <c r="AF1856" i="22" s="1"/>
  <c r="AH1856" i="22" s="1"/>
  <c r="W1857" i="22"/>
  <c r="AE1857" i="22" s="1"/>
  <c r="AF1857" i="22" s="1"/>
  <c r="AH1857" i="22" s="1"/>
  <c r="W1858" i="22"/>
  <c r="AE1858" i="22" s="1"/>
  <c r="AF1858" i="22" s="1"/>
  <c r="AH1858" i="22" s="1"/>
  <c r="W1859" i="22"/>
  <c r="AE1859" i="22" s="1"/>
  <c r="AF1859" i="22" s="1"/>
  <c r="AH1859" i="22" s="1"/>
  <c r="W1860" i="22"/>
  <c r="AE1860" i="22" s="1"/>
  <c r="AF1860" i="22" s="1"/>
  <c r="AH1860" i="22" s="1"/>
  <c r="W1861" i="22"/>
  <c r="AE1861" i="22" s="1"/>
  <c r="AF1861" i="22" s="1"/>
  <c r="AH1861" i="22" s="1"/>
  <c r="W1862" i="22"/>
  <c r="AE1862" i="22" s="1"/>
  <c r="AF1862" i="22" s="1"/>
  <c r="AH1862" i="22" s="1"/>
  <c r="W1863" i="22"/>
  <c r="AE1863" i="22" s="1"/>
  <c r="AF1863" i="22" s="1"/>
  <c r="AH1863" i="22" s="1"/>
  <c r="W1864" i="22"/>
  <c r="AE1864" i="22" s="1"/>
  <c r="AF1864" i="22" s="1"/>
  <c r="AH1864" i="22" s="1"/>
  <c r="W1865" i="22"/>
  <c r="AE1865" i="22" s="1"/>
  <c r="AF1865" i="22" s="1"/>
  <c r="AH1865" i="22" s="1"/>
  <c r="W1866" i="22"/>
  <c r="AE1866" i="22" s="1"/>
  <c r="AF1866" i="22" s="1"/>
  <c r="AH1866" i="22" s="1"/>
  <c r="W1867" i="22"/>
  <c r="AE1867" i="22" s="1"/>
  <c r="AF1867" i="22" s="1"/>
  <c r="AH1867" i="22" s="1"/>
  <c r="W1868" i="22"/>
  <c r="AE1868" i="22" s="1"/>
  <c r="AF1868" i="22" s="1"/>
  <c r="AH1868" i="22" s="1"/>
  <c r="W1869" i="22"/>
  <c r="AE1869" i="22" s="1"/>
  <c r="AF1869" i="22" s="1"/>
  <c r="AH1869" i="22" s="1"/>
  <c r="W1870" i="22"/>
  <c r="AE1870" i="22" s="1"/>
  <c r="AF1870" i="22" s="1"/>
  <c r="AH1870" i="22" s="1"/>
  <c r="W1871" i="22"/>
  <c r="AE1871" i="22" s="1"/>
  <c r="AF1871" i="22" s="1"/>
  <c r="AH1871" i="22" s="1"/>
  <c r="W1872" i="22"/>
  <c r="AE1872" i="22" s="1"/>
  <c r="AF1872" i="22" s="1"/>
  <c r="AH1872" i="22" s="1"/>
  <c r="W1873" i="22"/>
  <c r="AE1873" i="22" s="1"/>
  <c r="AF1873" i="22" s="1"/>
  <c r="AH1873" i="22" s="1"/>
  <c r="W1874" i="22"/>
  <c r="AE1874" i="22" s="1"/>
  <c r="AF1874" i="22" s="1"/>
  <c r="AH1874" i="22" s="1"/>
  <c r="W1875" i="22"/>
  <c r="AE1875" i="22" s="1"/>
  <c r="AF1875" i="22" s="1"/>
  <c r="AH1875" i="22" s="1"/>
  <c r="W1876" i="22"/>
  <c r="AE1876" i="22" s="1"/>
  <c r="AF1876" i="22" s="1"/>
  <c r="AH1876" i="22" s="1"/>
  <c r="W1877" i="22"/>
  <c r="AE1877" i="22" s="1"/>
  <c r="AF1877" i="22" s="1"/>
  <c r="AH1877" i="22" s="1"/>
  <c r="W1878" i="22"/>
  <c r="AE1878" i="22" s="1"/>
  <c r="AF1878" i="22" s="1"/>
  <c r="AH1878" i="22" s="1"/>
  <c r="W1879" i="22"/>
  <c r="AE1879" i="22" s="1"/>
  <c r="AF1879" i="22" s="1"/>
  <c r="AH1879" i="22" s="1"/>
  <c r="W1880" i="22"/>
  <c r="AE1880" i="22" s="1"/>
  <c r="AF1880" i="22" s="1"/>
  <c r="AH1880" i="22" s="1"/>
  <c r="W1881" i="22"/>
  <c r="AE1881" i="22" s="1"/>
  <c r="AF1881" i="22" s="1"/>
  <c r="AH1881" i="22" s="1"/>
  <c r="W1882" i="22"/>
  <c r="AE1882" i="22" s="1"/>
  <c r="AF1882" i="22" s="1"/>
  <c r="AH1882" i="22" s="1"/>
  <c r="W1883" i="22"/>
  <c r="AE1883" i="22" s="1"/>
  <c r="AF1883" i="22" s="1"/>
  <c r="AH1883" i="22" s="1"/>
  <c r="W1884" i="22"/>
  <c r="AE1884" i="22" s="1"/>
  <c r="AF1884" i="22" s="1"/>
  <c r="AH1884" i="22" s="1"/>
  <c r="W1885" i="22"/>
  <c r="AE1885" i="22" s="1"/>
  <c r="AF1885" i="22" s="1"/>
  <c r="AH1885" i="22" s="1"/>
  <c r="W1886" i="22"/>
  <c r="AE1886" i="22" s="1"/>
  <c r="AF1886" i="22" s="1"/>
  <c r="AH1886" i="22" s="1"/>
  <c r="W1887" i="22"/>
  <c r="AE1887" i="22" s="1"/>
  <c r="AF1887" i="22" s="1"/>
  <c r="AH1887" i="22" s="1"/>
  <c r="W1888" i="22"/>
  <c r="AE1888" i="22" s="1"/>
  <c r="AF1888" i="22" s="1"/>
  <c r="AH1888" i="22" s="1"/>
  <c r="W1889" i="22"/>
  <c r="AE1889" i="22" s="1"/>
  <c r="AF1889" i="22" s="1"/>
  <c r="AH1889" i="22" s="1"/>
  <c r="W1890" i="22"/>
  <c r="AE1890" i="22" s="1"/>
  <c r="AF1890" i="22" s="1"/>
  <c r="AH1890" i="22" s="1"/>
  <c r="W1891" i="22"/>
  <c r="AE1891" i="22" s="1"/>
  <c r="AF1891" i="22" s="1"/>
  <c r="AH1891" i="22" s="1"/>
  <c r="W1892" i="22"/>
  <c r="AE1892" i="22" s="1"/>
  <c r="AF1892" i="22" s="1"/>
  <c r="AH1892" i="22" s="1"/>
  <c r="W1893" i="22"/>
  <c r="AE1893" i="22" s="1"/>
  <c r="AF1893" i="22" s="1"/>
  <c r="AH1893" i="22" s="1"/>
  <c r="W1894" i="22"/>
  <c r="AE1894" i="22" s="1"/>
  <c r="AF1894" i="22" s="1"/>
  <c r="AH1894" i="22" s="1"/>
  <c r="W1895" i="22"/>
  <c r="AE1895" i="22" s="1"/>
  <c r="AF1895" i="22" s="1"/>
  <c r="AH1895" i="22" s="1"/>
  <c r="W1896" i="22"/>
  <c r="AE1896" i="22" s="1"/>
  <c r="AF1896" i="22" s="1"/>
  <c r="AH1896" i="22" s="1"/>
  <c r="W1897" i="22"/>
  <c r="AE1897" i="22" s="1"/>
  <c r="AF1897" i="22" s="1"/>
  <c r="AH1897" i="22" s="1"/>
  <c r="W1898" i="22"/>
  <c r="AE1898" i="22" s="1"/>
  <c r="AF1898" i="22" s="1"/>
  <c r="AH1898" i="22" s="1"/>
  <c r="W1899" i="22"/>
  <c r="AE1899" i="22" s="1"/>
  <c r="AF1899" i="22" s="1"/>
  <c r="AH1899" i="22" s="1"/>
  <c r="W1900" i="22"/>
  <c r="AE1900" i="22" s="1"/>
  <c r="AF1900" i="22" s="1"/>
  <c r="AH1900" i="22" s="1"/>
  <c r="W1901" i="22"/>
  <c r="AE1901" i="22" s="1"/>
  <c r="AF1901" i="22" s="1"/>
  <c r="AH1901" i="22" s="1"/>
  <c r="W1902" i="22"/>
  <c r="AE1902" i="22" s="1"/>
  <c r="AF1902" i="22" s="1"/>
  <c r="AH1902" i="22" s="1"/>
  <c r="W1903" i="22"/>
  <c r="AE1903" i="22" s="1"/>
  <c r="AF1903" i="22" s="1"/>
  <c r="AH1903" i="22" s="1"/>
  <c r="W1904" i="22"/>
  <c r="AE1904" i="22" s="1"/>
  <c r="AF1904" i="22" s="1"/>
  <c r="AH1904" i="22" s="1"/>
  <c r="W1905" i="22"/>
  <c r="AE1905" i="22" s="1"/>
  <c r="AF1905" i="22" s="1"/>
  <c r="AH1905" i="22" s="1"/>
  <c r="W1906" i="22"/>
  <c r="AE1906" i="22" s="1"/>
  <c r="AF1906" i="22" s="1"/>
  <c r="AH1906" i="22" s="1"/>
  <c r="W1907" i="22"/>
  <c r="AE1907" i="22" s="1"/>
  <c r="AF1907" i="22" s="1"/>
  <c r="AH1907" i="22" s="1"/>
  <c r="W1908" i="22"/>
  <c r="AE1908" i="22" s="1"/>
  <c r="AF1908" i="22" s="1"/>
  <c r="AH1908" i="22" s="1"/>
  <c r="W1909" i="22"/>
  <c r="AE1909" i="22" s="1"/>
  <c r="AF1909" i="22" s="1"/>
  <c r="AH1909" i="22" s="1"/>
  <c r="W1910" i="22"/>
  <c r="AE1910" i="22" s="1"/>
  <c r="AF1910" i="22" s="1"/>
  <c r="AH1910" i="22" s="1"/>
  <c r="W1911" i="22"/>
  <c r="AE1911" i="22" s="1"/>
  <c r="AF1911" i="22" s="1"/>
  <c r="AH1911" i="22" s="1"/>
  <c r="W1912" i="22"/>
  <c r="AE1912" i="22" s="1"/>
  <c r="AF1912" i="22" s="1"/>
  <c r="AH1912" i="22" s="1"/>
  <c r="W1913" i="22"/>
  <c r="AE1913" i="22" s="1"/>
  <c r="AF1913" i="22" s="1"/>
  <c r="AH1913" i="22" s="1"/>
  <c r="W1914" i="22"/>
  <c r="AE1914" i="22" s="1"/>
  <c r="AF1914" i="22" s="1"/>
  <c r="AH1914" i="22" s="1"/>
  <c r="W1915" i="22"/>
  <c r="AE1915" i="22" s="1"/>
  <c r="AF1915" i="22" s="1"/>
  <c r="AH1915" i="22" s="1"/>
  <c r="W1916" i="22"/>
  <c r="AE1916" i="22" s="1"/>
  <c r="AF1916" i="22" s="1"/>
  <c r="AH1916" i="22" s="1"/>
  <c r="W1917" i="22"/>
  <c r="AE1917" i="22" s="1"/>
  <c r="AF1917" i="22" s="1"/>
  <c r="AH1917" i="22" s="1"/>
  <c r="W1918" i="22"/>
  <c r="AE1918" i="22" s="1"/>
  <c r="AF1918" i="22" s="1"/>
  <c r="AH1918" i="22" s="1"/>
  <c r="W1919" i="22"/>
  <c r="AE1919" i="22" s="1"/>
  <c r="AF1919" i="22" s="1"/>
  <c r="AH1919" i="22" s="1"/>
  <c r="W1920" i="22"/>
  <c r="AE1920" i="22" s="1"/>
  <c r="AF1920" i="22" s="1"/>
  <c r="AH1920" i="22" s="1"/>
  <c r="W1921" i="22"/>
  <c r="AE1921" i="22" s="1"/>
  <c r="AF1921" i="22" s="1"/>
  <c r="AH1921" i="22" s="1"/>
  <c r="W1922" i="22"/>
  <c r="AE1922" i="22" s="1"/>
  <c r="AF1922" i="22" s="1"/>
  <c r="AH1922" i="22" s="1"/>
  <c r="W1923" i="22"/>
  <c r="AE1923" i="22" s="1"/>
  <c r="AF1923" i="22" s="1"/>
  <c r="AH1923" i="22" s="1"/>
  <c r="W1924" i="22"/>
  <c r="AE1924" i="22" s="1"/>
  <c r="AF1924" i="22" s="1"/>
  <c r="AH1924" i="22" s="1"/>
  <c r="W1925" i="22"/>
  <c r="AE1925" i="22" s="1"/>
  <c r="AF1925" i="22" s="1"/>
  <c r="AH1925" i="22" s="1"/>
  <c r="W1926" i="22"/>
  <c r="AE1926" i="22" s="1"/>
  <c r="AF1926" i="22" s="1"/>
  <c r="AH1926" i="22" s="1"/>
  <c r="W1927" i="22"/>
  <c r="AE1927" i="22" s="1"/>
  <c r="AF1927" i="22" s="1"/>
  <c r="AH1927" i="22" s="1"/>
  <c r="W1928" i="22"/>
  <c r="AE1928" i="22" s="1"/>
  <c r="AF1928" i="22" s="1"/>
  <c r="AH1928" i="22" s="1"/>
  <c r="W1929" i="22"/>
  <c r="AE1929" i="22" s="1"/>
  <c r="AF1929" i="22" s="1"/>
  <c r="AH1929" i="22" s="1"/>
  <c r="W1930" i="22"/>
  <c r="AE1930" i="22" s="1"/>
  <c r="AF1930" i="22" s="1"/>
  <c r="AH1930" i="22" s="1"/>
  <c r="W1931" i="22"/>
  <c r="AE1931" i="22" s="1"/>
  <c r="AF1931" i="22" s="1"/>
  <c r="AH1931" i="22" s="1"/>
  <c r="W1932" i="22"/>
  <c r="AE1932" i="22" s="1"/>
  <c r="AF1932" i="22" s="1"/>
  <c r="AH1932" i="22" s="1"/>
  <c r="W1933" i="22"/>
  <c r="AE1933" i="22" s="1"/>
  <c r="AF1933" i="22" s="1"/>
  <c r="AH1933" i="22" s="1"/>
  <c r="W1934" i="22"/>
  <c r="AE1934" i="22" s="1"/>
  <c r="AF1934" i="22" s="1"/>
  <c r="AH1934" i="22" s="1"/>
  <c r="W1935" i="22"/>
  <c r="AE1935" i="22" s="1"/>
  <c r="AF1935" i="22" s="1"/>
  <c r="AH1935" i="22" s="1"/>
  <c r="W1936" i="22"/>
  <c r="AE1936" i="22" s="1"/>
  <c r="AF1936" i="22" s="1"/>
  <c r="AH1936" i="22" s="1"/>
  <c r="W1937" i="22"/>
  <c r="AE1937" i="22" s="1"/>
  <c r="AF1937" i="22" s="1"/>
  <c r="AH1937" i="22" s="1"/>
  <c r="W1938" i="22"/>
  <c r="AE1938" i="22" s="1"/>
  <c r="AF1938" i="22" s="1"/>
  <c r="AH1938" i="22" s="1"/>
  <c r="W1939" i="22"/>
  <c r="AE1939" i="22" s="1"/>
  <c r="AF1939" i="22" s="1"/>
  <c r="AH1939" i="22" s="1"/>
  <c r="W1940" i="22"/>
  <c r="AE1940" i="22" s="1"/>
  <c r="AF1940" i="22" s="1"/>
  <c r="AH1940" i="22" s="1"/>
  <c r="W1941" i="22"/>
  <c r="AE1941" i="22" s="1"/>
  <c r="AF1941" i="22" s="1"/>
  <c r="AH1941" i="22" s="1"/>
  <c r="W1942" i="22"/>
  <c r="AE1942" i="22" s="1"/>
  <c r="AF1942" i="22" s="1"/>
  <c r="AH1942" i="22" s="1"/>
  <c r="W1943" i="22"/>
  <c r="AE1943" i="22" s="1"/>
  <c r="AF1943" i="22" s="1"/>
  <c r="AH1943" i="22" s="1"/>
  <c r="W1944" i="22"/>
  <c r="AE1944" i="22" s="1"/>
  <c r="AF1944" i="22" s="1"/>
  <c r="AH1944" i="22" s="1"/>
  <c r="W1945" i="22"/>
  <c r="AE1945" i="22" s="1"/>
  <c r="AF1945" i="22" s="1"/>
  <c r="AH1945" i="22" s="1"/>
  <c r="W1946" i="22"/>
  <c r="AE1946" i="22" s="1"/>
  <c r="AF1946" i="22" s="1"/>
  <c r="AH1946" i="22" s="1"/>
  <c r="W1947" i="22"/>
  <c r="AE1947" i="22" s="1"/>
  <c r="AF1947" i="22" s="1"/>
  <c r="AH1947" i="22" s="1"/>
  <c r="W1948" i="22"/>
  <c r="AE1948" i="22" s="1"/>
  <c r="AF1948" i="22" s="1"/>
  <c r="AH1948" i="22" s="1"/>
  <c r="W1949" i="22"/>
  <c r="AE1949" i="22" s="1"/>
  <c r="AF1949" i="22" s="1"/>
  <c r="AH1949" i="22" s="1"/>
  <c r="W1950" i="22"/>
  <c r="AE1950" i="22" s="1"/>
  <c r="AF1950" i="22" s="1"/>
  <c r="AH1950" i="22" s="1"/>
  <c r="W1951" i="22"/>
  <c r="AE1951" i="22" s="1"/>
  <c r="AF1951" i="22" s="1"/>
  <c r="AH1951" i="22" s="1"/>
  <c r="W1952" i="22"/>
  <c r="AE1952" i="22" s="1"/>
  <c r="AF1952" i="22" s="1"/>
  <c r="AH1952" i="22" s="1"/>
  <c r="W1953" i="22"/>
  <c r="AE1953" i="22" s="1"/>
  <c r="AF1953" i="22" s="1"/>
  <c r="AH1953" i="22" s="1"/>
  <c r="W1954" i="22"/>
  <c r="AE1954" i="22" s="1"/>
  <c r="AF1954" i="22" s="1"/>
  <c r="AH1954" i="22" s="1"/>
  <c r="W1955" i="22"/>
  <c r="AE1955" i="22" s="1"/>
  <c r="AF1955" i="22" s="1"/>
  <c r="AH1955" i="22" s="1"/>
  <c r="W1956" i="22"/>
  <c r="AE1956" i="22" s="1"/>
  <c r="AF1956" i="22" s="1"/>
  <c r="AH1956" i="22" s="1"/>
  <c r="W1957" i="22"/>
  <c r="AE1957" i="22" s="1"/>
  <c r="AF1957" i="22" s="1"/>
  <c r="AH1957" i="22" s="1"/>
  <c r="W1958" i="22"/>
  <c r="AE1958" i="22" s="1"/>
  <c r="AF1958" i="22" s="1"/>
  <c r="AH1958" i="22" s="1"/>
  <c r="W1959" i="22"/>
  <c r="AE1959" i="22" s="1"/>
  <c r="AF1959" i="22" s="1"/>
  <c r="AH1959" i="22" s="1"/>
  <c r="W1960" i="22"/>
  <c r="AE1960" i="22" s="1"/>
  <c r="AF1960" i="22" s="1"/>
  <c r="AH1960" i="22" s="1"/>
  <c r="W1961" i="22"/>
  <c r="AE1961" i="22" s="1"/>
  <c r="AF1961" i="22" s="1"/>
  <c r="AH1961" i="22" s="1"/>
  <c r="W1962" i="22"/>
  <c r="AE1962" i="22" s="1"/>
  <c r="AF1962" i="22" s="1"/>
  <c r="AH1962" i="22" s="1"/>
  <c r="W1963" i="22"/>
  <c r="AE1963" i="22" s="1"/>
  <c r="AF1963" i="22" s="1"/>
  <c r="AH1963" i="22" s="1"/>
  <c r="W1964" i="22"/>
  <c r="AE1964" i="22" s="1"/>
  <c r="AF1964" i="22" s="1"/>
  <c r="AH1964" i="22" s="1"/>
  <c r="W1965" i="22"/>
  <c r="AE1965" i="22" s="1"/>
  <c r="AF1965" i="22" s="1"/>
  <c r="AH1965" i="22" s="1"/>
  <c r="W1966" i="22"/>
  <c r="AE1966" i="22" s="1"/>
  <c r="AF1966" i="22" s="1"/>
  <c r="AH1966" i="22" s="1"/>
  <c r="W1967" i="22"/>
  <c r="AE1967" i="22" s="1"/>
  <c r="AF1967" i="22" s="1"/>
  <c r="AH1967" i="22" s="1"/>
  <c r="W1968" i="22"/>
  <c r="AE1968" i="22" s="1"/>
  <c r="AF1968" i="22" s="1"/>
  <c r="AH1968" i="22" s="1"/>
  <c r="W1969" i="22"/>
  <c r="AE1969" i="22" s="1"/>
  <c r="AF1969" i="22" s="1"/>
  <c r="AH1969" i="22" s="1"/>
  <c r="W1970" i="22"/>
  <c r="AE1970" i="22" s="1"/>
  <c r="AF1970" i="22" s="1"/>
  <c r="AH1970" i="22" s="1"/>
  <c r="W1971" i="22"/>
  <c r="AE1971" i="22" s="1"/>
  <c r="AF1971" i="22" s="1"/>
  <c r="AH1971" i="22" s="1"/>
  <c r="W1972" i="22"/>
  <c r="AE1972" i="22" s="1"/>
  <c r="AF1972" i="22" s="1"/>
  <c r="AH1972" i="22" s="1"/>
  <c r="W1973" i="22"/>
  <c r="AE1973" i="22" s="1"/>
  <c r="AF1973" i="22" s="1"/>
  <c r="AH1973" i="22" s="1"/>
  <c r="W1974" i="22"/>
  <c r="AE1974" i="22" s="1"/>
  <c r="AF1974" i="22" s="1"/>
  <c r="AH1974" i="22" s="1"/>
  <c r="W1975" i="22"/>
  <c r="AE1975" i="22" s="1"/>
  <c r="AF1975" i="22" s="1"/>
  <c r="AH1975" i="22" s="1"/>
  <c r="W1976" i="22"/>
  <c r="AE1976" i="22" s="1"/>
  <c r="AF1976" i="22" s="1"/>
  <c r="AH1976" i="22" s="1"/>
  <c r="W1977" i="22"/>
  <c r="AE1977" i="22" s="1"/>
  <c r="AF1977" i="22" s="1"/>
  <c r="AH1977" i="22" s="1"/>
  <c r="W1978" i="22"/>
  <c r="AE1978" i="22" s="1"/>
  <c r="AF1978" i="22" s="1"/>
  <c r="AH1978" i="22" s="1"/>
  <c r="W1979" i="22"/>
  <c r="AE1979" i="22" s="1"/>
  <c r="AF1979" i="22" s="1"/>
  <c r="AH1979" i="22" s="1"/>
  <c r="W1980" i="22"/>
  <c r="AE1980" i="22" s="1"/>
  <c r="AF1980" i="22" s="1"/>
  <c r="AH1980" i="22" s="1"/>
  <c r="W1981" i="22"/>
  <c r="AE1981" i="22" s="1"/>
  <c r="AF1981" i="22" s="1"/>
  <c r="AH1981" i="22" s="1"/>
  <c r="W1982" i="22"/>
  <c r="AE1982" i="22" s="1"/>
  <c r="AF1982" i="22" s="1"/>
  <c r="AH1982" i="22" s="1"/>
  <c r="W1983" i="22"/>
  <c r="AE1983" i="22" s="1"/>
  <c r="AF1983" i="22" s="1"/>
  <c r="AH1983" i="22" s="1"/>
  <c r="W1984" i="22"/>
  <c r="AE1984" i="22" s="1"/>
  <c r="AF1984" i="22" s="1"/>
  <c r="AH1984" i="22" s="1"/>
  <c r="W1985" i="22"/>
  <c r="AE1985" i="22" s="1"/>
  <c r="AF1985" i="22" s="1"/>
  <c r="AH1985" i="22" s="1"/>
  <c r="W1986" i="22"/>
  <c r="AE1986" i="22" s="1"/>
  <c r="AF1986" i="22" s="1"/>
  <c r="AH1986" i="22" s="1"/>
  <c r="W1987" i="22"/>
  <c r="AE1987" i="22" s="1"/>
  <c r="AF1987" i="22" s="1"/>
  <c r="AH1987" i="22" s="1"/>
  <c r="W1988" i="22"/>
  <c r="AE1988" i="22" s="1"/>
  <c r="AF1988" i="22" s="1"/>
  <c r="AH1988" i="22" s="1"/>
  <c r="W1989" i="22"/>
  <c r="AE1989" i="22" s="1"/>
  <c r="AF1989" i="22" s="1"/>
  <c r="AH1989" i="22" s="1"/>
  <c r="W1990" i="22"/>
  <c r="AE1990" i="22" s="1"/>
  <c r="AF1990" i="22" s="1"/>
  <c r="AH1990" i="22" s="1"/>
  <c r="W1991" i="22"/>
  <c r="AE1991" i="22" s="1"/>
  <c r="AF1991" i="22" s="1"/>
  <c r="AH1991" i="22" s="1"/>
  <c r="W1992" i="22"/>
  <c r="AE1992" i="22" s="1"/>
  <c r="AF1992" i="22" s="1"/>
  <c r="AH1992" i="22" s="1"/>
  <c r="W1993" i="22"/>
  <c r="AE1993" i="22" s="1"/>
  <c r="AF1993" i="22" s="1"/>
  <c r="AH1993" i="22" s="1"/>
  <c r="W1994" i="22"/>
  <c r="AE1994" i="22" s="1"/>
  <c r="AF1994" i="22" s="1"/>
  <c r="AH1994" i="22" s="1"/>
  <c r="W1995" i="22"/>
  <c r="AE1995" i="22" s="1"/>
  <c r="AF1995" i="22" s="1"/>
  <c r="AH1995" i="22" s="1"/>
  <c r="W1996" i="22"/>
  <c r="AE1996" i="22" s="1"/>
  <c r="AF1996" i="22" s="1"/>
  <c r="AH1996" i="22" s="1"/>
  <c r="W1997" i="22"/>
  <c r="AE1997" i="22" s="1"/>
  <c r="AF1997" i="22" s="1"/>
  <c r="AH1997" i="22" s="1"/>
  <c r="W1998" i="22"/>
  <c r="AE1998" i="22" s="1"/>
  <c r="AF1998" i="22" s="1"/>
  <c r="AH1998" i="22" s="1"/>
  <c r="W1999" i="22"/>
  <c r="AE1999" i="22" s="1"/>
  <c r="AF1999" i="22" s="1"/>
  <c r="AH1999" i="22" s="1"/>
  <c r="W2000" i="22"/>
  <c r="AE2000" i="22" s="1"/>
  <c r="AF2000" i="22" s="1"/>
  <c r="AH2000" i="22" s="1"/>
  <c r="W2001" i="22"/>
  <c r="AE2001" i="22" s="1"/>
  <c r="AF2001" i="22" s="1"/>
  <c r="AH2001" i="22" s="1"/>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V52" i="22"/>
  <c r="V53" i="22"/>
  <c r="V54" i="22"/>
  <c r="V55" i="22"/>
  <c r="V56" i="22"/>
  <c r="V57" i="22"/>
  <c r="V58" i="22"/>
  <c r="V59" i="22"/>
  <c r="V60" i="22"/>
  <c r="V61" i="22"/>
  <c r="V62" i="22"/>
  <c r="V63" i="22"/>
  <c r="V64" i="22"/>
  <c r="V65" i="22"/>
  <c r="V66" i="22"/>
  <c r="V67" i="22"/>
  <c r="V68" i="22"/>
  <c r="V69" i="22"/>
  <c r="V70" i="22"/>
  <c r="V71" i="22"/>
  <c r="V72" i="22"/>
  <c r="V73" i="22"/>
  <c r="V74" i="22"/>
  <c r="V75" i="22"/>
  <c r="V76" i="22"/>
  <c r="V77" i="22"/>
  <c r="V78" i="22"/>
  <c r="V79" i="22"/>
  <c r="V80" i="22"/>
  <c r="V81" i="22"/>
  <c r="V82" i="22"/>
  <c r="V83" i="22"/>
  <c r="V84" i="22"/>
  <c r="V85" i="22"/>
  <c r="V86" i="22"/>
  <c r="V87" i="22"/>
  <c r="V88" i="22"/>
  <c r="V89" i="22"/>
  <c r="V90" i="22"/>
  <c r="V91" i="22"/>
  <c r="V92" i="22"/>
  <c r="V93" i="22"/>
  <c r="V94" i="22"/>
  <c r="V95" i="22"/>
  <c r="V96" i="22"/>
  <c r="V97" i="22"/>
  <c r="V98" i="22"/>
  <c r="V99" i="22"/>
  <c r="V100" i="22"/>
  <c r="V101" i="22"/>
  <c r="V102" i="22"/>
  <c r="V103" i="22"/>
  <c r="V104" i="22"/>
  <c r="V105" i="22"/>
  <c r="V106" i="22"/>
  <c r="V107" i="22"/>
  <c r="V108" i="22"/>
  <c r="V109" i="22"/>
  <c r="V110" i="22"/>
  <c r="V111" i="22"/>
  <c r="V112" i="22"/>
  <c r="V113" i="22"/>
  <c r="V114" i="22"/>
  <c r="V115" i="22"/>
  <c r="V116" i="22"/>
  <c r="V117" i="22"/>
  <c r="V118" i="22"/>
  <c r="V119" i="22"/>
  <c r="V120" i="22"/>
  <c r="V121" i="22"/>
  <c r="V122" i="22"/>
  <c r="V123" i="22"/>
  <c r="V124" i="22"/>
  <c r="V125" i="22"/>
  <c r="V126" i="22"/>
  <c r="V127" i="22"/>
  <c r="V128" i="22"/>
  <c r="V129" i="22"/>
  <c r="V130" i="22"/>
  <c r="V131" i="22"/>
  <c r="V132" i="22"/>
  <c r="V133" i="22"/>
  <c r="V134" i="22"/>
  <c r="V135" i="22"/>
  <c r="V136" i="22"/>
  <c r="V137" i="22"/>
  <c r="V138" i="22"/>
  <c r="V139" i="22"/>
  <c r="V140" i="22"/>
  <c r="V141" i="22"/>
  <c r="V142" i="22"/>
  <c r="V143" i="22"/>
  <c r="V144" i="22"/>
  <c r="V145" i="22"/>
  <c r="V146" i="22"/>
  <c r="V147" i="22"/>
  <c r="V148" i="22"/>
  <c r="V149" i="22"/>
  <c r="V150" i="22"/>
  <c r="V151" i="22"/>
  <c r="V152" i="22"/>
  <c r="V153" i="22"/>
  <c r="V154" i="22"/>
  <c r="V155" i="22"/>
  <c r="V156" i="22"/>
  <c r="V157" i="22"/>
  <c r="V158" i="22"/>
  <c r="V159" i="22"/>
  <c r="V160" i="22"/>
  <c r="V161" i="22"/>
  <c r="V162" i="22"/>
  <c r="V163" i="22"/>
  <c r="V164" i="22"/>
  <c r="V165" i="22"/>
  <c r="V166" i="22"/>
  <c r="V167" i="22"/>
  <c r="V168" i="22"/>
  <c r="V169" i="22"/>
  <c r="V170" i="22"/>
  <c r="V171" i="22"/>
  <c r="V172" i="22"/>
  <c r="V173" i="22"/>
  <c r="V174" i="22"/>
  <c r="V175" i="22"/>
  <c r="V176" i="22"/>
  <c r="V177" i="22"/>
  <c r="V178" i="22"/>
  <c r="V179" i="22"/>
  <c r="V180" i="22"/>
  <c r="V181" i="22"/>
  <c r="V182" i="22"/>
  <c r="V183" i="22"/>
  <c r="V184" i="22"/>
  <c r="V185" i="22"/>
  <c r="V186" i="22"/>
  <c r="V187" i="22"/>
  <c r="V188" i="22"/>
  <c r="V189" i="22"/>
  <c r="V190" i="22"/>
  <c r="V191" i="22"/>
  <c r="V192" i="22"/>
  <c r="V193" i="22"/>
  <c r="V194" i="22"/>
  <c r="V195" i="22"/>
  <c r="V196" i="22"/>
  <c r="V197" i="22"/>
  <c r="V198" i="22"/>
  <c r="V199" i="22"/>
  <c r="V200" i="22"/>
  <c r="V201" i="22"/>
  <c r="V202" i="22"/>
  <c r="V203" i="22"/>
  <c r="V204" i="22"/>
  <c r="V205" i="22"/>
  <c r="V206" i="22"/>
  <c r="V207" i="22"/>
  <c r="V208" i="22"/>
  <c r="V209" i="22"/>
  <c r="V210" i="22"/>
  <c r="V211" i="22"/>
  <c r="V212" i="22"/>
  <c r="V213" i="22"/>
  <c r="V214" i="22"/>
  <c r="V215" i="22"/>
  <c r="V216" i="22"/>
  <c r="V217" i="22"/>
  <c r="V218" i="22"/>
  <c r="V219" i="22"/>
  <c r="V220" i="22"/>
  <c r="V221" i="22"/>
  <c r="V222" i="22"/>
  <c r="V223" i="22"/>
  <c r="V224" i="22"/>
  <c r="V225" i="22"/>
  <c r="V226" i="22"/>
  <c r="V227" i="22"/>
  <c r="V228" i="22"/>
  <c r="V229" i="22"/>
  <c r="V230" i="22"/>
  <c r="V231" i="22"/>
  <c r="V232" i="22"/>
  <c r="V233" i="22"/>
  <c r="V234" i="22"/>
  <c r="V235" i="22"/>
  <c r="V236" i="22"/>
  <c r="V237" i="22"/>
  <c r="V238" i="22"/>
  <c r="V239" i="22"/>
  <c r="V240" i="22"/>
  <c r="V241" i="22"/>
  <c r="V242" i="22"/>
  <c r="V243" i="22"/>
  <c r="V244" i="22"/>
  <c r="V245" i="22"/>
  <c r="V246" i="22"/>
  <c r="V247" i="22"/>
  <c r="V248" i="22"/>
  <c r="V249" i="22"/>
  <c r="V250" i="22"/>
  <c r="V251" i="22"/>
  <c r="V252" i="22"/>
  <c r="V253" i="22"/>
  <c r="V254" i="22"/>
  <c r="V255" i="22"/>
  <c r="V256" i="22"/>
  <c r="V257" i="22"/>
  <c r="V258" i="22"/>
  <c r="V259" i="22"/>
  <c r="V260" i="22"/>
  <c r="V261" i="22"/>
  <c r="V262" i="22"/>
  <c r="V263" i="22"/>
  <c r="V264" i="22"/>
  <c r="V265" i="22"/>
  <c r="V266" i="22"/>
  <c r="V267" i="22"/>
  <c r="V268" i="22"/>
  <c r="V269" i="22"/>
  <c r="V270" i="22"/>
  <c r="V271" i="22"/>
  <c r="V272" i="22"/>
  <c r="V273" i="22"/>
  <c r="V274" i="22"/>
  <c r="V275" i="22"/>
  <c r="V276" i="22"/>
  <c r="V277" i="22"/>
  <c r="V278" i="22"/>
  <c r="V279" i="22"/>
  <c r="V280" i="22"/>
  <c r="V281" i="22"/>
  <c r="V282" i="22"/>
  <c r="V283" i="22"/>
  <c r="V284" i="22"/>
  <c r="V285" i="22"/>
  <c r="V286" i="22"/>
  <c r="V287" i="22"/>
  <c r="V288" i="22"/>
  <c r="V289" i="22"/>
  <c r="V290" i="22"/>
  <c r="V291" i="22"/>
  <c r="V292" i="22"/>
  <c r="V293" i="22"/>
  <c r="V294" i="22"/>
  <c r="V295" i="22"/>
  <c r="V296" i="22"/>
  <c r="V297" i="22"/>
  <c r="V298" i="22"/>
  <c r="V299" i="22"/>
  <c r="V300" i="22"/>
  <c r="V301" i="22"/>
  <c r="V302" i="22"/>
  <c r="V303" i="22"/>
  <c r="V304" i="22"/>
  <c r="V305" i="22"/>
  <c r="V306" i="22"/>
  <c r="V307" i="22"/>
  <c r="V308" i="22"/>
  <c r="V309" i="22"/>
  <c r="V310" i="22"/>
  <c r="V311" i="22"/>
  <c r="V312" i="22"/>
  <c r="V313" i="22"/>
  <c r="V314" i="22"/>
  <c r="V315" i="22"/>
  <c r="V316" i="22"/>
  <c r="V317" i="22"/>
  <c r="V318" i="22"/>
  <c r="V319" i="22"/>
  <c r="V320" i="22"/>
  <c r="V321" i="22"/>
  <c r="V322" i="22"/>
  <c r="V323" i="22"/>
  <c r="V324" i="22"/>
  <c r="V325" i="22"/>
  <c r="V326" i="22"/>
  <c r="V327" i="22"/>
  <c r="V328" i="22"/>
  <c r="V329" i="22"/>
  <c r="V330" i="22"/>
  <c r="V331" i="22"/>
  <c r="V332" i="22"/>
  <c r="V333" i="22"/>
  <c r="V334" i="22"/>
  <c r="V335" i="22"/>
  <c r="V336" i="22"/>
  <c r="V337" i="22"/>
  <c r="V338" i="22"/>
  <c r="V339" i="22"/>
  <c r="V340" i="22"/>
  <c r="V341" i="22"/>
  <c r="V342" i="22"/>
  <c r="V343" i="22"/>
  <c r="V344" i="22"/>
  <c r="V345" i="22"/>
  <c r="V346" i="22"/>
  <c r="V347" i="22"/>
  <c r="V348" i="22"/>
  <c r="V349" i="22"/>
  <c r="V350" i="22"/>
  <c r="V351" i="22"/>
  <c r="V352" i="22"/>
  <c r="V353" i="22"/>
  <c r="V354" i="22"/>
  <c r="V355" i="22"/>
  <c r="V356" i="22"/>
  <c r="V357" i="22"/>
  <c r="V358" i="22"/>
  <c r="V359" i="22"/>
  <c r="V360" i="22"/>
  <c r="V361" i="22"/>
  <c r="V362" i="22"/>
  <c r="V363" i="22"/>
  <c r="V364" i="22"/>
  <c r="V365" i="22"/>
  <c r="V366" i="22"/>
  <c r="V367" i="22"/>
  <c r="V368" i="22"/>
  <c r="V369" i="22"/>
  <c r="V370" i="22"/>
  <c r="V371" i="22"/>
  <c r="V372" i="22"/>
  <c r="V373" i="22"/>
  <c r="V374" i="22"/>
  <c r="V375" i="22"/>
  <c r="V376" i="22"/>
  <c r="V377" i="22"/>
  <c r="V378" i="22"/>
  <c r="V379" i="22"/>
  <c r="V380" i="22"/>
  <c r="V381" i="22"/>
  <c r="V382" i="22"/>
  <c r="V383" i="22"/>
  <c r="V384" i="22"/>
  <c r="V385" i="22"/>
  <c r="V386" i="22"/>
  <c r="V387" i="22"/>
  <c r="V388" i="22"/>
  <c r="V389" i="22"/>
  <c r="V390" i="22"/>
  <c r="V391" i="22"/>
  <c r="V392" i="22"/>
  <c r="V393" i="22"/>
  <c r="V394" i="22"/>
  <c r="V395" i="22"/>
  <c r="V396" i="22"/>
  <c r="V397" i="22"/>
  <c r="V398" i="22"/>
  <c r="V399" i="22"/>
  <c r="V400" i="22"/>
  <c r="V401" i="22"/>
  <c r="V402" i="22"/>
  <c r="V403" i="22"/>
  <c r="V404" i="22"/>
  <c r="V405" i="22"/>
  <c r="V406" i="22"/>
  <c r="V407" i="22"/>
  <c r="V408" i="22"/>
  <c r="V409" i="22"/>
  <c r="V410" i="22"/>
  <c r="V411" i="22"/>
  <c r="V412" i="22"/>
  <c r="V413" i="22"/>
  <c r="V414" i="22"/>
  <c r="V415" i="22"/>
  <c r="V416" i="22"/>
  <c r="V417" i="22"/>
  <c r="V418" i="22"/>
  <c r="V419" i="22"/>
  <c r="V420" i="22"/>
  <c r="V421" i="22"/>
  <c r="V422" i="22"/>
  <c r="V423" i="22"/>
  <c r="V424" i="22"/>
  <c r="V425" i="22"/>
  <c r="V426" i="22"/>
  <c r="V427" i="22"/>
  <c r="V428" i="22"/>
  <c r="V429" i="22"/>
  <c r="V430" i="22"/>
  <c r="V431" i="22"/>
  <c r="V432" i="22"/>
  <c r="V433" i="22"/>
  <c r="V434" i="22"/>
  <c r="V435" i="22"/>
  <c r="V436" i="22"/>
  <c r="V437" i="22"/>
  <c r="V438" i="22"/>
  <c r="V439" i="22"/>
  <c r="V440" i="22"/>
  <c r="V441" i="22"/>
  <c r="V442" i="22"/>
  <c r="V443" i="22"/>
  <c r="V444" i="22"/>
  <c r="V445" i="22"/>
  <c r="V446" i="22"/>
  <c r="V447" i="22"/>
  <c r="V448" i="22"/>
  <c r="V449" i="22"/>
  <c r="V450" i="22"/>
  <c r="V451" i="22"/>
  <c r="V452" i="22"/>
  <c r="V453" i="22"/>
  <c r="V454" i="22"/>
  <c r="V455" i="22"/>
  <c r="V456" i="22"/>
  <c r="V457" i="22"/>
  <c r="V458" i="22"/>
  <c r="V459" i="22"/>
  <c r="V460" i="22"/>
  <c r="V461" i="22"/>
  <c r="V462" i="22"/>
  <c r="V463" i="22"/>
  <c r="V464" i="22"/>
  <c r="V465" i="22"/>
  <c r="V466" i="22"/>
  <c r="V467" i="22"/>
  <c r="V468" i="22"/>
  <c r="V469" i="22"/>
  <c r="V470" i="22"/>
  <c r="V471" i="22"/>
  <c r="V472" i="22"/>
  <c r="V473" i="22"/>
  <c r="V474" i="22"/>
  <c r="V475" i="22"/>
  <c r="V476" i="22"/>
  <c r="V477" i="22"/>
  <c r="V478" i="22"/>
  <c r="V479" i="22"/>
  <c r="V480" i="22"/>
  <c r="V481" i="22"/>
  <c r="V482" i="22"/>
  <c r="V483" i="22"/>
  <c r="V484" i="22"/>
  <c r="V485" i="22"/>
  <c r="V486" i="22"/>
  <c r="V487" i="22"/>
  <c r="V488" i="22"/>
  <c r="V489" i="22"/>
  <c r="V490" i="22"/>
  <c r="V491" i="22"/>
  <c r="V492" i="22"/>
  <c r="V493" i="22"/>
  <c r="V494" i="22"/>
  <c r="V495" i="22"/>
  <c r="V496" i="22"/>
  <c r="V497" i="22"/>
  <c r="V498" i="22"/>
  <c r="V499" i="22"/>
  <c r="V500" i="22"/>
  <c r="V501" i="22"/>
  <c r="V502" i="22"/>
  <c r="V503" i="22"/>
  <c r="V504" i="22"/>
  <c r="V505" i="22"/>
  <c r="V506" i="22"/>
  <c r="V507" i="22"/>
  <c r="V508" i="22"/>
  <c r="V509" i="22"/>
  <c r="V510" i="22"/>
  <c r="V511" i="22"/>
  <c r="V512" i="22"/>
  <c r="V513" i="22"/>
  <c r="V514" i="22"/>
  <c r="V515" i="22"/>
  <c r="V516" i="22"/>
  <c r="V517" i="22"/>
  <c r="V518" i="22"/>
  <c r="V519" i="22"/>
  <c r="V520" i="22"/>
  <c r="V521" i="22"/>
  <c r="V522" i="22"/>
  <c r="V523" i="22"/>
  <c r="V524" i="22"/>
  <c r="V525" i="22"/>
  <c r="V526" i="22"/>
  <c r="V527" i="22"/>
  <c r="V528" i="22"/>
  <c r="V529" i="22"/>
  <c r="V530" i="22"/>
  <c r="V531" i="22"/>
  <c r="V532" i="22"/>
  <c r="V533" i="22"/>
  <c r="V534" i="22"/>
  <c r="V535" i="22"/>
  <c r="V536" i="22"/>
  <c r="V537" i="22"/>
  <c r="V538" i="22"/>
  <c r="V539" i="22"/>
  <c r="V540" i="22"/>
  <c r="V541" i="22"/>
  <c r="V542" i="22"/>
  <c r="V543" i="22"/>
  <c r="V544" i="22"/>
  <c r="V545" i="22"/>
  <c r="V546" i="22"/>
  <c r="V547" i="22"/>
  <c r="V548" i="22"/>
  <c r="V549" i="22"/>
  <c r="V550" i="22"/>
  <c r="V551" i="22"/>
  <c r="V552" i="22"/>
  <c r="V553" i="22"/>
  <c r="V554" i="22"/>
  <c r="V555" i="22"/>
  <c r="V556" i="22"/>
  <c r="V557" i="22"/>
  <c r="V558" i="22"/>
  <c r="V559" i="22"/>
  <c r="V560" i="22"/>
  <c r="V561" i="22"/>
  <c r="V562" i="22"/>
  <c r="V563" i="22"/>
  <c r="V564" i="22"/>
  <c r="V565" i="22"/>
  <c r="V566" i="22"/>
  <c r="V567" i="22"/>
  <c r="V568" i="22"/>
  <c r="V569" i="22"/>
  <c r="V570" i="22"/>
  <c r="V571" i="22"/>
  <c r="V572" i="22"/>
  <c r="V573" i="22"/>
  <c r="V574" i="22"/>
  <c r="V575" i="22"/>
  <c r="V576" i="22"/>
  <c r="V577" i="22"/>
  <c r="V578" i="22"/>
  <c r="V579" i="22"/>
  <c r="V580" i="22"/>
  <c r="V581" i="22"/>
  <c r="V582" i="22"/>
  <c r="V583" i="22"/>
  <c r="V584" i="22"/>
  <c r="V585" i="22"/>
  <c r="V586" i="22"/>
  <c r="V587" i="22"/>
  <c r="V588" i="22"/>
  <c r="V589" i="22"/>
  <c r="V590" i="22"/>
  <c r="V591" i="22"/>
  <c r="V592" i="22"/>
  <c r="V593" i="22"/>
  <c r="V594" i="22"/>
  <c r="V595" i="22"/>
  <c r="V596" i="22"/>
  <c r="V597" i="22"/>
  <c r="V598" i="22"/>
  <c r="V599" i="22"/>
  <c r="V600" i="22"/>
  <c r="V601" i="22"/>
  <c r="V602" i="22"/>
  <c r="V603" i="22"/>
  <c r="V604" i="22"/>
  <c r="V605" i="22"/>
  <c r="V606" i="22"/>
  <c r="V607" i="22"/>
  <c r="V608" i="22"/>
  <c r="V609" i="22"/>
  <c r="V610" i="22"/>
  <c r="V611" i="22"/>
  <c r="V612" i="22"/>
  <c r="V613" i="22"/>
  <c r="V614" i="22"/>
  <c r="V615" i="22"/>
  <c r="V616" i="22"/>
  <c r="V617" i="22"/>
  <c r="V618" i="22"/>
  <c r="V619" i="22"/>
  <c r="V620" i="22"/>
  <c r="V621" i="22"/>
  <c r="V622" i="22"/>
  <c r="V623" i="22"/>
  <c r="V624" i="22"/>
  <c r="V625" i="22"/>
  <c r="V626" i="22"/>
  <c r="V627" i="22"/>
  <c r="V628" i="22"/>
  <c r="V629" i="22"/>
  <c r="V630" i="22"/>
  <c r="V631" i="22"/>
  <c r="V632" i="22"/>
  <c r="V633" i="22"/>
  <c r="V634" i="22"/>
  <c r="V635" i="22"/>
  <c r="V636" i="22"/>
  <c r="V637" i="22"/>
  <c r="V638" i="22"/>
  <c r="V639" i="22"/>
  <c r="V640" i="22"/>
  <c r="V641" i="22"/>
  <c r="V642" i="22"/>
  <c r="V643" i="22"/>
  <c r="V644" i="22"/>
  <c r="V645" i="22"/>
  <c r="V646" i="22"/>
  <c r="V647" i="22"/>
  <c r="V648" i="22"/>
  <c r="V649" i="22"/>
  <c r="V650" i="22"/>
  <c r="V651" i="22"/>
  <c r="V652" i="22"/>
  <c r="V653" i="22"/>
  <c r="V654" i="22"/>
  <c r="V655" i="22"/>
  <c r="V656" i="22"/>
  <c r="V657" i="22"/>
  <c r="V658" i="22"/>
  <c r="V659" i="22"/>
  <c r="V660" i="22"/>
  <c r="V661" i="22"/>
  <c r="V662" i="22"/>
  <c r="V663" i="22"/>
  <c r="V664" i="22"/>
  <c r="V665" i="22"/>
  <c r="V666" i="22"/>
  <c r="V667" i="22"/>
  <c r="V668" i="22"/>
  <c r="V669" i="22"/>
  <c r="V670" i="22"/>
  <c r="V671" i="22"/>
  <c r="V672" i="22"/>
  <c r="V673" i="22"/>
  <c r="V674" i="22"/>
  <c r="V675" i="22"/>
  <c r="V676" i="22"/>
  <c r="V677" i="22"/>
  <c r="V678" i="22"/>
  <c r="V679" i="22"/>
  <c r="V680" i="22"/>
  <c r="V681" i="22"/>
  <c r="V682" i="22"/>
  <c r="V683" i="22"/>
  <c r="V684" i="22"/>
  <c r="V685" i="22"/>
  <c r="V686" i="22"/>
  <c r="V687" i="22"/>
  <c r="V688" i="22"/>
  <c r="V689" i="22"/>
  <c r="V690" i="22"/>
  <c r="V691" i="22"/>
  <c r="V692" i="22"/>
  <c r="V693" i="22"/>
  <c r="V694" i="22"/>
  <c r="V695" i="22"/>
  <c r="V696" i="22"/>
  <c r="V697" i="22"/>
  <c r="V698" i="22"/>
  <c r="V699" i="22"/>
  <c r="V700" i="22"/>
  <c r="V701" i="22"/>
  <c r="V702" i="22"/>
  <c r="V703" i="22"/>
  <c r="V704" i="22"/>
  <c r="V705" i="22"/>
  <c r="V706" i="22"/>
  <c r="V707" i="22"/>
  <c r="V708" i="22"/>
  <c r="V709" i="22"/>
  <c r="V710" i="22"/>
  <c r="V711" i="22"/>
  <c r="V712" i="22"/>
  <c r="V713" i="22"/>
  <c r="V714" i="22"/>
  <c r="V715" i="22"/>
  <c r="V716" i="22"/>
  <c r="V717" i="22"/>
  <c r="V718" i="22"/>
  <c r="V719" i="22"/>
  <c r="V720" i="22"/>
  <c r="V721" i="22"/>
  <c r="V722" i="22"/>
  <c r="V723" i="22"/>
  <c r="V724" i="22"/>
  <c r="V725" i="22"/>
  <c r="V726" i="22"/>
  <c r="V727" i="22"/>
  <c r="V728" i="22"/>
  <c r="V729" i="22"/>
  <c r="V730" i="22"/>
  <c r="V731" i="22"/>
  <c r="V732" i="22"/>
  <c r="V733" i="22"/>
  <c r="V734" i="22"/>
  <c r="V735" i="22"/>
  <c r="V736" i="22"/>
  <c r="V737" i="22"/>
  <c r="V738" i="22"/>
  <c r="V739" i="22"/>
  <c r="V740" i="22"/>
  <c r="V741" i="22"/>
  <c r="V742" i="22"/>
  <c r="V743" i="22"/>
  <c r="V744" i="22"/>
  <c r="V745" i="22"/>
  <c r="V746" i="22"/>
  <c r="V747" i="22"/>
  <c r="V748" i="22"/>
  <c r="V749" i="22"/>
  <c r="V750" i="22"/>
  <c r="V751" i="22"/>
  <c r="V752" i="22"/>
  <c r="V753" i="22"/>
  <c r="V754" i="22"/>
  <c r="V755" i="22"/>
  <c r="V756" i="22"/>
  <c r="V757" i="22"/>
  <c r="V758" i="22"/>
  <c r="V759" i="22"/>
  <c r="V760" i="22"/>
  <c r="V761" i="22"/>
  <c r="V762" i="22"/>
  <c r="V763" i="22"/>
  <c r="V764" i="22"/>
  <c r="V765" i="22"/>
  <c r="V766" i="22"/>
  <c r="V767" i="22"/>
  <c r="V768" i="22"/>
  <c r="V769" i="22"/>
  <c r="V770" i="22"/>
  <c r="V771" i="22"/>
  <c r="V772" i="22"/>
  <c r="V773" i="22"/>
  <c r="V774" i="22"/>
  <c r="V775" i="22"/>
  <c r="V776" i="22"/>
  <c r="V777" i="22"/>
  <c r="V778" i="22"/>
  <c r="V779" i="22"/>
  <c r="V780" i="22"/>
  <c r="V781" i="22"/>
  <c r="V782" i="22"/>
  <c r="V783" i="22"/>
  <c r="V784" i="22"/>
  <c r="V785" i="22"/>
  <c r="V786" i="22"/>
  <c r="V787" i="22"/>
  <c r="V788" i="22"/>
  <c r="V789" i="22"/>
  <c r="V790" i="22"/>
  <c r="V791" i="22"/>
  <c r="V792" i="22"/>
  <c r="V793" i="22"/>
  <c r="V794" i="22"/>
  <c r="V795" i="22"/>
  <c r="V796" i="22"/>
  <c r="V797" i="22"/>
  <c r="V798" i="22"/>
  <c r="V799" i="22"/>
  <c r="V800" i="22"/>
  <c r="V801" i="22"/>
  <c r="V802" i="22"/>
  <c r="V803" i="22"/>
  <c r="V804" i="22"/>
  <c r="V805" i="22"/>
  <c r="V806" i="22"/>
  <c r="V807" i="22"/>
  <c r="V808" i="22"/>
  <c r="V809" i="22"/>
  <c r="V810" i="22"/>
  <c r="V811" i="22"/>
  <c r="V812" i="22"/>
  <c r="V813" i="22"/>
  <c r="V814" i="22"/>
  <c r="V815" i="22"/>
  <c r="V816" i="22"/>
  <c r="V817" i="22"/>
  <c r="V818" i="22"/>
  <c r="V819" i="22"/>
  <c r="V820" i="22"/>
  <c r="V821" i="22"/>
  <c r="V822" i="22"/>
  <c r="V823" i="22"/>
  <c r="V824" i="22"/>
  <c r="V825" i="22"/>
  <c r="V826" i="22"/>
  <c r="V827" i="22"/>
  <c r="V828" i="22"/>
  <c r="V829" i="22"/>
  <c r="V830" i="22"/>
  <c r="V831" i="22"/>
  <c r="V832" i="22"/>
  <c r="V833" i="22"/>
  <c r="V834" i="22"/>
  <c r="V835" i="22"/>
  <c r="V836" i="22"/>
  <c r="V837" i="22"/>
  <c r="V838" i="22"/>
  <c r="V839" i="22"/>
  <c r="V840" i="22"/>
  <c r="V841" i="22"/>
  <c r="V842" i="22"/>
  <c r="V843" i="22"/>
  <c r="V844" i="22"/>
  <c r="V845" i="22"/>
  <c r="V846" i="22"/>
  <c r="V847" i="22"/>
  <c r="V848" i="22"/>
  <c r="V849" i="22"/>
  <c r="V850" i="22"/>
  <c r="V851" i="22"/>
  <c r="V852" i="22"/>
  <c r="V853" i="22"/>
  <c r="V854" i="22"/>
  <c r="V855" i="22"/>
  <c r="V856" i="22"/>
  <c r="V857" i="22"/>
  <c r="V858" i="22"/>
  <c r="V859" i="22"/>
  <c r="V860" i="22"/>
  <c r="V861" i="22"/>
  <c r="V862" i="22"/>
  <c r="V863" i="22"/>
  <c r="V864" i="22"/>
  <c r="V865" i="22"/>
  <c r="V866" i="22"/>
  <c r="V867" i="22"/>
  <c r="V868" i="22"/>
  <c r="V869" i="22"/>
  <c r="V870" i="22"/>
  <c r="V871" i="22"/>
  <c r="V872" i="22"/>
  <c r="V873" i="22"/>
  <c r="V874" i="22"/>
  <c r="V875" i="22"/>
  <c r="V876" i="22"/>
  <c r="V877" i="22"/>
  <c r="V878" i="22"/>
  <c r="V879" i="22"/>
  <c r="V880" i="22"/>
  <c r="V881" i="22"/>
  <c r="V882" i="22"/>
  <c r="V883" i="22"/>
  <c r="V884" i="22"/>
  <c r="V885" i="22"/>
  <c r="V886" i="22"/>
  <c r="V887" i="22"/>
  <c r="V888" i="22"/>
  <c r="V889" i="22"/>
  <c r="V890" i="22"/>
  <c r="V891" i="22"/>
  <c r="V892" i="22"/>
  <c r="V893" i="22"/>
  <c r="V894" i="22"/>
  <c r="V895" i="22"/>
  <c r="V896" i="22"/>
  <c r="V897" i="22"/>
  <c r="V898" i="22"/>
  <c r="V899" i="22"/>
  <c r="V900" i="22"/>
  <c r="V901" i="22"/>
  <c r="V902" i="22"/>
  <c r="V903" i="22"/>
  <c r="V904" i="22"/>
  <c r="V905" i="22"/>
  <c r="V906" i="22"/>
  <c r="V907" i="22"/>
  <c r="V908" i="22"/>
  <c r="V909" i="22"/>
  <c r="V910" i="22"/>
  <c r="V911" i="22"/>
  <c r="V912" i="22"/>
  <c r="V913" i="22"/>
  <c r="V914" i="22"/>
  <c r="V915" i="22"/>
  <c r="V916" i="22"/>
  <c r="V917" i="22"/>
  <c r="V918" i="22"/>
  <c r="V919" i="22"/>
  <c r="V920" i="22"/>
  <c r="V921" i="22"/>
  <c r="V922" i="22"/>
  <c r="V923" i="22"/>
  <c r="V924" i="22"/>
  <c r="V925" i="22"/>
  <c r="V926" i="22"/>
  <c r="V927" i="22"/>
  <c r="V928" i="22"/>
  <c r="V929" i="22"/>
  <c r="V930" i="22"/>
  <c r="V931" i="22"/>
  <c r="V932" i="22"/>
  <c r="V933" i="22"/>
  <c r="V934" i="22"/>
  <c r="V935" i="22"/>
  <c r="V936" i="22"/>
  <c r="V937" i="22"/>
  <c r="V938" i="22"/>
  <c r="V939" i="22"/>
  <c r="V940" i="22"/>
  <c r="V941" i="22"/>
  <c r="V942" i="22"/>
  <c r="V943" i="22"/>
  <c r="V944" i="22"/>
  <c r="V945" i="22"/>
  <c r="V946" i="22"/>
  <c r="V947" i="22"/>
  <c r="V948" i="22"/>
  <c r="V949" i="22"/>
  <c r="V950" i="22"/>
  <c r="V951" i="22"/>
  <c r="V952" i="22"/>
  <c r="V953" i="22"/>
  <c r="V954" i="22"/>
  <c r="V955" i="22"/>
  <c r="V956" i="22"/>
  <c r="V957" i="22"/>
  <c r="V958" i="22"/>
  <c r="V959" i="22"/>
  <c r="V960" i="22"/>
  <c r="V961" i="22"/>
  <c r="V962" i="22"/>
  <c r="V963" i="22"/>
  <c r="V964" i="22"/>
  <c r="V965" i="22"/>
  <c r="V966" i="22"/>
  <c r="V967" i="22"/>
  <c r="V968" i="22"/>
  <c r="V969" i="22"/>
  <c r="V970" i="22"/>
  <c r="V971" i="22"/>
  <c r="V972" i="22"/>
  <c r="V973" i="22"/>
  <c r="V974" i="22"/>
  <c r="V975" i="22"/>
  <c r="V976" i="22"/>
  <c r="V977" i="22"/>
  <c r="V978" i="22"/>
  <c r="V979" i="22"/>
  <c r="V980" i="22"/>
  <c r="V981" i="22"/>
  <c r="V982" i="22"/>
  <c r="V983" i="22"/>
  <c r="V984" i="22"/>
  <c r="V985" i="22"/>
  <c r="V986" i="22"/>
  <c r="V987" i="22"/>
  <c r="V988" i="22"/>
  <c r="V989" i="22"/>
  <c r="V990" i="22"/>
  <c r="V991" i="22"/>
  <c r="V992" i="22"/>
  <c r="V993" i="22"/>
  <c r="V994" i="22"/>
  <c r="V995" i="22"/>
  <c r="V996" i="22"/>
  <c r="V997" i="22"/>
  <c r="V998" i="22"/>
  <c r="V999" i="22"/>
  <c r="V1000" i="22"/>
  <c r="V1001" i="22"/>
  <c r="V1002" i="22"/>
  <c r="V1003" i="22"/>
  <c r="V1004" i="22"/>
  <c r="V1005" i="22"/>
  <c r="V1006" i="22"/>
  <c r="V1007" i="22"/>
  <c r="V1008" i="22"/>
  <c r="V1009" i="22"/>
  <c r="V1010" i="22"/>
  <c r="V1011" i="22"/>
  <c r="V1012" i="22"/>
  <c r="V1013" i="22"/>
  <c r="V1014" i="22"/>
  <c r="V1015" i="22"/>
  <c r="V1016" i="22"/>
  <c r="V1017" i="22"/>
  <c r="V1018" i="22"/>
  <c r="V1019" i="22"/>
  <c r="V1020" i="22"/>
  <c r="V1021" i="22"/>
  <c r="V1022" i="22"/>
  <c r="V1023" i="22"/>
  <c r="V1024" i="22"/>
  <c r="V1025" i="22"/>
  <c r="V1026" i="22"/>
  <c r="V1027" i="22"/>
  <c r="V1028" i="22"/>
  <c r="V1029" i="22"/>
  <c r="V1030" i="22"/>
  <c r="V1031" i="22"/>
  <c r="V1032" i="22"/>
  <c r="V1033" i="22"/>
  <c r="V1034" i="22"/>
  <c r="V1035" i="22"/>
  <c r="V1036" i="22"/>
  <c r="V1037" i="22"/>
  <c r="V1038" i="22"/>
  <c r="V1039" i="22"/>
  <c r="V1040" i="22"/>
  <c r="V1041" i="22"/>
  <c r="V1042" i="22"/>
  <c r="V1043" i="22"/>
  <c r="V1044" i="22"/>
  <c r="V1045" i="22"/>
  <c r="V1046" i="22"/>
  <c r="V1047" i="22"/>
  <c r="V1048" i="22"/>
  <c r="V1049" i="22"/>
  <c r="V1050" i="22"/>
  <c r="V1051" i="22"/>
  <c r="V1052" i="22"/>
  <c r="V1053" i="22"/>
  <c r="V1054" i="22"/>
  <c r="V1055" i="22"/>
  <c r="V1056" i="22"/>
  <c r="V1057" i="22"/>
  <c r="V1058" i="22"/>
  <c r="V1059" i="22"/>
  <c r="V1060" i="22"/>
  <c r="V1061" i="22"/>
  <c r="V1062" i="22"/>
  <c r="V1063" i="22"/>
  <c r="V1064" i="22"/>
  <c r="V1065" i="22"/>
  <c r="V1066" i="22"/>
  <c r="V1067" i="22"/>
  <c r="V1068" i="22"/>
  <c r="V1069" i="22"/>
  <c r="V1070" i="22"/>
  <c r="V1071" i="22"/>
  <c r="V1072" i="22"/>
  <c r="V1073" i="22"/>
  <c r="V1074" i="22"/>
  <c r="V1075" i="22"/>
  <c r="V1076" i="22"/>
  <c r="V1077" i="22"/>
  <c r="V1078" i="22"/>
  <c r="V1079" i="22"/>
  <c r="V1080" i="22"/>
  <c r="V1081" i="22"/>
  <c r="V1082" i="22"/>
  <c r="V1083" i="22"/>
  <c r="V1084" i="22"/>
  <c r="V1085" i="22"/>
  <c r="V1086" i="22"/>
  <c r="V1087" i="22"/>
  <c r="V1088" i="22"/>
  <c r="V1089" i="22"/>
  <c r="V1090" i="22"/>
  <c r="V1091" i="22"/>
  <c r="V1092" i="22"/>
  <c r="V1093" i="22"/>
  <c r="V1094" i="22"/>
  <c r="V1095" i="22"/>
  <c r="V1096" i="22"/>
  <c r="V1097" i="22"/>
  <c r="V1098" i="22"/>
  <c r="V1099" i="22"/>
  <c r="V1100" i="22"/>
  <c r="V1101" i="22"/>
  <c r="V1102" i="22"/>
  <c r="V1103" i="22"/>
  <c r="V1104" i="22"/>
  <c r="V1105" i="22"/>
  <c r="V1106" i="22"/>
  <c r="V1107" i="22"/>
  <c r="V1108" i="22"/>
  <c r="V1109" i="22"/>
  <c r="V1110" i="22"/>
  <c r="V1111" i="22"/>
  <c r="V1112" i="22"/>
  <c r="V1113" i="22"/>
  <c r="V1114" i="22"/>
  <c r="V1115" i="22"/>
  <c r="V1116" i="22"/>
  <c r="V1117" i="22"/>
  <c r="V1118" i="22"/>
  <c r="V1119" i="22"/>
  <c r="V1120" i="22"/>
  <c r="V1121" i="22"/>
  <c r="V1122" i="22"/>
  <c r="V1123" i="22"/>
  <c r="V1124" i="22"/>
  <c r="V1125" i="22"/>
  <c r="V1126" i="22"/>
  <c r="V1127" i="22"/>
  <c r="V1128" i="22"/>
  <c r="V1129" i="22"/>
  <c r="V1130" i="22"/>
  <c r="V1131" i="22"/>
  <c r="V1132" i="22"/>
  <c r="V1133" i="22"/>
  <c r="V1134" i="22"/>
  <c r="V1135" i="22"/>
  <c r="V1136" i="22"/>
  <c r="V1137" i="22"/>
  <c r="V1138" i="22"/>
  <c r="V1139" i="22"/>
  <c r="V1140" i="22"/>
  <c r="V1141" i="22"/>
  <c r="V1142" i="22"/>
  <c r="V1143" i="22"/>
  <c r="V1144" i="22"/>
  <c r="V1145" i="22"/>
  <c r="V1146" i="22"/>
  <c r="V1147" i="22"/>
  <c r="V1148" i="22"/>
  <c r="V1149" i="22"/>
  <c r="V1150" i="22"/>
  <c r="V1151" i="22"/>
  <c r="V1152" i="22"/>
  <c r="V1153" i="22"/>
  <c r="V1154" i="22"/>
  <c r="V1155" i="22"/>
  <c r="V1156" i="22"/>
  <c r="V1157" i="22"/>
  <c r="V1158" i="22"/>
  <c r="V1159" i="22"/>
  <c r="V1160" i="22"/>
  <c r="V1161" i="22"/>
  <c r="V1162" i="22"/>
  <c r="V1163" i="22"/>
  <c r="V1164" i="22"/>
  <c r="V1165" i="22"/>
  <c r="V1166" i="22"/>
  <c r="V1167" i="22"/>
  <c r="V1168" i="22"/>
  <c r="V1169" i="22"/>
  <c r="V1170" i="22"/>
  <c r="V1171" i="22"/>
  <c r="V1172" i="22"/>
  <c r="V1173" i="22"/>
  <c r="V1174" i="22"/>
  <c r="V1175" i="22"/>
  <c r="V1176" i="22"/>
  <c r="V1177" i="22"/>
  <c r="V1178" i="22"/>
  <c r="V1179" i="22"/>
  <c r="V1180" i="22"/>
  <c r="V1181" i="22"/>
  <c r="V1182" i="22"/>
  <c r="V1183" i="22"/>
  <c r="V1184" i="22"/>
  <c r="V1185" i="22"/>
  <c r="V1186" i="22"/>
  <c r="V1187" i="22"/>
  <c r="V1188" i="22"/>
  <c r="V1189" i="22"/>
  <c r="V1190" i="22"/>
  <c r="V1191" i="22"/>
  <c r="V1192" i="22"/>
  <c r="V1193" i="22"/>
  <c r="V1194" i="22"/>
  <c r="V1195" i="22"/>
  <c r="V1196" i="22"/>
  <c r="V1197" i="22"/>
  <c r="V1198" i="22"/>
  <c r="V1199" i="22"/>
  <c r="V1200" i="22"/>
  <c r="V1201" i="22"/>
  <c r="V1202" i="22"/>
  <c r="V1203" i="22"/>
  <c r="V1204" i="22"/>
  <c r="V1205" i="22"/>
  <c r="V1206" i="22"/>
  <c r="V1207" i="22"/>
  <c r="V1208" i="22"/>
  <c r="V1209" i="22"/>
  <c r="V1210" i="22"/>
  <c r="V1211" i="22"/>
  <c r="V1212" i="22"/>
  <c r="V1213" i="22"/>
  <c r="V1214" i="22"/>
  <c r="V1215" i="22"/>
  <c r="V1216" i="22"/>
  <c r="V1217" i="22"/>
  <c r="V1218" i="22"/>
  <c r="V1219" i="22"/>
  <c r="V1220" i="22"/>
  <c r="V1221" i="22"/>
  <c r="V1222" i="22"/>
  <c r="V1223" i="22"/>
  <c r="V1224" i="22"/>
  <c r="V1225" i="22"/>
  <c r="V1226" i="22"/>
  <c r="V1227" i="22"/>
  <c r="V1228" i="22"/>
  <c r="V1229" i="22"/>
  <c r="V1230" i="22"/>
  <c r="V1231" i="22"/>
  <c r="V1232" i="22"/>
  <c r="V1233" i="22"/>
  <c r="V1234" i="22"/>
  <c r="V1235" i="22"/>
  <c r="V1236" i="22"/>
  <c r="V1237" i="22"/>
  <c r="V1238" i="22"/>
  <c r="V1239" i="22"/>
  <c r="V1240" i="22"/>
  <c r="V1241" i="22"/>
  <c r="V1242" i="22"/>
  <c r="V1243" i="22"/>
  <c r="V1244" i="22"/>
  <c r="V1245" i="22"/>
  <c r="V1246" i="22"/>
  <c r="V1247" i="22"/>
  <c r="V1248" i="22"/>
  <c r="V1249" i="22"/>
  <c r="V1250" i="22"/>
  <c r="V1251" i="22"/>
  <c r="V1252" i="22"/>
  <c r="V1253" i="22"/>
  <c r="V1254" i="22"/>
  <c r="V1255" i="22"/>
  <c r="V1256" i="22"/>
  <c r="V1257" i="22"/>
  <c r="V1258" i="22"/>
  <c r="V1259" i="22"/>
  <c r="V1260" i="22"/>
  <c r="V1261" i="22"/>
  <c r="V1262" i="22"/>
  <c r="V1263" i="22"/>
  <c r="V1264" i="22"/>
  <c r="V1265" i="22"/>
  <c r="V1266" i="22"/>
  <c r="V1267" i="22"/>
  <c r="V1268" i="22"/>
  <c r="V1269" i="22"/>
  <c r="V1270" i="22"/>
  <c r="V1271" i="22"/>
  <c r="V1272" i="22"/>
  <c r="V1273" i="22"/>
  <c r="V1274" i="22"/>
  <c r="V1275" i="22"/>
  <c r="V1276" i="22"/>
  <c r="V1277" i="22"/>
  <c r="V1278" i="22"/>
  <c r="V1279" i="22"/>
  <c r="V1280" i="22"/>
  <c r="V1281" i="22"/>
  <c r="V1282" i="22"/>
  <c r="V1283" i="22"/>
  <c r="V1284" i="22"/>
  <c r="V1285" i="22"/>
  <c r="V1286" i="22"/>
  <c r="V1287" i="22"/>
  <c r="V1288" i="22"/>
  <c r="V1289" i="22"/>
  <c r="V1290" i="22"/>
  <c r="V1291" i="22"/>
  <c r="V1292" i="22"/>
  <c r="V1293" i="22"/>
  <c r="V1294" i="22"/>
  <c r="V1295" i="22"/>
  <c r="V1296" i="22"/>
  <c r="V1297" i="22"/>
  <c r="V1298" i="22"/>
  <c r="V1299" i="22"/>
  <c r="V1300" i="22"/>
  <c r="V1301" i="22"/>
  <c r="V1302" i="22"/>
  <c r="V1303" i="22"/>
  <c r="V1304" i="22"/>
  <c r="V1305" i="22"/>
  <c r="V1306" i="22"/>
  <c r="V1307" i="22"/>
  <c r="V1308" i="22"/>
  <c r="V1309" i="22"/>
  <c r="V1310" i="22"/>
  <c r="V1311" i="22"/>
  <c r="V1312" i="22"/>
  <c r="V1313" i="22"/>
  <c r="V1314" i="22"/>
  <c r="V1315" i="22"/>
  <c r="V1316" i="22"/>
  <c r="V1317" i="22"/>
  <c r="V1318" i="22"/>
  <c r="V1319" i="22"/>
  <c r="V1320" i="22"/>
  <c r="V1321" i="22"/>
  <c r="V1322" i="22"/>
  <c r="V1323" i="22"/>
  <c r="V1324" i="22"/>
  <c r="V1325" i="22"/>
  <c r="V1326" i="22"/>
  <c r="V1327" i="22"/>
  <c r="V1328" i="22"/>
  <c r="V1329" i="22"/>
  <c r="V1330" i="22"/>
  <c r="V1331" i="22"/>
  <c r="V1332" i="22"/>
  <c r="V1333" i="22"/>
  <c r="V1334" i="22"/>
  <c r="V1335" i="22"/>
  <c r="V1336" i="22"/>
  <c r="V1337" i="22"/>
  <c r="V1338" i="22"/>
  <c r="V1339" i="22"/>
  <c r="V1340" i="22"/>
  <c r="V1341" i="22"/>
  <c r="V1342" i="22"/>
  <c r="V1343" i="22"/>
  <c r="V1344" i="22"/>
  <c r="V1345" i="22"/>
  <c r="V1346" i="22"/>
  <c r="V1347" i="22"/>
  <c r="V1348" i="22"/>
  <c r="V1349" i="22"/>
  <c r="V1350" i="22"/>
  <c r="V1351" i="22"/>
  <c r="V1352" i="22"/>
  <c r="V1353" i="22"/>
  <c r="V1354" i="22"/>
  <c r="V1355" i="22"/>
  <c r="V1356" i="22"/>
  <c r="V1357" i="22"/>
  <c r="V1358" i="22"/>
  <c r="V1359" i="22"/>
  <c r="V1360" i="22"/>
  <c r="V1361" i="22"/>
  <c r="V1362" i="22"/>
  <c r="V1363" i="22"/>
  <c r="V1364" i="22"/>
  <c r="V1365" i="22"/>
  <c r="V1366" i="22"/>
  <c r="V1367" i="22"/>
  <c r="V1368" i="22"/>
  <c r="V1369" i="22"/>
  <c r="V1370" i="22"/>
  <c r="V1371" i="22"/>
  <c r="V1372" i="22"/>
  <c r="V1373" i="22"/>
  <c r="V1374" i="22"/>
  <c r="V1375" i="22"/>
  <c r="V1376" i="22"/>
  <c r="V1377" i="22"/>
  <c r="V1378" i="22"/>
  <c r="V1379" i="22"/>
  <c r="V1380" i="22"/>
  <c r="V1381" i="22"/>
  <c r="V1382" i="22"/>
  <c r="V1383" i="22"/>
  <c r="V1384" i="22"/>
  <c r="V1385" i="22"/>
  <c r="V1386" i="22"/>
  <c r="V1387" i="22"/>
  <c r="V1388" i="22"/>
  <c r="V1389" i="22"/>
  <c r="V1390" i="22"/>
  <c r="V1391" i="22"/>
  <c r="V1392" i="22"/>
  <c r="V1393" i="22"/>
  <c r="V1394" i="22"/>
  <c r="V1395" i="22"/>
  <c r="V1396" i="22"/>
  <c r="V1397" i="22"/>
  <c r="V1398" i="22"/>
  <c r="V1399" i="22"/>
  <c r="V1400" i="22"/>
  <c r="V1401" i="22"/>
  <c r="V1402" i="22"/>
  <c r="V1403" i="22"/>
  <c r="V1404" i="22"/>
  <c r="V1405" i="22"/>
  <c r="V1406" i="22"/>
  <c r="V1407" i="22"/>
  <c r="V1408" i="22"/>
  <c r="V1409" i="22"/>
  <c r="V1410" i="22"/>
  <c r="V1411" i="22"/>
  <c r="V1412" i="22"/>
  <c r="V1413" i="22"/>
  <c r="V1414" i="22"/>
  <c r="V1415" i="22"/>
  <c r="V1416" i="22"/>
  <c r="V1417" i="22"/>
  <c r="V1418" i="22"/>
  <c r="V1419" i="22"/>
  <c r="V1420" i="22"/>
  <c r="V1421" i="22"/>
  <c r="V1422" i="22"/>
  <c r="V1423" i="22"/>
  <c r="V1424" i="22"/>
  <c r="V1425" i="22"/>
  <c r="V1426" i="22"/>
  <c r="V1427" i="22"/>
  <c r="V1428" i="22"/>
  <c r="V1429" i="22"/>
  <c r="V1430" i="22"/>
  <c r="V1431" i="22"/>
  <c r="V1432" i="22"/>
  <c r="V1433" i="22"/>
  <c r="V1434" i="22"/>
  <c r="V1435" i="22"/>
  <c r="V1436" i="22"/>
  <c r="V1437" i="22"/>
  <c r="V1438" i="22"/>
  <c r="V1439" i="22"/>
  <c r="V1440" i="22"/>
  <c r="V1441" i="22"/>
  <c r="V1442" i="22"/>
  <c r="V1443" i="22"/>
  <c r="V1444" i="22"/>
  <c r="V1445" i="22"/>
  <c r="V1446" i="22"/>
  <c r="V1447" i="22"/>
  <c r="V1448" i="22"/>
  <c r="V1449" i="22"/>
  <c r="V1450" i="22"/>
  <c r="V1451" i="22"/>
  <c r="V1452" i="22"/>
  <c r="V1453" i="22"/>
  <c r="V1454" i="22"/>
  <c r="V1455" i="22"/>
  <c r="V1456" i="22"/>
  <c r="V1457" i="22"/>
  <c r="V1458" i="22"/>
  <c r="V1459" i="22"/>
  <c r="V1460" i="22"/>
  <c r="V1461" i="22"/>
  <c r="V1462" i="22"/>
  <c r="V1463" i="22"/>
  <c r="V1464" i="22"/>
  <c r="V1465" i="22"/>
  <c r="V1466" i="22"/>
  <c r="V1467" i="22"/>
  <c r="V1468" i="22"/>
  <c r="V1469" i="22"/>
  <c r="V1470" i="22"/>
  <c r="V1471" i="22"/>
  <c r="V1472" i="22"/>
  <c r="V1473" i="22"/>
  <c r="V1474" i="22"/>
  <c r="V1475" i="22"/>
  <c r="V1476" i="22"/>
  <c r="V1477" i="22"/>
  <c r="V1478" i="22"/>
  <c r="V1479" i="22"/>
  <c r="V1480" i="22"/>
  <c r="V1481" i="22"/>
  <c r="V1482" i="22"/>
  <c r="V1483" i="22"/>
  <c r="V1484" i="22"/>
  <c r="V1485" i="22"/>
  <c r="V1486" i="22"/>
  <c r="V1487" i="22"/>
  <c r="V1488" i="22"/>
  <c r="V1489" i="22"/>
  <c r="V1490" i="22"/>
  <c r="V1491" i="22"/>
  <c r="V1492" i="22"/>
  <c r="V1493" i="22"/>
  <c r="V1494" i="22"/>
  <c r="V1495" i="22"/>
  <c r="V1496" i="22"/>
  <c r="V1497" i="22"/>
  <c r="V1498" i="22"/>
  <c r="V1499" i="22"/>
  <c r="V1500" i="22"/>
  <c r="V1501" i="22"/>
  <c r="V1502" i="22"/>
  <c r="V1503" i="22"/>
  <c r="V1504" i="22"/>
  <c r="V1505" i="22"/>
  <c r="V1506" i="22"/>
  <c r="V1507" i="22"/>
  <c r="V1508" i="22"/>
  <c r="V1509" i="22"/>
  <c r="V1510" i="22"/>
  <c r="V1511" i="22"/>
  <c r="V1512" i="22"/>
  <c r="V1513" i="22"/>
  <c r="V1514" i="22"/>
  <c r="V1515" i="22"/>
  <c r="V1516" i="22"/>
  <c r="V1517" i="22"/>
  <c r="V1518" i="22"/>
  <c r="V1519" i="22"/>
  <c r="V1520" i="22"/>
  <c r="V1521" i="22"/>
  <c r="V1522" i="22"/>
  <c r="V1523" i="22"/>
  <c r="V1524" i="22"/>
  <c r="V1525" i="22"/>
  <c r="V1526" i="22"/>
  <c r="V1527" i="22"/>
  <c r="V1528" i="22"/>
  <c r="V1529" i="22"/>
  <c r="V1530" i="22"/>
  <c r="V1531" i="22"/>
  <c r="V1532" i="22"/>
  <c r="V1533" i="22"/>
  <c r="V1534" i="22"/>
  <c r="V1535" i="22"/>
  <c r="V1536" i="22"/>
  <c r="V1537" i="22"/>
  <c r="V1538" i="22"/>
  <c r="V1539" i="22"/>
  <c r="V1540" i="22"/>
  <c r="V1541" i="22"/>
  <c r="V1542" i="22"/>
  <c r="V1543" i="22"/>
  <c r="V1544" i="22"/>
  <c r="V1545" i="22"/>
  <c r="V1546" i="22"/>
  <c r="V1547" i="22"/>
  <c r="V1548" i="22"/>
  <c r="V1549" i="22"/>
  <c r="V1550" i="22"/>
  <c r="V1551" i="22"/>
  <c r="V1552" i="22"/>
  <c r="V1553" i="22"/>
  <c r="V1554" i="22"/>
  <c r="V1555" i="22"/>
  <c r="V1556" i="22"/>
  <c r="V1557" i="22"/>
  <c r="V1558" i="22"/>
  <c r="V1559" i="22"/>
  <c r="V1560" i="22"/>
  <c r="V1561" i="22"/>
  <c r="V1562" i="22"/>
  <c r="V1563" i="22"/>
  <c r="V1564" i="22"/>
  <c r="V1565" i="22"/>
  <c r="V1566" i="22"/>
  <c r="V1567" i="22"/>
  <c r="V1568" i="22"/>
  <c r="V1569" i="22"/>
  <c r="V1570" i="22"/>
  <c r="V1571" i="22"/>
  <c r="V1572" i="22"/>
  <c r="V1573" i="22"/>
  <c r="V1574" i="22"/>
  <c r="V1575" i="22"/>
  <c r="V1576" i="22"/>
  <c r="V1577" i="22"/>
  <c r="V1578" i="22"/>
  <c r="V1579" i="22"/>
  <c r="V1580" i="22"/>
  <c r="V1581" i="22"/>
  <c r="V1582" i="22"/>
  <c r="V1583" i="22"/>
  <c r="V1584" i="22"/>
  <c r="V1585" i="22"/>
  <c r="V1586" i="22"/>
  <c r="V1587" i="22"/>
  <c r="V1588" i="22"/>
  <c r="V1589" i="22"/>
  <c r="V1590" i="22"/>
  <c r="V1591" i="22"/>
  <c r="V1592" i="22"/>
  <c r="V1593" i="22"/>
  <c r="V1594" i="22"/>
  <c r="V1595" i="22"/>
  <c r="V1596" i="22"/>
  <c r="V1597" i="22"/>
  <c r="V1598" i="22"/>
  <c r="V1599" i="22"/>
  <c r="V1600" i="22"/>
  <c r="V1601" i="22"/>
  <c r="V1602" i="22"/>
  <c r="V1603" i="22"/>
  <c r="V1604" i="22"/>
  <c r="V1605" i="22"/>
  <c r="V1606" i="22"/>
  <c r="V1607" i="22"/>
  <c r="V1608" i="22"/>
  <c r="V1609" i="22"/>
  <c r="V1610" i="22"/>
  <c r="V1611" i="22"/>
  <c r="V1612" i="22"/>
  <c r="V1613" i="22"/>
  <c r="V1614" i="22"/>
  <c r="V1615" i="22"/>
  <c r="V1616" i="22"/>
  <c r="V1617" i="22"/>
  <c r="V1618" i="22"/>
  <c r="V1619" i="22"/>
  <c r="V1620" i="22"/>
  <c r="V1621" i="22"/>
  <c r="V1622" i="22"/>
  <c r="V1623" i="22"/>
  <c r="V1624" i="22"/>
  <c r="V1625" i="22"/>
  <c r="V1626" i="22"/>
  <c r="V1627" i="22"/>
  <c r="V1628" i="22"/>
  <c r="V1629" i="22"/>
  <c r="V1630" i="22"/>
  <c r="V1631" i="22"/>
  <c r="V1632" i="22"/>
  <c r="V1633" i="22"/>
  <c r="V1634" i="22"/>
  <c r="V1635" i="22"/>
  <c r="V1636" i="22"/>
  <c r="V1637" i="22"/>
  <c r="V1638" i="22"/>
  <c r="V1639" i="22"/>
  <c r="V1640" i="22"/>
  <c r="V1641" i="22"/>
  <c r="V1642" i="22"/>
  <c r="V1643" i="22"/>
  <c r="V1644" i="22"/>
  <c r="V1645" i="22"/>
  <c r="V1646" i="22"/>
  <c r="V1647" i="22"/>
  <c r="V1648" i="22"/>
  <c r="V1649" i="22"/>
  <c r="V1650" i="22"/>
  <c r="V1651" i="22"/>
  <c r="V1652" i="22"/>
  <c r="V1653" i="22"/>
  <c r="V1654" i="22"/>
  <c r="V1655" i="22"/>
  <c r="V1656" i="22"/>
  <c r="V1657" i="22"/>
  <c r="V1658" i="22"/>
  <c r="V1659" i="22"/>
  <c r="V1660" i="22"/>
  <c r="V1661" i="22"/>
  <c r="V1662" i="22"/>
  <c r="V1663" i="22"/>
  <c r="V1664" i="22"/>
  <c r="V1665" i="22"/>
  <c r="V1666" i="22"/>
  <c r="V1667" i="22"/>
  <c r="V1668" i="22"/>
  <c r="V1669" i="22"/>
  <c r="V1670" i="22"/>
  <c r="V1671" i="22"/>
  <c r="V1672" i="22"/>
  <c r="V1673" i="22"/>
  <c r="V1674" i="22"/>
  <c r="V1675" i="22"/>
  <c r="V1676" i="22"/>
  <c r="V1677" i="22"/>
  <c r="V1678" i="22"/>
  <c r="V1679" i="22"/>
  <c r="V1680" i="22"/>
  <c r="V1681" i="22"/>
  <c r="V1682" i="22"/>
  <c r="V1683" i="22"/>
  <c r="V1684" i="22"/>
  <c r="V1685" i="22"/>
  <c r="V1686" i="22"/>
  <c r="V1687" i="22"/>
  <c r="V1688" i="22"/>
  <c r="V1689" i="22"/>
  <c r="V1690" i="22"/>
  <c r="V1691" i="22"/>
  <c r="V1692" i="22"/>
  <c r="V1693" i="22"/>
  <c r="V1694" i="22"/>
  <c r="V1695" i="22"/>
  <c r="V1696" i="22"/>
  <c r="V1697" i="22"/>
  <c r="V1698" i="22"/>
  <c r="V1699" i="22"/>
  <c r="V1700" i="22"/>
  <c r="V1701" i="22"/>
  <c r="V1702" i="22"/>
  <c r="V1703" i="22"/>
  <c r="V1704" i="22"/>
  <c r="V1705" i="22"/>
  <c r="V1706" i="22"/>
  <c r="V1707" i="22"/>
  <c r="V1708" i="22"/>
  <c r="V1709" i="22"/>
  <c r="V1710" i="22"/>
  <c r="V1711" i="22"/>
  <c r="V1712" i="22"/>
  <c r="V1713" i="22"/>
  <c r="V1714" i="22"/>
  <c r="V1715" i="22"/>
  <c r="V1716" i="22"/>
  <c r="V1717" i="22"/>
  <c r="V1718" i="22"/>
  <c r="V1719" i="22"/>
  <c r="V1720" i="22"/>
  <c r="V1721" i="22"/>
  <c r="V1722" i="22"/>
  <c r="V1723" i="22"/>
  <c r="V1724" i="22"/>
  <c r="V1725" i="22"/>
  <c r="V1726" i="22"/>
  <c r="V1727" i="22"/>
  <c r="V1728" i="22"/>
  <c r="V1729" i="22"/>
  <c r="V1730" i="22"/>
  <c r="V1731" i="22"/>
  <c r="V1732" i="22"/>
  <c r="V1733" i="22"/>
  <c r="V1734" i="22"/>
  <c r="V1735" i="22"/>
  <c r="V1736" i="22"/>
  <c r="V1737" i="22"/>
  <c r="V1738" i="22"/>
  <c r="V1739" i="22"/>
  <c r="V1740" i="22"/>
  <c r="V1741" i="22"/>
  <c r="V1742" i="22"/>
  <c r="V1743" i="22"/>
  <c r="V1744" i="22"/>
  <c r="V1745" i="22"/>
  <c r="V1746" i="22"/>
  <c r="V1747" i="22"/>
  <c r="V1748" i="22"/>
  <c r="V1749" i="22"/>
  <c r="V1750" i="22"/>
  <c r="V1751" i="22"/>
  <c r="V1752" i="22"/>
  <c r="V1753" i="22"/>
  <c r="V1754" i="22"/>
  <c r="V1755" i="22"/>
  <c r="V1756" i="22"/>
  <c r="V1757" i="22"/>
  <c r="V1758" i="22"/>
  <c r="V1759" i="22"/>
  <c r="V1760" i="22"/>
  <c r="V1761" i="22"/>
  <c r="V1762" i="22"/>
  <c r="V1763" i="22"/>
  <c r="V1764" i="22"/>
  <c r="V1765" i="22"/>
  <c r="V1766" i="22"/>
  <c r="V1767" i="22"/>
  <c r="V1768" i="22"/>
  <c r="V1769" i="22"/>
  <c r="V1770" i="22"/>
  <c r="V1771" i="22"/>
  <c r="V1772" i="22"/>
  <c r="V1773" i="22"/>
  <c r="V1774" i="22"/>
  <c r="V1775" i="22"/>
  <c r="V1776" i="22"/>
  <c r="V1777" i="22"/>
  <c r="V1778" i="22"/>
  <c r="V1779" i="22"/>
  <c r="V1780" i="22"/>
  <c r="V1781" i="22"/>
  <c r="V1782" i="22"/>
  <c r="V1783" i="22"/>
  <c r="V1784" i="22"/>
  <c r="V1785" i="22"/>
  <c r="V1786" i="22"/>
  <c r="V1787" i="22"/>
  <c r="V1788" i="22"/>
  <c r="V1789" i="22"/>
  <c r="V1790" i="22"/>
  <c r="V1791" i="22"/>
  <c r="V1792" i="22"/>
  <c r="V1793" i="22"/>
  <c r="V1794" i="22"/>
  <c r="V1795" i="22"/>
  <c r="V1796" i="22"/>
  <c r="V1797" i="22"/>
  <c r="V1798" i="22"/>
  <c r="V1799" i="22"/>
  <c r="V1800" i="22"/>
  <c r="V1801" i="22"/>
  <c r="V1802" i="22"/>
  <c r="V1803" i="22"/>
  <c r="V1804" i="22"/>
  <c r="V1805" i="22"/>
  <c r="V1806" i="22"/>
  <c r="V1807" i="22"/>
  <c r="V1808" i="22"/>
  <c r="V1809" i="22"/>
  <c r="V1810" i="22"/>
  <c r="V1811" i="22"/>
  <c r="V1812" i="22"/>
  <c r="V1813" i="22"/>
  <c r="V1814" i="22"/>
  <c r="V1815" i="22"/>
  <c r="V1816" i="22"/>
  <c r="V1817" i="22"/>
  <c r="V1818" i="22"/>
  <c r="V1819" i="22"/>
  <c r="V1820" i="22"/>
  <c r="V1821" i="22"/>
  <c r="V1822" i="22"/>
  <c r="V1823" i="22"/>
  <c r="V1824" i="22"/>
  <c r="V1825" i="22"/>
  <c r="V1826" i="22"/>
  <c r="V1827" i="22"/>
  <c r="V1828" i="22"/>
  <c r="V1829" i="22"/>
  <c r="V1830" i="22"/>
  <c r="V1831" i="22"/>
  <c r="V1832" i="22"/>
  <c r="V1833" i="22"/>
  <c r="V1834" i="22"/>
  <c r="V1835" i="22"/>
  <c r="V1836" i="22"/>
  <c r="V1837" i="22"/>
  <c r="V1838" i="22"/>
  <c r="V1839" i="22"/>
  <c r="V1840" i="22"/>
  <c r="V1841" i="22"/>
  <c r="V1842" i="22"/>
  <c r="V1843" i="22"/>
  <c r="V1844" i="22"/>
  <c r="V1845" i="22"/>
  <c r="V1846" i="22"/>
  <c r="V1847" i="22"/>
  <c r="V1848" i="22"/>
  <c r="V1849" i="22"/>
  <c r="V1850" i="22"/>
  <c r="V1851" i="22"/>
  <c r="V1852" i="22"/>
  <c r="V1853" i="22"/>
  <c r="V1854" i="22"/>
  <c r="V1855" i="22"/>
  <c r="V1856" i="22"/>
  <c r="V1857" i="22"/>
  <c r="V1858" i="22"/>
  <c r="V1859" i="22"/>
  <c r="V1860" i="22"/>
  <c r="V1861" i="22"/>
  <c r="V1862" i="22"/>
  <c r="V1863" i="22"/>
  <c r="V1864" i="22"/>
  <c r="V1865" i="22"/>
  <c r="V1866" i="22"/>
  <c r="V1867" i="22"/>
  <c r="V1868" i="22"/>
  <c r="V1869" i="22"/>
  <c r="V1870" i="22"/>
  <c r="V1871" i="22"/>
  <c r="V1872" i="22"/>
  <c r="V1873" i="22"/>
  <c r="V1874" i="22"/>
  <c r="V1875" i="22"/>
  <c r="V1876" i="22"/>
  <c r="V1877" i="22"/>
  <c r="V1878" i="22"/>
  <c r="V1879" i="22"/>
  <c r="V1880" i="22"/>
  <c r="V1881" i="22"/>
  <c r="V1882" i="22"/>
  <c r="V1883" i="22"/>
  <c r="V1884" i="22"/>
  <c r="V1885" i="22"/>
  <c r="V1886" i="22"/>
  <c r="V1887" i="22"/>
  <c r="V1888" i="22"/>
  <c r="V1889" i="22"/>
  <c r="V1890" i="22"/>
  <c r="V1891" i="22"/>
  <c r="V1892" i="22"/>
  <c r="V1893" i="22"/>
  <c r="V1894" i="22"/>
  <c r="V1895" i="22"/>
  <c r="V1896" i="22"/>
  <c r="V1897" i="22"/>
  <c r="V1898" i="22"/>
  <c r="V1899" i="22"/>
  <c r="V1900" i="22"/>
  <c r="V1901" i="22"/>
  <c r="V1902" i="22"/>
  <c r="V1903" i="22"/>
  <c r="V1904" i="22"/>
  <c r="V1905" i="22"/>
  <c r="V1906" i="22"/>
  <c r="V1907" i="22"/>
  <c r="V1908" i="22"/>
  <c r="V1909" i="22"/>
  <c r="V1910" i="22"/>
  <c r="V1911" i="22"/>
  <c r="V1912" i="22"/>
  <c r="V1913" i="22"/>
  <c r="V1914" i="22"/>
  <c r="V1915" i="22"/>
  <c r="V1916" i="22"/>
  <c r="V1917" i="22"/>
  <c r="V1918" i="22"/>
  <c r="V1919" i="22"/>
  <c r="V1920" i="22"/>
  <c r="V1921" i="22"/>
  <c r="V1922" i="22"/>
  <c r="V1923" i="22"/>
  <c r="V1924" i="22"/>
  <c r="V1925" i="22"/>
  <c r="V1926" i="22"/>
  <c r="V1927" i="22"/>
  <c r="V1928" i="22"/>
  <c r="V1929" i="22"/>
  <c r="V1930" i="22"/>
  <c r="V1931" i="22"/>
  <c r="V1932" i="22"/>
  <c r="V1933" i="22"/>
  <c r="V1934" i="22"/>
  <c r="V1935" i="22"/>
  <c r="V1936" i="22"/>
  <c r="V1937" i="22"/>
  <c r="V1938" i="22"/>
  <c r="V1939" i="22"/>
  <c r="V1940" i="22"/>
  <c r="V1941" i="22"/>
  <c r="V1942" i="22"/>
  <c r="V1943" i="22"/>
  <c r="V1944" i="22"/>
  <c r="V1945" i="22"/>
  <c r="V1946" i="22"/>
  <c r="V1947" i="22"/>
  <c r="V1948" i="22"/>
  <c r="V1949" i="22"/>
  <c r="V1950" i="22"/>
  <c r="V1951" i="22"/>
  <c r="V1952" i="22"/>
  <c r="V1953" i="22"/>
  <c r="V1954" i="22"/>
  <c r="V1955" i="22"/>
  <c r="V1956" i="22"/>
  <c r="V1957" i="22"/>
  <c r="V1958" i="22"/>
  <c r="V1959" i="22"/>
  <c r="V1960" i="22"/>
  <c r="V1961" i="22"/>
  <c r="V1962" i="22"/>
  <c r="V1963" i="22"/>
  <c r="V1964" i="22"/>
  <c r="V1965" i="22"/>
  <c r="V1966" i="22"/>
  <c r="V1967" i="22"/>
  <c r="V1968" i="22"/>
  <c r="V1969" i="22"/>
  <c r="V1970" i="22"/>
  <c r="V1971" i="22"/>
  <c r="V1972" i="22"/>
  <c r="V1973" i="22"/>
  <c r="V1974" i="22"/>
  <c r="V1975" i="22"/>
  <c r="V1976" i="22"/>
  <c r="V1977" i="22"/>
  <c r="V1978" i="22"/>
  <c r="V1979" i="22"/>
  <c r="V1980" i="22"/>
  <c r="V1981" i="22"/>
  <c r="V1982" i="22"/>
  <c r="V1983" i="22"/>
  <c r="V1984" i="22"/>
  <c r="V1985" i="22"/>
  <c r="V1986" i="22"/>
  <c r="V1987" i="22"/>
  <c r="V1988" i="22"/>
  <c r="V1989" i="22"/>
  <c r="V1990" i="22"/>
  <c r="V1991" i="22"/>
  <c r="V1992" i="22"/>
  <c r="V1993" i="22"/>
  <c r="V1994" i="22"/>
  <c r="V1995" i="22"/>
  <c r="V1996" i="22"/>
  <c r="V1997" i="22"/>
  <c r="V1998" i="22"/>
  <c r="V1999" i="22"/>
  <c r="V2000" i="22"/>
  <c r="V2001" i="22"/>
  <c r="U2" i="22"/>
  <c r="V2" i="22"/>
  <c r="U3" i="22"/>
  <c r="U4" i="22"/>
  <c r="U5" i="22"/>
  <c r="U6" i="22"/>
  <c r="U7" i="22"/>
  <c r="U8" i="22"/>
  <c r="U9" i="22"/>
  <c r="U10" i="22"/>
  <c r="U11" i="22"/>
  <c r="U12" i="22"/>
  <c r="U13" i="22"/>
  <c r="U14" i="22"/>
  <c r="U15" i="22"/>
  <c r="U16" i="22"/>
  <c r="U17" i="22"/>
  <c r="U18" i="22"/>
  <c r="U19" i="22"/>
  <c r="U20" i="22"/>
  <c r="U21" i="22"/>
  <c r="U22" i="22"/>
  <c r="U23" i="22"/>
  <c r="U24" i="22"/>
  <c r="U25" i="22"/>
  <c r="U26" i="22"/>
  <c r="U27" i="22"/>
  <c r="U28" i="22"/>
  <c r="U29" i="22"/>
  <c r="U30" i="22"/>
  <c r="U31" i="22"/>
  <c r="U32" i="22"/>
  <c r="U33" i="22"/>
  <c r="U34" i="22"/>
  <c r="U35" i="22"/>
  <c r="U36" i="22"/>
  <c r="U37" i="22"/>
  <c r="U38" i="22"/>
  <c r="U39" i="22"/>
  <c r="U40" i="22"/>
  <c r="U41" i="22"/>
  <c r="U42" i="22"/>
  <c r="U43" i="22"/>
  <c r="U44" i="22"/>
  <c r="U45" i="22"/>
  <c r="U46" i="22"/>
  <c r="U47" i="22"/>
  <c r="U48" i="22"/>
  <c r="U49" i="22"/>
  <c r="U50" i="22"/>
  <c r="U51" i="22"/>
  <c r="U52" i="22"/>
  <c r="U53" i="22"/>
  <c r="U54" i="22"/>
  <c r="U55" i="22"/>
  <c r="U56" i="22"/>
  <c r="U57" i="22"/>
  <c r="U58" i="22"/>
  <c r="U59" i="22"/>
  <c r="U60" i="22"/>
  <c r="U61" i="22"/>
  <c r="U62" i="22"/>
  <c r="U63" i="22"/>
  <c r="U64" i="22"/>
  <c r="U65" i="22"/>
  <c r="U66" i="22"/>
  <c r="U67" i="22"/>
  <c r="U68" i="22"/>
  <c r="U69" i="22"/>
  <c r="U70" i="22"/>
  <c r="U71" i="22"/>
  <c r="U72" i="22"/>
  <c r="U73" i="22"/>
  <c r="U74" i="22"/>
  <c r="U75" i="22"/>
  <c r="U76" i="22"/>
  <c r="U77" i="22"/>
  <c r="U78" i="22"/>
  <c r="U79" i="22"/>
  <c r="U80" i="22"/>
  <c r="U81" i="22"/>
  <c r="U82" i="22"/>
  <c r="U83" i="22"/>
  <c r="U84" i="22"/>
  <c r="U85" i="22"/>
  <c r="U86" i="22"/>
  <c r="U87" i="22"/>
  <c r="U88" i="22"/>
  <c r="U89" i="22"/>
  <c r="U90" i="22"/>
  <c r="U91" i="22"/>
  <c r="U92" i="22"/>
  <c r="U93" i="22"/>
  <c r="U94" i="22"/>
  <c r="U95" i="22"/>
  <c r="U96" i="22"/>
  <c r="U97" i="22"/>
  <c r="U98" i="22"/>
  <c r="U99" i="22"/>
  <c r="U100" i="22"/>
  <c r="U101" i="22"/>
  <c r="U102" i="22"/>
  <c r="U103" i="22"/>
  <c r="U104" i="22"/>
  <c r="U105" i="22"/>
  <c r="U106" i="22"/>
  <c r="U107" i="22"/>
  <c r="U108" i="22"/>
  <c r="U109" i="22"/>
  <c r="U110" i="22"/>
  <c r="U111" i="22"/>
  <c r="U112" i="22"/>
  <c r="U113" i="22"/>
  <c r="U114" i="22"/>
  <c r="U115" i="22"/>
  <c r="U116" i="22"/>
  <c r="U117" i="22"/>
  <c r="U118" i="22"/>
  <c r="U119" i="22"/>
  <c r="U120" i="22"/>
  <c r="U121" i="22"/>
  <c r="U122" i="22"/>
  <c r="U123" i="22"/>
  <c r="U124" i="22"/>
  <c r="U125" i="22"/>
  <c r="U126" i="22"/>
  <c r="U127" i="22"/>
  <c r="U128" i="22"/>
  <c r="U129" i="22"/>
  <c r="U130" i="22"/>
  <c r="U131" i="22"/>
  <c r="U132" i="22"/>
  <c r="U133" i="22"/>
  <c r="U134" i="22"/>
  <c r="U135" i="22"/>
  <c r="U136" i="22"/>
  <c r="U137" i="22"/>
  <c r="U138" i="22"/>
  <c r="U139" i="22"/>
  <c r="U140" i="22"/>
  <c r="U141" i="22"/>
  <c r="U142" i="22"/>
  <c r="U143" i="22"/>
  <c r="U144" i="22"/>
  <c r="U145" i="22"/>
  <c r="U146" i="22"/>
  <c r="U147" i="22"/>
  <c r="U148" i="22"/>
  <c r="U149" i="22"/>
  <c r="U150" i="22"/>
  <c r="U151" i="22"/>
  <c r="U152" i="22"/>
  <c r="U153" i="22"/>
  <c r="U154" i="22"/>
  <c r="U155" i="22"/>
  <c r="U156" i="22"/>
  <c r="U157" i="22"/>
  <c r="U158" i="22"/>
  <c r="U159" i="22"/>
  <c r="U160" i="22"/>
  <c r="U161" i="22"/>
  <c r="U162" i="22"/>
  <c r="U163" i="22"/>
  <c r="U164" i="22"/>
  <c r="U165" i="22"/>
  <c r="U166" i="22"/>
  <c r="U167" i="22"/>
  <c r="U168" i="22"/>
  <c r="U169" i="22"/>
  <c r="U170" i="22"/>
  <c r="U171" i="22"/>
  <c r="U172" i="22"/>
  <c r="U173" i="22"/>
  <c r="U174" i="22"/>
  <c r="U175" i="22"/>
  <c r="U176" i="22"/>
  <c r="U177" i="22"/>
  <c r="U178" i="22"/>
  <c r="U179" i="22"/>
  <c r="U180" i="22"/>
  <c r="U181" i="22"/>
  <c r="U182" i="22"/>
  <c r="U183" i="22"/>
  <c r="U184" i="22"/>
  <c r="U185" i="22"/>
  <c r="U186" i="22"/>
  <c r="U187" i="22"/>
  <c r="U188" i="22"/>
  <c r="U189" i="22"/>
  <c r="U190" i="22"/>
  <c r="U191" i="22"/>
  <c r="U192" i="22"/>
  <c r="U193" i="22"/>
  <c r="U194" i="22"/>
  <c r="U195" i="22"/>
  <c r="U196" i="22"/>
  <c r="U197" i="22"/>
  <c r="U198" i="22"/>
  <c r="U199" i="22"/>
  <c r="U200" i="22"/>
  <c r="U201" i="22"/>
  <c r="U202" i="22"/>
  <c r="U203" i="22"/>
  <c r="U204" i="22"/>
  <c r="U205" i="22"/>
  <c r="U206" i="22"/>
  <c r="U207" i="22"/>
  <c r="U208" i="22"/>
  <c r="U209" i="22"/>
  <c r="U210" i="22"/>
  <c r="U211" i="22"/>
  <c r="U212" i="22"/>
  <c r="U213" i="22"/>
  <c r="U214" i="22"/>
  <c r="U215" i="22"/>
  <c r="U216" i="22"/>
  <c r="U217" i="22"/>
  <c r="U218" i="22"/>
  <c r="U219" i="22"/>
  <c r="U220" i="22"/>
  <c r="U221" i="22"/>
  <c r="U222" i="22"/>
  <c r="U223" i="22"/>
  <c r="U224" i="22"/>
  <c r="U225" i="22"/>
  <c r="U226" i="22"/>
  <c r="U227" i="22"/>
  <c r="U228" i="22"/>
  <c r="U229" i="22"/>
  <c r="U230" i="22"/>
  <c r="U231" i="22"/>
  <c r="U232" i="22"/>
  <c r="U233" i="22"/>
  <c r="U234" i="22"/>
  <c r="U235" i="22"/>
  <c r="U236" i="22"/>
  <c r="U237" i="22"/>
  <c r="U238" i="22"/>
  <c r="U239" i="22"/>
  <c r="U240" i="22"/>
  <c r="U241" i="22"/>
  <c r="U242" i="22"/>
  <c r="U243" i="22"/>
  <c r="U244" i="22"/>
  <c r="U245" i="22"/>
  <c r="U246" i="22"/>
  <c r="U247" i="22"/>
  <c r="U248" i="22"/>
  <c r="U249" i="22"/>
  <c r="U250" i="22"/>
  <c r="U251" i="22"/>
  <c r="U252" i="22"/>
  <c r="U253" i="22"/>
  <c r="U254" i="22"/>
  <c r="U255" i="22"/>
  <c r="U256" i="22"/>
  <c r="U257" i="22"/>
  <c r="U258" i="22"/>
  <c r="U259" i="22"/>
  <c r="U260" i="22"/>
  <c r="U261" i="22"/>
  <c r="U262" i="22"/>
  <c r="U263" i="22"/>
  <c r="U264" i="22"/>
  <c r="U265" i="22"/>
  <c r="U266" i="22"/>
  <c r="U267" i="22"/>
  <c r="U268" i="22"/>
  <c r="U269" i="22"/>
  <c r="U270" i="22"/>
  <c r="U271" i="22"/>
  <c r="U272" i="22"/>
  <c r="U273" i="22"/>
  <c r="U274" i="22"/>
  <c r="U275" i="22"/>
  <c r="U276" i="22"/>
  <c r="U277" i="22"/>
  <c r="U278" i="22"/>
  <c r="U279" i="22"/>
  <c r="U280" i="22"/>
  <c r="U281" i="22"/>
  <c r="U282" i="22"/>
  <c r="U283" i="22"/>
  <c r="U284" i="22"/>
  <c r="U285" i="22"/>
  <c r="U286" i="22"/>
  <c r="U287" i="22"/>
  <c r="U288" i="22"/>
  <c r="U289" i="22"/>
  <c r="U290" i="22"/>
  <c r="U291" i="22"/>
  <c r="U292" i="22"/>
  <c r="U293" i="22"/>
  <c r="U294" i="22"/>
  <c r="U295" i="22"/>
  <c r="U296" i="22"/>
  <c r="U297" i="22"/>
  <c r="U298" i="22"/>
  <c r="U299" i="22"/>
  <c r="U300" i="22"/>
  <c r="U301" i="22"/>
  <c r="U302" i="22"/>
  <c r="U303" i="22"/>
  <c r="U304" i="22"/>
  <c r="U305" i="22"/>
  <c r="U306" i="22"/>
  <c r="U307" i="22"/>
  <c r="U308" i="22"/>
  <c r="U309" i="22"/>
  <c r="U310" i="22"/>
  <c r="U311" i="22"/>
  <c r="U312" i="22"/>
  <c r="U313" i="22"/>
  <c r="U314" i="22"/>
  <c r="U315" i="22"/>
  <c r="U316" i="22"/>
  <c r="U317" i="22"/>
  <c r="U318" i="22"/>
  <c r="U319" i="22"/>
  <c r="U320" i="22"/>
  <c r="U321" i="22"/>
  <c r="U322" i="22"/>
  <c r="U323" i="22"/>
  <c r="U324" i="22"/>
  <c r="U325" i="22"/>
  <c r="U326" i="22"/>
  <c r="U327" i="22"/>
  <c r="U328" i="22"/>
  <c r="U329" i="22"/>
  <c r="U330" i="22"/>
  <c r="U331" i="22"/>
  <c r="U332" i="22"/>
  <c r="U333" i="22"/>
  <c r="U334" i="22"/>
  <c r="U335" i="22"/>
  <c r="U336" i="22"/>
  <c r="U337" i="22"/>
  <c r="U338" i="22"/>
  <c r="U339" i="22"/>
  <c r="U340" i="22"/>
  <c r="U341" i="22"/>
  <c r="U342" i="22"/>
  <c r="U343" i="22"/>
  <c r="U344" i="22"/>
  <c r="U345" i="22"/>
  <c r="U346" i="22"/>
  <c r="U347" i="22"/>
  <c r="U348" i="22"/>
  <c r="U349" i="22"/>
  <c r="U350" i="22"/>
  <c r="U351" i="22"/>
  <c r="U352" i="22"/>
  <c r="U353" i="22"/>
  <c r="U354" i="22"/>
  <c r="U355" i="22"/>
  <c r="U356" i="22"/>
  <c r="U357" i="22"/>
  <c r="U358" i="22"/>
  <c r="U359" i="22"/>
  <c r="U360" i="22"/>
  <c r="U361" i="22"/>
  <c r="U362" i="22"/>
  <c r="U363" i="22"/>
  <c r="U364" i="22"/>
  <c r="U365" i="22"/>
  <c r="U366" i="22"/>
  <c r="U367" i="22"/>
  <c r="U368" i="22"/>
  <c r="U369" i="22"/>
  <c r="U370" i="22"/>
  <c r="U371" i="22"/>
  <c r="U372" i="22"/>
  <c r="U373" i="22"/>
  <c r="U374" i="22"/>
  <c r="U375" i="22"/>
  <c r="U376" i="22"/>
  <c r="U377" i="22"/>
  <c r="U378" i="22"/>
  <c r="U379" i="22"/>
  <c r="U380" i="22"/>
  <c r="U381" i="22"/>
  <c r="U382" i="22"/>
  <c r="U383" i="22"/>
  <c r="U384" i="22"/>
  <c r="U385" i="22"/>
  <c r="U386" i="22"/>
  <c r="U387" i="22"/>
  <c r="U388" i="22"/>
  <c r="U389" i="22"/>
  <c r="U390" i="22"/>
  <c r="U391" i="22"/>
  <c r="U392" i="22"/>
  <c r="U393" i="22"/>
  <c r="U394" i="22"/>
  <c r="U395" i="22"/>
  <c r="U396" i="22"/>
  <c r="U397" i="22"/>
  <c r="U398" i="22"/>
  <c r="U399" i="22"/>
  <c r="U400" i="22"/>
  <c r="U401" i="22"/>
  <c r="U402" i="22"/>
  <c r="U403" i="22"/>
  <c r="U404" i="22"/>
  <c r="U405" i="22"/>
  <c r="U406" i="22"/>
  <c r="U407" i="22"/>
  <c r="U408" i="22"/>
  <c r="U409" i="22"/>
  <c r="U410" i="22"/>
  <c r="U411" i="22"/>
  <c r="U412" i="22"/>
  <c r="U413" i="22"/>
  <c r="U414" i="22"/>
  <c r="U415" i="22"/>
  <c r="U416" i="22"/>
  <c r="U417" i="22"/>
  <c r="U418" i="22"/>
  <c r="U419" i="22"/>
  <c r="U420" i="22"/>
  <c r="U421" i="22"/>
  <c r="U422" i="22"/>
  <c r="U423" i="22"/>
  <c r="U424" i="22"/>
  <c r="U425" i="22"/>
  <c r="U426" i="22"/>
  <c r="U427" i="22"/>
  <c r="U428" i="22"/>
  <c r="U429" i="22"/>
  <c r="U430" i="22"/>
  <c r="U431" i="22"/>
  <c r="U432" i="22"/>
  <c r="U433" i="22"/>
  <c r="U434" i="22"/>
  <c r="U435" i="22"/>
  <c r="U436" i="22"/>
  <c r="U437" i="22"/>
  <c r="U438" i="22"/>
  <c r="U439" i="22"/>
  <c r="U440" i="22"/>
  <c r="U441" i="22"/>
  <c r="U442" i="22"/>
  <c r="U443" i="22"/>
  <c r="U444" i="22"/>
  <c r="U445" i="22"/>
  <c r="U446" i="22"/>
  <c r="U447" i="22"/>
  <c r="U448" i="22"/>
  <c r="U449" i="22"/>
  <c r="U450" i="22"/>
  <c r="U451" i="22"/>
  <c r="U452" i="22"/>
  <c r="U453" i="22"/>
  <c r="U454" i="22"/>
  <c r="U455" i="22"/>
  <c r="U456" i="22"/>
  <c r="U457" i="22"/>
  <c r="U458" i="22"/>
  <c r="U459" i="22"/>
  <c r="U460" i="22"/>
  <c r="U461" i="22"/>
  <c r="U462" i="22"/>
  <c r="U463" i="22"/>
  <c r="U464" i="22"/>
  <c r="U465" i="22"/>
  <c r="U466" i="22"/>
  <c r="U467" i="22"/>
  <c r="U468" i="22"/>
  <c r="U469" i="22"/>
  <c r="U470" i="22"/>
  <c r="U471" i="22"/>
  <c r="U472" i="22"/>
  <c r="U473" i="22"/>
  <c r="U474" i="22"/>
  <c r="U475" i="22"/>
  <c r="U476" i="22"/>
  <c r="U477" i="22"/>
  <c r="U478" i="22"/>
  <c r="U479" i="22"/>
  <c r="U480" i="22"/>
  <c r="U481" i="22"/>
  <c r="U482" i="22"/>
  <c r="U483" i="22"/>
  <c r="U484" i="22"/>
  <c r="U485" i="22"/>
  <c r="U486" i="22"/>
  <c r="U487" i="22"/>
  <c r="U488" i="22"/>
  <c r="U489" i="22"/>
  <c r="U490" i="22"/>
  <c r="U491" i="22"/>
  <c r="U492" i="22"/>
  <c r="U493" i="22"/>
  <c r="U494" i="22"/>
  <c r="U495" i="22"/>
  <c r="U496" i="22"/>
  <c r="U497" i="22"/>
  <c r="U498" i="22"/>
  <c r="U499" i="22"/>
  <c r="U500" i="22"/>
  <c r="U501" i="22"/>
  <c r="U502" i="22"/>
  <c r="U503" i="22"/>
  <c r="U504" i="22"/>
  <c r="U505" i="22"/>
  <c r="U506" i="22"/>
  <c r="U507" i="22"/>
  <c r="U508" i="22"/>
  <c r="U509" i="22"/>
  <c r="U510" i="22"/>
  <c r="U511" i="22"/>
  <c r="U512" i="22"/>
  <c r="U513" i="22"/>
  <c r="U514" i="22"/>
  <c r="U515" i="22"/>
  <c r="U516" i="22"/>
  <c r="U517" i="22"/>
  <c r="U518" i="22"/>
  <c r="U519" i="22"/>
  <c r="U520" i="22"/>
  <c r="U521" i="22"/>
  <c r="U522" i="22"/>
  <c r="U523" i="22"/>
  <c r="U524" i="22"/>
  <c r="U525" i="22"/>
  <c r="U526" i="22"/>
  <c r="U527" i="22"/>
  <c r="U528" i="22"/>
  <c r="U529" i="22"/>
  <c r="U530" i="22"/>
  <c r="U531" i="22"/>
  <c r="U532" i="22"/>
  <c r="U533" i="22"/>
  <c r="U534" i="22"/>
  <c r="U535" i="22"/>
  <c r="U536" i="22"/>
  <c r="U537" i="22"/>
  <c r="U538" i="22"/>
  <c r="U539" i="22"/>
  <c r="U540" i="22"/>
  <c r="U541" i="22"/>
  <c r="U542" i="22"/>
  <c r="U543" i="22"/>
  <c r="U544" i="22"/>
  <c r="U545" i="22"/>
  <c r="U546" i="22"/>
  <c r="U547" i="22"/>
  <c r="U548" i="22"/>
  <c r="U549" i="22"/>
  <c r="U550" i="22"/>
  <c r="U551" i="22"/>
  <c r="U552" i="22"/>
  <c r="U553" i="22"/>
  <c r="U554" i="22"/>
  <c r="U555" i="22"/>
  <c r="U556" i="22"/>
  <c r="U557" i="22"/>
  <c r="U558" i="22"/>
  <c r="U559" i="22"/>
  <c r="U560" i="22"/>
  <c r="U561" i="22"/>
  <c r="U562" i="22"/>
  <c r="U563" i="22"/>
  <c r="U564" i="22"/>
  <c r="U565" i="22"/>
  <c r="U566" i="22"/>
  <c r="U567" i="22"/>
  <c r="U568" i="22"/>
  <c r="U569" i="22"/>
  <c r="U570" i="22"/>
  <c r="U571" i="22"/>
  <c r="U572" i="22"/>
  <c r="U573" i="22"/>
  <c r="U574" i="22"/>
  <c r="U575" i="22"/>
  <c r="U576" i="22"/>
  <c r="U577" i="22"/>
  <c r="U578" i="22"/>
  <c r="U579" i="22"/>
  <c r="U580" i="22"/>
  <c r="U581" i="22"/>
  <c r="U582" i="22"/>
  <c r="U583" i="22"/>
  <c r="U584" i="22"/>
  <c r="U585" i="22"/>
  <c r="U586" i="22"/>
  <c r="U587" i="22"/>
  <c r="U588" i="22"/>
  <c r="U589" i="22"/>
  <c r="U590" i="22"/>
  <c r="U591" i="22"/>
  <c r="U592" i="22"/>
  <c r="U593" i="22"/>
  <c r="U594" i="22"/>
  <c r="U595" i="22"/>
  <c r="U596" i="22"/>
  <c r="U597" i="22"/>
  <c r="U598" i="22"/>
  <c r="U599" i="22"/>
  <c r="U600" i="22"/>
  <c r="U601" i="22"/>
  <c r="U602" i="22"/>
  <c r="U603" i="22"/>
  <c r="U604" i="22"/>
  <c r="U605" i="22"/>
  <c r="U606" i="22"/>
  <c r="U607" i="22"/>
  <c r="U608" i="22"/>
  <c r="U609" i="22"/>
  <c r="U610" i="22"/>
  <c r="U611" i="22"/>
  <c r="U612" i="22"/>
  <c r="U613" i="22"/>
  <c r="U614" i="22"/>
  <c r="U615" i="22"/>
  <c r="U616" i="22"/>
  <c r="U617" i="22"/>
  <c r="U618" i="22"/>
  <c r="U619" i="22"/>
  <c r="U620" i="22"/>
  <c r="U621" i="22"/>
  <c r="U622" i="22"/>
  <c r="U623" i="22"/>
  <c r="U624" i="22"/>
  <c r="U625" i="22"/>
  <c r="U626" i="22"/>
  <c r="U627" i="22"/>
  <c r="U628" i="22"/>
  <c r="U629" i="22"/>
  <c r="U630" i="22"/>
  <c r="U631" i="22"/>
  <c r="U632" i="22"/>
  <c r="U633" i="22"/>
  <c r="U634" i="22"/>
  <c r="U635" i="22"/>
  <c r="U636" i="22"/>
  <c r="U637" i="22"/>
  <c r="U638" i="22"/>
  <c r="U639" i="22"/>
  <c r="U640" i="22"/>
  <c r="U641" i="22"/>
  <c r="U642" i="22"/>
  <c r="U643" i="22"/>
  <c r="U644" i="22"/>
  <c r="U645" i="22"/>
  <c r="U646" i="22"/>
  <c r="U647" i="22"/>
  <c r="U648" i="22"/>
  <c r="U649" i="22"/>
  <c r="U650" i="22"/>
  <c r="U651" i="22"/>
  <c r="U652" i="22"/>
  <c r="U653" i="22"/>
  <c r="U654" i="22"/>
  <c r="U655" i="22"/>
  <c r="U656" i="22"/>
  <c r="U657" i="22"/>
  <c r="U658" i="22"/>
  <c r="U659" i="22"/>
  <c r="U660" i="22"/>
  <c r="U661" i="22"/>
  <c r="U662" i="22"/>
  <c r="U663" i="22"/>
  <c r="U664" i="22"/>
  <c r="U665" i="22"/>
  <c r="U666" i="22"/>
  <c r="U667" i="22"/>
  <c r="U668" i="22"/>
  <c r="U669" i="22"/>
  <c r="U670" i="22"/>
  <c r="U671" i="22"/>
  <c r="U672" i="22"/>
  <c r="U673" i="22"/>
  <c r="U674" i="22"/>
  <c r="U675" i="22"/>
  <c r="U676" i="22"/>
  <c r="U677" i="22"/>
  <c r="U678" i="22"/>
  <c r="U679" i="22"/>
  <c r="U680" i="22"/>
  <c r="U681" i="22"/>
  <c r="U682" i="22"/>
  <c r="U683" i="22"/>
  <c r="U684" i="22"/>
  <c r="U685" i="22"/>
  <c r="U686" i="22"/>
  <c r="U687" i="22"/>
  <c r="U688" i="22"/>
  <c r="U689" i="22"/>
  <c r="U690" i="22"/>
  <c r="U691" i="22"/>
  <c r="U692" i="22"/>
  <c r="U693" i="22"/>
  <c r="U694" i="22"/>
  <c r="U695" i="22"/>
  <c r="U696" i="22"/>
  <c r="U697" i="22"/>
  <c r="U698" i="22"/>
  <c r="U699" i="22"/>
  <c r="U700" i="22"/>
  <c r="U701" i="22"/>
  <c r="U702" i="22"/>
  <c r="U703" i="22"/>
  <c r="U704" i="22"/>
  <c r="U705" i="22"/>
  <c r="U706" i="22"/>
  <c r="U707" i="22"/>
  <c r="U708" i="22"/>
  <c r="U709" i="22"/>
  <c r="U710" i="22"/>
  <c r="U711" i="22"/>
  <c r="U712" i="22"/>
  <c r="U713" i="22"/>
  <c r="U714" i="22"/>
  <c r="U715" i="22"/>
  <c r="U716" i="22"/>
  <c r="U717" i="22"/>
  <c r="U718" i="22"/>
  <c r="U719" i="22"/>
  <c r="U720" i="22"/>
  <c r="U721" i="22"/>
  <c r="U722" i="22"/>
  <c r="U723" i="22"/>
  <c r="U724" i="22"/>
  <c r="U725" i="22"/>
  <c r="U726" i="22"/>
  <c r="U727" i="22"/>
  <c r="U728" i="22"/>
  <c r="U729" i="22"/>
  <c r="U730" i="22"/>
  <c r="U731" i="22"/>
  <c r="U732" i="22"/>
  <c r="U733" i="22"/>
  <c r="U734" i="22"/>
  <c r="U735" i="22"/>
  <c r="U736" i="22"/>
  <c r="U737" i="22"/>
  <c r="U738" i="22"/>
  <c r="U739" i="22"/>
  <c r="U740" i="22"/>
  <c r="U741" i="22"/>
  <c r="U742" i="22"/>
  <c r="U743" i="22"/>
  <c r="U744" i="22"/>
  <c r="U745" i="22"/>
  <c r="U746" i="22"/>
  <c r="U747" i="22"/>
  <c r="U748" i="22"/>
  <c r="U749" i="22"/>
  <c r="U750" i="22"/>
  <c r="U751" i="22"/>
  <c r="U752" i="22"/>
  <c r="U753" i="22"/>
  <c r="U754" i="22"/>
  <c r="U755" i="22"/>
  <c r="U756" i="22"/>
  <c r="U757" i="22"/>
  <c r="U758" i="22"/>
  <c r="U759" i="22"/>
  <c r="U760" i="22"/>
  <c r="U761" i="22"/>
  <c r="U762" i="22"/>
  <c r="U763" i="22"/>
  <c r="U764" i="22"/>
  <c r="U765" i="22"/>
  <c r="U766" i="22"/>
  <c r="U767" i="22"/>
  <c r="U768" i="22"/>
  <c r="U769" i="22"/>
  <c r="U770" i="22"/>
  <c r="U771" i="22"/>
  <c r="U772" i="22"/>
  <c r="U773" i="22"/>
  <c r="U774" i="22"/>
  <c r="U775" i="22"/>
  <c r="U776" i="22"/>
  <c r="U777" i="22"/>
  <c r="U778" i="22"/>
  <c r="U779" i="22"/>
  <c r="U780" i="22"/>
  <c r="U781" i="22"/>
  <c r="U782" i="22"/>
  <c r="U783" i="22"/>
  <c r="U784" i="22"/>
  <c r="U785" i="22"/>
  <c r="U786" i="22"/>
  <c r="U787" i="22"/>
  <c r="U788" i="22"/>
  <c r="U789" i="22"/>
  <c r="U790" i="22"/>
  <c r="U791" i="22"/>
  <c r="U792" i="22"/>
  <c r="U793" i="22"/>
  <c r="U794" i="22"/>
  <c r="U795" i="22"/>
  <c r="U796" i="22"/>
  <c r="U797" i="22"/>
  <c r="U798" i="22"/>
  <c r="U799" i="22"/>
  <c r="U800" i="22"/>
  <c r="U801" i="22"/>
  <c r="U802" i="22"/>
  <c r="U803" i="22"/>
  <c r="U804" i="22"/>
  <c r="U805" i="22"/>
  <c r="U806" i="22"/>
  <c r="U807" i="22"/>
  <c r="U808" i="22"/>
  <c r="U809" i="22"/>
  <c r="U810" i="22"/>
  <c r="U811" i="22"/>
  <c r="U812" i="22"/>
  <c r="U813" i="22"/>
  <c r="U814" i="22"/>
  <c r="U815" i="22"/>
  <c r="U816" i="22"/>
  <c r="U817" i="22"/>
  <c r="U818" i="22"/>
  <c r="U819" i="22"/>
  <c r="U820" i="22"/>
  <c r="U821" i="22"/>
  <c r="U822" i="22"/>
  <c r="U823" i="22"/>
  <c r="U824" i="22"/>
  <c r="U825" i="22"/>
  <c r="U826" i="22"/>
  <c r="U827" i="22"/>
  <c r="U828" i="22"/>
  <c r="U829" i="22"/>
  <c r="U830" i="22"/>
  <c r="U831" i="22"/>
  <c r="U832" i="22"/>
  <c r="U833" i="22"/>
  <c r="U834" i="22"/>
  <c r="U835" i="22"/>
  <c r="U836" i="22"/>
  <c r="U837" i="22"/>
  <c r="U838" i="22"/>
  <c r="U839" i="22"/>
  <c r="U840" i="22"/>
  <c r="U841" i="22"/>
  <c r="U842" i="22"/>
  <c r="U843" i="22"/>
  <c r="U844" i="22"/>
  <c r="U845" i="22"/>
  <c r="U846" i="22"/>
  <c r="U847" i="22"/>
  <c r="U848" i="22"/>
  <c r="U849" i="22"/>
  <c r="U850" i="22"/>
  <c r="U851" i="22"/>
  <c r="U852" i="22"/>
  <c r="U853" i="22"/>
  <c r="U854" i="22"/>
  <c r="U855" i="22"/>
  <c r="U856" i="22"/>
  <c r="U857" i="22"/>
  <c r="U858" i="22"/>
  <c r="U859" i="22"/>
  <c r="U860" i="22"/>
  <c r="U861" i="22"/>
  <c r="U862" i="22"/>
  <c r="U863" i="22"/>
  <c r="U864" i="22"/>
  <c r="U865" i="22"/>
  <c r="U866" i="22"/>
  <c r="U867" i="22"/>
  <c r="U868" i="22"/>
  <c r="U869" i="22"/>
  <c r="U870" i="22"/>
  <c r="U871" i="22"/>
  <c r="U872" i="22"/>
  <c r="U873" i="22"/>
  <c r="U874" i="22"/>
  <c r="U875" i="22"/>
  <c r="U876" i="22"/>
  <c r="U877" i="22"/>
  <c r="U878" i="22"/>
  <c r="U879" i="22"/>
  <c r="U880" i="22"/>
  <c r="U881" i="22"/>
  <c r="U882" i="22"/>
  <c r="U883" i="22"/>
  <c r="U884" i="22"/>
  <c r="U885" i="22"/>
  <c r="U886" i="22"/>
  <c r="U887" i="22"/>
  <c r="U888" i="22"/>
  <c r="U889" i="22"/>
  <c r="U890" i="22"/>
  <c r="U891" i="22"/>
  <c r="U892" i="22"/>
  <c r="U893" i="22"/>
  <c r="U894" i="22"/>
  <c r="U895" i="22"/>
  <c r="U896" i="22"/>
  <c r="U897" i="22"/>
  <c r="U898" i="22"/>
  <c r="U899" i="22"/>
  <c r="U900" i="22"/>
  <c r="U901" i="22"/>
  <c r="U902" i="22"/>
  <c r="U903" i="22"/>
  <c r="U904" i="22"/>
  <c r="U905" i="22"/>
  <c r="U906" i="22"/>
  <c r="U907" i="22"/>
  <c r="U908" i="22"/>
  <c r="U909" i="22"/>
  <c r="U910" i="22"/>
  <c r="U911" i="22"/>
  <c r="U912" i="22"/>
  <c r="U913" i="22"/>
  <c r="U914" i="22"/>
  <c r="U915" i="22"/>
  <c r="U916" i="22"/>
  <c r="U917" i="22"/>
  <c r="U918" i="22"/>
  <c r="U919" i="22"/>
  <c r="U920" i="22"/>
  <c r="U921" i="22"/>
  <c r="U922" i="22"/>
  <c r="U923" i="22"/>
  <c r="U924" i="22"/>
  <c r="U925" i="22"/>
  <c r="U926" i="22"/>
  <c r="U927" i="22"/>
  <c r="U928" i="22"/>
  <c r="U929" i="22"/>
  <c r="U930" i="22"/>
  <c r="U931" i="22"/>
  <c r="U932" i="22"/>
  <c r="U933" i="22"/>
  <c r="U934" i="22"/>
  <c r="U935" i="22"/>
  <c r="U936" i="22"/>
  <c r="U937" i="22"/>
  <c r="U938" i="22"/>
  <c r="U939" i="22"/>
  <c r="U940" i="22"/>
  <c r="U941" i="22"/>
  <c r="U942" i="22"/>
  <c r="U943" i="22"/>
  <c r="U944" i="22"/>
  <c r="U945" i="22"/>
  <c r="U946" i="22"/>
  <c r="U947" i="22"/>
  <c r="U948" i="22"/>
  <c r="U949" i="22"/>
  <c r="U950" i="22"/>
  <c r="U951" i="22"/>
  <c r="U952" i="22"/>
  <c r="U953" i="22"/>
  <c r="U954" i="22"/>
  <c r="U955" i="22"/>
  <c r="U956" i="22"/>
  <c r="U957" i="22"/>
  <c r="U958" i="22"/>
  <c r="U959" i="22"/>
  <c r="U960" i="22"/>
  <c r="U961" i="22"/>
  <c r="U962" i="22"/>
  <c r="U963" i="22"/>
  <c r="U964" i="22"/>
  <c r="U965" i="22"/>
  <c r="U966" i="22"/>
  <c r="U967" i="22"/>
  <c r="U968" i="22"/>
  <c r="U969" i="22"/>
  <c r="U970" i="22"/>
  <c r="U971" i="22"/>
  <c r="U972" i="22"/>
  <c r="U973" i="22"/>
  <c r="U974" i="22"/>
  <c r="U975" i="22"/>
  <c r="U976" i="22"/>
  <c r="U977" i="22"/>
  <c r="U978" i="22"/>
  <c r="U979" i="22"/>
  <c r="U980" i="22"/>
  <c r="U981" i="22"/>
  <c r="U982" i="22"/>
  <c r="U983" i="22"/>
  <c r="U984" i="22"/>
  <c r="U985" i="22"/>
  <c r="U986" i="22"/>
  <c r="U987" i="22"/>
  <c r="U988" i="22"/>
  <c r="U989" i="22"/>
  <c r="U990" i="22"/>
  <c r="U991" i="22"/>
  <c r="U992" i="22"/>
  <c r="U993" i="22"/>
  <c r="U994" i="22"/>
  <c r="U995" i="22"/>
  <c r="U996" i="22"/>
  <c r="U997" i="22"/>
  <c r="U998" i="22"/>
  <c r="U999" i="22"/>
  <c r="U1000" i="22"/>
  <c r="U1001" i="22"/>
  <c r="U1002" i="22"/>
  <c r="U1003" i="22"/>
  <c r="U1004" i="22"/>
  <c r="U1005" i="22"/>
  <c r="U1006" i="22"/>
  <c r="U1007" i="22"/>
  <c r="U1008" i="22"/>
  <c r="U1009" i="22"/>
  <c r="U1010" i="22"/>
  <c r="U1011" i="22"/>
  <c r="U1012" i="22"/>
  <c r="U1013" i="22"/>
  <c r="U1014" i="22"/>
  <c r="U1015" i="22"/>
  <c r="U1016" i="22"/>
  <c r="U1017" i="22"/>
  <c r="U1018" i="22"/>
  <c r="U1019" i="22"/>
  <c r="U1020" i="22"/>
  <c r="U1021" i="22"/>
  <c r="U1022" i="22"/>
  <c r="U1023" i="22"/>
  <c r="U1024" i="22"/>
  <c r="U1025" i="22"/>
  <c r="U1026" i="22"/>
  <c r="U1027" i="22"/>
  <c r="U1028" i="22"/>
  <c r="U1029" i="22"/>
  <c r="U1030" i="22"/>
  <c r="U1031" i="22"/>
  <c r="U1032" i="22"/>
  <c r="U1033" i="22"/>
  <c r="U1034" i="22"/>
  <c r="U1035" i="22"/>
  <c r="U1036" i="22"/>
  <c r="U1037" i="22"/>
  <c r="U1038" i="22"/>
  <c r="U1039" i="22"/>
  <c r="U1040" i="22"/>
  <c r="U1041" i="22"/>
  <c r="U1042" i="22"/>
  <c r="U1043" i="22"/>
  <c r="U1044" i="22"/>
  <c r="U1045" i="22"/>
  <c r="U1046" i="22"/>
  <c r="U1047" i="22"/>
  <c r="U1048" i="22"/>
  <c r="U1049" i="22"/>
  <c r="U1050" i="22"/>
  <c r="U1051" i="22"/>
  <c r="U1052" i="22"/>
  <c r="U1053" i="22"/>
  <c r="U1054" i="22"/>
  <c r="U1055" i="22"/>
  <c r="U1056" i="22"/>
  <c r="U1057" i="22"/>
  <c r="U1058" i="22"/>
  <c r="U1059" i="22"/>
  <c r="U1060" i="22"/>
  <c r="U1061" i="22"/>
  <c r="U1062" i="22"/>
  <c r="U1063" i="22"/>
  <c r="U1064" i="22"/>
  <c r="U1065" i="22"/>
  <c r="U1066" i="22"/>
  <c r="U1067" i="22"/>
  <c r="U1068" i="22"/>
  <c r="U1069" i="22"/>
  <c r="U1070" i="22"/>
  <c r="U1071" i="22"/>
  <c r="U1072" i="22"/>
  <c r="U1073" i="22"/>
  <c r="U1074" i="22"/>
  <c r="U1075" i="22"/>
  <c r="U1076" i="22"/>
  <c r="U1077" i="22"/>
  <c r="U1078" i="22"/>
  <c r="U1079" i="22"/>
  <c r="U1080" i="22"/>
  <c r="U1081" i="22"/>
  <c r="U1082" i="22"/>
  <c r="U1083" i="22"/>
  <c r="U1084" i="22"/>
  <c r="U1085" i="22"/>
  <c r="U1086" i="22"/>
  <c r="U1087" i="22"/>
  <c r="U1088" i="22"/>
  <c r="U1089" i="22"/>
  <c r="U1090" i="22"/>
  <c r="U1091" i="22"/>
  <c r="U1092" i="22"/>
  <c r="U1093" i="22"/>
  <c r="U1094" i="22"/>
  <c r="U1095" i="22"/>
  <c r="U1096" i="22"/>
  <c r="U1097" i="22"/>
  <c r="U1098" i="22"/>
  <c r="U1099" i="22"/>
  <c r="U1100" i="22"/>
  <c r="U1101" i="22"/>
  <c r="U1102" i="22"/>
  <c r="U1103" i="22"/>
  <c r="U1104" i="22"/>
  <c r="U1105" i="22"/>
  <c r="U1106" i="22"/>
  <c r="U1107" i="22"/>
  <c r="U1108" i="22"/>
  <c r="U1109" i="22"/>
  <c r="U1110" i="22"/>
  <c r="U1111" i="22"/>
  <c r="U1112" i="22"/>
  <c r="U1113" i="22"/>
  <c r="U1114" i="22"/>
  <c r="U1115" i="22"/>
  <c r="U1116" i="22"/>
  <c r="U1117" i="22"/>
  <c r="U1118" i="22"/>
  <c r="U1119" i="22"/>
  <c r="U1120" i="22"/>
  <c r="U1121" i="22"/>
  <c r="U1122" i="22"/>
  <c r="U1123" i="22"/>
  <c r="U1124" i="22"/>
  <c r="U1125" i="22"/>
  <c r="U1126" i="22"/>
  <c r="U1127" i="22"/>
  <c r="U1128" i="22"/>
  <c r="U1129" i="22"/>
  <c r="U1130" i="22"/>
  <c r="U1131" i="22"/>
  <c r="U1132" i="22"/>
  <c r="U1133" i="22"/>
  <c r="U1134" i="22"/>
  <c r="U1135" i="22"/>
  <c r="U1136" i="22"/>
  <c r="U1137" i="22"/>
  <c r="U1138" i="22"/>
  <c r="U1139" i="22"/>
  <c r="U1140" i="22"/>
  <c r="U1141" i="22"/>
  <c r="U1142" i="22"/>
  <c r="U1143" i="22"/>
  <c r="U1144" i="22"/>
  <c r="U1145" i="22"/>
  <c r="U1146" i="22"/>
  <c r="U1147" i="22"/>
  <c r="U1148" i="22"/>
  <c r="U1149" i="22"/>
  <c r="U1150" i="22"/>
  <c r="U1151" i="22"/>
  <c r="U1152" i="22"/>
  <c r="U1153" i="22"/>
  <c r="U1154" i="22"/>
  <c r="U1155" i="22"/>
  <c r="U1156" i="22"/>
  <c r="U1157" i="22"/>
  <c r="U1158" i="22"/>
  <c r="U1159" i="22"/>
  <c r="U1160" i="22"/>
  <c r="U1161" i="22"/>
  <c r="U1162" i="22"/>
  <c r="U1163" i="22"/>
  <c r="U1164" i="22"/>
  <c r="U1165" i="22"/>
  <c r="U1166" i="22"/>
  <c r="U1167" i="22"/>
  <c r="U1168" i="22"/>
  <c r="U1169" i="22"/>
  <c r="U1170" i="22"/>
  <c r="U1171" i="22"/>
  <c r="U1172" i="22"/>
  <c r="U1173" i="22"/>
  <c r="U1174" i="22"/>
  <c r="U1175" i="22"/>
  <c r="U1176" i="22"/>
  <c r="U1177" i="22"/>
  <c r="U1178" i="22"/>
  <c r="U1179" i="22"/>
  <c r="U1180" i="22"/>
  <c r="U1181" i="22"/>
  <c r="U1182" i="22"/>
  <c r="U1183" i="22"/>
  <c r="U1184" i="22"/>
  <c r="U1185" i="22"/>
  <c r="U1186" i="22"/>
  <c r="U1187" i="22"/>
  <c r="U1188" i="22"/>
  <c r="U1189" i="22"/>
  <c r="U1190" i="22"/>
  <c r="U1191" i="22"/>
  <c r="U1192" i="22"/>
  <c r="U1193" i="22"/>
  <c r="U1194" i="22"/>
  <c r="U1195" i="22"/>
  <c r="U1196" i="22"/>
  <c r="U1197" i="22"/>
  <c r="U1198" i="22"/>
  <c r="U1199" i="22"/>
  <c r="U1200" i="22"/>
  <c r="U1201" i="22"/>
  <c r="U1202" i="22"/>
  <c r="U1203" i="22"/>
  <c r="U1204" i="22"/>
  <c r="U1205" i="22"/>
  <c r="U1206" i="22"/>
  <c r="U1207" i="22"/>
  <c r="U1208" i="22"/>
  <c r="U1209" i="22"/>
  <c r="U1210" i="22"/>
  <c r="U1211" i="22"/>
  <c r="U1212" i="22"/>
  <c r="U1213" i="22"/>
  <c r="U1214" i="22"/>
  <c r="U1215" i="22"/>
  <c r="U1216" i="22"/>
  <c r="U1217" i="22"/>
  <c r="U1218" i="22"/>
  <c r="U1219" i="22"/>
  <c r="U1220" i="22"/>
  <c r="U1221" i="22"/>
  <c r="U1222" i="22"/>
  <c r="U1223" i="22"/>
  <c r="U1224" i="22"/>
  <c r="U1225" i="22"/>
  <c r="U1226" i="22"/>
  <c r="U1227" i="22"/>
  <c r="U1228" i="22"/>
  <c r="U1229" i="22"/>
  <c r="U1230" i="22"/>
  <c r="U1231" i="22"/>
  <c r="U1232" i="22"/>
  <c r="U1233" i="22"/>
  <c r="U1234" i="22"/>
  <c r="U1235" i="22"/>
  <c r="U1236" i="22"/>
  <c r="U1237" i="22"/>
  <c r="U1238" i="22"/>
  <c r="U1239" i="22"/>
  <c r="U1240" i="22"/>
  <c r="U1241" i="22"/>
  <c r="U1242" i="22"/>
  <c r="U1243" i="22"/>
  <c r="U1244" i="22"/>
  <c r="U1245" i="22"/>
  <c r="U1246" i="22"/>
  <c r="U1247" i="22"/>
  <c r="U1248" i="22"/>
  <c r="U1249" i="22"/>
  <c r="U1250" i="22"/>
  <c r="U1251" i="22"/>
  <c r="U1252" i="22"/>
  <c r="U1253" i="22"/>
  <c r="U1254" i="22"/>
  <c r="U1255" i="22"/>
  <c r="U1256" i="22"/>
  <c r="U1257" i="22"/>
  <c r="U1258" i="22"/>
  <c r="U1259" i="22"/>
  <c r="U1260" i="22"/>
  <c r="U1261" i="22"/>
  <c r="U1262" i="22"/>
  <c r="U1263" i="22"/>
  <c r="U1264" i="22"/>
  <c r="U1265" i="22"/>
  <c r="U1266" i="22"/>
  <c r="U1267" i="22"/>
  <c r="U1268" i="22"/>
  <c r="U1269" i="22"/>
  <c r="U1270" i="22"/>
  <c r="U1271" i="22"/>
  <c r="U1272" i="22"/>
  <c r="U1273" i="22"/>
  <c r="U1274" i="22"/>
  <c r="U1275" i="22"/>
  <c r="U1276" i="22"/>
  <c r="U1277" i="22"/>
  <c r="U1278" i="22"/>
  <c r="U1279" i="22"/>
  <c r="U1280" i="22"/>
  <c r="U1281" i="22"/>
  <c r="U1282" i="22"/>
  <c r="U1283" i="22"/>
  <c r="U1284" i="22"/>
  <c r="U1285" i="22"/>
  <c r="U1286" i="22"/>
  <c r="U1287" i="22"/>
  <c r="U1288" i="22"/>
  <c r="U1289" i="22"/>
  <c r="U1290" i="22"/>
  <c r="U1291" i="22"/>
  <c r="U1292" i="22"/>
  <c r="U1293" i="22"/>
  <c r="U1294" i="22"/>
  <c r="U1295" i="22"/>
  <c r="U1296" i="22"/>
  <c r="U1297" i="22"/>
  <c r="U1298" i="22"/>
  <c r="U1299" i="22"/>
  <c r="U1300" i="22"/>
  <c r="U1301" i="22"/>
  <c r="U1302" i="22"/>
  <c r="U1303" i="22"/>
  <c r="U1304" i="22"/>
  <c r="U1305" i="22"/>
  <c r="U1306" i="22"/>
  <c r="U1307" i="22"/>
  <c r="U1308" i="22"/>
  <c r="U1309" i="22"/>
  <c r="U1310" i="22"/>
  <c r="U1311" i="22"/>
  <c r="U1312" i="22"/>
  <c r="U1313" i="22"/>
  <c r="U1314" i="22"/>
  <c r="U1315" i="22"/>
  <c r="U1316" i="22"/>
  <c r="U1317" i="22"/>
  <c r="U1318" i="22"/>
  <c r="U1319" i="22"/>
  <c r="U1320" i="22"/>
  <c r="U1321" i="22"/>
  <c r="U1322" i="22"/>
  <c r="U1323" i="22"/>
  <c r="U1324" i="22"/>
  <c r="U1325" i="22"/>
  <c r="U1326" i="22"/>
  <c r="U1327" i="22"/>
  <c r="U1328" i="22"/>
  <c r="U1329" i="22"/>
  <c r="U1330" i="22"/>
  <c r="U1331" i="22"/>
  <c r="U1332" i="22"/>
  <c r="U1333" i="22"/>
  <c r="U1334" i="22"/>
  <c r="U1335" i="22"/>
  <c r="U1336" i="22"/>
  <c r="U1337" i="22"/>
  <c r="U1338" i="22"/>
  <c r="U1339" i="22"/>
  <c r="U1340" i="22"/>
  <c r="U1341" i="22"/>
  <c r="U1342" i="22"/>
  <c r="U1343" i="22"/>
  <c r="U1344" i="22"/>
  <c r="U1345" i="22"/>
  <c r="U1346" i="22"/>
  <c r="U1347" i="22"/>
  <c r="U1348" i="22"/>
  <c r="U1349" i="22"/>
  <c r="U1350" i="22"/>
  <c r="U1351" i="22"/>
  <c r="U1352" i="22"/>
  <c r="U1353" i="22"/>
  <c r="U1354" i="22"/>
  <c r="U1355" i="22"/>
  <c r="U1356" i="22"/>
  <c r="U1357" i="22"/>
  <c r="U1358" i="22"/>
  <c r="U1359" i="22"/>
  <c r="U1360" i="22"/>
  <c r="U1361" i="22"/>
  <c r="U1362" i="22"/>
  <c r="U1363" i="22"/>
  <c r="U1364" i="22"/>
  <c r="U1365" i="22"/>
  <c r="U1366" i="22"/>
  <c r="U1367" i="22"/>
  <c r="U1368" i="22"/>
  <c r="U1369" i="22"/>
  <c r="U1370" i="22"/>
  <c r="U1371" i="22"/>
  <c r="U1372" i="22"/>
  <c r="U1373" i="22"/>
  <c r="U1374" i="22"/>
  <c r="U1375" i="22"/>
  <c r="U1376" i="22"/>
  <c r="U1377" i="22"/>
  <c r="U1378" i="22"/>
  <c r="U1379" i="22"/>
  <c r="U1380" i="22"/>
  <c r="U1381" i="22"/>
  <c r="U1382" i="22"/>
  <c r="U1383" i="22"/>
  <c r="U1384" i="22"/>
  <c r="U1385" i="22"/>
  <c r="U1386" i="22"/>
  <c r="U1387" i="22"/>
  <c r="U1388" i="22"/>
  <c r="U1389" i="22"/>
  <c r="U1390" i="22"/>
  <c r="U1391" i="22"/>
  <c r="U1392" i="22"/>
  <c r="U1393" i="22"/>
  <c r="U1394" i="22"/>
  <c r="U1395" i="22"/>
  <c r="U1396" i="22"/>
  <c r="U1397" i="22"/>
  <c r="U1398" i="22"/>
  <c r="U1399" i="22"/>
  <c r="U1400" i="22"/>
  <c r="U1401" i="22"/>
  <c r="U1402" i="22"/>
  <c r="U1403" i="22"/>
  <c r="U1404" i="22"/>
  <c r="U1405" i="22"/>
  <c r="U1406" i="22"/>
  <c r="U1407" i="22"/>
  <c r="U1408" i="22"/>
  <c r="U1409" i="22"/>
  <c r="U1410" i="22"/>
  <c r="U1411" i="22"/>
  <c r="U1412" i="22"/>
  <c r="U1413" i="22"/>
  <c r="U1414" i="22"/>
  <c r="U1415" i="22"/>
  <c r="U1416" i="22"/>
  <c r="U1417" i="22"/>
  <c r="U1418" i="22"/>
  <c r="U1419" i="22"/>
  <c r="U1420" i="22"/>
  <c r="U1421" i="22"/>
  <c r="U1422" i="22"/>
  <c r="U1423" i="22"/>
  <c r="U1424" i="22"/>
  <c r="U1425" i="22"/>
  <c r="U1426" i="22"/>
  <c r="U1427" i="22"/>
  <c r="U1428" i="22"/>
  <c r="U1429" i="22"/>
  <c r="U1430" i="22"/>
  <c r="U1431" i="22"/>
  <c r="U1432" i="22"/>
  <c r="U1433" i="22"/>
  <c r="U1434" i="22"/>
  <c r="U1435" i="22"/>
  <c r="U1436" i="22"/>
  <c r="U1437" i="22"/>
  <c r="U1438" i="22"/>
  <c r="U1439" i="22"/>
  <c r="U1440" i="22"/>
  <c r="U1441" i="22"/>
  <c r="U1442" i="22"/>
  <c r="U1443" i="22"/>
  <c r="U1444" i="22"/>
  <c r="U1445" i="22"/>
  <c r="U1446" i="22"/>
  <c r="U1447" i="22"/>
  <c r="U1448" i="22"/>
  <c r="U1449" i="22"/>
  <c r="U1450" i="22"/>
  <c r="U1451" i="22"/>
  <c r="U1452" i="22"/>
  <c r="U1453" i="22"/>
  <c r="U1454" i="22"/>
  <c r="U1455" i="22"/>
  <c r="U1456" i="22"/>
  <c r="U1457" i="22"/>
  <c r="U1458" i="22"/>
  <c r="U1459" i="22"/>
  <c r="U1460" i="22"/>
  <c r="U1461" i="22"/>
  <c r="U1462" i="22"/>
  <c r="U1463" i="22"/>
  <c r="U1464" i="22"/>
  <c r="U1465" i="22"/>
  <c r="U1466" i="22"/>
  <c r="U1467" i="22"/>
  <c r="U1468" i="22"/>
  <c r="U1469" i="22"/>
  <c r="U1470" i="22"/>
  <c r="U1471" i="22"/>
  <c r="U1472" i="22"/>
  <c r="U1473" i="22"/>
  <c r="U1474" i="22"/>
  <c r="U1475" i="22"/>
  <c r="U1476" i="22"/>
  <c r="U1477" i="22"/>
  <c r="U1478" i="22"/>
  <c r="U1479" i="22"/>
  <c r="U1480" i="22"/>
  <c r="U1481" i="22"/>
  <c r="U1482" i="22"/>
  <c r="U1483" i="22"/>
  <c r="U1484" i="22"/>
  <c r="U1485" i="22"/>
  <c r="U1486" i="22"/>
  <c r="U1487" i="22"/>
  <c r="U1488" i="22"/>
  <c r="U1489" i="22"/>
  <c r="U1490" i="22"/>
  <c r="U1491" i="22"/>
  <c r="U1492" i="22"/>
  <c r="U1493" i="22"/>
  <c r="U1494" i="22"/>
  <c r="U1495" i="22"/>
  <c r="U1496" i="22"/>
  <c r="U1497" i="22"/>
  <c r="U1498" i="22"/>
  <c r="U1499" i="22"/>
  <c r="U1500" i="22"/>
  <c r="U1501" i="22"/>
  <c r="U1502" i="22"/>
  <c r="U1503" i="22"/>
  <c r="U1504" i="22"/>
  <c r="U1505" i="22"/>
  <c r="U1506" i="22"/>
  <c r="U1507" i="22"/>
  <c r="U1508" i="22"/>
  <c r="U1509" i="22"/>
  <c r="U1510" i="22"/>
  <c r="U1511" i="22"/>
  <c r="U1512" i="22"/>
  <c r="U1513" i="22"/>
  <c r="U1514" i="22"/>
  <c r="U1515" i="22"/>
  <c r="U1516" i="22"/>
  <c r="U1517" i="22"/>
  <c r="U1518" i="22"/>
  <c r="U1519" i="22"/>
  <c r="U1520" i="22"/>
  <c r="U1521" i="22"/>
  <c r="U1522" i="22"/>
  <c r="U1523" i="22"/>
  <c r="U1524" i="22"/>
  <c r="U1525" i="22"/>
  <c r="U1526" i="22"/>
  <c r="U1527" i="22"/>
  <c r="U1528" i="22"/>
  <c r="U1529" i="22"/>
  <c r="U1530" i="22"/>
  <c r="U1531" i="22"/>
  <c r="U1532" i="22"/>
  <c r="U1533" i="22"/>
  <c r="U1534" i="22"/>
  <c r="U1535" i="22"/>
  <c r="U1536" i="22"/>
  <c r="U1537" i="22"/>
  <c r="U1538" i="22"/>
  <c r="U1539" i="22"/>
  <c r="U1540" i="22"/>
  <c r="U1541" i="22"/>
  <c r="U1542" i="22"/>
  <c r="U1543" i="22"/>
  <c r="U1544" i="22"/>
  <c r="U1545" i="22"/>
  <c r="U1546" i="22"/>
  <c r="U1547" i="22"/>
  <c r="U1548" i="22"/>
  <c r="U1549" i="22"/>
  <c r="U1550" i="22"/>
  <c r="U1551" i="22"/>
  <c r="U1552" i="22"/>
  <c r="U1553" i="22"/>
  <c r="U1554" i="22"/>
  <c r="U1555" i="22"/>
  <c r="U1556" i="22"/>
  <c r="U1557" i="22"/>
  <c r="U1558" i="22"/>
  <c r="U1559" i="22"/>
  <c r="U1560" i="22"/>
  <c r="U1561" i="22"/>
  <c r="U1562" i="22"/>
  <c r="U1563" i="22"/>
  <c r="U1564" i="22"/>
  <c r="U1565" i="22"/>
  <c r="U1566" i="22"/>
  <c r="U1567" i="22"/>
  <c r="U1568" i="22"/>
  <c r="U1569" i="22"/>
  <c r="U1570" i="22"/>
  <c r="U1571" i="22"/>
  <c r="U1572" i="22"/>
  <c r="U1573" i="22"/>
  <c r="U1574" i="22"/>
  <c r="U1575" i="22"/>
  <c r="U1576" i="22"/>
  <c r="U1577" i="22"/>
  <c r="U1578" i="22"/>
  <c r="U1579" i="22"/>
  <c r="U1580" i="22"/>
  <c r="U1581" i="22"/>
  <c r="U1582" i="22"/>
  <c r="U1583" i="22"/>
  <c r="U1584" i="22"/>
  <c r="U1585" i="22"/>
  <c r="U1586" i="22"/>
  <c r="U1587" i="22"/>
  <c r="U1588" i="22"/>
  <c r="U1589" i="22"/>
  <c r="U1590" i="22"/>
  <c r="U1591" i="22"/>
  <c r="U1592" i="22"/>
  <c r="U1593" i="22"/>
  <c r="U1594" i="22"/>
  <c r="U1595" i="22"/>
  <c r="U1596" i="22"/>
  <c r="U1597" i="22"/>
  <c r="U1598" i="22"/>
  <c r="U1599" i="22"/>
  <c r="U1600" i="22"/>
  <c r="U1601" i="22"/>
  <c r="U1602" i="22"/>
  <c r="U1603" i="22"/>
  <c r="U1604" i="22"/>
  <c r="U1605" i="22"/>
  <c r="U1606" i="22"/>
  <c r="U1607" i="22"/>
  <c r="U1608" i="22"/>
  <c r="U1609" i="22"/>
  <c r="U1610" i="22"/>
  <c r="U1611" i="22"/>
  <c r="U1612" i="22"/>
  <c r="U1613" i="22"/>
  <c r="U1614" i="22"/>
  <c r="U1615" i="22"/>
  <c r="U1616" i="22"/>
  <c r="U1617" i="22"/>
  <c r="U1618" i="22"/>
  <c r="U1619" i="22"/>
  <c r="U1620" i="22"/>
  <c r="U1621" i="22"/>
  <c r="U1622" i="22"/>
  <c r="U1623" i="22"/>
  <c r="U1624" i="22"/>
  <c r="U1625" i="22"/>
  <c r="U1626" i="22"/>
  <c r="U1627" i="22"/>
  <c r="U1628" i="22"/>
  <c r="U1629" i="22"/>
  <c r="U1630" i="22"/>
  <c r="U1631" i="22"/>
  <c r="U1632" i="22"/>
  <c r="U1633" i="22"/>
  <c r="U1634" i="22"/>
  <c r="U1635" i="22"/>
  <c r="U1636" i="22"/>
  <c r="U1637" i="22"/>
  <c r="U1638" i="22"/>
  <c r="U1639" i="22"/>
  <c r="U1640" i="22"/>
  <c r="U1641" i="22"/>
  <c r="U1642" i="22"/>
  <c r="U1643" i="22"/>
  <c r="U1644" i="22"/>
  <c r="U1645" i="22"/>
  <c r="U1646" i="22"/>
  <c r="U1647" i="22"/>
  <c r="U1648" i="22"/>
  <c r="U1649" i="22"/>
  <c r="U1650" i="22"/>
  <c r="U1651" i="22"/>
  <c r="U1652" i="22"/>
  <c r="U1653" i="22"/>
  <c r="U1654" i="22"/>
  <c r="U1655" i="22"/>
  <c r="U1656" i="22"/>
  <c r="U1657" i="22"/>
  <c r="U1658" i="22"/>
  <c r="U1659" i="22"/>
  <c r="U1660" i="22"/>
  <c r="U1661" i="22"/>
  <c r="U1662" i="22"/>
  <c r="U1663" i="22"/>
  <c r="U1664" i="22"/>
  <c r="U1665" i="22"/>
  <c r="U1666" i="22"/>
  <c r="U1667" i="22"/>
  <c r="U1668" i="22"/>
  <c r="U1669" i="22"/>
  <c r="U1670" i="22"/>
  <c r="U1671" i="22"/>
  <c r="U1672" i="22"/>
  <c r="U1673" i="22"/>
  <c r="U1674" i="22"/>
  <c r="U1675" i="22"/>
  <c r="U1676" i="22"/>
  <c r="U1677" i="22"/>
  <c r="U1678" i="22"/>
  <c r="U1679" i="22"/>
  <c r="U1680" i="22"/>
  <c r="U1681" i="22"/>
  <c r="U1682" i="22"/>
  <c r="U1683" i="22"/>
  <c r="U1684" i="22"/>
  <c r="U1685" i="22"/>
  <c r="U1686" i="22"/>
  <c r="U1687" i="22"/>
  <c r="U1688" i="22"/>
  <c r="U1689" i="22"/>
  <c r="U1690" i="22"/>
  <c r="U1691" i="22"/>
  <c r="U1692" i="22"/>
  <c r="U1693" i="22"/>
  <c r="U1694" i="22"/>
  <c r="U1695" i="22"/>
  <c r="U1696" i="22"/>
  <c r="U1697" i="22"/>
  <c r="U1698" i="22"/>
  <c r="U1699" i="22"/>
  <c r="U1700" i="22"/>
  <c r="U1701" i="22"/>
  <c r="U1702" i="22"/>
  <c r="U1703" i="22"/>
  <c r="U1704" i="22"/>
  <c r="U1705" i="22"/>
  <c r="U1706" i="22"/>
  <c r="U1707" i="22"/>
  <c r="U1708" i="22"/>
  <c r="U1709" i="22"/>
  <c r="U1710" i="22"/>
  <c r="U1711" i="22"/>
  <c r="U1712" i="22"/>
  <c r="U1713" i="22"/>
  <c r="U1714" i="22"/>
  <c r="U1715" i="22"/>
  <c r="U1716" i="22"/>
  <c r="U1717" i="22"/>
  <c r="U1718" i="22"/>
  <c r="U1719" i="22"/>
  <c r="U1720" i="22"/>
  <c r="U1721" i="22"/>
  <c r="U1722" i="22"/>
  <c r="U1723" i="22"/>
  <c r="U1724" i="22"/>
  <c r="U1725" i="22"/>
  <c r="U1726" i="22"/>
  <c r="U1727" i="22"/>
  <c r="U1728" i="22"/>
  <c r="U1729" i="22"/>
  <c r="U1730" i="22"/>
  <c r="U1731" i="22"/>
  <c r="U1732" i="22"/>
  <c r="U1733" i="22"/>
  <c r="U1734" i="22"/>
  <c r="U1735" i="22"/>
  <c r="U1736" i="22"/>
  <c r="U1737" i="22"/>
  <c r="U1738" i="22"/>
  <c r="U1739" i="22"/>
  <c r="U1740" i="22"/>
  <c r="U1741" i="22"/>
  <c r="U1742" i="22"/>
  <c r="U1743" i="22"/>
  <c r="U1744" i="22"/>
  <c r="U1745" i="22"/>
  <c r="U1746" i="22"/>
  <c r="U1747" i="22"/>
  <c r="U1748" i="22"/>
  <c r="U1749" i="22"/>
  <c r="U1750" i="22"/>
  <c r="U1751" i="22"/>
  <c r="U1752" i="22"/>
  <c r="U1753" i="22"/>
  <c r="U1754" i="22"/>
  <c r="U1755" i="22"/>
  <c r="U1756" i="22"/>
  <c r="U1757" i="22"/>
  <c r="U1758" i="22"/>
  <c r="U1759" i="22"/>
  <c r="U1760" i="22"/>
  <c r="U1761" i="22"/>
  <c r="U1762" i="22"/>
  <c r="U1763" i="22"/>
  <c r="U1764" i="22"/>
  <c r="U1765" i="22"/>
  <c r="U1766" i="22"/>
  <c r="U1767" i="22"/>
  <c r="U1768" i="22"/>
  <c r="U1769" i="22"/>
  <c r="U1770" i="22"/>
  <c r="U1771" i="22"/>
  <c r="U1772" i="22"/>
  <c r="U1773" i="22"/>
  <c r="U1774" i="22"/>
  <c r="U1775" i="22"/>
  <c r="U1776" i="22"/>
  <c r="U1777" i="22"/>
  <c r="U1778" i="22"/>
  <c r="U1779" i="22"/>
  <c r="U1780" i="22"/>
  <c r="U1781" i="22"/>
  <c r="U1782" i="22"/>
  <c r="U1783" i="22"/>
  <c r="U1784" i="22"/>
  <c r="U1785" i="22"/>
  <c r="U1786" i="22"/>
  <c r="U1787" i="22"/>
  <c r="U1788" i="22"/>
  <c r="U1789" i="22"/>
  <c r="U1790" i="22"/>
  <c r="U1791" i="22"/>
  <c r="U1792" i="22"/>
  <c r="U1793" i="22"/>
  <c r="U1794" i="22"/>
  <c r="U1795" i="22"/>
  <c r="U1796" i="22"/>
  <c r="U1797" i="22"/>
  <c r="U1798" i="22"/>
  <c r="U1799" i="22"/>
  <c r="U1800" i="22"/>
  <c r="U1801" i="22"/>
  <c r="U1802" i="22"/>
  <c r="U1803" i="22"/>
  <c r="U1804" i="22"/>
  <c r="U1805" i="22"/>
  <c r="U1806" i="22"/>
  <c r="U1807" i="22"/>
  <c r="U1808" i="22"/>
  <c r="U1809" i="22"/>
  <c r="U1810" i="22"/>
  <c r="U1811" i="22"/>
  <c r="U1812" i="22"/>
  <c r="U1813" i="22"/>
  <c r="U1814" i="22"/>
  <c r="U1815" i="22"/>
  <c r="U1816" i="22"/>
  <c r="U1817" i="22"/>
  <c r="U1818" i="22"/>
  <c r="U1819" i="22"/>
  <c r="U1820" i="22"/>
  <c r="U1821" i="22"/>
  <c r="U1822" i="22"/>
  <c r="U1823" i="22"/>
  <c r="U1824" i="22"/>
  <c r="U1825" i="22"/>
  <c r="U1826" i="22"/>
  <c r="U1827" i="22"/>
  <c r="U1828" i="22"/>
  <c r="U1829" i="22"/>
  <c r="U1830" i="22"/>
  <c r="U1831" i="22"/>
  <c r="U1832" i="22"/>
  <c r="U1833" i="22"/>
  <c r="U1834" i="22"/>
  <c r="U1835" i="22"/>
  <c r="U1836" i="22"/>
  <c r="U1837" i="22"/>
  <c r="U1838" i="22"/>
  <c r="U1839" i="22"/>
  <c r="U1840" i="22"/>
  <c r="U1841" i="22"/>
  <c r="U1842" i="22"/>
  <c r="U1843" i="22"/>
  <c r="U1844" i="22"/>
  <c r="U1845" i="22"/>
  <c r="U1846" i="22"/>
  <c r="U1847" i="22"/>
  <c r="U1848" i="22"/>
  <c r="U1849" i="22"/>
  <c r="U1850" i="22"/>
  <c r="U1851" i="22"/>
  <c r="U1852" i="22"/>
  <c r="U1853" i="22"/>
  <c r="U1854" i="22"/>
  <c r="U1855" i="22"/>
  <c r="U1856" i="22"/>
  <c r="U1857" i="22"/>
  <c r="U1858" i="22"/>
  <c r="U1859" i="22"/>
  <c r="U1860" i="22"/>
  <c r="U1861" i="22"/>
  <c r="U1862" i="22"/>
  <c r="U1863" i="22"/>
  <c r="U1864" i="22"/>
  <c r="U1865" i="22"/>
  <c r="U1866" i="22"/>
  <c r="U1867" i="22"/>
  <c r="U1868" i="22"/>
  <c r="U1869" i="22"/>
  <c r="U1870" i="22"/>
  <c r="U1871" i="22"/>
  <c r="U1872" i="22"/>
  <c r="U1873" i="22"/>
  <c r="U1874" i="22"/>
  <c r="U1875" i="22"/>
  <c r="U1876" i="22"/>
  <c r="U1877" i="22"/>
  <c r="U1878" i="22"/>
  <c r="U1879" i="22"/>
  <c r="U1880" i="22"/>
  <c r="U1881" i="22"/>
  <c r="U1882" i="22"/>
  <c r="U1883" i="22"/>
  <c r="U1884" i="22"/>
  <c r="U1885" i="22"/>
  <c r="U1886" i="22"/>
  <c r="U1887" i="22"/>
  <c r="U1888" i="22"/>
  <c r="U1889" i="22"/>
  <c r="U1890" i="22"/>
  <c r="U1891" i="22"/>
  <c r="U1892" i="22"/>
  <c r="U1893" i="22"/>
  <c r="U1894" i="22"/>
  <c r="U1895" i="22"/>
  <c r="U1896" i="22"/>
  <c r="U1897" i="22"/>
  <c r="U1898" i="22"/>
  <c r="U1899" i="22"/>
  <c r="U1900" i="22"/>
  <c r="U1901" i="22"/>
  <c r="U1902" i="22"/>
  <c r="U1903" i="22"/>
  <c r="U1904" i="22"/>
  <c r="U1905" i="22"/>
  <c r="U1906" i="22"/>
  <c r="U1907" i="22"/>
  <c r="U1908" i="22"/>
  <c r="U1909" i="22"/>
  <c r="U1910" i="22"/>
  <c r="U1911" i="22"/>
  <c r="U1912" i="22"/>
  <c r="U1913" i="22"/>
  <c r="U1914" i="22"/>
  <c r="U1915" i="22"/>
  <c r="U1916" i="22"/>
  <c r="U1917" i="22"/>
  <c r="U1918" i="22"/>
  <c r="U1919" i="22"/>
  <c r="U1920" i="22"/>
  <c r="U1921" i="22"/>
  <c r="U1922" i="22"/>
  <c r="U1923" i="22"/>
  <c r="U1924" i="22"/>
  <c r="U1925" i="22"/>
  <c r="U1926" i="22"/>
  <c r="U1927" i="22"/>
  <c r="U1928" i="22"/>
  <c r="U1929" i="22"/>
  <c r="U1930" i="22"/>
  <c r="U1931" i="22"/>
  <c r="U1932" i="22"/>
  <c r="U1933" i="22"/>
  <c r="U1934" i="22"/>
  <c r="U1935" i="22"/>
  <c r="U1936" i="22"/>
  <c r="U1937" i="22"/>
  <c r="U1938" i="22"/>
  <c r="U1939" i="22"/>
  <c r="U1940" i="22"/>
  <c r="U1941" i="22"/>
  <c r="U1942" i="22"/>
  <c r="U1943" i="22"/>
  <c r="U1944" i="22"/>
  <c r="U1945" i="22"/>
  <c r="U1946" i="22"/>
  <c r="U1947" i="22"/>
  <c r="U1948" i="22"/>
  <c r="U1949" i="22"/>
  <c r="U1950" i="22"/>
  <c r="U1951" i="22"/>
  <c r="U1952" i="22"/>
  <c r="U1953" i="22"/>
  <c r="U1954" i="22"/>
  <c r="U1955" i="22"/>
  <c r="U1956" i="22"/>
  <c r="U1957" i="22"/>
  <c r="U1958" i="22"/>
  <c r="U1959" i="22"/>
  <c r="U1960" i="22"/>
  <c r="U1961" i="22"/>
  <c r="U1962" i="22"/>
  <c r="U1963" i="22"/>
  <c r="U1964" i="22"/>
  <c r="U1965" i="22"/>
  <c r="U1966" i="22"/>
  <c r="U1967" i="22"/>
  <c r="U1968" i="22"/>
  <c r="U1969" i="22"/>
  <c r="U1970" i="22"/>
  <c r="U1971" i="22"/>
  <c r="U1972" i="22"/>
  <c r="U1973" i="22"/>
  <c r="U1974" i="22"/>
  <c r="U1975" i="22"/>
  <c r="U1976" i="22"/>
  <c r="U1977" i="22"/>
  <c r="U1978" i="22"/>
  <c r="U1979" i="22"/>
  <c r="U1980" i="22"/>
  <c r="U1981" i="22"/>
  <c r="U1982" i="22"/>
  <c r="U1983" i="22"/>
  <c r="U1984" i="22"/>
  <c r="U1985" i="22"/>
  <c r="U1986" i="22"/>
  <c r="U1987" i="22"/>
  <c r="U1988" i="22"/>
  <c r="U1989" i="22"/>
  <c r="U1990" i="22"/>
  <c r="U1991" i="22"/>
  <c r="U1992" i="22"/>
  <c r="U1993" i="22"/>
  <c r="U1994" i="22"/>
  <c r="U1995" i="22"/>
  <c r="U1996" i="22"/>
  <c r="U1997" i="22"/>
  <c r="U1998" i="22"/>
  <c r="U1999" i="22"/>
  <c r="U2000" i="22"/>
  <c r="U2001" i="22"/>
  <c r="T4" i="22"/>
  <c r="T3" i="22"/>
  <c r="T2" i="22"/>
  <c r="T5" i="22"/>
  <c r="T6" i="22"/>
  <c r="T7" i="22"/>
  <c r="T8" i="22"/>
  <c r="T9" i="22"/>
  <c r="T10" i="22"/>
  <c r="T11" i="22"/>
  <c r="T12" i="22"/>
  <c r="T13" i="22"/>
  <c r="T14" i="22"/>
  <c r="T15" i="22"/>
  <c r="T16" i="22"/>
  <c r="T17" i="22"/>
  <c r="T18" i="22"/>
  <c r="T19" i="22"/>
  <c r="T20" i="22"/>
  <c r="T21" i="22"/>
  <c r="T22" i="22"/>
  <c r="T23" i="22"/>
  <c r="T24" i="22"/>
  <c r="T25" i="22"/>
  <c r="T26" i="22"/>
  <c r="T27" i="22"/>
  <c r="T28" i="22"/>
  <c r="T29" i="22"/>
  <c r="T30" i="22"/>
  <c r="T31" i="22"/>
  <c r="T32" i="22"/>
  <c r="T33" i="22"/>
  <c r="T34" i="22"/>
  <c r="T35" i="22"/>
  <c r="T36" i="22"/>
  <c r="T37" i="22"/>
  <c r="T38" i="22"/>
  <c r="T39" i="22"/>
  <c r="T40" i="22"/>
  <c r="T41" i="22"/>
  <c r="T42" i="22"/>
  <c r="T43" i="22"/>
  <c r="T44" i="22"/>
  <c r="T45" i="22"/>
  <c r="T46" i="22"/>
  <c r="T47" i="22"/>
  <c r="T48" i="22"/>
  <c r="T49" i="22"/>
  <c r="T50" i="22"/>
  <c r="T51" i="22"/>
  <c r="T52" i="22"/>
  <c r="T53" i="22"/>
  <c r="T54" i="22"/>
  <c r="T55" i="22"/>
  <c r="T56" i="22"/>
  <c r="T57" i="22"/>
  <c r="T58" i="22"/>
  <c r="T59" i="22"/>
  <c r="T60" i="22"/>
  <c r="T61" i="22"/>
  <c r="T62" i="22"/>
  <c r="T63" i="22"/>
  <c r="T64" i="22"/>
  <c r="T65" i="22"/>
  <c r="T66" i="22"/>
  <c r="T67" i="22"/>
  <c r="T68" i="22"/>
  <c r="T69" i="22"/>
  <c r="T70" i="22"/>
  <c r="T71" i="22"/>
  <c r="T72" i="22"/>
  <c r="T73" i="22"/>
  <c r="T74" i="22"/>
  <c r="T75" i="22"/>
  <c r="T76" i="22"/>
  <c r="T77" i="22"/>
  <c r="T78" i="22"/>
  <c r="T79" i="22"/>
  <c r="T80" i="22"/>
  <c r="T81" i="22"/>
  <c r="T82" i="22"/>
  <c r="T83" i="22"/>
  <c r="T84" i="22"/>
  <c r="T85" i="22"/>
  <c r="T86" i="22"/>
  <c r="T87" i="22"/>
  <c r="T88" i="22"/>
  <c r="T89" i="22"/>
  <c r="T90" i="22"/>
  <c r="T91" i="22"/>
  <c r="T92" i="22"/>
  <c r="T93" i="22"/>
  <c r="T94" i="22"/>
  <c r="T95" i="22"/>
  <c r="T96" i="22"/>
  <c r="T97" i="22"/>
  <c r="T98" i="22"/>
  <c r="T99" i="22"/>
  <c r="T100" i="22"/>
  <c r="T101" i="22"/>
  <c r="T102" i="22"/>
  <c r="T103" i="22"/>
  <c r="T104" i="22"/>
  <c r="T105" i="22"/>
  <c r="T106" i="22"/>
  <c r="T107" i="22"/>
  <c r="T108" i="22"/>
  <c r="T109" i="22"/>
  <c r="T110" i="22"/>
  <c r="T111" i="22"/>
  <c r="T112" i="22"/>
  <c r="T113" i="22"/>
  <c r="T114" i="22"/>
  <c r="T115" i="22"/>
  <c r="T116" i="22"/>
  <c r="T117" i="22"/>
  <c r="T118" i="22"/>
  <c r="T119" i="22"/>
  <c r="T120" i="22"/>
  <c r="T121" i="22"/>
  <c r="T122" i="22"/>
  <c r="T123" i="22"/>
  <c r="T124" i="22"/>
  <c r="T125" i="22"/>
  <c r="T126" i="22"/>
  <c r="T127" i="22"/>
  <c r="T128" i="22"/>
  <c r="T129" i="22"/>
  <c r="T130" i="22"/>
  <c r="T131" i="22"/>
  <c r="T132" i="22"/>
  <c r="T133" i="22"/>
  <c r="T134" i="22"/>
  <c r="T135" i="22"/>
  <c r="T136" i="22"/>
  <c r="T137" i="22"/>
  <c r="T138" i="22"/>
  <c r="T139" i="22"/>
  <c r="T140" i="22"/>
  <c r="T141" i="22"/>
  <c r="T142" i="22"/>
  <c r="T143" i="22"/>
  <c r="T144" i="22"/>
  <c r="T145" i="22"/>
  <c r="T146" i="22"/>
  <c r="T147" i="22"/>
  <c r="T148" i="22"/>
  <c r="T149" i="22"/>
  <c r="T150" i="22"/>
  <c r="T151" i="22"/>
  <c r="T152" i="22"/>
  <c r="T153" i="22"/>
  <c r="T154" i="22"/>
  <c r="T155" i="22"/>
  <c r="T156" i="22"/>
  <c r="T157" i="22"/>
  <c r="T158" i="22"/>
  <c r="T159" i="22"/>
  <c r="T160" i="22"/>
  <c r="T161" i="22"/>
  <c r="T162" i="22"/>
  <c r="T163" i="22"/>
  <c r="T164" i="22"/>
  <c r="T165" i="22"/>
  <c r="T166" i="22"/>
  <c r="T167" i="22"/>
  <c r="T168" i="22"/>
  <c r="T169" i="22"/>
  <c r="T170" i="22"/>
  <c r="T171" i="22"/>
  <c r="T172" i="22"/>
  <c r="T173" i="22"/>
  <c r="T174" i="22"/>
  <c r="T175" i="22"/>
  <c r="T176" i="22"/>
  <c r="T177" i="22"/>
  <c r="T178" i="22"/>
  <c r="T179" i="22"/>
  <c r="T180" i="22"/>
  <c r="T181" i="22"/>
  <c r="T182" i="22"/>
  <c r="T183" i="22"/>
  <c r="T184" i="22"/>
  <c r="T185" i="22"/>
  <c r="T186" i="22"/>
  <c r="T187" i="22"/>
  <c r="T188" i="22"/>
  <c r="T189" i="22"/>
  <c r="T190" i="22"/>
  <c r="T191" i="22"/>
  <c r="T192" i="22"/>
  <c r="T193" i="22"/>
  <c r="T194" i="22"/>
  <c r="T195" i="22"/>
  <c r="T196" i="22"/>
  <c r="T197" i="22"/>
  <c r="T198" i="22"/>
  <c r="T199" i="22"/>
  <c r="T200" i="22"/>
  <c r="T201" i="22"/>
  <c r="T202" i="22"/>
  <c r="T203" i="22"/>
  <c r="T204" i="22"/>
  <c r="T205" i="22"/>
  <c r="T206" i="22"/>
  <c r="T207" i="22"/>
  <c r="T208" i="22"/>
  <c r="T209" i="22"/>
  <c r="T210" i="22"/>
  <c r="T211" i="22"/>
  <c r="T212" i="22"/>
  <c r="T213" i="22"/>
  <c r="T214" i="22"/>
  <c r="T215" i="22"/>
  <c r="T216" i="22"/>
  <c r="T217" i="22"/>
  <c r="T218" i="22"/>
  <c r="T219" i="22"/>
  <c r="T220" i="22"/>
  <c r="T221" i="22"/>
  <c r="T222" i="22"/>
  <c r="T223" i="22"/>
  <c r="T224" i="22"/>
  <c r="T225" i="22"/>
  <c r="T226" i="22"/>
  <c r="T227" i="22"/>
  <c r="T228" i="22"/>
  <c r="T229" i="22"/>
  <c r="T230" i="22"/>
  <c r="T231" i="22"/>
  <c r="T232" i="22"/>
  <c r="T233" i="22"/>
  <c r="T234" i="22"/>
  <c r="T235" i="22"/>
  <c r="T236" i="22"/>
  <c r="T237" i="22"/>
  <c r="T238" i="22"/>
  <c r="T239" i="22"/>
  <c r="T240" i="22"/>
  <c r="T241" i="22"/>
  <c r="T242" i="22"/>
  <c r="T243" i="22"/>
  <c r="T244" i="22"/>
  <c r="T245" i="22"/>
  <c r="T246" i="22"/>
  <c r="T247" i="22"/>
  <c r="T248" i="22"/>
  <c r="T249" i="22"/>
  <c r="T250" i="22"/>
  <c r="T251" i="22"/>
  <c r="T252" i="22"/>
  <c r="T253" i="22"/>
  <c r="T254" i="22"/>
  <c r="T255" i="22"/>
  <c r="T256" i="22"/>
  <c r="T257" i="22"/>
  <c r="T258" i="22"/>
  <c r="T259" i="22"/>
  <c r="T260" i="22"/>
  <c r="T261" i="22"/>
  <c r="T262" i="22"/>
  <c r="T263" i="22"/>
  <c r="T264" i="22"/>
  <c r="T265" i="22"/>
  <c r="T266" i="22"/>
  <c r="T267" i="22"/>
  <c r="T268" i="22"/>
  <c r="T269" i="22"/>
  <c r="T270" i="22"/>
  <c r="T271" i="22"/>
  <c r="T272" i="22"/>
  <c r="T273" i="22"/>
  <c r="T274" i="22"/>
  <c r="T275" i="22"/>
  <c r="T276" i="22"/>
  <c r="T277" i="22"/>
  <c r="T278" i="22"/>
  <c r="T279" i="22"/>
  <c r="T280" i="22"/>
  <c r="T281" i="22"/>
  <c r="T282" i="22"/>
  <c r="T283" i="22"/>
  <c r="T284" i="22"/>
  <c r="T285" i="22"/>
  <c r="T286" i="22"/>
  <c r="T287" i="22"/>
  <c r="T288" i="22"/>
  <c r="T289" i="22"/>
  <c r="T290" i="22"/>
  <c r="T291" i="22"/>
  <c r="T292" i="22"/>
  <c r="T293" i="22"/>
  <c r="T294" i="22"/>
  <c r="T295" i="22"/>
  <c r="T296" i="22"/>
  <c r="T297" i="22"/>
  <c r="T298" i="22"/>
  <c r="T299" i="22"/>
  <c r="T300" i="22"/>
  <c r="T301" i="22"/>
  <c r="T302" i="22"/>
  <c r="T303" i="22"/>
  <c r="T304" i="22"/>
  <c r="T305" i="22"/>
  <c r="T306" i="22"/>
  <c r="T307" i="22"/>
  <c r="T308" i="22"/>
  <c r="T309" i="22"/>
  <c r="T310" i="22"/>
  <c r="T311" i="22"/>
  <c r="T312" i="22"/>
  <c r="T313" i="22"/>
  <c r="T314" i="22"/>
  <c r="T315" i="22"/>
  <c r="T316" i="22"/>
  <c r="T317" i="22"/>
  <c r="T318" i="22"/>
  <c r="T319" i="22"/>
  <c r="T320" i="22"/>
  <c r="T321" i="22"/>
  <c r="T322" i="22"/>
  <c r="T323" i="22"/>
  <c r="T324" i="22"/>
  <c r="T325" i="22"/>
  <c r="T326" i="22"/>
  <c r="T327" i="22"/>
  <c r="T328" i="22"/>
  <c r="T329" i="22"/>
  <c r="T330" i="22"/>
  <c r="T331" i="22"/>
  <c r="T332" i="22"/>
  <c r="T333" i="22"/>
  <c r="T334" i="22"/>
  <c r="T335" i="22"/>
  <c r="T336" i="22"/>
  <c r="T337" i="22"/>
  <c r="T338" i="22"/>
  <c r="T339" i="22"/>
  <c r="T340" i="22"/>
  <c r="T341" i="22"/>
  <c r="T342" i="22"/>
  <c r="T343" i="22"/>
  <c r="T344" i="22"/>
  <c r="T345" i="22"/>
  <c r="T346" i="22"/>
  <c r="T347" i="22"/>
  <c r="T348" i="22"/>
  <c r="T349" i="22"/>
  <c r="T350" i="22"/>
  <c r="T351" i="22"/>
  <c r="T352" i="22"/>
  <c r="T353" i="22"/>
  <c r="T354" i="22"/>
  <c r="T355" i="22"/>
  <c r="T356" i="22"/>
  <c r="T357" i="22"/>
  <c r="T358" i="22"/>
  <c r="T359" i="22"/>
  <c r="T360" i="22"/>
  <c r="T361" i="22"/>
  <c r="T362" i="22"/>
  <c r="T363" i="22"/>
  <c r="T364" i="22"/>
  <c r="T365" i="22"/>
  <c r="T366" i="22"/>
  <c r="T367" i="22"/>
  <c r="T368" i="22"/>
  <c r="T369" i="22"/>
  <c r="T370" i="22"/>
  <c r="T371" i="22"/>
  <c r="T372" i="22"/>
  <c r="T373" i="22"/>
  <c r="T374" i="22"/>
  <c r="T375" i="22"/>
  <c r="T376" i="22"/>
  <c r="T377" i="22"/>
  <c r="T378" i="22"/>
  <c r="T379" i="22"/>
  <c r="T380" i="22"/>
  <c r="T381" i="22"/>
  <c r="T382" i="22"/>
  <c r="T383" i="22"/>
  <c r="T384" i="22"/>
  <c r="T385" i="22"/>
  <c r="T386" i="22"/>
  <c r="T387" i="22"/>
  <c r="T388" i="22"/>
  <c r="T389" i="22"/>
  <c r="T390" i="22"/>
  <c r="T391" i="22"/>
  <c r="T392" i="22"/>
  <c r="T393" i="22"/>
  <c r="T394" i="22"/>
  <c r="T395" i="22"/>
  <c r="T396" i="22"/>
  <c r="T397" i="22"/>
  <c r="T398" i="22"/>
  <c r="T399" i="22"/>
  <c r="T400" i="22"/>
  <c r="T401" i="22"/>
  <c r="T402" i="22"/>
  <c r="T403" i="22"/>
  <c r="T404" i="22"/>
  <c r="T405" i="22"/>
  <c r="T406" i="22"/>
  <c r="T407" i="22"/>
  <c r="T408" i="22"/>
  <c r="T409" i="22"/>
  <c r="T410" i="22"/>
  <c r="T411" i="22"/>
  <c r="T412" i="22"/>
  <c r="T413" i="22"/>
  <c r="T414" i="22"/>
  <c r="T415" i="22"/>
  <c r="T416" i="22"/>
  <c r="T417" i="22"/>
  <c r="T418" i="22"/>
  <c r="T419" i="22"/>
  <c r="T420" i="22"/>
  <c r="T421" i="22"/>
  <c r="T422" i="22"/>
  <c r="T423" i="22"/>
  <c r="T424" i="22"/>
  <c r="T425" i="22"/>
  <c r="T426" i="22"/>
  <c r="T427" i="22"/>
  <c r="T428" i="22"/>
  <c r="T429" i="22"/>
  <c r="T430" i="22"/>
  <c r="T431" i="22"/>
  <c r="T432" i="22"/>
  <c r="T433" i="22"/>
  <c r="T434" i="22"/>
  <c r="T435" i="22"/>
  <c r="T436" i="22"/>
  <c r="T437" i="22"/>
  <c r="T438" i="22"/>
  <c r="T439" i="22"/>
  <c r="T440" i="22"/>
  <c r="T441" i="22"/>
  <c r="T442" i="22"/>
  <c r="T443" i="22"/>
  <c r="T444" i="22"/>
  <c r="T445" i="22"/>
  <c r="T446" i="22"/>
  <c r="T447" i="22"/>
  <c r="T448" i="22"/>
  <c r="T449" i="22"/>
  <c r="T450" i="22"/>
  <c r="T451" i="22"/>
  <c r="T452" i="22"/>
  <c r="T453" i="22"/>
  <c r="T454" i="22"/>
  <c r="T455" i="22"/>
  <c r="T456" i="22"/>
  <c r="T457" i="22"/>
  <c r="T458" i="22"/>
  <c r="T459" i="22"/>
  <c r="T460" i="22"/>
  <c r="T461" i="22"/>
  <c r="T462" i="22"/>
  <c r="T463" i="22"/>
  <c r="T464" i="22"/>
  <c r="T465" i="22"/>
  <c r="T466" i="22"/>
  <c r="T467" i="22"/>
  <c r="T468" i="22"/>
  <c r="T469" i="22"/>
  <c r="T470" i="22"/>
  <c r="T471" i="22"/>
  <c r="T472" i="22"/>
  <c r="T473" i="22"/>
  <c r="T474" i="22"/>
  <c r="T475" i="22"/>
  <c r="T476" i="22"/>
  <c r="T477" i="22"/>
  <c r="T478" i="22"/>
  <c r="T479" i="22"/>
  <c r="T480" i="22"/>
  <c r="T481" i="22"/>
  <c r="T482" i="22"/>
  <c r="T483" i="22"/>
  <c r="T484" i="22"/>
  <c r="T485" i="22"/>
  <c r="T486" i="22"/>
  <c r="T487" i="22"/>
  <c r="T488" i="22"/>
  <c r="T489" i="22"/>
  <c r="T490" i="22"/>
  <c r="T491" i="22"/>
  <c r="T492" i="22"/>
  <c r="T493" i="22"/>
  <c r="T494" i="22"/>
  <c r="T495" i="22"/>
  <c r="T496" i="22"/>
  <c r="T497" i="22"/>
  <c r="T498" i="22"/>
  <c r="T499" i="22"/>
  <c r="T500" i="22"/>
  <c r="T501" i="22"/>
  <c r="T502" i="22"/>
  <c r="T503" i="22"/>
  <c r="T504" i="22"/>
  <c r="T505" i="22"/>
  <c r="T506" i="22"/>
  <c r="T507" i="22"/>
  <c r="T508" i="22"/>
  <c r="T509" i="22"/>
  <c r="T510" i="22"/>
  <c r="T511" i="22"/>
  <c r="T512" i="22"/>
  <c r="T513" i="22"/>
  <c r="T514" i="22"/>
  <c r="T515" i="22"/>
  <c r="T516" i="22"/>
  <c r="T517" i="22"/>
  <c r="T518" i="22"/>
  <c r="T519" i="22"/>
  <c r="T520" i="22"/>
  <c r="T521" i="22"/>
  <c r="T522" i="22"/>
  <c r="T523" i="22"/>
  <c r="T524" i="22"/>
  <c r="T525" i="22"/>
  <c r="T526" i="22"/>
  <c r="T527" i="22"/>
  <c r="T528" i="22"/>
  <c r="T529" i="22"/>
  <c r="T530" i="22"/>
  <c r="T531" i="22"/>
  <c r="T532" i="22"/>
  <c r="T533" i="22"/>
  <c r="T534" i="22"/>
  <c r="T535" i="22"/>
  <c r="T536" i="22"/>
  <c r="T537" i="22"/>
  <c r="T538" i="22"/>
  <c r="T539" i="22"/>
  <c r="T540" i="22"/>
  <c r="T541" i="22"/>
  <c r="T542" i="22"/>
  <c r="T543" i="22"/>
  <c r="T544" i="22"/>
  <c r="T545" i="22"/>
  <c r="T546" i="22"/>
  <c r="T547" i="22"/>
  <c r="T548" i="22"/>
  <c r="T549" i="22"/>
  <c r="T550" i="22"/>
  <c r="T551" i="22"/>
  <c r="T552" i="22"/>
  <c r="T553" i="22"/>
  <c r="T554" i="22"/>
  <c r="T555" i="22"/>
  <c r="T556" i="22"/>
  <c r="T557" i="22"/>
  <c r="T558" i="22"/>
  <c r="T559" i="22"/>
  <c r="T560" i="22"/>
  <c r="T561" i="22"/>
  <c r="T562" i="22"/>
  <c r="T563" i="22"/>
  <c r="T564" i="22"/>
  <c r="T565" i="22"/>
  <c r="T566" i="22"/>
  <c r="T567" i="22"/>
  <c r="T568" i="22"/>
  <c r="T569" i="22"/>
  <c r="T570" i="22"/>
  <c r="T571" i="22"/>
  <c r="T572" i="22"/>
  <c r="T573" i="22"/>
  <c r="T574" i="22"/>
  <c r="T575" i="22"/>
  <c r="T576" i="22"/>
  <c r="T577" i="22"/>
  <c r="T578" i="22"/>
  <c r="T579" i="22"/>
  <c r="T580" i="22"/>
  <c r="T581" i="22"/>
  <c r="T582" i="22"/>
  <c r="T583" i="22"/>
  <c r="T584" i="22"/>
  <c r="T585" i="22"/>
  <c r="T586" i="22"/>
  <c r="T587" i="22"/>
  <c r="T588" i="22"/>
  <c r="T589" i="22"/>
  <c r="T590" i="22"/>
  <c r="T591" i="22"/>
  <c r="T592" i="22"/>
  <c r="T593" i="22"/>
  <c r="T594" i="22"/>
  <c r="T595" i="22"/>
  <c r="T596" i="22"/>
  <c r="T597" i="22"/>
  <c r="T598" i="22"/>
  <c r="T599" i="22"/>
  <c r="T600" i="22"/>
  <c r="T601" i="22"/>
  <c r="T602" i="22"/>
  <c r="T603" i="22"/>
  <c r="T604" i="22"/>
  <c r="T605" i="22"/>
  <c r="T606" i="22"/>
  <c r="T607" i="22"/>
  <c r="T608" i="22"/>
  <c r="T609" i="22"/>
  <c r="T610" i="22"/>
  <c r="T611" i="22"/>
  <c r="T612" i="22"/>
  <c r="T613" i="22"/>
  <c r="T614" i="22"/>
  <c r="T615" i="22"/>
  <c r="T616" i="22"/>
  <c r="T617" i="22"/>
  <c r="T618" i="22"/>
  <c r="T619" i="22"/>
  <c r="T620" i="22"/>
  <c r="T621" i="22"/>
  <c r="T622" i="22"/>
  <c r="T623" i="22"/>
  <c r="T624" i="22"/>
  <c r="T625" i="22"/>
  <c r="T626" i="22"/>
  <c r="T627" i="22"/>
  <c r="T628" i="22"/>
  <c r="T629" i="22"/>
  <c r="T630" i="22"/>
  <c r="T631" i="22"/>
  <c r="T632" i="22"/>
  <c r="T633" i="22"/>
  <c r="T634" i="22"/>
  <c r="T635" i="22"/>
  <c r="T636" i="22"/>
  <c r="T637" i="22"/>
  <c r="T638" i="22"/>
  <c r="T639" i="22"/>
  <c r="T640" i="22"/>
  <c r="T641" i="22"/>
  <c r="T642" i="22"/>
  <c r="T643" i="22"/>
  <c r="T644" i="22"/>
  <c r="T645" i="22"/>
  <c r="T646" i="22"/>
  <c r="T647" i="22"/>
  <c r="T648" i="22"/>
  <c r="T649" i="22"/>
  <c r="T650" i="22"/>
  <c r="T651" i="22"/>
  <c r="T652" i="22"/>
  <c r="T653" i="22"/>
  <c r="T654" i="22"/>
  <c r="T655" i="22"/>
  <c r="T656" i="22"/>
  <c r="T657" i="22"/>
  <c r="T658" i="22"/>
  <c r="T659" i="22"/>
  <c r="T660" i="22"/>
  <c r="T661" i="22"/>
  <c r="T662" i="22"/>
  <c r="T663" i="22"/>
  <c r="T664" i="22"/>
  <c r="T665" i="22"/>
  <c r="T666" i="22"/>
  <c r="T667" i="22"/>
  <c r="T668" i="22"/>
  <c r="T669" i="22"/>
  <c r="T670" i="22"/>
  <c r="T671" i="22"/>
  <c r="T672" i="22"/>
  <c r="T673" i="22"/>
  <c r="T674" i="22"/>
  <c r="T675" i="22"/>
  <c r="T676" i="22"/>
  <c r="T677" i="22"/>
  <c r="T678" i="22"/>
  <c r="T679" i="22"/>
  <c r="T680" i="22"/>
  <c r="T681" i="22"/>
  <c r="T682" i="22"/>
  <c r="T683" i="22"/>
  <c r="T684" i="22"/>
  <c r="T685" i="22"/>
  <c r="T686" i="22"/>
  <c r="T687" i="22"/>
  <c r="T688" i="22"/>
  <c r="T689" i="22"/>
  <c r="T690" i="22"/>
  <c r="T691" i="22"/>
  <c r="T692" i="22"/>
  <c r="T693" i="22"/>
  <c r="T694" i="22"/>
  <c r="T695" i="22"/>
  <c r="T696" i="22"/>
  <c r="T697" i="22"/>
  <c r="T698" i="22"/>
  <c r="T699" i="22"/>
  <c r="T700" i="22"/>
  <c r="T701" i="22"/>
  <c r="T702" i="22"/>
  <c r="T703" i="22"/>
  <c r="T704" i="22"/>
  <c r="T705" i="22"/>
  <c r="T706" i="22"/>
  <c r="T707" i="22"/>
  <c r="T708" i="22"/>
  <c r="T709" i="22"/>
  <c r="T710" i="22"/>
  <c r="T711" i="22"/>
  <c r="T712" i="22"/>
  <c r="T713" i="22"/>
  <c r="T714" i="22"/>
  <c r="T715" i="22"/>
  <c r="T716" i="22"/>
  <c r="T717" i="22"/>
  <c r="T718" i="22"/>
  <c r="T719" i="22"/>
  <c r="T720" i="22"/>
  <c r="T721" i="22"/>
  <c r="T722" i="22"/>
  <c r="T723" i="22"/>
  <c r="T724" i="22"/>
  <c r="T725" i="22"/>
  <c r="T726" i="22"/>
  <c r="T727" i="22"/>
  <c r="T728" i="22"/>
  <c r="T729" i="22"/>
  <c r="T730" i="22"/>
  <c r="T731" i="22"/>
  <c r="T732" i="22"/>
  <c r="T733" i="22"/>
  <c r="T734" i="22"/>
  <c r="T735" i="22"/>
  <c r="T736" i="22"/>
  <c r="T737" i="22"/>
  <c r="T738" i="22"/>
  <c r="T739" i="22"/>
  <c r="T740" i="22"/>
  <c r="T741" i="22"/>
  <c r="T742" i="22"/>
  <c r="T743" i="22"/>
  <c r="T744" i="22"/>
  <c r="T745" i="22"/>
  <c r="T746" i="22"/>
  <c r="T747" i="22"/>
  <c r="T748" i="22"/>
  <c r="T749" i="22"/>
  <c r="T750" i="22"/>
  <c r="T751" i="22"/>
  <c r="T752" i="22"/>
  <c r="T753" i="22"/>
  <c r="T754" i="22"/>
  <c r="T755" i="22"/>
  <c r="T756" i="22"/>
  <c r="T757" i="22"/>
  <c r="T758" i="22"/>
  <c r="T759" i="22"/>
  <c r="T760" i="22"/>
  <c r="T761" i="22"/>
  <c r="T762" i="22"/>
  <c r="T763" i="22"/>
  <c r="T764" i="22"/>
  <c r="T765" i="22"/>
  <c r="T766" i="22"/>
  <c r="T767" i="22"/>
  <c r="T768" i="22"/>
  <c r="T769" i="22"/>
  <c r="T770" i="22"/>
  <c r="T771" i="22"/>
  <c r="T772" i="22"/>
  <c r="T773" i="22"/>
  <c r="T774" i="22"/>
  <c r="T775" i="22"/>
  <c r="T776" i="22"/>
  <c r="T777" i="22"/>
  <c r="T778" i="22"/>
  <c r="T779" i="22"/>
  <c r="T780" i="22"/>
  <c r="T781" i="22"/>
  <c r="T782" i="22"/>
  <c r="T783" i="22"/>
  <c r="T784" i="22"/>
  <c r="T785" i="22"/>
  <c r="T786" i="22"/>
  <c r="T787" i="22"/>
  <c r="T788" i="22"/>
  <c r="T789" i="22"/>
  <c r="T790" i="22"/>
  <c r="T791" i="22"/>
  <c r="T792" i="22"/>
  <c r="T793" i="22"/>
  <c r="T794" i="22"/>
  <c r="T795" i="22"/>
  <c r="T796" i="22"/>
  <c r="T797" i="22"/>
  <c r="T798" i="22"/>
  <c r="T799" i="22"/>
  <c r="T800" i="22"/>
  <c r="T801" i="22"/>
  <c r="T802" i="22"/>
  <c r="T803" i="22"/>
  <c r="T804" i="22"/>
  <c r="T805" i="22"/>
  <c r="T806" i="22"/>
  <c r="T807" i="22"/>
  <c r="T808" i="22"/>
  <c r="T809" i="22"/>
  <c r="T810" i="22"/>
  <c r="T811" i="22"/>
  <c r="T812" i="22"/>
  <c r="T813" i="22"/>
  <c r="T814" i="22"/>
  <c r="T815" i="22"/>
  <c r="T816" i="22"/>
  <c r="T817" i="22"/>
  <c r="T818" i="22"/>
  <c r="T819" i="22"/>
  <c r="T820" i="22"/>
  <c r="T821" i="22"/>
  <c r="T822" i="22"/>
  <c r="T823" i="22"/>
  <c r="T824" i="22"/>
  <c r="T825" i="22"/>
  <c r="T826" i="22"/>
  <c r="T827" i="22"/>
  <c r="T828" i="22"/>
  <c r="T829" i="22"/>
  <c r="T830" i="22"/>
  <c r="T831" i="22"/>
  <c r="T832" i="22"/>
  <c r="T833" i="22"/>
  <c r="T834" i="22"/>
  <c r="T835" i="22"/>
  <c r="T836" i="22"/>
  <c r="T837" i="22"/>
  <c r="T838" i="22"/>
  <c r="T839" i="22"/>
  <c r="T840" i="22"/>
  <c r="T841" i="22"/>
  <c r="T842" i="22"/>
  <c r="T843" i="22"/>
  <c r="T844" i="22"/>
  <c r="T845" i="22"/>
  <c r="T846" i="22"/>
  <c r="T847" i="22"/>
  <c r="T848" i="22"/>
  <c r="T849" i="22"/>
  <c r="T850" i="22"/>
  <c r="T851" i="22"/>
  <c r="T852" i="22"/>
  <c r="T853" i="22"/>
  <c r="T854" i="22"/>
  <c r="T855" i="22"/>
  <c r="T856" i="22"/>
  <c r="T857" i="22"/>
  <c r="T858" i="22"/>
  <c r="T859" i="22"/>
  <c r="T860" i="22"/>
  <c r="T861" i="22"/>
  <c r="T862" i="22"/>
  <c r="T863" i="22"/>
  <c r="T864" i="22"/>
  <c r="T865" i="22"/>
  <c r="T866" i="22"/>
  <c r="T867" i="22"/>
  <c r="T868" i="22"/>
  <c r="T869" i="22"/>
  <c r="T870" i="22"/>
  <c r="T871" i="22"/>
  <c r="T872" i="22"/>
  <c r="T873" i="22"/>
  <c r="T874" i="22"/>
  <c r="T875" i="22"/>
  <c r="T876" i="22"/>
  <c r="T877" i="22"/>
  <c r="T878" i="22"/>
  <c r="T879" i="22"/>
  <c r="T880" i="22"/>
  <c r="T881" i="22"/>
  <c r="T882" i="22"/>
  <c r="T883" i="22"/>
  <c r="T884" i="22"/>
  <c r="T885" i="22"/>
  <c r="T886" i="22"/>
  <c r="T887" i="22"/>
  <c r="T888" i="22"/>
  <c r="T889" i="22"/>
  <c r="T890" i="22"/>
  <c r="T891" i="22"/>
  <c r="T892" i="22"/>
  <c r="T893" i="22"/>
  <c r="T894" i="22"/>
  <c r="T895" i="22"/>
  <c r="T896" i="22"/>
  <c r="T897" i="22"/>
  <c r="T898" i="22"/>
  <c r="T899" i="22"/>
  <c r="T900" i="22"/>
  <c r="T901" i="22"/>
  <c r="T902" i="22"/>
  <c r="T903" i="22"/>
  <c r="T904" i="22"/>
  <c r="T905" i="22"/>
  <c r="T906" i="22"/>
  <c r="T907" i="22"/>
  <c r="T908" i="22"/>
  <c r="T909" i="22"/>
  <c r="T910" i="22"/>
  <c r="T911" i="22"/>
  <c r="T912" i="22"/>
  <c r="T913" i="22"/>
  <c r="T914" i="22"/>
  <c r="T915" i="22"/>
  <c r="T916" i="22"/>
  <c r="T917" i="22"/>
  <c r="T918" i="22"/>
  <c r="T919" i="22"/>
  <c r="T920" i="22"/>
  <c r="T921" i="22"/>
  <c r="T922" i="22"/>
  <c r="T923" i="22"/>
  <c r="T924" i="22"/>
  <c r="T925" i="22"/>
  <c r="T926" i="22"/>
  <c r="T927" i="22"/>
  <c r="T928" i="22"/>
  <c r="T929" i="22"/>
  <c r="T930" i="22"/>
  <c r="T931" i="22"/>
  <c r="T932" i="22"/>
  <c r="T933" i="22"/>
  <c r="T934" i="22"/>
  <c r="T935" i="22"/>
  <c r="T936" i="22"/>
  <c r="T937" i="22"/>
  <c r="T938" i="22"/>
  <c r="T939" i="22"/>
  <c r="T940" i="22"/>
  <c r="T941" i="22"/>
  <c r="T942" i="22"/>
  <c r="T943" i="22"/>
  <c r="T944" i="22"/>
  <c r="T945" i="22"/>
  <c r="T946" i="22"/>
  <c r="T947" i="22"/>
  <c r="T948" i="22"/>
  <c r="T949" i="22"/>
  <c r="T950" i="22"/>
  <c r="T951" i="22"/>
  <c r="T952" i="22"/>
  <c r="T953" i="22"/>
  <c r="T954" i="22"/>
  <c r="T955" i="22"/>
  <c r="T956" i="22"/>
  <c r="T957" i="22"/>
  <c r="T958" i="22"/>
  <c r="T959" i="22"/>
  <c r="T960" i="22"/>
  <c r="T961" i="22"/>
  <c r="T962" i="22"/>
  <c r="T963" i="22"/>
  <c r="T964" i="22"/>
  <c r="T965" i="22"/>
  <c r="T966" i="22"/>
  <c r="T967" i="22"/>
  <c r="T968" i="22"/>
  <c r="T969" i="22"/>
  <c r="T970" i="22"/>
  <c r="T971" i="22"/>
  <c r="T972" i="22"/>
  <c r="T973" i="22"/>
  <c r="T974" i="22"/>
  <c r="T975" i="22"/>
  <c r="T976" i="22"/>
  <c r="T977" i="22"/>
  <c r="T978" i="22"/>
  <c r="T979" i="22"/>
  <c r="T980" i="22"/>
  <c r="T981" i="22"/>
  <c r="T982" i="22"/>
  <c r="T983" i="22"/>
  <c r="T984" i="22"/>
  <c r="T985" i="22"/>
  <c r="T986" i="22"/>
  <c r="T987" i="22"/>
  <c r="T988" i="22"/>
  <c r="T989" i="22"/>
  <c r="T990" i="22"/>
  <c r="T991" i="22"/>
  <c r="T992" i="22"/>
  <c r="T993" i="22"/>
  <c r="T994" i="22"/>
  <c r="T995" i="22"/>
  <c r="T996" i="22"/>
  <c r="T997" i="22"/>
  <c r="T998" i="22"/>
  <c r="T999" i="22"/>
  <c r="T1000" i="22"/>
  <c r="T1001" i="22"/>
  <c r="T1002" i="22"/>
  <c r="T1003" i="22"/>
  <c r="T1004" i="22"/>
  <c r="T1005" i="22"/>
  <c r="T1006" i="22"/>
  <c r="T1007" i="22"/>
  <c r="T1008" i="22"/>
  <c r="T1009" i="22"/>
  <c r="T1010" i="22"/>
  <c r="T1011" i="22"/>
  <c r="T1012" i="22"/>
  <c r="T1013" i="22"/>
  <c r="T1014" i="22"/>
  <c r="T1015" i="22"/>
  <c r="T1016" i="22"/>
  <c r="T1017" i="22"/>
  <c r="T1018" i="22"/>
  <c r="T1019" i="22"/>
  <c r="T1020" i="22"/>
  <c r="T1021" i="22"/>
  <c r="T1022" i="22"/>
  <c r="T1023" i="22"/>
  <c r="T1024" i="22"/>
  <c r="T1025" i="22"/>
  <c r="T1026" i="22"/>
  <c r="T1027" i="22"/>
  <c r="T1028" i="22"/>
  <c r="T1029" i="22"/>
  <c r="T1030" i="22"/>
  <c r="T1031" i="22"/>
  <c r="T1032" i="22"/>
  <c r="T1033" i="22"/>
  <c r="T1034" i="22"/>
  <c r="T1035" i="22"/>
  <c r="T1036" i="22"/>
  <c r="T1037" i="22"/>
  <c r="T1038" i="22"/>
  <c r="T1039" i="22"/>
  <c r="T1040" i="22"/>
  <c r="T1041" i="22"/>
  <c r="T1042" i="22"/>
  <c r="T1043" i="22"/>
  <c r="T1044" i="22"/>
  <c r="T1045" i="22"/>
  <c r="T1046" i="22"/>
  <c r="T1047" i="22"/>
  <c r="T1048" i="22"/>
  <c r="T1049" i="22"/>
  <c r="T1050" i="22"/>
  <c r="T1051" i="22"/>
  <c r="T1052" i="22"/>
  <c r="T1053" i="22"/>
  <c r="T1054" i="22"/>
  <c r="T1055" i="22"/>
  <c r="T1056" i="22"/>
  <c r="T1057" i="22"/>
  <c r="T1058" i="22"/>
  <c r="T1059" i="22"/>
  <c r="T1060" i="22"/>
  <c r="T1061" i="22"/>
  <c r="T1062" i="22"/>
  <c r="T1063" i="22"/>
  <c r="T1064" i="22"/>
  <c r="T1065" i="22"/>
  <c r="T1066" i="22"/>
  <c r="T1067" i="22"/>
  <c r="T1068" i="22"/>
  <c r="T1069" i="22"/>
  <c r="T1070" i="22"/>
  <c r="T1071" i="22"/>
  <c r="T1072" i="22"/>
  <c r="T1073" i="22"/>
  <c r="T1074" i="22"/>
  <c r="T1075" i="22"/>
  <c r="T1076" i="22"/>
  <c r="T1077" i="22"/>
  <c r="T1078" i="22"/>
  <c r="T1079" i="22"/>
  <c r="T1080" i="22"/>
  <c r="T1081" i="22"/>
  <c r="T1082" i="22"/>
  <c r="T1083" i="22"/>
  <c r="T1084" i="22"/>
  <c r="T1085" i="22"/>
  <c r="T1086" i="22"/>
  <c r="T1087" i="22"/>
  <c r="T1088" i="22"/>
  <c r="T1089" i="22"/>
  <c r="T1090" i="22"/>
  <c r="T1091" i="22"/>
  <c r="T1092" i="22"/>
  <c r="T1093" i="22"/>
  <c r="T1094" i="22"/>
  <c r="T1095" i="22"/>
  <c r="T1096" i="22"/>
  <c r="T1097" i="22"/>
  <c r="T1098" i="22"/>
  <c r="T1099" i="22"/>
  <c r="T1100" i="22"/>
  <c r="T1101" i="22"/>
  <c r="T1102" i="22"/>
  <c r="T1103" i="22"/>
  <c r="T1104" i="22"/>
  <c r="T1105" i="22"/>
  <c r="T1106" i="22"/>
  <c r="T1107" i="22"/>
  <c r="T1108" i="22"/>
  <c r="T1109" i="22"/>
  <c r="T1110" i="22"/>
  <c r="T1111" i="22"/>
  <c r="T1112" i="22"/>
  <c r="T1113" i="22"/>
  <c r="T1114" i="22"/>
  <c r="T1115" i="22"/>
  <c r="T1116" i="22"/>
  <c r="T1117" i="22"/>
  <c r="T1118" i="22"/>
  <c r="T1119" i="22"/>
  <c r="T1120" i="22"/>
  <c r="T1121" i="22"/>
  <c r="T1122" i="22"/>
  <c r="T1123" i="22"/>
  <c r="T1124" i="22"/>
  <c r="T1125" i="22"/>
  <c r="T1126" i="22"/>
  <c r="T1127" i="22"/>
  <c r="T1128" i="22"/>
  <c r="T1129" i="22"/>
  <c r="T1130" i="22"/>
  <c r="T1131" i="22"/>
  <c r="T1132" i="22"/>
  <c r="T1133" i="22"/>
  <c r="T1134" i="22"/>
  <c r="T1135" i="22"/>
  <c r="T1136" i="22"/>
  <c r="T1137" i="22"/>
  <c r="T1138" i="22"/>
  <c r="T1139" i="22"/>
  <c r="T1140" i="22"/>
  <c r="T1141" i="22"/>
  <c r="T1142" i="22"/>
  <c r="T1143" i="22"/>
  <c r="T1144" i="22"/>
  <c r="T1145" i="22"/>
  <c r="T1146" i="22"/>
  <c r="T1147" i="22"/>
  <c r="T1148" i="22"/>
  <c r="T1149" i="22"/>
  <c r="T1150" i="22"/>
  <c r="T1151" i="22"/>
  <c r="T1152" i="22"/>
  <c r="T1153" i="22"/>
  <c r="T1154" i="22"/>
  <c r="T1155" i="22"/>
  <c r="T1156" i="22"/>
  <c r="T1157" i="22"/>
  <c r="T1158" i="22"/>
  <c r="T1159" i="22"/>
  <c r="T1160" i="22"/>
  <c r="T1161" i="22"/>
  <c r="T1162" i="22"/>
  <c r="T1163" i="22"/>
  <c r="T1164" i="22"/>
  <c r="T1165" i="22"/>
  <c r="T1166" i="22"/>
  <c r="T1167" i="22"/>
  <c r="T1168" i="22"/>
  <c r="T1169" i="22"/>
  <c r="T1170" i="22"/>
  <c r="T1171" i="22"/>
  <c r="T1172" i="22"/>
  <c r="T1173" i="22"/>
  <c r="T1174" i="22"/>
  <c r="T1175" i="22"/>
  <c r="T1176" i="22"/>
  <c r="T1177" i="22"/>
  <c r="T1178" i="22"/>
  <c r="T1179" i="22"/>
  <c r="T1180" i="22"/>
  <c r="T1181" i="22"/>
  <c r="T1182" i="22"/>
  <c r="T1183" i="22"/>
  <c r="T1184" i="22"/>
  <c r="T1185" i="22"/>
  <c r="T1186" i="22"/>
  <c r="T1187" i="22"/>
  <c r="T1188" i="22"/>
  <c r="T1189" i="22"/>
  <c r="T1190" i="22"/>
  <c r="T1191" i="22"/>
  <c r="T1192" i="22"/>
  <c r="T1193" i="22"/>
  <c r="T1194" i="22"/>
  <c r="T1195" i="22"/>
  <c r="T1196" i="22"/>
  <c r="T1197" i="22"/>
  <c r="T1198" i="22"/>
  <c r="T1199" i="22"/>
  <c r="T1200" i="22"/>
  <c r="T1201" i="22"/>
  <c r="T1202" i="22"/>
  <c r="T1203" i="22"/>
  <c r="T1204" i="22"/>
  <c r="T1205" i="22"/>
  <c r="T1206" i="22"/>
  <c r="T1207" i="22"/>
  <c r="T1208" i="22"/>
  <c r="T1209" i="22"/>
  <c r="T1210" i="22"/>
  <c r="T1211" i="22"/>
  <c r="T1212" i="22"/>
  <c r="T1213" i="22"/>
  <c r="T1214" i="22"/>
  <c r="T1215" i="22"/>
  <c r="T1216" i="22"/>
  <c r="T1217" i="22"/>
  <c r="T1218" i="22"/>
  <c r="T1219" i="22"/>
  <c r="T1220" i="22"/>
  <c r="T1221" i="22"/>
  <c r="T1222" i="22"/>
  <c r="T1223" i="22"/>
  <c r="T1224" i="22"/>
  <c r="T1225" i="22"/>
  <c r="T1226" i="22"/>
  <c r="T1227" i="22"/>
  <c r="T1228" i="22"/>
  <c r="T1229" i="22"/>
  <c r="T1230" i="22"/>
  <c r="T1231" i="22"/>
  <c r="T1232" i="22"/>
  <c r="T1233" i="22"/>
  <c r="T1234" i="22"/>
  <c r="T1235" i="22"/>
  <c r="T1236" i="22"/>
  <c r="T1237" i="22"/>
  <c r="T1238" i="22"/>
  <c r="T1239" i="22"/>
  <c r="T1240" i="22"/>
  <c r="T1241" i="22"/>
  <c r="T1242" i="22"/>
  <c r="T1243" i="22"/>
  <c r="T1244" i="22"/>
  <c r="T1245" i="22"/>
  <c r="T1246" i="22"/>
  <c r="T1247" i="22"/>
  <c r="T1248" i="22"/>
  <c r="T1249" i="22"/>
  <c r="T1250" i="22"/>
  <c r="T1251" i="22"/>
  <c r="T1252" i="22"/>
  <c r="T1253" i="22"/>
  <c r="T1254" i="22"/>
  <c r="T1255" i="22"/>
  <c r="T1256" i="22"/>
  <c r="T1257" i="22"/>
  <c r="T1258" i="22"/>
  <c r="T1259" i="22"/>
  <c r="T1260" i="22"/>
  <c r="T1261" i="22"/>
  <c r="T1262" i="22"/>
  <c r="T1263" i="22"/>
  <c r="T1264" i="22"/>
  <c r="T1265" i="22"/>
  <c r="T1266" i="22"/>
  <c r="T1267" i="22"/>
  <c r="T1268" i="22"/>
  <c r="T1269" i="22"/>
  <c r="T1270" i="22"/>
  <c r="T1271" i="22"/>
  <c r="T1272" i="22"/>
  <c r="T1273" i="22"/>
  <c r="T1274" i="22"/>
  <c r="T1275" i="22"/>
  <c r="T1276" i="22"/>
  <c r="T1277" i="22"/>
  <c r="T1278" i="22"/>
  <c r="T1279" i="22"/>
  <c r="T1280" i="22"/>
  <c r="T1281" i="22"/>
  <c r="T1282" i="22"/>
  <c r="T1283" i="22"/>
  <c r="T1284" i="22"/>
  <c r="T1285" i="22"/>
  <c r="T1286" i="22"/>
  <c r="T1287" i="22"/>
  <c r="T1288" i="22"/>
  <c r="T1289" i="22"/>
  <c r="T1290" i="22"/>
  <c r="T1291" i="22"/>
  <c r="T1292" i="22"/>
  <c r="T1293" i="22"/>
  <c r="T1294" i="22"/>
  <c r="T1295" i="22"/>
  <c r="T1296" i="22"/>
  <c r="T1297" i="22"/>
  <c r="T1298" i="22"/>
  <c r="T1299" i="22"/>
  <c r="T1300" i="22"/>
  <c r="T1301" i="22"/>
  <c r="T1302" i="22"/>
  <c r="T1303" i="22"/>
  <c r="T1304" i="22"/>
  <c r="T1305" i="22"/>
  <c r="T1306" i="22"/>
  <c r="T1307" i="22"/>
  <c r="T1308" i="22"/>
  <c r="T1309" i="22"/>
  <c r="T1310" i="22"/>
  <c r="T1311" i="22"/>
  <c r="T1312" i="22"/>
  <c r="T1313" i="22"/>
  <c r="T1314" i="22"/>
  <c r="T1315" i="22"/>
  <c r="T1316" i="22"/>
  <c r="T1317" i="22"/>
  <c r="T1318" i="22"/>
  <c r="T1319" i="22"/>
  <c r="T1320" i="22"/>
  <c r="T1321" i="22"/>
  <c r="T1322" i="22"/>
  <c r="T1323" i="22"/>
  <c r="T1324" i="22"/>
  <c r="T1325" i="22"/>
  <c r="T1326" i="22"/>
  <c r="T1327" i="22"/>
  <c r="T1328" i="22"/>
  <c r="T1329" i="22"/>
  <c r="T1330" i="22"/>
  <c r="T1331" i="22"/>
  <c r="T1332" i="22"/>
  <c r="T1333" i="22"/>
  <c r="T1334" i="22"/>
  <c r="T1335" i="22"/>
  <c r="T1336" i="22"/>
  <c r="T1337" i="22"/>
  <c r="T1338" i="22"/>
  <c r="T1339" i="22"/>
  <c r="T1340" i="22"/>
  <c r="T1341" i="22"/>
  <c r="T1342" i="22"/>
  <c r="T1343" i="22"/>
  <c r="T1344" i="22"/>
  <c r="T1345" i="22"/>
  <c r="T1346" i="22"/>
  <c r="T1347" i="22"/>
  <c r="T1348" i="22"/>
  <c r="T1349" i="22"/>
  <c r="T1350" i="22"/>
  <c r="T1351" i="22"/>
  <c r="T1352" i="22"/>
  <c r="T1353" i="22"/>
  <c r="T1354" i="22"/>
  <c r="T1355" i="22"/>
  <c r="T1356" i="22"/>
  <c r="T1357" i="22"/>
  <c r="T1358" i="22"/>
  <c r="T1359" i="22"/>
  <c r="T1360" i="22"/>
  <c r="T1361" i="22"/>
  <c r="T1362" i="22"/>
  <c r="T1363" i="22"/>
  <c r="T1364" i="22"/>
  <c r="T1365" i="22"/>
  <c r="T1366" i="22"/>
  <c r="T1367" i="22"/>
  <c r="T1368" i="22"/>
  <c r="T1369" i="22"/>
  <c r="T1370" i="22"/>
  <c r="T1371" i="22"/>
  <c r="T1372" i="22"/>
  <c r="T1373" i="22"/>
  <c r="T1374" i="22"/>
  <c r="T1375" i="22"/>
  <c r="T1376" i="22"/>
  <c r="T1377" i="22"/>
  <c r="T1378" i="22"/>
  <c r="T1379" i="22"/>
  <c r="T1380" i="22"/>
  <c r="T1381" i="22"/>
  <c r="T1382" i="22"/>
  <c r="T1383" i="22"/>
  <c r="T1384" i="22"/>
  <c r="T1385" i="22"/>
  <c r="T1386" i="22"/>
  <c r="T1387" i="22"/>
  <c r="T1388" i="22"/>
  <c r="T1389" i="22"/>
  <c r="T1390" i="22"/>
  <c r="T1391" i="22"/>
  <c r="T1392" i="22"/>
  <c r="T1393" i="22"/>
  <c r="T1394" i="22"/>
  <c r="T1395" i="22"/>
  <c r="T1396" i="22"/>
  <c r="T1397" i="22"/>
  <c r="T1398" i="22"/>
  <c r="T1399" i="22"/>
  <c r="T1400" i="22"/>
  <c r="T1401" i="22"/>
  <c r="T1402" i="22"/>
  <c r="T1403" i="22"/>
  <c r="T1404" i="22"/>
  <c r="T1405" i="22"/>
  <c r="T1406" i="22"/>
  <c r="T1407" i="22"/>
  <c r="T1408" i="22"/>
  <c r="T1409" i="22"/>
  <c r="T1410" i="22"/>
  <c r="T1411" i="22"/>
  <c r="T1412" i="22"/>
  <c r="T1413" i="22"/>
  <c r="T1414" i="22"/>
  <c r="T1415" i="22"/>
  <c r="T1416" i="22"/>
  <c r="T1417" i="22"/>
  <c r="T1418" i="22"/>
  <c r="T1419" i="22"/>
  <c r="T1420" i="22"/>
  <c r="T1421" i="22"/>
  <c r="T1422" i="22"/>
  <c r="T1423" i="22"/>
  <c r="T1424" i="22"/>
  <c r="T1425" i="22"/>
  <c r="T1426" i="22"/>
  <c r="T1427" i="22"/>
  <c r="T1428" i="22"/>
  <c r="T1429" i="22"/>
  <c r="T1430" i="22"/>
  <c r="T1431" i="22"/>
  <c r="T1432" i="22"/>
  <c r="T1433" i="22"/>
  <c r="T1434" i="22"/>
  <c r="T1435" i="22"/>
  <c r="T1436" i="22"/>
  <c r="T1437" i="22"/>
  <c r="T1438" i="22"/>
  <c r="T1439" i="22"/>
  <c r="T1440" i="22"/>
  <c r="T1441" i="22"/>
  <c r="T1442" i="22"/>
  <c r="T1443" i="22"/>
  <c r="T1444" i="22"/>
  <c r="T1445" i="22"/>
  <c r="T1446" i="22"/>
  <c r="T1447" i="22"/>
  <c r="T1448" i="22"/>
  <c r="T1449" i="22"/>
  <c r="T1450" i="22"/>
  <c r="T1451" i="22"/>
  <c r="T1452" i="22"/>
  <c r="T1453" i="22"/>
  <c r="T1454" i="22"/>
  <c r="T1455" i="22"/>
  <c r="T1456" i="22"/>
  <c r="T1457" i="22"/>
  <c r="T1458" i="22"/>
  <c r="T1459" i="22"/>
  <c r="T1460" i="22"/>
  <c r="T1461" i="22"/>
  <c r="T1462" i="22"/>
  <c r="T1463" i="22"/>
  <c r="T1464" i="22"/>
  <c r="T1465" i="22"/>
  <c r="T1466" i="22"/>
  <c r="T1467" i="22"/>
  <c r="T1468" i="22"/>
  <c r="T1469" i="22"/>
  <c r="T1470" i="22"/>
  <c r="T1471" i="22"/>
  <c r="T1472" i="22"/>
  <c r="T1473" i="22"/>
  <c r="T1474" i="22"/>
  <c r="T1475" i="22"/>
  <c r="T1476" i="22"/>
  <c r="T1477" i="22"/>
  <c r="T1478" i="22"/>
  <c r="T1479" i="22"/>
  <c r="T1480" i="22"/>
  <c r="T1481" i="22"/>
  <c r="T1482" i="22"/>
  <c r="T1483" i="22"/>
  <c r="T1484" i="22"/>
  <c r="T1485" i="22"/>
  <c r="T1486" i="22"/>
  <c r="T1487" i="22"/>
  <c r="T1488" i="22"/>
  <c r="T1489" i="22"/>
  <c r="T1490" i="22"/>
  <c r="T1491" i="22"/>
  <c r="T1492" i="22"/>
  <c r="T1493" i="22"/>
  <c r="T1494" i="22"/>
  <c r="T1495" i="22"/>
  <c r="T1496" i="22"/>
  <c r="T1497" i="22"/>
  <c r="T1498" i="22"/>
  <c r="T1499" i="22"/>
  <c r="T1500" i="22"/>
  <c r="T1501" i="22"/>
  <c r="T1502" i="22"/>
  <c r="T1503" i="22"/>
  <c r="T1504" i="22"/>
  <c r="T1505" i="22"/>
  <c r="T1506" i="22"/>
  <c r="T1507" i="22"/>
  <c r="T1508" i="22"/>
  <c r="T1509" i="22"/>
  <c r="T1510" i="22"/>
  <c r="T1511" i="22"/>
  <c r="T1512" i="22"/>
  <c r="T1513" i="22"/>
  <c r="T1514" i="22"/>
  <c r="T1515" i="22"/>
  <c r="T1516" i="22"/>
  <c r="T1517" i="22"/>
  <c r="T1518" i="22"/>
  <c r="T1519" i="22"/>
  <c r="T1520" i="22"/>
  <c r="T1521" i="22"/>
  <c r="T1522" i="22"/>
  <c r="T1523" i="22"/>
  <c r="T1524" i="22"/>
  <c r="T1525" i="22"/>
  <c r="T1526" i="22"/>
  <c r="T1527" i="22"/>
  <c r="T1528" i="22"/>
  <c r="T1529" i="22"/>
  <c r="T1530" i="22"/>
  <c r="T1531" i="22"/>
  <c r="T1532" i="22"/>
  <c r="T1533" i="22"/>
  <c r="T1534" i="22"/>
  <c r="T1535" i="22"/>
  <c r="T1536" i="22"/>
  <c r="T1537" i="22"/>
  <c r="T1538" i="22"/>
  <c r="T1539" i="22"/>
  <c r="T1540" i="22"/>
  <c r="T1541" i="22"/>
  <c r="T1542" i="22"/>
  <c r="T1543" i="22"/>
  <c r="T1544" i="22"/>
  <c r="T1545" i="22"/>
  <c r="T1546" i="22"/>
  <c r="T1547" i="22"/>
  <c r="T1548" i="22"/>
  <c r="T1549" i="22"/>
  <c r="T1550" i="22"/>
  <c r="T1551" i="22"/>
  <c r="T1552" i="22"/>
  <c r="T1553" i="22"/>
  <c r="T1554" i="22"/>
  <c r="T1555" i="22"/>
  <c r="T1556" i="22"/>
  <c r="T1557" i="22"/>
  <c r="T1558" i="22"/>
  <c r="T1559" i="22"/>
  <c r="T1560" i="22"/>
  <c r="T1561" i="22"/>
  <c r="T1562" i="22"/>
  <c r="T1563" i="22"/>
  <c r="T1564" i="22"/>
  <c r="T1565" i="22"/>
  <c r="T1566" i="22"/>
  <c r="T1567" i="22"/>
  <c r="T1568" i="22"/>
  <c r="T1569" i="22"/>
  <c r="T1570" i="22"/>
  <c r="T1571" i="22"/>
  <c r="T1572" i="22"/>
  <c r="T1573" i="22"/>
  <c r="T1574" i="22"/>
  <c r="T1575" i="22"/>
  <c r="T1576" i="22"/>
  <c r="T1577" i="22"/>
  <c r="T1578" i="22"/>
  <c r="T1579" i="22"/>
  <c r="T1580" i="22"/>
  <c r="T1581" i="22"/>
  <c r="T1582" i="22"/>
  <c r="T1583" i="22"/>
  <c r="T1584" i="22"/>
  <c r="T1585" i="22"/>
  <c r="T1586" i="22"/>
  <c r="T1587" i="22"/>
  <c r="T1588" i="22"/>
  <c r="T1589" i="22"/>
  <c r="T1590" i="22"/>
  <c r="T1591" i="22"/>
  <c r="T1592" i="22"/>
  <c r="T1593" i="22"/>
  <c r="T1594" i="22"/>
  <c r="T1595" i="22"/>
  <c r="T1596" i="22"/>
  <c r="T1597" i="22"/>
  <c r="T1598" i="22"/>
  <c r="T1599" i="22"/>
  <c r="T1600" i="22"/>
  <c r="T1601" i="22"/>
  <c r="T1602" i="22"/>
  <c r="T1603" i="22"/>
  <c r="T1604" i="22"/>
  <c r="T1605" i="22"/>
  <c r="T1606" i="22"/>
  <c r="T1607" i="22"/>
  <c r="T1608" i="22"/>
  <c r="T1609" i="22"/>
  <c r="T1610" i="22"/>
  <c r="T1611" i="22"/>
  <c r="T1612" i="22"/>
  <c r="T1613" i="22"/>
  <c r="T1614" i="22"/>
  <c r="T1615" i="22"/>
  <c r="T1616" i="22"/>
  <c r="T1617" i="22"/>
  <c r="T1618" i="22"/>
  <c r="T1619" i="22"/>
  <c r="T1620" i="22"/>
  <c r="T1621" i="22"/>
  <c r="T1622" i="22"/>
  <c r="T1623" i="22"/>
  <c r="T1624" i="22"/>
  <c r="T1625" i="22"/>
  <c r="T1626" i="22"/>
  <c r="T1627" i="22"/>
  <c r="T1628" i="22"/>
  <c r="T1629" i="22"/>
  <c r="T1630" i="22"/>
  <c r="T1631" i="22"/>
  <c r="T1632" i="22"/>
  <c r="T1633" i="22"/>
  <c r="T1634" i="22"/>
  <c r="T1635" i="22"/>
  <c r="T1636" i="22"/>
  <c r="T1637" i="22"/>
  <c r="T1638" i="22"/>
  <c r="T1639" i="22"/>
  <c r="T1640" i="22"/>
  <c r="T1641" i="22"/>
  <c r="T1642" i="22"/>
  <c r="T1643" i="22"/>
  <c r="T1644" i="22"/>
  <c r="T1645" i="22"/>
  <c r="T1646" i="22"/>
  <c r="T1647" i="22"/>
  <c r="T1648" i="22"/>
  <c r="T1649" i="22"/>
  <c r="T1650" i="22"/>
  <c r="T1651" i="22"/>
  <c r="T1652" i="22"/>
  <c r="T1653" i="22"/>
  <c r="T1654" i="22"/>
  <c r="T1655" i="22"/>
  <c r="T1656" i="22"/>
  <c r="T1657" i="22"/>
  <c r="T1658" i="22"/>
  <c r="T1659" i="22"/>
  <c r="T1660" i="22"/>
  <c r="T1661" i="22"/>
  <c r="T1662" i="22"/>
  <c r="T1663" i="22"/>
  <c r="T1664" i="22"/>
  <c r="T1665" i="22"/>
  <c r="T1666" i="22"/>
  <c r="T1667" i="22"/>
  <c r="T1668" i="22"/>
  <c r="T1669" i="22"/>
  <c r="T1670" i="22"/>
  <c r="T1671" i="22"/>
  <c r="T1672" i="22"/>
  <c r="T1673" i="22"/>
  <c r="T1674" i="22"/>
  <c r="T1675" i="22"/>
  <c r="T1676" i="22"/>
  <c r="T1677" i="22"/>
  <c r="T1678" i="22"/>
  <c r="T1679" i="22"/>
  <c r="T1680" i="22"/>
  <c r="T1681" i="22"/>
  <c r="T1682" i="22"/>
  <c r="T1683" i="22"/>
  <c r="T1684" i="22"/>
  <c r="T1685" i="22"/>
  <c r="T1686" i="22"/>
  <c r="T1687" i="22"/>
  <c r="T1688" i="22"/>
  <c r="T1689" i="22"/>
  <c r="T1690" i="22"/>
  <c r="T1691" i="22"/>
  <c r="T1692" i="22"/>
  <c r="T1693" i="22"/>
  <c r="T1694" i="22"/>
  <c r="T1695" i="22"/>
  <c r="T1696" i="22"/>
  <c r="T1697" i="22"/>
  <c r="T1698" i="22"/>
  <c r="T1699" i="22"/>
  <c r="T1700" i="22"/>
  <c r="T1701" i="22"/>
  <c r="T1702" i="22"/>
  <c r="T1703" i="22"/>
  <c r="T1704" i="22"/>
  <c r="T1705" i="22"/>
  <c r="T1706" i="22"/>
  <c r="T1707" i="22"/>
  <c r="T1708" i="22"/>
  <c r="T1709" i="22"/>
  <c r="T1710" i="22"/>
  <c r="T1711" i="22"/>
  <c r="T1712" i="22"/>
  <c r="T1713" i="22"/>
  <c r="T1714" i="22"/>
  <c r="T1715" i="22"/>
  <c r="T1716" i="22"/>
  <c r="T1717" i="22"/>
  <c r="T1718" i="22"/>
  <c r="T1719" i="22"/>
  <c r="T1720" i="22"/>
  <c r="T1721" i="22"/>
  <c r="T1722" i="22"/>
  <c r="T1723" i="22"/>
  <c r="T1724" i="22"/>
  <c r="T1725" i="22"/>
  <c r="T1726" i="22"/>
  <c r="T1727" i="22"/>
  <c r="T1728" i="22"/>
  <c r="T1729" i="22"/>
  <c r="T1730" i="22"/>
  <c r="T1731" i="22"/>
  <c r="T1732" i="22"/>
  <c r="T1733" i="22"/>
  <c r="T1734" i="22"/>
  <c r="T1735" i="22"/>
  <c r="T1736" i="22"/>
  <c r="T1737" i="22"/>
  <c r="T1738" i="22"/>
  <c r="T1739" i="22"/>
  <c r="T1740" i="22"/>
  <c r="T1741" i="22"/>
  <c r="T1742" i="22"/>
  <c r="T1743" i="22"/>
  <c r="T1744" i="22"/>
  <c r="T1745" i="22"/>
  <c r="T1746" i="22"/>
  <c r="T1747" i="22"/>
  <c r="T1748" i="22"/>
  <c r="T1749" i="22"/>
  <c r="T1750" i="22"/>
  <c r="T1751" i="22"/>
  <c r="T1752" i="22"/>
  <c r="T1753" i="22"/>
  <c r="T1754" i="22"/>
  <c r="T1755" i="22"/>
  <c r="T1756" i="22"/>
  <c r="T1757" i="22"/>
  <c r="T1758" i="22"/>
  <c r="T1759" i="22"/>
  <c r="T1760" i="22"/>
  <c r="T1761" i="22"/>
  <c r="T1762" i="22"/>
  <c r="T1763" i="22"/>
  <c r="T1764" i="22"/>
  <c r="T1765" i="22"/>
  <c r="T1766" i="22"/>
  <c r="T1767" i="22"/>
  <c r="T1768" i="22"/>
  <c r="T1769" i="22"/>
  <c r="T1770" i="22"/>
  <c r="T1771" i="22"/>
  <c r="T1772" i="22"/>
  <c r="T1773" i="22"/>
  <c r="T1774" i="22"/>
  <c r="T1775" i="22"/>
  <c r="T1776" i="22"/>
  <c r="T1777" i="22"/>
  <c r="T1778" i="22"/>
  <c r="T1779" i="22"/>
  <c r="T1780" i="22"/>
  <c r="T1781" i="22"/>
  <c r="T1782" i="22"/>
  <c r="T1783" i="22"/>
  <c r="T1784" i="22"/>
  <c r="T1785" i="22"/>
  <c r="T1786" i="22"/>
  <c r="T1787" i="22"/>
  <c r="T1788" i="22"/>
  <c r="T1789" i="22"/>
  <c r="T1790" i="22"/>
  <c r="T1791" i="22"/>
  <c r="T1792" i="22"/>
  <c r="T1793" i="22"/>
  <c r="T1794" i="22"/>
  <c r="T1795" i="22"/>
  <c r="T1796" i="22"/>
  <c r="T1797" i="22"/>
  <c r="T1798" i="22"/>
  <c r="T1799" i="22"/>
  <c r="T1800" i="22"/>
  <c r="T1801" i="22"/>
  <c r="T1802" i="22"/>
  <c r="T1803" i="22"/>
  <c r="T1804" i="22"/>
  <c r="T1805" i="22"/>
  <c r="T1806" i="22"/>
  <c r="T1807" i="22"/>
  <c r="T1808" i="22"/>
  <c r="T1809" i="22"/>
  <c r="T1810" i="22"/>
  <c r="T1811" i="22"/>
  <c r="T1812" i="22"/>
  <c r="T1813" i="22"/>
  <c r="T1814" i="22"/>
  <c r="T1815" i="22"/>
  <c r="T1816" i="22"/>
  <c r="T1817" i="22"/>
  <c r="T1818" i="22"/>
  <c r="T1819" i="22"/>
  <c r="T1820" i="22"/>
  <c r="T1821" i="22"/>
  <c r="T1822" i="22"/>
  <c r="T1823" i="22"/>
  <c r="T1824" i="22"/>
  <c r="T1825" i="22"/>
  <c r="T1826" i="22"/>
  <c r="T1827" i="22"/>
  <c r="T1828" i="22"/>
  <c r="T1829" i="22"/>
  <c r="T1830" i="22"/>
  <c r="T1831" i="22"/>
  <c r="T1832" i="22"/>
  <c r="T1833" i="22"/>
  <c r="T1834" i="22"/>
  <c r="T1835" i="22"/>
  <c r="T1836" i="22"/>
  <c r="T1837" i="22"/>
  <c r="T1838" i="22"/>
  <c r="T1839" i="22"/>
  <c r="T1840" i="22"/>
  <c r="T1841" i="22"/>
  <c r="T1842" i="22"/>
  <c r="T1843" i="22"/>
  <c r="T1844" i="22"/>
  <c r="T1845" i="22"/>
  <c r="T1846" i="22"/>
  <c r="T1847" i="22"/>
  <c r="T1848" i="22"/>
  <c r="T1849" i="22"/>
  <c r="T1850" i="22"/>
  <c r="T1851" i="22"/>
  <c r="T1852" i="22"/>
  <c r="T1853" i="22"/>
  <c r="T1854" i="22"/>
  <c r="T1855" i="22"/>
  <c r="T1856" i="22"/>
  <c r="T1857" i="22"/>
  <c r="T1858" i="22"/>
  <c r="T1859" i="22"/>
  <c r="T1860" i="22"/>
  <c r="T1861" i="22"/>
  <c r="T1862" i="22"/>
  <c r="T1863" i="22"/>
  <c r="T1864" i="22"/>
  <c r="T1865" i="22"/>
  <c r="T1866" i="22"/>
  <c r="T1867" i="22"/>
  <c r="T1868" i="22"/>
  <c r="T1869" i="22"/>
  <c r="T1870" i="22"/>
  <c r="T1871" i="22"/>
  <c r="T1872" i="22"/>
  <c r="T1873" i="22"/>
  <c r="T1874" i="22"/>
  <c r="T1875" i="22"/>
  <c r="T1876" i="22"/>
  <c r="T1877" i="22"/>
  <c r="T1878" i="22"/>
  <c r="T1879" i="22"/>
  <c r="T1880" i="22"/>
  <c r="T1881" i="22"/>
  <c r="T1882" i="22"/>
  <c r="T1883" i="22"/>
  <c r="T1884" i="22"/>
  <c r="T1885" i="22"/>
  <c r="T1886" i="22"/>
  <c r="T1887" i="22"/>
  <c r="T1888" i="22"/>
  <c r="T1889" i="22"/>
  <c r="T1890" i="22"/>
  <c r="T1891" i="22"/>
  <c r="T1892" i="22"/>
  <c r="T1893" i="22"/>
  <c r="T1894" i="22"/>
  <c r="T1895" i="22"/>
  <c r="T1896" i="22"/>
  <c r="T1897" i="22"/>
  <c r="T1898" i="22"/>
  <c r="T1899" i="22"/>
  <c r="T1900" i="22"/>
  <c r="T1901" i="22"/>
  <c r="T1902" i="22"/>
  <c r="T1903" i="22"/>
  <c r="T1904" i="22"/>
  <c r="T1905" i="22"/>
  <c r="T1906" i="22"/>
  <c r="T1907" i="22"/>
  <c r="T1908" i="22"/>
  <c r="T1909" i="22"/>
  <c r="T1910" i="22"/>
  <c r="T1911" i="22"/>
  <c r="T1912" i="22"/>
  <c r="T1913" i="22"/>
  <c r="T1914" i="22"/>
  <c r="T1915" i="22"/>
  <c r="T1916" i="22"/>
  <c r="T1917" i="22"/>
  <c r="T1918" i="22"/>
  <c r="T1919" i="22"/>
  <c r="T1920" i="22"/>
  <c r="T1921" i="22"/>
  <c r="T1922" i="22"/>
  <c r="T1923" i="22"/>
  <c r="T1924" i="22"/>
  <c r="T1925" i="22"/>
  <c r="T1926" i="22"/>
  <c r="T1927" i="22"/>
  <c r="T1928" i="22"/>
  <c r="T1929" i="22"/>
  <c r="T1930" i="22"/>
  <c r="T1931" i="22"/>
  <c r="T1932" i="22"/>
  <c r="T1933" i="22"/>
  <c r="T1934" i="22"/>
  <c r="T1935" i="22"/>
  <c r="T1936" i="22"/>
  <c r="T1937" i="22"/>
  <c r="T1938" i="22"/>
  <c r="T1939" i="22"/>
  <c r="T1940" i="22"/>
  <c r="T1941" i="22"/>
  <c r="T1942" i="22"/>
  <c r="T1943" i="22"/>
  <c r="T1944" i="22"/>
  <c r="T1945" i="22"/>
  <c r="T1946" i="22"/>
  <c r="T1947" i="22"/>
  <c r="T1948" i="22"/>
  <c r="T1949" i="22"/>
  <c r="T1950" i="22"/>
  <c r="T1951" i="22"/>
  <c r="T1952" i="22"/>
  <c r="T1953" i="22"/>
  <c r="T1954" i="22"/>
  <c r="T1955" i="22"/>
  <c r="T1956" i="22"/>
  <c r="T1957" i="22"/>
  <c r="T1958" i="22"/>
  <c r="T1959" i="22"/>
  <c r="T1960" i="22"/>
  <c r="T1961" i="22"/>
  <c r="T1962" i="22"/>
  <c r="T1963" i="22"/>
  <c r="T1964" i="22"/>
  <c r="T1965" i="22"/>
  <c r="T1966" i="22"/>
  <c r="T1967" i="22"/>
  <c r="T1968" i="22"/>
  <c r="T1969" i="22"/>
  <c r="T1970" i="22"/>
  <c r="T1971" i="22"/>
  <c r="T1972" i="22"/>
  <c r="T1973" i="22"/>
  <c r="T1974" i="22"/>
  <c r="T1975" i="22"/>
  <c r="T1976" i="22"/>
  <c r="T1977" i="22"/>
  <c r="T1978" i="22"/>
  <c r="T1979" i="22"/>
  <c r="T1980" i="22"/>
  <c r="T1981" i="22"/>
  <c r="T1982" i="22"/>
  <c r="T1983" i="22"/>
  <c r="T1984" i="22"/>
  <c r="T1985" i="22"/>
  <c r="T1986" i="22"/>
  <c r="T1987" i="22"/>
  <c r="T1988" i="22"/>
  <c r="T1989" i="22"/>
  <c r="T1990" i="22"/>
  <c r="T1991" i="22"/>
  <c r="T1992" i="22"/>
  <c r="T1993" i="22"/>
  <c r="T1994" i="22"/>
  <c r="T1995" i="22"/>
  <c r="T1996" i="22"/>
  <c r="T1997" i="22"/>
  <c r="T1998" i="22"/>
  <c r="T1999" i="22"/>
  <c r="T2000" i="22"/>
  <c r="T2001" i="22"/>
  <c r="S2" i="22"/>
  <c r="R16" i="22"/>
  <c r="R17" i="22"/>
  <c r="R18" i="22"/>
  <c r="R19" i="22"/>
  <c r="R20" i="22"/>
  <c r="R21" i="22"/>
  <c r="R22" i="22"/>
  <c r="R23" i="22"/>
  <c r="R24" i="22"/>
  <c r="R25" i="22"/>
  <c r="R26" i="22"/>
  <c r="R27" i="22"/>
  <c r="R28" i="22"/>
  <c r="R29" i="22"/>
  <c r="R30" i="22"/>
  <c r="R31" i="22"/>
  <c r="R32" i="22"/>
  <c r="R33" i="22"/>
  <c r="R34" i="22"/>
  <c r="R35" i="22"/>
  <c r="R36" i="22"/>
  <c r="R37" i="22"/>
  <c r="R38" i="22"/>
  <c r="R39" i="22"/>
  <c r="R40" i="22"/>
  <c r="R41" i="22"/>
  <c r="R42" i="22"/>
  <c r="R43" i="22"/>
  <c r="R44" i="22"/>
  <c r="R45" i="22"/>
  <c r="R46" i="22"/>
  <c r="R47" i="22"/>
  <c r="R48" i="22"/>
  <c r="R49" i="22"/>
  <c r="R50" i="22"/>
  <c r="R51" i="22"/>
  <c r="R52" i="22"/>
  <c r="R53" i="22"/>
  <c r="R54" i="22"/>
  <c r="R55" i="22"/>
  <c r="R56" i="22"/>
  <c r="R57" i="22"/>
  <c r="R58" i="22"/>
  <c r="R59" i="22"/>
  <c r="R60" i="22"/>
  <c r="R61" i="22"/>
  <c r="R62" i="22"/>
  <c r="R63" i="22"/>
  <c r="R64" i="22"/>
  <c r="R65" i="22"/>
  <c r="R66" i="22"/>
  <c r="R67" i="22"/>
  <c r="R68" i="22"/>
  <c r="R69" i="22"/>
  <c r="R70" i="22"/>
  <c r="R71" i="22"/>
  <c r="R72" i="22"/>
  <c r="R73" i="22"/>
  <c r="R74" i="22"/>
  <c r="R75" i="22"/>
  <c r="R76" i="22"/>
  <c r="R77" i="22"/>
  <c r="R78" i="22"/>
  <c r="R79" i="22"/>
  <c r="R80" i="22"/>
  <c r="R81" i="22"/>
  <c r="R82" i="22"/>
  <c r="R83" i="22"/>
  <c r="R84" i="22"/>
  <c r="R85" i="22"/>
  <c r="R86" i="22"/>
  <c r="R87" i="22"/>
  <c r="R88" i="22"/>
  <c r="R89" i="22"/>
  <c r="R90" i="22"/>
  <c r="R91" i="22"/>
  <c r="R92" i="22"/>
  <c r="R93" i="22"/>
  <c r="R94" i="22"/>
  <c r="R95" i="22"/>
  <c r="R96" i="22"/>
  <c r="R97" i="22"/>
  <c r="R98" i="22"/>
  <c r="R99" i="22"/>
  <c r="R100" i="22"/>
  <c r="R101" i="22"/>
  <c r="R102" i="22"/>
  <c r="R103" i="22"/>
  <c r="R104" i="22"/>
  <c r="R105" i="22"/>
  <c r="R106" i="22"/>
  <c r="R107" i="22"/>
  <c r="R108" i="22"/>
  <c r="R109" i="22"/>
  <c r="R110" i="22"/>
  <c r="R111" i="22"/>
  <c r="R112" i="22"/>
  <c r="R113" i="22"/>
  <c r="R114" i="22"/>
  <c r="R115" i="22"/>
  <c r="R116" i="22"/>
  <c r="R117" i="22"/>
  <c r="R118" i="22"/>
  <c r="R119" i="22"/>
  <c r="R120" i="22"/>
  <c r="R121" i="22"/>
  <c r="R122" i="22"/>
  <c r="R123" i="22"/>
  <c r="R124" i="22"/>
  <c r="R125" i="22"/>
  <c r="R126" i="22"/>
  <c r="R127" i="22"/>
  <c r="R128" i="22"/>
  <c r="R129" i="22"/>
  <c r="R130" i="22"/>
  <c r="R131" i="22"/>
  <c r="R132" i="22"/>
  <c r="R133" i="22"/>
  <c r="R134" i="22"/>
  <c r="R135" i="22"/>
  <c r="R136" i="22"/>
  <c r="R137" i="22"/>
  <c r="R138" i="22"/>
  <c r="R139" i="22"/>
  <c r="R140" i="22"/>
  <c r="R141" i="22"/>
  <c r="R142" i="22"/>
  <c r="R143" i="22"/>
  <c r="R144" i="22"/>
  <c r="R145" i="22"/>
  <c r="R146" i="22"/>
  <c r="R147" i="22"/>
  <c r="R148" i="22"/>
  <c r="R149" i="22"/>
  <c r="R150" i="22"/>
  <c r="R151" i="22"/>
  <c r="R152" i="22"/>
  <c r="R153" i="22"/>
  <c r="R154" i="22"/>
  <c r="R155" i="22"/>
  <c r="R156" i="22"/>
  <c r="R157" i="22"/>
  <c r="R158" i="22"/>
  <c r="R159" i="22"/>
  <c r="R160" i="22"/>
  <c r="R161" i="22"/>
  <c r="R162" i="22"/>
  <c r="R163" i="22"/>
  <c r="R164" i="22"/>
  <c r="R165" i="22"/>
  <c r="R166" i="22"/>
  <c r="R167" i="22"/>
  <c r="R168" i="22"/>
  <c r="R169" i="22"/>
  <c r="R170" i="22"/>
  <c r="R171" i="22"/>
  <c r="R172" i="22"/>
  <c r="R173" i="22"/>
  <c r="R174" i="22"/>
  <c r="R175" i="22"/>
  <c r="R176" i="22"/>
  <c r="R177" i="22"/>
  <c r="R178" i="22"/>
  <c r="R179" i="22"/>
  <c r="R180" i="22"/>
  <c r="R181" i="22"/>
  <c r="R182" i="22"/>
  <c r="R183" i="22"/>
  <c r="R184" i="22"/>
  <c r="R185" i="22"/>
  <c r="R186" i="22"/>
  <c r="R187" i="22"/>
  <c r="R188" i="22"/>
  <c r="R189" i="22"/>
  <c r="R190" i="22"/>
  <c r="R191" i="22"/>
  <c r="R192" i="22"/>
  <c r="R193" i="22"/>
  <c r="R194" i="22"/>
  <c r="R195" i="22"/>
  <c r="R196" i="22"/>
  <c r="R197" i="22"/>
  <c r="R198" i="22"/>
  <c r="R199" i="22"/>
  <c r="R200" i="22"/>
  <c r="R201" i="22"/>
  <c r="R202" i="22"/>
  <c r="R203" i="22"/>
  <c r="R204" i="22"/>
  <c r="R205" i="22"/>
  <c r="R206" i="22"/>
  <c r="R207" i="22"/>
  <c r="R208" i="22"/>
  <c r="R209" i="22"/>
  <c r="R210" i="22"/>
  <c r="R211" i="22"/>
  <c r="R212" i="22"/>
  <c r="R213" i="22"/>
  <c r="R214" i="22"/>
  <c r="R215" i="22"/>
  <c r="R216" i="22"/>
  <c r="R217" i="22"/>
  <c r="R218" i="22"/>
  <c r="R219" i="22"/>
  <c r="R220" i="22"/>
  <c r="R221" i="22"/>
  <c r="R222" i="22"/>
  <c r="R223" i="22"/>
  <c r="R224" i="22"/>
  <c r="R225" i="22"/>
  <c r="R226" i="22"/>
  <c r="R227" i="22"/>
  <c r="R228" i="22"/>
  <c r="R229" i="22"/>
  <c r="R230" i="22"/>
  <c r="R231" i="22"/>
  <c r="R232" i="22"/>
  <c r="R233" i="22"/>
  <c r="R234" i="22"/>
  <c r="R235" i="22"/>
  <c r="R236" i="22"/>
  <c r="R237" i="22"/>
  <c r="R238" i="22"/>
  <c r="R239" i="22"/>
  <c r="R240" i="22"/>
  <c r="R241" i="22"/>
  <c r="R242" i="22"/>
  <c r="R243" i="22"/>
  <c r="R244" i="22"/>
  <c r="R245" i="22"/>
  <c r="R246" i="22"/>
  <c r="R247" i="22"/>
  <c r="R248" i="22"/>
  <c r="R249" i="22"/>
  <c r="R250" i="22"/>
  <c r="R251" i="22"/>
  <c r="R252" i="22"/>
  <c r="R253" i="22"/>
  <c r="R254" i="22"/>
  <c r="R255" i="22"/>
  <c r="R256" i="22"/>
  <c r="R257" i="22"/>
  <c r="R258" i="22"/>
  <c r="R259" i="22"/>
  <c r="R260" i="22"/>
  <c r="R261" i="22"/>
  <c r="R262" i="22"/>
  <c r="R263" i="22"/>
  <c r="R264" i="22"/>
  <c r="R265" i="22"/>
  <c r="R266" i="22"/>
  <c r="R267" i="22"/>
  <c r="R268" i="22"/>
  <c r="R269" i="22"/>
  <c r="R270" i="22"/>
  <c r="R271" i="22"/>
  <c r="R272" i="22"/>
  <c r="R273" i="22"/>
  <c r="R274" i="22"/>
  <c r="R275" i="22"/>
  <c r="R276" i="22"/>
  <c r="R277" i="22"/>
  <c r="R278" i="22"/>
  <c r="R279" i="22"/>
  <c r="R280" i="22"/>
  <c r="R281" i="22"/>
  <c r="R282" i="22"/>
  <c r="R283" i="22"/>
  <c r="R284" i="22"/>
  <c r="R285" i="22"/>
  <c r="R286" i="22"/>
  <c r="R287" i="22"/>
  <c r="R288" i="22"/>
  <c r="R289" i="22"/>
  <c r="R290" i="22"/>
  <c r="R291" i="22"/>
  <c r="R292" i="22"/>
  <c r="R293" i="22"/>
  <c r="R294" i="22"/>
  <c r="R295" i="22"/>
  <c r="R296" i="22"/>
  <c r="R297" i="22"/>
  <c r="R298" i="22"/>
  <c r="R299" i="22"/>
  <c r="R300" i="22"/>
  <c r="R301" i="22"/>
  <c r="R302" i="22"/>
  <c r="R303" i="22"/>
  <c r="R304" i="22"/>
  <c r="R305" i="22"/>
  <c r="R306" i="22"/>
  <c r="R307" i="22"/>
  <c r="R308" i="22"/>
  <c r="R309" i="22"/>
  <c r="R310" i="22"/>
  <c r="R311" i="22"/>
  <c r="R312" i="22"/>
  <c r="R313" i="22"/>
  <c r="R314" i="22"/>
  <c r="R315" i="22"/>
  <c r="R316" i="22"/>
  <c r="R317" i="22"/>
  <c r="R318" i="22"/>
  <c r="R319" i="22"/>
  <c r="R320" i="22"/>
  <c r="R321" i="22"/>
  <c r="R322" i="22"/>
  <c r="R323" i="22"/>
  <c r="R324" i="22"/>
  <c r="R325" i="22"/>
  <c r="R326" i="22"/>
  <c r="R327" i="22"/>
  <c r="R328" i="22"/>
  <c r="R329" i="22"/>
  <c r="R330" i="22"/>
  <c r="R331" i="22"/>
  <c r="R332" i="22"/>
  <c r="R333" i="22"/>
  <c r="R334" i="22"/>
  <c r="R335" i="22"/>
  <c r="R336" i="22"/>
  <c r="R337" i="22"/>
  <c r="R338" i="22"/>
  <c r="R339" i="22"/>
  <c r="R340" i="22"/>
  <c r="R341" i="22"/>
  <c r="R342" i="22"/>
  <c r="R343" i="22"/>
  <c r="R344" i="22"/>
  <c r="R345" i="22"/>
  <c r="R346" i="22"/>
  <c r="R347" i="22"/>
  <c r="R348" i="22"/>
  <c r="R349" i="22"/>
  <c r="R350" i="22"/>
  <c r="R351" i="22"/>
  <c r="R352" i="22"/>
  <c r="R353" i="22"/>
  <c r="R354" i="22"/>
  <c r="R355" i="22"/>
  <c r="R356" i="22"/>
  <c r="R357" i="22"/>
  <c r="R358" i="22"/>
  <c r="R359" i="22"/>
  <c r="R360" i="22"/>
  <c r="R361" i="22"/>
  <c r="R362" i="22"/>
  <c r="R363" i="22"/>
  <c r="R364" i="22"/>
  <c r="R365" i="22"/>
  <c r="R366" i="22"/>
  <c r="R367" i="22"/>
  <c r="R368" i="22"/>
  <c r="R369" i="22"/>
  <c r="R370" i="22"/>
  <c r="R371" i="22"/>
  <c r="R372" i="22"/>
  <c r="R373" i="22"/>
  <c r="R374" i="22"/>
  <c r="R375" i="22"/>
  <c r="R376" i="22"/>
  <c r="R377" i="22"/>
  <c r="R378" i="22"/>
  <c r="R379" i="22"/>
  <c r="R380" i="22"/>
  <c r="R381" i="22"/>
  <c r="R382" i="22"/>
  <c r="R383" i="22"/>
  <c r="R384" i="22"/>
  <c r="R385" i="22"/>
  <c r="R386" i="22"/>
  <c r="R387" i="22"/>
  <c r="R388" i="22"/>
  <c r="R389" i="22"/>
  <c r="R390" i="22"/>
  <c r="R391" i="22"/>
  <c r="R392" i="22"/>
  <c r="R393" i="22"/>
  <c r="R394" i="22"/>
  <c r="R395" i="22"/>
  <c r="R396" i="22"/>
  <c r="R397" i="22"/>
  <c r="R398" i="22"/>
  <c r="R399" i="22"/>
  <c r="R400" i="22"/>
  <c r="R401" i="22"/>
  <c r="R402" i="22"/>
  <c r="R403" i="22"/>
  <c r="R404" i="22"/>
  <c r="R405" i="22"/>
  <c r="R406" i="22"/>
  <c r="R407" i="22"/>
  <c r="R408" i="22"/>
  <c r="R409" i="22"/>
  <c r="R410" i="22"/>
  <c r="R411" i="22"/>
  <c r="R412" i="22"/>
  <c r="R413" i="22"/>
  <c r="R414" i="22"/>
  <c r="R415" i="22"/>
  <c r="R416" i="22"/>
  <c r="R417" i="22"/>
  <c r="R418" i="22"/>
  <c r="R419" i="22"/>
  <c r="R420" i="22"/>
  <c r="R421" i="22"/>
  <c r="R422" i="22"/>
  <c r="R423" i="22"/>
  <c r="R424" i="22"/>
  <c r="R425" i="22"/>
  <c r="R426" i="22"/>
  <c r="R427" i="22"/>
  <c r="R428" i="22"/>
  <c r="R429" i="22"/>
  <c r="R430" i="22"/>
  <c r="R431" i="22"/>
  <c r="R432" i="22"/>
  <c r="R433" i="22"/>
  <c r="R434" i="22"/>
  <c r="R435" i="22"/>
  <c r="R436" i="22"/>
  <c r="R437" i="22"/>
  <c r="R438" i="22"/>
  <c r="R439" i="22"/>
  <c r="R440" i="22"/>
  <c r="R441" i="22"/>
  <c r="R442" i="22"/>
  <c r="R443" i="22"/>
  <c r="R444" i="22"/>
  <c r="R445" i="22"/>
  <c r="R446" i="22"/>
  <c r="R447" i="22"/>
  <c r="R448" i="22"/>
  <c r="R449" i="22"/>
  <c r="R450" i="22"/>
  <c r="R451" i="22"/>
  <c r="R452" i="22"/>
  <c r="R453" i="22"/>
  <c r="R454" i="22"/>
  <c r="R455" i="22"/>
  <c r="R456" i="22"/>
  <c r="R457" i="22"/>
  <c r="R458" i="22"/>
  <c r="R459" i="22"/>
  <c r="R460" i="22"/>
  <c r="R461" i="22"/>
  <c r="R462" i="22"/>
  <c r="R463" i="22"/>
  <c r="R464" i="22"/>
  <c r="R465" i="22"/>
  <c r="R466" i="22"/>
  <c r="R467" i="22"/>
  <c r="R468" i="22"/>
  <c r="R469" i="22"/>
  <c r="R470" i="22"/>
  <c r="R471" i="22"/>
  <c r="R472" i="22"/>
  <c r="R473" i="22"/>
  <c r="R474" i="22"/>
  <c r="R475" i="22"/>
  <c r="R476" i="22"/>
  <c r="R477" i="22"/>
  <c r="R478" i="22"/>
  <c r="R479" i="22"/>
  <c r="R480" i="22"/>
  <c r="R481" i="22"/>
  <c r="R482" i="22"/>
  <c r="R483" i="22"/>
  <c r="R484" i="22"/>
  <c r="R485" i="22"/>
  <c r="R486" i="22"/>
  <c r="R487" i="22"/>
  <c r="R488" i="22"/>
  <c r="R489" i="22"/>
  <c r="R490" i="22"/>
  <c r="R491" i="22"/>
  <c r="R492" i="22"/>
  <c r="R493" i="22"/>
  <c r="R494" i="22"/>
  <c r="R495" i="22"/>
  <c r="R496" i="22"/>
  <c r="R497" i="22"/>
  <c r="R498" i="22"/>
  <c r="R499" i="22"/>
  <c r="R500" i="22"/>
  <c r="R501" i="22"/>
  <c r="R502" i="22"/>
  <c r="R503" i="22"/>
  <c r="R504" i="22"/>
  <c r="R505" i="22"/>
  <c r="R506" i="22"/>
  <c r="R507" i="22"/>
  <c r="R508" i="22"/>
  <c r="R509" i="22"/>
  <c r="R510" i="22"/>
  <c r="R511" i="22"/>
  <c r="R512" i="22"/>
  <c r="R513" i="22"/>
  <c r="R514" i="22"/>
  <c r="R515" i="22"/>
  <c r="R516" i="22"/>
  <c r="R517" i="22"/>
  <c r="R518" i="22"/>
  <c r="R519" i="22"/>
  <c r="R520" i="22"/>
  <c r="R521" i="22"/>
  <c r="R522" i="22"/>
  <c r="R523" i="22"/>
  <c r="R524" i="22"/>
  <c r="R525" i="22"/>
  <c r="R526" i="22"/>
  <c r="R527" i="22"/>
  <c r="R528" i="22"/>
  <c r="R529" i="22"/>
  <c r="R530" i="22"/>
  <c r="R531" i="22"/>
  <c r="R532" i="22"/>
  <c r="R533" i="22"/>
  <c r="R534" i="22"/>
  <c r="R535" i="22"/>
  <c r="R536" i="22"/>
  <c r="R537" i="22"/>
  <c r="R538" i="22"/>
  <c r="R539" i="22"/>
  <c r="R540" i="22"/>
  <c r="R541" i="22"/>
  <c r="R542" i="22"/>
  <c r="R543" i="22"/>
  <c r="R544" i="22"/>
  <c r="R545" i="22"/>
  <c r="R546" i="22"/>
  <c r="R547" i="22"/>
  <c r="R548" i="22"/>
  <c r="R549" i="22"/>
  <c r="R550" i="22"/>
  <c r="R551" i="22"/>
  <c r="R552" i="22"/>
  <c r="R553" i="22"/>
  <c r="R554" i="22"/>
  <c r="R555" i="22"/>
  <c r="R556" i="22"/>
  <c r="R557" i="22"/>
  <c r="R558" i="22"/>
  <c r="R559" i="22"/>
  <c r="R560" i="22"/>
  <c r="R561" i="22"/>
  <c r="R562" i="22"/>
  <c r="R563" i="22"/>
  <c r="R564" i="22"/>
  <c r="R565" i="22"/>
  <c r="R566" i="22"/>
  <c r="R567" i="22"/>
  <c r="R568" i="22"/>
  <c r="R569" i="22"/>
  <c r="R570" i="22"/>
  <c r="R571" i="22"/>
  <c r="R572" i="22"/>
  <c r="R573" i="22"/>
  <c r="R574" i="22"/>
  <c r="R575" i="22"/>
  <c r="R576" i="22"/>
  <c r="R577" i="22"/>
  <c r="R578" i="22"/>
  <c r="R579" i="22"/>
  <c r="R580" i="22"/>
  <c r="R581" i="22"/>
  <c r="R582" i="22"/>
  <c r="R583" i="22"/>
  <c r="R584" i="22"/>
  <c r="R585" i="22"/>
  <c r="R586" i="22"/>
  <c r="R587" i="22"/>
  <c r="R588" i="22"/>
  <c r="R589" i="22"/>
  <c r="R590" i="22"/>
  <c r="R591" i="22"/>
  <c r="R592" i="22"/>
  <c r="R593" i="22"/>
  <c r="R594" i="22"/>
  <c r="R595" i="22"/>
  <c r="R596" i="22"/>
  <c r="R597" i="22"/>
  <c r="R598" i="22"/>
  <c r="R599" i="22"/>
  <c r="R600" i="22"/>
  <c r="R601" i="22"/>
  <c r="R602" i="22"/>
  <c r="R603" i="22"/>
  <c r="R604" i="22"/>
  <c r="R605" i="22"/>
  <c r="R606" i="22"/>
  <c r="R607" i="22"/>
  <c r="R608" i="22"/>
  <c r="R609" i="22"/>
  <c r="R610" i="22"/>
  <c r="R611" i="22"/>
  <c r="R612" i="22"/>
  <c r="R613" i="22"/>
  <c r="R614" i="22"/>
  <c r="R615" i="22"/>
  <c r="R616" i="22"/>
  <c r="R617" i="22"/>
  <c r="R618" i="22"/>
  <c r="R619" i="22"/>
  <c r="R620" i="22"/>
  <c r="R621" i="22"/>
  <c r="R622" i="22"/>
  <c r="R623" i="22"/>
  <c r="R624" i="22"/>
  <c r="R625" i="22"/>
  <c r="R626" i="22"/>
  <c r="R627" i="22"/>
  <c r="R628" i="22"/>
  <c r="R629" i="22"/>
  <c r="R630" i="22"/>
  <c r="R631" i="22"/>
  <c r="R632" i="22"/>
  <c r="R633" i="22"/>
  <c r="R634" i="22"/>
  <c r="R635" i="22"/>
  <c r="R636" i="22"/>
  <c r="R637" i="22"/>
  <c r="R638" i="22"/>
  <c r="R639" i="22"/>
  <c r="R640" i="22"/>
  <c r="R641" i="22"/>
  <c r="R642" i="22"/>
  <c r="R643" i="22"/>
  <c r="R644" i="22"/>
  <c r="R645" i="22"/>
  <c r="R646" i="22"/>
  <c r="R647" i="22"/>
  <c r="R648" i="22"/>
  <c r="R649" i="22"/>
  <c r="R650" i="22"/>
  <c r="R651" i="22"/>
  <c r="R652" i="22"/>
  <c r="R653" i="22"/>
  <c r="R654" i="22"/>
  <c r="R655" i="22"/>
  <c r="R656" i="22"/>
  <c r="R657" i="22"/>
  <c r="R658" i="22"/>
  <c r="R659" i="22"/>
  <c r="R660" i="22"/>
  <c r="R661" i="22"/>
  <c r="R662" i="22"/>
  <c r="R663" i="22"/>
  <c r="R664" i="22"/>
  <c r="R665" i="22"/>
  <c r="R666" i="22"/>
  <c r="R667" i="22"/>
  <c r="R668" i="22"/>
  <c r="R669" i="22"/>
  <c r="R670" i="22"/>
  <c r="R671" i="22"/>
  <c r="R672" i="22"/>
  <c r="R673" i="22"/>
  <c r="R674" i="22"/>
  <c r="R675" i="22"/>
  <c r="R676" i="22"/>
  <c r="R677" i="22"/>
  <c r="R678" i="22"/>
  <c r="R679" i="22"/>
  <c r="R680" i="22"/>
  <c r="R681" i="22"/>
  <c r="R682" i="22"/>
  <c r="R683" i="22"/>
  <c r="R684" i="22"/>
  <c r="R685" i="22"/>
  <c r="R686" i="22"/>
  <c r="R687" i="22"/>
  <c r="R688" i="22"/>
  <c r="R689" i="22"/>
  <c r="R690" i="22"/>
  <c r="R691" i="22"/>
  <c r="R692" i="22"/>
  <c r="R693" i="22"/>
  <c r="R694" i="22"/>
  <c r="R695" i="22"/>
  <c r="R696" i="22"/>
  <c r="R697" i="22"/>
  <c r="R698" i="22"/>
  <c r="R699" i="22"/>
  <c r="R700" i="22"/>
  <c r="R701" i="22"/>
  <c r="R702" i="22"/>
  <c r="R703" i="22"/>
  <c r="R704" i="22"/>
  <c r="R705" i="22"/>
  <c r="R706" i="22"/>
  <c r="R707" i="22"/>
  <c r="R708" i="22"/>
  <c r="R709" i="22"/>
  <c r="R710" i="22"/>
  <c r="R711" i="22"/>
  <c r="R712" i="22"/>
  <c r="R713" i="22"/>
  <c r="R714" i="22"/>
  <c r="R715" i="22"/>
  <c r="R716" i="22"/>
  <c r="R717" i="22"/>
  <c r="R718" i="22"/>
  <c r="R719" i="22"/>
  <c r="R720" i="22"/>
  <c r="R721" i="22"/>
  <c r="R722" i="22"/>
  <c r="R723" i="22"/>
  <c r="R724" i="22"/>
  <c r="R725" i="22"/>
  <c r="R726" i="22"/>
  <c r="R727" i="22"/>
  <c r="R728" i="22"/>
  <c r="R729" i="22"/>
  <c r="R730" i="22"/>
  <c r="R731" i="22"/>
  <c r="R732" i="22"/>
  <c r="R733" i="22"/>
  <c r="R734" i="22"/>
  <c r="R735" i="22"/>
  <c r="R736" i="22"/>
  <c r="R737" i="22"/>
  <c r="R738" i="22"/>
  <c r="R739" i="22"/>
  <c r="R740" i="22"/>
  <c r="R741" i="22"/>
  <c r="R742" i="22"/>
  <c r="R743" i="22"/>
  <c r="R744" i="22"/>
  <c r="R745" i="22"/>
  <c r="R746" i="22"/>
  <c r="R747" i="22"/>
  <c r="R748" i="22"/>
  <c r="R749" i="22"/>
  <c r="R750" i="22"/>
  <c r="R751" i="22"/>
  <c r="R752" i="22"/>
  <c r="R753" i="22"/>
  <c r="R754" i="22"/>
  <c r="R755" i="22"/>
  <c r="R756" i="22"/>
  <c r="R757" i="22"/>
  <c r="R758" i="22"/>
  <c r="R759" i="22"/>
  <c r="R760" i="22"/>
  <c r="R761" i="22"/>
  <c r="R762" i="22"/>
  <c r="R763" i="22"/>
  <c r="R764" i="22"/>
  <c r="R765" i="22"/>
  <c r="R766" i="22"/>
  <c r="R767" i="22"/>
  <c r="R768" i="22"/>
  <c r="R769" i="22"/>
  <c r="R770" i="22"/>
  <c r="R771" i="22"/>
  <c r="R772" i="22"/>
  <c r="R773" i="22"/>
  <c r="R774" i="22"/>
  <c r="R775" i="22"/>
  <c r="R776" i="22"/>
  <c r="R777" i="22"/>
  <c r="R778" i="22"/>
  <c r="R779" i="22"/>
  <c r="R780" i="22"/>
  <c r="R781" i="22"/>
  <c r="R782" i="22"/>
  <c r="R783" i="22"/>
  <c r="R784" i="22"/>
  <c r="R785" i="22"/>
  <c r="R786" i="22"/>
  <c r="R787" i="22"/>
  <c r="R788" i="22"/>
  <c r="R789" i="22"/>
  <c r="R790" i="22"/>
  <c r="R791" i="22"/>
  <c r="R792" i="22"/>
  <c r="R793" i="22"/>
  <c r="R794" i="22"/>
  <c r="R795" i="22"/>
  <c r="R796" i="22"/>
  <c r="R797" i="22"/>
  <c r="R798" i="22"/>
  <c r="R799" i="22"/>
  <c r="R800" i="22"/>
  <c r="R801" i="22"/>
  <c r="R802" i="22"/>
  <c r="R803" i="22"/>
  <c r="R804" i="22"/>
  <c r="R805" i="22"/>
  <c r="R806" i="22"/>
  <c r="R807" i="22"/>
  <c r="R808" i="22"/>
  <c r="R809" i="22"/>
  <c r="R810" i="22"/>
  <c r="R811" i="22"/>
  <c r="R812" i="22"/>
  <c r="R813" i="22"/>
  <c r="R814" i="22"/>
  <c r="R815" i="22"/>
  <c r="R816" i="22"/>
  <c r="R817" i="22"/>
  <c r="R818" i="22"/>
  <c r="R819" i="22"/>
  <c r="R820" i="22"/>
  <c r="R821" i="22"/>
  <c r="R822" i="22"/>
  <c r="R823" i="22"/>
  <c r="R824" i="22"/>
  <c r="R825" i="22"/>
  <c r="R826" i="22"/>
  <c r="R827" i="22"/>
  <c r="R828" i="22"/>
  <c r="R829" i="22"/>
  <c r="R830" i="22"/>
  <c r="R831" i="22"/>
  <c r="R832" i="22"/>
  <c r="R833" i="22"/>
  <c r="R834" i="22"/>
  <c r="R835" i="22"/>
  <c r="R836" i="22"/>
  <c r="R837" i="22"/>
  <c r="R838" i="22"/>
  <c r="R839" i="22"/>
  <c r="R840" i="22"/>
  <c r="R841" i="22"/>
  <c r="R842" i="22"/>
  <c r="R843" i="22"/>
  <c r="R844" i="22"/>
  <c r="R845" i="22"/>
  <c r="R846" i="22"/>
  <c r="R847" i="22"/>
  <c r="R848" i="22"/>
  <c r="R849" i="22"/>
  <c r="R850" i="22"/>
  <c r="R851" i="22"/>
  <c r="R852" i="22"/>
  <c r="R853" i="22"/>
  <c r="R854" i="22"/>
  <c r="R855" i="22"/>
  <c r="R856" i="22"/>
  <c r="R857" i="22"/>
  <c r="R858" i="22"/>
  <c r="R859" i="22"/>
  <c r="R860" i="22"/>
  <c r="R861" i="22"/>
  <c r="R862" i="22"/>
  <c r="R863" i="22"/>
  <c r="R864" i="22"/>
  <c r="R865" i="22"/>
  <c r="R866" i="22"/>
  <c r="R867" i="22"/>
  <c r="R868" i="22"/>
  <c r="R869" i="22"/>
  <c r="R870" i="22"/>
  <c r="R871" i="22"/>
  <c r="R872" i="22"/>
  <c r="R873" i="22"/>
  <c r="R874" i="22"/>
  <c r="R875" i="22"/>
  <c r="R876" i="22"/>
  <c r="R877" i="22"/>
  <c r="R878" i="22"/>
  <c r="R879" i="22"/>
  <c r="R880" i="22"/>
  <c r="R881" i="22"/>
  <c r="R882" i="22"/>
  <c r="R883" i="22"/>
  <c r="R884" i="22"/>
  <c r="R885" i="22"/>
  <c r="R886" i="22"/>
  <c r="R887" i="22"/>
  <c r="R888" i="22"/>
  <c r="R889" i="22"/>
  <c r="R890" i="22"/>
  <c r="R891" i="22"/>
  <c r="R892" i="22"/>
  <c r="R893" i="22"/>
  <c r="R894" i="22"/>
  <c r="R895" i="22"/>
  <c r="R896" i="22"/>
  <c r="R897" i="22"/>
  <c r="R898" i="22"/>
  <c r="R899" i="22"/>
  <c r="R900" i="22"/>
  <c r="R901" i="22"/>
  <c r="R902" i="22"/>
  <c r="R903" i="22"/>
  <c r="R904" i="22"/>
  <c r="R905" i="22"/>
  <c r="R906" i="22"/>
  <c r="R907" i="22"/>
  <c r="R908" i="22"/>
  <c r="R909" i="22"/>
  <c r="R910" i="22"/>
  <c r="R911" i="22"/>
  <c r="R912" i="22"/>
  <c r="R913" i="22"/>
  <c r="R914" i="22"/>
  <c r="R915" i="22"/>
  <c r="R916" i="22"/>
  <c r="R917" i="22"/>
  <c r="R918" i="22"/>
  <c r="R919" i="22"/>
  <c r="R920" i="22"/>
  <c r="R921" i="22"/>
  <c r="R922" i="22"/>
  <c r="R923" i="22"/>
  <c r="R924" i="22"/>
  <c r="R925" i="22"/>
  <c r="R926" i="22"/>
  <c r="R927" i="22"/>
  <c r="R928" i="22"/>
  <c r="R929" i="22"/>
  <c r="R930" i="22"/>
  <c r="R931" i="22"/>
  <c r="R932" i="22"/>
  <c r="R933" i="22"/>
  <c r="R934" i="22"/>
  <c r="R935" i="22"/>
  <c r="R936" i="22"/>
  <c r="R937" i="22"/>
  <c r="R938" i="22"/>
  <c r="R939" i="22"/>
  <c r="R940" i="22"/>
  <c r="R941" i="22"/>
  <c r="R942" i="22"/>
  <c r="R943" i="22"/>
  <c r="R944" i="22"/>
  <c r="R945" i="22"/>
  <c r="R946" i="22"/>
  <c r="R947" i="22"/>
  <c r="R948" i="22"/>
  <c r="R949" i="22"/>
  <c r="R950" i="22"/>
  <c r="R951" i="22"/>
  <c r="R952" i="22"/>
  <c r="R953" i="22"/>
  <c r="R954" i="22"/>
  <c r="R955" i="22"/>
  <c r="R956" i="22"/>
  <c r="R957" i="22"/>
  <c r="R958" i="22"/>
  <c r="R959" i="22"/>
  <c r="R960" i="22"/>
  <c r="R961" i="22"/>
  <c r="R962" i="22"/>
  <c r="R963" i="22"/>
  <c r="R964" i="22"/>
  <c r="R965" i="22"/>
  <c r="R966" i="22"/>
  <c r="R967" i="22"/>
  <c r="R968" i="22"/>
  <c r="R969" i="22"/>
  <c r="R970" i="22"/>
  <c r="R971" i="22"/>
  <c r="R972" i="22"/>
  <c r="R973" i="22"/>
  <c r="R974" i="22"/>
  <c r="R975" i="22"/>
  <c r="R976" i="22"/>
  <c r="R977" i="22"/>
  <c r="R978" i="22"/>
  <c r="R979" i="22"/>
  <c r="R980" i="22"/>
  <c r="R981" i="22"/>
  <c r="R982" i="22"/>
  <c r="R983" i="22"/>
  <c r="R984" i="22"/>
  <c r="R985" i="22"/>
  <c r="R986" i="22"/>
  <c r="R987" i="22"/>
  <c r="R988" i="22"/>
  <c r="R989" i="22"/>
  <c r="R990" i="22"/>
  <c r="R991" i="22"/>
  <c r="R992" i="22"/>
  <c r="R993" i="22"/>
  <c r="R994" i="22"/>
  <c r="R995" i="22"/>
  <c r="R996" i="22"/>
  <c r="R997" i="22"/>
  <c r="R998" i="22"/>
  <c r="R999" i="22"/>
  <c r="R1000" i="22"/>
  <c r="R1001" i="22"/>
  <c r="R1002" i="22"/>
  <c r="R1003" i="22"/>
  <c r="R1004" i="22"/>
  <c r="R1005" i="22"/>
  <c r="R1006" i="22"/>
  <c r="R1007" i="22"/>
  <c r="R1008" i="22"/>
  <c r="R1009" i="22"/>
  <c r="R1010" i="22"/>
  <c r="R1011" i="22"/>
  <c r="R1012" i="22"/>
  <c r="R1013" i="22"/>
  <c r="R1014" i="22"/>
  <c r="R1015" i="22"/>
  <c r="R1016" i="22"/>
  <c r="R1017" i="22"/>
  <c r="R1018" i="22"/>
  <c r="R1019" i="22"/>
  <c r="R1020" i="22"/>
  <c r="R1021" i="22"/>
  <c r="R1022" i="22"/>
  <c r="R1023" i="22"/>
  <c r="R1024" i="22"/>
  <c r="R1025" i="22"/>
  <c r="R1026" i="22"/>
  <c r="R1027" i="22"/>
  <c r="R1028" i="22"/>
  <c r="R1029" i="22"/>
  <c r="R1030" i="22"/>
  <c r="R1031" i="22"/>
  <c r="R1032" i="22"/>
  <c r="R1033" i="22"/>
  <c r="R1034" i="22"/>
  <c r="R1035" i="22"/>
  <c r="R1036" i="22"/>
  <c r="R1037" i="22"/>
  <c r="R1038" i="22"/>
  <c r="R1039" i="22"/>
  <c r="R1040" i="22"/>
  <c r="R1041" i="22"/>
  <c r="R1042" i="22"/>
  <c r="R1043" i="22"/>
  <c r="R1044" i="22"/>
  <c r="R1045" i="22"/>
  <c r="R1046" i="22"/>
  <c r="R1047" i="22"/>
  <c r="R1048" i="22"/>
  <c r="R1049" i="22"/>
  <c r="R1050" i="22"/>
  <c r="R1051" i="22"/>
  <c r="R1052" i="22"/>
  <c r="R1053" i="22"/>
  <c r="R1054" i="22"/>
  <c r="R1055" i="22"/>
  <c r="R1056" i="22"/>
  <c r="R1057" i="22"/>
  <c r="R1058" i="22"/>
  <c r="R1059" i="22"/>
  <c r="R1060" i="22"/>
  <c r="R1061" i="22"/>
  <c r="R1062" i="22"/>
  <c r="R1063" i="22"/>
  <c r="R1064" i="22"/>
  <c r="R1065" i="22"/>
  <c r="R1066" i="22"/>
  <c r="R1067" i="22"/>
  <c r="R1068" i="22"/>
  <c r="R1069" i="22"/>
  <c r="R1070" i="22"/>
  <c r="R1071" i="22"/>
  <c r="R1072" i="22"/>
  <c r="R1073" i="22"/>
  <c r="R1074" i="22"/>
  <c r="R1075" i="22"/>
  <c r="R1076" i="22"/>
  <c r="R1077" i="22"/>
  <c r="R1078" i="22"/>
  <c r="R1079" i="22"/>
  <c r="R1080" i="22"/>
  <c r="R1081" i="22"/>
  <c r="R1082" i="22"/>
  <c r="R1083" i="22"/>
  <c r="R1084" i="22"/>
  <c r="R1085" i="22"/>
  <c r="R1086" i="22"/>
  <c r="R1087" i="22"/>
  <c r="R1088" i="22"/>
  <c r="R1089" i="22"/>
  <c r="R1090" i="22"/>
  <c r="R1091" i="22"/>
  <c r="R1092" i="22"/>
  <c r="R1093" i="22"/>
  <c r="R1094" i="22"/>
  <c r="R1095" i="22"/>
  <c r="R1096" i="22"/>
  <c r="R1097" i="22"/>
  <c r="R1098" i="22"/>
  <c r="R1099" i="22"/>
  <c r="R1100" i="22"/>
  <c r="R1101" i="22"/>
  <c r="R1102" i="22"/>
  <c r="R1103" i="22"/>
  <c r="R1104" i="22"/>
  <c r="R1105" i="22"/>
  <c r="R1106" i="22"/>
  <c r="R1107" i="22"/>
  <c r="R1108" i="22"/>
  <c r="R1109" i="22"/>
  <c r="R1110" i="22"/>
  <c r="R1111" i="22"/>
  <c r="R1112" i="22"/>
  <c r="R1113" i="22"/>
  <c r="R1114" i="22"/>
  <c r="R1115" i="22"/>
  <c r="R1116" i="22"/>
  <c r="R1117" i="22"/>
  <c r="R1118" i="22"/>
  <c r="R1119" i="22"/>
  <c r="R1120" i="22"/>
  <c r="R1121" i="22"/>
  <c r="R1122" i="22"/>
  <c r="R1123" i="22"/>
  <c r="R1124" i="22"/>
  <c r="R1125" i="22"/>
  <c r="R1126" i="22"/>
  <c r="R1127" i="22"/>
  <c r="R1128" i="22"/>
  <c r="R1129" i="22"/>
  <c r="R1130" i="22"/>
  <c r="R1131" i="22"/>
  <c r="R1132" i="22"/>
  <c r="R1133" i="22"/>
  <c r="R1134" i="22"/>
  <c r="R1135" i="22"/>
  <c r="R1136" i="22"/>
  <c r="R1137" i="22"/>
  <c r="R1138" i="22"/>
  <c r="R1139" i="22"/>
  <c r="R1140" i="22"/>
  <c r="R1141" i="22"/>
  <c r="R1142" i="22"/>
  <c r="R1143" i="22"/>
  <c r="R1144" i="22"/>
  <c r="R1145" i="22"/>
  <c r="R1146" i="22"/>
  <c r="R1147" i="22"/>
  <c r="R1148" i="22"/>
  <c r="R1149" i="22"/>
  <c r="R1150" i="22"/>
  <c r="R1151" i="22"/>
  <c r="R1152" i="22"/>
  <c r="R1153" i="22"/>
  <c r="R1154" i="22"/>
  <c r="R1155" i="22"/>
  <c r="R1156" i="22"/>
  <c r="R1157" i="22"/>
  <c r="R1158" i="22"/>
  <c r="R1159" i="22"/>
  <c r="R1160" i="22"/>
  <c r="R1161" i="22"/>
  <c r="R1162" i="22"/>
  <c r="R1163" i="22"/>
  <c r="R1164" i="22"/>
  <c r="R1165" i="22"/>
  <c r="R1166" i="22"/>
  <c r="R1167" i="22"/>
  <c r="R1168" i="22"/>
  <c r="R1169" i="22"/>
  <c r="R1170" i="22"/>
  <c r="R1171" i="22"/>
  <c r="R1172" i="22"/>
  <c r="R1173" i="22"/>
  <c r="R1174" i="22"/>
  <c r="R1175" i="22"/>
  <c r="R1176" i="22"/>
  <c r="R1177" i="22"/>
  <c r="R1178" i="22"/>
  <c r="R1179" i="22"/>
  <c r="R1180" i="22"/>
  <c r="R1181" i="22"/>
  <c r="R1182" i="22"/>
  <c r="R1183" i="22"/>
  <c r="R1184" i="22"/>
  <c r="R1185" i="22"/>
  <c r="R1186" i="22"/>
  <c r="R1187" i="22"/>
  <c r="R1188" i="22"/>
  <c r="R1189" i="22"/>
  <c r="R1190" i="22"/>
  <c r="R1191" i="22"/>
  <c r="R1192" i="22"/>
  <c r="R1193" i="22"/>
  <c r="R1194" i="22"/>
  <c r="R1195" i="22"/>
  <c r="R1196" i="22"/>
  <c r="R1197" i="22"/>
  <c r="R1198" i="22"/>
  <c r="R1199" i="22"/>
  <c r="R1200" i="22"/>
  <c r="R1201" i="22"/>
  <c r="R1202" i="22"/>
  <c r="R1203" i="22"/>
  <c r="R1204" i="22"/>
  <c r="R1205" i="22"/>
  <c r="R1206" i="22"/>
  <c r="R1207" i="22"/>
  <c r="R1208" i="22"/>
  <c r="R1209" i="22"/>
  <c r="R1210" i="22"/>
  <c r="R1211" i="22"/>
  <c r="R1212" i="22"/>
  <c r="R1213" i="22"/>
  <c r="R1214" i="22"/>
  <c r="R1215" i="22"/>
  <c r="R1216" i="22"/>
  <c r="R1217" i="22"/>
  <c r="R1218" i="22"/>
  <c r="R1219" i="22"/>
  <c r="R1220" i="22"/>
  <c r="R1221" i="22"/>
  <c r="R1222" i="22"/>
  <c r="R1223" i="22"/>
  <c r="R1224" i="22"/>
  <c r="R1225" i="22"/>
  <c r="R1226" i="22"/>
  <c r="R1227" i="22"/>
  <c r="R1228" i="22"/>
  <c r="R1229" i="22"/>
  <c r="R1230" i="22"/>
  <c r="R1231" i="22"/>
  <c r="R1232" i="22"/>
  <c r="R1233" i="22"/>
  <c r="R1234" i="22"/>
  <c r="R1235" i="22"/>
  <c r="R1236" i="22"/>
  <c r="R1237" i="22"/>
  <c r="R1238" i="22"/>
  <c r="R1239" i="22"/>
  <c r="R1240" i="22"/>
  <c r="R1241" i="22"/>
  <c r="R1242" i="22"/>
  <c r="R1243" i="22"/>
  <c r="R1244" i="22"/>
  <c r="R1245" i="22"/>
  <c r="R1246" i="22"/>
  <c r="R1247" i="22"/>
  <c r="R1248" i="22"/>
  <c r="R1249" i="22"/>
  <c r="R1250" i="22"/>
  <c r="R1251" i="22"/>
  <c r="R1252" i="22"/>
  <c r="R1253" i="22"/>
  <c r="R1254" i="22"/>
  <c r="R1255" i="22"/>
  <c r="R1256" i="22"/>
  <c r="R1257" i="22"/>
  <c r="R1258" i="22"/>
  <c r="R1259" i="22"/>
  <c r="R1260" i="22"/>
  <c r="R1261" i="22"/>
  <c r="R1262" i="22"/>
  <c r="R1263" i="22"/>
  <c r="R1264" i="22"/>
  <c r="R1265" i="22"/>
  <c r="R1266" i="22"/>
  <c r="R1267" i="22"/>
  <c r="R1268" i="22"/>
  <c r="R1269" i="22"/>
  <c r="R1270" i="22"/>
  <c r="R1271" i="22"/>
  <c r="R1272" i="22"/>
  <c r="R1273" i="22"/>
  <c r="R1274" i="22"/>
  <c r="R1275" i="22"/>
  <c r="R1276" i="22"/>
  <c r="R1277" i="22"/>
  <c r="R1278" i="22"/>
  <c r="R1279" i="22"/>
  <c r="R1280" i="22"/>
  <c r="R1281" i="22"/>
  <c r="R1282" i="22"/>
  <c r="R1283" i="22"/>
  <c r="R1284" i="22"/>
  <c r="R1285" i="22"/>
  <c r="R1286" i="22"/>
  <c r="R1287" i="22"/>
  <c r="R1288" i="22"/>
  <c r="R1289" i="22"/>
  <c r="R1290" i="22"/>
  <c r="R1291" i="22"/>
  <c r="R1292" i="22"/>
  <c r="R1293" i="22"/>
  <c r="R1294" i="22"/>
  <c r="R1295" i="22"/>
  <c r="R1296" i="22"/>
  <c r="R1297" i="22"/>
  <c r="R1298" i="22"/>
  <c r="R1299" i="22"/>
  <c r="R1300" i="22"/>
  <c r="R1301" i="22"/>
  <c r="R1302" i="22"/>
  <c r="R1303" i="22"/>
  <c r="R1304" i="22"/>
  <c r="R1305" i="22"/>
  <c r="R1306" i="22"/>
  <c r="R1307" i="22"/>
  <c r="R1308" i="22"/>
  <c r="R1309" i="22"/>
  <c r="R1310" i="22"/>
  <c r="R1311" i="22"/>
  <c r="R1312" i="22"/>
  <c r="R1313" i="22"/>
  <c r="R1314" i="22"/>
  <c r="R1315" i="22"/>
  <c r="R1316" i="22"/>
  <c r="R1317" i="22"/>
  <c r="R1318" i="22"/>
  <c r="R1319" i="22"/>
  <c r="R1320" i="22"/>
  <c r="R1321" i="22"/>
  <c r="R1322" i="22"/>
  <c r="R1323" i="22"/>
  <c r="R1324" i="22"/>
  <c r="R1325" i="22"/>
  <c r="R1326" i="22"/>
  <c r="R1327" i="22"/>
  <c r="R1328" i="22"/>
  <c r="R1329" i="22"/>
  <c r="R1330" i="22"/>
  <c r="R1331" i="22"/>
  <c r="R1332" i="22"/>
  <c r="R1333" i="22"/>
  <c r="R1334" i="22"/>
  <c r="R1335" i="22"/>
  <c r="R1336" i="22"/>
  <c r="R1337" i="22"/>
  <c r="R1338" i="22"/>
  <c r="R1339" i="22"/>
  <c r="R1340" i="22"/>
  <c r="R1341" i="22"/>
  <c r="R1342" i="22"/>
  <c r="R1343" i="22"/>
  <c r="R1344" i="22"/>
  <c r="R1345" i="22"/>
  <c r="R1346" i="22"/>
  <c r="R1347" i="22"/>
  <c r="R1348" i="22"/>
  <c r="R1349" i="22"/>
  <c r="R1350" i="22"/>
  <c r="R1351" i="22"/>
  <c r="R1352" i="22"/>
  <c r="R1353" i="22"/>
  <c r="R1354" i="22"/>
  <c r="R1355" i="22"/>
  <c r="R1356" i="22"/>
  <c r="R1357" i="22"/>
  <c r="R1358" i="22"/>
  <c r="R1359" i="22"/>
  <c r="R1360" i="22"/>
  <c r="R1361" i="22"/>
  <c r="R1362" i="22"/>
  <c r="R1363" i="22"/>
  <c r="R1364" i="22"/>
  <c r="R1365" i="22"/>
  <c r="R1366" i="22"/>
  <c r="R1367" i="22"/>
  <c r="R1368" i="22"/>
  <c r="R1369" i="22"/>
  <c r="R1370" i="22"/>
  <c r="R1371" i="22"/>
  <c r="R1372" i="22"/>
  <c r="R1373" i="22"/>
  <c r="R1374" i="22"/>
  <c r="R1375" i="22"/>
  <c r="R1376" i="22"/>
  <c r="R1377" i="22"/>
  <c r="R1378" i="22"/>
  <c r="R1379" i="22"/>
  <c r="R1380" i="22"/>
  <c r="R1381" i="22"/>
  <c r="R1382" i="22"/>
  <c r="R1383" i="22"/>
  <c r="R1384" i="22"/>
  <c r="R1385" i="22"/>
  <c r="R1386" i="22"/>
  <c r="R1387" i="22"/>
  <c r="R1388" i="22"/>
  <c r="R1389" i="22"/>
  <c r="R1390" i="22"/>
  <c r="R1391" i="22"/>
  <c r="R1392" i="22"/>
  <c r="R1393" i="22"/>
  <c r="R1394" i="22"/>
  <c r="R1395" i="22"/>
  <c r="R1396" i="22"/>
  <c r="R1397" i="22"/>
  <c r="R1398" i="22"/>
  <c r="R1399" i="22"/>
  <c r="R1400" i="22"/>
  <c r="R1401" i="22"/>
  <c r="R1402" i="22"/>
  <c r="R1403" i="22"/>
  <c r="R1404" i="22"/>
  <c r="R1405" i="22"/>
  <c r="R1406" i="22"/>
  <c r="R1407" i="22"/>
  <c r="R1408" i="22"/>
  <c r="R1409" i="22"/>
  <c r="R1410" i="22"/>
  <c r="R1411" i="22"/>
  <c r="R1412" i="22"/>
  <c r="R1413" i="22"/>
  <c r="R1414" i="22"/>
  <c r="R1415" i="22"/>
  <c r="R1416" i="22"/>
  <c r="R1417" i="22"/>
  <c r="R1418" i="22"/>
  <c r="R1419" i="22"/>
  <c r="R1420" i="22"/>
  <c r="R1421" i="22"/>
  <c r="R1422" i="22"/>
  <c r="R1423" i="22"/>
  <c r="R1424" i="22"/>
  <c r="R1425" i="22"/>
  <c r="R1426" i="22"/>
  <c r="R1427" i="22"/>
  <c r="R1428" i="22"/>
  <c r="R1429" i="22"/>
  <c r="R1430" i="22"/>
  <c r="R1431" i="22"/>
  <c r="R1432" i="22"/>
  <c r="R1433" i="22"/>
  <c r="R1434" i="22"/>
  <c r="R1435" i="22"/>
  <c r="R1436" i="22"/>
  <c r="R1437" i="22"/>
  <c r="R1438" i="22"/>
  <c r="R1439" i="22"/>
  <c r="R1440" i="22"/>
  <c r="R1441" i="22"/>
  <c r="R1442" i="22"/>
  <c r="R1443" i="22"/>
  <c r="R1444" i="22"/>
  <c r="R1445" i="22"/>
  <c r="R1446" i="22"/>
  <c r="R1447" i="22"/>
  <c r="R1448" i="22"/>
  <c r="R1449" i="22"/>
  <c r="R1450" i="22"/>
  <c r="R1451" i="22"/>
  <c r="R1452" i="22"/>
  <c r="R1453" i="22"/>
  <c r="R1454" i="22"/>
  <c r="R1455" i="22"/>
  <c r="R1456" i="22"/>
  <c r="R1457" i="22"/>
  <c r="R1458" i="22"/>
  <c r="R1459" i="22"/>
  <c r="R1460" i="22"/>
  <c r="R1461" i="22"/>
  <c r="R1462" i="22"/>
  <c r="R1463" i="22"/>
  <c r="R1464" i="22"/>
  <c r="R1465" i="22"/>
  <c r="R1466" i="22"/>
  <c r="R1467" i="22"/>
  <c r="R1468" i="22"/>
  <c r="R1469" i="22"/>
  <c r="R1470" i="22"/>
  <c r="R1471" i="22"/>
  <c r="R1472" i="22"/>
  <c r="R1473" i="22"/>
  <c r="R1474" i="22"/>
  <c r="R1475" i="22"/>
  <c r="R1476" i="22"/>
  <c r="R1477" i="22"/>
  <c r="R1478" i="22"/>
  <c r="R1479" i="22"/>
  <c r="R1480" i="22"/>
  <c r="R1481" i="22"/>
  <c r="R1482" i="22"/>
  <c r="R1483" i="22"/>
  <c r="R1484" i="22"/>
  <c r="R1485" i="22"/>
  <c r="R1486" i="22"/>
  <c r="R1487" i="22"/>
  <c r="R1488" i="22"/>
  <c r="R1489" i="22"/>
  <c r="R1490" i="22"/>
  <c r="R1491" i="22"/>
  <c r="R1492" i="22"/>
  <c r="R1493" i="22"/>
  <c r="R1494" i="22"/>
  <c r="R1495" i="22"/>
  <c r="R1496" i="22"/>
  <c r="R1497" i="22"/>
  <c r="R1498" i="22"/>
  <c r="R1499" i="22"/>
  <c r="R1500" i="22"/>
  <c r="R1501" i="22"/>
  <c r="R1502" i="22"/>
  <c r="R1503" i="22"/>
  <c r="R1504" i="22"/>
  <c r="R1505" i="22"/>
  <c r="R1506" i="22"/>
  <c r="R1507" i="22"/>
  <c r="R1508" i="22"/>
  <c r="R1509" i="22"/>
  <c r="R1510" i="22"/>
  <c r="R1511" i="22"/>
  <c r="R1512" i="22"/>
  <c r="R1513" i="22"/>
  <c r="R1514" i="22"/>
  <c r="R1515" i="22"/>
  <c r="R1516" i="22"/>
  <c r="R1517" i="22"/>
  <c r="R1518" i="22"/>
  <c r="R1519" i="22"/>
  <c r="R1520" i="22"/>
  <c r="R1521" i="22"/>
  <c r="R1522" i="22"/>
  <c r="R1523" i="22"/>
  <c r="R1524" i="22"/>
  <c r="R1525" i="22"/>
  <c r="R1526" i="22"/>
  <c r="R1527" i="22"/>
  <c r="R1528" i="22"/>
  <c r="R1529" i="22"/>
  <c r="R1530" i="22"/>
  <c r="R1531" i="22"/>
  <c r="R1532" i="22"/>
  <c r="R1533" i="22"/>
  <c r="R1534" i="22"/>
  <c r="R1535" i="22"/>
  <c r="R1536" i="22"/>
  <c r="R1537" i="22"/>
  <c r="R1538" i="22"/>
  <c r="R1539" i="22"/>
  <c r="R1540" i="22"/>
  <c r="R1541" i="22"/>
  <c r="R1542" i="22"/>
  <c r="R1543" i="22"/>
  <c r="R1544" i="22"/>
  <c r="R1545" i="22"/>
  <c r="R1546" i="22"/>
  <c r="R1547" i="22"/>
  <c r="R1548" i="22"/>
  <c r="R1549" i="22"/>
  <c r="R1550" i="22"/>
  <c r="R1551" i="22"/>
  <c r="R1552" i="22"/>
  <c r="R1553" i="22"/>
  <c r="R1554" i="22"/>
  <c r="R1555" i="22"/>
  <c r="R1556" i="22"/>
  <c r="R1557" i="22"/>
  <c r="R1558" i="22"/>
  <c r="R1559" i="22"/>
  <c r="R1560" i="22"/>
  <c r="R1561" i="22"/>
  <c r="R1562" i="22"/>
  <c r="R1563" i="22"/>
  <c r="R1564" i="22"/>
  <c r="R1565" i="22"/>
  <c r="R1566" i="22"/>
  <c r="R1567" i="22"/>
  <c r="R1568" i="22"/>
  <c r="R1569" i="22"/>
  <c r="R1570" i="22"/>
  <c r="R1571" i="22"/>
  <c r="R1572" i="22"/>
  <c r="R1573" i="22"/>
  <c r="R1574" i="22"/>
  <c r="R1575" i="22"/>
  <c r="R1576" i="22"/>
  <c r="R1577" i="22"/>
  <c r="R1578" i="22"/>
  <c r="R1579" i="22"/>
  <c r="R1580" i="22"/>
  <c r="R1581" i="22"/>
  <c r="R1582" i="22"/>
  <c r="R1583" i="22"/>
  <c r="R1584" i="22"/>
  <c r="R1585" i="22"/>
  <c r="R1586" i="22"/>
  <c r="R1587" i="22"/>
  <c r="R1588" i="22"/>
  <c r="R1589" i="22"/>
  <c r="R1590" i="22"/>
  <c r="R1591" i="22"/>
  <c r="R1592" i="22"/>
  <c r="R1593" i="22"/>
  <c r="R1594" i="22"/>
  <c r="R1595" i="22"/>
  <c r="R1596" i="22"/>
  <c r="R1597" i="22"/>
  <c r="R1598" i="22"/>
  <c r="R1599" i="22"/>
  <c r="R1600" i="22"/>
  <c r="R1601" i="22"/>
  <c r="R1602" i="22"/>
  <c r="R1603" i="22"/>
  <c r="R1604" i="22"/>
  <c r="R1605" i="22"/>
  <c r="R1606" i="22"/>
  <c r="R1607" i="22"/>
  <c r="R1608" i="22"/>
  <c r="R1609" i="22"/>
  <c r="R1610" i="22"/>
  <c r="R1611" i="22"/>
  <c r="R1612" i="22"/>
  <c r="R1613" i="22"/>
  <c r="R1614" i="22"/>
  <c r="R1615" i="22"/>
  <c r="R1616" i="22"/>
  <c r="R1617" i="22"/>
  <c r="R1618" i="22"/>
  <c r="R1619" i="22"/>
  <c r="R1620" i="22"/>
  <c r="R1621" i="22"/>
  <c r="R1622" i="22"/>
  <c r="R1623" i="22"/>
  <c r="R1624" i="22"/>
  <c r="R1625" i="22"/>
  <c r="R1626" i="22"/>
  <c r="R1627" i="22"/>
  <c r="R1628" i="22"/>
  <c r="R1629" i="22"/>
  <c r="R1630" i="22"/>
  <c r="R1631" i="22"/>
  <c r="R1632" i="22"/>
  <c r="R1633" i="22"/>
  <c r="R1634" i="22"/>
  <c r="R1635" i="22"/>
  <c r="R1636" i="22"/>
  <c r="R1637" i="22"/>
  <c r="R1638" i="22"/>
  <c r="R1639" i="22"/>
  <c r="R1640" i="22"/>
  <c r="R1641" i="22"/>
  <c r="R1642" i="22"/>
  <c r="R1643" i="22"/>
  <c r="R1644" i="22"/>
  <c r="R1645" i="22"/>
  <c r="R1646" i="22"/>
  <c r="R1647" i="22"/>
  <c r="R1648" i="22"/>
  <c r="R1649" i="22"/>
  <c r="R1650" i="22"/>
  <c r="R1651" i="22"/>
  <c r="R1652" i="22"/>
  <c r="R1653" i="22"/>
  <c r="R1654" i="22"/>
  <c r="R1655" i="22"/>
  <c r="R1656" i="22"/>
  <c r="R1657" i="22"/>
  <c r="R1658" i="22"/>
  <c r="R1659" i="22"/>
  <c r="R1660" i="22"/>
  <c r="R1661" i="22"/>
  <c r="R1662" i="22"/>
  <c r="R1663" i="22"/>
  <c r="R1664" i="22"/>
  <c r="R1665" i="22"/>
  <c r="R1666" i="22"/>
  <c r="R1667" i="22"/>
  <c r="R1668" i="22"/>
  <c r="R1669" i="22"/>
  <c r="R1670" i="22"/>
  <c r="R1671" i="22"/>
  <c r="R1672" i="22"/>
  <c r="R1673" i="22"/>
  <c r="R1674" i="22"/>
  <c r="R1675" i="22"/>
  <c r="R1676" i="22"/>
  <c r="R1677" i="22"/>
  <c r="R1678" i="22"/>
  <c r="R1679" i="22"/>
  <c r="R1680" i="22"/>
  <c r="R1681" i="22"/>
  <c r="R1682" i="22"/>
  <c r="R1683" i="22"/>
  <c r="R1684" i="22"/>
  <c r="R1685" i="22"/>
  <c r="R1686" i="22"/>
  <c r="R1687" i="22"/>
  <c r="R1688" i="22"/>
  <c r="R1689" i="22"/>
  <c r="R1690" i="22"/>
  <c r="R1691" i="22"/>
  <c r="R1692" i="22"/>
  <c r="R1693" i="22"/>
  <c r="R1694" i="22"/>
  <c r="R1695" i="22"/>
  <c r="R1696" i="22"/>
  <c r="R1697" i="22"/>
  <c r="R1698" i="22"/>
  <c r="R1699" i="22"/>
  <c r="R1700" i="22"/>
  <c r="R1701" i="22"/>
  <c r="R1702" i="22"/>
  <c r="R1703" i="22"/>
  <c r="R1704" i="22"/>
  <c r="R1705" i="22"/>
  <c r="R1706" i="22"/>
  <c r="R1707" i="22"/>
  <c r="R1708" i="22"/>
  <c r="R1709" i="22"/>
  <c r="R1710" i="22"/>
  <c r="R1711" i="22"/>
  <c r="R1712" i="22"/>
  <c r="R1713" i="22"/>
  <c r="R1714" i="22"/>
  <c r="R1715" i="22"/>
  <c r="R1716" i="22"/>
  <c r="R1717" i="22"/>
  <c r="R1718" i="22"/>
  <c r="R1719" i="22"/>
  <c r="R1720" i="22"/>
  <c r="R1721" i="22"/>
  <c r="R1722" i="22"/>
  <c r="R1723" i="22"/>
  <c r="R1724" i="22"/>
  <c r="R1725" i="22"/>
  <c r="R1726" i="22"/>
  <c r="R1727" i="22"/>
  <c r="R1728" i="22"/>
  <c r="R1729" i="22"/>
  <c r="R1730" i="22"/>
  <c r="R1731" i="22"/>
  <c r="R1732" i="22"/>
  <c r="R1733" i="22"/>
  <c r="R1734" i="22"/>
  <c r="R1735" i="22"/>
  <c r="R1736" i="22"/>
  <c r="R1737" i="22"/>
  <c r="R1738" i="22"/>
  <c r="R1739" i="22"/>
  <c r="R1740" i="22"/>
  <c r="R1741" i="22"/>
  <c r="R1742" i="22"/>
  <c r="R1743" i="22"/>
  <c r="R1744" i="22"/>
  <c r="R1745" i="22"/>
  <c r="R1746" i="22"/>
  <c r="R1747" i="22"/>
  <c r="R1748" i="22"/>
  <c r="R1749" i="22"/>
  <c r="R1750" i="22"/>
  <c r="R1751" i="22"/>
  <c r="R1752" i="22"/>
  <c r="R1753" i="22"/>
  <c r="R1754" i="22"/>
  <c r="R1755" i="22"/>
  <c r="R1756" i="22"/>
  <c r="R1757" i="22"/>
  <c r="R1758" i="22"/>
  <c r="R1759" i="22"/>
  <c r="R1760" i="22"/>
  <c r="R1761" i="22"/>
  <c r="R1762" i="22"/>
  <c r="R1763" i="22"/>
  <c r="R1764" i="22"/>
  <c r="R1765" i="22"/>
  <c r="R1766" i="22"/>
  <c r="R1767" i="22"/>
  <c r="R1768" i="22"/>
  <c r="R1769" i="22"/>
  <c r="R1770" i="22"/>
  <c r="R1771" i="22"/>
  <c r="R1772" i="22"/>
  <c r="R1773" i="22"/>
  <c r="R1774" i="22"/>
  <c r="R1775" i="22"/>
  <c r="R1776" i="22"/>
  <c r="R1777" i="22"/>
  <c r="R1778" i="22"/>
  <c r="R1779" i="22"/>
  <c r="R1780" i="22"/>
  <c r="R1781" i="22"/>
  <c r="R1782" i="22"/>
  <c r="R1783" i="22"/>
  <c r="R1784" i="22"/>
  <c r="R1785" i="22"/>
  <c r="R1786" i="22"/>
  <c r="R1787" i="22"/>
  <c r="R1788" i="22"/>
  <c r="R1789" i="22"/>
  <c r="R1790" i="22"/>
  <c r="R1791" i="22"/>
  <c r="R1792" i="22"/>
  <c r="R1793" i="22"/>
  <c r="R1794" i="22"/>
  <c r="R1795" i="22"/>
  <c r="R1796" i="22"/>
  <c r="R1797" i="22"/>
  <c r="R1798" i="22"/>
  <c r="R1799" i="22"/>
  <c r="R1800" i="22"/>
  <c r="R1801" i="22"/>
  <c r="R1802" i="22"/>
  <c r="R1803" i="22"/>
  <c r="R1804" i="22"/>
  <c r="R1805" i="22"/>
  <c r="R1806" i="22"/>
  <c r="R1807" i="22"/>
  <c r="R1808" i="22"/>
  <c r="R1809" i="22"/>
  <c r="R1810" i="22"/>
  <c r="R1811" i="22"/>
  <c r="R1812" i="22"/>
  <c r="R1813" i="22"/>
  <c r="R1814" i="22"/>
  <c r="R1815" i="22"/>
  <c r="R1816" i="22"/>
  <c r="R1817" i="22"/>
  <c r="R1818" i="22"/>
  <c r="R1819" i="22"/>
  <c r="R1820" i="22"/>
  <c r="R1821" i="22"/>
  <c r="R1822" i="22"/>
  <c r="R1823" i="22"/>
  <c r="R1824" i="22"/>
  <c r="R1825" i="22"/>
  <c r="R1826" i="22"/>
  <c r="R1827" i="22"/>
  <c r="R1828" i="22"/>
  <c r="R1829" i="22"/>
  <c r="R1830" i="22"/>
  <c r="R1831" i="22"/>
  <c r="R1832" i="22"/>
  <c r="R1833" i="22"/>
  <c r="R1834" i="22"/>
  <c r="R1835" i="22"/>
  <c r="R1836" i="22"/>
  <c r="R1837" i="22"/>
  <c r="R1838" i="22"/>
  <c r="R1839" i="22"/>
  <c r="R1840" i="22"/>
  <c r="R1841" i="22"/>
  <c r="R1842" i="22"/>
  <c r="R1843" i="22"/>
  <c r="R1844" i="22"/>
  <c r="R1845" i="22"/>
  <c r="R1846" i="22"/>
  <c r="R1847" i="22"/>
  <c r="R1848" i="22"/>
  <c r="R1849" i="22"/>
  <c r="R1850" i="22"/>
  <c r="R1851" i="22"/>
  <c r="R1852" i="22"/>
  <c r="R1853" i="22"/>
  <c r="R1854" i="22"/>
  <c r="R1855" i="22"/>
  <c r="R1856" i="22"/>
  <c r="R1857" i="22"/>
  <c r="R1858" i="22"/>
  <c r="R1859" i="22"/>
  <c r="R1860" i="22"/>
  <c r="R1861" i="22"/>
  <c r="R1862" i="22"/>
  <c r="R1863" i="22"/>
  <c r="R1864" i="22"/>
  <c r="R1865" i="22"/>
  <c r="R1866" i="22"/>
  <c r="R1867" i="22"/>
  <c r="R1868" i="22"/>
  <c r="R1869" i="22"/>
  <c r="R1870" i="22"/>
  <c r="R1871" i="22"/>
  <c r="R1872" i="22"/>
  <c r="R1873" i="22"/>
  <c r="R1874" i="22"/>
  <c r="R1875" i="22"/>
  <c r="R1876" i="22"/>
  <c r="R1877" i="22"/>
  <c r="R1878" i="22"/>
  <c r="R1879" i="22"/>
  <c r="R1880" i="22"/>
  <c r="R1881" i="22"/>
  <c r="R1882" i="22"/>
  <c r="R1883" i="22"/>
  <c r="R1884" i="22"/>
  <c r="R1885" i="22"/>
  <c r="R1886" i="22"/>
  <c r="R1887" i="22"/>
  <c r="R1888" i="22"/>
  <c r="R1889" i="22"/>
  <c r="R1890" i="22"/>
  <c r="R1891" i="22"/>
  <c r="R1892" i="22"/>
  <c r="R1893" i="22"/>
  <c r="R1894" i="22"/>
  <c r="R1895" i="22"/>
  <c r="R1896" i="22"/>
  <c r="R1897" i="22"/>
  <c r="R1898" i="22"/>
  <c r="R1899" i="22"/>
  <c r="R1900" i="22"/>
  <c r="R1901" i="22"/>
  <c r="R1902" i="22"/>
  <c r="R1903" i="22"/>
  <c r="R1904" i="22"/>
  <c r="R1905" i="22"/>
  <c r="R1906" i="22"/>
  <c r="R1907" i="22"/>
  <c r="R1908" i="22"/>
  <c r="R1909" i="22"/>
  <c r="R1910" i="22"/>
  <c r="R1911" i="22"/>
  <c r="R1912" i="22"/>
  <c r="R1913" i="22"/>
  <c r="R1914" i="22"/>
  <c r="R1915" i="22"/>
  <c r="R1916" i="22"/>
  <c r="R1917" i="22"/>
  <c r="R1918" i="22"/>
  <c r="R1919" i="22"/>
  <c r="R1920" i="22"/>
  <c r="R1921" i="22"/>
  <c r="R1922" i="22"/>
  <c r="R1923" i="22"/>
  <c r="R1924" i="22"/>
  <c r="R1925" i="22"/>
  <c r="R1926" i="22"/>
  <c r="R1927" i="22"/>
  <c r="R1928" i="22"/>
  <c r="R1929" i="22"/>
  <c r="R1930" i="22"/>
  <c r="R1931" i="22"/>
  <c r="R1932" i="22"/>
  <c r="R1933" i="22"/>
  <c r="R1934" i="22"/>
  <c r="R1935" i="22"/>
  <c r="R1936" i="22"/>
  <c r="R1937" i="22"/>
  <c r="R1938" i="22"/>
  <c r="R1939" i="22"/>
  <c r="R1940" i="22"/>
  <c r="R1941" i="22"/>
  <c r="R1942" i="22"/>
  <c r="R1943" i="22"/>
  <c r="R1944" i="22"/>
  <c r="R1945" i="22"/>
  <c r="R1946" i="22"/>
  <c r="R1947" i="22"/>
  <c r="R1948" i="22"/>
  <c r="R1949" i="22"/>
  <c r="R1950" i="22"/>
  <c r="R1951" i="22"/>
  <c r="R1952" i="22"/>
  <c r="R1953" i="22"/>
  <c r="R1954" i="22"/>
  <c r="R1955" i="22"/>
  <c r="R1956" i="22"/>
  <c r="R1957" i="22"/>
  <c r="R1958" i="22"/>
  <c r="R1959" i="22"/>
  <c r="R1960" i="22"/>
  <c r="R1961" i="22"/>
  <c r="R1962" i="22"/>
  <c r="R1963" i="22"/>
  <c r="R1964" i="22"/>
  <c r="R1965" i="22"/>
  <c r="R1966" i="22"/>
  <c r="R1967" i="22"/>
  <c r="R1968" i="22"/>
  <c r="R1969" i="22"/>
  <c r="R1970" i="22"/>
  <c r="R1971" i="22"/>
  <c r="R1972" i="22"/>
  <c r="R1973" i="22"/>
  <c r="R1974" i="22"/>
  <c r="R1975" i="22"/>
  <c r="R1976" i="22"/>
  <c r="R1977" i="22"/>
  <c r="R1978" i="22"/>
  <c r="R1979" i="22"/>
  <c r="R1980" i="22"/>
  <c r="R1981" i="22"/>
  <c r="R1982" i="22"/>
  <c r="R1983" i="22"/>
  <c r="R1984" i="22"/>
  <c r="R1985" i="22"/>
  <c r="R1986" i="22"/>
  <c r="R1987" i="22"/>
  <c r="R1988" i="22"/>
  <c r="R1989" i="22"/>
  <c r="R1990" i="22"/>
  <c r="R1991" i="22"/>
  <c r="R1992" i="22"/>
  <c r="R1993" i="22"/>
  <c r="R1994" i="22"/>
  <c r="R1995" i="22"/>
  <c r="R1996" i="22"/>
  <c r="R1997" i="22"/>
  <c r="R1998" i="22"/>
  <c r="R1999" i="22"/>
  <c r="R2000" i="22"/>
  <c r="R2001" i="22"/>
  <c r="R3" i="22"/>
  <c r="R4" i="22"/>
  <c r="R5" i="22"/>
  <c r="R6" i="22"/>
  <c r="R7" i="22"/>
  <c r="R8" i="22"/>
  <c r="R9" i="22"/>
  <c r="R10" i="22"/>
  <c r="R11" i="22"/>
  <c r="R12" i="22"/>
  <c r="R13" i="22"/>
  <c r="R15" i="22"/>
  <c r="R2" i="22"/>
  <c r="Q2" i="22"/>
  <c r="Q3" i="22"/>
  <c r="Q4" i="22"/>
  <c r="Q5" i="22"/>
  <c r="Q6" i="22"/>
  <c r="Q7" i="22"/>
  <c r="Q8" i="22"/>
  <c r="Q9" i="22"/>
  <c r="Q10" i="22"/>
  <c r="Q11" i="22"/>
  <c r="Q12" i="22"/>
  <c r="Q13" i="22"/>
  <c r="Q14" i="22"/>
  <c r="Q15" i="22"/>
  <c r="Q16" i="22"/>
  <c r="Q17" i="22"/>
  <c r="Q18" i="22"/>
  <c r="Q19" i="22"/>
  <c r="Q20" i="22"/>
  <c r="Q21" i="22"/>
  <c r="Q22" i="22"/>
  <c r="Q23" i="22"/>
  <c r="Q24" i="22"/>
  <c r="Q25" i="22"/>
  <c r="Q26" i="22"/>
  <c r="Q27" i="22"/>
  <c r="Q28" i="22"/>
  <c r="Q29" i="22"/>
  <c r="Q30" i="22"/>
  <c r="Q31" i="22"/>
  <c r="Q32" i="22"/>
  <c r="Q33" i="22"/>
  <c r="Q34" i="22"/>
  <c r="Q35" i="22"/>
  <c r="Q36" i="22"/>
  <c r="Q37" i="22"/>
  <c r="Q38" i="22"/>
  <c r="Q39" i="22"/>
  <c r="Q40" i="22"/>
  <c r="Q41" i="22"/>
  <c r="Q42" i="22"/>
  <c r="Q43" i="22"/>
  <c r="Q44" i="22"/>
  <c r="Q45" i="22"/>
  <c r="Q46" i="22"/>
  <c r="Q47" i="22"/>
  <c r="Q48" i="22"/>
  <c r="Q49" i="22"/>
  <c r="Q50" i="22"/>
  <c r="Q51" i="22"/>
  <c r="Q52" i="22"/>
  <c r="Q53" i="22"/>
  <c r="Q54" i="22"/>
  <c r="Q55" i="22"/>
  <c r="Q56" i="22"/>
  <c r="Q57" i="22"/>
  <c r="Q58" i="22"/>
  <c r="Q59" i="22"/>
  <c r="Q60" i="22"/>
  <c r="Q61" i="22"/>
  <c r="Q62" i="22"/>
  <c r="Q63" i="22"/>
  <c r="Q64" i="22"/>
  <c r="Q65" i="22"/>
  <c r="Q66" i="22"/>
  <c r="Q67" i="22"/>
  <c r="Q68" i="22"/>
  <c r="Q69" i="22"/>
  <c r="Q70" i="22"/>
  <c r="Q71" i="22"/>
  <c r="Q72" i="22"/>
  <c r="Q73" i="22"/>
  <c r="Q74" i="22"/>
  <c r="Q75" i="22"/>
  <c r="Q76" i="22"/>
  <c r="Q77" i="22"/>
  <c r="Q78" i="22"/>
  <c r="Q79" i="22"/>
  <c r="Q80" i="22"/>
  <c r="Q81" i="22"/>
  <c r="Q82" i="22"/>
  <c r="Q83" i="22"/>
  <c r="Q84" i="22"/>
  <c r="Q85" i="22"/>
  <c r="Q86" i="22"/>
  <c r="Q87" i="22"/>
  <c r="Q88" i="22"/>
  <c r="Q89" i="22"/>
  <c r="Q90" i="22"/>
  <c r="Q91" i="22"/>
  <c r="Q92" i="22"/>
  <c r="Q93" i="22"/>
  <c r="Q94" i="22"/>
  <c r="Q95" i="22"/>
  <c r="Q96" i="22"/>
  <c r="Q97" i="22"/>
  <c r="Q98" i="22"/>
  <c r="Q99" i="22"/>
  <c r="Q100" i="22"/>
  <c r="Q101" i="22"/>
  <c r="Q102" i="22"/>
  <c r="Q103" i="22"/>
  <c r="Q104" i="22"/>
  <c r="Q105" i="22"/>
  <c r="Q106" i="22"/>
  <c r="Q107" i="22"/>
  <c r="Q108" i="22"/>
  <c r="Q109" i="22"/>
  <c r="Q110" i="22"/>
  <c r="Q111" i="22"/>
  <c r="Q112" i="22"/>
  <c r="Q113" i="22"/>
  <c r="Q114" i="22"/>
  <c r="Q115" i="22"/>
  <c r="Q116" i="22"/>
  <c r="Q117" i="22"/>
  <c r="Q118" i="22"/>
  <c r="Q119" i="22"/>
  <c r="Q120" i="22"/>
  <c r="Q121" i="22"/>
  <c r="Q122" i="22"/>
  <c r="Q123" i="22"/>
  <c r="Q124" i="22"/>
  <c r="Q125" i="22"/>
  <c r="Q126" i="22"/>
  <c r="Q127" i="22"/>
  <c r="Q128" i="22"/>
  <c r="Q129" i="22"/>
  <c r="Q130" i="22"/>
  <c r="Q131" i="22"/>
  <c r="Q132" i="22"/>
  <c r="Q133" i="22"/>
  <c r="Q134" i="22"/>
  <c r="Q135" i="22"/>
  <c r="Q136" i="22"/>
  <c r="Q137" i="22"/>
  <c r="Q138" i="22"/>
  <c r="Q139" i="22"/>
  <c r="Q140" i="22"/>
  <c r="Q141" i="22"/>
  <c r="Q142" i="22"/>
  <c r="Q143" i="22"/>
  <c r="Q144" i="22"/>
  <c r="Q145" i="22"/>
  <c r="Q146" i="22"/>
  <c r="Q147" i="22"/>
  <c r="Q148" i="22"/>
  <c r="Q149" i="22"/>
  <c r="Q150" i="22"/>
  <c r="Q151" i="22"/>
  <c r="Q152" i="22"/>
  <c r="Q153" i="22"/>
  <c r="Q154" i="22"/>
  <c r="Q155" i="22"/>
  <c r="Q156" i="22"/>
  <c r="Q157" i="22"/>
  <c r="Q158" i="22"/>
  <c r="Q159" i="22"/>
  <c r="Q160" i="22"/>
  <c r="Q161" i="22"/>
  <c r="Q162" i="22"/>
  <c r="Q163" i="22"/>
  <c r="Q164" i="22"/>
  <c r="Q165" i="22"/>
  <c r="Q166" i="22"/>
  <c r="Q167" i="22"/>
  <c r="Q168" i="22"/>
  <c r="Q169" i="22"/>
  <c r="Q170" i="22"/>
  <c r="Q171" i="22"/>
  <c r="Q172" i="22"/>
  <c r="Q173" i="22"/>
  <c r="Q174" i="22"/>
  <c r="Q175" i="22"/>
  <c r="Q176" i="22"/>
  <c r="Q177" i="22"/>
  <c r="Q178" i="22"/>
  <c r="Q179" i="22"/>
  <c r="Q180" i="22"/>
  <c r="Q181" i="22"/>
  <c r="Q182" i="22"/>
  <c r="Q183" i="22"/>
  <c r="Q184" i="22"/>
  <c r="Q185" i="22"/>
  <c r="Q186" i="22"/>
  <c r="Q187" i="22"/>
  <c r="Q188" i="22"/>
  <c r="Q189" i="22"/>
  <c r="Q190" i="22"/>
  <c r="Q191" i="22"/>
  <c r="Q192" i="22"/>
  <c r="Q193" i="22"/>
  <c r="Q194" i="22"/>
  <c r="Q195" i="22"/>
  <c r="Q196" i="22"/>
  <c r="Q197" i="22"/>
  <c r="Q198" i="22"/>
  <c r="Q199" i="22"/>
  <c r="Q200" i="22"/>
  <c r="Q201" i="22"/>
  <c r="Q202" i="22"/>
  <c r="Q203" i="22"/>
  <c r="Q204" i="22"/>
  <c r="Q205" i="22"/>
  <c r="Q206" i="22"/>
  <c r="Q207" i="22"/>
  <c r="Q208" i="22"/>
  <c r="Q209" i="22"/>
  <c r="Q210" i="22"/>
  <c r="Q211" i="22"/>
  <c r="Q212" i="22"/>
  <c r="Q213" i="22"/>
  <c r="Q214" i="22"/>
  <c r="Q215" i="22"/>
  <c r="Q216" i="22"/>
  <c r="Q217" i="22"/>
  <c r="Q218" i="22"/>
  <c r="Q219" i="22"/>
  <c r="Q220" i="22"/>
  <c r="Q221" i="22"/>
  <c r="Q222" i="22"/>
  <c r="Q223" i="22"/>
  <c r="Q224" i="22"/>
  <c r="Q225" i="22"/>
  <c r="Q226" i="22"/>
  <c r="Q227" i="22"/>
  <c r="Q228" i="22"/>
  <c r="Q229" i="22"/>
  <c r="Q230" i="22"/>
  <c r="Q231" i="22"/>
  <c r="Q232" i="22"/>
  <c r="Q233" i="22"/>
  <c r="Q234" i="22"/>
  <c r="Q235" i="22"/>
  <c r="Q236" i="22"/>
  <c r="Q237" i="22"/>
  <c r="Q238" i="22"/>
  <c r="Q239" i="22"/>
  <c r="Q240" i="22"/>
  <c r="Q241" i="22"/>
  <c r="Q242" i="22"/>
  <c r="Q243" i="22"/>
  <c r="Q244" i="22"/>
  <c r="Q245" i="22"/>
  <c r="Q246" i="22"/>
  <c r="Q247" i="22"/>
  <c r="Q248" i="22"/>
  <c r="Q249" i="22"/>
  <c r="Q250" i="22"/>
  <c r="Q251" i="22"/>
  <c r="Q252" i="22"/>
  <c r="Q253" i="22"/>
  <c r="Q254" i="22"/>
  <c r="Q255" i="22"/>
  <c r="Q256" i="22"/>
  <c r="Q257" i="22"/>
  <c r="Q258" i="22"/>
  <c r="Q259" i="22"/>
  <c r="Q260" i="22"/>
  <c r="Q261" i="22"/>
  <c r="Q262" i="22"/>
  <c r="Q263" i="22"/>
  <c r="Q264" i="22"/>
  <c r="Q265" i="22"/>
  <c r="Q266" i="22"/>
  <c r="Q267" i="22"/>
  <c r="Q268" i="22"/>
  <c r="Q269" i="22"/>
  <c r="Q270" i="22"/>
  <c r="Q271" i="22"/>
  <c r="Q272" i="22"/>
  <c r="Q273" i="22"/>
  <c r="Q274" i="22"/>
  <c r="Q275" i="22"/>
  <c r="Q276" i="22"/>
  <c r="Q277" i="22"/>
  <c r="Q278" i="22"/>
  <c r="Q279" i="22"/>
  <c r="Q280" i="22"/>
  <c r="Q281" i="22"/>
  <c r="Q282" i="22"/>
  <c r="Q283" i="22"/>
  <c r="Q284" i="22"/>
  <c r="Q285" i="22"/>
  <c r="Q286" i="22"/>
  <c r="Q287" i="22"/>
  <c r="Q288" i="22"/>
  <c r="Q289" i="22"/>
  <c r="Q290" i="22"/>
  <c r="Q291" i="22"/>
  <c r="Q292" i="22"/>
  <c r="Q293" i="22"/>
  <c r="Q294" i="22"/>
  <c r="Q295" i="22"/>
  <c r="Q296" i="22"/>
  <c r="Q297" i="22"/>
  <c r="Q298" i="22"/>
  <c r="Q299" i="22"/>
  <c r="Q300" i="22"/>
  <c r="Q301" i="22"/>
  <c r="Q302" i="22"/>
  <c r="Q303" i="22"/>
  <c r="Q304" i="22"/>
  <c r="Q305" i="22"/>
  <c r="Q306" i="22"/>
  <c r="Q307" i="22"/>
  <c r="Q308" i="22"/>
  <c r="Q309" i="22"/>
  <c r="Q310" i="22"/>
  <c r="Q311" i="22"/>
  <c r="Q312" i="22"/>
  <c r="Q313" i="22"/>
  <c r="Q314" i="22"/>
  <c r="Q315" i="22"/>
  <c r="Q316" i="22"/>
  <c r="Q317" i="22"/>
  <c r="Q318" i="22"/>
  <c r="Q319" i="22"/>
  <c r="Q320" i="22"/>
  <c r="Q321" i="22"/>
  <c r="Q322" i="22"/>
  <c r="Q323" i="22"/>
  <c r="Q324" i="22"/>
  <c r="Q325" i="22"/>
  <c r="Q326" i="22"/>
  <c r="Q327" i="22"/>
  <c r="Q328" i="22"/>
  <c r="Q329" i="22"/>
  <c r="Q330" i="22"/>
  <c r="Q331" i="22"/>
  <c r="Q332" i="22"/>
  <c r="Q333" i="22"/>
  <c r="Q334" i="22"/>
  <c r="Q335" i="22"/>
  <c r="Q336" i="22"/>
  <c r="Q337" i="22"/>
  <c r="Q338" i="22"/>
  <c r="Q339" i="22"/>
  <c r="Q340" i="22"/>
  <c r="Q341" i="22"/>
  <c r="Q342" i="22"/>
  <c r="Q343" i="22"/>
  <c r="Q344" i="22"/>
  <c r="Q345" i="22"/>
  <c r="Q346" i="22"/>
  <c r="Q347" i="22"/>
  <c r="Q348" i="22"/>
  <c r="Q349" i="22"/>
  <c r="Q350" i="22"/>
  <c r="Q351" i="22"/>
  <c r="Q352" i="22"/>
  <c r="Q353" i="22"/>
  <c r="Q354" i="22"/>
  <c r="Q355" i="22"/>
  <c r="Q356" i="22"/>
  <c r="Q357" i="22"/>
  <c r="Q358" i="22"/>
  <c r="Q359" i="22"/>
  <c r="Q360" i="22"/>
  <c r="Q361" i="22"/>
  <c r="Q362" i="22"/>
  <c r="Q363" i="22"/>
  <c r="Q364" i="22"/>
  <c r="Q365" i="22"/>
  <c r="Q366" i="22"/>
  <c r="Q367" i="22"/>
  <c r="Q368" i="22"/>
  <c r="Q369" i="22"/>
  <c r="Q370" i="22"/>
  <c r="Q371" i="22"/>
  <c r="Q372" i="22"/>
  <c r="Q373" i="22"/>
  <c r="Q374" i="22"/>
  <c r="Q375" i="22"/>
  <c r="Q376" i="22"/>
  <c r="Q377" i="22"/>
  <c r="Q378" i="22"/>
  <c r="Q379" i="22"/>
  <c r="Q380" i="22"/>
  <c r="Q381" i="22"/>
  <c r="Q382" i="22"/>
  <c r="Q383" i="22"/>
  <c r="Q384" i="22"/>
  <c r="Q385" i="22"/>
  <c r="Q386" i="22"/>
  <c r="Q387" i="22"/>
  <c r="Q388" i="22"/>
  <c r="Q389" i="22"/>
  <c r="Q390" i="22"/>
  <c r="Q391" i="22"/>
  <c r="Q392" i="22"/>
  <c r="Q393" i="22"/>
  <c r="Q394" i="22"/>
  <c r="Q395" i="22"/>
  <c r="Q396" i="22"/>
  <c r="Q397" i="22"/>
  <c r="Q398" i="22"/>
  <c r="Q399" i="22"/>
  <c r="Q400" i="22"/>
  <c r="Q401" i="22"/>
  <c r="Q402" i="22"/>
  <c r="Q403" i="22"/>
  <c r="Q404" i="22"/>
  <c r="Q405" i="22"/>
  <c r="Q406" i="22"/>
  <c r="Q407" i="22"/>
  <c r="Q408" i="22"/>
  <c r="Q409" i="22"/>
  <c r="Q410" i="22"/>
  <c r="Q411" i="22"/>
  <c r="Q412" i="22"/>
  <c r="Q413" i="22"/>
  <c r="Q414" i="22"/>
  <c r="Q415" i="22"/>
  <c r="Q416" i="22"/>
  <c r="Q417" i="22"/>
  <c r="Q418" i="22"/>
  <c r="Q419" i="22"/>
  <c r="Q420" i="22"/>
  <c r="Q421" i="22"/>
  <c r="Q422" i="22"/>
  <c r="Q423" i="22"/>
  <c r="Q424" i="22"/>
  <c r="Q425" i="22"/>
  <c r="Q426" i="22"/>
  <c r="Q427" i="22"/>
  <c r="Q428" i="22"/>
  <c r="Q429" i="22"/>
  <c r="Q430" i="22"/>
  <c r="Q431" i="22"/>
  <c r="Q432" i="22"/>
  <c r="Q433" i="22"/>
  <c r="Q434" i="22"/>
  <c r="Q435" i="22"/>
  <c r="Q436" i="22"/>
  <c r="Q437" i="22"/>
  <c r="Q438" i="22"/>
  <c r="Q439" i="22"/>
  <c r="Q440" i="22"/>
  <c r="Q441" i="22"/>
  <c r="Q442" i="22"/>
  <c r="Q443" i="22"/>
  <c r="Q444" i="22"/>
  <c r="Q445" i="22"/>
  <c r="Q446" i="22"/>
  <c r="Q447" i="22"/>
  <c r="Q448" i="22"/>
  <c r="Q449" i="22"/>
  <c r="Q450" i="22"/>
  <c r="Q451" i="22"/>
  <c r="Q452" i="22"/>
  <c r="Q453" i="22"/>
  <c r="Q454" i="22"/>
  <c r="Q455" i="22"/>
  <c r="Q456" i="22"/>
  <c r="Q457" i="22"/>
  <c r="Q458" i="22"/>
  <c r="Q459" i="22"/>
  <c r="Q460" i="22"/>
  <c r="Q461" i="22"/>
  <c r="Q462" i="22"/>
  <c r="Q463" i="22"/>
  <c r="Q464" i="22"/>
  <c r="Q465" i="22"/>
  <c r="Q466" i="22"/>
  <c r="Q467" i="22"/>
  <c r="Q468" i="22"/>
  <c r="Q469" i="22"/>
  <c r="Q470" i="22"/>
  <c r="Q471" i="22"/>
  <c r="Q472" i="22"/>
  <c r="Q473" i="22"/>
  <c r="Q474" i="22"/>
  <c r="Q475" i="22"/>
  <c r="Q476" i="22"/>
  <c r="Q477" i="22"/>
  <c r="Q478" i="22"/>
  <c r="Q479" i="22"/>
  <c r="Q480" i="22"/>
  <c r="Q481" i="22"/>
  <c r="Q482" i="22"/>
  <c r="Q483" i="22"/>
  <c r="Q484" i="22"/>
  <c r="Q485" i="22"/>
  <c r="Q486" i="22"/>
  <c r="Q487" i="22"/>
  <c r="Q488" i="22"/>
  <c r="Q489" i="22"/>
  <c r="Q490" i="22"/>
  <c r="Q491" i="22"/>
  <c r="Q492" i="22"/>
  <c r="Q493" i="22"/>
  <c r="Q494" i="22"/>
  <c r="Q495" i="22"/>
  <c r="Q496" i="22"/>
  <c r="Q497" i="22"/>
  <c r="Q498" i="22"/>
  <c r="Q499" i="22"/>
  <c r="Q500" i="22"/>
  <c r="Q501" i="22"/>
  <c r="Q502" i="22"/>
  <c r="Q503" i="22"/>
  <c r="Q504" i="22"/>
  <c r="Q505" i="22"/>
  <c r="Q506" i="22"/>
  <c r="Q507" i="22"/>
  <c r="Q508" i="22"/>
  <c r="Q509" i="22"/>
  <c r="Q510" i="22"/>
  <c r="Q511" i="22"/>
  <c r="Q512" i="22"/>
  <c r="Q513" i="22"/>
  <c r="Q514" i="22"/>
  <c r="Q515" i="22"/>
  <c r="Q516" i="22"/>
  <c r="Q517" i="22"/>
  <c r="Q518" i="22"/>
  <c r="Q519" i="22"/>
  <c r="Q520" i="22"/>
  <c r="Q521" i="22"/>
  <c r="Q522" i="22"/>
  <c r="Q523" i="22"/>
  <c r="Q524" i="22"/>
  <c r="Q525" i="22"/>
  <c r="Q526" i="22"/>
  <c r="Q527" i="22"/>
  <c r="Q528" i="22"/>
  <c r="Q529" i="22"/>
  <c r="Q530" i="22"/>
  <c r="Q531" i="22"/>
  <c r="Q532" i="22"/>
  <c r="Q533" i="22"/>
  <c r="Q534" i="22"/>
  <c r="Q535" i="22"/>
  <c r="Q536" i="22"/>
  <c r="Q537" i="22"/>
  <c r="Q538" i="22"/>
  <c r="Q539" i="22"/>
  <c r="Q540" i="22"/>
  <c r="Q541" i="22"/>
  <c r="Q542" i="22"/>
  <c r="Q543" i="22"/>
  <c r="Q544" i="22"/>
  <c r="Q545" i="22"/>
  <c r="Q546" i="22"/>
  <c r="Q547" i="22"/>
  <c r="Q548" i="22"/>
  <c r="Q549" i="22"/>
  <c r="Q550" i="22"/>
  <c r="Q551" i="22"/>
  <c r="Q552" i="22"/>
  <c r="Q553" i="22"/>
  <c r="Q554" i="22"/>
  <c r="Q555" i="22"/>
  <c r="Q556" i="22"/>
  <c r="Q557" i="22"/>
  <c r="Q558" i="22"/>
  <c r="Q559" i="22"/>
  <c r="Q560" i="22"/>
  <c r="Q561" i="22"/>
  <c r="Q562" i="22"/>
  <c r="Q563" i="22"/>
  <c r="Q564" i="22"/>
  <c r="Q565" i="22"/>
  <c r="Q566" i="22"/>
  <c r="Q567" i="22"/>
  <c r="Q568" i="22"/>
  <c r="Q569" i="22"/>
  <c r="Q570" i="22"/>
  <c r="Q571" i="22"/>
  <c r="Q572" i="22"/>
  <c r="Q573" i="22"/>
  <c r="Q574" i="22"/>
  <c r="Q575" i="22"/>
  <c r="Q576" i="22"/>
  <c r="Q577" i="22"/>
  <c r="Q578" i="22"/>
  <c r="Q579" i="22"/>
  <c r="Q580" i="22"/>
  <c r="Q581" i="22"/>
  <c r="Q582" i="22"/>
  <c r="Q583" i="22"/>
  <c r="Q584" i="22"/>
  <c r="Q585" i="22"/>
  <c r="Q586" i="22"/>
  <c r="Q587" i="22"/>
  <c r="Q588" i="22"/>
  <c r="Q589" i="22"/>
  <c r="Q590" i="22"/>
  <c r="Q591" i="22"/>
  <c r="Q592" i="22"/>
  <c r="Q593" i="22"/>
  <c r="Q594" i="22"/>
  <c r="Q595" i="22"/>
  <c r="Q596" i="22"/>
  <c r="Q597" i="22"/>
  <c r="Q598" i="22"/>
  <c r="Q599" i="22"/>
  <c r="Q600" i="22"/>
  <c r="Q601" i="22"/>
  <c r="Q602" i="22"/>
  <c r="Q603" i="22"/>
  <c r="Q604" i="22"/>
  <c r="Q605" i="22"/>
  <c r="Q606" i="22"/>
  <c r="Q607" i="22"/>
  <c r="Q608" i="22"/>
  <c r="Q609" i="22"/>
  <c r="Q610" i="22"/>
  <c r="Q611" i="22"/>
  <c r="Q612" i="22"/>
  <c r="Q613" i="22"/>
  <c r="Q614" i="22"/>
  <c r="Q615" i="22"/>
  <c r="Q616" i="22"/>
  <c r="Q617" i="22"/>
  <c r="Q618" i="22"/>
  <c r="Q619" i="22"/>
  <c r="Q620" i="22"/>
  <c r="Q621" i="22"/>
  <c r="Q622" i="22"/>
  <c r="Q623" i="22"/>
  <c r="Q624" i="22"/>
  <c r="Q625" i="22"/>
  <c r="Q626" i="22"/>
  <c r="Q627" i="22"/>
  <c r="Q628" i="22"/>
  <c r="Q629" i="22"/>
  <c r="Q630" i="22"/>
  <c r="Q631" i="22"/>
  <c r="Q632" i="22"/>
  <c r="Q633" i="22"/>
  <c r="Q634" i="22"/>
  <c r="Q635" i="22"/>
  <c r="Q636" i="22"/>
  <c r="Q637" i="22"/>
  <c r="Q638" i="22"/>
  <c r="Q639" i="22"/>
  <c r="Q640" i="22"/>
  <c r="Q641" i="22"/>
  <c r="Q642" i="22"/>
  <c r="Q643" i="22"/>
  <c r="Q644" i="22"/>
  <c r="Q645" i="22"/>
  <c r="Q646" i="22"/>
  <c r="Q647" i="22"/>
  <c r="Q648" i="22"/>
  <c r="Q649" i="22"/>
  <c r="Q650" i="22"/>
  <c r="Q651" i="22"/>
  <c r="Q652" i="22"/>
  <c r="Q653" i="22"/>
  <c r="Q654" i="22"/>
  <c r="Q655" i="22"/>
  <c r="Q656" i="22"/>
  <c r="Q657" i="22"/>
  <c r="Q658" i="22"/>
  <c r="Q659" i="22"/>
  <c r="Q660" i="22"/>
  <c r="Q661" i="22"/>
  <c r="Q662" i="22"/>
  <c r="Q663" i="22"/>
  <c r="Q664" i="22"/>
  <c r="Q665" i="22"/>
  <c r="Q666" i="22"/>
  <c r="Q667" i="22"/>
  <c r="Q668" i="22"/>
  <c r="Q669" i="22"/>
  <c r="Q670" i="22"/>
  <c r="Q671" i="22"/>
  <c r="Q672" i="22"/>
  <c r="Q673" i="22"/>
  <c r="Q674" i="22"/>
  <c r="Q675" i="22"/>
  <c r="Q676" i="22"/>
  <c r="Q677" i="22"/>
  <c r="Q678" i="22"/>
  <c r="Q679" i="22"/>
  <c r="Q680" i="22"/>
  <c r="Q681" i="22"/>
  <c r="Q682" i="22"/>
  <c r="Q683" i="22"/>
  <c r="Q684" i="22"/>
  <c r="Q685" i="22"/>
  <c r="Q686" i="22"/>
  <c r="Q687" i="22"/>
  <c r="Q688" i="22"/>
  <c r="Q689" i="22"/>
  <c r="Q690" i="22"/>
  <c r="Q691" i="22"/>
  <c r="Q692" i="22"/>
  <c r="Q693" i="22"/>
  <c r="Q694" i="22"/>
  <c r="Q695" i="22"/>
  <c r="Q696" i="22"/>
  <c r="Q697" i="22"/>
  <c r="Q698" i="22"/>
  <c r="Q699" i="22"/>
  <c r="Q700" i="22"/>
  <c r="Q701" i="22"/>
  <c r="Q702" i="22"/>
  <c r="Q703" i="22"/>
  <c r="Q704" i="22"/>
  <c r="Q705" i="22"/>
  <c r="Q706" i="22"/>
  <c r="Q707" i="22"/>
  <c r="Q708" i="22"/>
  <c r="Q709" i="22"/>
  <c r="Q710" i="22"/>
  <c r="Q711" i="22"/>
  <c r="Q712" i="22"/>
  <c r="Q713" i="22"/>
  <c r="Q714" i="22"/>
  <c r="Q715" i="22"/>
  <c r="Q716" i="22"/>
  <c r="Q717" i="22"/>
  <c r="Q718" i="22"/>
  <c r="Q719" i="22"/>
  <c r="Q720" i="22"/>
  <c r="Q721" i="22"/>
  <c r="Q722" i="22"/>
  <c r="Q723" i="22"/>
  <c r="Q724" i="22"/>
  <c r="Q725" i="22"/>
  <c r="Q726" i="22"/>
  <c r="Q727" i="22"/>
  <c r="Q728" i="22"/>
  <c r="Q729" i="22"/>
  <c r="Q730" i="22"/>
  <c r="Q731" i="22"/>
  <c r="Q732" i="22"/>
  <c r="Q733" i="22"/>
  <c r="Q734" i="22"/>
  <c r="Q735" i="22"/>
  <c r="Q736" i="22"/>
  <c r="Q737" i="22"/>
  <c r="Q738" i="22"/>
  <c r="Q739" i="22"/>
  <c r="Q740" i="22"/>
  <c r="Q741" i="22"/>
  <c r="Q742" i="22"/>
  <c r="Q743" i="22"/>
  <c r="Q744" i="22"/>
  <c r="Q745" i="22"/>
  <c r="Q746" i="22"/>
  <c r="Q747" i="22"/>
  <c r="Q748" i="22"/>
  <c r="Q749" i="22"/>
  <c r="Q750" i="22"/>
  <c r="Q751" i="22"/>
  <c r="Q752" i="22"/>
  <c r="Q753" i="22"/>
  <c r="Q754" i="22"/>
  <c r="Q755" i="22"/>
  <c r="Q756" i="22"/>
  <c r="Q757" i="22"/>
  <c r="Q758" i="22"/>
  <c r="Q759" i="22"/>
  <c r="Q760" i="22"/>
  <c r="Q761" i="22"/>
  <c r="Q762" i="22"/>
  <c r="Q763" i="22"/>
  <c r="Q764" i="22"/>
  <c r="Q765" i="22"/>
  <c r="Q766" i="22"/>
  <c r="Q767" i="22"/>
  <c r="Q768" i="22"/>
  <c r="Q769" i="22"/>
  <c r="Q770" i="22"/>
  <c r="Q771" i="22"/>
  <c r="Q772" i="22"/>
  <c r="Q773" i="22"/>
  <c r="Q774" i="22"/>
  <c r="Q775" i="22"/>
  <c r="Q776" i="22"/>
  <c r="Q777" i="22"/>
  <c r="Q778" i="22"/>
  <c r="Q779" i="22"/>
  <c r="Q780" i="22"/>
  <c r="Q781" i="22"/>
  <c r="Q782" i="22"/>
  <c r="Q783" i="22"/>
  <c r="Q784" i="22"/>
  <c r="Q785" i="22"/>
  <c r="Q786" i="22"/>
  <c r="Q787" i="22"/>
  <c r="Q788" i="22"/>
  <c r="Q789" i="22"/>
  <c r="Q790" i="22"/>
  <c r="Q791" i="22"/>
  <c r="Q792" i="22"/>
  <c r="Q793" i="22"/>
  <c r="Q794" i="22"/>
  <c r="Q795" i="22"/>
  <c r="Q796" i="22"/>
  <c r="Q797" i="22"/>
  <c r="Q798" i="22"/>
  <c r="Q799" i="22"/>
  <c r="Q800" i="22"/>
  <c r="Q801" i="22"/>
  <c r="Q802" i="22"/>
  <c r="Q803" i="22"/>
  <c r="Q804" i="22"/>
  <c r="Q805" i="22"/>
  <c r="Q806" i="22"/>
  <c r="Q807" i="22"/>
  <c r="Q808" i="22"/>
  <c r="Q809" i="22"/>
  <c r="Q810" i="22"/>
  <c r="Q811" i="22"/>
  <c r="Q812" i="22"/>
  <c r="Q813" i="22"/>
  <c r="Q814" i="22"/>
  <c r="Q815" i="22"/>
  <c r="Q816" i="22"/>
  <c r="Q817" i="22"/>
  <c r="Q818" i="22"/>
  <c r="Q819" i="22"/>
  <c r="Q820" i="22"/>
  <c r="Q821" i="22"/>
  <c r="Q822" i="22"/>
  <c r="Q823" i="22"/>
  <c r="Q824" i="22"/>
  <c r="Q825" i="22"/>
  <c r="Q826" i="22"/>
  <c r="Q827" i="22"/>
  <c r="Q828" i="22"/>
  <c r="Q829" i="22"/>
  <c r="Q830" i="22"/>
  <c r="Q831" i="22"/>
  <c r="Q832" i="22"/>
  <c r="Q833" i="22"/>
  <c r="Q834" i="22"/>
  <c r="Q835" i="22"/>
  <c r="Q836" i="22"/>
  <c r="Q837" i="22"/>
  <c r="Q838" i="22"/>
  <c r="Q839" i="22"/>
  <c r="Q840" i="22"/>
  <c r="Q841" i="22"/>
  <c r="Q842" i="22"/>
  <c r="Q843" i="22"/>
  <c r="Q844" i="22"/>
  <c r="Q845" i="22"/>
  <c r="Q846" i="22"/>
  <c r="Q847" i="22"/>
  <c r="Q848" i="22"/>
  <c r="Q849" i="22"/>
  <c r="Q850" i="22"/>
  <c r="Q851" i="22"/>
  <c r="Q852" i="22"/>
  <c r="Q853" i="22"/>
  <c r="Q854" i="22"/>
  <c r="Q855" i="22"/>
  <c r="Q856" i="22"/>
  <c r="Q857" i="22"/>
  <c r="Q858" i="22"/>
  <c r="Q859" i="22"/>
  <c r="Q860" i="22"/>
  <c r="Q861" i="22"/>
  <c r="Q862" i="22"/>
  <c r="Q863" i="22"/>
  <c r="Q864" i="22"/>
  <c r="Q865" i="22"/>
  <c r="Q866" i="22"/>
  <c r="Q867" i="22"/>
  <c r="Q868" i="22"/>
  <c r="Q869" i="22"/>
  <c r="Q870" i="22"/>
  <c r="Q871" i="22"/>
  <c r="Q872" i="22"/>
  <c r="Q873" i="22"/>
  <c r="Q874" i="22"/>
  <c r="Q875" i="22"/>
  <c r="Q876" i="22"/>
  <c r="Q877" i="22"/>
  <c r="Q878" i="22"/>
  <c r="Q879" i="22"/>
  <c r="Q880" i="22"/>
  <c r="Q881" i="22"/>
  <c r="Q882" i="22"/>
  <c r="Q883" i="22"/>
  <c r="Q884" i="22"/>
  <c r="Q885" i="22"/>
  <c r="Q886" i="22"/>
  <c r="Q887" i="22"/>
  <c r="Q888" i="22"/>
  <c r="Q889" i="22"/>
  <c r="Q890" i="22"/>
  <c r="Q891" i="22"/>
  <c r="Q892" i="22"/>
  <c r="Q893" i="22"/>
  <c r="Q894" i="22"/>
  <c r="Q895" i="22"/>
  <c r="Q896" i="22"/>
  <c r="Q897" i="22"/>
  <c r="Q898" i="22"/>
  <c r="Q899" i="22"/>
  <c r="Q900" i="22"/>
  <c r="Q901" i="22"/>
  <c r="Q902" i="22"/>
  <c r="Q903" i="22"/>
  <c r="Q904" i="22"/>
  <c r="Q905" i="22"/>
  <c r="Q906" i="22"/>
  <c r="Q907" i="22"/>
  <c r="Q908" i="22"/>
  <c r="Q909" i="22"/>
  <c r="Q910" i="22"/>
  <c r="Q911" i="22"/>
  <c r="Q912" i="22"/>
  <c r="Q913" i="22"/>
  <c r="Q914" i="22"/>
  <c r="Q915" i="22"/>
  <c r="Q916" i="22"/>
  <c r="Q917" i="22"/>
  <c r="Q918" i="22"/>
  <c r="Q919" i="22"/>
  <c r="Q920" i="22"/>
  <c r="Q921" i="22"/>
  <c r="Q922" i="22"/>
  <c r="Q923" i="22"/>
  <c r="Q924" i="22"/>
  <c r="Q925" i="22"/>
  <c r="Q926" i="22"/>
  <c r="Q927" i="22"/>
  <c r="Q928" i="22"/>
  <c r="Q929" i="22"/>
  <c r="Q930" i="22"/>
  <c r="Q931" i="22"/>
  <c r="Q932" i="22"/>
  <c r="Q933" i="22"/>
  <c r="Q934" i="22"/>
  <c r="Q935" i="22"/>
  <c r="Q936" i="22"/>
  <c r="Q937" i="22"/>
  <c r="Q938" i="22"/>
  <c r="Q939" i="22"/>
  <c r="Q940" i="22"/>
  <c r="Q941" i="22"/>
  <c r="Q942" i="22"/>
  <c r="Q943" i="22"/>
  <c r="Q944" i="22"/>
  <c r="Q945" i="22"/>
  <c r="Q946" i="22"/>
  <c r="Q947" i="22"/>
  <c r="Q948" i="22"/>
  <c r="Q949" i="22"/>
  <c r="Q950" i="22"/>
  <c r="Q951" i="22"/>
  <c r="Q952" i="22"/>
  <c r="Q953" i="22"/>
  <c r="Q954" i="22"/>
  <c r="Q955" i="22"/>
  <c r="Q956" i="22"/>
  <c r="Q957" i="22"/>
  <c r="Q958" i="22"/>
  <c r="Q959" i="22"/>
  <c r="Q960" i="22"/>
  <c r="Q961" i="22"/>
  <c r="Q962" i="22"/>
  <c r="Q963" i="22"/>
  <c r="Q964" i="22"/>
  <c r="Q965" i="22"/>
  <c r="Q966" i="22"/>
  <c r="Q967" i="22"/>
  <c r="Q968" i="22"/>
  <c r="Q969" i="22"/>
  <c r="Q970" i="22"/>
  <c r="Q971" i="22"/>
  <c r="Q972" i="22"/>
  <c r="Q973" i="22"/>
  <c r="Q974" i="22"/>
  <c r="Q975" i="22"/>
  <c r="Q976" i="22"/>
  <c r="Q977" i="22"/>
  <c r="Q978" i="22"/>
  <c r="Q979" i="22"/>
  <c r="Q980" i="22"/>
  <c r="Q981" i="22"/>
  <c r="Q982" i="22"/>
  <c r="Q983" i="22"/>
  <c r="Q984" i="22"/>
  <c r="Q985" i="22"/>
  <c r="Q986" i="22"/>
  <c r="Q987" i="22"/>
  <c r="Q988" i="22"/>
  <c r="Q989" i="22"/>
  <c r="Q990" i="22"/>
  <c r="Q991" i="22"/>
  <c r="Q992" i="22"/>
  <c r="Q993" i="22"/>
  <c r="Q994" i="22"/>
  <c r="Q995" i="22"/>
  <c r="Q996" i="22"/>
  <c r="Q997" i="22"/>
  <c r="Q998" i="22"/>
  <c r="Q999" i="22"/>
  <c r="Q1000" i="22"/>
  <c r="Q1001" i="22"/>
  <c r="Q1002" i="22"/>
  <c r="Q1003" i="22"/>
  <c r="Q1004" i="22"/>
  <c r="Q1005" i="22"/>
  <c r="Q1006" i="22"/>
  <c r="Q1007" i="22"/>
  <c r="Q1008" i="22"/>
  <c r="Q1009" i="22"/>
  <c r="Q1010" i="22"/>
  <c r="Q1011" i="22"/>
  <c r="Q1012" i="22"/>
  <c r="Q1013" i="22"/>
  <c r="Q1014" i="22"/>
  <c r="Q1015" i="22"/>
  <c r="Q1016" i="22"/>
  <c r="Q1017" i="22"/>
  <c r="Q1018" i="22"/>
  <c r="Q1019" i="22"/>
  <c r="Q1020" i="22"/>
  <c r="Q1021" i="22"/>
  <c r="Q1022" i="22"/>
  <c r="Q1023" i="22"/>
  <c r="Q1024" i="22"/>
  <c r="Q1025" i="22"/>
  <c r="Q1026" i="22"/>
  <c r="Q1027" i="22"/>
  <c r="Q1028" i="22"/>
  <c r="Q1029" i="22"/>
  <c r="Q1030" i="22"/>
  <c r="Q1031" i="22"/>
  <c r="Q1032" i="22"/>
  <c r="Q1033" i="22"/>
  <c r="Q1034" i="22"/>
  <c r="Q1035" i="22"/>
  <c r="Q1036" i="22"/>
  <c r="Q1037" i="22"/>
  <c r="Q1038" i="22"/>
  <c r="Q1039" i="22"/>
  <c r="Q1040" i="22"/>
  <c r="Q1041" i="22"/>
  <c r="Q1042" i="22"/>
  <c r="Q1043" i="22"/>
  <c r="Q1044" i="22"/>
  <c r="Q1045" i="22"/>
  <c r="Q1046" i="22"/>
  <c r="Q1047" i="22"/>
  <c r="Q1048" i="22"/>
  <c r="Q1049" i="22"/>
  <c r="Q1050" i="22"/>
  <c r="Q1051" i="22"/>
  <c r="Q1052" i="22"/>
  <c r="Q1053" i="22"/>
  <c r="Q1054" i="22"/>
  <c r="Q1055" i="22"/>
  <c r="Q1056" i="22"/>
  <c r="Q1057" i="22"/>
  <c r="Q1058" i="22"/>
  <c r="Q1059" i="22"/>
  <c r="Q1060" i="22"/>
  <c r="Q1061" i="22"/>
  <c r="Q1062" i="22"/>
  <c r="Q1063" i="22"/>
  <c r="Q1064" i="22"/>
  <c r="Q1065" i="22"/>
  <c r="Q1066" i="22"/>
  <c r="Q1067" i="22"/>
  <c r="Q1068" i="22"/>
  <c r="Q1069" i="22"/>
  <c r="Q1070" i="22"/>
  <c r="Q1071" i="22"/>
  <c r="Q1072" i="22"/>
  <c r="Q1073" i="22"/>
  <c r="Q1074" i="22"/>
  <c r="Q1075" i="22"/>
  <c r="Q1076" i="22"/>
  <c r="Q1077" i="22"/>
  <c r="Q1078" i="22"/>
  <c r="Q1079" i="22"/>
  <c r="Q1080" i="22"/>
  <c r="Q1081" i="22"/>
  <c r="Q1082" i="22"/>
  <c r="Q1083" i="22"/>
  <c r="Q1084" i="22"/>
  <c r="Q1085" i="22"/>
  <c r="Q1086" i="22"/>
  <c r="Q1087" i="22"/>
  <c r="Q1088" i="22"/>
  <c r="Q1089" i="22"/>
  <c r="Q1090" i="22"/>
  <c r="Q1091" i="22"/>
  <c r="Q1092" i="22"/>
  <c r="Q1093" i="22"/>
  <c r="Q1094" i="22"/>
  <c r="Q1095" i="22"/>
  <c r="Q1096" i="22"/>
  <c r="Q1097" i="22"/>
  <c r="Q1098" i="22"/>
  <c r="Q1099" i="22"/>
  <c r="Q1100" i="22"/>
  <c r="Q1101" i="22"/>
  <c r="Q1102" i="22"/>
  <c r="Q1103" i="22"/>
  <c r="Q1104" i="22"/>
  <c r="Q1105" i="22"/>
  <c r="Q1106" i="22"/>
  <c r="Q1107" i="22"/>
  <c r="Q1108" i="22"/>
  <c r="Q1109" i="22"/>
  <c r="Q1110" i="22"/>
  <c r="Q1111" i="22"/>
  <c r="Q1112" i="22"/>
  <c r="Q1113" i="22"/>
  <c r="Q1114" i="22"/>
  <c r="Q1115" i="22"/>
  <c r="Q1116" i="22"/>
  <c r="Q1117" i="22"/>
  <c r="Q1118" i="22"/>
  <c r="Q1119" i="22"/>
  <c r="Q1120" i="22"/>
  <c r="Q1121" i="22"/>
  <c r="Q1122" i="22"/>
  <c r="Q1123" i="22"/>
  <c r="Q1124" i="22"/>
  <c r="Q1125" i="22"/>
  <c r="Q1126" i="22"/>
  <c r="Q1127" i="22"/>
  <c r="Q1128" i="22"/>
  <c r="Q1129" i="22"/>
  <c r="Q1130" i="22"/>
  <c r="Q1131" i="22"/>
  <c r="Q1132" i="22"/>
  <c r="Q1133" i="22"/>
  <c r="Q1134" i="22"/>
  <c r="Q1135" i="22"/>
  <c r="Q1136" i="22"/>
  <c r="Q1137" i="22"/>
  <c r="Q1138" i="22"/>
  <c r="Q1139" i="22"/>
  <c r="Q1140" i="22"/>
  <c r="Q1141" i="22"/>
  <c r="Q1142" i="22"/>
  <c r="Q1143" i="22"/>
  <c r="Q1144" i="22"/>
  <c r="Q1145" i="22"/>
  <c r="Q1146" i="22"/>
  <c r="Q1147" i="22"/>
  <c r="Q1148" i="22"/>
  <c r="Q1149" i="22"/>
  <c r="Q1150" i="22"/>
  <c r="Q1151" i="22"/>
  <c r="Q1152" i="22"/>
  <c r="Q1153" i="22"/>
  <c r="Q1154" i="22"/>
  <c r="Q1155" i="22"/>
  <c r="Q1156" i="22"/>
  <c r="Q1157" i="22"/>
  <c r="Q1158" i="22"/>
  <c r="Q1159" i="22"/>
  <c r="Q1160" i="22"/>
  <c r="Q1161" i="22"/>
  <c r="Q1162" i="22"/>
  <c r="Q1163" i="22"/>
  <c r="Q1164" i="22"/>
  <c r="Q1165" i="22"/>
  <c r="Q1166" i="22"/>
  <c r="Q1167" i="22"/>
  <c r="Q1168" i="22"/>
  <c r="Q1169" i="22"/>
  <c r="Q1170" i="22"/>
  <c r="Q1171" i="22"/>
  <c r="Q1172" i="22"/>
  <c r="Q1173" i="22"/>
  <c r="Q1174" i="22"/>
  <c r="Q1175" i="22"/>
  <c r="Q1176" i="22"/>
  <c r="Q1177" i="22"/>
  <c r="Q1178" i="22"/>
  <c r="Q1179" i="22"/>
  <c r="Q1180" i="22"/>
  <c r="Q1181" i="22"/>
  <c r="Q1182" i="22"/>
  <c r="Q1183" i="22"/>
  <c r="Q1184" i="22"/>
  <c r="Q1185" i="22"/>
  <c r="Q1186" i="22"/>
  <c r="Q1187" i="22"/>
  <c r="Q1188" i="22"/>
  <c r="Q1189" i="22"/>
  <c r="Q1190" i="22"/>
  <c r="Q1191" i="22"/>
  <c r="Q1192" i="22"/>
  <c r="Q1193" i="22"/>
  <c r="Q1194" i="22"/>
  <c r="Q1195" i="22"/>
  <c r="Q1196" i="22"/>
  <c r="Q1197" i="22"/>
  <c r="Q1198" i="22"/>
  <c r="Q1199" i="22"/>
  <c r="Q1200" i="22"/>
  <c r="Q1201" i="22"/>
  <c r="Q1202" i="22"/>
  <c r="Q1203" i="22"/>
  <c r="Q1204" i="22"/>
  <c r="Q1205" i="22"/>
  <c r="Q1206" i="22"/>
  <c r="Q1207" i="22"/>
  <c r="Q1208" i="22"/>
  <c r="Q1209" i="22"/>
  <c r="Q1210" i="22"/>
  <c r="Q1211" i="22"/>
  <c r="Q1212" i="22"/>
  <c r="Q1213" i="22"/>
  <c r="Q1214" i="22"/>
  <c r="Q1215" i="22"/>
  <c r="Q1216" i="22"/>
  <c r="Q1217" i="22"/>
  <c r="Q1218" i="22"/>
  <c r="Q1219" i="22"/>
  <c r="Q1220" i="22"/>
  <c r="Q1221" i="22"/>
  <c r="Q1222" i="22"/>
  <c r="Q1223" i="22"/>
  <c r="Q1224" i="22"/>
  <c r="Q1225" i="22"/>
  <c r="Q1226" i="22"/>
  <c r="Q1227" i="22"/>
  <c r="Q1228" i="22"/>
  <c r="Q1229" i="22"/>
  <c r="Q1230" i="22"/>
  <c r="Q1231" i="22"/>
  <c r="Q1232" i="22"/>
  <c r="Q1233" i="22"/>
  <c r="Q1234" i="22"/>
  <c r="Q1235" i="22"/>
  <c r="Q1236" i="22"/>
  <c r="Q1237" i="22"/>
  <c r="Q1238" i="22"/>
  <c r="Q1239" i="22"/>
  <c r="Q1240" i="22"/>
  <c r="Q1241" i="22"/>
  <c r="Q1242" i="22"/>
  <c r="Q1243" i="22"/>
  <c r="Q1244" i="22"/>
  <c r="Q1245" i="22"/>
  <c r="Q1246" i="22"/>
  <c r="Q1247" i="22"/>
  <c r="Q1248" i="22"/>
  <c r="Q1249" i="22"/>
  <c r="Q1250" i="22"/>
  <c r="Q1251" i="22"/>
  <c r="Q1252" i="22"/>
  <c r="Q1253" i="22"/>
  <c r="Q1254" i="22"/>
  <c r="Q1255" i="22"/>
  <c r="Q1256" i="22"/>
  <c r="Q1257" i="22"/>
  <c r="Q1258" i="22"/>
  <c r="Q1259" i="22"/>
  <c r="Q1260" i="22"/>
  <c r="Q1261" i="22"/>
  <c r="Q1262" i="22"/>
  <c r="Q1263" i="22"/>
  <c r="Q1264" i="22"/>
  <c r="Q1265" i="22"/>
  <c r="Q1266" i="22"/>
  <c r="Q1267" i="22"/>
  <c r="Q1268" i="22"/>
  <c r="Q1269" i="22"/>
  <c r="Q1270" i="22"/>
  <c r="Q1271" i="22"/>
  <c r="Q1272" i="22"/>
  <c r="Q1273" i="22"/>
  <c r="Q1274" i="22"/>
  <c r="Q1275" i="22"/>
  <c r="Q1276" i="22"/>
  <c r="Q1277" i="22"/>
  <c r="Q1278" i="22"/>
  <c r="Q1279" i="22"/>
  <c r="Q1280" i="22"/>
  <c r="Q1281" i="22"/>
  <c r="Q1282" i="22"/>
  <c r="Q1283" i="22"/>
  <c r="Q1284" i="22"/>
  <c r="Q1285" i="22"/>
  <c r="Q1286" i="22"/>
  <c r="Q1287" i="22"/>
  <c r="Q1288" i="22"/>
  <c r="Q1289" i="22"/>
  <c r="Q1290" i="22"/>
  <c r="Q1291" i="22"/>
  <c r="Q1292" i="22"/>
  <c r="Q1293" i="22"/>
  <c r="Q1294" i="22"/>
  <c r="Q1295" i="22"/>
  <c r="Q1296" i="22"/>
  <c r="Q1297" i="22"/>
  <c r="Q1298" i="22"/>
  <c r="Q1299" i="22"/>
  <c r="Q1300" i="22"/>
  <c r="Q1301" i="22"/>
  <c r="Q1302" i="22"/>
  <c r="Q1303" i="22"/>
  <c r="Q1304" i="22"/>
  <c r="Q1305" i="22"/>
  <c r="Q1306" i="22"/>
  <c r="Q1307" i="22"/>
  <c r="Q1308" i="22"/>
  <c r="Q1309" i="22"/>
  <c r="Q1310" i="22"/>
  <c r="Q1311" i="22"/>
  <c r="Q1312" i="22"/>
  <c r="Q1313" i="22"/>
  <c r="Q1314" i="22"/>
  <c r="Q1315" i="22"/>
  <c r="Q1316" i="22"/>
  <c r="Q1317" i="22"/>
  <c r="Q1318" i="22"/>
  <c r="Q1319" i="22"/>
  <c r="Q1320" i="22"/>
  <c r="Q1321" i="22"/>
  <c r="Q1322" i="22"/>
  <c r="Q1323" i="22"/>
  <c r="Q1324" i="22"/>
  <c r="Q1325" i="22"/>
  <c r="Q1326" i="22"/>
  <c r="Q1327" i="22"/>
  <c r="Q1328" i="22"/>
  <c r="Q1329" i="22"/>
  <c r="Q1330" i="22"/>
  <c r="Q1331" i="22"/>
  <c r="Q1332" i="22"/>
  <c r="Q1333" i="22"/>
  <c r="Q1334" i="22"/>
  <c r="Q1335" i="22"/>
  <c r="Q1336" i="22"/>
  <c r="Q1337" i="22"/>
  <c r="Q1338" i="22"/>
  <c r="Q1339" i="22"/>
  <c r="Q1340" i="22"/>
  <c r="Q1341" i="22"/>
  <c r="Q1342" i="22"/>
  <c r="Q1343" i="22"/>
  <c r="Q1344" i="22"/>
  <c r="Q1345" i="22"/>
  <c r="Q1346" i="22"/>
  <c r="Q1347" i="22"/>
  <c r="Q1348" i="22"/>
  <c r="Q1349" i="22"/>
  <c r="Q1350" i="22"/>
  <c r="Q1351" i="22"/>
  <c r="Q1352" i="22"/>
  <c r="Q1353" i="22"/>
  <c r="Q1354" i="22"/>
  <c r="Q1355" i="22"/>
  <c r="Q1356" i="22"/>
  <c r="Q1357" i="22"/>
  <c r="Q1358" i="22"/>
  <c r="Q1359" i="22"/>
  <c r="Q1360" i="22"/>
  <c r="Q1361" i="22"/>
  <c r="Q1362" i="22"/>
  <c r="Q1363" i="22"/>
  <c r="Q1364" i="22"/>
  <c r="Q1365" i="22"/>
  <c r="Q1366" i="22"/>
  <c r="Q1367" i="22"/>
  <c r="Q1368" i="22"/>
  <c r="Q1369" i="22"/>
  <c r="Q1370" i="22"/>
  <c r="Q1371" i="22"/>
  <c r="Q1372" i="22"/>
  <c r="Q1373" i="22"/>
  <c r="Q1374" i="22"/>
  <c r="Q1375" i="22"/>
  <c r="Q1376" i="22"/>
  <c r="Q1377" i="22"/>
  <c r="Q1378" i="22"/>
  <c r="Q1379" i="22"/>
  <c r="Q1380" i="22"/>
  <c r="Q1381" i="22"/>
  <c r="Q1382" i="22"/>
  <c r="Q1383" i="22"/>
  <c r="Q1384" i="22"/>
  <c r="Q1385" i="22"/>
  <c r="Q1386" i="22"/>
  <c r="Q1387" i="22"/>
  <c r="Q1388" i="22"/>
  <c r="Q1389" i="22"/>
  <c r="Q1390" i="22"/>
  <c r="Q1391" i="22"/>
  <c r="Q1392" i="22"/>
  <c r="Q1393" i="22"/>
  <c r="Q1394" i="22"/>
  <c r="Q1395" i="22"/>
  <c r="Q1396" i="22"/>
  <c r="Q1397" i="22"/>
  <c r="Q1398" i="22"/>
  <c r="Q1399" i="22"/>
  <c r="Q1400" i="22"/>
  <c r="Q1401" i="22"/>
  <c r="Q1402" i="22"/>
  <c r="Q1403" i="22"/>
  <c r="Q1404" i="22"/>
  <c r="Q1405" i="22"/>
  <c r="Q1406" i="22"/>
  <c r="Q1407" i="22"/>
  <c r="Q1408" i="22"/>
  <c r="Q1409" i="22"/>
  <c r="Q1410" i="22"/>
  <c r="Q1411" i="22"/>
  <c r="Q1412" i="22"/>
  <c r="Q1413" i="22"/>
  <c r="Q1414" i="22"/>
  <c r="Q1415" i="22"/>
  <c r="Q1416" i="22"/>
  <c r="Q1417" i="22"/>
  <c r="Q1418" i="22"/>
  <c r="Q1419" i="22"/>
  <c r="Q1420" i="22"/>
  <c r="Q1421" i="22"/>
  <c r="Q1422" i="22"/>
  <c r="Q1423" i="22"/>
  <c r="Q1424" i="22"/>
  <c r="Q1425" i="22"/>
  <c r="Q1426" i="22"/>
  <c r="Q1427" i="22"/>
  <c r="Q1428" i="22"/>
  <c r="Q1429" i="22"/>
  <c r="Q1430" i="22"/>
  <c r="Q1431" i="22"/>
  <c r="Q1432" i="22"/>
  <c r="Q1433" i="22"/>
  <c r="Q1434" i="22"/>
  <c r="Q1435" i="22"/>
  <c r="Q1436" i="22"/>
  <c r="Q1437" i="22"/>
  <c r="Q1438" i="22"/>
  <c r="Q1439" i="22"/>
  <c r="Q1440" i="22"/>
  <c r="Q1441" i="22"/>
  <c r="Q1442" i="22"/>
  <c r="Q1443" i="22"/>
  <c r="Q1444" i="22"/>
  <c r="Q1445" i="22"/>
  <c r="Q1446" i="22"/>
  <c r="Q1447" i="22"/>
  <c r="Q1448" i="22"/>
  <c r="Q1449" i="22"/>
  <c r="Q1450" i="22"/>
  <c r="Q1451" i="22"/>
  <c r="Q1452" i="22"/>
  <c r="Q1453" i="22"/>
  <c r="Q1454" i="22"/>
  <c r="Q1455" i="22"/>
  <c r="Q1456" i="22"/>
  <c r="Q1457" i="22"/>
  <c r="Q1458" i="22"/>
  <c r="Q1459" i="22"/>
  <c r="Q1460" i="22"/>
  <c r="Q1461" i="22"/>
  <c r="Q1462" i="22"/>
  <c r="Q1463" i="22"/>
  <c r="Q1464" i="22"/>
  <c r="Q1465" i="22"/>
  <c r="Q1466" i="22"/>
  <c r="Q1467" i="22"/>
  <c r="Q1468" i="22"/>
  <c r="Q1469" i="22"/>
  <c r="Q1470" i="22"/>
  <c r="Q1471" i="22"/>
  <c r="Q1472" i="22"/>
  <c r="Q1473" i="22"/>
  <c r="Q1474" i="22"/>
  <c r="Q1475" i="22"/>
  <c r="Q1476" i="22"/>
  <c r="Q1477" i="22"/>
  <c r="Q1478" i="22"/>
  <c r="Q1479" i="22"/>
  <c r="Q1480" i="22"/>
  <c r="Q1481" i="22"/>
  <c r="Q1482" i="22"/>
  <c r="Q1483" i="22"/>
  <c r="Q1484" i="22"/>
  <c r="Q1485" i="22"/>
  <c r="Q1486" i="22"/>
  <c r="Q1487" i="22"/>
  <c r="Q1488" i="22"/>
  <c r="Q1489" i="22"/>
  <c r="Q1490" i="22"/>
  <c r="Q1491" i="22"/>
  <c r="Q1492" i="22"/>
  <c r="Q1493" i="22"/>
  <c r="Q1494" i="22"/>
  <c r="Q1495" i="22"/>
  <c r="Q1496" i="22"/>
  <c r="Q1497" i="22"/>
  <c r="Q1498" i="22"/>
  <c r="Q1499" i="22"/>
  <c r="Q1500" i="22"/>
  <c r="Q1501" i="22"/>
  <c r="Q1502" i="22"/>
  <c r="Q1503" i="22"/>
  <c r="Q1504" i="22"/>
  <c r="Q1505" i="22"/>
  <c r="Q1506" i="22"/>
  <c r="Q1507" i="22"/>
  <c r="Q1508" i="22"/>
  <c r="Q1509" i="22"/>
  <c r="Q1510" i="22"/>
  <c r="Q1511" i="22"/>
  <c r="Q1512" i="22"/>
  <c r="Q1513" i="22"/>
  <c r="Q1514" i="22"/>
  <c r="Q1515" i="22"/>
  <c r="Q1516" i="22"/>
  <c r="Q1517" i="22"/>
  <c r="Q1518" i="22"/>
  <c r="Q1519" i="22"/>
  <c r="Q1520" i="22"/>
  <c r="Q1521" i="22"/>
  <c r="Q1522" i="22"/>
  <c r="Q1523" i="22"/>
  <c r="Q1524" i="22"/>
  <c r="Q1525" i="22"/>
  <c r="Q1526" i="22"/>
  <c r="Q1527" i="22"/>
  <c r="Q1528" i="22"/>
  <c r="Q1529" i="22"/>
  <c r="Q1530" i="22"/>
  <c r="Q1531" i="22"/>
  <c r="Q1532" i="22"/>
  <c r="Q1533" i="22"/>
  <c r="Q1534" i="22"/>
  <c r="Q1535" i="22"/>
  <c r="Q1536" i="22"/>
  <c r="Q1537" i="22"/>
  <c r="Q1538" i="22"/>
  <c r="Q1539" i="22"/>
  <c r="Q1540" i="22"/>
  <c r="Q1541" i="22"/>
  <c r="Q1542" i="22"/>
  <c r="Q1543" i="22"/>
  <c r="Q1544" i="22"/>
  <c r="Q1545" i="22"/>
  <c r="Q1546" i="22"/>
  <c r="Q1547" i="22"/>
  <c r="Q1548" i="22"/>
  <c r="Q1549" i="22"/>
  <c r="Q1550" i="22"/>
  <c r="Q1551" i="22"/>
  <c r="Q1552" i="22"/>
  <c r="Q1553" i="22"/>
  <c r="Q1554" i="22"/>
  <c r="Q1555" i="22"/>
  <c r="Q1556" i="22"/>
  <c r="Q1557" i="22"/>
  <c r="Q1558" i="22"/>
  <c r="Q1559" i="22"/>
  <c r="Q1560" i="22"/>
  <c r="Q1561" i="22"/>
  <c r="Q1562" i="22"/>
  <c r="Q1563" i="22"/>
  <c r="Q1564" i="22"/>
  <c r="Q1565" i="22"/>
  <c r="Q1566" i="22"/>
  <c r="Q1567" i="22"/>
  <c r="Q1568" i="22"/>
  <c r="Q1569" i="22"/>
  <c r="Q1570" i="22"/>
  <c r="Q1571" i="22"/>
  <c r="Q1572" i="22"/>
  <c r="Q1573" i="22"/>
  <c r="Q1574" i="22"/>
  <c r="Q1575" i="22"/>
  <c r="Q1576" i="22"/>
  <c r="Q1577" i="22"/>
  <c r="Q1578" i="22"/>
  <c r="Q1579" i="22"/>
  <c r="Q1580" i="22"/>
  <c r="Q1581" i="22"/>
  <c r="Q1582" i="22"/>
  <c r="Q1583" i="22"/>
  <c r="Q1584" i="22"/>
  <c r="Q1585" i="22"/>
  <c r="Q1586" i="22"/>
  <c r="Q1587" i="22"/>
  <c r="Q1588" i="22"/>
  <c r="Q1589" i="22"/>
  <c r="Q1590" i="22"/>
  <c r="Q1591" i="22"/>
  <c r="Q1592" i="22"/>
  <c r="Q1593" i="22"/>
  <c r="Q1594" i="22"/>
  <c r="Q1595" i="22"/>
  <c r="Q1596" i="22"/>
  <c r="Q1597" i="22"/>
  <c r="Q1598" i="22"/>
  <c r="Q1599" i="22"/>
  <c r="Q1600" i="22"/>
  <c r="Q1601" i="22"/>
  <c r="Q1602" i="22"/>
  <c r="Q1603" i="22"/>
  <c r="Q1604" i="22"/>
  <c r="Q1605" i="22"/>
  <c r="Q1606" i="22"/>
  <c r="Q1607" i="22"/>
  <c r="Q1608" i="22"/>
  <c r="Q1609" i="22"/>
  <c r="Q1610" i="22"/>
  <c r="Q1611" i="22"/>
  <c r="Q1612" i="22"/>
  <c r="Q1613" i="22"/>
  <c r="Q1614" i="22"/>
  <c r="Q1615" i="22"/>
  <c r="Q1616" i="22"/>
  <c r="Q1617" i="22"/>
  <c r="Q1618" i="22"/>
  <c r="Q1619" i="22"/>
  <c r="Q1620" i="22"/>
  <c r="Q1621" i="22"/>
  <c r="Q1622" i="22"/>
  <c r="Q1623" i="22"/>
  <c r="Q1624" i="22"/>
  <c r="Q1625" i="22"/>
  <c r="Q1626" i="22"/>
  <c r="Q1627" i="22"/>
  <c r="Q1628" i="22"/>
  <c r="Q1629" i="22"/>
  <c r="Q1630" i="22"/>
  <c r="Q1631" i="22"/>
  <c r="Q1632" i="22"/>
  <c r="Q1633" i="22"/>
  <c r="Q1634" i="22"/>
  <c r="Q1635" i="22"/>
  <c r="Q1636" i="22"/>
  <c r="Q1637" i="22"/>
  <c r="Q1638" i="22"/>
  <c r="Q1639" i="22"/>
  <c r="Q1640" i="22"/>
  <c r="Q1641" i="22"/>
  <c r="Q1642" i="22"/>
  <c r="Q1643" i="22"/>
  <c r="Q1644" i="22"/>
  <c r="Q1645" i="22"/>
  <c r="Q1646" i="22"/>
  <c r="Q1647" i="22"/>
  <c r="Q1648" i="22"/>
  <c r="Q1649" i="22"/>
  <c r="Q1650" i="22"/>
  <c r="Q1651" i="22"/>
  <c r="Q1652" i="22"/>
  <c r="Q1653" i="22"/>
  <c r="Q1654" i="22"/>
  <c r="Q1655" i="22"/>
  <c r="Q1656" i="22"/>
  <c r="Q1657" i="22"/>
  <c r="Q1658" i="22"/>
  <c r="Q1659" i="22"/>
  <c r="Q1660" i="22"/>
  <c r="Q1661" i="22"/>
  <c r="Q1662" i="22"/>
  <c r="Q1663" i="22"/>
  <c r="Q1664" i="22"/>
  <c r="Q1665" i="22"/>
  <c r="Q1666" i="22"/>
  <c r="Q1667" i="22"/>
  <c r="Q1668" i="22"/>
  <c r="Q1669" i="22"/>
  <c r="Q1670" i="22"/>
  <c r="Q1671" i="22"/>
  <c r="Q1672" i="22"/>
  <c r="Q1673" i="22"/>
  <c r="Q1674" i="22"/>
  <c r="Q1675" i="22"/>
  <c r="Q1676" i="22"/>
  <c r="Q1677" i="22"/>
  <c r="Q1678" i="22"/>
  <c r="Q1679" i="22"/>
  <c r="Q1680" i="22"/>
  <c r="Q1681" i="22"/>
  <c r="Q1682" i="22"/>
  <c r="Q1683" i="22"/>
  <c r="Q1684" i="22"/>
  <c r="Q1685" i="22"/>
  <c r="Q1686" i="22"/>
  <c r="Q1687" i="22"/>
  <c r="Q1688" i="22"/>
  <c r="Q1689" i="22"/>
  <c r="Q1690" i="22"/>
  <c r="Q1691" i="22"/>
  <c r="Q1692" i="22"/>
  <c r="Q1693" i="22"/>
  <c r="Q1694" i="22"/>
  <c r="Q1695" i="22"/>
  <c r="Q1696" i="22"/>
  <c r="Q1697" i="22"/>
  <c r="Q1698" i="22"/>
  <c r="Q1699" i="22"/>
  <c r="Q1700" i="22"/>
  <c r="Q1701" i="22"/>
  <c r="Q1702" i="22"/>
  <c r="Q1703" i="22"/>
  <c r="Q1704" i="22"/>
  <c r="Q1705" i="22"/>
  <c r="Q1706" i="22"/>
  <c r="Q1707" i="22"/>
  <c r="Q1708" i="22"/>
  <c r="Q1709" i="22"/>
  <c r="Q1710" i="22"/>
  <c r="Q1711" i="22"/>
  <c r="Q1712" i="22"/>
  <c r="Q1713" i="22"/>
  <c r="Q1714" i="22"/>
  <c r="Q1715" i="22"/>
  <c r="Q1716" i="22"/>
  <c r="Q1717" i="22"/>
  <c r="Q1718" i="22"/>
  <c r="Q1719" i="22"/>
  <c r="Q1720" i="22"/>
  <c r="Q1721" i="22"/>
  <c r="Q1722" i="22"/>
  <c r="Q1723" i="22"/>
  <c r="Q1724" i="22"/>
  <c r="Q1725" i="22"/>
  <c r="Q1726" i="22"/>
  <c r="Q1727" i="22"/>
  <c r="Q1728" i="22"/>
  <c r="Q1729" i="22"/>
  <c r="Q1730" i="22"/>
  <c r="Q1731" i="22"/>
  <c r="Q1732" i="22"/>
  <c r="Q1733" i="22"/>
  <c r="Q1734" i="22"/>
  <c r="Q1735" i="22"/>
  <c r="Q1736" i="22"/>
  <c r="Q1737" i="22"/>
  <c r="Q1738" i="22"/>
  <c r="Q1739" i="22"/>
  <c r="Q1740" i="22"/>
  <c r="Q1741" i="22"/>
  <c r="Q1742" i="22"/>
  <c r="Q1743" i="22"/>
  <c r="Q1744" i="22"/>
  <c r="Q1745" i="22"/>
  <c r="Q1746" i="22"/>
  <c r="Q1747" i="22"/>
  <c r="Q1748" i="22"/>
  <c r="Q1749" i="22"/>
  <c r="Q1750" i="22"/>
  <c r="Q1751" i="22"/>
  <c r="Q1752" i="22"/>
  <c r="Q1753" i="22"/>
  <c r="Q1754" i="22"/>
  <c r="Q1755" i="22"/>
  <c r="Q1756" i="22"/>
  <c r="Q1757" i="22"/>
  <c r="Q1758" i="22"/>
  <c r="Q1759" i="22"/>
  <c r="Q1760" i="22"/>
  <c r="Q1761" i="22"/>
  <c r="Q1762" i="22"/>
  <c r="Q1763" i="22"/>
  <c r="Q1764" i="22"/>
  <c r="Q1765" i="22"/>
  <c r="Q1766" i="22"/>
  <c r="Q1767" i="22"/>
  <c r="Q1768" i="22"/>
  <c r="Q1769" i="22"/>
  <c r="Q1770" i="22"/>
  <c r="Q1771" i="22"/>
  <c r="Q1772" i="22"/>
  <c r="Q1773" i="22"/>
  <c r="Q1774" i="22"/>
  <c r="Q1775" i="22"/>
  <c r="Q1776" i="22"/>
  <c r="Q1777" i="22"/>
  <c r="Q1778" i="22"/>
  <c r="Q1779" i="22"/>
  <c r="Q1780" i="22"/>
  <c r="Q1781" i="22"/>
  <c r="Q1782" i="22"/>
  <c r="Q1783" i="22"/>
  <c r="Q1784" i="22"/>
  <c r="Q1785" i="22"/>
  <c r="Q1786" i="22"/>
  <c r="Q1787" i="22"/>
  <c r="Q1788" i="22"/>
  <c r="Q1789" i="22"/>
  <c r="Q1790" i="22"/>
  <c r="Q1791" i="22"/>
  <c r="Q1792" i="22"/>
  <c r="Q1793" i="22"/>
  <c r="Q1794" i="22"/>
  <c r="Q1795" i="22"/>
  <c r="Q1796" i="22"/>
  <c r="Q1797" i="22"/>
  <c r="Q1798" i="22"/>
  <c r="Q1799" i="22"/>
  <c r="Q1800" i="22"/>
  <c r="Q1801" i="22"/>
  <c r="Q1802" i="22"/>
  <c r="Q1803" i="22"/>
  <c r="Q1804" i="22"/>
  <c r="Q1805" i="22"/>
  <c r="Q1806" i="22"/>
  <c r="Q1807" i="22"/>
  <c r="Q1808" i="22"/>
  <c r="Q1809" i="22"/>
  <c r="Q1810" i="22"/>
  <c r="Q1811" i="22"/>
  <c r="Q1812" i="22"/>
  <c r="Q1813" i="22"/>
  <c r="Q1814" i="22"/>
  <c r="Q1815" i="22"/>
  <c r="Q1816" i="22"/>
  <c r="Q1817" i="22"/>
  <c r="Q1818" i="22"/>
  <c r="Q1819" i="22"/>
  <c r="Q1820" i="22"/>
  <c r="Q1821" i="22"/>
  <c r="Q1822" i="22"/>
  <c r="Q1823" i="22"/>
  <c r="Q1824" i="22"/>
  <c r="Q1825" i="22"/>
  <c r="Q1826" i="22"/>
  <c r="Q1827" i="22"/>
  <c r="Q1828" i="22"/>
  <c r="Q1829" i="22"/>
  <c r="Q1830" i="22"/>
  <c r="Q1831" i="22"/>
  <c r="Q1832" i="22"/>
  <c r="Q1833" i="22"/>
  <c r="Q1834" i="22"/>
  <c r="Q1835" i="22"/>
  <c r="Q1836" i="22"/>
  <c r="Q1837" i="22"/>
  <c r="Q1838" i="22"/>
  <c r="Q1839" i="22"/>
  <c r="Q1840" i="22"/>
  <c r="Q1841" i="22"/>
  <c r="Q1842" i="22"/>
  <c r="Q1843" i="22"/>
  <c r="Q1844" i="22"/>
  <c r="Q1845" i="22"/>
  <c r="Q1846" i="22"/>
  <c r="Q1847" i="22"/>
  <c r="Q1848" i="22"/>
  <c r="Q1849" i="22"/>
  <c r="Q1850" i="22"/>
  <c r="Q1851" i="22"/>
  <c r="Q1852" i="22"/>
  <c r="Q1853" i="22"/>
  <c r="Q1854" i="22"/>
  <c r="Q1855" i="22"/>
  <c r="Q1856" i="22"/>
  <c r="Q1857" i="22"/>
  <c r="Q1858" i="22"/>
  <c r="Q1859" i="22"/>
  <c r="Q1860" i="22"/>
  <c r="Q1861" i="22"/>
  <c r="Q1862" i="22"/>
  <c r="Q1863" i="22"/>
  <c r="Q1864" i="22"/>
  <c r="Q1865" i="22"/>
  <c r="Q1866" i="22"/>
  <c r="Q1867" i="22"/>
  <c r="Q1868" i="22"/>
  <c r="Q1869" i="22"/>
  <c r="Q1870" i="22"/>
  <c r="Q1871" i="22"/>
  <c r="Q1872" i="22"/>
  <c r="Q1873" i="22"/>
  <c r="Q1874" i="22"/>
  <c r="Q1875" i="22"/>
  <c r="Q1876" i="22"/>
  <c r="Q1877" i="22"/>
  <c r="Q1878" i="22"/>
  <c r="Q1879" i="22"/>
  <c r="Q1880" i="22"/>
  <c r="Q1881" i="22"/>
  <c r="Q1882" i="22"/>
  <c r="Q1883" i="22"/>
  <c r="Q1884" i="22"/>
  <c r="Q1885" i="22"/>
  <c r="Q1886" i="22"/>
  <c r="Q1887" i="22"/>
  <c r="Q1888" i="22"/>
  <c r="Q1889" i="22"/>
  <c r="Q1890" i="22"/>
  <c r="Q1891" i="22"/>
  <c r="Q1892" i="22"/>
  <c r="Q1893" i="22"/>
  <c r="Q1894" i="22"/>
  <c r="Q1895" i="22"/>
  <c r="Q1896" i="22"/>
  <c r="Q1897" i="22"/>
  <c r="Q1898" i="22"/>
  <c r="Q1899" i="22"/>
  <c r="Q1900" i="22"/>
  <c r="Q1901" i="22"/>
  <c r="Q1902" i="22"/>
  <c r="Q1903" i="22"/>
  <c r="Q1904" i="22"/>
  <c r="Q1905" i="22"/>
  <c r="Q1906" i="22"/>
  <c r="Q1907" i="22"/>
  <c r="Q1908" i="22"/>
  <c r="Q1909" i="22"/>
  <c r="Q1910" i="22"/>
  <c r="Q1911" i="22"/>
  <c r="Q1912" i="22"/>
  <c r="Q1913" i="22"/>
  <c r="Q1914" i="22"/>
  <c r="Q1915" i="22"/>
  <c r="Q1916" i="22"/>
  <c r="Q1917" i="22"/>
  <c r="Q1918" i="22"/>
  <c r="Q1919" i="22"/>
  <c r="Q1920" i="22"/>
  <c r="Q1921" i="22"/>
  <c r="Q1922" i="22"/>
  <c r="Q1923" i="22"/>
  <c r="Q1924" i="22"/>
  <c r="Q1925" i="22"/>
  <c r="Q1926" i="22"/>
  <c r="Q1927" i="22"/>
  <c r="Q1928" i="22"/>
  <c r="Q1929" i="22"/>
  <c r="Q1930" i="22"/>
  <c r="Q1931" i="22"/>
  <c r="Q1932" i="22"/>
  <c r="Q1933" i="22"/>
  <c r="Q1934" i="22"/>
  <c r="Q1935" i="22"/>
  <c r="Q1936" i="22"/>
  <c r="Q1937" i="22"/>
  <c r="Q1938" i="22"/>
  <c r="Q1939" i="22"/>
  <c r="Q1940" i="22"/>
  <c r="Q1941" i="22"/>
  <c r="Q1942" i="22"/>
  <c r="Q1943" i="22"/>
  <c r="Q1944" i="22"/>
  <c r="Q1945" i="22"/>
  <c r="Q1946" i="22"/>
  <c r="Q1947" i="22"/>
  <c r="Q1948" i="22"/>
  <c r="Q1949" i="22"/>
  <c r="Q1950" i="22"/>
  <c r="Q1951" i="22"/>
  <c r="Q1952" i="22"/>
  <c r="Q1953" i="22"/>
  <c r="Q1954" i="22"/>
  <c r="Q1955" i="22"/>
  <c r="Q1956" i="22"/>
  <c r="Q1957" i="22"/>
  <c r="Q1958" i="22"/>
  <c r="Q1959" i="22"/>
  <c r="Q1960" i="22"/>
  <c r="Q1961" i="22"/>
  <c r="Q1962" i="22"/>
  <c r="Q1963" i="22"/>
  <c r="Q1964" i="22"/>
  <c r="Q1965" i="22"/>
  <c r="Q1966" i="22"/>
  <c r="Q1967" i="22"/>
  <c r="Q1968" i="22"/>
  <c r="Q1969" i="22"/>
  <c r="Q1970" i="22"/>
  <c r="Q1971" i="22"/>
  <c r="Q1972" i="22"/>
  <c r="Q1973" i="22"/>
  <c r="Q1974" i="22"/>
  <c r="Q1975" i="22"/>
  <c r="Q1976" i="22"/>
  <c r="Q1977" i="22"/>
  <c r="Q1978" i="22"/>
  <c r="Q1979" i="22"/>
  <c r="Q1980" i="22"/>
  <c r="Q1981" i="22"/>
  <c r="Q1982" i="22"/>
  <c r="Q1983" i="22"/>
  <c r="Q1984" i="22"/>
  <c r="Q1985" i="22"/>
  <c r="Q1986" i="22"/>
  <c r="Q1987" i="22"/>
  <c r="Q1988" i="22"/>
  <c r="Q1989" i="22"/>
  <c r="Q1990" i="22"/>
  <c r="Q1991" i="22"/>
  <c r="Q1992" i="22"/>
  <c r="Q1993" i="22"/>
  <c r="Q1994" i="22"/>
  <c r="Q1995" i="22"/>
  <c r="Q1996" i="22"/>
  <c r="Q1997" i="22"/>
  <c r="Q1998" i="22"/>
  <c r="Q1999" i="22"/>
  <c r="Q2000" i="22"/>
  <c r="Q2001" i="22"/>
  <c r="M2" i="22"/>
  <c r="C17" i="22"/>
  <c r="C18" i="22"/>
  <c r="C19" i="22"/>
  <c r="C20" i="22"/>
  <c r="C21" i="22"/>
  <c r="C22" i="22"/>
  <c r="C23" i="22"/>
  <c r="C24" i="22"/>
  <c r="C25" i="22"/>
  <c r="C26" i="22"/>
  <c r="C27" i="22"/>
  <c r="C28" i="22"/>
  <c r="C29" i="22"/>
  <c r="C30" i="22"/>
  <c r="C31" i="22"/>
  <c r="C32" i="22"/>
  <c r="C33" i="22"/>
  <c r="C34" i="22"/>
  <c r="C35" i="22"/>
  <c r="C36" i="22"/>
  <c r="C37" i="22"/>
  <c r="C38" i="22"/>
  <c r="C39" i="22"/>
  <c r="C40" i="22"/>
  <c r="C41" i="22"/>
  <c r="C42" i="22"/>
  <c r="C43" i="22"/>
  <c r="C44" i="22"/>
  <c r="C45" i="22"/>
  <c r="C46" i="22"/>
  <c r="C47" i="22"/>
  <c r="C48" i="22"/>
  <c r="C49" i="22"/>
  <c r="C50" i="22"/>
  <c r="C51" i="22"/>
  <c r="C52" i="22"/>
  <c r="C53" i="22"/>
  <c r="C54" i="22"/>
  <c r="C55" i="22"/>
  <c r="C56" i="22"/>
  <c r="C57" i="22"/>
  <c r="C58" i="22"/>
  <c r="C59" i="22"/>
  <c r="C60" i="22"/>
  <c r="C61" i="22"/>
  <c r="C62" i="22"/>
  <c r="C63" i="22"/>
  <c r="C64" i="22"/>
  <c r="C65" i="22"/>
  <c r="C66" i="22"/>
  <c r="C67" i="22"/>
  <c r="C68" i="22"/>
  <c r="C69" i="22"/>
  <c r="C70" i="22"/>
  <c r="C71" i="22"/>
  <c r="C72" i="22"/>
  <c r="C73" i="22"/>
  <c r="C74" i="22"/>
  <c r="C75" i="22"/>
  <c r="C76" i="22"/>
  <c r="C77" i="22"/>
  <c r="C78" i="22"/>
  <c r="C79" i="22"/>
  <c r="C80" i="22"/>
  <c r="C81" i="22"/>
  <c r="C82" i="22"/>
  <c r="C83" i="22"/>
  <c r="C84" i="22"/>
  <c r="C85" i="22"/>
  <c r="C86" i="22"/>
  <c r="C87" i="22"/>
  <c r="C88" i="22"/>
  <c r="C89" i="22"/>
  <c r="C90" i="22"/>
  <c r="C91" i="22"/>
  <c r="C92" i="22"/>
  <c r="C93" i="22"/>
  <c r="C94" i="22"/>
  <c r="C95" i="22"/>
  <c r="C96" i="22"/>
  <c r="C97" i="22"/>
  <c r="C98" i="22"/>
  <c r="C99" i="22"/>
  <c r="C100" i="22"/>
  <c r="C101" i="22"/>
  <c r="C102" i="22"/>
  <c r="C103" i="22"/>
  <c r="C104" i="22"/>
  <c r="C105" i="22"/>
  <c r="C106" i="22"/>
  <c r="C107" i="22"/>
  <c r="C108" i="22"/>
  <c r="C109" i="22"/>
  <c r="C110" i="22"/>
  <c r="C111" i="22"/>
  <c r="C112" i="22"/>
  <c r="C113" i="22"/>
  <c r="C114" i="22"/>
  <c r="C115" i="22"/>
  <c r="C116" i="22"/>
  <c r="C117" i="22"/>
  <c r="C118" i="22"/>
  <c r="C119" i="22"/>
  <c r="C120" i="22"/>
  <c r="C121" i="22"/>
  <c r="C122" i="22"/>
  <c r="C123" i="22"/>
  <c r="C124" i="22"/>
  <c r="C125" i="22"/>
  <c r="C126" i="22"/>
  <c r="C127" i="22"/>
  <c r="C128" i="22"/>
  <c r="C129" i="22"/>
  <c r="C130" i="22"/>
  <c r="C131" i="22"/>
  <c r="C132" i="22"/>
  <c r="C133" i="22"/>
  <c r="C134" i="22"/>
  <c r="C135" i="22"/>
  <c r="C136" i="22"/>
  <c r="C137" i="22"/>
  <c r="C138" i="22"/>
  <c r="C139" i="22"/>
  <c r="C140" i="22"/>
  <c r="C141" i="22"/>
  <c r="C142" i="22"/>
  <c r="C143" i="22"/>
  <c r="C144" i="22"/>
  <c r="C145" i="22"/>
  <c r="C146" i="22"/>
  <c r="C147" i="22"/>
  <c r="C148" i="22"/>
  <c r="C149" i="22"/>
  <c r="C150" i="22"/>
  <c r="C151" i="22"/>
  <c r="C152" i="22"/>
  <c r="C153" i="22"/>
  <c r="C154" i="22"/>
  <c r="C155" i="22"/>
  <c r="C156" i="22"/>
  <c r="C157" i="22"/>
  <c r="C158" i="22"/>
  <c r="C159" i="22"/>
  <c r="C160" i="22"/>
  <c r="C161" i="22"/>
  <c r="C162" i="22"/>
  <c r="C163" i="22"/>
  <c r="C164" i="22"/>
  <c r="C165" i="22"/>
  <c r="C166" i="22"/>
  <c r="C167" i="22"/>
  <c r="C168" i="22"/>
  <c r="C169" i="22"/>
  <c r="C170" i="22"/>
  <c r="C171" i="22"/>
  <c r="C172" i="22"/>
  <c r="C173" i="22"/>
  <c r="C174" i="22"/>
  <c r="C175" i="22"/>
  <c r="C176" i="22"/>
  <c r="C177" i="22"/>
  <c r="C178" i="22"/>
  <c r="C179" i="22"/>
  <c r="C180" i="22"/>
  <c r="C181" i="22"/>
  <c r="C182" i="22"/>
  <c r="C183" i="22"/>
  <c r="C184" i="22"/>
  <c r="C185" i="22"/>
  <c r="C186" i="22"/>
  <c r="C187" i="22"/>
  <c r="C188" i="22"/>
  <c r="C189" i="22"/>
  <c r="C190" i="22"/>
  <c r="C191" i="22"/>
  <c r="C192" i="22"/>
  <c r="C193" i="22"/>
  <c r="C194" i="22"/>
  <c r="C195" i="22"/>
  <c r="C196" i="22"/>
  <c r="C197" i="22"/>
  <c r="C198" i="22"/>
  <c r="C199" i="22"/>
  <c r="C200" i="22"/>
  <c r="C201" i="22"/>
  <c r="C202" i="22"/>
  <c r="C203" i="22"/>
  <c r="C204" i="22"/>
  <c r="C205" i="22"/>
  <c r="C206" i="22"/>
  <c r="C207" i="22"/>
  <c r="C208" i="22"/>
  <c r="C209" i="22"/>
  <c r="C210" i="22"/>
  <c r="C211" i="22"/>
  <c r="C212" i="22"/>
  <c r="C213" i="22"/>
  <c r="C214" i="22"/>
  <c r="C215" i="22"/>
  <c r="C216" i="22"/>
  <c r="C217" i="22"/>
  <c r="C218" i="22"/>
  <c r="C219" i="22"/>
  <c r="C220" i="22"/>
  <c r="C221" i="22"/>
  <c r="C222" i="22"/>
  <c r="C223" i="22"/>
  <c r="C224" i="22"/>
  <c r="C225" i="22"/>
  <c r="C226" i="22"/>
  <c r="C227" i="22"/>
  <c r="C228" i="22"/>
  <c r="C229" i="22"/>
  <c r="C230" i="22"/>
  <c r="C231" i="22"/>
  <c r="C232" i="22"/>
  <c r="C233" i="22"/>
  <c r="C234" i="22"/>
  <c r="C235" i="22"/>
  <c r="C236" i="22"/>
  <c r="C237" i="22"/>
  <c r="C238" i="22"/>
  <c r="C239" i="22"/>
  <c r="C240" i="22"/>
  <c r="C241" i="22"/>
  <c r="C242" i="22"/>
  <c r="C243" i="22"/>
  <c r="C244" i="22"/>
  <c r="C245" i="22"/>
  <c r="C246" i="22"/>
  <c r="C247" i="22"/>
  <c r="C248" i="22"/>
  <c r="C249" i="22"/>
  <c r="C250" i="22"/>
  <c r="C251" i="22"/>
  <c r="C252" i="22"/>
  <c r="C253" i="22"/>
  <c r="C254" i="22"/>
  <c r="C255" i="22"/>
  <c r="C256" i="22"/>
  <c r="C257" i="22"/>
  <c r="C258" i="22"/>
  <c r="C259" i="22"/>
  <c r="C260" i="22"/>
  <c r="C261" i="22"/>
  <c r="C262" i="22"/>
  <c r="C263" i="22"/>
  <c r="C264" i="22"/>
  <c r="C265" i="22"/>
  <c r="C266" i="22"/>
  <c r="C267" i="22"/>
  <c r="C268" i="22"/>
  <c r="C269" i="22"/>
  <c r="C270" i="22"/>
  <c r="C271" i="22"/>
  <c r="C272" i="22"/>
  <c r="C273" i="22"/>
  <c r="C274" i="22"/>
  <c r="C275" i="22"/>
  <c r="C276" i="22"/>
  <c r="C277" i="22"/>
  <c r="C278" i="22"/>
  <c r="C279" i="22"/>
  <c r="C280" i="22"/>
  <c r="C281" i="22"/>
  <c r="C282" i="22"/>
  <c r="C283" i="22"/>
  <c r="C284" i="22"/>
  <c r="C285" i="22"/>
  <c r="C286" i="22"/>
  <c r="C287" i="22"/>
  <c r="C288" i="22"/>
  <c r="C289" i="22"/>
  <c r="C290" i="22"/>
  <c r="C291" i="22"/>
  <c r="C292" i="22"/>
  <c r="C293" i="22"/>
  <c r="C294" i="22"/>
  <c r="C295" i="22"/>
  <c r="C296" i="22"/>
  <c r="C297" i="22"/>
  <c r="C298" i="22"/>
  <c r="C299" i="22"/>
  <c r="C300" i="22"/>
  <c r="C301" i="22"/>
  <c r="C302" i="22"/>
  <c r="C303" i="22"/>
  <c r="C304" i="22"/>
  <c r="C305" i="22"/>
  <c r="C306" i="22"/>
  <c r="C307" i="22"/>
  <c r="C308" i="22"/>
  <c r="C309" i="22"/>
  <c r="C310" i="22"/>
  <c r="C311" i="22"/>
  <c r="C312" i="22"/>
  <c r="C313" i="22"/>
  <c r="C314" i="22"/>
  <c r="C315" i="22"/>
  <c r="C316" i="22"/>
  <c r="C317" i="22"/>
  <c r="C318" i="22"/>
  <c r="C319" i="22"/>
  <c r="C320" i="22"/>
  <c r="C321" i="22"/>
  <c r="C322" i="22"/>
  <c r="C323" i="22"/>
  <c r="C324" i="22"/>
  <c r="C325" i="22"/>
  <c r="C326" i="22"/>
  <c r="C327" i="22"/>
  <c r="C328" i="22"/>
  <c r="C329" i="22"/>
  <c r="C330" i="22"/>
  <c r="C331" i="22"/>
  <c r="C332" i="22"/>
  <c r="C333" i="22"/>
  <c r="C334" i="22"/>
  <c r="C335" i="22"/>
  <c r="C336" i="22"/>
  <c r="C337" i="22"/>
  <c r="C338" i="22"/>
  <c r="C339" i="22"/>
  <c r="C340" i="22"/>
  <c r="C341" i="22"/>
  <c r="C342" i="22"/>
  <c r="C343" i="22"/>
  <c r="C344" i="22"/>
  <c r="C345" i="22"/>
  <c r="C346" i="22"/>
  <c r="C347" i="22"/>
  <c r="C348" i="22"/>
  <c r="C349" i="22"/>
  <c r="C350" i="22"/>
  <c r="C351" i="22"/>
  <c r="C352" i="22"/>
  <c r="C353" i="22"/>
  <c r="C354" i="22"/>
  <c r="C355" i="22"/>
  <c r="C356" i="22"/>
  <c r="C357" i="22"/>
  <c r="C358" i="22"/>
  <c r="C359" i="22"/>
  <c r="C360" i="22"/>
  <c r="C361" i="22"/>
  <c r="C362" i="22"/>
  <c r="C363" i="22"/>
  <c r="C364" i="22"/>
  <c r="C365" i="22"/>
  <c r="C366" i="22"/>
  <c r="C367" i="22"/>
  <c r="C368" i="22"/>
  <c r="C369" i="22"/>
  <c r="C370" i="22"/>
  <c r="C371" i="22"/>
  <c r="C372" i="22"/>
  <c r="C373" i="22"/>
  <c r="C374" i="22"/>
  <c r="C375" i="22"/>
  <c r="C376" i="22"/>
  <c r="C377" i="22"/>
  <c r="C378" i="22"/>
  <c r="C379" i="22"/>
  <c r="C380" i="22"/>
  <c r="C381" i="22"/>
  <c r="C382" i="22"/>
  <c r="C383" i="22"/>
  <c r="C384" i="22"/>
  <c r="C385" i="22"/>
  <c r="C386" i="22"/>
  <c r="C387" i="22"/>
  <c r="C388" i="22"/>
  <c r="C389" i="22"/>
  <c r="C390" i="22"/>
  <c r="C391" i="22"/>
  <c r="C392" i="22"/>
  <c r="C393" i="22"/>
  <c r="C394" i="22"/>
  <c r="C395" i="22"/>
  <c r="C396" i="22"/>
  <c r="C397" i="22"/>
  <c r="C398" i="22"/>
  <c r="C399" i="22"/>
  <c r="C400" i="22"/>
  <c r="C401" i="22"/>
  <c r="C402" i="22"/>
  <c r="C403" i="22"/>
  <c r="C404" i="22"/>
  <c r="C405" i="22"/>
  <c r="C406" i="22"/>
  <c r="C407" i="22"/>
  <c r="C408" i="22"/>
  <c r="C409" i="22"/>
  <c r="C410" i="22"/>
  <c r="C411" i="22"/>
  <c r="C412" i="22"/>
  <c r="C413" i="22"/>
  <c r="C414" i="22"/>
  <c r="C415" i="22"/>
  <c r="C416" i="22"/>
  <c r="C417" i="22"/>
  <c r="C418" i="22"/>
  <c r="C419" i="22"/>
  <c r="C420" i="22"/>
  <c r="C421" i="22"/>
  <c r="C422" i="22"/>
  <c r="C423" i="22"/>
  <c r="C424" i="22"/>
  <c r="C425" i="22"/>
  <c r="C426" i="22"/>
  <c r="C427" i="22"/>
  <c r="C428" i="22"/>
  <c r="C429" i="22"/>
  <c r="C430" i="22"/>
  <c r="C431" i="22"/>
  <c r="C432" i="22"/>
  <c r="C433" i="22"/>
  <c r="C434" i="22"/>
  <c r="C435" i="22"/>
  <c r="C436" i="22"/>
  <c r="C437" i="22"/>
  <c r="C438" i="22"/>
  <c r="C439" i="22"/>
  <c r="C440" i="22"/>
  <c r="C441" i="22"/>
  <c r="C442" i="22"/>
  <c r="C443" i="22"/>
  <c r="C444" i="22"/>
  <c r="C445" i="22"/>
  <c r="C446" i="22"/>
  <c r="C447" i="22"/>
  <c r="C448" i="22"/>
  <c r="C449" i="22"/>
  <c r="C450" i="22"/>
  <c r="C451" i="22"/>
  <c r="C452" i="22"/>
  <c r="C453" i="22"/>
  <c r="C454" i="22"/>
  <c r="C455" i="22"/>
  <c r="C456" i="22"/>
  <c r="C457" i="22"/>
  <c r="C458" i="22"/>
  <c r="C459" i="22"/>
  <c r="C460" i="22"/>
  <c r="C461" i="22"/>
  <c r="C462" i="22"/>
  <c r="C463" i="22"/>
  <c r="C464" i="22"/>
  <c r="C465" i="22"/>
  <c r="C466" i="22"/>
  <c r="C467" i="22"/>
  <c r="C468" i="22"/>
  <c r="C469" i="22"/>
  <c r="C470" i="22"/>
  <c r="C471" i="22"/>
  <c r="C472" i="22"/>
  <c r="C473" i="22"/>
  <c r="C474" i="22"/>
  <c r="C475" i="22"/>
  <c r="C476" i="22"/>
  <c r="C477" i="22"/>
  <c r="C478" i="22"/>
  <c r="C479" i="22"/>
  <c r="C480" i="22"/>
  <c r="C481" i="22"/>
  <c r="C482" i="22"/>
  <c r="C483" i="22"/>
  <c r="C484" i="22"/>
  <c r="C485" i="22"/>
  <c r="C486" i="22"/>
  <c r="C487" i="22"/>
  <c r="C488" i="22"/>
  <c r="C489" i="22"/>
  <c r="C490" i="22"/>
  <c r="C491" i="22"/>
  <c r="C492" i="22"/>
  <c r="C493" i="22"/>
  <c r="C494" i="22"/>
  <c r="C495" i="22"/>
  <c r="C496" i="22"/>
  <c r="C497" i="22"/>
  <c r="C498" i="22"/>
  <c r="C499" i="22"/>
  <c r="C500" i="22"/>
  <c r="C501" i="22"/>
  <c r="C502" i="22"/>
  <c r="C503" i="22"/>
  <c r="C504" i="22"/>
  <c r="C505" i="22"/>
  <c r="C506" i="22"/>
  <c r="C507" i="22"/>
  <c r="C508" i="22"/>
  <c r="C509" i="22"/>
  <c r="C510" i="22"/>
  <c r="C511" i="22"/>
  <c r="C512" i="22"/>
  <c r="C513" i="22"/>
  <c r="C514" i="22"/>
  <c r="C515" i="22"/>
  <c r="C516" i="22"/>
  <c r="C517" i="22"/>
  <c r="C518" i="22"/>
  <c r="C519" i="22"/>
  <c r="C520" i="22"/>
  <c r="C521" i="22"/>
  <c r="C522" i="22"/>
  <c r="C523" i="22"/>
  <c r="C524" i="22"/>
  <c r="C525" i="22"/>
  <c r="C526" i="22"/>
  <c r="C527" i="22"/>
  <c r="C528" i="22"/>
  <c r="C529" i="22"/>
  <c r="C530" i="22"/>
  <c r="C531" i="22"/>
  <c r="C532" i="22"/>
  <c r="C533" i="22"/>
  <c r="C534" i="22"/>
  <c r="C535" i="22"/>
  <c r="C536" i="22"/>
  <c r="C537" i="22"/>
  <c r="C538" i="22"/>
  <c r="C539" i="22"/>
  <c r="C540" i="22"/>
  <c r="C541" i="22"/>
  <c r="C542" i="22"/>
  <c r="C543" i="22"/>
  <c r="C544" i="22"/>
  <c r="C545" i="22"/>
  <c r="C546" i="22"/>
  <c r="C547" i="22"/>
  <c r="C548" i="22"/>
  <c r="C549" i="22"/>
  <c r="C550" i="22"/>
  <c r="C551" i="22"/>
  <c r="C552" i="22"/>
  <c r="C553" i="22"/>
  <c r="C554" i="22"/>
  <c r="C555" i="22"/>
  <c r="C556" i="22"/>
  <c r="C557" i="22"/>
  <c r="C558" i="22"/>
  <c r="C559" i="22"/>
  <c r="C560" i="22"/>
  <c r="C561" i="22"/>
  <c r="C562" i="22"/>
  <c r="C563" i="22"/>
  <c r="C564" i="22"/>
  <c r="C565" i="22"/>
  <c r="C566" i="22"/>
  <c r="C567" i="22"/>
  <c r="C568" i="22"/>
  <c r="C569" i="22"/>
  <c r="C570" i="22"/>
  <c r="C571" i="22"/>
  <c r="C572" i="22"/>
  <c r="C573" i="22"/>
  <c r="C574" i="22"/>
  <c r="C575" i="22"/>
  <c r="C576" i="22"/>
  <c r="C577" i="22"/>
  <c r="C578" i="22"/>
  <c r="C579" i="22"/>
  <c r="C580" i="22"/>
  <c r="C581" i="22"/>
  <c r="C582" i="22"/>
  <c r="C583" i="22"/>
  <c r="C584" i="22"/>
  <c r="C585" i="22"/>
  <c r="C586" i="22"/>
  <c r="C587" i="22"/>
  <c r="C588" i="22"/>
  <c r="C589" i="22"/>
  <c r="C590" i="22"/>
  <c r="C591" i="22"/>
  <c r="C592" i="22"/>
  <c r="C593" i="22"/>
  <c r="C594" i="22"/>
  <c r="C595" i="22"/>
  <c r="C596" i="22"/>
  <c r="C597" i="22"/>
  <c r="C598" i="22"/>
  <c r="C599" i="22"/>
  <c r="C600" i="22"/>
  <c r="C601" i="22"/>
  <c r="C602" i="22"/>
  <c r="C603" i="22"/>
  <c r="C604" i="22"/>
  <c r="C605" i="22"/>
  <c r="C606" i="22"/>
  <c r="C607" i="22"/>
  <c r="C608" i="22"/>
  <c r="C609" i="22"/>
  <c r="C610" i="22"/>
  <c r="C611" i="22"/>
  <c r="C612" i="22"/>
  <c r="C613" i="22"/>
  <c r="C614" i="22"/>
  <c r="C615" i="22"/>
  <c r="C616" i="22"/>
  <c r="C617" i="22"/>
  <c r="C618" i="22"/>
  <c r="C619" i="22"/>
  <c r="C620" i="22"/>
  <c r="C621" i="22"/>
  <c r="C622" i="22"/>
  <c r="C623" i="22"/>
  <c r="C624" i="22"/>
  <c r="C625" i="22"/>
  <c r="C626" i="22"/>
  <c r="C627" i="22"/>
  <c r="C628" i="22"/>
  <c r="C629" i="22"/>
  <c r="C630" i="22"/>
  <c r="C631" i="22"/>
  <c r="C632" i="22"/>
  <c r="C633" i="22"/>
  <c r="C634" i="22"/>
  <c r="C635" i="22"/>
  <c r="C636" i="22"/>
  <c r="C637" i="22"/>
  <c r="C638" i="22"/>
  <c r="C639" i="22"/>
  <c r="C640" i="22"/>
  <c r="C641" i="22"/>
  <c r="C642" i="22"/>
  <c r="C643" i="22"/>
  <c r="C644" i="22"/>
  <c r="C645" i="22"/>
  <c r="C646" i="22"/>
  <c r="C647" i="22"/>
  <c r="C648" i="22"/>
  <c r="C649" i="22"/>
  <c r="C650" i="22"/>
  <c r="C651" i="22"/>
  <c r="C652" i="22"/>
  <c r="C653" i="22"/>
  <c r="C654" i="22"/>
  <c r="C655" i="22"/>
  <c r="C656" i="22"/>
  <c r="C657" i="22"/>
  <c r="C658" i="22"/>
  <c r="C659" i="22"/>
  <c r="C660" i="22"/>
  <c r="C661" i="22"/>
  <c r="C662" i="22"/>
  <c r="C663" i="22"/>
  <c r="C664" i="22"/>
  <c r="C665" i="22"/>
  <c r="C666" i="22"/>
  <c r="C667" i="22"/>
  <c r="C668" i="22"/>
  <c r="C669" i="22"/>
  <c r="C670" i="22"/>
  <c r="C671" i="22"/>
  <c r="C672" i="22"/>
  <c r="C673" i="22"/>
  <c r="C674" i="22"/>
  <c r="C675" i="22"/>
  <c r="C676" i="22"/>
  <c r="C677" i="22"/>
  <c r="C678" i="22"/>
  <c r="C679" i="22"/>
  <c r="C680" i="22"/>
  <c r="C681" i="22"/>
  <c r="C682" i="22"/>
  <c r="C683" i="22"/>
  <c r="C684" i="22"/>
  <c r="C685" i="22"/>
  <c r="C686" i="22"/>
  <c r="C687" i="22"/>
  <c r="C688" i="22"/>
  <c r="C689" i="22"/>
  <c r="C690" i="22"/>
  <c r="C691" i="22"/>
  <c r="C692" i="22"/>
  <c r="C693" i="22"/>
  <c r="C694" i="22"/>
  <c r="C695" i="22"/>
  <c r="C696" i="22"/>
  <c r="C697" i="22"/>
  <c r="C698" i="22"/>
  <c r="C699" i="22"/>
  <c r="C700" i="22"/>
  <c r="C701" i="22"/>
  <c r="C702" i="22"/>
  <c r="C703" i="22"/>
  <c r="C704" i="22"/>
  <c r="C705" i="22"/>
  <c r="C706" i="22"/>
  <c r="C707" i="22"/>
  <c r="C708" i="22"/>
  <c r="C709" i="22"/>
  <c r="C710" i="22"/>
  <c r="C711" i="22"/>
  <c r="C712" i="22"/>
  <c r="C713" i="22"/>
  <c r="C714" i="22"/>
  <c r="C715" i="22"/>
  <c r="C716" i="22"/>
  <c r="C717" i="22"/>
  <c r="C718" i="22"/>
  <c r="C719" i="22"/>
  <c r="C720" i="22"/>
  <c r="C721" i="22"/>
  <c r="C722" i="22"/>
  <c r="C723" i="22"/>
  <c r="C724" i="22"/>
  <c r="C725" i="22"/>
  <c r="C726" i="22"/>
  <c r="C727" i="22"/>
  <c r="C728" i="22"/>
  <c r="C729" i="22"/>
  <c r="C730" i="22"/>
  <c r="C731" i="22"/>
  <c r="C732" i="22"/>
  <c r="C733" i="22"/>
  <c r="C734" i="22"/>
  <c r="C735" i="22"/>
  <c r="C736" i="22"/>
  <c r="C737" i="22"/>
  <c r="C738" i="22"/>
  <c r="C739" i="22"/>
  <c r="C740" i="22"/>
  <c r="C741" i="22"/>
  <c r="C742" i="22"/>
  <c r="C743" i="22"/>
  <c r="C744" i="22"/>
  <c r="C745" i="22"/>
  <c r="C746" i="22"/>
  <c r="C747" i="22"/>
  <c r="C748" i="22"/>
  <c r="C749" i="22"/>
  <c r="C750" i="22"/>
  <c r="C751" i="22"/>
  <c r="C752" i="22"/>
  <c r="C753" i="22"/>
  <c r="C754" i="22"/>
  <c r="C755" i="22"/>
  <c r="C756" i="22"/>
  <c r="C757" i="22"/>
  <c r="C758" i="22"/>
  <c r="C759" i="22"/>
  <c r="C760" i="22"/>
  <c r="C761" i="22"/>
  <c r="C762" i="22"/>
  <c r="C763" i="22"/>
  <c r="C764" i="22"/>
  <c r="C765" i="22"/>
  <c r="C766" i="22"/>
  <c r="C767" i="22"/>
  <c r="C768" i="22"/>
  <c r="C769" i="22"/>
  <c r="C770" i="22"/>
  <c r="C771" i="22"/>
  <c r="C772" i="22"/>
  <c r="C773" i="22"/>
  <c r="C774" i="22"/>
  <c r="C775" i="22"/>
  <c r="C776" i="22"/>
  <c r="C777" i="22"/>
  <c r="C778" i="22"/>
  <c r="C779" i="22"/>
  <c r="C780" i="22"/>
  <c r="C781" i="22"/>
  <c r="C782" i="22"/>
  <c r="C783" i="22"/>
  <c r="C784" i="22"/>
  <c r="C785" i="22"/>
  <c r="C786" i="22"/>
  <c r="C787" i="22"/>
  <c r="C788" i="22"/>
  <c r="C789" i="22"/>
  <c r="C790" i="22"/>
  <c r="C791" i="22"/>
  <c r="C792" i="22"/>
  <c r="C793" i="22"/>
  <c r="C794" i="22"/>
  <c r="C795" i="22"/>
  <c r="C796" i="22"/>
  <c r="C797" i="22"/>
  <c r="C798" i="22"/>
  <c r="C799" i="22"/>
  <c r="C800" i="22"/>
  <c r="C801" i="22"/>
  <c r="C802" i="22"/>
  <c r="C803" i="22"/>
  <c r="C804" i="22"/>
  <c r="C805" i="22"/>
  <c r="C806" i="22"/>
  <c r="C807" i="22"/>
  <c r="C808" i="22"/>
  <c r="C809" i="22"/>
  <c r="C810" i="22"/>
  <c r="C811" i="22"/>
  <c r="C812" i="22"/>
  <c r="C813" i="22"/>
  <c r="C814" i="22"/>
  <c r="C815" i="22"/>
  <c r="C816" i="22"/>
  <c r="C817" i="22"/>
  <c r="C818" i="22"/>
  <c r="C819" i="22"/>
  <c r="C820" i="22"/>
  <c r="C821" i="22"/>
  <c r="C822" i="22"/>
  <c r="C823" i="22"/>
  <c r="C824" i="22"/>
  <c r="C825" i="22"/>
  <c r="C826" i="22"/>
  <c r="C827" i="22"/>
  <c r="C828" i="22"/>
  <c r="C829" i="22"/>
  <c r="C830" i="22"/>
  <c r="C831" i="22"/>
  <c r="C832" i="22"/>
  <c r="C833" i="22"/>
  <c r="C834" i="22"/>
  <c r="C835" i="22"/>
  <c r="C836" i="22"/>
  <c r="C837" i="22"/>
  <c r="C838" i="22"/>
  <c r="C839" i="22"/>
  <c r="C840" i="22"/>
  <c r="C841" i="22"/>
  <c r="C842" i="22"/>
  <c r="C843" i="22"/>
  <c r="C844" i="22"/>
  <c r="C845" i="22"/>
  <c r="C846" i="22"/>
  <c r="C847" i="22"/>
  <c r="C848" i="22"/>
  <c r="C849" i="22"/>
  <c r="C850" i="22"/>
  <c r="C851" i="22"/>
  <c r="C852" i="22"/>
  <c r="C853" i="22"/>
  <c r="C854" i="22"/>
  <c r="C855" i="22"/>
  <c r="C856" i="22"/>
  <c r="C857" i="22"/>
  <c r="C858" i="22"/>
  <c r="C859" i="22"/>
  <c r="C860" i="22"/>
  <c r="C861" i="22"/>
  <c r="C862" i="22"/>
  <c r="C863" i="22"/>
  <c r="C864" i="22"/>
  <c r="C865" i="22"/>
  <c r="C866" i="22"/>
  <c r="C867" i="22"/>
  <c r="C868" i="22"/>
  <c r="C869" i="22"/>
  <c r="C870" i="22"/>
  <c r="C871" i="22"/>
  <c r="C872" i="22"/>
  <c r="C873" i="22"/>
  <c r="C874" i="22"/>
  <c r="C875" i="22"/>
  <c r="C876" i="22"/>
  <c r="C877" i="22"/>
  <c r="C878" i="22"/>
  <c r="C879" i="22"/>
  <c r="C880" i="22"/>
  <c r="C881" i="22"/>
  <c r="C882" i="22"/>
  <c r="C883" i="22"/>
  <c r="C884" i="22"/>
  <c r="C885" i="22"/>
  <c r="C886" i="22"/>
  <c r="C887" i="22"/>
  <c r="C888" i="22"/>
  <c r="C889" i="22"/>
  <c r="C890" i="22"/>
  <c r="C891" i="22"/>
  <c r="C892" i="22"/>
  <c r="C893" i="22"/>
  <c r="C894" i="22"/>
  <c r="C895" i="22"/>
  <c r="C896" i="22"/>
  <c r="C897" i="22"/>
  <c r="C898" i="22"/>
  <c r="C899" i="22"/>
  <c r="C900" i="22"/>
  <c r="C901" i="22"/>
  <c r="C902" i="22"/>
  <c r="C903" i="22"/>
  <c r="C904" i="22"/>
  <c r="C905" i="22"/>
  <c r="C906" i="22"/>
  <c r="C907" i="22"/>
  <c r="C908" i="22"/>
  <c r="C909" i="22"/>
  <c r="C910" i="22"/>
  <c r="C911" i="22"/>
  <c r="C912" i="22"/>
  <c r="C913" i="22"/>
  <c r="C914" i="22"/>
  <c r="C915" i="22"/>
  <c r="C916" i="22"/>
  <c r="C917" i="22"/>
  <c r="C918" i="22"/>
  <c r="C919" i="22"/>
  <c r="C920" i="22"/>
  <c r="C921" i="22"/>
  <c r="C922" i="22"/>
  <c r="C923" i="22"/>
  <c r="C924" i="22"/>
  <c r="C925" i="22"/>
  <c r="C926" i="22"/>
  <c r="C927" i="22"/>
  <c r="C928" i="22"/>
  <c r="C929" i="22"/>
  <c r="C930" i="22"/>
  <c r="C931" i="22"/>
  <c r="C932" i="22"/>
  <c r="C933" i="22"/>
  <c r="C934" i="22"/>
  <c r="C935" i="22"/>
  <c r="C936" i="22"/>
  <c r="C937" i="22"/>
  <c r="C938" i="22"/>
  <c r="C939" i="22"/>
  <c r="C940" i="22"/>
  <c r="C941" i="22"/>
  <c r="C942" i="22"/>
  <c r="C943" i="22"/>
  <c r="C944" i="22"/>
  <c r="C945" i="22"/>
  <c r="C946" i="22"/>
  <c r="C947" i="22"/>
  <c r="C948" i="22"/>
  <c r="C949" i="22"/>
  <c r="C950" i="22"/>
  <c r="C951" i="22"/>
  <c r="C952" i="22"/>
  <c r="C953" i="22"/>
  <c r="C954" i="22"/>
  <c r="C955" i="22"/>
  <c r="C956" i="22"/>
  <c r="C957" i="22"/>
  <c r="C958" i="22"/>
  <c r="C959" i="22"/>
  <c r="C960" i="22"/>
  <c r="C961" i="22"/>
  <c r="C962" i="22"/>
  <c r="C963" i="22"/>
  <c r="C964" i="22"/>
  <c r="C965" i="22"/>
  <c r="C966" i="22"/>
  <c r="C967" i="22"/>
  <c r="C968" i="22"/>
  <c r="C969" i="22"/>
  <c r="C970" i="22"/>
  <c r="C971" i="22"/>
  <c r="C972" i="22"/>
  <c r="C973" i="22"/>
  <c r="C974" i="22"/>
  <c r="C975" i="22"/>
  <c r="C976" i="22"/>
  <c r="C977" i="22"/>
  <c r="C978" i="22"/>
  <c r="C979" i="22"/>
  <c r="C980" i="22"/>
  <c r="C981" i="22"/>
  <c r="C982" i="22"/>
  <c r="C983" i="22"/>
  <c r="C984" i="22"/>
  <c r="C985" i="22"/>
  <c r="C986" i="22"/>
  <c r="C987" i="22"/>
  <c r="C988" i="22"/>
  <c r="C989" i="22"/>
  <c r="C990" i="22"/>
  <c r="C991" i="22"/>
  <c r="C992" i="22"/>
  <c r="C993" i="22"/>
  <c r="C994" i="22"/>
  <c r="C995" i="22"/>
  <c r="C996" i="22"/>
  <c r="C997" i="22"/>
  <c r="C998" i="22"/>
  <c r="C999" i="22"/>
  <c r="C1000" i="22"/>
  <c r="C1001" i="22"/>
  <c r="C1002" i="22"/>
  <c r="C1003" i="22"/>
  <c r="C1004" i="22"/>
  <c r="C1005" i="22"/>
  <c r="C1006" i="22"/>
  <c r="C1007" i="22"/>
  <c r="C1008" i="22"/>
  <c r="C1009" i="22"/>
  <c r="C1010" i="22"/>
  <c r="C1011" i="22"/>
  <c r="C1012" i="22"/>
  <c r="C1013" i="22"/>
  <c r="C1014" i="22"/>
  <c r="C1015" i="22"/>
  <c r="C1016" i="22"/>
  <c r="C1017" i="22"/>
  <c r="C1018" i="22"/>
  <c r="C1019" i="22"/>
  <c r="C1020" i="22"/>
  <c r="C1021" i="22"/>
  <c r="C1022" i="22"/>
  <c r="C1023" i="22"/>
  <c r="C1024" i="22"/>
  <c r="C1025" i="22"/>
  <c r="C1026" i="22"/>
  <c r="C1027" i="22"/>
  <c r="C1028" i="22"/>
  <c r="C1029" i="22"/>
  <c r="C1030" i="22"/>
  <c r="C1031" i="22"/>
  <c r="C1032" i="22"/>
  <c r="C1033" i="22"/>
  <c r="C1034" i="22"/>
  <c r="C1035" i="22"/>
  <c r="C1036" i="22"/>
  <c r="C1037" i="22"/>
  <c r="C1038" i="22"/>
  <c r="C1039" i="22"/>
  <c r="C1040" i="22"/>
  <c r="C1041" i="22"/>
  <c r="C1042" i="22"/>
  <c r="C1043" i="22"/>
  <c r="C1044" i="22"/>
  <c r="C1045" i="22"/>
  <c r="C1046" i="22"/>
  <c r="C1047" i="22"/>
  <c r="C1048" i="22"/>
  <c r="C1049" i="22"/>
  <c r="C1050" i="22"/>
  <c r="C1051" i="22"/>
  <c r="C1052" i="22"/>
  <c r="C1053" i="22"/>
  <c r="C1054" i="22"/>
  <c r="C1055" i="22"/>
  <c r="C1056" i="22"/>
  <c r="C1057" i="22"/>
  <c r="C1058" i="22"/>
  <c r="C1059" i="22"/>
  <c r="C1060" i="22"/>
  <c r="C1061" i="22"/>
  <c r="C1062" i="22"/>
  <c r="C1063" i="22"/>
  <c r="C1064" i="22"/>
  <c r="C1065" i="22"/>
  <c r="C1066" i="22"/>
  <c r="C1067" i="22"/>
  <c r="C1068" i="22"/>
  <c r="C1069" i="22"/>
  <c r="C1070" i="22"/>
  <c r="C1071" i="22"/>
  <c r="C1072" i="22"/>
  <c r="C1073" i="22"/>
  <c r="C1074" i="22"/>
  <c r="C1075" i="22"/>
  <c r="C1076" i="22"/>
  <c r="C1077" i="22"/>
  <c r="C1078" i="22"/>
  <c r="C1079" i="22"/>
  <c r="C1080" i="22"/>
  <c r="C1081" i="22"/>
  <c r="C1082" i="22"/>
  <c r="C1083" i="22"/>
  <c r="C1084" i="22"/>
  <c r="C1085" i="22"/>
  <c r="C1086" i="22"/>
  <c r="C1087" i="22"/>
  <c r="C1088" i="22"/>
  <c r="C1089" i="22"/>
  <c r="C1090" i="22"/>
  <c r="C1091" i="22"/>
  <c r="C1092" i="22"/>
  <c r="C1093" i="22"/>
  <c r="C1094" i="22"/>
  <c r="C1095" i="22"/>
  <c r="C1096" i="22"/>
  <c r="C1097" i="22"/>
  <c r="C1098" i="22"/>
  <c r="C1099" i="22"/>
  <c r="C1100" i="22"/>
  <c r="C1101" i="22"/>
  <c r="C1102" i="22"/>
  <c r="C1103" i="22"/>
  <c r="C1104" i="22"/>
  <c r="C1105" i="22"/>
  <c r="C1106" i="22"/>
  <c r="C1107" i="22"/>
  <c r="C1108" i="22"/>
  <c r="C1109" i="22"/>
  <c r="C1110" i="22"/>
  <c r="C1111" i="22"/>
  <c r="C1112" i="22"/>
  <c r="C1113" i="22"/>
  <c r="C1114" i="22"/>
  <c r="C1115" i="22"/>
  <c r="C1116" i="22"/>
  <c r="C1117" i="22"/>
  <c r="C1118" i="22"/>
  <c r="C1119" i="22"/>
  <c r="C1120" i="22"/>
  <c r="C1121" i="22"/>
  <c r="C1122" i="22"/>
  <c r="C1123" i="22"/>
  <c r="C1124" i="22"/>
  <c r="C1125" i="22"/>
  <c r="C1126" i="22"/>
  <c r="C1127" i="22"/>
  <c r="C1128" i="22"/>
  <c r="C1129" i="22"/>
  <c r="C1130" i="22"/>
  <c r="C1131" i="22"/>
  <c r="C1132" i="22"/>
  <c r="C1133" i="22"/>
  <c r="C1134" i="22"/>
  <c r="C1135" i="22"/>
  <c r="C1136" i="22"/>
  <c r="C1137" i="22"/>
  <c r="C1138" i="22"/>
  <c r="C1139" i="22"/>
  <c r="C1140" i="22"/>
  <c r="C1141" i="22"/>
  <c r="C1142" i="22"/>
  <c r="C1143" i="22"/>
  <c r="C1144" i="22"/>
  <c r="C1145" i="22"/>
  <c r="C1146" i="22"/>
  <c r="C1147" i="22"/>
  <c r="C1148" i="22"/>
  <c r="C1149" i="22"/>
  <c r="C1150" i="22"/>
  <c r="C1151" i="22"/>
  <c r="C1152" i="22"/>
  <c r="C1153" i="22"/>
  <c r="C1154" i="22"/>
  <c r="C1155" i="22"/>
  <c r="C1156" i="22"/>
  <c r="C1157" i="22"/>
  <c r="C1158" i="22"/>
  <c r="C1159" i="22"/>
  <c r="C1160" i="22"/>
  <c r="C1161" i="22"/>
  <c r="C1162" i="22"/>
  <c r="C1163" i="22"/>
  <c r="C1164" i="22"/>
  <c r="C1165" i="22"/>
  <c r="C1166" i="22"/>
  <c r="C1167" i="22"/>
  <c r="C1168" i="22"/>
  <c r="C1169" i="22"/>
  <c r="C1170" i="22"/>
  <c r="C1171" i="22"/>
  <c r="C1172" i="22"/>
  <c r="C1173" i="22"/>
  <c r="C1174" i="22"/>
  <c r="C1175" i="22"/>
  <c r="C1176" i="22"/>
  <c r="C1177" i="22"/>
  <c r="C1178" i="22"/>
  <c r="C1179" i="22"/>
  <c r="C1180" i="22"/>
  <c r="C1181" i="22"/>
  <c r="C1182" i="22"/>
  <c r="C1183" i="22"/>
  <c r="C1184" i="22"/>
  <c r="C1185" i="22"/>
  <c r="C1186" i="22"/>
  <c r="C1187" i="22"/>
  <c r="C1188" i="22"/>
  <c r="C1189" i="22"/>
  <c r="C1190" i="22"/>
  <c r="C1191" i="22"/>
  <c r="C1192" i="22"/>
  <c r="C1193" i="22"/>
  <c r="C1194" i="22"/>
  <c r="C1195" i="22"/>
  <c r="C1196" i="22"/>
  <c r="C1197" i="22"/>
  <c r="C1198" i="22"/>
  <c r="C1199" i="22"/>
  <c r="C1200" i="22"/>
  <c r="C1201" i="22"/>
  <c r="C1202" i="22"/>
  <c r="C1203" i="22"/>
  <c r="C1204" i="22"/>
  <c r="C1205" i="22"/>
  <c r="C1206" i="22"/>
  <c r="C1207" i="22"/>
  <c r="C1208" i="22"/>
  <c r="C1209" i="22"/>
  <c r="C1210" i="22"/>
  <c r="C1211" i="22"/>
  <c r="C1212" i="22"/>
  <c r="C1213" i="22"/>
  <c r="C1214" i="22"/>
  <c r="C1215" i="22"/>
  <c r="C1216" i="22"/>
  <c r="C1217" i="22"/>
  <c r="C1218" i="22"/>
  <c r="C1219" i="22"/>
  <c r="C1220" i="22"/>
  <c r="C1221" i="22"/>
  <c r="C1222" i="22"/>
  <c r="C1223" i="22"/>
  <c r="C1224" i="22"/>
  <c r="C1225" i="22"/>
  <c r="C1226" i="22"/>
  <c r="C1227" i="22"/>
  <c r="C1228" i="22"/>
  <c r="C1229" i="22"/>
  <c r="C1230" i="22"/>
  <c r="C1231" i="22"/>
  <c r="C1232" i="22"/>
  <c r="C1233" i="22"/>
  <c r="C1234" i="22"/>
  <c r="C1235" i="22"/>
  <c r="C1236" i="22"/>
  <c r="C1237" i="22"/>
  <c r="C1238" i="22"/>
  <c r="C1239" i="22"/>
  <c r="C1240" i="22"/>
  <c r="C1241" i="22"/>
  <c r="C1242" i="22"/>
  <c r="C1243" i="22"/>
  <c r="C1244" i="22"/>
  <c r="C1245" i="22"/>
  <c r="C1246" i="22"/>
  <c r="C1247" i="22"/>
  <c r="C1248" i="22"/>
  <c r="C1249" i="22"/>
  <c r="C1250" i="22"/>
  <c r="C1251" i="22"/>
  <c r="C1252" i="22"/>
  <c r="C1253" i="22"/>
  <c r="C1254" i="22"/>
  <c r="C1255" i="22"/>
  <c r="C1256" i="22"/>
  <c r="C1257" i="22"/>
  <c r="C1258" i="22"/>
  <c r="C1259" i="22"/>
  <c r="C1260" i="22"/>
  <c r="C1261" i="22"/>
  <c r="C1262" i="22"/>
  <c r="C1263" i="22"/>
  <c r="C1264" i="22"/>
  <c r="C1265" i="22"/>
  <c r="C1266" i="22"/>
  <c r="C1267" i="22"/>
  <c r="C1268" i="22"/>
  <c r="C1269" i="22"/>
  <c r="C1270" i="22"/>
  <c r="C1271" i="22"/>
  <c r="C1272" i="22"/>
  <c r="C1273" i="22"/>
  <c r="C1274" i="22"/>
  <c r="C1275" i="22"/>
  <c r="C1276" i="22"/>
  <c r="C1277" i="22"/>
  <c r="C1278" i="22"/>
  <c r="C1279" i="22"/>
  <c r="C1280" i="22"/>
  <c r="C1281" i="22"/>
  <c r="C1282" i="22"/>
  <c r="C1283" i="22"/>
  <c r="C1284" i="22"/>
  <c r="C1285" i="22"/>
  <c r="C1286" i="22"/>
  <c r="C1287" i="22"/>
  <c r="C1288" i="22"/>
  <c r="C1289" i="22"/>
  <c r="C1290" i="22"/>
  <c r="C1291" i="22"/>
  <c r="C1292" i="22"/>
  <c r="C1293" i="22"/>
  <c r="C1294" i="22"/>
  <c r="C1295" i="22"/>
  <c r="C1296" i="22"/>
  <c r="C1297" i="22"/>
  <c r="C1298" i="22"/>
  <c r="C1299" i="22"/>
  <c r="C1300" i="22"/>
  <c r="C1301" i="22"/>
  <c r="C1302" i="22"/>
  <c r="C1303" i="22"/>
  <c r="C1304" i="22"/>
  <c r="C1305" i="22"/>
  <c r="C1306" i="22"/>
  <c r="C1307" i="22"/>
  <c r="C1308" i="22"/>
  <c r="C1309" i="22"/>
  <c r="C1310" i="22"/>
  <c r="C1311" i="22"/>
  <c r="C1312" i="22"/>
  <c r="C1313" i="22"/>
  <c r="C1314" i="22"/>
  <c r="C1315" i="22"/>
  <c r="C1316" i="22"/>
  <c r="C1317" i="22"/>
  <c r="C1318" i="22"/>
  <c r="C1319" i="22"/>
  <c r="C1320" i="22"/>
  <c r="C1321" i="22"/>
  <c r="C1322" i="22"/>
  <c r="C1323" i="22"/>
  <c r="C1324" i="22"/>
  <c r="C1325" i="22"/>
  <c r="C1326" i="22"/>
  <c r="C1327" i="22"/>
  <c r="C1328" i="22"/>
  <c r="C1329" i="22"/>
  <c r="C1330" i="22"/>
  <c r="C1331" i="22"/>
  <c r="C1332" i="22"/>
  <c r="C1333" i="22"/>
  <c r="C1334" i="22"/>
  <c r="C1335" i="22"/>
  <c r="C1336" i="22"/>
  <c r="C1337" i="22"/>
  <c r="C1338" i="22"/>
  <c r="C1339" i="22"/>
  <c r="C1340" i="22"/>
  <c r="C1341" i="22"/>
  <c r="C1342" i="22"/>
  <c r="C1343" i="22"/>
  <c r="C1344" i="22"/>
  <c r="C1345" i="22"/>
  <c r="C1346" i="22"/>
  <c r="C1347" i="22"/>
  <c r="C1348" i="22"/>
  <c r="C1349" i="22"/>
  <c r="C1350" i="22"/>
  <c r="C1351" i="22"/>
  <c r="C1352" i="22"/>
  <c r="C1353" i="22"/>
  <c r="C1354" i="22"/>
  <c r="C1355" i="22"/>
  <c r="C1356" i="22"/>
  <c r="C1357" i="22"/>
  <c r="C1358" i="22"/>
  <c r="C1359" i="22"/>
  <c r="C1360" i="22"/>
  <c r="C1361" i="22"/>
  <c r="C1362" i="22"/>
  <c r="C1363" i="22"/>
  <c r="C1364" i="22"/>
  <c r="C1365" i="22"/>
  <c r="C1366" i="22"/>
  <c r="C1367" i="22"/>
  <c r="C1368" i="22"/>
  <c r="C1369" i="22"/>
  <c r="C1370" i="22"/>
  <c r="C1371" i="22"/>
  <c r="C1372" i="22"/>
  <c r="C1373" i="22"/>
  <c r="C1374" i="22"/>
  <c r="C1375" i="22"/>
  <c r="C1376" i="22"/>
  <c r="C1377" i="22"/>
  <c r="C1378" i="22"/>
  <c r="C1379" i="22"/>
  <c r="C1380" i="22"/>
  <c r="C1381" i="22"/>
  <c r="C1382" i="22"/>
  <c r="C1383" i="22"/>
  <c r="C1384" i="22"/>
  <c r="C1385" i="22"/>
  <c r="C1386" i="22"/>
  <c r="C1387" i="22"/>
  <c r="C1388" i="22"/>
  <c r="C1389" i="22"/>
  <c r="C1390" i="22"/>
  <c r="C1391" i="22"/>
  <c r="C1392" i="22"/>
  <c r="C1393" i="22"/>
  <c r="C1394" i="22"/>
  <c r="C1395" i="22"/>
  <c r="C1396" i="22"/>
  <c r="C1397" i="22"/>
  <c r="C1398" i="22"/>
  <c r="C1399" i="22"/>
  <c r="C1400" i="22"/>
  <c r="C1401" i="22"/>
  <c r="C1402" i="22"/>
  <c r="C1403" i="22"/>
  <c r="C1404" i="22"/>
  <c r="C1405" i="22"/>
  <c r="C1406" i="22"/>
  <c r="C1407" i="22"/>
  <c r="C1408" i="22"/>
  <c r="C1409" i="22"/>
  <c r="C1410" i="22"/>
  <c r="C1411" i="22"/>
  <c r="C1412" i="22"/>
  <c r="C1413" i="22"/>
  <c r="C1414" i="22"/>
  <c r="C1415" i="22"/>
  <c r="C1416" i="22"/>
  <c r="C1417" i="22"/>
  <c r="C1418" i="22"/>
  <c r="C1419" i="22"/>
  <c r="C1420" i="22"/>
  <c r="C1421" i="22"/>
  <c r="C1422" i="22"/>
  <c r="C1423" i="22"/>
  <c r="C1424" i="22"/>
  <c r="C1425" i="22"/>
  <c r="C1426" i="22"/>
  <c r="C1427" i="22"/>
  <c r="C1428" i="22"/>
  <c r="C1429" i="22"/>
  <c r="C1430" i="22"/>
  <c r="C1431" i="22"/>
  <c r="C1432" i="22"/>
  <c r="C1433" i="22"/>
  <c r="C1434" i="22"/>
  <c r="C1435" i="22"/>
  <c r="C1436" i="22"/>
  <c r="C1437" i="22"/>
  <c r="C1438" i="22"/>
  <c r="C1439" i="22"/>
  <c r="C1440" i="22"/>
  <c r="C1441" i="22"/>
  <c r="C1442" i="22"/>
  <c r="C1443" i="22"/>
  <c r="C1444" i="22"/>
  <c r="C1445" i="22"/>
  <c r="C1446" i="22"/>
  <c r="C1447" i="22"/>
  <c r="C1448" i="22"/>
  <c r="C1449" i="22"/>
  <c r="C1450" i="22"/>
  <c r="C1451" i="22"/>
  <c r="C1452" i="22"/>
  <c r="C1453" i="22"/>
  <c r="C1454" i="22"/>
  <c r="C1455" i="22"/>
  <c r="C1456" i="22"/>
  <c r="C1457" i="22"/>
  <c r="C1458" i="22"/>
  <c r="C1459" i="22"/>
  <c r="C1460" i="22"/>
  <c r="C1461" i="22"/>
  <c r="C1462" i="22"/>
  <c r="C1463" i="22"/>
  <c r="C1464" i="22"/>
  <c r="C1465" i="22"/>
  <c r="C1466" i="22"/>
  <c r="C1467" i="22"/>
  <c r="C1468" i="22"/>
  <c r="C1469" i="22"/>
  <c r="C1470" i="22"/>
  <c r="C1471" i="22"/>
  <c r="C1472" i="22"/>
  <c r="C1473" i="22"/>
  <c r="C1474" i="22"/>
  <c r="C1475" i="22"/>
  <c r="C1476" i="22"/>
  <c r="C1477" i="22"/>
  <c r="C1478" i="22"/>
  <c r="C1479" i="22"/>
  <c r="C1480" i="22"/>
  <c r="C1481" i="22"/>
  <c r="C1482" i="22"/>
  <c r="C1483" i="22"/>
  <c r="C1484" i="22"/>
  <c r="C1485" i="22"/>
  <c r="C1486" i="22"/>
  <c r="C1487" i="22"/>
  <c r="C1488" i="22"/>
  <c r="C1489" i="22"/>
  <c r="C1490" i="22"/>
  <c r="C1491" i="22"/>
  <c r="C1492" i="22"/>
  <c r="C1493" i="22"/>
  <c r="C1494" i="22"/>
  <c r="C1495" i="22"/>
  <c r="C1496" i="22"/>
  <c r="C1497" i="22"/>
  <c r="C1498" i="22"/>
  <c r="C1499" i="22"/>
  <c r="C1500" i="22"/>
  <c r="C1501" i="22"/>
  <c r="C1502" i="22"/>
  <c r="C1503" i="22"/>
  <c r="C1504" i="22"/>
  <c r="C1505" i="22"/>
  <c r="C1506" i="22"/>
  <c r="C1507" i="22"/>
  <c r="C1508" i="22"/>
  <c r="C1509" i="22"/>
  <c r="C1510" i="22"/>
  <c r="C1511" i="22"/>
  <c r="C1512" i="22"/>
  <c r="C1513" i="22"/>
  <c r="C1514" i="22"/>
  <c r="C1515" i="22"/>
  <c r="C1516" i="22"/>
  <c r="C1517" i="22"/>
  <c r="C1518" i="22"/>
  <c r="C1519" i="22"/>
  <c r="C1520" i="22"/>
  <c r="C1521" i="22"/>
  <c r="C1522" i="22"/>
  <c r="C1523" i="22"/>
  <c r="C1524" i="22"/>
  <c r="C1525" i="22"/>
  <c r="C1526" i="22"/>
  <c r="C1527" i="22"/>
  <c r="C1528" i="22"/>
  <c r="C1529" i="22"/>
  <c r="C1530" i="22"/>
  <c r="C1531" i="22"/>
  <c r="C1532" i="22"/>
  <c r="C1533" i="22"/>
  <c r="C1534" i="22"/>
  <c r="C1535" i="22"/>
  <c r="C1536" i="22"/>
  <c r="C1537" i="22"/>
  <c r="C1538" i="22"/>
  <c r="C1539" i="22"/>
  <c r="C1540" i="22"/>
  <c r="C1541" i="22"/>
  <c r="C1542" i="22"/>
  <c r="C1543" i="22"/>
  <c r="C1544" i="22"/>
  <c r="C1545" i="22"/>
  <c r="C1546" i="22"/>
  <c r="C1547" i="22"/>
  <c r="C1548" i="22"/>
  <c r="C1549" i="22"/>
  <c r="C1550" i="22"/>
  <c r="C1551" i="22"/>
  <c r="C1552" i="22"/>
  <c r="C1553" i="22"/>
  <c r="C1554" i="22"/>
  <c r="C1555" i="22"/>
  <c r="C1556" i="22"/>
  <c r="C1557" i="22"/>
  <c r="C1558" i="22"/>
  <c r="C1559" i="22"/>
  <c r="C1560" i="22"/>
  <c r="C1561" i="22"/>
  <c r="C1562" i="22"/>
  <c r="C1563" i="22"/>
  <c r="C1564" i="22"/>
  <c r="C1565" i="22"/>
  <c r="C1566" i="22"/>
  <c r="C1567" i="22"/>
  <c r="C1568" i="22"/>
  <c r="C1569" i="22"/>
  <c r="C1570" i="22"/>
  <c r="C1571" i="22"/>
  <c r="C1572" i="22"/>
  <c r="C1573" i="22"/>
  <c r="C1574" i="22"/>
  <c r="C1575" i="22"/>
  <c r="C1576" i="22"/>
  <c r="C1577" i="22"/>
  <c r="C1578" i="22"/>
  <c r="C1579" i="22"/>
  <c r="C1580" i="22"/>
  <c r="C1581" i="22"/>
  <c r="C1582" i="22"/>
  <c r="C1583" i="22"/>
  <c r="C1584" i="22"/>
  <c r="C1585" i="22"/>
  <c r="C1586" i="22"/>
  <c r="C1587" i="22"/>
  <c r="C1588" i="22"/>
  <c r="C1589" i="22"/>
  <c r="C1590" i="22"/>
  <c r="C1591" i="22"/>
  <c r="C1592" i="22"/>
  <c r="C1593" i="22"/>
  <c r="C1594" i="22"/>
  <c r="C1595" i="22"/>
  <c r="C1596" i="22"/>
  <c r="C1597" i="22"/>
  <c r="C1598" i="22"/>
  <c r="C1599" i="22"/>
  <c r="C1600" i="22"/>
  <c r="C1601" i="22"/>
  <c r="C1602" i="22"/>
  <c r="C1603" i="22"/>
  <c r="C1604" i="22"/>
  <c r="C1605" i="22"/>
  <c r="C1606" i="22"/>
  <c r="C1607" i="22"/>
  <c r="C1608" i="22"/>
  <c r="C1609" i="22"/>
  <c r="C1610" i="22"/>
  <c r="C1611" i="22"/>
  <c r="C1612" i="22"/>
  <c r="C1613" i="22"/>
  <c r="C1614" i="22"/>
  <c r="C1615" i="22"/>
  <c r="C1616" i="22"/>
  <c r="C1617" i="22"/>
  <c r="C1618" i="22"/>
  <c r="C1619" i="22"/>
  <c r="C1620" i="22"/>
  <c r="C1621" i="22"/>
  <c r="C1622" i="22"/>
  <c r="C1623" i="22"/>
  <c r="C1624" i="22"/>
  <c r="C1625" i="22"/>
  <c r="C1626" i="22"/>
  <c r="C1627" i="22"/>
  <c r="C1628" i="22"/>
  <c r="C1629" i="22"/>
  <c r="C1630" i="22"/>
  <c r="C1631" i="22"/>
  <c r="C1632" i="22"/>
  <c r="C1633" i="22"/>
  <c r="C1634" i="22"/>
  <c r="C1635" i="22"/>
  <c r="C1636" i="22"/>
  <c r="C1637" i="22"/>
  <c r="C1638" i="22"/>
  <c r="C1639" i="22"/>
  <c r="C1640" i="22"/>
  <c r="C1641" i="22"/>
  <c r="C1642" i="22"/>
  <c r="C1643" i="22"/>
  <c r="C1644" i="22"/>
  <c r="C1645" i="22"/>
  <c r="C1646" i="22"/>
  <c r="C1647" i="22"/>
  <c r="C1648" i="22"/>
  <c r="C1649" i="22"/>
  <c r="C1650" i="22"/>
  <c r="C1651" i="22"/>
  <c r="C1652" i="22"/>
  <c r="C1653" i="22"/>
  <c r="C1654" i="22"/>
  <c r="C1655" i="22"/>
  <c r="C1656" i="22"/>
  <c r="C1657" i="22"/>
  <c r="C1658" i="22"/>
  <c r="C1659" i="22"/>
  <c r="C1660" i="22"/>
  <c r="C1661" i="22"/>
  <c r="C1662" i="22"/>
  <c r="C1663" i="22"/>
  <c r="C1664" i="22"/>
  <c r="C1665" i="22"/>
  <c r="C1666" i="22"/>
  <c r="C1667" i="22"/>
  <c r="C1668" i="22"/>
  <c r="C1669" i="22"/>
  <c r="C1670" i="22"/>
  <c r="C1671" i="22"/>
  <c r="C1672" i="22"/>
  <c r="C1673" i="22"/>
  <c r="C1674" i="22"/>
  <c r="C1675" i="22"/>
  <c r="C1676" i="22"/>
  <c r="C1677" i="22"/>
  <c r="C1678" i="22"/>
  <c r="C1679" i="22"/>
  <c r="C1680" i="22"/>
  <c r="C1681" i="22"/>
  <c r="C1682" i="22"/>
  <c r="C1683" i="22"/>
  <c r="C1684" i="22"/>
  <c r="C1685" i="22"/>
  <c r="C1686" i="22"/>
  <c r="C1687" i="22"/>
  <c r="C1688" i="22"/>
  <c r="C1689" i="22"/>
  <c r="C1690" i="22"/>
  <c r="C1691" i="22"/>
  <c r="C1692" i="22"/>
  <c r="C1693" i="22"/>
  <c r="C1694" i="22"/>
  <c r="C1695" i="22"/>
  <c r="C1696" i="22"/>
  <c r="C1697" i="22"/>
  <c r="C1698" i="22"/>
  <c r="C1699" i="22"/>
  <c r="C1700" i="22"/>
  <c r="C1701" i="22"/>
  <c r="C1702" i="22"/>
  <c r="C1703" i="22"/>
  <c r="C1704" i="22"/>
  <c r="C1705" i="22"/>
  <c r="C1706" i="22"/>
  <c r="C1707" i="22"/>
  <c r="C1708" i="22"/>
  <c r="C1709" i="22"/>
  <c r="C1710" i="22"/>
  <c r="C1711" i="22"/>
  <c r="C1712" i="22"/>
  <c r="C1713" i="22"/>
  <c r="C1714" i="22"/>
  <c r="C1715" i="22"/>
  <c r="C1716" i="22"/>
  <c r="C1717" i="22"/>
  <c r="C1718" i="22"/>
  <c r="C1719" i="22"/>
  <c r="C1720" i="22"/>
  <c r="C1721" i="22"/>
  <c r="C1722" i="22"/>
  <c r="C1723" i="22"/>
  <c r="C1724" i="22"/>
  <c r="C1725" i="22"/>
  <c r="C1726" i="22"/>
  <c r="C1727" i="22"/>
  <c r="C1728" i="22"/>
  <c r="C1729" i="22"/>
  <c r="C1730" i="22"/>
  <c r="C1731" i="22"/>
  <c r="C1732" i="22"/>
  <c r="C1733" i="22"/>
  <c r="C1734" i="22"/>
  <c r="C1735" i="22"/>
  <c r="C1736" i="22"/>
  <c r="C1737" i="22"/>
  <c r="C1738" i="22"/>
  <c r="C1739" i="22"/>
  <c r="C1740" i="22"/>
  <c r="C1741" i="22"/>
  <c r="C1742" i="22"/>
  <c r="C1743" i="22"/>
  <c r="C1744" i="22"/>
  <c r="C1745" i="22"/>
  <c r="C1746" i="22"/>
  <c r="C1747" i="22"/>
  <c r="C1748" i="22"/>
  <c r="C1749" i="22"/>
  <c r="C1750" i="22"/>
  <c r="C1751" i="22"/>
  <c r="C1752" i="22"/>
  <c r="C1753" i="22"/>
  <c r="C1754" i="22"/>
  <c r="C1755" i="22"/>
  <c r="C1756" i="22"/>
  <c r="C1757" i="22"/>
  <c r="C1758" i="22"/>
  <c r="C1759" i="22"/>
  <c r="C1760" i="22"/>
  <c r="C1761" i="22"/>
  <c r="C1762" i="22"/>
  <c r="C1763" i="22"/>
  <c r="C1764" i="22"/>
  <c r="C1765" i="22"/>
  <c r="C1766" i="22"/>
  <c r="C1767" i="22"/>
  <c r="C1768" i="22"/>
  <c r="C1769" i="22"/>
  <c r="C1770" i="22"/>
  <c r="C1771" i="22"/>
  <c r="C1772" i="22"/>
  <c r="C1773" i="22"/>
  <c r="C1774" i="22"/>
  <c r="C1775" i="22"/>
  <c r="C1776" i="22"/>
  <c r="C1777" i="22"/>
  <c r="C1778" i="22"/>
  <c r="C1779" i="22"/>
  <c r="C1780" i="22"/>
  <c r="C1781" i="22"/>
  <c r="C1782" i="22"/>
  <c r="C1783" i="22"/>
  <c r="C1784" i="22"/>
  <c r="C1785" i="22"/>
  <c r="C1786" i="22"/>
  <c r="C1787" i="22"/>
  <c r="C1788" i="22"/>
  <c r="C1789" i="22"/>
  <c r="C1790" i="22"/>
  <c r="C1791" i="22"/>
  <c r="C1792" i="22"/>
  <c r="C1793" i="22"/>
  <c r="C1794" i="22"/>
  <c r="C1795" i="22"/>
  <c r="C1796" i="22"/>
  <c r="C1797" i="22"/>
  <c r="C1798" i="22"/>
  <c r="C1799" i="22"/>
  <c r="C1800" i="22"/>
  <c r="C1801" i="22"/>
  <c r="C1802" i="22"/>
  <c r="C1803" i="22"/>
  <c r="C1804" i="22"/>
  <c r="C1805" i="22"/>
  <c r="C1806" i="22"/>
  <c r="C1807" i="22"/>
  <c r="C1808" i="22"/>
  <c r="C1809" i="22"/>
  <c r="C1810" i="22"/>
  <c r="C1811" i="22"/>
  <c r="C1812" i="22"/>
  <c r="C1813" i="22"/>
  <c r="C1814" i="22"/>
  <c r="C1815" i="22"/>
  <c r="C1816" i="22"/>
  <c r="C1817" i="22"/>
  <c r="C1818" i="22"/>
  <c r="C1819" i="22"/>
  <c r="C1820" i="22"/>
  <c r="C1821" i="22"/>
  <c r="C1822" i="22"/>
  <c r="C1823" i="22"/>
  <c r="C1824" i="22"/>
  <c r="C1825" i="22"/>
  <c r="C1826" i="22"/>
  <c r="C1827" i="22"/>
  <c r="C1828" i="22"/>
  <c r="C1829" i="22"/>
  <c r="C1830" i="22"/>
  <c r="C1831" i="22"/>
  <c r="C1832" i="22"/>
  <c r="C1833" i="22"/>
  <c r="C1834" i="22"/>
  <c r="C1835" i="22"/>
  <c r="C1836" i="22"/>
  <c r="C1837" i="22"/>
  <c r="C1838" i="22"/>
  <c r="C1839" i="22"/>
  <c r="C1840" i="22"/>
  <c r="C1841" i="22"/>
  <c r="C1842" i="22"/>
  <c r="C1843" i="22"/>
  <c r="C1844" i="22"/>
  <c r="C1845" i="22"/>
  <c r="C1846" i="22"/>
  <c r="C1847" i="22"/>
  <c r="C1848" i="22"/>
  <c r="C1849" i="22"/>
  <c r="C1850" i="22"/>
  <c r="C1851" i="22"/>
  <c r="C1852" i="22"/>
  <c r="C1853" i="22"/>
  <c r="C1854" i="22"/>
  <c r="C1855" i="22"/>
  <c r="C1856" i="22"/>
  <c r="C1857" i="22"/>
  <c r="C1858" i="22"/>
  <c r="C1859" i="22"/>
  <c r="C1860" i="22"/>
  <c r="C1861" i="22"/>
  <c r="C1862" i="22"/>
  <c r="C1863" i="22"/>
  <c r="C1864" i="22"/>
  <c r="C1865" i="22"/>
  <c r="C1866" i="22"/>
  <c r="C1867" i="22"/>
  <c r="C1868" i="22"/>
  <c r="C1869" i="22"/>
  <c r="C1870" i="22"/>
  <c r="C1871" i="22"/>
  <c r="C1872" i="22"/>
  <c r="C1873" i="22"/>
  <c r="C1874" i="22"/>
  <c r="C1875" i="22"/>
  <c r="C1876" i="22"/>
  <c r="C1877" i="22"/>
  <c r="C1878" i="22"/>
  <c r="C1879" i="22"/>
  <c r="C1880" i="22"/>
  <c r="C1881" i="22"/>
  <c r="C1882" i="22"/>
  <c r="C1883" i="22"/>
  <c r="C1884" i="22"/>
  <c r="C1885" i="22"/>
  <c r="C1886" i="22"/>
  <c r="C1887" i="22"/>
  <c r="C1888" i="22"/>
  <c r="C1889" i="22"/>
  <c r="C1890" i="22"/>
  <c r="C1891" i="22"/>
  <c r="C1892" i="22"/>
  <c r="C1893" i="22"/>
  <c r="C1894" i="22"/>
  <c r="C1895" i="22"/>
  <c r="C1896" i="22"/>
  <c r="C1897" i="22"/>
  <c r="C1898" i="22"/>
  <c r="C1899" i="22"/>
  <c r="C1900" i="22"/>
  <c r="C1901" i="22"/>
  <c r="C1902" i="22"/>
  <c r="C1903" i="22"/>
  <c r="C1904" i="22"/>
  <c r="C1905" i="22"/>
  <c r="C1906" i="22"/>
  <c r="C1907" i="22"/>
  <c r="C1908" i="22"/>
  <c r="C1909" i="22"/>
  <c r="C1910" i="22"/>
  <c r="C1911" i="22"/>
  <c r="C1912" i="22"/>
  <c r="C1913" i="22"/>
  <c r="C1914" i="22"/>
  <c r="C1915" i="22"/>
  <c r="C1916" i="22"/>
  <c r="C1917" i="22"/>
  <c r="C1918" i="22"/>
  <c r="C1919" i="22"/>
  <c r="C1920" i="22"/>
  <c r="C1921" i="22"/>
  <c r="C1922" i="22"/>
  <c r="C1923" i="22"/>
  <c r="C1924" i="22"/>
  <c r="C1925" i="22"/>
  <c r="C1926" i="22"/>
  <c r="C1927" i="22"/>
  <c r="C1928" i="22"/>
  <c r="C1929" i="22"/>
  <c r="C1930" i="22"/>
  <c r="C1931" i="22"/>
  <c r="C1932" i="22"/>
  <c r="C1933" i="22"/>
  <c r="C1934" i="22"/>
  <c r="C1935" i="22"/>
  <c r="C1936" i="22"/>
  <c r="C1937" i="22"/>
  <c r="C1938" i="22"/>
  <c r="C1939" i="22"/>
  <c r="C1940" i="22"/>
  <c r="C1941" i="22"/>
  <c r="C1942" i="22"/>
  <c r="C1943" i="22"/>
  <c r="C1944" i="22"/>
  <c r="C1945" i="22"/>
  <c r="C1946" i="22"/>
  <c r="C1947" i="22"/>
  <c r="C1948" i="22"/>
  <c r="C1949" i="22"/>
  <c r="C1950" i="22"/>
  <c r="C1951" i="22"/>
  <c r="C1952" i="22"/>
  <c r="C1953" i="22"/>
  <c r="C1954" i="22"/>
  <c r="C1955" i="22"/>
  <c r="C1956" i="22"/>
  <c r="C1957" i="22"/>
  <c r="C1958" i="22"/>
  <c r="C1959" i="22"/>
  <c r="C1960" i="22"/>
  <c r="C1961" i="22"/>
  <c r="C1962" i="22"/>
  <c r="C1963" i="22"/>
  <c r="C1964" i="22"/>
  <c r="C1965" i="22"/>
  <c r="C1966" i="22"/>
  <c r="C1967" i="22"/>
  <c r="C1968" i="22"/>
  <c r="C1969" i="22"/>
  <c r="C1970" i="22"/>
  <c r="C1971" i="22"/>
  <c r="C1972" i="22"/>
  <c r="C1973" i="22"/>
  <c r="C1974" i="22"/>
  <c r="C1975" i="22"/>
  <c r="C1976" i="22"/>
  <c r="C1977" i="22"/>
  <c r="C1978" i="22"/>
  <c r="C1979" i="22"/>
  <c r="C1980" i="22"/>
  <c r="C1981" i="22"/>
  <c r="C1982" i="22"/>
  <c r="C1983" i="22"/>
  <c r="C1984" i="22"/>
  <c r="C1985" i="22"/>
  <c r="C1986" i="22"/>
  <c r="C1987" i="22"/>
  <c r="C1988" i="22"/>
  <c r="C1989" i="22"/>
  <c r="C1990" i="22"/>
  <c r="C1991" i="22"/>
  <c r="C1992" i="22"/>
  <c r="C1993" i="22"/>
  <c r="C1994" i="22"/>
  <c r="C1995" i="22"/>
  <c r="C1996" i="22"/>
  <c r="C1997" i="22"/>
  <c r="C1998" i="22"/>
  <c r="C1999" i="22"/>
  <c r="C2000" i="22"/>
  <c r="C2001" i="22"/>
  <c r="C3" i="22"/>
  <c r="C4" i="22"/>
  <c r="C5" i="22"/>
  <c r="C6" i="22"/>
  <c r="C7" i="22"/>
  <c r="C8" i="22"/>
  <c r="C9" i="22"/>
  <c r="C10" i="22"/>
  <c r="C11" i="22"/>
  <c r="C12" i="22"/>
  <c r="C13" i="22"/>
  <c r="C14" i="22"/>
  <c r="C15" i="22"/>
  <c r="C16" i="22"/>
  <c r="C2" i="22"/>
  <c r="O3" i="22"/>
  <c r="O4" i="22"/>
  <c r="O5" i="22"/>
  <c r="O6" i="22"/>
  <c r="O7" i="22"/>
  <c r="O8" i="22"/>
  <c r="O9" i="22"/>
  <c r="O10" i="22"/>
  <c r="O11" i="22"/>
  <c r="O12" i="22"/>
  <c r="O13" i="22"/>
  <c r="O14" i="22"/>
  <c r="O15" i="22"/>
  <c r="O16" i="22"/>
  <c r="O17" i="22"/>
  <c r="O18" i="22"/>
  <c r="O19" i="22"/>
  <c r="O20" i="22"/>
  <c r="O21" i="22"/>
  <c r="O22" i="22"/>
  <c r="O23" i="22"/>
  <c r="O24" i="22"/>
  <c r="O25" i="22"/>
  <c r="O26" i="22"/>
  <c r="O27" i="22"/>
  <c r="O28" i="22"/>
  <c r="O29" i="22"/>
  <c r="O30" i="22"/>
  <c r="O31" i="22"/>
  <c r="O32" i="22"/>
  <c r="O33" i="22"/>
  <c r="O34" i="22"/>
  <c r="O35" i="22"/>
  <c r="O36" i="22"/>
  <c r="O37" i="22"/>
  <c r="O38" i="22"/>
  <c r="O39" i="22"/>
  <c r="O40" i="22"/>
  <c r="O41" i="22"/>
  <c r="O42" i="22"/>
  <c r="O43" i="22"/>
  <c r="O44" i="22"/>
  <c r="O45" i="22"/>
  <c r="O46" i="22"/>
  <c r="O47" i="22"/>
  <c r="O48" i="22"/>
  <c r="O49" i="22"/>
  <c r="O50" i="22"/>
  <c r="O51" i="22"/>
  <c r="O52" i="22"/>
  <c r="O53" i="22"/>
  <c r="O54" i="22"/>
  <c r="O55" i="22"/>
  <c r="O56" i="22"/>
  <c r="O57" i="22"/>
  <c r="O58" i="22"/>
  <c r="O59" i="22"/>
  <c r="O60" i="22"/>
  <c r="O61" i="22"/>
  <c r="O62" i="22"/>
  <c r="O63" i="22"/>
  <c r="O64" i="22"/>
  <c r="O65" i="22"/>
  <c r="O66" i="22"/>
  <c r="O67" i="22"/>
  <c r="O68" i="22"/>
  <c r="O69" i="22"/>
  <c r="O70" i="22"/>
  <c r="O71" i="22"/>
  <c r="O72" i="22"/>
  <c r="O73" i="22"/>
  <c r="O74" i="22"/>
  <c r="O75" i="22"/>
  <c r="O76" i="22"/>
  <c r="O77" i="22"/>
  <c r="O78" i="22"/>
  <c r="O79" i="22"/>
  <c r="O80" i="22"/>
  <c r="O81" i="22"/>
  <c r="O82" i="22"/>
  <c r="O83" i="22"/>
  <c r="O84" i="22"/>
  <c r="O85" i="22"/>
  <c r="O86" i="22"/>
  <c r="O87" i="22"/>
  <c r="O88" i="22"/>
  <c r="O89" i="22"/>
  <c r="O90" i="22"/>
  <c r="O91" i="22"/>
  <c r="O92" i="22"/>
  <c r="O93" i="22"/>
  <c r="O94" i="22"/>
  <c r="O95" i="22"/>
  <c r="O96" i="22"/>
  <c r="O97" i="22"/>
  <c r="O98" i="22"/>
  <c r="O99" i="22"/>
  <c r="O100" i="22"/>
  <c r="O101" i="22"/>
  <c r="O102" i="22"/>
  <c r="O103" i="22"/>
  <c r="O104" i="22"/>
  <c r="O105" i="22"/>
  <c r="O106" i="22"/>
  <c r="O107" i="22"/>
  <c r="O108" i="22"/>
  <c r="O109" i="22"/>
  <c r="O110" i="22"/>
  <c r="O111" i="22"/>
  <c r="O112" i="22"/>
  <c r="O113" i="22"/>
  <c r="O114" i="22"/>
  <c r="O115" i="22"/>
  <c r="O116" i="22"/>
  <c r="O117" i="22"/>
  <c r="O118" i="22"/>
  <c r="O119" i="22"/>
  <c r="O120" i="22"/>
  <c r="O121" i="22"/>
  <c r="O122" i="22"/>
  <c r="O123" i="22"/>
  <c r="O124" i="22"/>
  <c r="O125" i="22"/>
  <c r="O126" i="22"/>
  <c r="O127" i="22"/>
  <c r="O128" i="22"/>
  <c r="O129" i="22"/>
  <c r="O130" i="22"/>
  <c r="O131" i="22"/>
  <c r="O132" i="22"/>
  <c r="O133" i="22"/>
  <c r="O134" i="22"/>
  <c r="O135" i="22"/>
  <c r="O136" i="22"/>
  <c r="O137" i="22"/>
  <c r="O138" i="22"/>
  <c r="O139" i="22"/>
  <c r="O140" i="22"/>
  <c r="O141" i="22"/>
  <c r="O142" i="22"/>
  <c r="O143" i="22"/>
  <c r="O144" i="22"/>
  <c r="O145" i="22"/>
  <c r="O146" i="22"/>
  <c r="O147" i="22"/>
  <c r="O148" i="22"/>
  <c r="O149" i="22"/>
  <c r="O150" i="22"/>
  <c r="O151" i="22"/>
  <c r="O152" i="22"/>
  <c r="O153" i="22"/>
  <c r="O154" i="22"/>
  <c r="O155" i="22"/>
  <c r="O156" i="22"/>
  <c r="O157" i="22"/>
  <c r="O158" i="22"/>
  <c r="O159" i="22"/>
  <c r="O160" i="22"/>
  <c r="O161" i="22"/>
  <c r="O162" i="22"/>
  <c r="O163" i="22"/>
  <c r="O164" i="22"/>
  <c r="O165" i="22"/>
  <c r="O166" i="22"/>
  <c r="O167" i="22"/>
  <c r="O168" i="22"/>
  <c r="O169" i="22"/>
  <c r="O170" i="22"/>
  <c r="O171" i="22"/>
  <c r="O172" i="22"/>
  <c r="O173" i="22"/>
  <c r="O174" i="22"/>
  <c r="O175" i="22"/>
  <c r="O176" i="22"/>
  <c r="O177" i="22"/>
  <c r="O178" i="22"/>
  <c r="O179" i="22"/>
  <c r="O180" i="22"/>
  <c r="O181" i="22"/>
  <c r="O182" i="22"/>
  <c r="O183" i="22"/>
  <c r="O184" i="22"/>
  <c r="O185" i="22"/>
  <c r="O186" i="22"/>
  <c r="O187" i="22"/>
  <c r="O188" i="22"/>
  <c r="O189" i="22"/>
  <c r="O190" i="22"/>
  <c r="O191" i="22"/>
  <c r="O192" i="22"/>
  <c r="O193" i="22"/>
  <c r="O194" i="22"/>
  <c r="O195" i="22"/>
  <c r="O196" i="22"/>
  <c r="O197" i="22"/>
  <c r="O198" i="22"/>
  <c r="O199" i="22"/>
  <c r="O200" i="22"/>
  <c r="O201" i="22"/>
  <c r="O202" i="22"/>
  <c r="O203" i="22"/>
  <c r="O204" i="22"/>
  <c r="O205" i="22"/>
  <c r="O206" i="22"/>
  <c r="O207" i="22"/>
  <c r="O208" i="22"/>
  <c r="O209" i="22"/>
  <c r="O210" i="22"/>
  <c r="O211" i="22"/>
  <c r="O212" i="22"/>
  <c r="O213" i="22"/>
  <c r="O214" i="22"/>
  <c r="O215" i="22"/>
  <c r="O216" i="22"/>
  <c r="O217" i="22"/>
  <c r="O218" i="22"/>
  <c r="O219" i="22"/>
  <c r="O220" i="22"/>
  <c r="O221" i="22"/>
  <c r="O222" i="22"/>
  <c r="O223" i="22"/>
  <c r="O224" i="22"/>
  <c r="O225" i="22"/>
  <c r="O226" i="22"/>
  <c r="O227" i="22"/>
  <c r="O228" i="22"/>
  <c r="O229" i="22"/>
  <c r="O230" i="22"/>
  <c r="O231" i="22"/>
  <c r="O232" i="22"/>
  <c r="O233" i="22"/>
  <c r="O234" i="22"/>
  <c r="O235" i="22"/>
  <c r="O236" i="22"/>
  <c r="O237" i="22"/>
  <c r="O238" i="22"/>
  <c r="O239" i="22"/>
  <c r="O240" i="22"/>
  <c r="O241" i="22"/>
  <c r="O242" i="22"/>
  <c r="O243" i="22"/>
  <c r="O244" i="22"/>
  <c r="O245" i="22"/>
  <c r="O246" i="22"/>
  <c r="O247" i="22"/>
  <c r="O248" i="22"/>
  <c r="O249" i="22"/>
  <c r="O250" i="22"/>
  <c r="O251" i="22"/>
  <c r="O252" i="22"/>
  <c r="O253" i="22"/>
  <c r="O254" i="22"/>
  <c r="O255" i="22"/>
  <c r="O256" i="22"/>
  <c r="O257" i="22"/>
  <c r="O258" i="22"/>
  <c r="O259" i="22"/>
  <c r="O260" i="22"/>
  <c r="O261" i="22"/>
  <c r="O262" i="22"/>
  <c r="O263" i="22"/>
  <c r="O264" i="22"/>
  <c r="O265" i="22"/>
  <c r="O266" i="22"/>
  <c r="O267" i="22"/>
  <c r="O268" i="22"/>
  <c r="O269" i="22"/>
  <c r="O270" i="22"/>
  <c r="O271" i="22"/>
  <c r="O272" i="22"/>
  <c r="O273" i="22"/>
  <c r="O274" i="22"/>
  <c r="O275" i="22"/>
  <c r="O276" i="22"/>
  <c r="O277" i="22"/>
  <c r="O278" i="22"/>
  <c r="O279" i="22"/>
  <c r="O280" i="22"/>
  <c r="O281" i="22"/>
  <c r="O282" i="22"/>
  <c r="O283" i="22"/>
  <c r="O284" i="22"/>
  <c r="O285" i="22"/>
  <c r="O286" i="22"/>
  <c r="O287" i="22"/>
  <c r="O288" i="22"/>
  <c r="O289" i="22"/>
  <c r="O290" i="22"/>
  <c r="O291" i="22"/>
  <c r="O292" i="22"/>
  <c r="O293" i="22"/>
  <c r="O294" i="22"/>
  <c r="O295" i="22"/>
  <c r="O296" i="22"/>
  <c r="O297" i="22"/>
  <c r="O298" i="22"/>
  <c r="O299" i="22"/>
  <c r="O300" i="22"/>
  <c r="O301" i="22"/>
  <c r="O302" i="22"/>
  <c r="O303" i="22"/>
  <c r="O304" i="22"/>
  <c r="O305" i="22"/>
  <c r="O306" i="22"/>
  <c r="O307" i="22"/>
  <c r="O308" i="22"/>
  <c r="O309" i="22"/>
  <c r="O310" i="22"/>
  <c r="O311" i="22"/>
  <c r="O312" i="22"/>
  <c r="O313" i="22"/>
  <c r="O314" i="22"/>
  <c r="O315" i="22"/>
  <c r="O316" i="22"/>
  <c r="O317" i="22"/>
  <c r="O318" i="22"/>
  <c r="O319" i="22"/>
  <c r="O320" i="22"/>
  <c r="O321" i="22"/>
  <c r="O322" i="22"/>
  <c r="O323" i="22"/>
  <c r="O324" i="22"/>
  <c r="O325" i="22"/>
  <c r="O326" i="22"/>
  <c r="O327" i="22"/>
  <c r="O328" i="22"/>
  <c r="O329" i="22"/>
  <c r="O330" i="22"/>
  <c r="O331" i="22"/>
  <c r="O332" i="22"/>
  <c r="O333" i="22"/>
  <c r="O334" i="22"/>
  <c r="O335" i="22"/>
  <c r="O336" i="22"/>
  <c r="O337" i="22"/>
  <c r="O338" i="22"/>
  <c r="O339" i="22"/>
  <c r="O340" i="22"/>
  <c r="O341" i="22"/>
  <c r="O342" i="22"/>
  <c r="O343" i="22"/>
  <c r="O344" i="22"/>
  <c r="O345" i="22"/>
  <c r="O346" i="22"/>
  <c r="O347" i="22"/>
  <c r="O348" i="22"/>
  <c r="O349" i="22"/>
  <c r="O350" i="22"/>
  <c r="O351" i="22"/>
  <c r="O352" i="22"/>
  <c r="O353" i="22"/>
  <c r="O354" i="22"/>
  <c r="O355" i="22"/>
  <c r="O356" i="22"/>
  <c r="O357" i="22"/>
  <c r="O358" i="22"/>
  <c r="O359" i="22"/>
  <c r="O360" i="22"/>
  <c r="O361" i="22"/>
  <c r="O362" i="22"/>
  <c r="O363" i="22"/>
  <c r="O364" i="22"/>
  <c r="O365" i="22"/>
  <c r="O366" i="22"/>
  <c r="O367" i="22"/>
  <c r="O368" i="22"/>
  <c r="O369" i="22"/>
  <c r="O370" i="22"/>
  <c r="O371" i="22"/>
  <c r="O372" i="22"/>
  <c r="O373" i="22"/>
  <c r="O374" i="22"/>
  <c r="O375" i="22"/>
  <c r="O376" i="22"/>
  <c r="O377" i="22"/>
  <c r="O378" i="22"/>
  <c r="O379" i="22"/>
  <c r="O380" i="22"/>
  <c r="O381" i="22"/>
  <c r="O382" i="22"/>
  <c r="O383" i="22"/>
  <c r="O384" i="22"/>
  <c r="O385" i="22"/>
  <c r="O386" i="22"/>
  <c r="O387" i="22"/>
  <c r="O388" i="22"/>
  <c r="O389" i="22"/>
  <c r="O390" i="22"/>
  <c r="O391" i="22"/>
  <c r="O392" i="22"/>
  <c r="O393" i="22"/>
  <c r="O394" i="22"/>
  <c r="O395" i="22"/>
  <c r="O396" i="22"/>
  <c r="O397" i="22"/>
  <c r="O398" i="22"/>
  <c r="O399" i="22"/>
  <c r="O400" i="22"/>
  <c r="O401" i="22"/>
  <c r="O402" i="22"/>
  <c r="O403" i="22"/>
  <c r="O404" i="22"/>
  <c r="O405" i="22"/>
  <c r="O406" i="22"/>
  <c r="O407" i="22"/>
  <c r="O408" i="22"/>
  <c r="O409" i="22"/>
  <c r="O410" i="22"/>
  <c r="O411" i="22"/>
  <c r="O412" i="22"/>
  <c r="O413" i="22"/>
  <c r="O414" i="22"/>
  <c r="O415" i="22"/>
  <c r="O416" i="22"/>
  <c r="O417" i="22"/>
  <c r="O418" i="22"/>
  <c r="O419" i="22"/>
  <c r="O420" i="22"/>
  <c r="O421" i="22"/>
  <c r="O422" i="22"/>
  <c r="O423" i="22"/>
  <c r="O424" i="22"/>
  <c r="O425" i="22"/>
  <c r="O426" i="22"/>
  <c r="O427" i="22"/>
  <c r="O428" i="22"/>
  <c r="O429" i="22"/>
  <c r="O430" i="22"/>
  <c r="O431" i="22"/>
  <c r="O432" i="22"/>
  <c r="O433" i="22"/>
  <c r="O434" i="22"/>
  <c r="O435" i="22"/>
  <c r="O436" i="22"/>
  <c r="O437" i="22"/>
  <c r="O438" i="22"/>
  <c r="O439" i="22"/>
  <c r="O440" i="22"/>
  <c r="O441" i="22"/>
  <c r="O442" i="22"/>
  <c r="O443" i="22"/>
  <c r="O444" i="22"/>
  <c r="O445" i="22"/>
  <c r="O446" i="22"/>
  <c r="O447" i="22"/>
  <c r="O448" i="22"/>
  <c r="O449" i="22"/>
  <c r="O450" i="22"/>
  <c r="O451" i="22"/>
  <c r="O452" i="22"/>
  <c r="O453" i="22"/>
  <c r="O454" i="22"/>
  <c r="O455" i="22"/>
  <c r="O456" i="22"/>
  <c r="O457" i="22"/>
  <c r="O458" i="22"/>
  <c r="O459" i="22"/>
  <c r="O460" i="22"/>
  <c r="O461" i="22"/>
  <c r="O462" i="22"/>
  <c r="O463" i="22"/>
  <c r="O464" i="22"/>
  <c r="O465" i="22"/>
  <c r="O466" i="22"/>
  <c r="O467" i="22"/>
  <c r="O468" i="22"/>
  <c r="O469" i="22"/>
  <c r="O470" i="22"/>
  <c r="O471" i="22"/>
  <c r="O472" i="22"/>
  <c r="O473" i="22"/>
  <c r="O474" i="22"/>
  <c r="O475" i="22"/>
  <c r="O476" i="22"/>
  <c r="O477" i="22"/>
  <c r="O478" i="22"/>
  <c r="O479" i="22"/>
  <c r="O480" i="22"/>
  <c r="O481" i="22"/>
  <c r="O482" i="22"/>
  <c r="O483" i="22"/>
  <c r="O484" i="22"/>
  <c r="O485" i="22"/>
  <c r="O486" i="22"/>
  <c r="O487" i="22"/>
  <c r="O488" i="22"/>
  <c r="O489" i="22"/>
  <c r="O490" i="22"/>
  <c r="O491" i="22"/>
  <c r="O492" i="22"/>
  <c r="O493" i="22"/>
  <c r="O494" i="22"/>
  <c r="O495" i="22"/>
  <c r="O496" i="22"/>
  <c r="O497" i="22"/>
  <c r="O498" i="22"/>
  <c r="O499" i="22"/>
  <c r="O500" i="22"/>
  <c r="O501" i="22"/>
  <c r="O502" i="22"/>
  <c r="O503" i="22"/>
  <c r="O504" i="22"/>
  <c r="O505" i="22"/>
  <c r="O506" i="22"/>
  <c r="O507" i="22"/>
  <c r="O508" i="22"/>
  <c r="O509" i="22"/>
  <c r="O510" i="22"/>
  <c r="O511" i="22"/>
  <c r="O512" i="22"/>
  <c r="O513" i="22"/>
  <c r="O514" i="22"/>
  <c r="O515" i="22"/>
  <c r="O516" i="22"/>
  <c r="O517" i="22"/>
  <c r="O518" i="22"/>
  <c r="O519" i="22"/>
  <c r="O520" i="22"/>
  <c r="O521" i="22"/>
  <c r="O522" i="22"/>
  <c r="O523" i="22"/>
  <c r="O524" i="22"/>
  <c r="O525" i="22"/>
  <c r="O526" i="22"/>
  <c r="O527" i="22"/>
  <c r="O528" i="22"/>
  <c r="O529" i="22"/>
  <c r="O530" i="22"/>
  <c r="O531" i="22"/>
  <c r="O532" i="22"/>
  <c r="O533" i="22"/>
  <c r="O534" i="22"/>
  <c r="O535" i="22"/>
  <c r="O536" i="22"/>
  <c r="O537" i="22"/>
  <c r="O538" i="22"/>
  <c r="O539" i="22"/>
  <c r="O540" i="22"/>
  <c r="O541" i="22"/>
  <c r="O542" i="22"/>
  <c r="O543" i="22"/>
  <c r="O544" i="22"/>
  <c r="O545" i="22"/>
  <c r="O546" i="22"/>
  <c r="O547" i="22"/>
  <c r="O548" i="22"/>
  <c r="O549" i="22"/>
  <c r="O550" i="22"/>
  <c r="O551" i="22"/>
  <c r="O552" i="22"/>
  <c r="O553" i="22"/>
  <c r="O554" i="22"/>
  <c r="O555" i="22"/>
  <c r="O556" i="22"/>
  <c r="O557" i="22"/>
  <c r="O558" i="22"/>
  <c r="O559" i="22"/>
  <c r="O560" i="22"/>
  <c r="O561" i="22"/>
  <c r="O562" i="22"/>
  <c r="O563" i="22"/>
  <c r="O564" i="22"/>
  <c r="O565" i="22"/>
  <c r="O566" i="22"/>
  <c r="O567" i="22"/>
  <c r="O568" i="22"/>
  <c r="O569" i="22"/>
  <c r="O570" i="22"/>
  <c r="O571" i="22"/>
  <c r="O572" i="22"/>
  <c r="O573" i="22"/>
  <c r="O574" i="22"/>
  <c r="O575" i="22"/>
  <c r="O576" i="22"/>
  <c r="O577" i="22"/>
  <c r="O578" i="22"/>
  <c r="O579" i="22"/>
  <c r="O580" i="22"/>
  <c r="O581" i="22"/>
  <c r="O582" i="22"/>
  <c r="O583" i="22"/>
  <c r="O584" i="22"/>
  <c r="O585" i="22"/>
  <c r="O586" i="22"/>
  <c r="O587" i="22"/>
  <c r="O588" i="22"/>
  <c r="O589" i="22"/>
  <c r="O590" i="22"/>
  <c r="O591" i="22"/>
  <c r="O592" i="22"/>
  <c r="O593" i="22"/>
  <c r="O594" i="22"/>
  <c r="O595" i="22"/>
  <c r="O596" i="22"/>
  <c r="O597" i="22"/>
  <c r="O598" i="22"/>
  <c r="O599" i="22"/>
  <c r="O600" i="22"/>
  <c r="O601" i="22"/>
  <c r="O602" i="22"/>
  <c r="O603" i="22"/>
  <c r="O604" i="22"/>
  <c r="O605" i="22"/>
  <c r="O606" i="22"/>
  <c r="O607" i="22"/>
  <c r="O608" i="22"/>
  <c r="O609" i="22"/>
  <c r="O610" i="22"/>
  <c r="O611" i="22"/>
  <c r="O612" i="22"/>
  <c r="O613" i="22"/>
  <c r="O614" i="22"/>
  <c r="O615" i="22"/>
  <c r="O616" i="22"/>
  <c r="O617" i="22"/>
  <c r="O618" i="22"/>
  <c r="O619" i="22"/>
  <c r="O620" i="22"/>
  <c r="O621" i="22"/>
  <c r="O622" i="22"/>
  <c r="O623" i="22"/>
  <c r="O624" i="22"/>
  <c r="O625" i="22"/>
  <c r="O626" i="22"/>
  <c r="O627" i="22"/>
  <c r="O628" i="22"/>
  <c r="O629" i="22"/>
  <c r="O630" i="22"/>
  <c r="O631" i="22"/>
  <c r="O632" i="22"/>
  <c r="O633" i="22"/>
  <c r="O634" i="22"/>
  <c r="O635" i="22"/>
  <c r="O636" i="22"/>
  <c r="O637" i="22"/>
  <c r="O638" i="22"/>
  <c r="O639" i="22"/>
  <c r="O640" i="22"/>
  <c r="O641" i="22"/>
  <c r="O642" i="22"/>
  <c r="O643" i="22"/>
  <c r="O644" i="22"/>
  <c r="O645" i="22"/>
  <c r="O646" i="22"/>
  <c r="O647" i="22"/>
  <c r="O648" i="22"/>
  <c r="O649" i="22"/>
  <c r="O650" i="22"/>
  <c r="O651" i="22"/>
  <c r="O652" i="22"/>
  <c r="O653" i="22"/>
  <c r="O654" i="22"/>
  <c r="O655" i="22"/>
  <c r="O656" i="22"/>
  <c r="O657" i="22"/>
  <c r="O658" i="22"/>
  <c r="O659" i="22"/>
  <c r="O660" i="22"/>
  <c r="O661" i="22"/>
  <c r="O662" i="22"/>
  <c r="O663" i="22"/>
  <c r="O664" i="22"/>
  <c r="O665" i="22"/>
  <c r="O666" i="22"/>
  <c r="O667" i="22"/>
  <c r="O668" i="22"/>
  <c r="O669" i="22"/>
  <c r="O670" i="22"/>
  <c r="O671" i="22"/>
  <c r="O672" i="22"/>
  <c r="O673" i="22"/>
  <c r="O674" i="22"/>
  <c r="O675" i="22"/>
  <c r="O676" i="22"/>
  <c r="O677" i="22"/>
  <c r="O678" i="22"/>
  <c r="O679" i="22"/>
  <c r="O680" i="22"/>
  <c r="O681" i="22"/>
  <c r="O682" i="22"/>
  <c r="O683" i="22"/>
  <c r="O684" i="22"/>
  <c r="O685" i="22"/>
  <c r="O686" i="22"/>
  <c r="O687" i="22"/>
  <c r="O688" i="22"/>
  <c r="O689" i="22"/>
  <c r="O690" i="22"/>
  <c r="O691" i="22"/>
  <c r="O692" i="22"/>
  <c r="O693" i="22"/>
  <c r="O694" i="22"/>
  <c r="O695" i="22"/>
  <c r="O696" i="22"/>
  <c r="O697" i="22"/>
  <c r="O698" i="22"/>
  <c r="O699" i="22"/>
  <c r="O700" i="22"/>
  <c r="O701" i="22"/>
  <c r="O702" i="22"/>
  <c r="O703" i="22"/>
  <c r="O704" i="22"/>
  <c r="O705" i="22"/>
  <c r="O706" i="22"/>
  <c r="O707" i="22"/>
  <c r="O708" i="22"/>
  <c r="O709" i="22"/>
  <c r="O710" i="22"/>
  <c r="O711" i="22"/>
  <c r="O712" i="22"/>
  <c r="O713" i="22"/>
  <c r="O714" i="22"/>
  <c r="O715" i="22"/>
  <c r="O716" i="22"/>
  <c r="O717" i="22"/>
  <c r="O718" i="22"/>
  <c r="O719" i="22"/>
  <c r="O720" i="22"/>
  <c r="O721" i="22"/>
  <c r="O722" i="22"/>
  <c r="O723" i="22"/>
  <c r="O724" i="22"/>
  <c r="O725" i="22"/>
  <c r="O726" i="22"/>
  <c r="O727" i="22"/>
  <c r="O728" i="22"/>
  <c r="O729" i="22"/>
  <c r="O730" i="22"/>
  <c r="O731" i="22"/>
  <c r="O732" i="22"/>
  <c r="O733" i="22"/>
  <c r="O734" i="22"/>
  <c r="O735" i="22"/>
  <c r="O736" i="22"/>
  <c r="O737" i="22"/>
  <c r="O738" i="22"/>
  <c r="O739" i="22"/>
  <c r="O740" i="22"/>
  <c r="O741" i="22"/>
  <c r="O742" i="22"/>
  <c r="O743" i="22"/>
  <c r="O744" i="22"/>
  <c r="O745" i="22"/>
  <c r="O746" i="22"/>
  <c r="O747" i="22"/>
  <c r="O748" i="22"/>
  <c r="O749" i="22"/>
  <c r="O750" i="22"/>
  <c r="O751" i="22"/>
  <c r="O752" i="22"/>
  <c r="O753" i="22"/>
  <c r="O754" i="22"/>
  <c r="O755" i="22"/>
  <c r="O756" i="22"/>
  <c r="O757" i="22"/>
  <c r="O758" i="22"/>
  <c r="O759" i="22"/>
  <c r="O760" i="22"/>
  <c r="O761" i="22"/>
  <c r="O762" i="22"/>
  <c r="O763" i="22"/>
  <c r="O764" i="22"/>
  <c r="O765" i="22"/>
  <c r="O766" i="22"/>
  <c r="O767" i="22"/>
  <c r="O768" i="22"/>
  <c r="O769" i="22"/>
  <c r="O770" i="22"/>
  <c r="O771" i="22"/>
  <c r="O772" i="22"/>
  <c r="O773" i="22"/>
  <c r="O774" i="22"/>
  <c r="O775" i="22"/>
  <c r="O776" i="22"/>
  <c r="O777" i="22"/>
  <c r="O778" i="22"/>
  <c r="O779" i="22"/>
  <c r="O780" i="22"/>
  <c r="O781" i="22"/>
  <c r="O782" i="22"/>
  <c r="O783" i="22"/>
  <c r="O784" i="22"/>
  <c r="O785" i="22"/>
  <c r="O786" i="22"/>
  <c r="O787" i="22"/>
  <c r="O788" i="22"/>
  <c r="O789" i="22"/>
  <c r="O790" i="22"/>
  <c r="O791" i="22"/>
  <c r="O792" i="22"/>
  <c r="O793" i="22"/>
  <c r="O794" i="22"/>
  <c r="O795" i="22"/>
  <c r="O796" i="22"/>
  <c r="O797" i="22"/>
  <c r="O798" i="22"/>
  <c r="O799" i="22"/>
  <c r="O800" i="22"/>
  <c r="O801" i="22"/>
  <c r="O802" i="22"/>
  <c r="O803" i="22"/>
  <c r="O804" i="22"/>
  <c r="O805" i="22"/>
  <c r="O806" i="22"/>
  <c r="O807" i="22"/>
  <c r="O808" i="22"/>
  <c r="O809" i="22"/>
  <c r="O810" i="22"/>
  <c r="O811" i="22"/>
  <c r="O812" i="22"/>
  <c r="O813" i="22"/>
  <c r="O814" i="22"/>
  <c r="O815" i="22"/>
  <c r="O816" i="22"/>
  <c r="O817" i="22"/>
  <c r="O818" i="22"/>
  <c r="O819" i="22"/>
  <c r="O820" i="22"/>
  <c r="O821" i="22"/>
  <c r="O822" i="22"/>
  <c r="O823" i="22"/>
  <c r="O824" i="22"/>
  <c r="O825" i="22"/>
  <c r="O826" i="22"/>
  <c r="O827" i="22"/>
  <c r="O828" i="22"/>
  <c r="O829" i="22"/>
  <c r="O830" i="22"/>
  <c r="O831" i="22"/>
  <c r="O832" i="22"/>
  <c r="O833" i="22"/>
  <c r="O834" i="22"/>
  <c r="O835" i="22"/>
  <c r="O836" i="22"/>
  <c r="O837" i="22"/>
  <c r="O838" i="22"/>
  <c r="O839" i="22"/>
  <c r="O840" i="22"/>
  <c r="O841" i="22"/>
  <c r="O842" i="22"/>
  <c r="O843" i="22"/>
  <c r="O844" i="22"/>
  <c r="O845" i="22"/>
  <c r="O846" i="22"/>
  <c r="O847" i="22"/>
  <c r="O848" i="22"/>
  <c r="O849" i="22"/>
  <c r="O850" i="22"/>
  <c r="O851" i="22"/>
  <c r="O852" i="22"/>
  <c r="O853" i="22"/>
  <c r="O854" i="22"/>
  <c r="O855" i="22"/>
  <c r="O856" i="22"/>
  <c r="O857" i="22"/>
  <c r="O858" i="22"/>
  <c r="O859" i="22"/>
  <c r="O860" i="22"/>
  <c r="O861" i="22"/>
  <c r="O862" i="22"/>
  <c r="O863" i="22"/>
  <c r="O864" i="22"/>
  <c r="O865" i="22"/>
  <c r="O866" i="22"/>
  <c r="O867" i="22"/>
  <c r="O868" i="22"/>
  <c r="O869" i="22"/>
  <c r="O870" i="22"/>
  <c r="O871" i="22"/>
  <c r="O872" i="22"/>
  <c r="O873" i="22"/>
  <c r="O874" i="22"/>
  <c r="O875" i="22"/>
  <c r="O876" i="22"/>
  <c r="O877" i="22"/>
  <c r="O878" i="22"/>
  <c r="O879" i="22"/>
  <c r="O880" i="22"/>
  <c r="O881" i="22"/>
  <c r="O882" i="22"/>
  <c r="O883" i="22"/>
  <c r="O884" i="22"/>
  <c r="O885" i="22"/>
  <c r="O886" i="22"/>
  <c r="O887" i="22"/>
  <c r="O888" i="22"/>
  <c r="O889" i="22"/>
  <c r="O890" i="22"/>
  <c r="O891" i="22"/>
  <c r="O892" i="22"/>
  <c r="O893" i="22"/>
  <c r="O894" i="22"/>
  <c r="O895" i="22"/>
  <c r="O896" i="22"/>
  <c r="O897" i="22"/>
  <c r="O898" i="22"/>
  <c r="O899" i="22"/>
  <c r="O900" i="22"/>
  <c r="O901" i="22"/>
  <c r="O902" i="22"/>
  <c r="O903" i="22"/>
  <c r="O904" i="22"/>
  <c r="O905" i="22"/>
  <c r="O906" i="22"/>
  <c r="O907" i="22"/>
  <c r="O908" i="22"/>
  <c r="O909" i="22"/>
  <c r="O910" i="22"/>
  <c r="O911" i="22"/>
  <c r="O912" i="22"/>
  <c r="O913" i="22"/>
  <c r="O914" i="22"/>
  <c r="O915" i="22"/>
  <c r="O916" i="22"/>
  <c r="O917" i="22"/>
  <c r="O918" i="22"/>
  <c r="O919" i="22"/>
  <c r="O920" i="22"/>
  <c r="O921" i="22"/>
  <c r="O922" i="22"/>
  <c r="O923" i="22"/>
  <c r="O924" i="22"/>
  <c r="O925" i="22"/>
  <c r="O926" i="22"/>
  <c r="O927" i="22"/>
  <c r="O928" i="22"/>
  <c r="O929" i="22"/>
  <c r="O930" i="22"/>
  <c r="O931" i="22"/>
  <c r="O932" i="22"/>
  <c r="O933" i="22"/>
  <c r="O934" i="22"/>
  <c r="O935" i="22"/>
  <c r="O936" i="22"/>
  <c r="O937" i="22"/>
  <c r="O938" i="22"/>
  <c r="O939" i="22"/>
  <c r="O940" i="22"/>
  <c r="O941" i="22"/>
  <c r="O942" i="22"/>
  <c r="O943" i="22"/>
  <c r="O944" i="22"/>
  <c r="O945" i="22"/>
  <c r="O946" i="22"/>
  <c r="O947" i="22"/>
  <c r="O948" i="22"/>
  <c r="O949" i="22"/>
  <c r="O950" i="22"/>
  <c r="O951" i="22"/>
  <c r="O952" i="22"/>
  <c r="O953" i="22"/>
  <c r="O954" i="22"/>
  <c r="O955" i="22"/>
  <c r="O956" i="22"/>
  <c r="O957" i="22"/>
  <c r="O958" i="22"/>
  <c r="O959" i="22"/>
  <c r="O960" i="22"/>
  <c r="O961" i="22"/>
  <c r="O962" i="22"/>
  <c r="O963" i="22"/>
  <c r="O964" i="22"/>
  <c r="O965" i="22"/>
  <c r="O966" i="22"/>
  <c r="O967" i="22"/>
  <c r="O968" i="22"/>
  <c r="O969" i="22"/>
  <c r="O970" i="22"/>
  <c r="O971" i="22"/>
  <c r="O972" i="22"/>
  <c r="O973" i="22"/>
  <c r="O974" i="22"/>
  <c r="O975" i="22"/>
  <c r="O976" i="22"/>
  <c r="O977" i="22"/>
  <c r="O978" i="22"/>
  <c r="O979" i="22"/>
  <c r="O980" i="22"/>
  <c r="O981" i="22"/>
  <c r="O982" i="22"/>
  <c r="O983" i="22"/>
  <c r="O984" i="22"/>
  <c r="O985" i="22"/>
  <c r="O986" i="22"/>
  <c r="O987" i="22"/>
  <c r="O988" i="22"/>
  <c r="O989" i="22"/>
  <c r="O990" i="22"/>
  <c r="O991" i="22"/>
  <c r="O992" i="22"/>
  <c r="O993" i="22"/>
  <c r="O994" i="22"/>
  <c r="O995" i="22"/>
  <c r="O996" i="22"/>
  <c r="O997" i="22"/>
  <c r="O998" i="22"/>
  <c r="O999" i="22"/>
  <c r="O1000" i="22"/>
  <c r="O1001" i="22"/>
  <c r="O1002" i="22"/>
  <c r="O1003" i="22"/>
  <c r="O1004" i="22"/>
  <c r="O1005" i="22"/>
  <c r="O1006" i="22"/>
  <c r="O1007" i="22"/>
  <c r="O1008" i="22"/>
  <c r="O1009" i="22"/>
  <c r="O1010" i="22"/>
  <c r="O1011" i="22"/>
  <c r="O1012" i="22"/>
  <c r="O1013" i="22"/>
  <c r="O1014" i="22"/>
  <c r="O1015" i="22"/>
  <c r="O1016" i="22"/>
  <c r="O1017" i="22"/>
  <c r="O1018" i="22"/>
  <c r="O1019" i="22"/>
  <c r="O1020" i="22"/>
  <c r="O1021" i="22"/>
  <c r="O1022" i="22"/>
  <c r="O1023" i="22"/>
  <c r="O1024" i="22"/>
  <c r="O1025" i="22"/>
  <c r="O1026" i="22"/>
  <c r="O1027" i="22"/>
  <c r="O1028" i="22"/>
  <c r="O1029" i="22"/>
  <c r="O1030" i="22"/>
  <c r="O1031" i="22"/>
  <c r="O1032" i="22"/>
  <c r="O1033" i="22"/>
  <c r="O1034" i="22"/>
  <c r="O1035" i="22"/>
  <c r="O1036" i="22"/>
  <c r="O1037" i="22"/>
  <c r="O1038" i="22"/>
  <c r="O1039" i="22"/>
  <c r="O1040" i="22"/>
  <c r="O1041" i="22"/>
  <c r="O1042" i="22"/>
  <c r="O1043" i="22"/>
  <c r="O1044" i="22"/>
  <c r="O1045" i="22"/>
  <c r="O1046" i="22"/>
  <c r="O1047" i="22"/>
  <c r="O1048" i="22"/>
  <c r="O1049" i="22"/>
  <c r="O1050" i="22"/>
  <c r="O1051" i="22"/>
  <c r="O1052" i="22"/>
  <c r="O1053" i="22"/>
  <c r="O1054" i="22"/>
  <c r="O1055" i="22"/>
  <c r="O1056" i="22"/>
  <c r="O1057" i="22"/>
  <c r="O1058" i="22"/>
  <c r="O1059" i="22"/>
  <c r="O1060" i="22"/>
  <c r="O1061" i="22"/>
  <c r="O1062" i="22"/>
  <c r="O1063" i="22"/>
  <c r="O1064" i="22"/>
  <c r="O1065" i="22"/>
  <c r="O1066" i="22"/>
  <c r="O1067" i="22"/>
  <c r="O1068" i="22"/>
  <c r="O1069" i="22"/>
  <c r="O1070" i="22"/>
  <c r="O1071" i="22"/>
  <c r="O1072" i="22"/>
  <c r="O1073" i="22"/>
  <c r="O1074" i="22"/>
  <c r="O1075" i="22"/>
  <c r="O1076" i="22"/>
  <c r="O1077" i="22"/>
  <c r="O1078" i="22"/>
  <c r="O1079" i="22"/>
  <c r="O1080" i="22"/>
  <c r="O1081" i="22"/>
  <c r="O1082" i="22"/>
  <c r="O1083" i="22"/>
  <c r="O1084" i="22"/>
  <c r="O1085" i="22"/>
  <c r="O1086" i="22"/>
  <c r="O1087" i="22"/>
  <c r="O1088" i="22"/>
  <c r="O1089" i="22"/>
  <c r="O1090" i="22"/>
  <c r="O1091" i="22"/>
  <c r="O1092" i="22"/>
  <c r="O1093" i="22"/>
  <c r="O1094" i="22"/>
  <c r="O1095" i="22"/>
  <c r="O1096" i="22"/>
  <c r="O1097" i="22"/>
  <c r="O1098" i="22"/>
  <c r="O1099" i="22"/>
  <c r="O1100" i="22"/>
  <c r="O1101" i="22"/>
  <c r="O1102" i="22"/>
  <c r="O1103" i="22"/>
  <c r="O1104" i="22"/>
  <c r="O1105" i="22"/>
  <c r="O1106" i="22"/>
  <c r="O1107" i="22"/>
  <c r="O1108" i="22"/>
  <c r="O1109" i="22"/>
  <c r="O1110" i="22"/>
  <c r="O1111" i="22"/>
  <c r="O1112" i="22"/>
  <c r="O1113" i="22"/>
  <c r="O1114" i="22"/>
  <c r="O1115" i="22"/>
  <c r="O1116" i="22"/>
  <c r="O1117" i="22"/>
  <c r="O1118" i="22"/>
  <c r="O1119" i="22"/>
  <c r="O1120" i="22"/>
  <c r="O1121" i="22"/>
  <c r="O1122" i="22"/>
  <c r="O1123" i="22"/>
  <c r="O1124" i="22"/>
  <c r="O1125" i="22"/>
  <c r="O1126" i="22"/>
  <c r="O1127" i="22"/>
  <c r="O1128" i="22"/>
  <c r="O1129" i="22"/>
  <c r="O1130" i="22"/>
  <c r="O1131" i="22"/>
  <c r="O1132" i="22"/>
  <c r="O1133" i="22"/>
  <c r="O1134" i="22"/>
  <c r="O1135" i="22"/>
  <c r="O1136" i="22"/>
  <c r="O1137" i="22"/>
  <c r="O1138" i="22"/>
  <c r="O1139" i="22"/>
  <c r="O1140" i="22"/>
  <c r="O1141" i="22"/>
  <c r="O1142" i="22"/>
  <c r="O1143" i="22"/>
  <c r="O1144" i="22"/>
  <c r="O1145" i="22"/>
  <c r="O1146" i="22"/>
  <c r="O1147" i="22"/>
  <c r="O1148" i="22"/>
  <c r="O1149" i="22"/>
  <c r="O1150" i="22"/>
  <c r="O1151" i="22"/>
  <c r="O1152" i="22"/>
  <c r="O1153" i="22"/>
  <c r="O1154" i="22"/>
  <c r="O1155" i="22"/>
  <c r="O1156" i="22"/>
  <c r="O1157" i="22"/>
  <c r="O1158" i="22"/>
  <c r="O1159" i="22"/>
  <c r="O1160" i="22"/>
  <c r="O1161" i="22"/>
  <c r="O1162" i="22"/>
  <c r="O1163" i="22"/>
  <c r="O1164" i="22"/>
  <c r="O1165" i="22"/>
  <c r="O1166" i="22"/>
  <c r="O1167" i="22"/>
  <c r="O1168" i="22"/>
  <c r="O1169" i="22"/>
  <c r="O1170" i="22"/>
  <c r="O1171" i="22"/>
  <c r="O1172" i="22"/>
  <c r="O1173" i="22"/>
  <c r="O1174" i="22"/>
  <c r="O1175" i="22"/>
  <c r="O1176" i="22"/>
  <c r="O1177" i="22"/>
  <c r="O1178" i="22"/>
  <c r="O1179" i="22"/>
  <c r="O1180" i="22"/>
  <c r="O1181" i="22"/>
  <c r="O1182" i="22"/>
  <c r="O1183" i="22"/>
  <c r="O1184" i="22"/>
  <c r="O1185" i="22"/>
  <c r="O1186" i="22"/>
  <c r="O1187" i="22"/>
  <c r="O1188" i="22"/>
  <c r="O1189" i="22"/>
  <c r="O1190" i="22"/>
  <c r="O1191" i="22"/>
  <c r="O1192" i="22"/>
  <c r="O1193" i="22"/>
  <c r="O1194" i="22"/>
  <c r="O1195" i="22"/>
  <c r="O1196" i="22"/>
  <c r="O1197" i="22"/>
  <c r="O1198" i="22"/>
  <c r="O1199" i="22"/>
  <c r="O1200" i="22"/>
  <c r="O1201" i="22"/>
  <c r="O1202" i="22"/>
  <c r="O1203" i="22"/>
  <c r="O1204" i="22"/>
  <c r="O1205" i="22"/>
  <c r="O1206" i="22"/>
  <c r="O1207" i="22"/>
  <c r="O1208" i="22"/>
  <c r="O1209" i="22"/>
  <c r="O1210" i="22"/>
  <c r="O1211" i="22"/>
  <c r="O1212" i="22"/>
  <c r="O1213" i="22"/>
  <c r="O1214" i="22"/>
  <c r="O1215" i="22"/>
  <c r="O1216" i="22"/>
  <c r="O1217" i="22"/>
  <c r="O1218" i="22"/>
  <c r="O1219" i="22"/>
  <c r="O1220" i="22"/>
  <c r="O1221" i="22"/>
  <c r="O1222" i="22"/>
  <c r="O1223" i="22"/>
  <c r="O1224" i="22"/>
  <c r="O1225" i="22"/>
  <c r="O1226" i="22"/>
  <c r="O1227" i="22"/>
  <c r="O1228" i="22"/>
  <c r="O1229" i="22"/>
  <c r="O1230" i="22"/>
  <c r="O1231" i="22"/>
  <c r="O1232" i="22"/>
  <c r="O1233" i="22"/>
  <c r="O1234" i="22"/>
  <c r="O1235" i="22"/>
  <c r="O1236" i="22"/>
  <c r="O1237" i="22"/>
  <c r="O1238" i="22"/>
  <c r="O1239" i="22"/>
  <c r="O1240" i="22"/>
  <c r="O1241" i="22"/>
  <c r="O1242" i="22"/>
  <c r="O1243" i="22"/>
  <c r="O1244" i="22"/>
  <c r="O1245" i="22"/>
  <c r="O1246" i="22"/>
  <c r="O1247" i="22"/>
  <c r="O1248" i="22"/>
  <c r="O1249" i="22"/>
  <c r="O1250" i="22"/>
  <c r="O1251" i="22"/>
  <c r="O1252" i="22"/>
  <c r="O1253" i="22"/>
  <c r="O1254" i="22"/>
  <c r="O1255" i="22"/>
  <c r="O1256" i="22"/>
  <c r="O1257" i="22"/>
  <c r="O1258" i="22"/>
  <c r="O1259" i="22"/>
  <c r="O1260" i="22"/>
  <c r="O1261" i="22"/>
  <c r="O1262" i="22"/>
  <c r="O1263" i="22"/>
  <c r="O1264" i="22"/>
  <c r="O1265" i="22"/>
  <c r="O1266" i="22"/>
  <c r="O1267" i="22"/>
  <c r="O1268" i="22"/>
  <c r="O1269" i="22"/>
  <c r="O1270" i="22"/>
  <c r="O1271" i="22"/>
  <c r="O1272" i="22"/>
  <c r="O1273" i="22"/>
  <c r="O1274" i="22"/>
  <c r="O1275" i="22"/>
  <c r="O1276" i="22"/>
  <c r="O1277" i="22"/>
  <c r="O1278" i="22"/>
  <c r="O1279" i="22"/>
  <c r="O1280" i="22"/>
  <c r="O1281" i="22"/>
  <c r="O1282" i="22"/>
  <c r="O1283" i="22"/>
  <c r="O1284" i="22"/>
  <c r="O1285" i="22"/>
  <c r="O1286" i="22"/>
  <c r="O1287" i="22"/>
  <c r="O1288" i="22"/>
  <c r="O1289" i="22"/>
  <c r="O1290" i="22"/>
  <c r="O1291" i="22"/>
  <c r="O1292" i="22"/>
  <c r="O1293" i="22"/>
  <c r="O1294" i="22"/>
  <c r="O1295" i="22"/>
  <c r="O1296" i="22"/>
  <c r="O1297" i="22"/>
  <c r="O1298" i="22"/>
  <c r="O1299" i="22"/>
  <c r="O1300" i="22"/>
  <c r="O1301" i="22"/>
  <c r="O1302" i="22"/>
  <c r="O1303" i="22"/>
  <c r="O1304" i="22"/>
  <c r="O1305" i="22"/>
  <c r="O1306" i="22"/>
  <c r="O1307" i="22"/>
  <c r="O1308" i="22"/>
  <c r="O1309" i="22"/>
  <c r="O1310" i="22"/>
  <c r="O1311" i="22"/>
  <c r="O1312" i="22"/>
  <c r="O1313" i="22"/>
  <c r="O1314" i="22"/>
  <c r="O1315" i="22"/>
  <c r="O1316" i="22"/>
  <c r="O1317" i="22"/>
  <c r="O1318" i="22"/>
  <c r="O1319" i="22"/>
  <c r="O1320" i="22"/>
  <c r="O1321" i="22"/>
  <c r="O1322" i="22"/>
  <c r="O1323" i="22"/>
  <c r="O1324" i="22"/>
  <c r="O1325" i="22"/>
  <c r="O1326" i="22"/>
  <c r="O1327" i="22"/>
  <c r="O1328" i="22"/>
  <c r="O1329" i="22"/>
  <c r="O1330" i="22"/>
  <c r="O1331" i="22"/>
  <c r="O1332" i="22"/>
  <c r="O1333" i="22"/>
  <c r="O1334" i="22"/>
  <c r="O1335" i="22"/>
  <c r="O1336" i="22"/>
  <c r="O1337" i="22"/>
  <c r="O1338" i="22"/>
  <c r="O1339" i="22"/>
  <c r="O1340" i="22"/>
  <c r="O1341" i="22"/>
  <c r="O1342" i="22"/>
  <c r="O1343" i="22"/>
  <c r="O1344" i="22"/>
  <c r="O1345" i="22"/>
  <c r="O1346" i="22"/>
  <c r="O1347" i="22"/>
  <c r="O1348" i="22"/>
  <c r="O1349" i="22"/>
  <c r="O1350" i="22"/>
  <c r="O1351" i="22"/>
  <c r="O1352" i="22"/>
  <c r="O1353" i="22"/>
  <c r="O1354" i="22"/>
  <c r="O1355" i="22"/>
  <c r="O1356" i="22"/>
  <c r="O1357" i="22"/>
  <c r="O1358" i="22"/>
  <c r="O1359" i="22"/>
  <c r="O1360" i="22"/>
  <c r="O1361" i="22"/>
  <c r="O1362" i="22"/>
  <c r="O1363" i="22"/>
  <c r="O1364" i="22"/>
  <c r="O1365" i="22"/>
  <c r="O1366" i="22"/>
  <c r="O1367" i="22"/>
  <c r="O1368" i="22"/>
  <c r="O1369" i="22"/>
  <c r="O1370" i="22"/>
  <c r="O1371" i="22"/>
  <c r="O1372" i="22"/>
  <c r="O1373" i="22"/>
  <c r="O1374" i="22"/>
  <c r="O1375" i="22"/>
  <c r="O1376" i="22"/>
  <c r="O1377" i="22"/>
  <c r="O1378" i="22"/>
  <c r="O1379" i="22"/>
  <c r="O1380" i="22"/>
  <c r="O1381" i="22"/>
  <c r="O1382" i="22"/>
  <c r="O1383" i="22"/>
  <c r="O1384" i="22"/>
  <c r="O1385" i="22"/>
  <c r="O1386" i="22"/>
  <c r="O1387" i="22"/>
  <c r="O1388" i="22"/>
  <c r="O1389" i="22"/>
  <c r="O1390" i="22"/>
  <c r="O1391" i="22"/>
  <c r="O1392" i="22"/>
  <c r="O1393" i="22"/>
  <c r="O1394" i="22"/>
  <c r="O1395" i="22"/>
  <c r="O1396" i="22"/>
  <c r="O1397" i="22"/>
  <c r="O1398" i="22"/>
  <c r="O1399" i="22"/>
  <c r="O1400" i="22"/>
  <c r="O1401" i="22"/>
  <c r="O1402" i="22"/>
  <c r="O1403" i="22"/>
  <c r="O1404" i="22"/>
  <c r="O1405" i="22"/>
  <c r="O1406" i="22"/>
  <c r="O1407" i="22"/>
  <c r="O1408" i="22"/>
  <c r="O1409" i="22"/>
  <c r="O1410" i="22"/>
  <c r="O1411" i="22"/>
  <c r="O1412" i="22"/>
  <c r="O1413" i="22"/>
  <c r="O1414" i="22"/>
  <c r="O1415" i="22"/>
  <c r="O1416" i="22"/>
  <c r="O1417" i="22"/>
  <c r="O1418" i="22"/>
  <c r="O1419" i="22"/>
  <c r="O1420" i="22"/>
  <c r="O1421" i="22"/>
  <c r="O1422" i="22"/>
  <c r="O1423" i="22"/>
  <c r="O1424" i="22"/>
  <c r="O1425" i="22"/>
  <c r="O1426" i="22"/>
  <c r="O1427" i="22"/>
  <c r="O1428" i="22"/>
  <c r="O1429" i="22"/>
  <c r="O1430" i="22"/>
  <c r="O1431" i="22"/>
  <c r="O1432" i="22"/>
  <c r="O1433" i="22"/>
  <c r="O1434" i="22"/>
  <c r="O1435" i="22"/>
  <c r="O1436" i="22"/>
  <c r="O1437" i="22"/>
  <c r="O1438" i="22"/>
  <c r="O1439" i="22"/>
  <c r="O1440" i="22"/>
  <c r="O1441" i="22"/>
  <c r="O1442" i="22"/>
  <c r="O1443" i="22"/>
  <c r="O1444" i="22"/>
  <c r="O1445" i="22"/>
  <c r="O1446" i="22"/>
  <c r="O1447" i="22"/>
  <c r="O1448" i="22"/>
  <c r="O1449" i="22"/>
  <c r="O1450" i="22"/>
  <c r="O1451" i="22"/>
  <c r="O1452" i="22"/>
  <c r="O1453" i="22"/>
  <c r="O1454" i="22"/>
  <c r="O1455" i="22"/>
  <c r="O1456" i="22"/>
  <c r="O1457" i="22"/>
  <c r="O1458" i="22"/>
  <c r="O1459" i="22"/>
  <c r="O1460" i="22"/>
  <c r="O1461" i="22"/>
  <c r="O1462" i="22"/>
  <c r="O1463" i="22"/>
  <c r="O1464" i="22"/>
  <c r="O1465" i="22"/>
  <c r="O1466" i="22"/>
  <c r="O1467" i="22"/>
  <c r="O1468" i="22"/>
  <c r="O1469" i="22"/>
  <c r="O1470" i="22"/>
  <c r="O1471" i="22"/>
  <c r="O1472" i="22"/>
  <c r="O1473" i="22"/>
  <c r="O1474" i="22"/>
  <c r="O1475" i="22"/>
  <c r="O1476" i="22"/>
  <c r="O1477" i="22"/>
  <c r="O1478" i="22"/>
  <c r="O1479" i="22"/>
  <c r="O1480" i="22"/>
  <c r="O1481" i="22"/>
  <c r="O1482" i="22"/>
  <c r="O1483" i="22"/>
  <c r="O1484" i="22"/>
  <c r="O1485" i="22"/>
  <c r="O1486" i="22"/>
  <c r="O1487" i="22"/>
  <c r="O1488" i="22"/>
  <c r="O1489" i="22"/>
  <c r="O1490" i="22"/>
  <c r="O1491" i="22"/>
  <c r="O1492" i="22"/>
  <c r="O1493" i="22"/>
  <c r="O1494" i="22"/>
  <c r="O1495" i="22"/>
  <c r="O1496" i="22"/>
  <c r="O1497" i="22"/>
  <c r="O1498" i="22"/>
  <c r="O1499" i="22"/>
  <c r="O1500" i="22"/>
  <c r="O1501" i="22"/>
  <c r="O1502" i="22"/>
  <c r="O1503" i="22"/>
  <c r="O1504" i="22"/>
  <c r="O1505" i="22"/>
  <c r="O1506" i="22"/>
  <c r="O1507" i="22"/>
  <c r="O1508" i="22"/>
  <c r="O1509" i="22"/>
  <c r="O1510" i="22"/>
  <c r="O1511" i="22"/>
  <c r="O1512" i="22"/>
  <c r="O1513" i="22"/>
  <c r="O1514" i="22"/>
  <c r="O1515" i="22"/>
  <c r="O1516" i="22"/>
  <c r="O1517" i="22"/>
  <c r="O1518" i="22"/>
  <c r="O1519" i="22"/>
  <c r="O1520" i="22"/>
  <c r="O1521" i="22"/>
  <c r="O1522" i="22"/>
  <c r="O1523" i="22"/>
  <c r="O1524" i="22"/>
  <c r="O1525" i="22"/>
  <c r="O1526" i="22"/>
  <c r="O1527" i="22"/>
  <c r="O1528" i="22"/>
  <c r="O1529" i="22"/>
  <c r="O1530" i="22"/>
  <c r="O1531" i="22"/>
  <c r="O1532" i="22"/>
  <c r="O1533" i="22"/>
  <c r="O1534" i="22"/>
  <c r="O1535" i="22"/>
  <c r="O1536" i="22"/>
  <c r="O1537" i="22"/>
  <c r="O1538" i="22"/>
  <c r="O1539" i="22"/>
  <c r="O1540" i="22"/>
  <c r="O1541" i="22"/>
  <c r="O1542" i="22"/>
  <c r="O1543" i="22"/>
  <c r="O1544" i="22"/>
  <c r="O1545" i="22"/>
  <c r="O1546" i="22"/>
  <c r="O1547" i="22"/>
  <c r="O1548" i="22"/>
  <c r="O1549" i="22"/>
  <c r="O1550" i="22"/>
  <c r="O1551" i="22"/>
  <c r="O1552" i="22"/>
  <c r="O1553" i="22"/>
  <c r="O1554" i="22"/>
  <c r="O1555" i="22"/>
  <c r="O1556" i="22"/>
  <c r="O1557" i="22"/>
  <c r="O1558" i="22"/>
  <c r="O1559" i="22"/>
  <c r="O1560" i="22"/>
  <c r="O1561" i="22"/>
  <c r="O1562" i="22"/>
  <c r="O1563" i="22"/>
  <c r="O1564" i="22"/>
  <c r="O1565" i="22"/>
  <c r="O1566" i="22"/>
  <c r="O1567" i="22"/>
  <c r="O1568" i="22"/>
  <c r="O1569" i="22"/>
  <c r="O1570" i="22"/>
  <c r="O1571" i="22"/>
  <c r="O1572" i="22"/>
  <c r="O1573" i="22"/>
  <c r="O1574" i="22"/>
  <c r="O1575" i="22"/>
  <c r="O1576" i="22"/>
  <c r="O1577" i="22"/>
  <c r="O1578" i="22"/>
  <c r="O1579" i="22"/>
  <c r="O1580" i="22"/>
  <c r="O1581" i="22"/>
  <c r="O1582" i="22"/>
  <c r="O1583" i="22"/>
  <c r="O1584" i="22"/>
  <c r="O1585" i="22"/>
  <c r="O1586" i="22"/>
  <c r="O1587" i="22"/>
  <c r="O1588" i="22"/>
  <c r="O1589" i="22"/>
  <c r="O1590" i="22"/>
  <c r="O1591" i="22"/>
  <c r="O1592" i="22"/>
  <c r="O1593" i="22"/>
  <c r="O1594" i="22"/>
  <c r="O1595" i="22"/>
  <c r="O1596" i="22"/>
  <c r="O1597" i="22"/>
  <c r="O1598" i="22"/>
  <c r="O1599" i="22"/>
  <c r="O1600" i="22"/>
  <c r="O1601" i="22"/>
  <c r="O1602" i="22"/>
  <c r="O1603" i="22"/>
  <c r="O1604" i="22"/>
  <c r="O1605" i="22"/>
  <c r="O1606" i="22"/>
  <c r="O1607" i="22"/>
  <c r="O1608" i="22"/>
  <c r="O1609" i="22"/>
  <c r="O1610" i="22"/>
  <c r="O1611" i="22"/>
  <c r="O1612" i="22"/>
  <c r="O1613" i="22"/>
  <c r="O1614" i="22"/>
  <c r="O1615" i="22"/>
  <c r="O1616" i="22"/>
  <c r="O1617" i="22"/>
  <c r="O1618" i="22"/>
  <c r="O1619" i="22"/>
  <c r="O1620" i="22"/>
  <c r="O1621" i="22"/>
  <c r="O1622" i="22"/>
  <c r="O1623" i="22"/>
  <c r="O1624" i="22"/>
  <c r="O1625" i="22"/>
  <c r="O1626" i="22"/>
  <c r="O1627" i="22"/>
  <c r="O1628" i="22"/>
  <c r="O1629" i="22"/>
  <c r="O1630" i="22"/>
  <c r="O1631" i="22"/>
  <c r="O1632" i="22"/>
  <c r="O1633" i="22"/>
  <c r="O1634" i="22"/>
  <c r="O1635" i="22"/>
  <c r="O1636" i="22"/>
  <c r="O1637" i="22"/>
  <c r="O1638" i="22"/>
  <c r="O1639" i="22"/>
  <c r="O1640" i="22"/>
  <c r="O1641" i="22"/>
  <c r="O1642" i="22"/>
  <c r="O1643" i="22"/>
  <c r="O1644" i="22"/>
  <c r="O1645" i="22"/>
  <c r="O1646" i="22"/>
  <c r="O1647" i="22"/>
  <c r="O1648" i="22"/>
  <c r="O1649" i="22"/>
  <c r="O1650" i="22"/>
  <c r="O1651" i="22"/>
  <c r="O1652" i="22"/>
  <c r="O1653" i="22"/>
  <c r="O1654" i="22"/>
  <c r="O1655" i="22"/>
  <c r="O1656" i="22"/>
  <c r="O1657" i="22"/>
  <c r="O1658" i="22"/>
  <c r="O1659" i="22"/>
  <c r="O1660" i="22"/>
  <c r="O1661" i="22"/>
  <c r="O1662" i="22"/>
  <c r="O1663" i="22"/>
  <c r="O1664" i="22"/>
  <c r="O1665" i="22"/>
  <c r="O1666" i="22"/>
  <c r="O1667" i="22"/>
  <c r="O1668" i="22"/>
  <c r="O1669" i="22"/>
  <c r="O1670" i="22"/>
  <c r="O1671" i="22"/>
  <c r="O1672" i="22"/>
  <c r="O1673" i="22"/>
  <c r="O1674" i="22"/>
  <c r="O1675" i="22"/>
  <c r="O1676" i="22"/>
  <c r="O1677" i="22"/>
  <c r="O1678" i="22"/>
  <c r="O1679" i="22"/>
  <c r="O1680" i="22"/>
  <c r="O1681" i="22"/>
  <c r="O1682" i="22"/>
  <c r="O1683" i="22"/>
  <c r="O1684" i="22"/>
  <c r="O1685" i="22"/>
  <c r="O1686" i="22"/>
  <c r="O1687" i="22"/>
  <c r="O1688" i="22"/>
  <c r="O1689" i="22"/>
  <c r="O1690" i="22"/>
  <c r="O1691" i="22"/>
  <c r="O1692" i="22"/>
  <c r="O1693" i="22"/>
  <c r="O1694" i="22"/>
  <c r="O1695" i="22"/>
  <c r="O1696" i="22"/>
  <c r="O1697" i="22"/>
  <c r="O1698" i="22"/>
  <c r="O1699" i="22"/>
  <c r="O1700" i="22"/>
  <c r="O1701" i="22"/>
  <c r="O1702" i="22"/>
  <c r="O1703" i="22"/>
  <c r="O1704" i="22"/>
  <c r="O1705" i="22"/>
  <c r="O1706" i="22"/>
  <c r="O1707" i="22"/>
  <c r="O1708" i="22"/>
  <c r="O1709" i="22"/>
  <c r="O1710" i="22"/>
  <c r="O1711" i="22"/>
  <c r="O1712" i="22"/>
  <c r="O1713" i="22"/>
  <c r="O1714" i="22"/>
  <c r="O1715" i="22"/>
  <c r="O1716" i="22"/>
  <c r="O1717" i="22"/>
  <c r="O1718" i="22"/>
  <c r="O1719" i="22"/>
  <c r="O1720" i="22"/>
  <c r="O1721" i="22"/>
  <c r="O1722" i="22"/>
  <c r="O1723" i="22"/>
  <c r="O1724" i="22"/>
  <c r="O1725" i="22"/>
  <c r="O1726" i="22"/>
  <c r="O1727" i="22"/>
  <c r="O1728" i="22"/>
  <c r="O1729" i="22"/>
  <c r="O1730" i="22"/>
  <c r="O1731" i="22"/>
  <c r="O1732" i="22"/>
  <c r="O1733" i="22"/>
  <c r="O1734" i="22"/>
  <c r="O1735" i="22"/>
  <c r="O1736" i="22"/>
  <c r="O1737" i="22"/>
  <c r="O1738" i="22"/>
  <c r="O1739" i="22"/>
  <c r="O1740" i="22"/>
  <c r="O1741" i="22"/>
  <c r="O1742" i="22"/>
  <c r="O1743" i="22"/>
  <c r="O1744" i="22"/>
  <c r="O1745" i="22"/>
  <c r="O1746" i="22"/>
  <c r="O1747" i="22"/>
  <c r="O1748" i="22"/>
  <c r="O1749" i="22"/>
  <c r="O1750" i="22"/>
  <c r="O1751" i="22"/>
  <c r="O1752" i="22"/>
  <c r="O1753" i="22"/>
  <c r="O1754" i="22"/>
  <c r="O1755" i="22"/>
  <c r="O1756" i="22"/>
  <c r="O1757" i="22"/>
  <c r="O1758" i="22"/>
  <c r="O1759" i="22"/>
  <c r="O1760" i="22"/>
  <c r="O1761" i="22"/>
  <c r="O1762" i="22"/>
  <c r="O1763" i="22"/>
  <c r="O1764" i="22"/>
  <c r="O1765" i="22"/>
  <c r="O1766" i="22"/>
  <c r="O1767" i="22"/>
  <c r="O1768" i="22"/>
  <c r="O1769" i="22"/>
  <c r="O1770" i="22"/>
  <c r="O1771" i="22"/>
  <c r="O1772" i="22"/>
  <c r="O1773" i="22"/>
  <c r="O1774" i="22"/>
  <c r="O1775" i="22"/>
  <c r="O1776" i="22"/>
  <c r="O1777" i="22"/>
  <c r="O1778" i="22"/>
  <c r="O1779" i="22"/>
  <c r="O1780" i="22"/>
  <c r="O1781" i="22"/>
  <c r="O1782" i="22"/>
  <c r="O1783" i="22"/>
  <c r="O1784" i="22"/>
  <c r="O1785" i="22"/>
  <c r="O1786" i="22"/>
  <c r="O1787" i="22"/>
  <c r="O1788" i="22"/>
  <c r="O1789" i="22"/>
  <c r="O1790" i="22"/>
  <c r="O1791" i="22"/>
  <c r="O1792" i="22"/>
  <c r="O1793" i="22"/>
  <c r="O1794" i="22"/>
  <c r="O1795" i="22"/>
  <c r="O1796" i="22"/>
  <c r="O1797" i="22"/>
  <c r="O1798" i="22"/>
  <c r="O1799" i="22"/>
  <c r="O1800" i="22"/>
  <c r="O1801" i="22"/>
  <c r="O1802" i="22"/>
  <c r="O1803" i="22"/>
  <c r="O1804" i="22"/>
  <c r="O1805" i="22"/>
  <c r="O1806" i="22"/>
  <c r="O1807" i="22"/>
  <c r="O1808" i="22"/>
  <c r="O1809" i="22"/>
  <c r="O1810" i="22"/>
  <c r="O1811" i="22"/>
  <c r="O1812" i="22"/>
  <c r="O1813" i="22"/>
  <c r="O1814" i="22"/>
  <c r="O1815" i="22"/>
  <c r="O1816" i="22"/>
  <c r="O1817" i="22"/>
  <c r="O1818" i="22"/>
  <c r="O1819" i="22"/>
  <c r="O1820" i="22"/>
  <c r="O1821" i="22"/>
  <c r="O1822" i="22"/>
  <c r="O1823" i="22"/>
  <c r="O1824" i="22"/>
  <c r="O1825" i="22"/>
  <c r="O1826" i="22"/>
  <c r="O1827" i="22"/>
  <c r="O1828" i="22"/>
  <c r="O1829" i="22"/>
  <c r="O1830" i="22"/>
  <c r="O1831" i="22"/>
  <c r="O1832" i="22"/>
  <c r="O1833" i="22"/>
  <c r="O1834" i="22"/>
  <c r="O1835" i="22"/>
  <c r="O1836" i="22"/>
  <c r="O1837" i="22"/>
  <c r="O1838" i="22"/>
  <c r="O1839" i="22"/>
  <c r="O1840" i="22"/>
  <c r="O1841" i="22"/>
  <c r="O1842" i="22"/>
  <c r="O1843" i="22"/>
  <c r="O1844" i="22"/>
  <c r="O1845" i="22"/>
  <c r="O1846" i="22"/>
  <c r="O1847" i="22"/>
  <c r="O1848" i="22"/>
  <c r="O1849" i="22"/>
  <c r="O1850" i="22"/>
  <c r="O1851" i="22"/>
  <c r="O1852" i="22"/>
  <c r="O1853" i="22"/>
  <c r="O1854" i="22"/>
  <c r="O1855" i="22"/>
  <c r="O1856" i="22"/>
  <c r="O1857" i="22"/>
  <c r="O1858" i="22"/>
  <c r="O1859" i="22"/>
  <c r="O1860" i="22"/>
  <c r="O1861" i="22"/>
  <c r="O1862" i="22"/>
  <c r="O1863" i="22"/>
  <c r="O1864" i="22"/>
  <c r="O1865" i="22"/>
  <c r="O1866" i="22"/>
  <c r="O1867" i="22"/>
  <c r="O1868" i="22"/>
  <c r="O1869" i="22"/>
  <c r="O1870" i="22"/>
  <c r="O1871" i="22"/>
  <c r="O1872" i="22"/>
  <c r="O1873" i="22"/>
  <c r="O1874" i="22"/>
  <c r="O1875" i="22"/>
  <c r="O1876" i="22"/>
  <c r="O1877" i="22"/>
  <c r="O1878" i="22"/>
  <c r="O1879" i="22"/>
  <c r="O1880" i="22"/>
  <c r="O1881" i="22"/>
  <c r="O1882" i="22"/>
  <c r="O1883" i="22"/>
  <c r="O1884" i="22"/>
  <c r="O1885" i="22"/>
  <c r="O1886" i="22"/>
  <c r="O1887" i="22"/>
  <c r="O1888" i="22"/>
  <c r="O1889" i="22"/>
  <c r="O1890" i="22"/>
  <c r="O1891" i="22"/>
  <c r="O1892" i="22"/>
  <c r="O1893" i="22"/>
  <c r="O1894" i="22"/>
  <c r="O1895" i="22"/>
  <c r="O1896" i="22"/>
  <c r="O1897" i="22"/>
  <c r="O1898" i="22"/>
  <c r="O1899" i="22"/>
  <c r="O1900" i="22"/>
  <c r="O1901" i="22"/>
  <c r="O1902" i="22"/>
  <c r="O1903" i="22"/>
  <c r="O1904" i="22"/>
  <c r="O1905" i="22"/>
  <c r="O1906" i="22"/>
  <c r="O1907" i="22"/>
  <c r="O1908" i="22"/>
  <c r="O1909" i="22"/>
  <c r="O1910" i="22"/>
  <c r="O1911" i="22"/>
  <c r="O1912" i="22"/>
  <c r="O1913" i="22"/>
  <c r="O1914" i="22"/>
  <c r="O1915" i="22"/>
  <c r="O1916" i="22"/>
  <c r="O1917" i="22"/>
  <c r="O1918" i="22"/>
  <c r="O1919" i="22"/>
  <c r="O1920" i="22"/>
  <c r="O1921" i="22"/>
  <c r="O1922" i="22"/>
  <c r="O1923" i="22"/>
  <c r="O1924" i="22"/>
  <c r="O1925" i="22"/>
  <c r="O1926" i="22"/>
  <c r="O1927" i="22"/>
  <c r="O1928" i="22"/>
  <c r="O1929" i="22"/>
  <c r="O1930" i="22"/>
  <c r="O1931" i="22"/>
  <c r="O1932" i="22"/>
  <c r="O1933" i="22"/>
  <c r="O1934" i="22"/>
  <c r="O1935" i="22"/>
  <c r="O1936" i="22"/>
  <c r="O1937" i="22"/>
  <c r="O1938" i="22"/>
  <c r="O1939" i="22"/>
  <c r="O1940" i="22"/>
  <c r="O1941" i="22"/>
  <c r="O1942" i="22"/>
  <c r="O1943" i="22"/>
  <c r="O1944" i="22"/>
  <c r="O1945" i="22"/>
  <c r="O1946" i="22"/>
  <c r="O1947" i="22"/>
  <c r="O1948" i="22"/>
  <c r="O1949" i="22"/>
  <c r="O1950" i="22"/>
  <c r="O1951" i="22"/>
  <c r="O1952" i="22"/>
  <c r="O1953" i="22"/>
  <c r="O1954" i="22"/>
  <c r="O1955" i="22"/>
  <c r="O1956" i="22"/>
  <c r="O1957" i="22"/>
  <c r="O1958" i="22"/>
  <c r="O1959" i="22"/>
  <c r="O1960" i="22"/>
  <c r="O1961" i="22"/>
  <c r="O1962" i="22"/>
  <c r="O1963" i="22"/>
  <c r="O1964" i="22"/>
  <c r="O1965" i="22"/>
  <c r="O1966" i="22"/>
  <c r="O1967" i="22"/>
  <c r="O1968" i="22"/>
  <c r="O1969" i="22"/>
  <c r="O1970" i="22"/>
  <c r="O1971" i="22"/>
  <c r="O1972" i="22"/>
  <c r="O1973" i="22"/>
  <c r="O1974" i="22"/>
  <c r="O1975" i="22"/>
  <c r="O1976" i="22"/>
  <c r="O1977" i="22"/>
  <c r="O1978" i="22"/>
  <c r="O1979" i="22"/>
  <c r="O1980" i="22"/>
  <c r="O1981" i="22"/>
  <c r="O1982" i="22"/>
  <c r="O1983" i="22"/>
  <c r="O1984" i="22"/>
  <c r="O1985" i="22"/>
  <c r="O1986" i="22"/>
  <c r="O1987" i="22"/>
  <c r="O1988" i="22"/>
  <c r="O1989" i="22"/>
  <c r="O1990" i="22"/>
  <c r="O1991" i="22"/>
  <c r="O1992" i="22"/>
  <c r="O1993" i="22"/>
  <c r="O1994" i="22"/>
  <c r="O1995" i="22"/>
  <c r="O1996" i="22"/>
  <c r="O1997" i="22"/>
  <c r="O1998" i="22"/>
  <c r="O1999" i="22"/>
  <c r="O2000" i="22"/>
  <c r="O2001" i="22"/>
  <c r="N28" i="22"/>
  <c r="AG28" i="22" s="1"/>
  <c r="N29" i="22"/>
  <c r="AG29" i="22" s="1"/>
  <c r="N30" i="22"/>
  <c r="AG30" i="22" s="1"/>
  <c r="N31" i="22"/>
  <c r="AG31" i="22" s="1"/>
  <c r="N32" i="22"/>
  <c r="AG32" i="22" s="1"/>
  <c r="N33" i="22"/>
  <c r="AG33" i="22" s="1"/>
  <c r="N34" i="22"/>
  <c r="AG34" i="22" s="1"/>
  <c r="N35" i="22"/>
  <c r="AG35" i="22" s="1"/>
  <c r="N36" i="22"/>
  <c r="AG36" i="22" s="1"/>
  <c r="N37" i="22"/>
  <c r="AG37" i="22" s="1"/>
  <c r="N38" i="22"/>
  <c r="AG38" i="22" s="1"/>
  <c r="N39" i="22"/>
  <c r="AG39" i="22" s="1"/>
  <c r="N40" i="22"/>
  <c r="AG40" i="22" s="1"/>
  <c r="N41" i="22"/>
  <c r="AG41" i="22" s="1"/>
  <c r="N42" i="22"/>
  <c r="AG42" i="22" s="1"/>
  <c r="N43" i="22"/>
  <c r="AG43" i="22" s="1"/>
  <c r="N44" i="22"/>
  <c r="AG44" i="22" s="1"/>
  <c r="N45" i="22"/>
  <c r="AG45" i="22" s="1"/>
  <c r="N46" i="22"/>
  <c r="AG46" i="22" s="1"/>
  <c r="N47" i="22"/>
  <c r="AG47" i="22" s="1"/>
  <c r="N48" i="22"/>
  <c r="AG48" i="22" s="1"/>
  <c r="N49" i="22"/>
  <c r="AG49" i="22" s="1"/>
  <c r="N50" i="22"/>
  <c r="AG50" i="22" s="1"/>
  <c r="N51" i="22"/>
  <c r="AG51" i="22" s="1"/>
  <c r="N52" i="22"/>
  <c r="AG52" i="22" s="1"/>
  <c r="N53" i="22"/>
  <c r="AG53" i="22" s="1"/>
  <c r="N54" i="22"/>
  <c r="AG54" i="22" s="1"/>
  <c r="N55" i="22"/>
  <c r="AG55" i="22" s="1"/>
  <c r="N56" i="22"/>
  <c r="AG56" i="22" s="1"/>
  <c r="N57" i="22"/>
  <c r="AG57" i="22" s="1"/>
  <c r="N58" i="22"/>
  <c r="AG58" i="22" s="1"/>
  <c r="N59" i="22"/>
  <c r="AG59" i="22" s="1"/>
  <c r="N60" i="22"/>
  <c r="AG60" i="22" s="1"/>
  <c r="N61" i="22"/>
  <c r="AG61" i="22" s="1"/>
  <c r="N62" i="22"/>
  <c r="AG62" i="22" s="1"/>
  <c r="N63" i="22"/>
  <c r="AG63" i="22" s="1"/>
  <c r="N64" i="22"/>
  <c r="AG64" i="22" s="1"/>
  <c r="N65" i="22"/>
  <c r="AG65" i="22" s="1"/>
  <c r="N66" i="22"/>
  <c r="AG66" i="22" s="1"/>
  <c r="N67" i="22"/>
  <c r="AG67" i="22" s="1"/>
  <c r="N68" i="22"/>
  <c r="AG68" i="22" s="1"/>
  <c r="N69" i="22"/>
  <c r="AG69" i="22" s="1"/>
  <c r="N70" i="22"/>
  <c r="AG70" i="22" s="1"/>
  <c r="N71" i="22"/>
  <c r="AG71" i="22" s="1"/>
  <c r="N72" i="22"/>
  <c r="AG72" i="22" s="1"/>
  <c r="N73" i="22"/>
  <c r="AG73" i="22" s="1"/>
  <c r="N74" i="22"/>
  <c r="AG74" i="22" s="1"/>
  <c r="N75" i="22"/>
  <c r="AG75" i="22" s="1"/>
  <c r="N76" i="22"/>
  <c r="AG76" i="22" s="1"/>
  <c r="N77" i="22"/>
  <c r="AG77" i="22" s="1"/>
  <c r="N78" i="22"/>
  <c r="AG78" i="22" s="1"/>
  <c r="N79" i="22"/>
  <c r="AG79" i="22" s="1"/>
  <c r="N80" i="22"/>
  <c r="AG80" i="22" s="1"/>
  <c r="N81" i="22"/>
  <c r="AG81" i="22" s="1"/>
  <c r="N82" i="22"/>
  <c r="AG82" i="22" s="1"/>
  <c r="N83" i="22"/>
  <c r="AG83" i="22" s="1"/>
  <c r="N84" i="22"/>
  <c r="AG84" i="22" s="1"/>
  <c r="N85" i="22"/>
  <c r="AG85" i="22" s="1"/>
  <c r="N86" i="22"/>
  <c r="AG86" i="22" s="1"/>
  <c r="N87" i="22"/>
  <c r="AG87" i="22" s="1"/>
  <c r="N88" i="22"/>
  <c r="AG88" i="22" s="1"/>
  <c r="N89" i="22"/>
  <c r="AG89" i="22" s="1"/>
  <c r="N90" i="22"/>
  <c r="AG90" i="22" s="1"/>
  <c r="N91" i="22"/>
  <c r="AG91" i="22" s="1"/>
  <c r="N92" i="22"/>
  <c r="AG92" i="22" s="1"/>
  <c r="N93" i="22"/>
  <c r="AG93" i="22" s="1"/>
  <c r="N94" i="22"/>
  <c r="AG94" i="22" s="1"/>
  <c r="N95" i="22"/>
  <c r="AG95" i="22" s="1"/>
  <c r="N96" i="22"/>
  <c r="AG96" i="22" s="1"/>
  <c r="N97" i="22"/>
  <c r="AG97" i="22" s="1"/>
  <c r="N98" i="22"/>
  <c r="AG98" i="22" s="1"/>
  <c r="N99" i="22"/>
  <c r="AG99" i="22" s="1"/>
  <c r="N100" i="22"/>
  <c r="AG100" i="22" s="1"/>
  <c r="N101" i="22"/>
  <c r="AG101" i="22" s="1"/>
  <c r="N102" i="22"/>
  <c r="AG102" i="22" s="1"/>
  <c r="N103" i="22"/>
  <c r="AG103" i="22" s="1"/>
  <c r="N104" i="22"/>
  <c r="AG104" i="22" s="1"/>
  <c r="N105" i="22"/>
  <c r="AG105" i="22" s="1"/>
  <c r="N106" i="22"/>
  <c r="AG106" i="22" s="1"/>
  <c r="N107" i="22"/>
  <c r="AG107" i="22" s="1"/>
  <c r="N108" i="22"/>
  <c r="AG108" i="22" s="1"/>
  <c r="N109" i="22"/>
  <c r="AG109" i="22" s="1"/>
  <c r="N110" i="22"/>
  <c r="AG110" i="22" s="1"/>
  <c r="N111" i="22"/>
  <c r="AG111" i="22" s="1"/>
  <c r="N112" i="22"/>
  <c r="AG112" i="22" s="1"/>
  <c r="N113" i="22"/>
  <c r="AG113" i="22" s="1"/>
  <c r="N114" i="22"/>
  <c r="AG114" i="22" s="1"/>
  <c r="N115" i="22"/>
  <c r="AG115" i="22" s="1"/>
  <c r="N116" i="22"/>
  <c r="AG116" i="22" s="1"/>
  <c r="N117" i="22"/>
  <c r="AG117" i="22" s="1"/>
  <c r="N118" i="22"/>
  <c r="AG118" i="22" s="1"/>
  <c r="N119" i="22"/>
  <c r="AG119" i="22" s="1"/>
  <c r="N120" i="22"/>
  <c r="AG120" i="22" s="1"/>
  <c r="N121" i="22"/>
  <c r="AG121" i="22" s="1"/>
  <c r="N122" i="22"/>
  <c r="AG122" i="22" s="1"/>
  <c r="N123" i="22"/>
  <c r="AG123" i="22" s="1"/>
  <c r="N124" i="22"/>
  <c r="AG124" i="22" s="1"/>
  <c r="N125" i="22"/>
  <c r="AG125" i="22" s="1"/>
  <c r="N126" i="22"/>
  <c r="AG126" i="22" s="1"/>
  <c r="N127" i="22"/>
  <c r="AG127" i="22" s="1"/>
  <c r="N128" i="22"/>
  <c r="AG128" i="22" s="1"/>
  <c r="N129" i="22"/>
  <c r="AG129" i="22" s="1"/>
  <c r="N130" i="22"/>
  <c r="AG130" i="22" s="1"/>
  <c r="N131" i="22"/>
  <c r="AG131" i="22" s="1"/>
  <c r="N132" i="22"/>
  <c r="AG132" i="22" s="1"/>
  <c r="N133" i="22"/>
  <c r="AG133" i="22" s="1"/>
  <c r="N134" i="22"/>
  <c r="AG134" i="22" s="1"/>
  <c r="N135" i="22"/>
  <c r="AG135" i="22" s="1"/>
  <c r="N136" i="22"/>
  <c r="AG136" i="22" s="1"/>
  <c r="N137" i="22"/>
  <c r="AG137" i="22" s="1"/>
  <c r="N138" i="22"/>
  <c r="AG138" i="22" s="1"/>
  <c r="N139" i="22"/>
  <c r="AG139" i="22" s="1"/>
  <c r="N140" i="22"/>
  <c r="AG140" i="22" s="1"/>
  <c r="N141" i="22"/>
  <c r="AG141" i="22" s="1"/>
  <c r="N142" i="22"/>
  <c r="AG142" i="22" s="1"/>
  <c r="N143" i="22"/>
  <c r="AG143" i="22" s="1"/>
  <c r="N144" i="22"/>
  <c r="AG144" i="22" s="1"/>
  <c r="N145" i="22"/>
  <c r="AG145" i="22" s="1"/>
  <c r="N146" i="22"/>
  <c r="AG146" i="22" s="1"/>
  <c r="N147" i="22"/>
  <c r="AG147" i="22" s="1"/>
  <c r="N148" i="22"/>
  <c r="AG148" i="22" s="1"/>
  <c r="N149" i="22"/>
  <c r="AG149" i="22" s="1"/>
  <c r="N150" i="22"/>
  <c r="AG150" i="22" s="1"/>
  <c r="N151" i="22"/>
  <c r="AG151" i="22" s="1"/>
  <c r="N152" i="22"/>
  <c r="AG152" i="22" s="1"/>
  <c r="N153" i="22"/>
  <c r="AG153" i="22" s="1"/>
  <c r="N154" i="22"/>
  <c r="AG154" i="22" s="1"/>
  <c r="N155" i="22"/>
  <c r="AG155" i="22" s="1"/>
  <c r="N156" i="22"/>
  <c r="AG156" i="22" s="1"/>
  <c r="N157" i="22"/>
  <c r="AG157" i="22" s="1"/>
  <c r="N158" i="22"/>
  <c r="AG158" i="22" s="1"/>
  <c r="N159" i="22"/>
  <c r="AG159" i="22" s="1"/>
  <c r="N160" i="22"/>
  <c r="AG160" i="22" s="1"/>
  <c r="N161" i="22"/>
  <c r="AG161" i="22" s="1"/>
  <c r="N162" i="22"/>
  <c r="AG162" i="22" s="1"/>
  <c r="N163" i="22"/>
  <c r="AG163" i="22" s="1"/>
  <c r="N164" i="22"/>
  <c r="AG164" i="22" s="1"/>
  <c r="N165" i="22"/>
  <c r="AG165" i="22" s="1"/>
  <c r="N166" i="22"/>
  <c r="AG166" i="22" s="1"/>
  <c r="N167" i="22"/>
  <c r="AG167" i="22" s="1"/>
  <c r="N168" i="22"/>
  <c r="AG168" i="22" s="1"/>
  <c r="N169" i="22"/>
  <c r="AG169" i="22" s="1"/>
  <c r="N170" i="22"/>
  <c r="AG170" i="22" s="1"/>
  <c r="N171" i="22"/>
  <c r="AG171" i="22" s="1"/>
  <c r="N172" i="22"/>
  <c r="AG172" i="22" s="1"/>
  <c r="N173" i="22"/>
  <c r="AG173" i="22" s="1"/>
  <c r="N174" i="22"/>
  <c r="AG174" i="22" s="1"/>
  <c r="N175" i="22"/>
  <c r="AG175" i="22" s="1"/>
  <c r="N176" i="22"/>
  <c r="AG176" i="22" s="1"/>
  <c r="N177" i="22"/>
  <c r="AG177" i="22" s="1"/>
  <c r="N178" i="22"/>
  <c r="AG178" i="22" s="1"/>
  <c r="N179" i="22"/>
  <c r="AG179" i="22" s="1"/>
  <c r="N180" i="22"/>
  <c r="AG180" i="22" s="1"/>
  <c r="N181" i="22"/>
  <c r="AG181" i="22" s="1"/>
  <c r="N182" i="22"/>
  <c r="AG182" i="22" s="1"/>
  <c r="N183" i="22"/>
  <c r="AG183" i="22" s="1"/>
  <c r="N184" i="22"/>
  <c r="AG184" i="22" s="1"/>
  <c r="N185" i="22"/>
  <c r="AG185" i="22" s="1"/>
  <c r="N186" i="22"/>
  <c r="AG186" i="22" s="1"/>
  <c r="N187" i="22"/>
  <c r="AG187" i="22" s="1"/>
  <c r="N188" i="22"/>
  <c r="AG188" i="22" s="1"/>
  <c r="N189" i="22"/>
  <c r="AG189" i="22" s="1"/>
  <c r="N190" i="22"/>
  <c r="AG190" i="22" s="1"/>
  <c r="N191" i="22"/>
  <c r="AG191" i="22" s="1"/>
  <c r="N192" i="22"/>
  <c r="AG192" i="22" s="1"/>
  <c r="N193" i="22"/>
  <c r="AG193" i="22" s="1"/>
  <c r="N194" i="22"/>
  <c r="AG194" i="22" s="1"/>
  <c r="N195" i="22"/>
  <c r="AG195" i="22" s="1"/>
  <c r="N196" i="22"/>
  <c r="AG196" i="22" s="1"/>
  <c r="N197" i="22"/>
  <c r="AG197" i="22" s="1"/>
  <c r="N198" i="22"/>
  <c r="AG198" i="22" s="1"/>
  <c r="N199" i="22"/>
  <c r="AG199" i="22" s="1"/>
  <c r="N200" i="22"/>
  <c r="AG200" i="22" s="1"/>
  <c r="N201" i="22"/>
  <c r="AG201" i="22" s="1"/>
  <c r="N202" i="22"/>
  <c r="AG202" i="22" s="1"/>
  <c r="N203" i="22"/>
  <c r="AG203" i="22" s="1"/>
  <c r="N204" i="22"/>
  <c r="AG204" i="22" s="1"/>
  <c r="N205" i="22"/>
  <c r="AG205" i="22" s="1"/>
  <c r="N206" i="22"/>
  <c r="AG206" i="22" s="1"/>
  <c r="N207" i="22"/>
  <c r="AG207" i="22" s="1"/>
  <c r="N208" i="22"/>
  <c r="AG208" i="22" s="1"/>
  <c r="N209" i="22"/>
  <c r="AG209" i="22" s="1"/>
  <c r="N210" i="22"/>
  <c r="AG210" i="22" s="1"/>
  <c r="N211" i="22"/>
  <c r="AG211" i="22" s="1"/>
  <c r="N212" i="22"/>
  <c r="AG212" i="22" s="1"/>
  <c r="N213" i="22"/>
  <c r="AG213" i="22" s="1"/>
  <c r="N214" i="22"/>
  <c r="AG214" i="22" s="1"/>
  <c r="N215" i="22"/>
  <c r="AG215" i="22" s="1"/>
  <c r="N216" i="22"/>
  <c r="AG216" i="22" s="1"/>
  <c r="N217" i="22"/>
  <c r="AG217" i="22" s="1"/>
  <c r="N218" i="22"/>
  <c r="AG218" i="22" s="1"/>
  <c r="N219" i="22"/>
  <c r="AG219" i="22" s="1"/>
  <c r="N220" i="22"/>
  <c r="AG220" i="22" s="1"/>
  <c r="N221" i="22"/>
  <c r="AG221" i="22" s="1"/>
  <c r="N222" i="22"/>
  <c r="AG222" i="22" s="1"/>
  <c r="N223" i="22"/>
  <c r="AG223" i="22" s="1"/>
  <c r="N224" i="22"/>
  <c r="AG224" i="22" s="1"/>
  <c r="N225" i="22"/>
  <c r="AG225" i="22" s="1"/>
  <c r="N226" i="22"/>
  <c r="AG226" i="22" s="1"/>
  <c r="N227" i="22"/>
  <c r="AG227" i="22" s="1"/>
  <c r="N228" i="22"/>
  <c r="AG228" i="22" s="1"/>
  <c r="N229" i="22"/>
  <c r="AG229" i="22" s="1"/>
  <c r="N230" i="22"/>
  <c r="AG230" i="22" s="1"/>
  <c r="N231" i="22"/>
  <c r="AG231" i="22" s="1"/>
  <c r="N232" i="22"/>
  <c r="AG232" i="22" s="1"/>
  <c r="N233" i="22"/>
  <c r="AG233" i="22" s="1"/>
  <c r="N234" i="22"/>
  <c r="AG234" i="22" s="1"/>
  <c r="N235" i="22"/>
  <c r="AG235" i="22" s="1"/>
  <c r="N236" i="22"/>
  <c r="AG236" i="22" s="1"/>
  <c r="N237" i="22"/>
  <c r="AG237" i="22" s="1"/>
  <c r="N238" i="22"/>
  <c r="AG238" i="22" s="1"/>
  <c r="N239" i="22"/>
  <c r="AG239" i="22" s="1"/>
  <c r="N240" i="22"/>
  <c r="AG240" i="22" s="1"/>
  <c r="N241" i="22"/>
  <c r="AG241" i="22" s="1"/>
  <c r="N242" i="22"/>
  <c r="AG242" i="22" s="1"/>
  <c r="N243" i="22"/>
  <c r="AG243" i="22" s="1"/>
  <c r="N244" i="22"/>
  <c r="AG244" i="22" s="1"/>
  <c r="N245" i="22"/>
  <c r="AG245" i="22" s="1"/>
  <c r="N246" i="22"/>
  <c r="AG246" i="22" s="1"/>
  <c r="N247" i="22"/>
  <c r="AG247" i="22" s="1"/>
  <c r="N248" i="22"/>
  <c r="AG248" i="22" s="1"/>
  <c r="N249" i="22"/>
  <c r="AG249" i="22" s="1"/>
  <c r="N250" i="22"/>
  <c r="AG250" i="22" s="1"/>
  <c r="N251" i="22"/>
  <c r="AG251" i="22" s="1"/>
  <c r="N252" i="22"/>
  <c r="AG252" i="22" s="1"/>
  <c r="N253" i="22"/>
  <c r="AG253" i="22" s="1"/>
  <c r="N254" i="22"/>
  <c r="AG254" i="22" s="1"/>
  <c r="N255" i="22"/>
  <c r="AG255" i="22" s="1"/>
  <c r="N256" i="22"/>
  <c r="AG256" i="22" s="1"/>
  <c r="N257" i="22"/>
  <c r="AG257" i="22" s="1"/>
  <c r="N258" i="22"/>
  <c r="AG258" i="22" s="1"/>
  <c r="N259" i="22"/>
  <c r="AG259" i="22" s="1"/>
  <c r="N260" i="22"/>
  <c r="AG260" i="22" s="1"/>
  <c r="N261" i="22"/>
  <c r="AG261" i="22" s="1"/>
  <c r="N262" i="22"/>
  <c r="AG262" i="22" s="1"/>
  <c r="N263" i="22"/>
  <c r="AG263" i="22" s="1"/>
  <c r="N264" i="22"/>
  <c r="AG264" i="22" s="1"/>
  <c r="N265" i="22"/>
  <c r="AG265" i="22" s="1"/>
  <c r="N266" i="22"/>
  <c r="AG266" i="22" s="1"/>
  <c r="N267" i="22"/>
  <c r="AG267" i="22" s="1"/>
  <c r="N268" i="22"/>
  <c r="AG268" i="22" s="1"/>
  <c r="N269" i="22"/>
  <c r="AG269" i="22" s="1"/>
  <c r="N270" i="22"/>
  <c r="AG270" i="22" s="1"/>
  <c r="N271" i="22"/>
  <c r="AG271" i="22" s="1"/>
  <c r="N272" i="22"/>
  <c r="AG272" i="22" s="1"/>
  <c r="N273" i="22"/>
  <c r="AG273" i="22" s="1"/>
  <c r="N274" i="22"/>
  <c r="AG274" i="22" s="1"/>
  <c r="N275" i="22"/>
  <c r="AG275" i="22" s="1"/>
  <c r="N276" i="22"/>
  <c r="AG276" i="22" s="1"/>
  <c r="N277" i="22"/>
  <c r="AG277" i="22" s="1"/>
  <c r="N278" i="22"/>
  <c r="AG278" i="22" s="1"/>
  <c r="N279" i="22"/>
  <c r="AG279" i="22" s="1"/>
  <c r="N280" i="22"/>
  <c r="AG280" i="22" s="1"/>
  <c r="N281" i="22"/>
  <c r="AG281" i="22" s="1"/>
  <c r="N282" i="22"/>
  <c r="AG282" i="22" s="1"/>
  <c r="N283" i="22"/>
  <c r="AG283" i="22" s="1"/>
  <c r="N284" i="22"/>
  <c r="AG284" i="22" s="1"/>
  <c r="N285" i="22"/>
  <c r="AG285" i="22" s="1"/>
  <c r="N286" i="22"/>
  <c r="AG286" i="22" s="1"/>
  <c r="N287" i="22"/>
  <c r="AG287" i="22" s="1"/>
  <c r="N288" i="22"/>
  <c r="AG288" i="22" s="1"/>
  <c r="N289" i="22"/>
  <c r="AG289" i="22" s="1"/>
  <c r="N290" i="22"/>
  <c r="AG290" i="22" s="1"/>
  <c r="N291" i="22"/>
  <c r="AG291" i="22" s="1"/>
  <c r="N292" i="22"/>
  <c r="AG292" i="22" s="1"/>
  <c r="N293" i="22"/>
  <c r="AG293" i="22" s="1"/>
  <c r="N294" i="22"/>
  <c r="AG294" i="22" s="1"/>
  <c r="N295" i="22"/>
  <c r="AG295" i="22" s="1"/>
  <c r="N296" i="22"/>
  <c r="AG296" i="22" s="1"/>
  <c r="N297" i="22"/>
  <c r="AG297" i="22" s="1"/>
  <c r="N298" i="22"/>
  <c r="AG298" i="22" s="1"/>
  <c r="N299" i="22"/>
  <c r="AG299" i="22" s="1"/>
  <c r="N300" i="22"/>
  <c r="AG300" i="22" s="1"/>
  <c r="N301" i="22"/>
  <c r="AG301" i="22" s="1"/>
  <c r="N302" i="22"/>
  <c r="AG302" i="22" s="1"/>
  <c r="N303" i="22"/>
  <c r="AG303" i="22" s="1"/>
  <c r="N304" i="22"/>
  <c r="AG304" i="22" s="1"/>
  <c r="N305" i="22"/>
  <c r="AG305" i="22" s="1"/>
  <c r="N306" i="22"/>
  <c r="AG306" i="22" s="1"/>
  <c r="N307" i="22"/>
  <c r="AG307" i="22" s="1"/>
  <c r="N308" i="22"/>
  <c r="AG308" i="22" s="1"/>
  <c r="N309" i="22"/>
  <c r="AG309" i="22" s="1"/>
  <c r="N310" i="22"/>
  <c r="AG310" i="22" s="1"/>
  <c r="N311" i="22"/>
  <c r="AG311" i="22" s="1"/>
  <c r="N312" i="22"/>
  <c r="AG312" i="22" s="1"/>
  <c r="N313" i="22"/>
  <c r="AG313" i="22" s="1"/>
  <c r="N314" i="22"/>
  <c r="AG314" i="22" s="1"/>
  <c r="N315" i="22"/>
  <c r="AG315" i="22" s="1"/>
  <c r="N316" i="22"/>
  <c r="AG316" i="22" s="1"/>
  <c r="N317" i="22"/>
  <c r="AG317" i="22" s="1"/>
  <c r="N318" i="22"/>
  <c r="AG318" i="22" s="1"/>
  <c r="N319" i="22"/>
  <c r="AG319" i="22" s="1"/>
  <c r="N320" i="22"/>
  <c r="AG320" i="22" s="1"/>
  <c r="N321" i="22"/>
  <c r="AG321" i="22" s="1"/>
  <c r="N322" i="22"/>
  <c r="AG322" i="22" s="1"/>
  <c r="N323" i="22"/>
  <c r="AG323" i="22" s="1"/>
  <c r="N324" i="22"/>
  <c r="AG324" i="22" s="1"/>
  <c r="N325" i="22"/>
  <c r="AG325" i="22" s="1"/>
  <c r="N326" i="22"/>
  <c r="AG326" i="22" s="1"/>
  <c r="N327" i="22"/>
  <c r="AG327" i="22" s="1"/>
  <c r="N328" i="22"/>
  <c r="AG328" i="22" s="1"/>
  <c r="N329" i="22"/>
  <c r="AG329" i="22" s="1"/>
  <c r="N330" i="22"/>
  <c r="AG330" i="22" s="1"/>
  <c r="N331" i="22"/>
  <c r="AG331" i="22" s="1"/>
  <c r="N332" i="22"/>
  <c r="AG332" i="22" s="1"/>
  <c r="N333" i="22"/>
  <c r="AG333" i="22" s="1"/>
  <c r="N334" i="22"/>
  <c r="AG334" i="22" s="1"/>
  <c r="N335" i="22"/>
  <c r="AG335" i="22" s="1"/>
  <c r="N336" i="22"/>
  <c r="AG336" i="22" s="1"/>
  <c r="N337" i="22"/>
  <c r="AG337" i="22" s="1"/>
  <c r="N338" i="22"/>
  <c r="AG338" i="22" s="1"/>
  <c r="N339" i="22"/>
  <c r="AG339" i="22" s="1"/>
  <c r="N340" i="22"/>
  <c r="AG340" i="22" s="1"/>
  <c r="N341" i="22"/>
  <c r="AG341" i="22" s="1"/>
  <c r="N342" i="22"/>
  <c r="AG342" i="22" s="1"/>
  <c r="N343" i="22"/>
  <c r="AG343" i="22" s="1"/>
  <c r="N344" i="22"/>
  <c r="AG344" i="22" s="1"/>
  <c r="N345" i="22"/>
  <c r="AG345" i="22" s="1"/>
  <c r="N346" i="22"/>
  <c r="AG346" i="22" s="1"/>
  <c r="N347" i="22"/>
  <c r="AG347" i="22" s="1"/>
  <c r="N348" i="22"/>
  <c r="AG348" i="22" s="1"/>
  <c r="N349" i="22"/>
  <c r="AG349" i="22" s="1"/>
  <c r="N350" i="22"/>
  <c r="AG350" i="22" s="1"/>
  <c r="N351" i="22"/>
  <c r="AG351" i="22" s="1"/>
  <c r="N352" i="22"/>
  <c r="AG352" i="22" s="1"/>
  <c r="N353" i="22"/>
  <c r="AG353" i="22" s="1"/>
  <c r="N354" i="22"/>
  <c r="AG354" i="22" s="1"/>
  <c r="N355" i="22"/>
  <c r="AG355" i="22" s="1"/>
  <c r="N356" i="22"/>
  <c r="AG356" i="22" s="1"/>
  <c r="N357" i="22"/>
  <c r="AG357" i="22" s="1"/>
  <c r="N358" i="22"/>
  <c r="AG358" i="22" s="1"/>
  <c r="N359" i="22"/>
  <c r="AG359" i="22" s="1"/>
  <c r="N360" i="22"/>
  <c r="AG360" i="22" s="1"/>
  <c r="N361" i="22"/>
  <c r="AG361" i="22" s="1"/>
  <c r="N362" i="22"/>
  <c r="AG362" i="22" s="1"/>
  <c r="N363" i="22"/>
  <c r="AG363" i="22" s="1"/>
  <c r="N364" i="22"/>
  <c r="AG364" i="22" s="1"/>
  <c r="N365" i="22"/>
  <c r="AG365" i="22" s="1"/>
  <c r="N366" i="22"/>
  <c r="AG366" i="22" s="1"/>
  <c r="N367" i="22"/>
  <c r="AG367" i="22" s="1"/>
  <c r="N368" i="22"/>
  <c r="AG368" i="22" s="1"/>
  <c r="N369" i="22"/>
  <c r="AG369" i="22" s="1"/>
  <c r="N370" i="22"/>
  <c r="AG370" i="22" s="1"/>
  <c r="N371" i="22"/>
  <c r="AG371" i="22" s="1"/>
  <c r="N372" i="22"/>
  <c r="AG372" i="22" s="1"/>
  <c r="N373" i="22"/>
  <c r="AG373" i="22" s="1"/>
  <c r="N374" i="22"/>
  <c r="AG374" i="22" s="1"/>
  <c r="N375" i="22"/>
  <c r="AG375" i="22" s="1"/>
  <c r="N376" i="22"/>
  <c r="AG376" i="22" s="1"/>
  <c r="N377" i="22"/>
  <c r="AG377" i="22" s="1"/>
  <c r="N378" i="22"/>
  <c r="AG378" i="22" s="1"/>
  <c r="N379" i="22"/>
  <c r="AG379" i="22" s="1"/>
  <c r="N380" i="22"/>
  <c r="AG380" i="22" s="1"/>
  <c r="N381" i="22"/>
  <c r="AG381" i="22" s="1"/>
  <c r="N382" i="22"/>
  <c r="AG382" i="22" s="1"/>
  <c r="N383" i="22"/>
  <c r="AG383" i="22" s="1"/>
  <c r="N384" i="22"/>
  <c r="AG384" i="22" s="1"/>
  <c r="N385" i="22"/>
  <c r="AG385" i="22" s="1"/>
  <c r="N386" i="22"/>
  <c r="AG386" i="22" s="1"/>
  <c r="N387" i="22"/>
  <c r="AG387" i="22" s="1"/>
  <c r="N388" i="22"/>
  <c r="AG388" i="22" s="1"/>
  <c r="N389" i="22"/>
  <c r="AG389" i="22" s="1"/>
  <c r="N390" i="22"/>
  <c r="AG390" i="22" s="1"/>
  <c r="N391" i="22"/>
  <c r="AG391" i="22" s="1"/>
  <c r="N392" i="22"/>
  <c r="AG392" i="22" s="1"/>
  <c r="N393" i="22"/>
  <c r="AG393" i="22" s="1"/>
  <c r="N394" i="22"/>
  <c r="AG394" i="22" s="1"/>
  <c r="N395" i="22"/>
  <c r="AG395" i="22" s="1"/>
  <c r="N396" i="22"/>
  <c r="AG396" i="22" s="1"/>
  <c r="N397" i="22"/>
  <c r="AG397" i="22" s="1"/>
  <c r="N398" i="22"/>
  <c r="AG398" i="22" s="1"/>
  <c r="N399" i="22"/>
  <c r="AG399" i="22" s="1"/>
  <c r="N400" i="22"/>
  <c r="AG400" i="22" s="1"/>
  <c r="N401" i="22"/>
  <c r="AG401" i="22" s="1"/>
  <c r="N402" i="22"/>
  <c r="AG402" i="22" s="1"/>
  <c r="N403" i="22"/>
  <c r="AG403" i="22" s="1"/>
  <c r="N404" i="22"/>
  <c r="AG404" i="22" s="1"/>
  <c r="N405" i="22"/>
  <c r="AG405" i="22" s="1"/>
  <c r="N406" i="22"/>
  <c r="AG406" i="22" s="1"/>
  <c r="N407" i="22"/>
  <c r="AG407" i="22" s="1"/>
  <c r="N408" i="22"/>
  <c r="AG408" i="22" s="1"/>
  <c r="N409" i="22"/>
  <c r="AG409" i="22" s="1"/>
  <c r="N410" i="22"/>
  <c r="AG410" i="22" s="1"/>
  <c r="N411" i="22"/>
  <c r="AG411" i="22" s="1"/>
  <c r="N412" i="22"/>
  <c r="AG412" i="22" s="1"/>
  <c r="N413" i="22"/>
  <c r="AG413" i="22" s="1"/>
  <c r="N414" i="22"/>
  <c r="AG414" i="22" s="1"/>
  <c r="N415" i="22"/>
  <c r="AG415" i="22" s="1"/>
  <c r="N416" i="22"/>
  <c r="AG416" i="22" s="1"/>
  <c r="N417" i="22"/>
  <c r="AG417" i="22" s="1"/>
  <c r="N418" i="22"/>
  <c r="AG418" i="22" s="1"/>
  <c r="N419" i="22"/>
  <c r="AG419" i="22" s="1"/>
  <c r="N420" i="22"/>
  <c r="AG420" i="22" s="1"/>
  <c r="N421" i="22"/>
  <c r="AG421" i="22" s="1"/>
  <c r="N422" i="22"/>
  <c r="AG422" i="22" s="1"/>
  <c r="N423" i="22"/>
  <c r="AG423" i="22" s="1"/>
  <c r="N424" i="22"/>
  <c r="AG424" i="22" s="1"/>
  <c r="N425" i="22"/>
  <c r="AG425" i="22" s="1"/>
  <c r="N426" i="22"/>
  <c r="AG426" i="22" s="1"/>
  <c r="N427" i="22"/>
  <c r="AG427" i="22" s="1"/>
  <c r="N428" i="22"/>
  <c r="AG428" i="22" s="1"/>
  <c r="N429" i="22"/>
  <c r="AG429" i="22" s="1"/>
  <c r="N430" i="22"/>
  <c r="AG430" i="22" s="1"/>
  <c r="N431" i="22"/>
  <c r="AG431" i="22" s="1"/>
  <c r="N432" i="22"/>
  <c r="AG432" i="22" s="1"/>
  <c r="N433" i="22"/>
  <c r="AG433" i="22" s="1"/>
  <c r="N434" i="22"/>
  <c r="AG434" i="22" s="1"/>
  <c r="N435" i="22"/>
  <c r="AG435" i="22" s="1"/>
  <c r="N436" i="22"/>
  <c r="AG436" i="22" s="1"/>
  <c r="N437" i="22"/>
  <c r="AG437" i="22" s="1"/>
  <c r="N438" i="22"/>
  <c r="AG438" i="22" s="1"/>
  <c r="N439" i="22"/>
  <c r="AG439" i="22" s="1"/>
  <c r="N440" i="22"/>
  <c r="AG440" i="22" s="1"/>
  <c r="N441" i="22"/>
  <c r="AG441" i="22" s="1"/>
  <c r="N442" i="22"/>
  <c r="AG442" i="22" s="1"/>
  <c r="N443" i="22"/>
  <c r="AG443" i="22" s="1"/>
  <c r="N444" i="22"/>
  <c r="AG444" i="22" s="1"/>
  <c r="N445" i="22"/>
  <c r="AG445" i="22" s="1"/>
  <c r="N446" i="22"/>
  <c r="AG446" i="22" s="1"/>
  <c r="N447" i="22"/>
  <c r="AG447" i="22" s="1"/>
  <c r="N448" i="22"/>
  <c r="AG448" i="22" s="1"/>
  <c r="N449" i="22"/>
  <c r="AG449" i="22" s="1"/>
  <c r="N450" i="22"/>
  <c r="AG450" i="22" s="1"/>
  <c r="N451" i="22"/>
  <c r="AG451" i="22" s="1"/>
  <c r="N452" i="22"/>
  <c r="AG452" i="22" s="1"/>
  <c r="N453" i="22"/>
  <c r="AG453" i="22" s="1"/>
  <c r="N454" i="22"/>
  <c r="AG454" i="22" s="1"/>
  <c r="N455" i="22"/>
  <c r="AG455" i="22" s="1"/>
  <c r="N456" i="22"/>
  <c r="AG456" i="22" s="1"/>
  <c r="N457" i="22"/>
  <c r="AG457" i="22" s="1"/>
  <c r="N458" i="22"/>
  <c r="AG458" i="22" s="1"/>
  <c r="N459" i="22"/>
  <c r="AG459" i="22" s="1"/>
  <c r="N460" i="22"/>
  <c r="AG460" i="22" s="1"/>
  <c r="N461" i="22"/>
  <c r="AG461" i="22" s="1"/>
  <c r="N462" i="22"/>
  <c r="AG462" i="22" s="1"/>
  <c r="N463" i="22"/>
  <c r="AG463" i="22" s="1"/>
  <c r="N464" i="22"/>
  <c r="AG464" i="22" s="1"/>
  <c r="N465" i="22"/>
  <c r="AG465" i="22" s="1"/>
  <c r="N466" i="22"/>
  <c r="AG466" i="22" s="1"/>
  <c r="N467" i="22"/>
  <c r="AG467" i="22" s="1"/>
  <c r="N468" i="22"/>
  <c r="AG468" i="22" s="1"/>
  <c r="N469" i="22"/>
  <c r="AG469" i="22" s="1"/>
  <c r="N470" i="22"/>
  <c r="AG470" i="22" s="1"/>
  <c r="N471" i="22"/>
  <c r="AG471" i="22" s="1"/>
  <c r="N472" i="22"/>
  <c r="AG472" i="22" s="1"/>
  <c r="N473" i="22"/>
  <c r="AG473" i="22" s="1"/>
  <c r="N474" i="22"/>
  <c r="AG474" i="22" s="1"/>
  <c r="N475" i="22"/>
  <c r="AG475" i="22" s="1"/>
  <c r="N476" i="22"/>
  <c r="AG476" i="22" s="1"/>
  <c r="N477" i="22"/>
  <c r="AG477" i="22" s="1"/>
  <c r="N478" i="22"/>
  <c r="AG478" i="22" s="1"/>
  <c r="N479" i="22"/>
  <c r="AG479" i="22" s="1"/>
  <c r="N480" i="22"/>
  <c r="AG480" i="22" s="1"/>
  <c r="N481" i="22"/>
  <c r="AG481" i="22" s="1"/>
  <c r="N482" i="22"/>
  <c r="AG482" i="22" s="1"/>
  <c r="N483" i="22"/>
  <c r="AG483" i="22" s="1"/>
  <c r="N484" i="22"/>
  <c r="AG484" i="22" s="1"/>
  <c r="N485" i="22"/>
  <c r="AG485" i="22" s="1"/>
  <c r="N486" i="22"/>
  <c r="AG486" i="22" s="1"/>
  <c r="N487" i="22"/>
  <c r="AG487" i="22" s="1"/>
  <c r="N488" i="22"/>
  <c r="AG488" i="22" s="1"/>
  <c r="N489" i="22"/>
  <c r="AG489" i="22" s="1"/>
  <c r="N490" i="22"/>
  <c r="AG490" i="22" s="1"/>
  <c r="N491" i="22"/>
  <c r="AG491" i="22" s="1"/>
  <c r="N492" i="22"/>
  <c r="AG492" i="22" s="1"/>
  <c r="N493" i="22"/>
  <c r="AG493" i="22" s="1"/>
  <c r="N494" i="22"/>
  <c r="AG494" i="22" s="1"/>
  <c r="N495" i="22"/>
  <c r="AG495" i="22" s="1"/>
  <c r="N496" i="22"/>
  <c r="AG496" i="22" s="1"/>
  <c r="N497" i="22"/>
  <c r="AG497" i="22" s="1"/>
  <c r="N498" i="22"/>
  <c r="AG498" i="22" s="1"/>
  <c r="N499" i="22"/>
  <c r="AG499" i="22" s="1"/>
  <c r="N500" i="22"/>
  <c r="AG500" i="22" s="1"/>
  <c r="N501" i="22"/>
  <c r="AG501" i="22" s="1"/>
  <c r="N502" i="22"/>
  <c r="AG502" i="22" s="1"/>
  <c r="N503" i="22"/>
  <c r="AG503" i="22" s="1"/>
  <c r="N504" i="22"/>
  <c r="AG504" i="22" s="1"/>
  <c r="N505" i="22"/>
  <c r="AG505" i="22" s="1"/>
  <c r="N506" i="22"/>
  <c r="AG506" i="22" s="1"/>
  <c r="N507" i="22"/>
  <c r="AG507" i="22" s="1"/>
  <c r="N508" i="22"/>
  <c r="AG508" i="22" s="1"/>
  <c r="N509" i="22"/>
  <c r="AG509" i="22" s="1"/>
  <c r="N510" i="22"/>
  <c r="AG510" i="22" s="1"/>
  <c r="N511" i="22"/>
  <c r="AG511" i="22" s="1"/>
  <c r="N512" i="22"/>
  <c r="AG512" i="22" s="1"/>
  <c r="N513" i="22"/>
  <c r="AG513" i="22" s="1"/>
  <c r="N514" i="22"/>
  <c r="AG514" i="22" s="1"/>
  <c r="N515" i="22"/>
  <c r="AG515" i="22" s="1"/>
  <c r="N516" i="22"/>
  <c r="AG516" i="22" s="1"/>
  <c r="N517" i="22"/>
  <c r="AG517" i="22" s="1"/>
  <c r="N518" i="22"/>
  <c r="AG518" i="22" s="1"/>
  <c r="N519" i="22"/>
  <c r="AG519" i="22" s="1"/>
  <c r="N520" i="22"/>
  <c r="AG520" i="22" s="1"/>
  <c r="N521" i="22"/>
  <c r="AG521" i="22" s="1"/>
  <c r="N522" i="22"/>
  <c r="AG522" i="22" s="1"/>
  <c r="N523" i="22"/>
  <c r="AG523" i="22" s="1"/>
  <c r="N524" i="22"/>
  <c r="AG524" i="22" s="1"/>
  <c r="N525" i="22"/>
  <c r="AG525" i="22" s="1"/>
  <c r="N526" i="22"/>
  <c r="AG526" i="22" s="1"/>
  <c r="N527" i="22"/>
  <c r="AG527" i="22" s="1"/>
  <c r="N528" i="22"/>
  <c r="AG528" i="22" s="1"/>
  <c r="N529" i="22"/>
  <c r="AG529" i="22" s="1"/>
  <c r="N530" i="22"/>
  <c r="AG530" i="22" s="1"/>
  <c r="N531" i="22"/>
  <c r="AG531" i="22" s="1"/>
  <c r="N532" i="22"/>
  <c r="AG532" i="22" s="1"/>
  <c r="N533" i="22"/>
  <c r="AG533" i="22" s="1"/>
  <c r="N534" i="22"/>
  <c r="AG534" i="22" s="1"/>
  <c r="N535" i="22"/>
  <c r="AG535" i="22" s="1"/>
  <c r="N536" i="22"/>
  <c r="AG536" i="22" s="1"/>
  <c r="N537" i="22"/>
  <c r="AG537" i="22" s="1"/>
  <c r="N538" i="22"/>
  <c r="AG538" i="22" s="1"/>
  <c r="N539" i="22"/>
  <c r="AG539" i="22" s="1"/>
  <c r="N540" i="22"/>
  <c r="AG540" i="22" s="1"/>
  <c r="N541" i="22"/>
  <c r="AG541" i="22" s="1"/>
  <c r="N542" i="22"/>
  <c r="AG542" i="22" s="1"/>
  <c r="N543" i="22"/>
  <c r="AG543" i="22" s="1"/>
  <c r="N544" i="22"/>
  <c r="AG544" i="22" s="1"/>
  <c r="N545" i="22"/>
  <c r="AG545" i="22" s="1"/>
  <c r="N546" i="22"/>
  <c r="AG546" i="22" s="1"/>
  <c r="N547" i="22"/>
  <c r="AG547" i="22" s="1"/>
  <c r="N548" i="22"/>
  <c r="AG548" i="22" s="1"/>
  <c r="N549" i="22"/>
  <c r="AG549" i="22" s="1"/>
  <c r="N550" i="22"/>
  <c r="AG550" i="22" s="1"/>
  <c r="N551" i="22"/>
  <c r="AG551" i="22" s="1"/>
  <c r="N552" i="22"/>
  <c r="AG552" i="22" s="1"/>
  <c r="N553" i="22"/>
  <c r="AG553" i="22" s="1"/>
  <c r="N554" i="22"/>
  <c r="AG554" i="22" s="1"/>
  <c r="N555" i="22"/>
  <c r="AG555" i="22" s="1"/>
  <c r="N556" i="22"/>
  <c r="AG556" i="22" s="1"/>
  <c r="N557" i="22"/>
  <c r="AG557" i="22" s="1"/>
  <c r="N558" i="22"/>
  <c r="AG558" i="22" s="1"/>
  <c r="N559" i="22"/>
  <c r="AG559" i="22" s="1"/>
  <c r="N560" i="22"/>
  <c r="AG560" i="22" s="1"/>
  <c r="N561" i="22"/>
  <c r="AG561" i="22" s="1"/>
  <c r="N562" i="22"/>
  <c r="AG562" i="22" s="1"/>
  <c r="N563" i="22"/>
  <c r="AG563" i="22" s="1"/>
  <c r="N564" i="22"/>
  <c r="AG564" i="22" s="1"/>
  <c r="N565" i="22"/>
  <c r="AG565" i="22" s="1"/>
  <c r="N566" i="22"/>
  <c r="AG566" i="22" s="1"/>
  <c r="N567" i="22"/>
  <c r="AG567" i="22" s="1"/>
  <c r="N568" i="22"/>
  <c r="AG568" i="22" s="1"/>
  <c r="N569" i="22"/>
  <c r="AG569" i="22" s="1"/>
  <c r="N570" i="22"/>
  <c r="AG570" i="22" s="1"/>
  <c r="N571" i="22"/>
  <c r="AG571" i="22" s="1"/>
  <c r="N572" i="22"/>
  <c r="AG572" i="22" s="1"/>
  <c r="N573" i="22"/>
  <c r="AG573" i="22" s="1"/>
  <c r="N574" i="22"/>
  <c r="AG574" i="22" s="1"/>
  <c r="N575" i="22"/>
  <c r="AG575" i="22" s="1"/>
  <c r="N576" i="22"/>
  <c r="AG576" i="22" s="1"/>
  <c r="N577" i="22"/>
  <c r="AG577" i="22" s="1"/>
  <c r="N578" i="22"/>
  <c r="AG578" i="22" s="1"/>
  <c r="N579" i="22"/>
  <c r="AG579" i="22" s="1"/>
  <c r="N580" i="22"/>
  <c r="AG580" i="22" s="1"/>
  <c r="N581" i="22"/>
  <c r="AG581" i="22" s="1"/>
  <c r="N582" i="22"/>
  <c r="AG582" i="22" s="1"/>
  <c r="N583" i="22"/>
  <c r="AG583" i="22" s="1"/>
  <c r="N584" i="22"/>
  <c r="AG584" i="22" s="1"/>
  <c r="N585" i="22"/>
  <c r="AG585" i="22" s="1"/>
  <c r="N586" i="22"/>
  <c r="AG586" i="22" s="1"/>
  <c r="N587" i="22"/>
  <c r="AG587" i="22" s="1"/>
  <c r="N588" i="22"/>
  <c r="AG588" i="22" s="1"/>
  <c r="N589" i="22"/>
  <c r="AG589" i="22" s="1"/>
  <c r="N590" i="22"/>
  <c r="AG590" i="22" s="1"/>
  <c r="N591" i="22"/>
  <c r="AG591" i="22" s="1"/>
  <c r="N592" i="22"/>
  <c r="AG592" i="22" s="1"/>
  <c r="N593" i="22"/>
  <c r="AG593" i="22" s="1"/>
  <c r="N594" i="22"/>
  <c r="AG594" i="22" s="1"/>
  <c r="N595" i="22"/>
  <c r="AG595" i="22" s="1"/>
  <c r="N596" i="22"/>
  <c r="AG596" i="22" s="1"/>
  <c r="N597" i="22"/>
  <c r="AG597" i="22" s="1"/>
  <c r="N598" i="22"/>
  <c r="AG598" i="22" s="1"/>
  <c r="N599" i="22"/>
  <c r="AG599" i="22" s="1"/>
  <c r="N600" i="22"/>
  <c r="AG600" i="22" s="1"/>
  <c r="N601" i="22"/>
  <c r="AG601" i="22" s="1"/>
  <c r="N602" i="22"/>
  <c r="AG602" i="22" s="1"/>
  <c r="N603" i="22"/>
  <c r="AG603" i="22" s="1"/>
  <c r="N604" i="22"/>
  <c r="AG604" i="22" s="1"/>
  <c r="N605" i="22"/>
  <c r="AG605" i="22" s="1"/>
  <c r="N606" i="22"/>
  <c r="AG606" i="22" s="1"/>
  <c r="N607" i="22"/>
  <c r="AG607" i="22" s="1"/>
  <c r="N608" i="22"/>
  <c r="AG608" i="22" s="1"/>
  <c r="N609" i="22"/>
  <c r="AG609" i="22" s="1"/>
  <c r="N610" i="22"/>
  <c r="AG610" i="22" s="1"/>
  <c r="N611" i="22"/>
  <c r="AG611" i="22" s="1"/>
  <c r="N612" i="22"/>
  <c r="AG612" i="22" s="1"/>
  <c r="N613" i="22"/>
  <c r="AG613" i="22" s="1"/>
  <c r="N614" i="22"/>
  <c r="AG614" i="22" s="1"/>
  <c r="N615" i="22"/>
  <c r="AG615" i="22" s="1"/>
  <c r="N616" i="22"/>
  <c r="AG616" i="22" s="1"/>
  <c r="N617" i="22"/>
  <c r="AG617" i="22" s="1"/>
  <c r="N618" i="22"/>
  <c r="AG618" i="22" s="1"/>
  <c r="N619" i="22"/>
  <c r="AG619" i="22" s="1"/>
  <c r="N620" i="22"/>
  <c r="AG620" i="22" s="1"/>
  <c r="N621" i="22"/>
  <c r="AG621" i="22" s="1"/>
  <c r="N622" i="22"/>
  <c r="AG622" i="22" s="1"/>
  <c r="N623" i="22"/>
  <c r="AG623" i="22" s="1"/>
  <c r="N624" i="22"/>
  <c r="AG624" i="22" s="1"/>
  <c r="N625" i="22"/>
  <c r="AG625" i="22" s="1"/>
  <c r="N626" i="22"/>
  <c r="AG626" i="22" s="1"/>
  <c r="N627" i="22"/>
  <c r="AG627" i="22" s="1"/>
  <c r="N628" i="22"/>
  <c r="AG628" i="22" s="1"/>
  <c r="N629" i="22"/>
  <c r="AG629" i="22" s="1"/>
  <c r="N630" i="22"/>
  <c r="AG630" i="22" s="1"/>
  <c r="N631" i="22"/>
  <c r="AG631" i="22" s="1"/>
  <c r="N632" i="22"/>
  <c r="AG632" i="22" s="1"/>
  <c r="N633" i="22"/>
  <c r="AG633" i="22" s="1"/>
  <c r="N634" i="22"/>
  <c r="AG634" i="22" s="1"/>
  <c r="N635" i="22"/>
  <c r="AG635" i="22" s="1"/>
  <c r="N636" i="22"/>
  <c r="AG636" i="22" s="1"/>
  <c r="N637" i="22"/>
  <c r="AG637" i="22" s="1"/>
  <c r="N638" i="22"/>
  <c r="AG638" i="22" s="1"/>
  <c r="N639" i="22"/>
  <c r="AG639" i="22" s="1"/>
  <c r="N640" i="22"/>
  <c r="AG640" i="22" s="1"/>
  <c r="N641" i="22"/>
  <c r="AG641" i="22" s="1"/>
  <c r="N642" i="22"/>
  <c r="AG642" i="22" s="1"/>
  <c r="N643" i="22"/>
  <c r="AG643" i="22" s="1"/>
  <c r="N644" i="22"/>
  <c r="AG644" i="22" s="1"/>
  <c r="N645" i="22"/>
  <c r="AG645" i="22" s="1"/>
  <c r="N646" i="22"/>
  <c r="AG646" i="22" s="1"/>
  <c r="N647" i="22"/>
  <c r="AG647" i="22" s="1"/>
  <c r="N648" i="22"/>
  <c r="AG648" i="22" s="1"/>
  <c r="N649" i="22"/>
  <c r="AG649" i="22" s="1"/>
  <c r="N650" i="22"/>
  <c r="AG650" i="22" s="1"/>
  <c r="N651" i="22"/>
  <c r="AG651" i="22" s="1"/>
  <c r="N652" i="22"/>
  <c r="AG652" i="22" s="1"/>
  <c r="N653" i="22"/>
  <c r="AG653" i="22" s="1"/>
  <c r="N654" i="22"/>
  <c r="AG654" i="22" s="1"/>
  <c r="N655" i="22"/>
  <c r="AG655" i="22" s="1"/>
  <c r="N656" i="22"/>
  <c r="AG656" i="22" s="1"/>
  <c r="N657" i="22"/>
  <c r="AG657" i="22" s="1"/>
  <c r="N658" i="22"/>
  <c r="AG658" i="22" s="1"/>
  <c r="N659" i="22"/>
  <c r="AG659" i="22" s="1"/>
  <c r="N660" i="22"/>
  <c r="AG660" i="22" s="1"/>
  <c r="N661" i="22"/>
  <c r="AG661" i="22" s="1"/>
  <c r="N662" i="22"/>
  <c r="AG662" i="22" s="1"/>
  <c r="N663" i="22"/>
  <c r="AG663" i="22" s="1"/>
  <c r="N664" i="22"/>
  <c r="AG664" i="22" s="1"/>
  <c r="N665" i="22"/>
  <c r="AG665" i="22" s="1"/>
  <c r="N666" i="22"/>
  <c r="AG666" i="22" s="1"/>
  <c r="N667" i="22"/>
  <c r="AG667" i="22" s="1"/>
  <c r="N668" i="22"/>
  <c r="AG668" i="22" s="1"/>
  <c r="N669" i="22"/>
  <c r="AG669" i="22" s="1"/>
  <c r="N670" i="22"/>
  <c r="AG670" i="22" s="1"/>
  <c r="N671" i="22"/>
  <c r="AG671" i="22" s="1"/>
  <c r="N672" i="22"/>
  <c r="AG672" i="22" s="1"/>
  <c r="N673" i="22"/>
  <c r="AG673" i="22" s="1"/>
  <c r="N674" i="22"/>
  <c r="AG674" i="22" s="1"/>
  <c r="N675" i="22"/>
  <c r="AG675" i="22" s="1"/>
  <c r="N676" i="22"/>
  <c r="AG676" i="22" s="1"/>
  <c r="N677" i="22"/>
  <c r="AG677" i="22" s="1"/>
  <c r="N678" i="22"/>
  <c r="AG678" i="22" s="1"/>
  <c r="N679" i="22"/>
  <c r="AG679" i="22" s="1"/>
  <c r="N680" i="22"/>
  <c r="AG680" i="22" s="1"/>
  <c r="N681" i="22"/>
  <c r="AG681" i="22" s="1"/>
  <c r="N682" i="22"/>
  <c r="AG682" i="22" s="1"/>
  <c r="N683" i="22"/>
  <c r="AG683" i="22" s="1"/>
  <c r="N684" i="22"/>
  <c r="AG684" i="22" s="1"/>
  <c r="N685" i="22"/>
  <c r="AG685" i="22" s="1"/>
  <c r="N686" i="22"/>
  <c r="AG686" i="22" s="1"/>
  <c r="N687" i="22"/>
  <c r="AG687" i="22" s="1"/>
  <c r="N688" i="22"/>
  <c r="AG688" i="22" s="1"/>
  <c r="N689" i="22"/>
  <c r="AG689" i="22" s="1"/>
  <c r="N690" i="22"/>
  <c r="AG690" i="22" s="1"/>
  <c r="N691" i="22"/>
  <c r="AG691" i="22" s="1"/>
  <c r="N692" i="22"/>
  <c r="AG692" i="22" s="1"/>
  <c r="N693" i="22"/>
  <c r="AG693" i="22" s="1"/>
  <c r="N694" i="22"/>
  <c r="AG694" i="22" s="1"/>
  <c r="N695" i="22"/>
  <c r="AG695" i="22" s="1"/>
  <c r="N696" i="22"/>
  <c r="AG696" i="22" s="1"/>
  <c r="N697" i="22"/>
  <c r="AG697" i="22" s="1"/>
  <c r="N698" i="22"/>
  <c r="AG698" i="22" s="1"/>
  <c r="N699" i="22"/>
  <c r="AG699" i="22" s="1"/>
  <c r="N700" i="22"/>
  <c r="AG700" i="22" s="1"/>
  <c r="N701" i="22"/>
  <c r="AG701" i="22" s="1"/>
  <c r="N702" i="22"/>
  <c r="AG702" i="22" s="1"/>
  <c r="N703" i="22"/>
  <c r="AG703" i="22" s="1"/>
  <c r="N704" i="22"/>
  <c r="AG704" i="22" s="1"/>
  <c r="N705" i="22"/>
  <c r="AG705" i="22" s="1"/>
  <c r="N706" i="22"/>
  <c r="AG706" i="22" s="1"/>
  <c r="N707" i="22"/>
  <c r="AG707" i="22" s="1"/>
  <c r="N708" i="22"/>
  <c r="AG708" i="22" s="1"/>
  <c r="N709" i="22"/>
  <c r="AG709" i="22" s="1"/>
  <c r="N710" i="22"/>
  <c r="AG710" i="22" s="1"/>
  <c r="N711" i="22"/>
  <c r="AG711" i="22" s="1"/>
  <c r="N712" i="22"/>
  <c r="AG712" i="22" s="1"/>
  <c r="N713" i="22"/>
  <c r="AG713" i="22" s="1"/>
  <c r="N714" i="22"/>
  <c r="AG714" i="22" s="1"/>
  <c r="N715" i="22"/>
  <c r="AG715" i="22" s="1"/>
  <c r="N716" i="22"/>
  <c r="AG716" i="22" s="1"/>
  <c r="N717" i="22"/>
  <c r="AG717" i="22" s="1"/>
  <c r="N718" i="22"/>
  <c r="AG718" i="22" s="1"/>
  <c r="N719" i="22"/>
  <c r="AG719" i="22" s="1"/>
  <c r="N720" i="22"/>
  <c r="AG720" i="22" s="1"/>
  <c r="N721" i="22"/>
  <c r="AG721" i="22" s="1"/>
  <c r="N722" i="22"/>
  <c r="AG722" i="22" s="1"/>
  <c r="N723" i="22"/>
  <c r="AG723" i="22" s="1"/>
  <c r="N724" i="22"/>
  <c r="AG724" i="22" s="1"/>
  <c r="N725" i="22"/>
  <c r="AG725" i="22" s="1"/>
  <c r="N726" i="22"/>
  <c r="AG726" i="22" s="1"/>
  <c r="N727" i="22"/>
  <c r="AG727" i="22" s="1"/>
  <c r="N728" i="22"/>
  <c r="AG728" i="22" s="1"/>
  <c r="N729" i="22"/>
  <c r="AG729" i="22" s="1"/>
  <c r="N730" i="22"/>
  <c r="AG730" i="22" s="1"/>
  <c r="N731" i="22"/>
  <c r="AG731" i="22" s="1"/>
  <c r="N732" i="22"/>
  <c r="AG732" i="22" s="1"/>
  <c r="N733" i="22"/>
  <c r="AG733" i="22" s="1"/>
  <c r="N734" i="22"/>
  <c r="AG734" i="22" s="1"/>
  <c r="N735" i="22"/>
  <c r="AG735" i="22" s="1"/>
  <c r="N736" i="22"/>
  <c r="AG736" i="22" s="1"/>
  <c r="N737" i="22"/>
  <c r="AG737" i="22" s="1"/>
  <c r="N738" i="22"/>
  <c r="AG738" i="22" s="1"/>
  <c r="N739" i="22"/>
  <c r="AG739" i="22" s="1"/>
  <c r="N740" i="22"/>
  <c r="AG740" i="22" s="1"/>
  <c r="N741" i="22"/>
  <c r="AG741" i="22" s="1"/>
  <c r="N742" i="22"/>
  <c r="AG742" i="22" s="1"/>
  <c r="N743" i="22"/>
  <c r="AG743" i="22" s="1"/>
  <c r="N744" i="22"/>
  <c r="AG744" i="22" s="1"/>
  <c r="N745" i="22"/>
  <c r="AG745" i="22" s="1"/>
  <c r="N746" i="22"/>
  <c r="AG746" i="22" s="1"/>
  <c r="N747" i="22"/>
  <c r="AG747" i="22" s="1"/>
  <c r="N748" i="22"/>
  <c r="AG748" i="22" s="1"/>
  <c r="N749" i="22"/>
  <c r="AG749" i="22" s="1"/>
  <c r="N750" i="22"/>
  <c r="AG750" i="22" s="1"/>
  <c r="N751" i="22"/>
  <c r="AG751" i="22" s="1"/>
  <c r="N752" i="22"/>
  <c r="AG752" i="22" s="1"/>
  <c r="N753" i="22"/>
  <c r="AG753" i="22" s="1"/>
  <c r="N754" i="22"/>
  <c r="AG754" i="22" s="1"/>
  <c r="N755" i="22"/>
  <c r="AG755" i="22" s="1"/>
  <c r="N756" i="22"/>
  <c r="AG756" i="22" s="1"/>
  <c r="N757" i="22"/>
  <c r="AG757" i="22" s="1"/>
  <c r="N758" i="22"/>
  <c r="AG758" i="22" s="1"/>
  <c r="N759" i="22"/>
  <c r="AG759" i="22" s="1"/>
  <c r="N760" i="22"/>
  <c r="AG760" i="22" s="1"/>
  <c r="N761" i="22"/>
  <c r="AG761" i="22" s="1"/>
  <c r="N762" i="22"/>
  <c r="AG762" i="22" s="1"/>
  <c r="N763" i="22"/>
  <c r="AG763" i="22" s="1"/>
  <c r="N764" i="22"/>
  <c r="AG764" i="22" s="1"/>
  <c r="N765" i="22"/>
  <c r="AG765" i="22" s="1"/>
  <c r="N766" i="22"/>
  <c r="AG766" i="22" s="1"/>
  <c r="N767" i="22"/>
  <c r="AG767" i="22" s="1"/>
  <c r="N768" i="22"/>
  <c r="AG768" i="22" s="1"/>
  <c r="N769" i="22"/>
  <c r="AG769" i="22" s="1"/>
  <c r="N770" i="22"/>
  <c r="AG770" i="22" s="1"/>
  <c r="N771" i="22"/>
  <c r="AG771" i="22" s="1"/>
  <c r="N772" i="22"/>
  <c r="AG772" i="22" s="1"/>
  <c r="N773" i="22"/>
  <c r="AG773" i="22" s="1"/>
  <c r="N774" i="22"/>
  <c r="AG774" i="22" s="1"/>
  <c r="N775" i="22"/>
  <c r="AG775" i="22" s="1"/>
  <c r="N776" i="22"/>
  <c r="AG776" i="22" s="1"/>
  <c r="N777" i="22"/>
  <c r="AG777" i="22" s="1"/>
  <c r="N778" i="22"/>
  <c r="AG778" i="22" s="1"/>
  <c r="N779" i="22"/>
  <c r="AG779" i="22" s="1"/>
  <c r="N780" i="22"/>
  <c r="AG780" i="22" s="1"/>
  <c r="N781" i="22"/>
  <c r="AG781" i="22" s="1"/>
  <c r="N782" i="22"/>
  <c r="AG782" i="22" s="1"/>
  <c r="N783" i="22"/>
  <c r="AG783" i="22" s="1"/>
  <c r="N784" i="22"/>
  <c r="AG784" i="22" s="1"/>
  <c r="N785" i="22"/>
  <c r="AG785" i="22" s="1"/>
  <c r="N786" i="22"/>
  <c r="AG786" i="22" s="1"/>
  <c r="N787" i="22"/>
  <c r="AG787" i="22" s="1"/>
  <c r="N788" i="22"/>
  <c r="AG788" i="22" s="1"/>
  <c r="N789" i="22"/>
  <c r="AG789" i="22" s="1"/>
  <c r="N790" i="22"/>
  <c r="AG790" i="22" s="1"/>
  <c r="N791" i="22"/>
  <c r="AG791" i="22" s="1"/>
  <c r="N792" i="22"/>
  <c r="AG792" i="22" s="1"/>
  <c r="N793" i="22"/>
  <c r="AG793" i="22" s="1"/>
  <c r="N794" i="22"/>
  <c r="AG794" i="22" s="1"/>
  <c r="N795" i="22"/>
  <c r="AG795" i="22" s="1"/>
  <c r="N796" i="22"/>
  <c r="AG796" i="22" s="1"/>
  <c r="N797" i="22"/>
  <c r="AG797" i="22" s="1"/>
  <c r="N798" i="22"/>
  <c r="AG798" i="22" s="1"/>
  <c r="N799" i="22"/>
  <c r="AG799" i="22" s="1"/>
  <c r="N800" i="22"/>
  <c r="AG800" i="22" s="1"/>
  <c r="N801" i="22"/>
  <c r="AG801" i="22" s="1"/>
  <c r="N802" i="22"/>
  <c r="AG802" i="22" s="1"/>
  <c r="N803" i="22"/>
  <c r="AG803" i="22" s="1"/>
  <c r="N804" i="22"/>
  <c r="AG804" i="22" s="1"/>
  <c r="N805" i="22"/>
  <c r="AG805" i="22" s="1"/>
  <c r="N806" i="22"/>
  <c r="AG806" i="22" s="1"/>
  <c r="N807" i="22"/>
  <c r="AG807" i="22" s="1"/>
  <c r="N808" i="22"/>
  <c r="AG808" i="22" s="1"/>
  <c r="N809" i="22"/>
  <c r="AG809" i="22" s="1"/>
  <c r="N810" i="22"/>
  <c r="AG810" i="22" s="1"/>
  <c r="N811" i="22"/>
  <c r="AG811" i="22" s="1"/>
  <c r="N812" i="22"/>
  <c r="AG812" i="22" s="1"/>
  <c r="N813" i="22"/>
  <c r="AG813" i="22" s="1"/>
  <c r="N814" i="22"/>
  <c r="AG814" i="22" s="1"/>
  <c r="N815" i="22"/>
  <c r="AG815" i="22" s="1"/>
  <c r="N816" i="22"/>
  <c r="AG816" i="22" s="1"/>
  <c r="N817" i="22"/>
  <c r="AG817" i="22" s="1"/>
  <c r="N818" i="22"/>
  <c r="AG818" i="22" s="1"/>
  <c r="N819" i="22"/>
  <c r="AG819" i="22" s="1"/>
  <c r="N820" i="22"/>
  <c r="AG820" i="22" s="1"/>
  <c r="N821" i="22"/>
  <c r="AG821" i="22" s="1"/>
  <c r="N822" i="22"/>
  <c r="AG822" i="22" s="1"/>
  <c r="N823" i="22"/>
  <c r="AG823" i="22" s="1"/>
  <c r="N824" i="22"/>
  <c r="AG824" i="22" s="1"/>
  <c r="N825" i="22"/>
  <c r="AG825" i="22" s="1"/>
  <c r="N826" i="22"/>
  <c r="AG826" i="22" s="1"/>
  <c r="N827" i="22"/>
  <c r="AG827" i="22" s="1"/>
  <c r="N828" i="22"/>
  <c r="AG828" i="22" s="1"/>
  <c r="N829" i="22"/>
  <c r="AG829" i="22" s="1"/>
  <c r="N830" i="22"/>
  <c r="AG830" i="22" s="1"/>
  <c r="N831" i="22"/>
  <c r="AG831" i="22" s="1"/>
  <c r="N832" i="22"/>
  <c r="AG832" i="22" s="1"/>
  <c r="N833" i="22"/>
  <c r="AG833" i="22" s="1"/>
  <c r="N834" i="22"/>
  <c r="AG834" i="22" s="1"/>
  <c r="N835" i="22"/>
  <c r="AG835" i="22" s="1"/>
  <c r="N836" i="22"/>
  <c r="AG836" i="22" s="1"/>
  <c r="N837" i="22"/>
  <c r="AG837" i="22" s="1"/>
  <c r="N838" i="22"/>
  <c r="AG838" i="22" s="1"/>
  <c r="N839" i="22"/>
  <c r="AG839" i="22" s="1"/>
  <c r="N840" i="22"/>
  <c r="AG840" i="22" s="1"/>
  <c r="N841" i="22"/>
  <c r="AG841" i="22" s="1"/>
  <c r="N842" i="22"/>
  <c r="AG842" i="22" s="1"/>
  <c r="N843" i="22"/>
  <c r="AG843" i="22" s="1"/>
  <c r="N844" i="22"/>
  <c r="AG844" i="22" s="1"/>
  <c r="N845" i="22"/>
  <c r="AG845" i="22" s="1"/>
  <c r="N846" i="22"/>
  <c r="AG846" i="22" s="1"/>
  <c r="N847" i="22"/>
  <c r="AG847" i="22" s="1"/>
  <c r="N848" i="22"/>
  <c r="AG848" i="22" s="1"/>
  <c r="N849" i="22"/>
  <c r="AG849" i="22" s="1"/>
  <c r="N850" i="22"/>
  <c r="AG850" i="22" s="1"/>
  <c r="N851" i="22"/>
  <c r="AG851" i="22" s="1"/>
  <c r="N852" i="22"/>
  <c r="AG852" i="22" s="1"/>
  <c r="N853" i="22"/>
  <c r="AG853" i="22" s="1"/>
  <c r="N854" i="22"/>
  <c r="AG854" i="22" s="1"/>
  <c r="N855" i="22"/>
  <c r="AG855" i="22" s="1"/>
  <c r="N856" i="22"/>
  <c r="AG856" i="22" s="1"/>
  <c r="N857" i="22"/>
  <c r="AG857" i="22" s="1"/>
  <c r="N858" i="22"/>
  <c r="AG858" i="22" s="1"/>
  <c r="N859" i="22"/>
  <c r="AG859" i="22" s="1"/>
  <c r="N860" i="22"/>
  <c r="AG860" i="22" s="1"/>
  <c r="N861" i="22"/>
  <c r="AG861" i="22" s="1"/>
  <c r="N862" i="22"/>
  <c r="AG862" i="22" s="1"/>
  <c r="N863" i="22"/>
  <c r="AG863" i="22" s="1"/>
  <c r="N864" i="22"/>
  <c r="AG864" i="22" s="1"/>
  <c r="N865" i="22"/>
  <c r="AG865" i="22" s="1"/>
  <c r="N866" i="22"/>
  <c r="AG866" i="22" s="1"/>
  <c r="N867" i="22"/>
  <c r="AG867" i="22" s="1"/>
  <c r="N868" i="22"/>
  <c r="AG868" i="22" s="1"/>
  <c r="N869" i="22"/>
  <c r="AG869" i="22" s="1"/>
  <c r="N870" i="22"/>
  <c r="AG870" i="22" s="1"/>
  <c r="N871" i="22"/>
  <c r="AG871" i="22" s="1"/>
  <c r="N872" i="22"/>
  <c r="AG872" i="22" s="1"/>
  <c r="N873" i="22"/>
  <c r="AG873" i="22" s="1"/>
  <c r="N874" i="22"/>
  <c r="AG874" i="22" s="1"/>
  <c r="N875" i="22"/>
  <c r="AG875" i="22" s="1"/>
  <c r="N876" i="22"/>
  <c r="AG876" i="22" s="1"/>
  <c r="N877" i="22"/>
  <c r="AG877" i="22" s="1"/>
  <c r="N878" i="22"/>
  <c r="AG878" i="22" s="1"/>
  <c r="N879" i="22"/>
  <c r="AG879" i="22" s="1"/>
  <c r="N880" i="22"/>
  <c r="AG880" i="22" s="1"/>
  <c r="N881" i="22"/>
  <c r="AG881" i="22" s="1"/>
  <c r="N882" i="22"/>
  <c r="AG882" i="22" s="1"/>
  <c r="N883" i="22"/>
  <c r="AG883" i="22" s="1"/>
  <c r="N884" i="22"/>
  <c r="AG884" i="22" s="1"/>
  <c r="N885" i="22"/>
  <c r="AG885" i="22" s="1"/>
  <c r="N886" i="22"/>
  <c r="AG886" i="22" s="1"/>
  <c r="N887" i="22"/>
  <c r="AG887" i="22" s="1"/>
  <c r="N888" i="22"/>
  <c r="AG888" i="22" s="1"/>
  <c r="N889" i="22"/>
  <c r="AG889" i="22" s="1"/>
  <c r="N890" i="22"/>
  <c r="AG890" i="22" s="1"/>
  <c r="N891" i="22"/>
  <c r="AG891" i="22" s="1"/>
  <c r="N892" i="22"/>
  <c r="AG892" i="22" s="1"/>
  <c r="N893" i="22"/>
  <c r="AG893" i="22" s="1"/>
  <c r="N894" i="22"/>
  <c r="AG894" i="22" s="1"/>
  <c r="N895" i="22"/>
  <c r="AG895" i="22" s="1"/>
  <c r="N896" i="22"/>
  <c r="AG896" i="22" s="1"/>
  <c r="N897" i="22"/>
  <c r="AG897" i="22" s="1"/>
  <c r="N898" i="22"/>
  <c r="AG898" i="22" s="1"/>
  <c r="N899" i="22"/>
  <c r="AG899" i="22" s="1"/>
  <c r="N900" i="22"/>
  <c r="AG900" i="22" s="1"/>
  <c r="N901" i="22"/>
  <c r="AG901" i="22" s="1"/>
  <c r="N902" i="22"/>
  <c r="AG902" i="22" s="1"/>
  <c r="N903" i="22"/>
  <c r="AG903" i="22" s="1"/>
  <c r="N904" i="22"/>
  <c r="AG904" i="22" s="1"/>
  <c r="N905" i="22"/>
  <c r="AG905" i="22" s="1"/>
  <c r="N906" i="22"/>
  <c r="AG906" i="22" s="1"/>
  <c r="N907" i="22"/>
  <c r="AG907" i="22" s="1"/>
  <c r="N908" i="22"/>
  <c r="AG908" i="22" s="1"/>
  <c r="N909" i="22"/>
  <c r="AG909" i="22" s="1"/>
  <c r="N910" i="22"/>
  <c r="AG910" i="22" s="1"/>
  <c r="N911" i="22"/>
  <c r="AG911" i="22" s="1"/>
  <c r="N912" i="22"/>
  <c r="AG912" i="22" s="1"/>
  <c r="N913" i="22"/>
  <c r="AG913" i="22" s="1"/>
  <c r="N914" i="22"/>
  <c r="AG914" i="22" s="1"/>
  <c r="N915" i="22"/>
  <c r="AG915" i="22" s="1"/>
  <c r="N916" i="22"/>
  <c r="AG916" i="22" s="1"/>
  <c r="N917" i="22"/>
  <c r="AG917" i="22" s="1"/>
  <c r="N918" i="22"/>
  <c r="AG918" i="22" s="1"/>
  <c r="N919" i="22"/>
  <c r="AG919" i="22" s="1"/>
  <c r="N920" i="22"/>
  <c r="AG920" i="22" s="1"/>
  <c r="N921" i="22"/>
  <c r="AG921" i="22" s="1"/>
  <c r="N922" i="22"/>
  <c r="AG922" i="22" s="1"/>
  <c r="N923" i="22"/>
  <c r="AG923" i="22" s="1"/>
  <c r="N924" i="22"/>
  <c r="AG924" i="22" s="1"/>
  <c r="N925" i="22"/>
  <c r="AG925" i="22" s="1"/>
  <c r="N926" i="22"/>
  <c r="AG926" i="22" s="1"/>
  <c r="N927" i="22"/>
  <c r="AG927" i="22" s="1"/>
  <c r="N928" i="22"/>
  <c r="AG928" i="22" s="1"/>
  <c r="N929" i="22"/>
  <c r="AG929" i="22" s="1"/>
  <c r="N930" i="22"/>
  <c r="AG930" i="22" s="1"/>
  <c r="N931" i="22"/>
  <c r="AG931" i="22" s="1"/>
  <c r="N932" i="22"/>
  <c r="AG932" i="22" s="1"/>
  <c r="N933" i="22"/>
  <c r="AG933" i="22" s="1"/>
  <c r="N934" i="22"/>
  <c r="AG934" i="22" s="1"/>
  <c r="N935" i="22"/>
  <c r="AG935" i="22" s="1"/>
  <c r="N936" i="22"/>
  <c r="AG936" i="22" s="1"/>
  <c r="N937" i="22"/>
  <c r="AG937" i="22" s="1"/>
  <c r="N938" i="22"/>
  <c r="AG938" i="22" s="1"/>
  <c r="N939" i="22"/>
  <c r="AG939" i="22" s="1"/>
  <c r="N940" i="22"/>
  <c r="AG940" i="22" s="1"/>
  <c r="N941" i="22"/>
  <c r="AG941" i="22" s="1"/>
  <c r="N942" i="22"/>
  <c r="AG942" i="22" s="1"/>
  <c r="N943" i="22"/>
  <c r="AG943" i="22" s="1"/>
  <c r="N944" i="22"/>
  <c r="AG944" i="22" s="1"/>
  <c r="N945" i="22"/>
  <c r="AG945" i="22" s="1"/>
  <c r="N946" i="22"/>
  <c r="AG946" i="22" s="1"/>
  <c r="N947" i="22"/>
  <c r="AG947" i="22" s="1"/>
  <c r="N948" i="22"/>
  <c r="AG948" i="22" s="1"/>
  <c r="N949" i="22"/>
  <c r="AG949" i="22" s="1"/>
  <c r="N950" i="22"/>
  <c r="AG950" i="22" s="1"/>
  <c r="N951" i="22"/>
  <c r="AG951" i="22" s="1"/>
  <c r="N952" i="22"/>
  <c r="AG952" i="22" s="1"/>
  <c r="N953" i="22"/>
  <c r="AG953" i="22" s="1"/>
  <c r="N954" i="22"/>
  <c r="AG954" i="22" s="1"/>
  <c r="N955" i="22"/>
  <c r="AG955" i="22" s="1"/>
  <c r="N956" i="22"/>
  <c r="AG956" i="22" s="1"/>
  <c r="N957" i="22"/>
  <c r="AG957" i="22" s="1"/>
  <c r="N958" i="22"/>
  <c r="AG958" i="22" s="1"/>
  <c r="N959" i="22"/>
  <c r="AG959" i="22" s="1"/>
  <c r="N960" i="22"/>
  <c r="AG960" i="22" s="1"/>
  <c r="N961" i="22"/>
  <c r="AG961" i="22" s="1"/>
  <c r="N962" i="22"/>
  <c r="AG962" i="22" s="1"/>
  <c r="N963" i="22"/>
  <c r="AG963" i="22" s="1"/>
  <c r="N964" i="22"/>
  <c r="AG964" i="22" s="1"/>
  <c r="N965" i="22"/>
  <c r="AG965" i="22" s="1"/>
  <c r="N966" i="22"/>
  <c r="AG966" i="22" s="1"/>
  <c r="N967" i="22"/>
  <c r="AG967" i="22" s="1"/>
  <c r="N968" i="22"/>
  <c r="AG968" i="22" s="1"/>
  <c r="N969" i="22"/>
  <c r="AG969" i="22" s="1"/>
  <c r="N970" i="22"/>
  <c r="AG970" i="22" s="1"/>
  <c r="N971" i="22"/>
  <c r="AG971" i="22" s="1"/>
  <c r="N972" i="22"/>
  <c r="AG972" i="22" s="1"/>
  <c r="N973" i="22"/>
  <c r="AG973" i="22" s="1"/>
  <c r="N974" i="22"/>
  <c r="AG974" i="22" s="1"/>
  <c r="N975" i="22"/>
  <c r="AG975" i="22" s="1"/>
  <c r="N976" i="22"/>
  <c r="AG976" i="22" s="1"/>
  <c r="N977" i="22"/>
  <c r="AG977" i="22" s="1"/>
  <c r="N978" i="22"/>
  <c r="AG978" i="22" s="1"/>
  <c r="N979" i="22"/>
  <c r="AG979" i="22" s="1"/>
  <c r="N980" i="22"/>
  <c r="AG980" i="22" s="1"/>
  <c r="N981" i="22"/>
  <c r="AG981" i="22" s="1"/>
  <c r="N982" i="22"/>
  <c r="AG982" i="22" s="1"/>
  <c r="N983" i="22"/>
  <c r="AG983" i="22" s="1"/>
  <c r="N984" i="22"/>
  <c r="AG984" i="22" s="1"/>
  <c r="N985" i="22"/>
  <c r="AG985" i="22" s="1"/>
  <c r="N986" i="22"/>
  <c r="AG986" i="22" s="1"/>
  <c r="N987" i="22"/>
  <c r="AG987" i="22" s="1"/>
  <c r="N988" i="22"/>
  <c r="AG988" i="22" s="1"/>
  <c r="N989" i="22"/>
  <c r="AG989" i="22" s="1"/>
  <c r="N990" i="22"/>
  <c r="AG990" i="22" s="1"/>
  <c r="N991" i="22"/>
  <c r="AG991" i="22" s="1"/>
  <c r="N992" i="22"/>
  <c r="AG992" i="22" s="1"/>
  <c r="N993" i="22"/>
  <c r="AG993" i="22" s="1"/>
  <c r="N994" i="22"/>
  <c r="AG994" i="22" s="1"/>
  <c r="N995" i="22"/>
  <c r="AG995" i="22" s="1"/>
  <c r="N996" i="22"/>
  <c r="AG996" i="22" s="1"/>
  <c r="N997" i="22"/>
  <c r="AG997" i="22" s="1"/>
  <c r="N998" i="22"/>
  <c r="AG998" i="22" s="1"/>
  <c r="N999" i="22"/>
  <c r="AG999" i="22" s="1"/>
  <c r="N1000" i="22"/>
  <c r="AG1000" i="22" s="1"/>
  <c r="N1001" i="22"/>
  <c r="AG1001" i="22" s="1"/>
  <c r="N1002" i="22"/>
  <c r="AG1002" i="22" s="1"/>
  <c r="N1003" i="22"/>
  <c r="AG1003" i="22" s="1"/>
  <c r="N1004" i="22"/>
  <c r="AG1004" i="22" s="1"/>
  <c r="N1005" i="22"/>
  <c r="AG1005" i="22" s="1"/>
  <c r="N1006" i="22"/>
  <c r="AG1006" i="22" s="1"/>
  <c r="N1007" i="22"/>
  <c r="AG1007" i="22" s="1"/>
  <c r="N1008" i="22"/>
  <c r="AG1008" i="22" s="1"/>
  <c r="N1009" i="22"/>
  <c r="AG1009" i="22" s="1"/>
  <c r="N1010" i="22"/>
  <c r="AG1010" i="22" s="1"/>
  <c r="N1011" i="22"/>
  <c r="AG1011" i="22" s="1"/>
  <c r="N1012" i="22"/>
  <c r="AG1012" i="22" s="1"/>
  <c r="N1013" i="22"/>
  <c r="AG1013" i="22" s="1"/>
  <c r="N1014" i="22"/>
  <c r="AG1014" i="22" s="1"/>
  <c r="N1015" i="22"/>
  <c r="AG1015" i="22" s="1"/>
  <c r="N1016" i="22"/>
  <c r="AG1016" i="22" s="1"/>
  <c r="N1017" i="22"/>
  <c r="AG1017" i="22" s="1"/>
  <c r="N1018" i="22"/>
  <c r="AG1018" i="22" s="1"/>
  <c r="N1019" i="22"/>
  <c r="AG1019" i="22" s="1"/>
  <c r="N1020" i="22"/>
  <c r="AG1020" i="22" s="1"/>
  <c r="N1021" i="22"/>
  <c r="AG1021" i="22" s="1"/>
  <c r="N1022" i="22"/>
  <c r="AG1022" i="22" s="1"/>
  <c r="N1023" i="22"/>
  <c r="AG1023" i="22" s="1"/>
  <c r="N1024" i="22"/>
  <c r="AG1024" i="22" s="1"/>
  <c r="N1025" i="22"/>
  <c r="AG1025" i="22" s="1"/>
  <c r="N1026" i="22"/>
  <c r="AG1026" i="22" s="1"/>
  <c r="N1027" i="22"/>
  <c r="AG1027" i="22" s="1"/>
  <c r="N1028" i="22"/>
  <c r="AG1028" i="22" s="1"/>
  <c r="N1029" i="22"/>
  <c r="AG1029" i="22" s="1"/>
  <c r="N1030" i="22"/>
  <c r="AG1030" i="22" s="1"/>
  <c r="N1031" i="22"/>
  <c r="AG1031" i="22" s="1"/>
  <c r="N1032" i="22"/>
  <c r="AG1032" i="22" s="1"/>
  <c r="N1033" i="22"/>
  <c r="AG1033" i="22" s="1"/>
  <c r="N1034" i="22"/>
  <c r="AG1034" i="22" s="1"/>
  <c r="N1035" i="22"/>
  <c r="AG1035" i="22" s="1"/>
  <c r="N1036" i="22"/>
  <c r="AG1036" i="22" s="1"/>
  <c r="N1037" i="22"/>
  <c r="AG1037" i="22" s="1"/>
  <c r="N1038" i="22"/>
  <c r="AG1038" i="22" s="1"/>
  <c r="N1039" i="22"/>
  <c r="AG1039" i="22" s="1"/>
  <c r="N1040" i="22"/>
  <c r="AG1040" i="22" s="1"/>
  <c r="N1041" i="22"/>
  <c r="AG1041" i="22" s="1"/>
  <c r="N1042" i="22"/>
  <c r="AG1042" i="22" s="1"/>
  <c r="N1043" i="22"/>
  <c r="AG1043" i="22" s="1"/>
  <c r="N1044" i="22"/>
  <c r="AG1044" i="22" s="1"/>
  <c r="N1045" i="22"/>
  <c r="AG1045" i="22" s="1"/>
  <c r="N1046" i="22"/>
  <c r="AG1046" i="22" s="1"/>
  <c r="N1047" i="22"/>
  <c r="AG1047" i="22" s="1"/>
  <c r="N1048" i="22"/>
  <c r="AG1048" i="22" s="1"/>
  <c r="N1049" i="22"/>
  <c r="AG1049" i="22" s="1"/>
  <c r="N1050" i="22"/>
  <c r="AG1050" i="22" s="1"/>
  <c r="N1051" i="22"/>
  <c r="AG1051" i="22" s="1"/>
  <c r="N1052" i="22"/>
  <c r="AG1052" i="22" s="1"/>
  <c r="N1053" i="22"/>
  <c r="AG1053" i="22" s="1"/>
  <c r="N1054" i="22"/>
  <c r="AG1054" i="22" s="1"/>
  <c r="N1055" i="22"/>
  <c r="AG1055" i="22" s="1"/>
  <c r="N1056" i="22"/>
  <c r="AG1056" i="22" s="1"/>
  <c r="N1057" i="22"/>
  <c r="AG1057" i="22" s="1"/>
  <c r="N1058" i="22"/>
  <c r="AG1058" i="22" s="1"/>
  <c r="N1059" i="22"/>
  <c r="AG1059" i="22" s="1"/>
  <c r="N1060" i="22"/>
  <c r="AG1060" i="22" s="1"/>
  <c r="N1061" i="22"/>
  <c r="AG1061" i="22" s="1"/>
  <c r="N1062" i="22"/>
  <c r="AG1062" i="22" s="1"/>
  <c r="N1063" i="22"/>
  <c r="AG1063" i="22" s="1"/>
  <c r="N1064" i="22"/>
  <c r="AG1064" i="22" s="1"/>
  <c r="N1065" i="22"/>
  <c r="AG1065" i="22" s="1"/>
  <c r="N1066" i="22"/>
  <c r="AG1066" i="22" s="1"/>
  <c r="N1067" i="22"/>
  <c r="AG1067" i="22" s="1"/>
  <c r="N1068" i="22"/>
  <c r="AG1068" i="22" s="1"/>
  <c r="N1069" i="22"/>
  <c r="AG1069" i="22" s="1"/>
  <c r="N1070" i="22"/>
  <c r="AG1070" i="22" s="1"/>
  <c r="N1071" i="22"/>
  <c r="AG1071" i="22" s="1"/>
  <c r="N1072" i="22"/>
  <c r="AG1072" i="22" s="1"/>
  <c r="N1073" i="22"/>
  <c r="AG1073" i="22" s="1"/>
  <c r="N1074" i="22"/>
  <c r="AG1074" i="22" s="1"/>
  <c r="N1075" i="22"/>
  <c r="AG1075" i="22" s="1"/>
  <c r="N1076" i="22"/>
  <c r="AG1076" i="22" s="1"/>
  <c r="N1077" i="22"/>
  <c r="AG1077" i="22" s="1"/>
  <c r="N1078" i="22"/>
  <c r="AG1078" i="22" s="1"/>
  <c r="N1079" i="22"/>
  <c r="AG1079" i="22" s="1"/>
  <c r="N1080" i="22"/>
  <c r="AG1080" i="22" s="1"/>
  <c r="N1081" i="22"/>
  <c r="AG1081" i="22" s="1"/>
  <c r="N1082" i="22"/>
  <c r="AG1082" i="22" s="1"/>
  <c r="N1083" i="22"/>
  <c r="AG1083" i="22" s="1"/>
  <c r="N1084" i="22"/>
  <c r="AG1084" i="22" s="1"/>
  <c r="N1085" i="22"/>
  <c r="AG1085" i="22" s="1"/>
  <c r="N1086" i="22"/>
  <c r="AG1086" i="22" s="1"/>
  <c r="N1087" i="22"/>
  <c r="AG1087" i="22" s="1"/>
  <c r="N1088" i="22"/>
  <c r="AG1088" i="22" s="1"/>
  <c r="N1089" i="22"/>
  <c r="AG1089" i="22" s="1"/>
  <c r="N1090" i="22"/>
  <c r="AG1090" i="22" s="1"/>
  <c r="N1091" i="22"/>
  <c r="AG1091" i="22" s="1"/>
  <c r="N1092" i="22"/>
  <c r="AG1092" i="22" s="1"/>
  <c r="N1093" i="22"/>
  <c r="AG1093" i="22" s="1"/>
  <c r="N1094" i="22"/>
  <c r="AG1094" i="22" s="1"/>
  <c r="N1095" i="22"/>
  <c r="AG1095" i="22" s="1"/>
  <c r="N1096" i="22"/>
  <c r="AG1096" i="22" s="1"/>
  <c r="N1097" i="22"/>
  <c r="AG1097" i="22" s="1"/>
  <c r="N1098" i="22"/>
  <c r="AG1098" i="22" s="1"/>
  <c r="N1099" i="22"/>
  <c r="AG1099" i="22" s="1"/>
  <c r="N1100" i="22"/>
  <c r="AG1100" i="22" s="1"/>
  <c r="N1101" i="22"/>
  <c r="AG1101" i="22" s="1"/>
  <c r="N1102" i="22"/>
  <c r="AG1102" i="22" s="1"/>
  <c r="N1103" i="22"/>
  <c r="AG1103" i="22" s="1"/>
  <c r="N1104" i="22"/>
  <c r="AG1104" i="22" s="1"/>
  <c r="N1105" i="22"/>
  <c r="AG1105" i="22" s="1"/>
  <c r="N1106" i="22"/>
  <c r="AG1106" i="22" s="1"/>
  <c r="N1107" i="22"/>
  <c r="AG1107" i="22" s="1"/>
  <c r="N1108" i="22"/>
  <c r="AG1108" i="22" s="1"/>
  <c r="N1109" i="22"/>
  <c r="AG1109" i="22" s="1"/>
  <c r="N1110" i="22"/>
  <c r="AG1110" i="22" s="1"/>
  <c r="N1111" i="22"/>
  <c r="AG1111" i="22" s="1"/>
  <c r="N1112" i="22"/>
  <c r="AG1112" i="22" s="1"/>
  <c r="N1113" i="22"/>
  <c r="AG1113" i="22" s="1"/>
  <c r="N1114" i="22"/>
  <c r="AG1114" i="22" s="1"/>
  <c r="N1115" i="22"/>
  <c r="AG1115" i="22" s="1"/>
  <c r="N1116" i="22"/>
  <c r="AG1116" i="22" s="1"/>
  <c r="N1117" i="22"/>
  <c r="AG1117" i="22" s="1"/>
  <c r="N1118" i="22"/>
  <c r="AG1118" i="22" s="1"/>
  <c r="N1119" i="22"/>
  <c r="AG1119" i="22" s="1"/>
  <c r="N1120" i="22"/>
  <c r="AG1120" i="22" s="1"/>
  <c r="N1121" i="22"/>
  <c r="AG1121" i="22" s="1"/>
  <c r="N1122" i="22"/>
  <c r="AG1122" i="22" s="1"/>
  <c r="N1123" i="22"/>
  <c r="AG1123" i="22" s="1"/>
  <c r="N1124" i="22"/>
  <c r="AG1124" i="22" s="1"/>
  <c r="N1125" i="22"/>
  <c r="AG1125" i="22" s="1"/>
  <c r="N1126" i="22"/>
  <c r="AG1126" i="22" s="1"/>
  <c r="N1127" i="22"/>
  <c r="AG1127" i="22" s="1"/>
  <c r="N1128" i="22"/>
  <c r="AG1128" i="22" s="1"/>
  <c r="N1129" i="22"/>
  <c r="AG1129" i="22" s="1"/>
  <c r="N1130" i="22"/>
  <c r="AG1130" i="22" s="1"/>
  <c r="N1131" i="22"/>
  <c r="AG1131" i="22" s="1"/>
  <c r="N1132" i="22"/>
  <c r="AG1132" i="22" s="1"/>
  <c r="N1133" i="22"/>
  <c r="AG1133" i="22" s="1"/>
  <c r="N1134" i="22"/>
  <c r="AG1134" i="22" s="1"/>
  <c r="N1135" i="22"/>
  <c r="AG1135" i="22" s="1"/>
  <c r="N1136" i="22"/>
  <c r="AG1136" i="22" s="1"/>
  <c r="N1137" i="22"/>
  <c r="AG1137" i="22" s="1"/>
  <c r="N1138" i="22"/>
  <c r="AG1138" i="22" s="1"/>
  <c r="N1139" i="22"/>
  <c r="AG1139" i="22" s="1"/>
  <c r="N1140" i="22"/>
  <c r="AG1140" i="22" s="1"/>
  <c r="N1141" i="22"/>
  <c r="AG1141" i="22" s="1"/>
  <c r="N1142" i="22"/>
  <c r="AG1142" i="22" s="1"/>
  <c r="N1143" i="22"/>
  <c r="AG1143" i="22" s="1"/>
  <c r="N1144" i="22"/>
  <c r="AG1144" i="22" s="1"/>
  <c r="N1145" i="22"/>
  <c r="AG1145" i="22" s="1"/>
  <c r="N1146" i="22"/>
  <c r="AG1146" i="22" s="1"/>
  <c r="N1147" i="22"/>
  <c r="AG1147" i="22" s="1"/>
  <c r="N1148" i="22"/>
  <c r="AG1148" i="22" s="1"/>
  <c r="N1149" i="22"/>
  <c r="AG1149" i="22" s="1"/>
  <c r="N1150" i="22"/>
  <c r="AG1150" i="22" s="1"/>
  <c r="N1151" i="22"/>
  <c r="AG1151" i="22" s="1"/>
  <c r="N1152" i="22"/>
  <c r="AG1152" i="22" s="1"/>
  <c r="N1153" i="22"/>
  <c r="AG1153" i="22" s="1"/>
  <c r="N1154" i="22"/>
  <c r="AG1154" i="22" s="1"/>
  <c r="N1155" i="22"/>
  <c r="AG1155" i="22" s="1"/>
  <c r="N1156" i="22"/>
  <c r="AG1156" i="22" s="1"/>
  <c r="N1157" i="22"/>
  <c r="AG1157" i="22" s="1"/>
  <c r="N1158" i="22"/>
  <c r="AG1158" i="22" s="1"/>
  <c r="N1159" i="22"/>
  <c r="AG1159" i="22" s="1"/>
  <c r="N1160" i="22"/>
  <c r="AG1160" i="22" s="1"/>
  <c r="N1161" i="22"/>
  <c r="AG1161" i="22" s="1"/>
  <c r="N1162" i="22"/>
  <c r="AG1162" i="22" s="1"/>
  <c r="N1163" i="22"/>
  <c r="AG1163" i="22" s="1"/>
  <c r="N1164" i="22"/>
  <c r="AG1164" i="22" s="1"/>
  <c r="N1165" i="22"/>
  <c r="AG1165" i="22" s="1"/>
  <c r="N1166" i="22"/>
  <c r="AG1166" i="22" s="1"/>
  <c r="N1167" i="22"/>
  <c r="AG1167" i="22" s="1"/>
  <c r="N1168" i="22"/>
  <c r="AG1168" i="22" s="1"/>
  <c r="N1169" i="22"/>
  <c r="AG1169" i="22" s="1"/>
  <c r="N1170" i="22"/>
  <c r="AG1170" i="22" s="1"/>
  <c r="N1171" i="22"/>
  <c r="AG1171" i="22" s="1"/>
  <c r="N1172" i="22"/>
  <c r="AG1172" i="22" s="1"/>
  <c r="N1173" i="22"/>
  <c r="AG1173" i="22" s="1"/>
  <c r="N1174" i="22"/>
  <c r="AG1174" i="22" s="1"/>
  <c r="N1175" i="22"/>
  <c r="AG1175" i="22" s="1"/>
  <c r="N1176" i="22"/>
  <c r="AG1176" i="22" s="1"/>
  <c r="N1177" i="22"/>
  <c r="AG1177" i="22" s="1"/>
  <c r="N1178" i="22"/>
  <c r="AG1178" i="22" s="1"/>
  <c r="N1179" i="22"/>
  <c r="AG1179" i="22" s="1"/>
  <c r="N1180" i="22"/>
  <c r="AG1180" i="22" s="1"/>
  <c r="N1181" i="22"/>
  <c r="AG1181" i="22" s="1"/>
  <c r="N1182" i="22"/>
  <c r="AG1182" i="22" s="1"/>
  <c r="N1183" i="22"/>
  <c r="AG1183" i="22" s="1"/>
  <c r="N1184" i="22"/>
  <c r="AG1184" i="22" s="1"/>
  <c r="N1185" i="22"/>
  <c r="AG1185" i="22" s="1"/>
  <c r="N1186" i="22"/>
  <c r="AG1186" i="22" s="1"/>
  <c r="N1187" i="22"/>
  <c r="AG1187" i="22" s="1"/>
  <c r="N1188" i="22"/>
  <c r="AG1188" i="22" s="1"/>
  <c r="N1189" i="22"/>
  <c r="AG1189" i="22" s="1"/>
  <c r="N1190" i="22"/>
  <c r="AG1190" i="22" s="1"/>
  <c r="N1191" i="22"/>
  <c r="AG1191" i="22" s="1"/>
  <c r="N1192" i="22"/>
  <c r="AG1192" i="22" s="1"/>
  <c r="N1193" i="22"/>
  <c r="AG1193" i="22" s="1"/>
  <c r="N1194" i="22"/>
  <c r="AG1194" i="22" s="1"/>
  <c r="N1195" i="22"/>
  <c r="AG1195" i="22" s="1"/>
  <c r="N1196" i="22"/>
  <c r="AG1196" i="22" s="1"/>
  <c r="N1197" i="22"/>
  <c r="AG1197" i="22" s="1"/>
  <c r="N1198" i="22"/>
  <c r="AG1198" i="22" s="1"/>
  <c r="N1199" i="22"/>
  <c r="AG1199" i="22" s="1"/>
  <c r="N1200" i="22"/>
  <c r="AG1200" i="22" s="1"/>
  <c r="N1201" i="22"/>
  <c r="AG1201" i="22" s="1"/>
  <c r="N1202" i="22"/>
  <c r="AG1202" i="22" s="1"/>
  <c r="N1203" i="22"/>
  <c r="AG1203" i="22" s="1"/>
  <c r="N1204" i="22"/>
  <c r="AG1204" i="22" s="1"/>
  <c r="N1205" i="22"/>
  <c r="AG1205" i="22" s="1"/>
  <c r="N1206" i="22"/>
  <c r="AG1206" i="22" s="1"/>
  <c r="N1207" i="22"/>
  <c r="AG1207" i="22" s="1"/>
  <c r="N1208" i="22"/>
  <c r="AG1208" i="22" s="1"/>
  <c r="N1209" i="22"/>
  <c r="AG1209" i="22" s="1"/>
  <c r="N1210" i="22"/>
  <c r="AG1210" i="22" s="1"/>
  <c r="N1211" i="22"/>
  <c r="AG1211" i="22" s="1"/>
  <c r="N1212" i="22"/>
  <c r="AG1212" i="22" s="1"/>
  <c r="N1213" i="22"/>
  <c r="AG1213" i="22" s="1"/>
  <c r="N1214" i="22"/>
  <c r="AG1214" i="22" s="1"/>
  <c r="N1215" i="22"/>
  <c r="AG1215" i="22" s="1"/>
  <c r="N1216" i="22"/>
  <c r="AG1216" i="22" s="1"/>
  <c r="N1217" i="22"/>
  <c r="AG1217" i="22" s="1"/>
  <c r="N1218" i="22"/>
  <c r="AG1218" i="22" s="1"/>
  <c r="N1219" i="22"/>
  <c r="AG1219" i="22" s="1"/>
  <c r="N1220" i="22"/>
  <c r="AG1220" i="22" s="1"/>
  <c r="N1221" i="22"/>
  <c r="AG1221" i="22" s="1"/>
  <c r="N1222" i="22"/>
  <c r="AG1222" i="22" s="1"/>
  <c r="N1223" i="22"/>
  <c r="AG1223" i="22" s="1"/>
  <c r="N1224" i="22"/>
  <c r="AG1224" i="22" s="1"/>
  <c r="N1225" i="22"/>
  <c r="AG1225" i="22" s="1"/>
  <c r="N1226" i="22"/>
  <c r="AG1226" i="22" s="1"/>
  <c r="N1227" i="22"/>
  <c r="AG1227" i="22" s="1"/>
  <c r="N1228" i="22"/>
  <c r="AG1228" i="22" s="1"/>
  <c r="N1229" i="22"/>
  <c r="AG1229" i="22" s="1"/>
  <c r="N1230" i="22"/>
  <c r="AG1230" i="22" s="1"/>
  <c r="N1231" i="22"/>
  <c r="AG1231" i="22" s="1"/>
  <c r="N1232" i="22"/>
  <c r="AG1232" i="22" s="1"/>
  <c r="N1233" i="22"/>
  <c r="AG1233" i="22" s="1"/>
  <c r="N1234" i="22"/>
  <c r="AG1234" i="22" s="1"/>
  <c r="N1235" i="22"/>
  <c r="AG1235" i="22" s="1"/>
  <c r="N1236" i="22"/>
  <c r="AG1236" i="22" s="1"/>
  <c r="N1237" i="22"/>
  <c r="AG1237" i="22" s="1"/>
  <c r="N1238" i="22"/>
  <c r="AG1238" i="22" s="1"/>
  <c r="N1239" i="22"/>
  <c r="AG1239" i="22" s="1"/>
  <c r="N1240" i="22"/>
  <c r="AG1240" i="22" s="1"/>
  <c r="N1241" i="22"/>
  <c r="AG1241" i="22" s="1"/>
  <c r="N1242" i="22"/>
  <c r="AG1242" i="22" s="1"/>
  <c r="N1243" i="22"/>
  <c r="AG1243" i="22" s="1"/>
  <c r="N1244" i="22"/>
  <c r="AG1244" i="22" s="1"/>
  <c r="N1245" i="22"/>
  <c r="AG1245" i="22" s="1"/>
  <c r="N1246" i="22"/>
  <c r="AG1246" i="22" s="1"/>
  <c r="N1247" i="22"/>
  <c r="AG1247" i="22" s="1"/>
  <c r="N1248" i="22"/>
  <c r="AG1248" i="22" s="1"/>
  <c r="N1249" i="22"/>
  <c r="AG1249" i="22" s="1"/>
  <c r="N1250" i="22"/>
  <c r="AG1250" i="22" s="1"/>
  <c r="N1251" i="22"/>
  <c r="AG1251" i="22" s="1"/>
  <c r="N1252" i="22"/>
  <c r="AG1252" i="22" s="1"/>
  <c r="N1253" i="22"/>
  <c r="AG1253" i="22" s="1"/>
  <c r="N1254" i="22"/>
  <c r="AG1254" i="22" s="1"/>
  <c r="N1255" i="22"/>
  <c r="AG1255" i="22" s="1"/>
  <c r="N1256" i="22"/>
  <c r="AG1256" i="22" s="1"/>
  <c r="N1257" i="22"/>
  <c r="AG1257" i="22" s="1"/>
  <c r="N1258" i="22"/>
  <c r="AG1258" i="22" s="1"/>
  <c r="N1259" i="22"/>
  <c r="AG1259" i="22" s="1"/>
  <c r="N1260" i="22"/>
  <c r="AG1260" i="22" s="1"/>
  <c r="N1261" i="22"/>
  <c r="AG1261" i="22" s="1"/>
  <c r="N1262" i="22"/>
  <c r="AG1262" i="22" s="1"/>
  <c r="N1263" i="22"/>
  <c r="AG1263" i="22" s="1"/>
  <c r="N1264" i="22"/>
  <c r="AG1264" i="22" s="1"/>
  <c r="N1265" i="22"/>
  <c r="AG1265" i="22" s="1"/>
  <c r="N1266" i="22"/>
  <c r="AG1266" i="22" s="1"/>
  <c r="N1267" i="22"/>
  <c r="AG1267" i="22" s="1"/>
  <c r="N1268" i="22"/>
  <c r="AG1268" i="22" s="1"/>
  <c r="N1269" i="22"/>
  <c r="AG1269" i="22" s="1"/>
  <c r="N1270" i="22"/>
  <c r="AG1270" i="22" s="1"/>
  <c r="N1271" i="22"/>
  <c r="AG1271" i="22" s="1"/>
  <c r="N1272" i="22"/>
  <c r="AG1272" i="22" s="1"/>
  <c r="N1273" i="22"/>
  <c r="AG1273" i="22" s="1"/>
  <c r="N1274" i="22"/>
  <c r="AG1274" i="22" s="1"/>
  <c r="N1275" i="22"/>
  <c r="AG1275" i="22" s="1"/>
  <c r="N1276" i="22"/>
  <c r="AG1276" i="22" s="1"/>
  <c r="N1277" i="22"/>
  <c r="AG1277" i="22" s="1"/>
  <c r="N1278" i="22"/>
  <c r="AG1278" i="22" s="1"/>
  <c r="N1279" i="22"/>
  <c r="AG1279" i="22" s="1"/>
  <c r="N1280" i="22"/>
  <c r="AG1280" i="22" s="1"/>
  <c r="N1281" i="22"/>
  <c r="AG1281" i="22" s="1"/>
  <c r="N1282" i="22"/>
  <c r="AG1282" i="22" s="1"/>
  <c r="N1283" i="22"/>
  <c r="AG1283" i="22" s="1"/>
  <c r="N1284" i="22"/>
  <c r="AG1284" i="22" s="1"/>
  <c r="N1285" i="22"/>
  <c r="AG1285" i="22" s="1"/>
  <c r="N1286" i="22"/>
  <c r="AG1286" i="22" s="1"/>
  <c r="N1287" i="22"/>
  <c r="AG1287" i="22" s="1"/>
  <c r="N1288" i="22"/>
  <c r="AG1288" i="22" s="1"/>
  <c r="N1289" i="22"/>
  <c r="AG1289" i="22" s="1"/>
  <c r="N1290" i="22"/>
  <c r="AG1290" i="22" s="1"/>
  <c r="N1291" i="22"/>
  <c r="AG1291" i="22" s="1"/>
  <c r="N1292" i="22"/>
  <c r="AG1292" i="22" s="1"/>
  <c r="N1293" i="22"/>
  <c r="AG1293" i="22" s="1"/>
  <c r="N1294" i="22"/>
  <c r="AG1294" i="22" s="1"/>
  <c r="N1295" i="22"/>
  <c r="AG1295" i="22" s="1"/>
  <c r="N1296" i="22"/>
  <c r="AG1296" i="22" s="1"/>
  <c r="N1297" i="22"/>
  <c r="AG1297" i="22" s="1"/>
  <c r="N1298" i="22"/>
  <c r="AG1298" i="22" s="1"/>
  <c r="N1299" i="22"/>
  <c r="AG1299" i="22" s="1"/>
  <c r="N1300" i="22"/>
  <c r="AG1300" i="22" s="1"/>
  <c r="N1301" i="22"/>
  <c r="AG1301" i="22" s="1"/>
  <c r="N1302" i="22"/>
  <c r="AG1302" i="22" s="1"/>
  <c r="N1303" i="22"/>
  <c r="AG1303" i="22" s="1"/>
  <c r="N1304" i="22"/>
  <c r="AG1304" i="22" s="1"/>
  <c r="N1305" i="22"/>
  <c r="AG1305" i="22" s="1"/>
  <c r="N1306" i="22"/>
  <c r="AG1306" i="22" s="1"/>
  <c r="N1307" i="22"/>
  <c r="AG1307" i="22" s="1"/>
  <c r="N1308" i="22"/>
  <c r="AG1308" i="22" s="1"/>
  <c r="N1309" i="22"/>
  <c r="AG1309" i="22" s="1"/>
  <c r="N1310" i="22"/>
  <c r="AG1310" i="22" s="1"/>
  <c r="N1311" i="22"/>
  <c r="AG1311" i="22" s="1"/>
  <c r="N1312" i="22"/>
  <c r="AG1312" i="22" s="1"/>
  <c r="N1313" i="22"/>
  <c r="AG1313" i="22" s="1"/>
  <c r="N1314" i="22"/>
  <c r="AG1314" i="22" s="1"/>
  <c r="N1315" i="22"/>
  <c r="AG1315" i="22" s="1"/>
  <c r="N1316" i="22"/>
  <c r="AG1316" i="22" s="1"/>
  <c r="N1317" i="22"/>
  <c r="AG1317" i="22" s="1"/>
  <c r="N1318" i="22"/>
  <c r="AG1318" i="22" s="1"/>
  <c r="N1319" i="22"/>
  <c r="AG1319" i="22" s="1"/>
  <c r="N1320" i="22"/>
  <c r="AG1320" i="22" s="1"/>
  <c r="N1321" i="22"/>
  <c r="AG1321" i="22" s="1"/>
  <c r="N1322" i="22"/>
  <c r="AG1322" i="22" s="1"/>
  <c r="N1323" i="22"/>
  <c r="AG1323" i="22" s="1"/>
  <c r="N1324" i="22"/>
  <c r="AG1324" i="22" s="1"/>
  <c r="N1325" i="22"/>
  <c r="AG1325" i="22" s="1"/>
  <c r="N1326" i="22"/>
  <c r="AG1326" i="22" s="1"/>
  <c r="N1327" i="22"/>
  <c r="AG1327" i="22" s="1"/>
  <c r="N1328" i="22"/>
  <c r="AG1328" i="22" s="1"/>
  <c r="N1329" i="22"/>
  <c r="AG1329" i="22" s="1"/>
  <c r="N1330" i="22"/>
  <c r="AG1330" i="22" s="1"/>
  <c r="N1331" i="22"/>
  <c r="AG1331" i="22" s="1"/>
  <c r="N1332" i="22"/>
  <c r="AG1332" i="22" s="1"/>
  <c r="N1333" i="22"/>
  <c r="AG1333" i="22" s="1"/>
  <c r="N1334" i="22"/>
  <c r="AG1334" i="22" s="1"/>
  <c r="N1335" i="22"/>
  <c r="AG1335" i="22" s="1"/>
  <c r="N1336" i="22"/>
  <c r="AG1336" i="22" s="1"/>
  <c r="N1337" i="22"/>
  <c r="AG1337" i="22" s="1"/>
  <c r="N1338" i="22"/>
  <c r="AG1338" i="22" s="1"/>
  <c r="N1339" i="22"/>
  <c r="AG1339" i="22" s="1"/>
  <c r="N1340" i="22"/>
  <c r="AG1340" i="22" s="1"/>
  <c r="N1341" i="22"/>
  <c r="AG1341" i="22" s="1"/>
  <c r="N1342" i="22"/>
  <c r="AG1342" i="22" s="1"/>
  <c r="N1343" i="22"/>
  <c r="AG1343" i="22" s="1"/>
  <c r="N1344" i="22"/>
  <c r="AG1344" i="22" s="1"/>
  <c r="N1345" i="22"/>
  <c r="AG1345" i="22" s="1"/>
  <c r="N1346" i="22"/>
  <c r="AG1346" i="22" s="1"/>
  <c r="N1347" i="22"/>
  <c r="AG1347" i="22" s="1"/>
  <c r="N1348" i="22"/>
  <c r="AG1348" i="22" s="1"/>
  <c r="N1349" i="22"/>
  <c r="AG1349" i="22" s="1"/>
  <c r="N1350" i="22"/>
  <c r="AG1350" i="22" s="1"/>
  <c r="N1351" i="22"/>
  <c r="AG1351" i="22" s="1"/>
  <c r="N1352" i="22"/>
  <c r="AG1352" i="22" s="1"/>
  <c r="N1353" i="22"/>
  <c r="AG1353" i="22" s="1"/>
  <c r="N1354" i="22"/>
  <c r="AG1354" i="22" s="1"/>
  <c r="N1355" i="22"/>
  <c r="AG1355" i="22" s="1"/>
  <c r="N1356" i="22"/>
  <c r="AG1356" i="22" s="1"/>
  <c r="N1357" i="22"/>
  <c r="AG1357" i="22" s="1"/>
  <c r="N1358" i="22"/>
  <c r="AG1358" i="22" s="1"/>
  <c r="N1359" i="22"/>
  <c r="AG1359" i="22" s="1"/>
  <c r="N1360" i="22"/>
  <c r="AG1360" i="22" s="1"/>
  <c r="N1361" i="22"/>
  <c r="AG1361" i="22" s="1"/>
  <c r="N1362" i="22"/>
  <c r="AG1362" i="22" s="1"/>
  <c r="N1363" i="22"/>
  <c r="AG1363" i="22" s="1"/>
  <c r="N1364" i="22"/>
  <c r="AG1364" i="22" s="1"/>
  <c r="N1365" i="22"/>
  <c r="AG1365" i="22" s="1"/>
  <c r="N1366" i="22"/>
  <c r="AG1366" i="22" s="1"/>
  <c r="N1367" i="22"/>
  <c r="AG1367" i="22" s="1"/>
  <c r="N1368" i="22"/>
  <c r="AG1368" i="22" s="1"/>
  <c r="N1369" i="22"/>
  <c r="AG1369" i="22" s="1"/>
  <c r="N1370" i="22"/>
  <c r="AG1370" i="22" s="1"/>
  <c r="N1371" i="22"/>
  <c r="AG1371" i="22" s="1"/>
  <c r="N1372" i="22"/>
  <c r="AG1372" i="22" s="1"/>
  <c r="N1373" i="22"/>
  <c r="AG1373" i="22" s="1"/>
  <c r="N1374" i="22"/>
  <c r="AG1374" i="22" s="1"/>
  <c r="N1375" i="22"/>
  <c r="AG1375" i="22" s="1"/>
  <c r="N1376" i="22"/>
  <c r="AG1376" i="22" s="1"/>
  <c r="N1377" i="22"/>
  <c r="AG1377" i="22" s="1"/>
  <c r="N1378" i="22"/>
  <c r="AG1378" i="22" s="1"/>
  <c r="N1379" i="22"/>
  <c r="AG1379" i="22" s="1"/>
  <c r="N1380" i="22"/>
  <c r="AG1380" i="22" s="1"/>
  <c r="N1381" i="22"/>
  <c r="AG1381" i="22" s="1"/>
  <c r="N1382" i="22"/>
  <c r="AG1382" i="22" s="1"/>
  <c r="N1383" i="22"/>
  <c r="AG1383" i="22" s="1"/>
  <c r="N1384" i="22"/>
  <c r="AG1384" i="22" s="1"/>
  <c r="N1385" i="22"/>
  <c r="AG1385" i="22" s="1"/>
  <c r="N1386" i="22"/>
  <c r="AG1386" i="22" s="1"/>
  <c r="N1387" i="22"/>
  <c r="AG1387" i="22" s="1"/>
  <c r="N1388" i="22"/>
  <c r="AG1388" i="22" s="1"/>
  <c r="N1389" i="22"/>
  <c r="AG1389" i="22" s="1"/>
  <c r="N1390" i="22"/>
  <c r="AG1390" i="22" s="1"/>
  <c r="N1391" i="22"/>
  <c r="AG1391" i="22" s="1"/>
  <c r="N1392" i="22"/>
  <c r="AG1392" i="22" s="1"/>
  <c r="N1393" i="22"/>
  <c r="AG1393" i="22" s="1"/>
  <c r="N1394" i="22"/>
  <c r="AG1394" i="22" s="1"/>
  <c r="N1395" i="22"/>
  <c r="AG1395" i="22" s="1"/>
  <c r="N1396" i="22"/>
  <c r="AG1396" i="22" s="1"/>
  <c r="N1397" i="22"/>
  <c r="AG1397" i="22" s="1"/>
  <c r="N1398" i="22"/>
  <c r="AG1398" i="22" s="1"/>
  <c r="N1399" i="22"/>
  <c r="AG1399" i="22" s="1"/>
  <c r="N1400" i="22"/>
  <c r="AG1400" i="22" s="1"/>
  <c r="N1401" i="22"/>
  <c r="AG1401" i="22" s="1"/>
  <c r="N1402" i="22"/>
  <c r="AG1402" i="22" s="1"/>
  <c r="N1403" i="22"/>
  <c r="AG1403" i="22" s="1"/>
  <c r="N1404" i="22"/>
  <c r="AG1404" i="22" s="1"/>
  <c r="N1405" i="22"/>
  <c r="AG1405" i="22" s="1"/>
  <c r="N1406" i="22"/>
  <c r="AG1406" i="22" s="1"/>
  <c r="N1407" i="22"/>
  <c r="AG1407" i="22" s="1"/>
  <c r="N1408" i="22"/>
  <c r="AG1408" i="22" s="1"/>
  <c r="N1409" i="22"/>
  <c r="AG1409" i="22" s="1"/>
  <c r="N1410" i="22"/>
  <c r="AG1410" i="22" s="1"/>
  <c r="N1411" i="22"/>
  <c r="AG1411" i="22" s="1"/>
  <c r="N1412" i="22"/>
  <c r="AG1412" i="22" s="1"/>
  <c r="N1413" i="22"/>
  <c r="AG1413" i="22" s="1"/>
  <c r="N1414" i="22"/>
  <c r="AG1414" i="22" s="1"/>
  <c r="N1415" i="22"/>
  <c r="AG1415" i="22" s="1"/>
  <c r="N1416" i="22"/>
  <c r="AG1416" i="22" s="1"/>
  <c r="N1417" i="22"/>
  <c r="AG1417" i="22" s="1"/>
  <c r="N1418" i="22"/>
  <c r="AG1418" i="22" s="1"/>
  <c r="N1419" i="22"/>
  <c r="AG1419" i="22" s="1"/>
  <c r="N1420" i="22"/>
  <c r="AG1420" i="22" s="1"/>
  <c r="N1421" i="22"/>
  <c r="AG1421" i="22" s="1"/>
  <c r="N1422" i="22"/>
  <c r="AG1422" i="22" s="1"/>
  <c r="N1423" i="22"/>
  <c r="AG1423" i="22" s="1"/>
  <c r="N1424" i="22"/>
  <c r="AG1424" i="22" s="1"/>
  <c r="N1425" i="22"/>
  <c r="AG1425" i="22" s="1"/>
  <c r="N1426" i="22"/>
  <c r="AG1426" i="22" s="1"/>
  <c r="N1427" i="22"/>
  <c r="AG1427" i="22" s="1"/>
  <c r="N1428" i="22"/>
  <c r="AG1428" i="22" s="1"/>
  <c r="N1429" i="22"/>
  <c r="AG1429" i="22" s="1"/>
  <c r="N1430" i="22"/>
  <c r="AG1430" i="22" s="1"/>
  <c r="N1431" i="22"/>
  <c r="AG1431" i="22" s="1"/>
  <c r="N1432" i="22"/>
  <c r="AG1432" i="22" s="1"/>
  <c r="N1433" i="22"/>
  <c r="AG1433" i="22" s="1"/>
  <c r="N1434" i="22"/>
  <c r="AG1434" i="22" s="1"/>
  <c r="N1435" i="22"/>
  <c r="AG1435" i="22" s="1"/>
  <c r="N1436" i="22"/>
  <c r="AG1436" i="22" s="1"/>
  <c r="N1437" i="22"/>
  <c r="AG1437" i="22" s="1"/>
  <c r="N1438" i="22"/>
  <c r="AG1438" i="22" s="1"/>
  <c r="N1439" i="22"/>
  <c r="AG1439" i="22" s="1"/>
  <c r="N1440" i="22"/>
  <c r="AG1440" i="22" s="1"/>
  <c r="N1441" i="22"/>
  <c r="AG1441" i="22" s="1"/>
  <c r="N1442" i="22"/>
  <c r="AG1442" i="22" s="1"/>
  <c r="N1443" i="22"/>
  <c r="AG1443" i="22" s="1"/>
  <c r="N1444" i="22"/>
  <c r="AG1444" i="22" s="1"/>
  <c r="N1445" i="22"/>
  <c r="AG1445" i="22" s="1"/>
  <c r="N1446" i="22"/>
  <c r="AG1446" i="22" s="1"/>
  <c r="N1447" i="22"/>
  <c r="AG1447" i="22" s="1"/>
  <c r="N1448" i="22"/>
  <c r="AG1448" i="22" s="1"/>
  <c r="N1449" i="22"/>
  <c r="AG1449" i="22" s="1"/>
  <c r="N1450" i="22"/>
  <c r="AG1450" i="22" s="1"/>
  <c r="N1451" i="22"/>
  <c r="AG1451" i="22" s="1"/>
  <c r="N1452" i="22"/>
  <c r="AG1452" i="22" s="1"/>
  <c r="N1453" i="22"/>
  <c r="AG1453" i="22" s="1"/>
  <c r="N1454" i="22"/>
  <c r="AG1454" i="22" s="1"/>
  <c r="N1455" i="22"/>
  <c r="AG1455" i="22" s="1"/>
  <c r="N1456" i="22"/>
  <c r="AG1456" i="22" s="1"/>
  <c r="N1457" i="22"/>
  <c r="AG1457" i="22" s="1"/>
  <c r="N1458" i="22"/>
  <c r="AG1458" i="22" s="1"/>
  <c r="N1459" i="22"/>
  <c r="AG1459" i="22" s="1"/>
  <c r="N1460" i="22"/>
  <c r="AG1460" i="22" s="1"/>
  <c r="N1461" i="22"/>
  <c r="AG1461" i="22" s="1"/>
  <c r="N1462" i="22"/>
  <c r="AG1462" i="22" s="1"/>
  <c r="N1463" i="22"/>
  <c r="AG1463" i="22" s="1"/>
  <c r="N1464" i="22"/>
  <c r="AG1464" i="22" s="1"/>
  <c r="N1465" i="22"/>
  <c r="AG1465" i="22" s="1"/>
  <c r="N1466" i="22"/>
  <c r="AG1466" i="22" s="1"/>
  <c r="N1467" i="22"/>
  <c r="AG1467" i="22" s="1"/>
  <c r="N1468" i="22"/>
  <c r="AG1468" i="22" s="1"/>
  <c r="N1469" i="22"/>
  <c r="AG1469" i="22" s="1"/>
  <c r="N1470" i="22"/>
  <c r="AG1470" i="22" s="1"/>
  <c r="N1471" i="22"/>
  <c r="AG1471" i="22" s="1"/>
  <c r="N1472" i="22"/>
  <c r="AG1472" i="22" s="1"/>
  <c r="N1473" i="22"/>
  <c r="AG1473" i="22" s="1"/>
  <c r="N1474" i="22"/>
  <c r="AG1474" i="22" s="1"/>
  <c r="N1475" i="22"/>
  <c r="AG1475" i="22" s="1"/>
  <c r="N1476" i="22"/>
  <c r="AG1476" i="22" s="1"/>
  <c r="N1477" i="22"/>
  <c r="AG1477" i="22" s="1"/>
  <c r="N1478" i="22"/>
  <c r="AG1478" i="22" s="1"/>
  <c r="N1479" i="22"/>
  <c r="AG1479" i="22" s="1"/>
  <c r="N1480" i="22"/>
  <c r="AG1480" i="22" s="1"/>
  <c r="N1481" i="22"/>
  <c r="AG1481" i="22" s="1"/>
  <c r="N1482" i="22"/>
  <c r="AG1482" i="22" s="1"/>
  <c r="N1483" i="22"/>
  <c r="AG1483" i="22" s="1"/>
  <c r="N1484" i="22"/>
  <c r="AG1484" i="22" s="1"/>
  <c r="N1485" i="22"/>
  <c r="AG1485" i="22" s="1"/>
  <c r="N1486" i="22"/>
  <c r="AG1486" i="22" s="1"/>
  <c r="N1487" i="22"/>
  <c r="AG1487" i="22" s="1"/>
  <c r="N1488" i="22"/>
  <c r="AG1488" i="22" s="1"/>
  <c r="N1489" i="22"/>
  <c r="AG1489" i="22" s="1"/>
  <c r="N1490" i="22"/>
  <c r="AG1490" i="22" s="1"/>
  <c r="N1491" i="22"/>
  <c r="AG1491" i="22" s="1"/>
  <c r="N1492" i="22"/>
  <c r="AG1492" i="22" s="1"/>
  <c r="N1493" i="22"/>
  <c r="AG1493" i="22" s="1"/>
  <c r="N1494" i="22"/>
  <c r="AG1494" i="22" s="1"/>
  <c r="N1495" i="22"/>
  <c r="AG1495" i="22" s="1"/>
  <c r="N1496" i="22"/>
  <c r="AG1496" i="22" s="1"/>
  <c r="N1497" i="22"/>
  <c r="AG1497" i="22" s="1"/>
  <c r="N1498" i="22"/>
  <c r="AG1498" i="22" s="1"/>
  <c r="N1499" i="22"/>
  <c r="AG1499" i="22" s="1"/>
  <c r="N1500" i="22"/>
  <c r="AG1500" i="22" s="1"/>
  <c r="N1501" i="22"/>
  <c r="AG1501" i="22" s="1"/>
  <c r="N1502" i="22"/>
  <c r="AG1502" i="22" s="1"/>
  <c r="N1503" i="22"/>
  <c r="AG1503" i="22" s="1"/>
  <c r="N1504" i="22"/>
  <c r="AG1504" i="22" s="1"/>
  <c r="N1505" i="22"/>
  <c r="AG1505" i="22" s="1"/>
  <c r="N1506" i="22"/>
  <c r="AG1506" i="22" s="1"/>
  <c r="N1507" i="22"/>
  <c r="AG1507" i="22" s="1"/>
  <c r="N1508" i="22"/>
  <c r="AG1508" i="22" s="1"/>
  <c r="N1509" i="22"/>
  <c r="AG1509" i="22" s="1"/>
  <c r="N1510" i="22"/>
  <c r="AG1510" i="22" s="1"/>
  <c r="N1511" i="22"/>
  <c r="AG1511" i="22" s="1"/>
  <c r="N1512" i="22"/>
  <c r="AG1512" i="22" s="1"/>
  <c r="N1513" i="22"/>
  <c r="AG1513" i="22" s="1"/>
  <c r="N1514" i="22"/>
  <c r="AG1514" i="22" s="1"/>
  <c r="N1515" i="22"/>
  <c r="AG1515" i="22" s="1"/>
  <c r="N1516" i="22"/>
  <c r="AG1516" i="22" s="1"/>
  <c r="N1517" i="22"/>
  <c r="AG1517" i="22" s="1"/>
  <c r="N1518" i="22"/>
  <c r="AG1518" i="22" s="1"/>
  <c r="N1519" i="22"/>
  <c r="AG1519" i="22" s="1"/>
  <c r="N1520" i="22"/>
  <c r="AG1520" i="22" s="1"/>
  <c r="N1521" i="22"/>
  <c r="AG1521" i="22" s="1"/>
  <c r="N1522" i="22"/>
  <c r="AG1522" i="22" s="1"/>
  <c r="N1523" i="22"/>
  <c r="AG1523" i="22" s="1"/>
  <c r="N1524" i="22"/>
  <c r="AG1524" i="22" s="1"/>
  <c r="N1525" i="22"/>
  <c r="AG1525" i="22" s="1"/>
  <c r="N1526" i="22"/>
  <c r="AG1526" i="22" s="1"/>
  <c r="N1527" i="22"/>
  <c r="AG1527" i="22" s="1"/>
  <c r="N1528" i="22"/>
  <c r="AG1528" i="22" s="1"/>
  <c r="N1529" i="22"/>
  <c r="AG1529" i="22" s="1"/>
  <c r="N1530" i="22"/>
  <c r="AG1530" i="22" s="1"/>
  <c r="N1531" i="22"/>
  <c r="AG1531" i="22" s="1"/>
  <c r="N1532" i="22"/>
  <c r="AG1532" i="22" s="1"/>
  <c r="N1533" i="22"/>
  <c r="AG1533" i="22" s="1"/>
  <c r="N1534" i="22"/>
  <c r="AG1534" i="22" s="1"/>
  <c r="N1535" i="22"/>
  <c r="AG1535" i="22" s="1"/>
  <c r="N1536" i="22"/>
  <c r="AG1536" i="22" s="1"/>
  <c r="N1537" i="22"/>
  <c r="AG1537" i="22" s="1"/>
  <c r="N1538" i="22"/>
  <c r="AG1538" i="22" s="1"/>
  <c r="N1539" i="22"/>
  <c r="AG1539" i="22" s="1"/>
  <c r="N1540" i="22"/>
  <c r="AG1540" i="22" s="1"/>
  <c r="N1541" i="22"/>
  <c r="AG1541" i="22" s="1"/>
  <c r="N1542" i="22"/>
  <c r="AG1542" i="22" s="1"/>
  <c r="N1543" i="22"/>
  <c r="AG1543" i="22" s="1"/>
  <c r="N1544" i="22"/>
  <c r="AG1544" i="22" s="1"/>
  <c r="N1545" i="22"/>
  <c r="AG1545" i="22" s="1"/>
  <c r="N1546" i="22"/>
  <c r="AG1546" i="22" s="1"/>
  <c r="N1547" i="22"/>
  <c r="AG1547" i="22" s="1"/>
  <c r="N1548" i="22"/>
  <c r="AG1548" i="22" s="1"/>
  <c r="N1549" i="22"/>
  <c r="AG1549" i="22" s="1"/>
  <c r="N1550" i="22"/>
  <c r="AG1550" i="22" s="1"/>
  <c r="N1551" i="22"/>
  <c r="AG1551" i="22" s="1"/>
  <c r="N1552" i="22"/>
  <c r="AG1552" i="22" s="1"/>
  <c r="N1553" i="22"/>
  <c r="AG1553" i="22" s="1"/>
  <c r="N1554" i="22"/>
  <c r="AG1554" i="22" s="1"/>
  <c r="N1555" i="22"/>
  <c r="AG1555" i="22" s="1"/>
  <c r="N1556" i="22"/>
  <c r="AG1556" i="22" s="1"/>
  <c r="N1557" i="22"/>
  <c r="AG1557" i="22" s="1"/>
  <c r="N1558" i="22"/>
  <c r="AG1558" i="22" s="1"/>
  <c r="N1559" i="22"/>
  <c r="AG1559" i="22" s="1"/>
  <c r="N1560" i="22"/>
  <c r="AG1560" i="22" s="1"/>
  <c r="N1561" i="22"/>
  <c r="AG1561" i="22" s="1"/>
  <c r="N1562" i="22"/>
  <c r="AG1562" i="22" s="1"/>
  <c r="N1563" i="22"/>
  <c r="AG1563" i="22" s="1"/>
  <c r="N1564" i="22"/>
  <c r="AG1564" i="22" s="1"/>
  <c r="N1565" i="22"/>
  <c r="AG1565" i="22" s="1"/>
  <c r="N1566" i="22"/>
  <c r="AG1566" i="22" s="1"/>
  <c r="N1567" i="22"/>
  <c r="AG1567" i="22" s="1"/>
  <c r="N1568" i="22"/>
  <c r="AG1568" i="22" s="1"/>
  <c r="N1569" i="22"/>
  <c r="AG1569" i="22" s="1"/>
  <c r="N1570" i="22"/>
  <c r="AG1570" i="22" s="1"/>
  <c r="N1571" i="22"/>
  <c r="AG1571" i="22" s="1"/>
  <c r="N1572" i="22"/>
  <c r="AG1572" i="22" s="1"/>
  <c r="N1573" i="22"/>
  <c r="AG1573" i="22" s="1"/>
  <c r="N1574" i="22"/>
  <c r="AG1574" i="22" s="1"/>
  <c r="N1575" i="22"/>
  <c r="AG1575" i="22" s="1"/>
  <c r="N1576" i="22"/>
  <c r="AG1576" i="22" s="1"/>
  <c r="N1577" i="22"/>
  <c r="AG1577" i="22" s="1"/>
  <c r="N1578" i="22"/>
  <c r="AG1578" i="22" s="1"/>
  <c r="N1579" i="22"/>
  <c r="AG1579" i="22" s="1"/>
  <c r="N1580" i="22"/>
  <c r="AG1580" i="22" s="1"/>
  <c r="N1581" i="22"/>
  <c r="AG1581" i="22" s="1"/>
  <c r="N1582" i="22"/>
  <c r="AG1582" i="22" s="1"/>
  <c r="N1583" i="22"/>
  <c r="AG1583" i="22" s="1"/>
  <c r="N1584" i="22"/>
  <c r="AG1584" i="22" s="1"/>
  <c r="N1585" i="22"/>
  <c r="AG1585" i="22" s="1"/>
  <c r="N1586" i="22"/>
  <c r="AG1586" i="22" s="1"/>
  <c r="N1587" i="22"/>
  <c r="AG1587" i="22" s="1"/>
  <c r="N1588" i="22"/>
  <c r="AG1588" i="22" s="1"/>
  <c r="N1589" i="22"/>
  <c r="AG1589" i="22" s="1"/>
  <c r="N1590" i="22"/>
  <c r="AG1590" i="22" s="1"/>
  <c r="N1591" i="22"/>
  <c r="AG1591" i="22" s="1"/>
  <c r="N1592" i="22"/>
  <c r="AG1592" i="22" s="1"/>
  <c r="N1593" i="22"/>
  <c r="AG1593" i="22" s="1"/>
  <c r="N1594" i="22"/>
  <c r="AG1594" i="22" s="1"/>
  <c r="N1595" i="22"/>
  <c r="AG1595" i="22" s="1"/>
  <c r="N1596" i="22"/>
  <c r="AG1596" i="22" s="1"/>
  <c r="N1597" i="22"/>
  <c r="AG1597" i="22" s="1"/>
  <c r="N1598" i="22"/>
  <c r="AG1598" i="22" s="1"/>
  <c r="N1599" i="22"/>
  <c r="AG1599" i="22" s="1"/>
  <c r="N1600" i="22"/>
  <c r="AG1600" i="22" s="1"/>
  <c r="N1601" i="22"/>
  <c r="AG1601" i="22" s="1"/>
  <c r="N1602" i="22"/>
  <c r="AG1602" i="22" s="1"/>
  <c r="N1603" i="22"/>
  <c r="AG1603" i="22" s="1"/>
  <c r="N1604" i="22"/>
  <c r="AG1604" i="22" s="1"/>
  <c r="N1605" i="22"/>
  <c r="AG1605" i="22" s="1"/>
  <c r="N1606" i="22"/>
  <c r="AG1606" i="22" s="1"/>
  <c r="N1607" i="22"/>
  <c r="AG1607" i="22" s="1"/>
  <c r="N1608" i="22"/>
  <c r="AG1608" i="22" s="1"/>
  <c r="N1609" i="22"/>
  <c r="AG1609" i="22" s="1"/>
  <c r="N1610" i="22"/>
  <c r="AG1610" i="22" s="1"/>
  <c r="N1611" i="22"/>
  <c r="AG1611" i="22" s="1"/>
  <c r="N1612" i="22"/>
  <c r="AG1612" i="22" s="1"/>
  <c r="N1613" i="22"/>
  <c r="AG1613" i="22" s="1"/>
  <c r="N1614" i="22"/>
  <c r="AG1614" i="22" s="1"/>
  <c r="N1615" i="22"/>
  <c r="AG1615" i="22" s="1"/>
  <c r="N1616" i="22"/>
  <c r="AG1616" i="22" s="1"/>
  <c r="N1617" i="22"/>
  <c r="AG1617" i="22" s="1"/>
  <c r="N1618" i="22"/>
  <c r="AG1618" i="22" s="1"/>
  <c r="N1619" i="22"/>
  <c r="AG1619" i="22" s="1"/>
  <c r="N1620" i="22"/>
  <c r="AG1620" i="22" s="1"/>
  <c r="N1621" i="22"/>
  <c r="AG1621" i="22" s="1"/>
  <c r="N1622" i="22"/>
  <c r="AG1622" i="22" s="1"/>
  <c r="N1623" i="22"/>
  <c r="AG1623" i="22" s="1"/>
  <c r="N1624" i="22"/>
  <c r="AG1624" i="22" s="1"/>
  <c r="N1625" i="22"/>
  <c r="AG1625" i="22" s="1"/>
  <c r="N1626" i="22"/>
  <c r="AG1626" i="22" s="1"/>
  <c r="N1627" i="22"/>
  <c r="AG1627" i="22" s="1"/>
  <c r="N1628" i="22"/>
  <c r="AG1628" i="22" s="1"/>
  <c r="N1629" i="22"/>
  <c r="AG1629" i="22" s="1"/>
  <c r="N1630" i="22"/>
  <c r="AG1630" i="22" s="1"/>
  <c r="N1631" i="22"/>
  <c r="AG1631" i="22" s="1"/>
  <c r="N1632" i="22"/>
  <c r="AG1632" i="22" s="1"/>
  <c r="N1633" i="22"/>
  <c r="AG1633" i="22" s="1"/>
  <c r="N1634" i="22"/>
  <c r="AG1634" i="22" s="1"/>
  <c r="N1635" i="22"/>
  <c r="AG1635" i="22" s="1"/>
  <c r="N1636" i="22"/>
  <c r="AG1636" i="22" s="1"/>
  <c r="N1637" i="22"/>
  <c r="AG1637" i="22" s="1"/>
  <c r="N1638" i="22"/>
  <c r="AG1638" i="22" s="1"/>
  <c r="N1639" i="22"/>
  <c r="AG1639" i="22" s="1"/>
  <c r="N1640" i="22"/>
  <c r="AG1640" i="22" s="1"/>
  <c r="N1641" i="22"/>
  <c r="AG1641" i="22" s="1"/>
  <c r="N1642" i="22"/>
  <c r="AG1642" i="22" s="1"/>
  <c r="N1643" i="22"/>
  <c r="AG1643" i="22" s="1"/>
  <c r="N1644" i="22"/>
  <c r="AG1644" i="22" s="1"/>
  <c r="N1645" i="22"/>
  <c r="AG1645" i="22" s="1"/>
  <c r="N1646" i="22"/>
  <c r="AG1646" i="22" s="1"/>
  <c r="N1647" i="22"/>
  <c r="AG1647" i="22" s="1"/>
  <c r="N1648" i="22"/>
  <c r="AG1648" i="22" s="1"/>
  <c r="N1649" i="22"/>
  <c r="AG1649" i="22" s="1"/>
  <c r="N1650" i="22"/>
  <c r="AG1650" i="22" s="1"/>
  <c r="N1651" i="22"/>
  <c r="AG1651" i="22" s="1"/>
  <c r="N1652" i="22"/>
  <c r="AG1652" i="22" s="1"/>
  <c r="N1653" i="22"/>
  <c r="AG1653" i="22" s="1"/>
  <c r="N1654" i="22"/>
  <c r="AG1654" i="22" s="1"/>
  <c r="N1655" i="22"/>
  <c r="AG1655" i="22" s="1"/>
  <c r="N1656" i="22"/>
  <c r="AG1656" i="22" s="1"/>
  <c r="N1657" i="22"/>
  <c r="AG1657" i="22" s="1"/>
  <c r="N1658" i="22"/>
  <c r="AG1658" i="22" s="1"/>
  <c r="N1659" i="22"/>
  <c r="AG1659" i="22" s="1"/>
  <c r="N1660" i="22"/>
  <c r="AG1660" i="22" s="1"/>
  <c r="N1661" i="22"/>
  <c r="AG1661" i="22" s="1"/>
  <c r="N1662" i="22"/>
  <c r="AG1662" i="22" s="1"/>
  <c r="N1663" i="22"/>
  <c r="AG1663" i="22" s="1"/>
  <c r="N1664" i="22"/>
  <c r="AG1664" i="22" s="1"/>
  <c r="N1665" i="22"/>
  <c r="AG1665" i="22" s="1"/>
  <c r="N1666" i="22"/>
  <c r="AG1666" i="22" s="1"/>
  <c r="N1667" i="22"/>
  <c r="AG1667" i="22" s="1"/>
  <c r="N1668" i="22"/>
  <c r="AG1668" i="22" s="1"/>
  <c r="N1669" i="22"/>
  <c r="AG1669" i="22" s="1"/>
  <c r="N1670" i="22"/>
  <c r="AG1670" i="22" s="1"/>
  <c r="N1671" i="22"/>
  <c r="AG1671" i="22" s="1"/>
  <c r="N1672" i="22"/>
  <c r="AG1672" i="22" s="1"/>
  <c r="N1673" i="22"/>
  <c r="AG1673" i="22" s="1"/>
  <c r="N1674" i="22"/>
  <c r="AG1674" i="22" s="1"/>
  <c r="N1675" i="22"/>
  <c r="AG1675" i="22" s="1"/>
  <c r="N1676" i="22"/>
  <c r="AG1676" i="22" s="1"/>
  <c r="N1677" i="22"/>
  <c r="AG1677" i="22" s="1"/>
  <c r="N1678" i="22"/>
  <c r="AG1678" i="22" s="1"/>
  <c r="N1679" i="22"/>
  <c r="AG1679" i="22" s="1"/>
  <c r="N1680" i="22"/>
  <c r="AG1680" i="22" s="1"/>
  <c r="N1681" i="22"/>
  <c r="AG1681" i="22" s="1"/>
  <c r="N1682" i="22"/>
  <c r="AG1682" i="22" s="1"/>
  <c r="N1683" i="22"/>
  <c r="AG1683" i="22" s="1"/>
  <c r="N1684" i="22"/>
  <c r="AG1684" i="22" s="1"/>
  <c r="N1685" i="22"/>
  <c r="AG1685" i="22" s="1"/>
  <c r="N1686" i="22"/>
  <c r="AG1686" i="22" s="1"/>
  <c r="N1687" i="22"/>
  <c r="AG1687" i="22" s="1"/>
  <c r="N1688" i="22"/>
  <c r="AG1688" i="22" s="1"/>
  <c r="N1689" i="22"/>
  <c r="AG1689" i="22" s="1"/>
  <c r="N1690" i="22"/>
  <c r="AG1690" i="22" s="1"/>
  <c r="N1691" i="22"/>
  <c r="AG1691" i="22" s="1"/>
  <c r="N1692" i="22"/>
  <c r="AG1692" i="22" s="1"/>
  <c r="N1693" i="22"/>
  <c r="AG1693" i="22" s="1"/>
  <c r="N1694" i="22"/>
  <c r="AG1694" i="22" s="1"/>
  <c r="N1695" i="22"/>
  <c r="AG1695" i="22" s="1"/>
  <c r="N1696" i="22"/>
  <c r="AG1696" i="22" s="1"/>
  <c r="N1697" i="22"/>
  <c r="AG1697" i="22" s="1"/>
  <c r="N1698" i="22"/>
  <c r="AG1698" i="22" s="1"/>
  <c r="N1699" i="22"/>
  <c r="AG1699" i="22" s="1"/>
  <c r="N1700" i="22"/>
  <c r="AG1700" i="22" s="1"/>
  <c r="N1701" i="22"/>
  <c r="AG1701" i="22" s="1"/>
  <c r="N1702" i="22"/>
  <c r="AG1702" i="22" s="1"/>
  <c r="N1703" i="22"/>
  <c r="AG1703" i="22" s="1"/>
  <c r="N1704" i="22"/>
  <c r="AG1704" i="22" s="1"/>
  <c r="N1705" i="22"/>
  <c r="AG1705" i="22" s="1"/>
  <c r="N1706" i="22"/>
  <c r="AG1706" i="22" s="1"/>
  <c r="N1707" i="22"/>
  <c r="AG1707" i="22" s="1"/>
  <c r="N1708" i="22"/>
  <c r="AG1708" i="22" s="1"/>
  <c r="N1709" i="22"/>
  <c r="AG1709" i="22" s="1"/>
  <c r="N1710" i="22"/>
  <c r="AG1710" i="22" s="1"/>
  <c r="N1711" i="22"/>
  <c r="AG1711" i="22" s="1"/>
  <c r="N1712" i="22"/>
  <c r="AG1712" i="22" s="1"/>
  <c r="N1713" i="22"/>
  <c r="AG1713" i="22" s="1"/>
  <c r="N1714" i="22"/>
  <c r="AG1714" i="22" s="1"/>
  <c r="N1715" i="22"/>
  <c r="AG1715" i="22" s="1"/>
  <c r="N1716" i="22"/>
  <c r="AG1716" i="22" s="1"/>
  <c r="N1717" i="22"/>
  <c r="AG1717" i="22" s="1"/>
  <c r="N1718" i="22"/>
  <c r="AG1718" i="22" s="1"/>
  <c r="N1719" i="22"/>
  <c r="AG1719" i="22" s="1"/>
  <c r="N1720" i="22"/>
  <c r="AG1720" i="22" s="1"/>
  <c r="N1721" i="22"/>
  <c r="AG1721" i="22" s="1"/>
  <c r="N1722" i="22"/>
  <c r="AG1722" i="22" s="1"/>
  <c r="N1723" i="22"/>
  <c r="AG1723" i="22" s="1"/>
  <c r="N1724" i="22"/>
  <c r="AG1724" i="22" s="1"/>
  <c r="N1725" i="22"/>
  <c r="AG1725" i="22" s="1"/>
  <c r="N1726" i="22"/>
  <c r="AG1726" i="22" s="1"/>
  <c r="N1727" i="22"/>
  <c r="AG1727" i="22" s="1"/>
  <c r="N1728" i="22"/>
  <c r="AG1728" i="22" s="1"/>
  <c r="N1729" i="22"/>
  <c r="AG1729" i="22" s="1"/>
  <c r="N1730" i="22"/>
  <c r="AG1730" i="22" s="1"/>
  <c r="N1731" i="22"/>
  <c r="AG1731" i="22" s="1"/>
  <c r="N1732" i="22"/>
  <c r="AG1732" i="22" s="1"/>
  <c r="N1733" i="22"/>
  <c r="AG1733" i="22" s="1"/>
  <c r="N1734" i="22"/>
  <c r="AG1734" i="22" s="1"/>
  <c r="N1735" i="22"/>
  <c r="AG1735" i="22" s="1"/>
  <c r="N1736" i="22"/>
  <c r="AG1736" i="22" s="1"/>
  <c r="N1737" i="22"/>
  <c r="AG1737" i="22" s="1"/>
  <c r="N1738" i="22"/>
  <c r="AG1738" i="22" s="1"/>
  <c r="N1739" i="22"/>
  <c r="AG1739" i="22" s="1"/>
  <c r="N1740" i="22"/>
  <c r="AG1740" i="22" s="1"/>
  <c r="N1741" i="22"/>
  <c r="AG1741" i="22" s="1"/>
  <c r="N1742" i="22"/>
  <c r="AG1742" i="22" s="1"/>
  <c r="N1743" i="22"/>
  <c r="AG1743" i="22" s="1"/>
  <c r="N1744" i="22"/>
  <c r="AG1744" i="22" s="1"/>
  <c r="N1745" i="22"/>
  <c r="AG1745" i="22" s="1"/>
  <c r="N1746" i="22"/>
  <c r="AG1746" i="22" s="1"/>
  <c r="N1747" i="22"/>
  <c r="AG1747" i="22" s="1"/>
  <c r="N1748" i="22"/>
  <c r="AG1748" i="22" s="1"/>
  <c r="N1749" i="22"/>
  <c r="AG1749" i="22" s="1"/>
  <c r="N1750" i="22"/>
  <c r="AG1750" i="22" s="1"/>
  <c r="N1751" i="22"/>
  <c r="AG1751" i="22" s="1"/>
  <c r="N1752" i="22"/>
  <c r="AG1752" i="22" s="1"/>
  <c r="N1753" i="22"/>
  <c r="AG1753" i="22" s="1"/>
  <c r="N1754" i="22"/>
  <c r="AG1754" i="22" s="1"/>
  <c r="N1755" i="22"/>
  <c r="AG1755" i="22" s="1"/>
  <c r="N1756" i="22"/>
  <c r="AG1756" i="22" s="1"/>
  <c r="N1757" i="22"/>
  <c r="AG1757" i="22" s="1"/>
  <c r="N1758" i="22"/>
  <c r="AG1758" i="22" s="1"/>
  <c r="N1759" i="22"/>
  <c r="AG1759" i="22" s="1"/>
  <c r="N1760" i="22"/>
  <c r="AG1760" i="22" s="1"/>
  <c r="N1761" i="22"/>
  <c r="AG1761" i="22" s="1"/>
  <c r="N1762" i="22"/>
  <c r="AG1762" i="22" s="1"/>
  <c r="N1763" i="22"/>
  <c r="AG1763" i="22" s="1"/>
  <c r="N1764" i="22"/>
  <c r="AG1764" i="22" s="1"/>
  <c r="N1765" i="22"/>
  <c r="AG1765" i="22" s="1"/>
  <c r="N1766" i="22"/>
  <c r="AG1766" i="22" s="1"/>
  <c r="N1767" i="22"/>
  <c r="AG1767" i="22" s="1"/>
  <c r="N1768" i="22"/>
  <c r="AG1768" i="22" s="1"/>
  <c r="N1769" i="22"/>
  <c r="AG1769" i="22" s="1"/>
  <c r="N1770" i="22"/>
  <c r="AG1770" i="22" s="1"/>
  <c r="N1771" i="22"/>
  <c r="AG1771" i="22" s="1"/>
  <c r="N1772" i="22"/>
  <c r="AG1772" i="22" s="1"/>
  <c r="N1773" i="22"/>
  <c r="AG1773" i="22" s="1"/>
  <c r="N1774" i="22"/>
  <c r="AG1774" i="22" s="1"/>
  <c r="N1775" i="22"/>
  <c r="AG1775" i="22" s="1"/>
  <c r="N1776" i="22"/>
  <c r="AG1776" i="22" s="1"/>
  <c r="N1777" i="22"/>
  <c r="AG1777" i="22" s="1"/>
  <c r="N1778" i="22"/>
  <c r="AG1778" i="22" s="1"/>
  <c r="N1779" i="22"/>
  <c r="AG1779" i="22" s="1"/>
  <c r="N1780" i="22"/>
  <c r="AG1780" i="22" s="1"/>
  <c r="N1781" i="22"/>
  <c r="AG1781" i="22" s="1"/>
  <c r="N1782" i="22"/>
  <c r="AG1782" i="22" s="1"/>
  <c r="N1783" i="22"/>
  <c r="AG1783" i="22" s="1"/>
  <c r="N1784" i="22"/>
  <c r="AG1784" i="22" s="1"/>
  <c r="N1785" i="22"/>
  <c r="AG1785" i="22" s="1"/>
  <c r="N1786" i="22"/>
  <c r="AG1786" i="22" s="1"/>
  <c r="N1787" i="22"/>
  <c r="AG1787" i="22" s="1"/>
  <c r="N1788" i="22"/>
  <c r="AG1788" i="22" s="1"/>
  <c r="N1789" i="22"/>
  <c r="AG1789" i="22" s="1"/>
  <c r="N1790" i="22"/>
  <c r="AG1790" i="22" s="1"/>
  <c r="N1791" i="22"/>
  <c r="AG1791" i="22" s="1"/>
  <c r="N1792" i="22"/>
  <c r="AG1792" i="22" s="1"/>
  <c r="N1793" i="22"/>
  <c r="AG1793" i="22" s="1"/>
  <c r="N1794" i="22"/>
  <c r="AG1794" i="22" s="1"/>
  <c r="N1795" i="22"/>
  <c r="AG1795" i="22" s="1"/>
  <c r="N1796" i="22"/>
  <c r="AG1796" i="22" s="1"/>
  <c r="N1797" i="22"/>
  <c r="AG1797" i="22" s="1"/>
  <c r="N1798" i="22"/>
  <c r="AG1798" i="22" s="1"/>
  <c r="N1799" i="22"/>
  <c r="AG1799" i="22" s="1"/>
  <c r="N1800" i="22"/>
  <c r="AG1800" i="22" s="1"/>
  <c r="N1801" i="22"/>
  <c r="AG1801" i="22" s="1"/>
  <c r="N1802" i="22"/>
  <c r="AG1802" i="22" s="1"/>
  <c r="N1803" i="22"/>
  <c r="AG1803" i="22" s="1"/>
  <c r="N1804" i="22"/>
  <c r="AG1804" i="22" s="1"/>
  <c r="N1805" i="22"/>
  <c r="AG1805" i="22" s="1"/>
  <c r="N1806" i="22"/>
  <c r="AG1806" i="22" s="1"/>
  <c r="N1807" i="22"/>
  <c r="AG1807" i="22" s="1"/>
  <c r="N1808" i="22"/>
  <c r="AG1808" i="22" s="1"/>
  <c r="N1809" i="22"/>
  <c r="AG1809" i="22" s="1"/>
  <c r="N1810" i="22"/>
  <c r="AG1810" i="22" s="1"/>
  <c r="N1811" i="22"/>
  <c r="AG1811" i="22" s="1"/>
  <c r="N1812" i="22"/>
  <c r="AG1812" i="22" s="1"/>
  <c r="N1813" i="22"/>
  <c r="AG1813" i="22" s="1"/>
  <c r="N1814" i="22"/>
  <c r="AG1814" i="22" s="1"/>
  <c r="N1815" i="22"/>
  <c r="AG1815" i="22" s="1"/>
  <c r="N1816" i="22"/>
  <c r="AG1816" i="22" s="1"/>
  <c r="N1817" i="22"/>
  <c r="AG1817" i="22" s="1"/>
  <c r="N1818" i="22"/>
  <c r="AG1818" i="22" s="1"/>
  <c r="N1819" i="22"/>
  <c r="AG1819" i="22" s="1"/>
  <c r="N1820" i="22"/>
  <c r="AG1820" i="22" s="1"/>
  <c r="N1821" i="22"/>
  <c r="AG1821" i="22" s="1"/>
  <c r="N1822" i="22"/>
  <c r="AG1822" i="22" s="1"/>
  <c r="N1823" i="22"/>
  <c r="AG1823" i="22" s="1"/>
  <c r="N1824" i="22"/>
  <c r="AG1824" i="22" s="1"/>
  <c r="N1825" i="22"/>
  <c r="AG1825" i="22" s="1"/>
  <c r="N1826" i="22"/>
  <c r="AG1826" i="22" s="1"/>
  <c r="N1827" i="22"/>
  <c r="AG1827" i="22" s="1"/>
  <c r="N1828" i="22"/>
  <c r="AG1828" i="22" s="1"/>
  <c r="N1829" i="22"/>
  <c r="AG1829" i="22" s="1"/>
  <c r="N1830" i="22"/>
  <c r="AG1830" i="22" s="1"/>
  <c r="N1831" i="22"/>
  <c r="AG1831" i="22" s="1"/>
  <c r="N1832" i="22"/>
  <c r="AG1832" i="22" s="1"/>
  <c r="N1833" i="22"/>
  <c r="AG1833" i="22" s="1"/>
  <c r="N1834" i="22"/>
  <c r="AG1834" i="22" s="1"/>
  <c r="N1835" i="22"/>
  <c r="AG1835" i="22" s="1"/>
  <c r="N1836" i="22"/>
  <c r="AG1836" i="22" s="1"/>
  <c r="N1837" i="22"/>
  <c r="AG1837" i="22" s="1"/>
  <c r="N1838" i="22"/>
  <c r="AG1838" i="22" s="1"/>
  <c r="N1839" i="22"/>
  <c r="AG1839" i="22" s="1"/>
  <c r="N1840" i="22"/>
  <c r="AG1840" i="22" s="1"/>
  <c r="N1841" i="22"/>
  <c r="AG1841" i="22" s="1"/>
  <c r="N1842" i="22"/>
  <c r="AG1842" i="22" s="1"/>
  <c r="N1843" i="22"/>
  <c r="AG1843" i="22" s="1"/>
  <c r="N1844" i="22"/>
  <c r="AG1844" i="22" s="1"/>
  <c r="N1845" i="22"/>
  <c r="AG1845" i="22" s="1"/>
  <c r="N1846" i="22"/>
  <c r="AG1846" i="22" s="1"/>
  <c r="N1847" i="22"/>
  <c r="AG1847" i="22" s="1"/>
  <c r="N1848" i="22"/>
  <c r="AG1848" i="22" s="1"/>
  <c r="N1849" i="22"/>
  <c r="AG1849" i="22" s="1"/>
  <c r="N1850" i="22"/>
  <c r="AG1850" i="22" s="1"/>
  <c r="N1851" i="22"/>
  <c r="AG1851" i="22" s="1"/>
  <c r="N1852" i="22"/>
  <c r="AG1852" i="22" s="1"/>
  <c r="N1853" i="22"/>
  <c r="AG1853" i="22" s="1"/>
  <c r="N1854" i="22"/>
  <c r="AG1854" i="22" s="1"/>
  <c r="N1855" i="22"/>
  <c r="AG1855" i="22" s="1"/>
  <c r="N1856" i="22"/>
  <c r="AG1856" i="22" s="1"/>
  <c r="N1857" i="22"/>
  <c r="AG1857" i="22" s="1"/>
  <c r="N1858" i="22"/>
  <c r="AG1858" i="22" s="1"/>
  <c r="N1859" i="22"/>
  <c r="AG1859" i="22" s="1"/>
  <c r="N1860" i="22"/>
  <c r="AG1860" i="22" s="1"/>
  <c r="N1861" i="22"/>
  <c r="AG1861" i="22" s="1"/>
  <c r="N1862" i="22"/>
  <c r="AG1862" i="22" s="1"/>
  <c r="N1863" i="22"/>
  <c r="AG1863" i="22" s="1"/>
  <c r="N1864" i="22"/>
  <c r="AG1864" i="22" s="1"/>
  <c r="N1865" i="22"/>
  <c r="AG1865" i="22" s="1"/>
  <c r="N1866" i="22"/>
  <c r="AG1866" i="22" s="1"/>
  <c r="N1867" i="22"/>
  <c r="AG1867" i="22" s="1"/>
  <c r="N1868" i="22"/>
  <c r="AG1868" i="22" s="1"/>
  <c r="N1869" i="22"/>
  <c r="AG1869" i="22" s="1"/>
  <c r="N1870" i="22"/>
  <c r="AG1870" i="22" s="1"/>
  <c r="N1871" i="22"/>
  <c r="AG1871" i="22" s="1"/>
  <c r="N1872" i="22"/>
  <c r="AG1872" i="22" s="1"/>
  <c r="N1873" i="22"/>
  <c r="AG1873" i="22" s="1"/>
  <c r="N1874" i="22"/>
  <c r="AG1874" i="22" s="1"/>
  <c r="N1875" i="22"/>
  <c r="AG1875" i="22" s="1"/>
  <c r="N1876" i="22"/>
  <c r="AG1876" i="22" s="1"/>
  <c r="N1877" i="22"/>
  <c r="AG1877" i="22" s="1"/>
  <c r="N1878" i="22"/>
  <c r="AG1878" i="22" s="1"/>
  <c r="N1879" i="22"/>
  <c r="AG1879" i="22" s="1"/>
  <c r="N1880" i="22"/>
  <c r="AG1880" i="22" s="1"/>
  <c r="N1881" i="22"/>
  <c r="AG1881" i="22" s="1"/>
  <c r="N1882" i="22"/>
  <c r="AG1882" i="22" s="1"/>
  <c r="N1883" i="22"/>
  <c r="AG1883" i="22" s="1"/>
  <c r="N1884" i="22"/>
  <c r="AG1884" i="22" s="1"/>
  <c r="N1885" i="22"/>
  <c r="AG1885" i="22" s="1"/>
  <c r="N1886" i="22"/>
  <c r="AG1886" i="22" s="1"/>
  <c r="N1887" i="22"/>
  <c r="AG1887" i="22" s="1"/>
  <c r="N1888" i="22"/>
  <c r="AG1888" i="22" s="1"/>
  <c r="N1889" i="22"/>
  <c r="AG1889" i="22" s="1"/>
  <c r="N1890" i="22"/>
  <c r="AG1890" i="22" s="1"/>
  <c r="N1891" i="22"/>
  <c r="AG1891" i="22" s="1"/>
  <c r="N1892" i="22"/>
  <c r="AG1892" i="22" s="1"/>
  <c r="N1893" i="22"/>
  <c r="AG1893" i="22" s="1"/>
  <c r="N1894" i="22"/>
  <c r="AG1894" i="22" s="1"/>
  <c r="N1895" i="22"/>
  <c r="AG1895" i="22" s="1"/>
  <c r="N1896" i="22"/>
  <c r="AG1896" i="22" s="1"/>
  <c r="N1897" i="22"/>
  <c r="AG1897" i="22" s="1"/>
  <c r="N1898" i="22"/>
  <c r="AG1898" i="22" s="1"/>
  <c r="N1899" i="22"/>
  <c r="AG1899" i="22" s="1"/>
  <c r="N1900" i="22"/>
  <c r="AG1900" i="22" s="1"/>
  <c r="N1901" i="22"/>
  <c r="AG1901" i="22" s="1"/>
  <c r="N1902" i="22"/>
  <c r="AG1902" i="22" s="1"/>
  <c r="N1903" i="22"/>
  <c r="AG1903" i="22" s="1"/>
  <c r="N1904" i="22"/>
  <c r="AG1904" i="22" s="1"/>
  <c r="N1905" i="22"/>
  <c r="AG1905" i="22" s="1"/>
  <c r="N1906" i="22"/>
  <c r="AG1906" i="22" s="1"/>
  <c r="N1907" i="22"/>
  <c r="AG1907" i="22" s="1"/>
  <c r="N1908" i="22"/>
  <c r="AG1908" i="22" s="1"/>
  <c r="N1909" i="22"/>
  <c r="AG1909" i="22" s="1"/>
  <c r="N1910" i="22"/>
  <c r="AG1910" i="22" s="1"/>
  <c r="N1911" i="22"/>
  <c r="AG1911" i="22" s="1"/>
  <c r="N1912" i="22"/>
  <c r="AG1912" i="22" s="1"/>
  <c r="N1913" i="22"/>
  <c r="AG1913" i="22" s="1"/>
  <c r="N1914" i="22"/>
  <c r="AG1914" i="22" s="1"/>
  <c r="N1915" i="22"/>
  <c r="AG1915" i="22" s="1"/>
  <c r="N1916" i="22"/>
  <c r="AG1916" i="22" s="1"/>
  <c r="N1917" i="22"/>
  <c r="AG1917" i="22" s="1"/>
  <c r="N1918" i="22"/>
  <c r="AG1918" i="22" s="1"/>
  <c r="N1919" i="22"/>
  <c r="AG1919" i="22" s="1"/>
  <c r="N1920" i="22"/>
  <c r="AG1920" i="22" s="1"/>
  <c r="N1921" i="22"/>
  <c r="AG1921" i="22" s="1"/>
  <c r="N1922" i="22"/>
  <c r="AG1922" i="22" s="1"/>
  <c r="N1923" i="22"/>
  <c r="AG1923" i="22" s="1"/>
  <c r="N1924" i="22"/>
  <c r="AG1924" i="22" s="1"/>
  <c r="N1925" i="22"/>
  <c r="AG1925" i="22" s="1"/>
  <c r="N1926" i="22"/>
  <c r="AG1926" i="22" s="1"/>
  <c r="N1927" i="22"/>
  <c r="AG1927" i="22" s="1"/>
  <c r="N1928" i="22"/>
  <c r="AG1928" i="22" s="1"/>
  <c r="N1929" i="22"/>
  <c r="AG1929" i="22" s="1"/>
  <c r="N1930" i="22"/>
  <c r="AG1930" i="22" s="1"/>
  <c r="N1931" i="22"/>
  <c r="AG1931" i="22" s="1"/>
  <c r="N1932" i="22"/>
  <c r="AG1932" i="22" s="1"/>
  <c r="N1933" i="22"/>
  <c r="AG1933" i="22" s="1"/>
  <c r="N1934" i="22"/>
  <c r="AG1934" i="22" s="1"/>
  <c r="N1935" i="22"/>
  <c r="AG1935" i="22" s="1"/>
  <c r="N1936" i="22"/>
  <c r="AG1936" i="22" s="1"/>
  <c r="N1937" i="22"/>
  <c r="AG1937" i="22" s="1"/>
  <c r="N1938" i="22"/>
  <c r="AG1938" i="22" s="1"/>
  <c r="N1939" i="22"/>
  <c r="AG1939" i="22" s="1"/>
  <c r="N1940" i="22"/>
  <c r="AG1940" i="22" s="1"/>
  <c r="N1941" i="22"/>
  <c r="AG1941" i="22" s="1"/>
  <c r="N1942" i="22"/>
  <c r="AG1942" i="22" s="1"/>
  <c r="N1943" i="22"/>
  <c r="AG1943" i="22" s="1"/>
  <c r="N1944" i="22"/>
  <c r="AG1944" i="22" s="1"/>
  <c r="N1945" i="22"/>
  <c r="AG1945" i="22" s="1"/>
  <c r="N1946" i="22"/>
  <c r="AG1946" i="22" s="1"/>
  <c r="N1947" i="22"/>
  <c r="AG1947" i="22" s="1"/>
  <c r="N1948" i="22"/>
  <c r="AG1948" i="22" s="1"/>
  <c r="N1949" i="22"/>
  <c r="AG1949" i="22" s="1"/>
  <c r="N1950" i="22"/>
  <c r="AG1950" i="22" s="1"/>
  <c r="N1951" i="22"/>
  <c r="AG1951" i="22" s="1"/>
  <c r="N1952" i="22"/>
  <c r="AG1952" i="22" s="1"/>
  <c r="N1953" i="22"/>
  <c r="AG1953" i="22" s="1"/>
  <c r="N1954" i="22"/>
  <c r="AG1954" i="22" s="1"/>
  <c r="N1955" i="22"/>
  <c r="AG1955" i="22" s="1"/>
  <c r="N1956" i="22"/>
  <c r="AG1956" i="22" s="1"/>
  <c r="N1957" i="22"/>
  <c r="AG1957" i="22" s="1"/>
  <c r="N1958" i="22"/>
  <c r="AG1958" i="22" s="1"/>
  <c r="N1959" i="22"/>
  <c r="AG1959" i="22" s="1"/>
  <c r="N1960" i="22"/>
  <c r="AG1960" i="22" s="1"/>
  <c r="N1961" i="22"/>
  <c r="AG1961" i="22" s="1"/>
  <c r="N1962" i="22"/>
  <c r="AG1962" i="22" s="1"/>
  <c r="N1963" i="22"/>
  <c r="AG1963" i="22" s="1"/>
  <c r="N1964" i="22"/>
  <c r="AG1964" i="22" s="1"/>
  <c r="N1965" i="22"/>
  <c r="AG1965" i="22" s="1"/>
  <c r="N1966" i="22"/>
  <c r="AG1966" i="22" s="1"/>
  <c r="N1967" i="22"/>
  <c r="AG1967" i="22" s="1"/>
  <c r="N1968" i="22"/>
  <c r="AG1968" i="22" s="1"/>
  <c r="N1969" i="22"/>
  <c r="AG1969" i="22" s="1"/>
  <c r="N1970" i="22"/>
  <c r="AG1970" i="22" s="1"/>
  <c r="N1971" i="22"/>
  <c r="AG1971" i="22" s="1"/>
  <c r="N1972" i="22"/>
  <c r="AG1972" i="22" s="1"/>
  <c r="N1973" i="22"/>
  <c r="AG1973" i="22" s="1"/>
  <c r="N1974" i="22"/>
  <c r="AG1974" i="22" s="1"/>
  <c r="N1975" i="22"/>
  <c r="AG1975" i="22" s="1"/>
  <c r="N1976" i="22"/>
  <c r="AG1976" i="22" s="1"/>
  <c r="N1977" i="22"/>
  <c r="AG1977" i="22" s="1"/>
  <c r="N1978" i="22"/>
  <c r="AG1978" i="22" s="1"/>
  <c r="N1979" i="22"/>
  <c r="AG1979" i="22" s="1"/>
  <c r="N1980" i="22"/>
  <c r="AG1980" i="22" s="1"/>
  <c r="N1981" i="22"/>
  <c r="AG1981" i="22" s="1"/>
  <c r="N1982" i="22"/>
  <c r="AG1982" i="22" s="1"/>
  <c r="N1983" i="22"/>
  <c r="AG1983" i="22" s="1"/>
  <c r="N1984" i="22"/>
  <c r="AG1984" i="22" s="1"/>
  <c r="N1985" i="22"/>
  <c r="AG1985" i="22" s="1"/>
  <c r="N1986" i="22"/>
  <c r="AG1986" i="22" s="1"/>
  <c r="N1987" i="22"/>
  <c r="AG1987" i="22" s="1"/>
  <c r="N1988" i="22"/>
  <c r="AG1988" i="22" s="1"/>
  <c r="N1989" i="22"/>
  <c r="AG1989" i="22" s="1"/>
  <c r="N1990" i="22"/>
  <c r="AG1990" i="22" s="1"/>
  <c r="N1991" i="22"/>
  <c r="AG1991" i="22" s="1"/>
  <c r="N1992" i="22"/>
  <c r="AG1992" i="22" s="1"/>
  <c r="N1993" i="22"/>
  <c r="AG1993" i="22" s="1"/>
  <c r="N1994" i="22"/>
  <c r="AG1994" i="22" s="1"/>
  <c r="N1995" i="22"/>
  <c r="AG1995" i="22" s="1"/>
  <c r="N1996" i="22"/>
  <c r="AG1996" i="22" s="1"/>
  <c r="N1997" i="22"/>
  <c r="AG1997" i="22" s="1"/>
  <c r="N1998" i="22"/>
  <c r="AG1998" i="22" s="1"/>
  <c r="N1999" i="22"/>
  <c r="AG1999" i="22" s="1"/>
  <c r="N2000" i="22"/>
  <c r="AG2000" i="22" s="1"/>
  <c r="N2001" i="22"/>
  <c r="AG2001" i="22" s="1"/>
  <c r="N3" i="22"/>
  <c r="AG3" i="22" s="1"/>
  <c r="N4" i="22"/>
  <c r="AG4" i="22" s="1"/>
  <c r="N5" i="22"/>
  <c r="AG5" i="22" s="1"/>
  <c r="N6" i="22"/>
  <c r="AG6" i="22" s="1"/>
  <c r="N7" i="22"/>
  <c r="AG7" i="22" s="1"/>
  <c r="N8" i="22"/>
  <c r="AG8" i="22" s="1"/>
  <c r="N9" i="22"/>
  <c r="AG9" i="22" s="1"/>
  <c r="N10" i="22"/>
  <c r="AG10" i="22" s="1"/>
  <c r="N11" i="22"/>
  <c r="AG11" i="22" s="1"/>
  <c r="N12" i="22"/>
  <c r="AG12" i="22" s="1"/>
  <c r="N13" i="22"/>
  <c r="AG13" i="22" s="1"/>
  <c r="N14" i="22"/>
  <c r="AG14" i="22" s="1"/>
  <c r="N15" i="22"/>
  <c r="AG15" i="22" s="1"/>
  <c r="N16" i="22"/>
  <c r="AG16" i="22" s="1"/>
  <c r="N17" i="22"/>
  <c r="AG17" i="22" s="1"/>
  <c r="N18" i="22"/>
  <c r="AG18" i="22" s="1"/>
  <c r="N19" i="22"/>
  <c r="AG19" i="22" s="1"/>
  <c r="N20" i="22"/>
  <c r="AG20" i="22" s="1"/>
  <c r="N21" i="22"/>
  <c r="AG21" i="22" s="1"/>
  <c r="N22" i="22"/>
  <c r="AG22" i="22" s="1"/>
  <c r="N23" i="22"/>
  <c r="AG23" i="22" s="1"/>
  <c r="N24" i="22"/>
  <c r="AG24" i="22" s="1"/>
  <c r="N25" i="22"/>
  <c r="AG25" i="22" s="1"/>
  <c r="N26" i="22"/>
  <c r="AG26" i="22" s="1"/>
  <c r="N27" i="22"/>
  <c r="AG27" i="22" s="1"/>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S52" i="22"/>
  <c r="S53" i="22"/>
  <c r="S54" i="22"/>
  <c r="S55" i="22"/>
  <c r="S56" i="22"/>
  <c r="S57" i="22"/>
  <c r="S58" i="22"/>
  <c r="S59" i="22"/>
  <c r="S60" i="22"/>
  <c r="S61" i="22"/>
  <c r="S62" i="22"/>
  <c r="S63" i="22"/>
  <c r="S64" i="22"/>
  <c r="S65" i="22"/>
  <c r="S66" i="22"/>
  <c r="S67" i="22"/>
  <c r="S68" i="22"/>
  <c r="S69" i="22"/>
  <c r="S70" i="22"/>
  <c r="S71" i="22"/>
  <c r="S72" i="22"/>
  <c r="S73" i="22"/>
  <c r="S74" i="22"/>
  <c r="S75" i="22"/>
  <c r="S76" i="22"/>
  <c r="S77" i="22"/>
  <c r="S78" i="22"/>
  <c r="S79" i="22"/>
  <c r="S80" i="22"/>
  <c r="S81" i="22"/>
  <c r="S82" i="22"/>
  <c r="S83" i="22"/>
  <c r="S84" i="22"/>
  <c r="S85" i="22"/>
  <c r="S86" i="22"/>
  <c r="S87" i="22"/>
  <c r="S88" i="22"/>
  <c r="S89" i="22"/>
  <c r="S90" i="22"/>
  <c r="S91" i="22"/>
  <c r="S92" i="22"/>
  <c r="S93" i="22"/>
  <c r="S94" i="22"/>
  <c r="S95" i="22"/>
  <c r="S96" i="22"/>
  <c r="S97" i="22"/>
  <c r="S98" i="22"/>
  <c r="S99" i="22"/>
  <c r="S100" i="22"/>
  <c r="S101" i="22"/>
  <c r="S102" i="22"/>
  <c r="S103" i="22"/>
  <c r="S104" i="22"/>
  <c r="S105" i="22"/>
  <c r="S106" i="22"/>
  <c r="S107" i="22"/>
  <c r="S108" i="22"/>
  <c r="S109" i="22"/>
  <c r="S110" i="22"/>
  <c r="S111" i="22"/>
  <c r="S112" i="22"/>
  <c r="S113" i="22"/>
  <c r="S114" i="22"/>
  <c r="S115" i="22"/>
  <c r="S116" i="22"/>
  <c r="S117" i="22"/>
  <c r="S118" i="22"/>
  <c r="S119" i="22"/>
  <c r="S120" i="22"/>
  <c r="S121" i="22"/>
  <c r="S122" i="22"/>
  <c r="S123" i="22"/>
  <c r="S124" i="22"/>
  <c r="S125" i="22"/>
  <c r="S126" i="22"/>
  <c r="S127" i="22"/>
  <c r="S128" i="22"/>
  <c r="S129" i="22"/>
  <c r="S130" i="22"/>
  <c r="S131" i="22"/>
  <c r="S132" i="22"/>
  <c r="S133" i="22"/>
  <c r="S134" i="22"/>
  <c r="S135" i="22"/>
  <c r="S136" i="22"/>
  <c r="S137" i="22"/>
  <c r="S138" i="22"/>
  <c r="S139" i="22"/>
  <c r="S140" i="22"/>
  <c r="S141" i="22"/>
  <c r="S142" i="22"/>
  <c r="S143" i="22"/>
  <c r="S144" i="22"/>
  <c r="S145" i="22"/>
  <c r="S146" i="22"/>
  <c r="S147" i="22"/>
  <c r="S148" i="22"/>
  <c r="S149" i="22"/>
  <c r="S150" i="22"/>
  <c r="S151" i="22"/>
  <c r="S152" i="22"/>
  <c r="S153" i="22"/>
  <c r="S154" i="22"/>
  <c r="S155" i="22"/>
  <c r="S156" i="22"/>
  <c r="S157" i="22"/>
  <c r="S158" i="22"/>
  <c r="S159" i="22"/>
  <c r="S160" i="22"/>
  <c r="S161" i="22"/>
  <c r="S162" i="22"/>
  <c r="S163" i="22"/>
  <c r="S164" i="22"/>
  <c r="S165" i="22"/>
  <c r="S166" i="22"/>
  <c r="S167" i="22"/>
  <c r="S168" i="22"/>
  <c r="S169" i="22"/>
  <c r="S170" i="22"/>
  <c r="S171" i="22"/>
  <c r="S172" i="22"/>
  <c r="S173" i="22"/>
  <c r="S174" i="22"/>
  <c r="S175" i="22"/>
  <c r="S176" i="22"/>
  <c r="S177" i="22"/>
  <c r="S178" i="22"/>
  <c r="S179" i="22"/>
  <c r="S180" i="22"/>
  <c r="S181" i="22"/>
  <c r="S182" i="22"/>
  <c r="S183" i="22"/>
  <c r="S184" i="22"/>
  <c r="S185" i="22"/>
  <c r="S186" i="22"/>
  <c r="S187" i="22"/>
  <c r="S188" i="22"/>
  <c r="S189" i="22"/>
  <c r="S190" i="22"/>
  <c r="S191" i="22"/>
  <c r="S192" i="22"/>
  <c r="S193" i="22"/>
  <c r="S194" i="22"/>
  <c r="S195" i="22"/>
  <c r="S196" i="22"/>
  <c r="S197" i="22"/>
  <c r="S198" i="22"/>
  <c r="S199" i="22"/>
  <c r="S200" i="22"/>
  <c r="S201" i="22"/>
  <c r="S202" i="22"/>
  <c r="S203" i="22"/>
  <c r="S204" i="22"/>
  <c r="S205" i="22"/>
  <c r="S206" i="22"/>
  <c r="S207" i="22"/>
  <c r="S208" i="22"/>
  <c r="S209" i="22"/>
  <c r="S210" i="22"/>
  <c r="S211" i="22"/>
  <c r="S212" i="22"/>
  <c r="S213" i="22"/>
  <c r="S214" i="22"/>
  <c r="S215" i="22"/>
  <c r="S216" i="22"/>
  <c r="S217" i="22"/>
  <c r="S218" i="22"/>
  <c r="S219" i="22"/>
  <c r="S220" i="22"/>
  <c r="S221" i="22"/>
  <c r="S222" i="22"/>
  <c r="S223" i="22"/>
  <c r="S224" i="22"/>
  <c r="S225" i="22"/>
  <c r="S226" i="22"/>
  <c r="S227" i="22"/>
  <c r="S228" i="22"/>
  <c r="S229" i="22"/>
  <c r="S230" i="22"/>
  <c r="S231" i="22"/>
  <c r="S232" i="22"/>
  <c r="S233" i="22"/>
  <c r="S234" i="22"/>
  <c r="S235" i="22"/>
  <c r="S236" i="22"/>
  <c r="S237" i="22"/>
  <c r="S238" i="22"/>
  <c r="S239" i="22"/>
  <c r="S240" i="22"/>
  <c r="S241" i="22"/>
  <c r="S242" i="22"/>
  <c r="S243" i="22"/>
  <c r="S244" i="22"/>
  <c r="S245" i="22"/>
  <c r="S246" i="22"/>
  <c r="S247" i="22"/>
  <c r="S248" i="22"/>
  <c r="S249" i="22"/>
  <c r="S250" i="22"/>
  <c r="S251" i="22"/>
  <c r="S252" i="22"/>
  <c r="S253" i="22"/>
  <c r="S254" i="22"/>
  <c r="S255" i="22"/>
  <c r="S256" i="22"/>
  <c r="S257" i="22"/>
  <c r="S258" i="22"/>
  <c r="S259" i="22"/>
  <c r="S260" i="22"/>
  <c r="S261" i="22"/>
  <c r="S262" i="22"/>
  <c r="S263" i="22"/>
  <c r="S264" i="22"/>
  <c r="S265" i="22"/>
  <c r="S266" i="22"/>
  <c r="S267" i="22"/>
  <c r="S268" i="22"/>
  <c r="S269" i="22"/>
  <c r="S270" i="22"/>
  <c r="S271" i="22"/>
  <c r="S272" i="22"/>
  <c r="S273" i="22"/>
  <c r="S274" i="22"/>
  <c r="S275" i="22"/>
  <c r="S276" i="22"/>
  <c r="S277" i="22"/>
  <c r="S278" i="22"/>
  <c r="S279" i="22"/>
  <c r="S280" i="22"/>
  <c r="S281" i="22"/>
  <c r="S282" i="22"/>
  <c r="S283" i="22"/>
  <c r="S284" i="22"/>
  <c r="S285" i="22"/>
  <c r="S286" i="22"/>
  <c r="S287" i="22"/>
  <c r="S288" i="22"/>
  <c r="S289" i="22"/>
  <c r="S290" i="22"/>
  <c r="S291" i="22"/>
  <c r="S292" i="22"/>
  <c r="S293" i="22"/>
  <c r="S294" i="22"/>
  <c r="S295" i="22"/>
  <c r="S296" i="22"/>
  <c r="S297" i="22"/>
  <c r="S298" i="22"/>
  <c r="S299" i="22"/>
  <c r="S300" i="22"/>
  <c r="S301" i="22"/>
  <c r="S302" i="22"/>
  <c r="S303" i="22"/>
  <c r="S304" i="22"/>
  <c r="S305" i="22"/>
  <c r="S306" i="22"/>
  <c r="S307" i="22"/>
  <c r="S308" i="22"/>
  <c r="S309" i="22"/>
  <c r="S310" i="22"/>
  <c r="S311" i="22"/>
  <c r="S312" i="22"/>
  <c r="S313" i="22"/>
  <c r="S314" i="22"/>
  <c r="S315" i="22"/>
  <c r="S316" i="22"/>
  <c r="S317" i="22"/>
  <c r="S318" i="22"/>
  <c r="S319" i="22"/>
  <c r="S320" i="22"/>
  <c r="S321" i="22"/>
  <c r="S322" i="22"/>
  <c r="S323" i="22"/>
  <c r="S324" i="22"/>
  <c r="S325" i="22"/>
  <c r="S326" i="22"/>
  <c r="S327" i="22"/>
  <c r="S328" i="22"/>
  <c r="S329" i="22"/>
  <c r="S330" i="22"/>
  <c r="S331" i="22"/>
  <c r="S332" i="22"/>
  <c r="S333" i="22"/>
  <c r="S334" i="22"/>
  <c r="S335" i="22"/>
  <c r="S336" i="22"/>
  <c r="S337" i="22"/>
  <c r="S338" i="22"/>
  <c r="S339" i="22"/>
  <c r="S340" i="22"/>
  <c r="S341" i="22"/>
  <c r="S342" i="22"/>
  <c r="S343" i="22"/>
  <c r="S344" i="22"/>
  <c r="S345" i="22"/>
  <c r="S346" i="22"/>
  <c r="S347" i="22"/>
  <c r="S348" i="22"/>
  <c r="S349" i="22"/>
  <c r="S350" i="22"/>
  <c r="S351" i="22"/>
  <c r="S352" i="22"/>
  <c r="S353" i="22"/>
  <c r="S354" i="22"/>
  <c r="S355" i="22"/>
  <c r="S356" i="22"/>
  <c r="S357" i="22"/>
  <c r="S358" i="22"/>
  <c r="S359" i="22"/>
  <c r="S360" i="22"/>
  <c r="S361" i="22"/>
  <c r="S362" i="22"/>
  <c r="S363" i="22"/>
  <c r="S364" i="22"/>
  <c r="S365" i="22"/>
  <c r="S366" i="22"/>
  <c r="S367" i="22"/>
  <c r="S368" i="22"/>
  <c r="S369" i="22"/>
  <c r="S370" i="22"/>
  <c r="S371" i="22"/>
  <c r="S372" i="22"/>
  <c r="S373" i="22"/>
  <c r="S374" i="22"/>
  <c r="S375" i="22"/>
  <c r="S376" i="22"/>
  <c r="S377" i="22"/>
  <c r="S378" i="22"/>
  <c r="S379" i="22"/>
  <c r="S380" i="22"/>
  <c r="S381" i="22"/>
  <c r="S382" i="22"/>
  <c r="S383" i="22"/>
  <c r="S384" i="22"/>
  <c r="S385" i="22"/>
  <c r="S386" i="22"/>
  <c r="S387" i="22"/>
  <c r="S388" i="22"/>
  <c r="S389" i="22"/>
  <c r="S390" i="22"/>
  <c r="S391" i="22"/>
  <c r="S392" i="22"/>
  <c r="S393" i="22"/>
  <c r="S394" i="22"/>
  <c r="S395" i="22"/>
  <c r="S396" i="22"/>
  <c r="S397" i="22"/>
  <c r="S398" i="22"/>
  <c r="S399" i="22"/>
  <c r="S400" i="22"/>
  <c r="S401" i="22"/>
  <c r="S402" i="22"/>
  <c r="S403" i="22"/>
  <c r="S404" i="22"/>
  <c r="S405" i="22"/>
  <c r="S406" i="22"/>
  <c r="S407" i="22"/>
  <c r="S408" i="22"/>
  <c r="S409" i="22"/>
  <c r="S410" i="22"/>
  <c r="S411" i="22"/>
  <c r="S412" i="22"/>
  <c r="S413" i="22"/>
  <c r="S414" i="22"/>
  <c r="S415" i="22"/>
  <c r="S416" i="22"/>
  <c r="S417" i="22"/>
  <c r="S418" i="22"/>
  <c r="S419" i="22"/>
  <c r="S420" i="22"/>
  <c r="S421" i="22"/>
  <c r="S422" i="22"/>
  <c r="S423" i="22"/>
  <c r="S424" i="22"/>
  <c r="S425" i="22"/>
  <c r="S426" i="22"/>
  <c r="S427" i="22"/>
  <c r="S428" i="22"/>
  <c r="S429" i="22"/>
  <c r="S430" i="22"/>
  <c r="S431" i="22"/>
  <c r="S432" i="22"/>
  <c r="S433" i="22"/>
  <c r="S434" i="22"/>
  <c r="S435" i="22"/>
  <c r="S436" i="22"/>
  <c r="S437" i="22"/>
  <c r="S438" i="22"/>
  <c r="S439" i="22"/>
  <c r="S440" i="22"/>
  <c r="S441" i="22"/>
  <c r="S442" i="22"/>
  <c r="S443" i="22"/>
  <c r="S444" i="22"/>
  <c r="S445" i="22"/>
  <c r="S446" i="22"/>
  <c r="S447" i="22"/>
  <c r="S448" i="22"/>
  <c r="S449" i="22"/>
  <c r="S450" i="22"/>
  <c r="S451" i="22"/>
  <c r="S452" i="22"/>
  <c r="S453" i="22"/>
  <c r="S454" i="22"/>
  <c r="S455" i="22"/>
  <c r="S456" i="22"/>
  <c r="S457" i="22"/>
  <c r="S458" i="22"/>
  <c r="S459" i="22"/>
  <c r="S460" i="22"/>
  <c r="S461" i="22"/>
  <c r="S462" i="22"/>
  <c r="S463" i="22"/>
  <c r="S464" i="22"/>
  <c r="S465" i="22"/>
  <c r="S466" i="22"/>
  <c r="S467" i="22"/>
  <c r="S468" i="22"/>
  <c r="S469" i="22"/>
  <c r="S470" i="22"/>
  <c r="S471" i="22"/>
  <c r="S472" i="22"/>
  <c r="S473" i="22"/>
  <c r="S474" i="22"/>
  <c r="S475" i="22"/>
  <c r="S476" i="22"/>
  <c r="S477" i="22"/>
  <c r="S478" i="22"/>
  <c r="S479" i="22"/>
  <c r="S480" i="22"/>
  <c r="S481" i="22"/>
  <c r="S482" i="22"/>
  <c r="S483" i="22"/>
  <c r="S484" i="22"/>
  <c r="S485" i="22"/>
  <c r="S486" i="22"/>
  <c r="S487" i="22"/>
  <c r="S488" i="22"/>
  <c r="S489" i="22"/>
  <c r="S490" i="22"/>
  <c r="S491" i="22"/>
  <c r="S492" i="22"/>
  <c r="S493" i="22"/>
  <c r="S494" i="22"/>
  <c r="S495" i="22"/>
  <c r="S496" i="22"/>
  <c r="S497" i="22"/>
  <c r="S498" i="22"/>
  <c r="S499" i="22"/>
  <c r="S500" i="22"/>
  <c r="S501" i="22"/>
  <c r="S502" i="22"/>
  <c r="S503" i="22"/>
  <c r="S504" i="22"/>
  <c r="S505" i="22"/>
  <c r="S506" i="22"/>
  <c r="S507" i="22"/>
  <c r="S508" i="22"/>
  <c r="S509" i="22"/>
  <c r="S510" i="22"/>
  <c r="S511" i="22"/>
  <c r="S512" i="22"/>
  <c r="S513" i="22"/>
  <c r="S514" i="22"/>
  <c r="S515" i="22"/>
  <c r="S516" i="22"/>
  <c r="S517" i="22"/>
  <c r="S518" i="22"/>
  <c r="S519" i="22"/>
  <c r="S520" i="22"/>
  <c r="S521" i="22"/>
  <c r="S522" i="22"/>
  <c r="S523" i="22"/>
  <c r="S524" i="22"/>
  <c r="S525" i="22"/>
  <c r="S526" i="22"/>
  <c r="S527" i="22"/>
  <c r="S528" i="22"/>
  <c r="S529" i="22"/>
  <c r="S530" i="22"/>
  <c r="S531" i="22"/>
  <c r="S532" i="22"/>
  <c r="S533" i="22"/>
  <c r="S534" i="22"/>
  <c r="S535" i="22"/>
  <c r="S536" i="22"/>
  <c r="S537" i="22"/>
  <c r="S538" i="22"/>
  <c r="S539" i="22"/>
  <c r="S540" i="22"/>
  <c r="S541" i="22"/>
  <c r="S542" i="22"/>
  <c r="S543" i="22"/>
  <c r="S544" i="22"/>
  <c r="S545" i="22"/>
  <c r="S546" i="22"/>
  <c r="S547" i="22"/>
  <c r="S548" i="22"/>
  <c r="S549" i="22"/>
  <c r="S550" i="22"/>
  <c r="S551" i="22"/>
  <c r="S552" i="22"/>
  <c r="S553" i="22"/>
  <c r="S554" i="22"/>
  <c r="S555" i="22"/>
  <c r="S556" i="22"/>
  <c r="S557" i="22"/>
  <c r="S558" i="22"/>
  <c r="S559" i="22"/>
  <c r="S560" i="22"/>
  <c r="S561" i="22"/>
  <c r="S562" i="22"/>
  <c r="S563" i="22"/>
  <c r="S564" i="22"/>
  <c r="S565" i="22"/>
  <c r="S566" i="22"/>
  <c r="S567" i="22"/>
  <c r="S568" i="22"/>
  <c r="S569" i="22"/>
  <c r="S570" i="22"/>
  <c r="S571" i="22"/>
  <c r="S572" i="22"/>
  <c r="S573" i="22"/>
  <c r="S574" i="22"/>
  <c r="S575" i="22"/>
  <c r="S576" i="22"/>
  <c r="S577" i="22"/>
  <c r="S578" i="22"/>
  <c r="S579" i="22"/>
  <c r="S580" i="22"/>
  <c r="S581" i="22"/>
  <c r="S582" i="22"/>
  <c r="S583" i="22"/>
  <c r="S584" i="22"/>
  <c r="S585" i="22"/>
  <c r="S586" i="22"/>
  <c r="S587" i="22"/>
  <c r="S588" i="22"/>
  <c r="S589" i="22"/>
  <c r="S590" i="22"/>
  <c r="S591" i="22"/>
  <c r="S592" i="22"/>
  <c r="S593" i="22"/>
  <c r="S594" i="22"/>
  <c r="S595" i="22"/>
  <c r="S596" i="22"/>
  <c r="S597" i="22"/>
  <c r="S598" i="22"/>
  <c r="S599" i="22"/>
  <c r="S600" i="22"/>
  <c r="S601" i="22"/>
  <c r="S602" i="22"/>
  <c r="S603" i="22"/>
  <c r="S604" i="22"/>
  <c r="S605" i="22"/>
  <c r="S606" i="22"/>
  <c r="S607" i="22"/>
  <c r="S608" i="22"/>
  <c r="S609" i="22"/>
  <c r="S610" i="22"/>
  <c r="S611" i="22"/>
  <c r="S612" i="22"/>
  <c r="S613" i="22"/>
  <c r="S614" i="22"/>
  <c r="S615" i="22"/>
  <c r="S616" i="22"/>
  <c r="S617" i="22"/>
  <c r="S618" i="22"/>
  <c r="S619" i="22"/>
  <c r="S620" i="22"/>
  <c r="S621" i="22"/>
  <c r="S622" i="22"/>
  <c r="S623" i="22"/>
  <c r="S624" i="22"/>
  <c r="S625" i="22"/>
  <c r="S626" i="22"/>
  <c r="S627" i="22"/>
  <c r="S628" i="22"/>
  <c r="S629" i="22"/>
  <c r="S630" i="22"/>
  <c r="S631" i="22"/>
  <c r="S632" i="22"/>
  <c r="S633" i="22"/>
  <c r="S634" i="22"/>
  <c r="S635" i="22"/>
  <c r="S636" i="22"/>
  <c r="S637" i="22"/>
  <c r="S638" i="22"/>
  <c r="S639" i="22"/>
  <c r="S640" i="22"/>
  <c r="S641" i="22"/>
  <c r="S642" i="22"/>
  <c r="S643" i="22"/>
  <c r="S644" i="22"/>
  <c r="S645" i="22"/>
  <c r="S646" i="22"/>
  <c r="S647" i="22"/>
  <c r="S648" i="22"/>
  <c r="S649" i="22"/>
  <c r="S650" i="22"/>
  <c r="S651" i="22"/>
  <c r="S652" i="22"/>
  <c r="S653" i="22"/>
  <c r="S654" i="22"/>
  <c r="S655" i="22"/>
  <c r="S656" i="22"/>
  <c r="S657" i="22"/>
  <c r="S658" i="22"/>
  <c r="S659" i="22"/>
  <c r="S660" i="22"/>
  <c r="S661" i="22"/>
  <c r="S662" i="22"/>
  <c r="S663" i="22"/>
  <c r="S664" i="22"/>
  <c r="S665" i="22"/>
  <c r="S666" i="22"/>
  <c r="S667" i="22"/>
  <c r="S668" i="22"/>
  <c r="S669" i="22"/>
  <c r="S670" i="22"/>
  <c r="S671" i="22"/>
  <c r="S672" i="22"/>
  <c r="S673" i="22"/>
  <c r="S674" i="22"/>
  <c r="S675" i="22"/>
  <c r="S676" i="22"/>
  <c r="S677" i="22"/>
  <c r="S678" i="22"/>
  <c r="S679" i="22"/>
  <c r="S680" i="22"/>
  <c r="S681" i="22"/>
  <c r="S682" i="22"/>
  <c r="S683" i="22"/>
  <c r="S684" i="22"/>
  <c r="S685" i="22"/>
  <c r="S686" i="22"/>
  <c r="S687" i="22"/>
  <c r="S688" i="22"/>
  <c r="S689" i="22"/>
  <c r="S690" i="22"/>
  <c r="S691" i="22"/>
  <c r="S692" i="22"/>
  <c r="S693" i="22"/>
  <c r="S694" i="22"/>
  <c r="S695" i="22"/>
  <c r="S696" i="22"/>
  <c r="S697" i="22"/>
  <c r="S698" i="22"/>
  <c r="S699" i="22"/>
  <c r="S700" i="22"/>
  <c r="S701" i="22"/>
  <c r="S702" i="22"/>
  <c r="S703" i="22"/>
  <c r="S704" i="22"/>
  <c r="S705" i="22"/>
  <c r="S706" i="22"/>
  <c r="S707" i="22"/>
  <c r="S708" i="22"/>
  <c r="S709" i="22"/>
  <c r="S710" i="22"/>
  <c r="S711" i="22"/>
  <c r="S712" i="22"/>
  <c r="S713" i="22"/>
  <c r="S714" i="22"/>
  <c r="S715" i="22"/>
  <c r="S716" i="22"/>
  <c r="S717" i="22"/>
  <c r="S718" i="22"/>
  <c r="S719" i="22"/>
  <c r="S720" i="22"/>
  <c r="S721" i="22"/>
  <c r="S722" i="22"/>
  <c r="S723" i="22"/>
  <c r="S724" i="22"/>
  <c r="S725" i="22"/>
  <c r="S726" i="22"/>
  <c r="S727" i="22"/>
  <c r="S728" i="22"/>
  <c r="S729" i="22"/>
  <c r="S730" i="22"/>
  <c r="S731" i="22"/>
  <c r="S732" i="22"/>
  <c r="S733" i="22"/>
  <c r="S734" i="22"/>
  <c r="S735" i="22"/>
  <c r="S736" i="22"/>
  <c r="S737" i="22"/>
  <c r="S738" i="22"/>
  <c r="S739" i="22"/>
  <c r="S740" i="22"/>
  <c r="S741" i="22"/>
  <c r="S742" i="22"/>
  <c r="S743" i="22"/>
  <c r="S744" i="22"/>
  <c r="S745" i="22"/>
  <c r="S746" i="22"/>
  <c r="S747" i="22"/>
  <c r="S748" i="22"/>
  <c r="S749" i="22"/>
  <c r="S750" i="22"/>
  <c r="S751" i="22"/>
  <c r="S752" i="22"/>
  <c r="S753" i="22"/>
  <c r="S754" i="22"/>
  <c r="S755" i="22"/>
  <c r="S756" i="22"/>
  <c r="S757" i="22"/>
  <c r="S758" i="22"/>
  <c r="S759" i="22"/>
  <c r="S760" i="22"/>
  <c r="S761" i="22"/>
  <c r="S762" i="22"/>
  <c r="S763" i="22"/>
  <c r="S764" i="22"/>
  <c r="S765" i="22"/>
  <c r="S766" i="22"/>
  <c r="S767" i="22"/>
  <c r="S768" i="22"/>
  <c r="S769" i="22"/>
  <c r="S770" i="22"/>
  <c r="S771" i="22"/>
  <c r="S772" i="22"/>
  <c r="S773" i="22"/>
  <c r="S774" i="22"/>
  <c r="S775" i="22"/>
  <c r="S776" i="22"/>
  <c r="S777" i="22"/>
  <c r="S778" i="22"/>
  <c r="S779" i="22"/>
  <c r="S780" i="22"/>
  <c r="S781" i="22"/>
  <c r="S782" i="22"/>
  <c r="S783" i="22"/>
  <c r="S784" i="22"/>
  <c r="S785" i="22"/>
  <c r="S786" i="22"/>
  <c r="S787" i="22"/>
  <c r="S788" i="22"/>
  <c r="S789" i="22"/>
  <c r="S790" i="22"/>
  <c r="S791" i="22"/>
  <c r="S792" i="22"/>
  <c r="S793" i="22"/>
  <c r="S794" i="22"/>
  <c r="S795" i="22"/>
  <c r="S796" i="22"/>
  <c r="S797" i="22"/>
  <c r="S798" i="22"/>
  <c r="S799" i="22"/>
  <c r="S800" i="22"/>
  <c r="S801" i="22"/>
  <c r="S802" i="22"/>
  <c r="S803" i="22"/>
  <c r="S804" i="22"/>
  <c r="S805" i="22"/>
  <c r="S806" i="22"/>
  <c r="S807" i="22"/>
  <c r="S808" i="22"/>
  <c r="S809" i="22"/>
  <c r="S810" i="22"/>
  <c r="S811" i="22"/>
  <c r="S812" i="22"/>
  <c r="S813" i="22"/>
  <c r="S814" i="22"/>
  <c r="S815" i="22"/>
  <c r="S816" i="22"/>
  <c r="S817" i="22"/>
  <c r="S818" i="22"/>
  <c r="S819" i="22"/>
  <c r="S820" i="22"/>
  <c r="S821" i="22"/>
  <c r="S822" i="22"/>
  <c r="S823" i="22"/>
  <c r="S824" i="22"/>
  <c r="S825" i="22"/>
  <c r="S826" i="22"/>
  <c r="S827" i="22"/>
  <c r="S828" i="22"/>
  <c r="S829" i="22"/>
  <c r="S830" i="22"/>
  <c r="S831" i="22"/>
  <c r="S832" i="22"/>
  <c r="S833" i="22"/>
  <c r="S834" i="22"/>
  <c r="S835" i="22"/>
  <c r="S836" i="22"/>
  <c r="S837" i="22"/>
  <c r="S838" i="22"/>
  <c r="S839" i="22"/>
  <c r="S840" i="22"/>
  <c r="S841" i="22"/>
  <c r="S842" i="22"/>
  <c r="S843" i="22"/>
  <c r="S844" i="22"/>
  <c r="S845" i="22"/>
  <c r="S846" i="22"/>
  <c r="S847" i="22"/>
  <c r="S848" i="22"/>
  <c r="S849" i="22"/>
  <c r="S850" i="22"/>
  <c r="S851" i="22"/>
  <c r="S852" i="22"/>
  <c r="S853" i="22"/>
  <c r="S854" i="22"/>
  <c r="S855" i="22"/>
  <c r="S856" i="22"/>
  <c r="S857" i="22"/>
  <c r="S858" i="22"/>
  <c r="S859" i="22"/>
  <c r="S860" i="22"/>
  <c r="S861" i="22"/>
  <c r="S862" i="22"/>
  <c r="S863" i="22"/>
  <c r="S864" i="22"/>
  <c r="S865" i="22"/>
  <c r="S866" i="22"/>
  <c r="S867" i="22"/>
  <c r="S868" i="22"/>
  <c r="S869" i="22"/>
  <c r="S870" i="22"/>
  <c r="S871" i="22"/>
  <c r="S872" i="22"/>
  <c r="S873" i="22"/>
  <c r="S874" i="22"/>
  <c r="S875" i="22"/>
  <c r="S876" i="22"/>
  <c r="S877" i="22"/>
  <c r="S878" i="22"/>
  <c r="S879" i="22"/>
  <c r="S880" i="22"/>
  <c r="S881" i="22"/>
  <c r="S882" i="22"/>
  <c r="S883" i="22"/>
  <c r="S884" i="22"/>
  <c r="S885" i="22"/>
  <c r="S886" i="22"/>
  <c r="S887" i="22"/>
  <c r="S888" i="22"/>
  <c r="S889" i="22"/>
  <c r="S890" i="22"/>
  <c r="S891" i="22"/>
  <c r="S892" i="22"/>
  <c r="S893" i="22"/>
  <c r="S894" i="22"/>
  <c r="S895" i="22"/>
  <c r="S896" i="22"/>
  <c r="S897" i="22"/>
  <c r="S898" i="22"/>
  <c r="S899" i="22"/>
  <c r="S900" i="22"/>
  <c r="S901" i="22"/>
  <c r="S902" i="22"/>
  <c r="S903" i="22"/>
  <c r="S904" i="22"/>
  <c r="S905" i="22"/>
  <c r="S906" i="22"/>
  <c r="S907" i="22"/>
  <c r="S908" i="22"/>
  <c r="S909" i="22"/>
  <c r="S910" i="22"/>
  <c r="S911" i="22"/>
  <c r="S912" i="22"/>
  <c r="S913" i="22"/>
  <c r="S914" i="22"/>
  <c r="S915" i="22"/>
  <c r="S916" i="22"/>
  <c r="S917" i="22"/>
  <c r="S918" i="22"/>
  <c r="S919" i="22"/>
  <c r="S920" i="22"/>
  <c r="S921" i="22"/>
  <c r="S922" i="22"/>
  <c r="S923" i="22"/>
  <c r="S924" i="22"/>
  <c r="S925" i="22"/>
  <c r="S926" i="22"/>
  <c r="S927" i="22"/>
  <c r="S928" i="22"/>
  <c r="S929" i="22"/>
  <c r="S930" i="22"/>
  <c r="S931" i="22"/>
  <c r="S932" i="22"/>
  <c r="S933" i="22"/>
  <c r="S934" i="22"/>
  <c r="S935" i="22"/>
  <c r="S936" i="22"/>
  <c r="S937" i="22"/>
  <c r="S938" i="22"/>
  <c r="S939" i="22"/>
  <c r="S940" i="22"/>
  <c r="S941" i="22"/>
  <c r="S942" i="22"/>
  <c r="S943" i="22"/>
  <c r="S944" i="22"/>
  <c r="S945" i="22"/>
  <c r="S946" i="22"/>
  <c r="S947" i="22"/>
  <c r="S948" i="22"/>
  <c r="S949" i="22"/>
  <c r="S950" i="22"/>
  <c r="S951" i="22"/>
  <c r="S952" i="22"/>
  <c r="S953" i="22"/>
  <c r="S954" i="22"/>
  <c r="S955" i="22"/>
  <c r="S956" i="22"/>
  <c r="S957" i="22"/>
  <c r="S958" i="22"/>
  <c r="S959" i="22"/>
  <c r="S960" i="22"/>
  <c r="S961" i="22"/>
  <c r="S962" i="22"/>
  <c r="S963" i="22"/>
  <c r="S964" i="22"/>
  <c r="S965" i="22"/>
  <c r="S966" i="22"/>
  <c r="S967" i="22"/>
  <c r="S968" i="22"/>
  <c r="S969" i="22"/>
  <c r="S970" i="22"/>
  <c r="S971" i="22"/>
  <c r="S972" i="22"/>
  <c r="S973" i="22"/>
  <c r="S974" i="22"/>
  <c r="S975" i="22"/>
  <c r="S976" i="22"/>
  <c r="S977" i="22"/>
  <c r="S978" i="22"/>
  <c r="S979" i="22"/>
  <c r="S980" i="22"/>
  <c r="S981" i="22"/>
  <c r="S982" i="22"/>
  <c r="S983" i="22"/>
  <c r="S984" i="22"/>
  <c r="S985" i="22"/>
  <c r="S986" i="22"/>
  <c r="S987" i="22"/>
  <c r="S988" i="22"/>
  <c r="S989" i="22"/>
  <c r="S990" i="22"/>
  <c r="S991" i="22"/>
  <c r="S992" i="22"/>
  <c r="S993" i="22"/>
  <c r="S994" i="22"/>
  <c r="S995" i="22"/>
  <c r="S996" i="22"/>
  <c r="S997" i="22"/>
  <c r="S998" i="22"/>
  <c r="S999" i="22"/>
  <c r="S1000" i="22"/>
  <c r="S1001" i="22"/>
  <c r="S1002" i="22"/>
  <c r="S1003" i="22"/>
  <c r="S1004" i="22"/>
  <c r="S1005" i="22"/>
  <c r="S1006" i="22"/>
  <c r="S1007" i="22"/>
  <c r="S1008" i="22"/>
  <c r="S1009" i="22"/>
  <c r="S1010" i="22"/>
  <c r="S1011" i="22"/>
  <c r="S1012" i="22"/>
  <c r="S1013" i="22"/>
  <c r="S1014" i="22"/>
  <c r="S1015" i="22"/>
  <c r="S1016" i="22"/>
  <c r="S1017" i="22"/>
  <c r="S1018" i="22"/>
  <c r="S1019" i="22"/>
  <c r="S1020" i="22"/>
  <c r="S1021" i="22"/>
  <c r="S1022" i="22"/>
  <c r="S1023" i="22"/>
  <c r="S1024" i="22"/>
  <c r="S1025" i="22"/>
  <c r="S1026" i="22"/>
  <c r="S1027" i="22"/>
  <c r="S1028" i="22"/>
  <c r="S1029" i="22"/>
  <c r="S1030" i="22"/>
  <c r="S1031" i="22"/>
  <c r="S1032" i="22"/>
  <c r="S1033" i="22"/>
  <c r="S1034" i="22"/>
  <c r="S1035" i="22"/>
  <c r="S1036" i="22"/>
  <c r="S1037" i="22"/>
  <c r="S1038" i="22"/>
  <c r="S1039" i="22"/>
  <c r="S1040" i="22"/>
  <c r="S1041" i="22"/>
  <c r="S1042" i="22"/>
  <c r="S1043" i="22"/>
  <c r="S1044" i="22"/>
  <c r="S1045" i="22"/>
  <c r="S1046" i="22"/>
  <c r="S1047" i="22"/>
  <c r="S1048" i="22"/>
  <c r="S1049" i="22"/>
  <c r="S1050" i="22"/>
  <c r="S1051" i="22"/>
  <c r="S1052" i="22"/>
  <c r="S1053" i="22"/>
  <c r="S1054" i="22"/>
  <c r="S1055" i="22"/>
  <c r="S1056" i="22"/>
  <c r="S1057" i="22"/>
  <c r="S1058" i="22"/>
  <c r="S1059" i="22"/>
  <c r="S1060" i="22"/>
  <c r="S1061" i="22"/>
  <c r="S1062" i="22"/>
  <c r="S1063" i="22"/>
  <c r="S1064" i="22"/>
  <c r="S1065" i="22"/>
  <c r="S1066" i="22"/>
  <c r="S1067" i="22"/>
  <c r="S1068" i="22"/>
  <c r="S1069" i="22"/>
  <c r="S1070" i="22"/>
  <c r="S1071" i="22"/>
  <c r="S1072" i="22"/>
  <c r="S1073" i="22"/>
  <c r="S1074" i="22"/>
  <c r="S1075" i="22"/>
  <c r="S1076" i="22"/>
  <c r="S1077" i="22"/>
  <c r="S1078" i="22"/>
  <c r="S1079" i="22"/>
  <c r="S1080" i="22"/>
  <c r="S1081" i="22"/>
  <c r="S1082" i="22"/>
  <c r="S1083" i="22"/>
  <c r="S1084" i="22"/>
  <c r="S1085" i="22"/>
  <c r="S1086" i="22"/>
  <c r="S1087" i="22"/>
  <c r="S1088" i="22"/>
  <c r="S1089" i="22"/>
  <c r="S1090" i="22"/>
  <c r="S1091" i="22"/>
  <c r="S1092" i="22"/>
  <c r="S1093" i="22"/>
  <c r="S1094" i="22"/>
  <c r="S1095" i="22"/>
  <c r="S1096" i="22"/>
  <c r="S1097" i="22"/>
  <c r="S1098" i="22"/>
  <c r="S1099" i="22"/>
  <c r="S1100" i="22"/>
  <c r="S1101" i="22"/>
  <c r="S1102" i="22"/>
  <c r="S1103" i="22"/>
  <c r="S1104" i="22"/>
  <c r="S1105" i="22"/>
  <c r="S1106" i="22"/>
  <c r="S1107" i="22"/>
  <c r="S1108" i="22"/>
  <c r="S1109" i="22"/>
  <c r="S1110" i="22"/>
  <c r="S1111" i="22"/>
  <c r="S1112" i="22"/>
  <c r="S1113" i="22"/>
  <c r="S1114" i="22"/>
  <c r="S1115" i="22"/>
  <c r="S1116" i="22"/>
  <c r="S1117" i="22"/>
  <c r="S1118" i="22"/>
  <c r="S1119" i="22"/>
  <c r="S1120" i="22"/>
  <c r="S1121" i="22"/>
  <c r="S1122" i="22"/>
  <c r="S1123" i="22"/>
  <c r="S1124" i="22"/>
  <c r="S1125" i="22"/>
  <c r="S1126" i="22"/>
  <c r="S1127" i="22"/>
  <c r="S1128" i="22"/>
  <c r="S1129" i="22"/>
  <c r="S1130" i="22"/>
  <c r="S1131" i="22"/>
  <c r="S1132" i="22"/>
  <c r="S1133" i="22"/>
  <c r="S1134" i="22"/>
  <c r="S1135" i="22"/>
  <c r="S1136" i="22"/>
  <c r="S1137" i="22"/>
  <c r="S1138" i="22"/>
  <c r="S1139" i="22"/>
  <c r="S1140" i="22"/>
  <c r="S1141" i="22"/>
  <c r="S1142" i="22"/>
  <c r="S1143" i="22"/>
  <c r="S1144" i="22"/>
  <c r="S1145" i="22"/>
  <c r="S1146" i="22"/>
  <c r="S1147" i="22"/>
  <c r="S1148" i="22"/>
  <c r="S1149" i="22"/>
  <c r="S1150" i="22"/>
  <c r="S1151" i="22"/>
  <c r="S1152" i="22"/>
  <c r="S1153" i="22"/>
  <c r="S1154" i="22"/>
  <c r="S1155" i="22"/>
  <c r="S1156" i="22"/>
  <c r="S1157" i="22"/>
  <c r="S1158" i="22"/>
  <c r="S1159" i="22"/>
  <c r="S1160" i="22"/>
  <c r="S1161" i="22"/>
  <c r="S1162" i="22"/>
  <c r="S1163" i="22"/>
  <c r="S1164" i="22"/>
  <c r="S1165" i="22"/>
  <c r="S1166" i="22"/>
  <c r="S1167" i="22"/>
  <c r="S1168" i="22"/>
  <c r="S1169" i="22"/>
  <c r="S1170" i="22"/>
  <c r="S1171" i="22"/>
  <c r="S1172" i="22"/>
  <c r="S1173" i="22"/>
  <c r="S1174" i="22"/>
  <c r="S1175" i="22"/>
  <c r="S1176" i="22"/>
  <c r="S1177" i="22"/>
  <c r="S1178" i="22"/>
  <c r="S1179" i="22"/>
  <c r="S1180" i="22"/>
  <c r="S1181" i="22"/>
  <c r="S1182" i="22"/>
  <c r="S1183" i="22"/>
  <c r="S1184" i="22"/>
  <c r="S1185" i="22"/>
  <c r="S1186" i="22"/>
  <c r="S1187" i="22"/>
  <c r="S1188" i="22"/>
  <c r="S1189" i="22"/>
  <c r="S1190" i="22"/>
  <c r="S1191" i="22"/>
  <c r="S1192" i="22"/>
  <c r="S1193" i="22"/>
  <c r="S1194" i="22"/>
  <c r="S1195" i="22"/>
  <c r="S1196" i="22"/>
  <c r="S1197" i="22"/>
  <c r="S1198" i="22"/>
  <c r="S1199" i="22"/>
  <c r="S1200" i="22"/>
  <c r="S1201" i="22"/>
  <c r="S1202" i="22"/>
  <c r="S1203" i="22"/>
  <c r="S1204" i="22"/>
  <c r="S1205" i="22"/>
  <c r="S1206" i="22"/>
  <c r="S1207" i="22"/>
  <c r="S1208" i="22"/>
  <c r="S1209" i="22"/>
  <c r="S1210" i="22"/>
  <c r="S1211" i="22"/>
  <c r="S1212" i="22"/>
  <c r="S1213" i="22"/>
  <c r="S1214" i="22"/>
  <c r="S1215" i="22"/>
  <c r="S1216" i="22"/>
  <c r="S1217" i="22"/>
  <c r="S1218" i="22"/>
  <c r="S1219" i="22"/>
  <c r="S1220" i="22"/>
  <c r="S1221" i="22"/>
  <c r="S1222" i="22"/>
  <c r="S1223" i="22"/>
  <c r="S1224" i="22"/>
  <c r="S1225" i="22"/>
  <c r="S1226" i="22"/>
  <c r="S1227" i="22"/>
  <c r="S1228" i="22"/>
  <c r="S1229" i="22"/>
  <c r="S1230" i="22"/>
  <c r="S1231" i="22"/>
  <c r="S1232" i="22"/>
  <c r="S1233" i="22"/>
  <c r="S1234" i="22"/>
  <c r="S1235" i="22"/>
  <c r="S1236" i="22"/>
  <c r="S1237" i="22"/>
  <c r="S1238" i="22"/>
  <c r="S1239" i="22"/>
  <c r="S1240" i="22"/>
  <c r="S1241" i="22"/>
  <c r="S1242" i="22"/>
  <c r="S1243" i="22"/>
  <c r="S1244" i="22"/>
  <c r="S1245" i="22"/>
  <c r="S1246" i="22"/>
  <c r="S1247" i="22"/>
  <c r="S1248" i="22"/>
  <c r="S1249" i="22"/>
  <c r="S1250" i="22"/>
  <c r="S1251" i="22"/>
  <c r="S1252" i="22"/>
  <c r="S1253" i="22"/>
  <c r="S1254" i="22"/>
  <c r="S1255" i="22"/>
  <c r="S1256" i="22"/>
  <c r="S1257" i="22"/>
  <c r="S1258" i="22"/>
  <c r="S1259" i="22"/>
  <c r="S1260" i="22"/>
  <c r="S1261" i="22"/>
  <c r="S1262" i="22"/>
  <c r="S1263" i="22"/>
  <c r="S1264" i="22"/>
  <c r="S1265" i="22"/>
  <c r="S1266" i="22"/>
  <c r="S1267" i="22"/>
  <c r="S1268" i="22"/>
  <c r="S1269" i="22"/>
  <c r="S1270" i="22"/>
  <c r="S1271" i="22"/>
  <c r="S1272" i="22"/>
  <c r="S1273" i="22"/>
  <c r="S1274" i="22"/>
  <c r="S1275" i="22"/>
  <c r="S1276" i="22"/>
  <c r="S1277" i="22"/>
  <c r="S1278" i="22"/>
  <c r="S1279" i="22"/>
  <c r="S1280" i="22"/>
  <c r="S1281" i="22"/>
  <c r="S1282" i="22"/>
  <c r="S1283" i="22"/>
  <c r="S1284" i="22"/>
  <c r="S1285" i="22"/>
  <c r="S1286" i="22"/>
  <c r="S1287" i="22"/>
  <c r="S1288" i="22"/>
  <c r="S1289" i="22"/>
  <c r="S1290" i="22"/>
  <c r="S1291" i="22"/>
  <c r="S1292" i="22"/>
  <c r="S1293" i="22"/>
  <c r="S1294" i="22"/>
  <c r="S1295" i="22"/>
  <c r="S1296" i="22"/>
  <c r="S1297" i="22"/>
  <c r="S1298" i="22"/>
  <c r="S1299" i="22"/>
  <c r="S1300" i="22"/>
  <c r="S1301" i="22"/>
  <c r="S1302" i="22"/>
  <c r="S1303" i="22"/>
  <c r="S1304" i="22"/>
  <c r="S1305" i="22"/>
  <c r="S1306" i="22"/>
  <c r="S1307" i="22"/>
  <c r="S1308" i="22"/>
  <c r="S1309" i="22"/>
  <c r="S1310" i="22"/>
  <c r="S1311" i="22"/>
  <c r="S1312" i="22"/>
  <c r="S1313" i="22"/>
  <c r="S1314" i="22"/>
  <c r="S1315" i="22"/>
  <c r="S1316" i="22"/>
  <c r="S1317" i="22"/>
  <c r="S1318" i="22"/>
  <c r="S1319" i="22"/>
  <c r="S1320" i="22"/>
  <c r="S1321" i="22"/>
  <c r="S1322" i="22"/>
  <c r="S1323" i="22"/>
  <c r="S1324" i="22"/>
  <c r="S1325" i="22"/>
  <c r="S1326" i="22"/>
  <c r="S1327" i="22"/>
  <c r="S1328" i="22"/>
  <c r="S1329" i="22"/>
  <c r="S1330" i="22"/>
  <c r="S1331" i="22"/>
  <c r="S1332" i="22"/>
  <c r="S1333" i="22"/>
  <c r="S1334" i="22"/>
  <c r="S1335" i="22"/>
  <c r="S1336" i="22"/>
  <c r="S1337" i="22"/>
  <c r="S1338" i="22"/>
  <c r="S1339" i="22"/>
  <c r="S1340" i="22"/>
  <c r="S1341" i="22"/>
  <c r="S1342" i="22"/>
  <c r="S1343" i="22"/>
  <c r="S1344" i="22"/>
  <c r="S1345" i="22"/>
  <c r="S1346" i="22"/>
  <c r="S1347" i="22"/>
  <c r="S1348" i="22"/>
  <c r="S1349" i="22"/>
  <c r="S1350" i="22"/>
  <c r="S1351" i="22"/>
  <c r="S1352" i="22"/>
  <c r="S1353" i="22"/>
  <c r="S1354" i="22"/>
  <c r="S1355" i="22"/>
  <c r="S1356" i="22"/>
  <c r="S1357" i="22"/>
  <c r="S1358" i="22"/>
  <c r="S1359" i="22"/>
  <c r="S1360" i="22"/>
  <c r="S1361" i="22"/>
  <c r="S1362" i="22"/>
  <c r="S1363" i="22"/>
  <c r="S1364" i="22"/>
  <c r="S1365" i="22"/>
  <c r="S1366" i="22"/>
  <c r="S1367" i="22"/>
  <c r="S1368" i="22"/>
  <c r="S1369" i="22"/>
  <c r="S1370" i="22"/>
  <c r="S1371" i="22"/>
  <c r="S1372" i="22"/>
  <c r="S1373" i="22"/>
  <c r="S1374" i="22"/>
  <c r="S1375" i="22"/>
  <c r="S1376" i="22"/>
  <c r="S1377" i="22"/>
  <c r="S1378" i="22"/>
  <c r="S1379" i="22"/>
  <c r="S1380" i="22"/>
  <c r="S1381" i="22"/>
  <c r="S1382" i="22"/>
  <c r="S1383" i="22"/>
  <c r="S1384" i="22"/>
  <c r="S1385" i="22"/>
  <c r="S1386" i="22"/>
  <c r="S1387" i="22"/>
  <c r="S1388" i="22"/>
  <c r="S1389" i="22"/>
  <c r="S1390" i="22"/>
  <c r="S1391" i="22"/>
  <c r="S1392" i="22"/>
  <c r="S1393" i="22"/>
  <c r="S1394" i="22"/>
  <c r="S1395" i="22"/>
  <c r="S1396" i="22"/>
  <c r="S1397" i="22"/>
  <c r="S1398" i="22"/>
  <c r="S1399" i="22"/>
  <c r="S1400" i="22"/>
  <c r="S1401" i="22"/>
  <c r="S1402" i="22"/>
  <c r="S1403" i="22"/>
  <c r="S1404" i="22"/>
  <c r="S1405" i="22"/>
  <c r="S1406" i="22"/>
  <c r="S1407" i="22"/>
  <c r="S1408" i="22"/>
  <c r="S1409" i="22"/>
  <c r="S1410" i="22"/>
  <c r="S1411" i="22"/>
  <c r="S1412" i="22"/>
  <c r="S1413" i="22"/>
  <c r="S1414" i="22"/>
  <c r="S1415" i="22"/>
  <c r="S1416" i="22"/>
  <c r="S1417" i="22"/>
  <c r="S1418" i="22"/>
  <c r="S1419" i="22"/>
  <c r="S1420" i="22"/>
  <c r="S1421" i="22"/>
  <c r="S1422" i="22"/>
  <c r="S1423" i="22"/>
  <c r="S1424" i="22"/>
  <c r="S1425" i="22"/>
  <c r="S1426" i="22"/>
  <c r="S1427" i="22"/>
  <c r="S1428" i="22"/>
  <c r="S1429" i="22"/>
  <c r="S1430" i="22"/>
  <c r="S1431" i="22"/>
  <c r="S1432" i="22"/>
  <c r="S1433" i="22"/>
  <c r="S1434" i="22"/>
  <c r="S1435" i="22"/>
  <c r="S1436" i="22"/>
  <c r="S1437" i="22"/>
  <c r="S1438" i="22"/>
  <c r="S1439" i="22"/>
  <c r="S1440" i="22"/>
  <c r="S1441" i="22"/>
  <c r="S1442" i="22"/>
  <c r="S1443" i="22"/>
  <c r="S1444" i="22"/>
  <c r="S1445" i="22"/>
  <c r="S1446" i="22"/>
  <c r="S1447" i="22"/>
  <c r="S1448" i="22"/>
  <c r="S1449" i="22"/>
  <c r="S1450" i="22"/>
  <c r="S1451" i="22"/>
  <c r="S1452" i="22"/>
  <c r="S1453" i="22"/>
  <c r="S1454" i="22"/>
  <c r="S1455" i="22"/>
  <c r="S1456" i="22"/>
  <c r="S1457" i="22"/>
  <c r="S1458" i="22"/>
  <c r="S1459" i="22"/>
  <c r="S1460" i="22"/>
  <c r="S1461" i="22"/>
  <c r="S1462" i="22"/>
  <c r="S1463" i="22"/>
  <c r="S1464" i="22"/>
  <c r="S1465" i="22"/>
  <c r="S1466" i="22"/>
  <c r="S1467" i="22"/>
  <c r="S1468" i="22"/>
  <c r="S1469" i="22"/>
  <c r="S1470" i="22"/>
  <c r="S1471" i="22"/>
  <c r="S1472" i="22"/>
  <c r="S1473" i="22"/>
  <c r="S1474" i="22"/>
  <c r="S1475" i="22"/>
  <c r="S1476" i="22"/>
  <c r="S1477" i="22"/>
  <c r="S1478" i="22"/>
  <c r="S1479" i="22"/>
  <c r="S1480" i="22"/>
  <c r="S1481" i="22"/>
  <c r="S1482" i="22"/>
  <c r="S1483" i="22"/>
  <c r="S1484" i="22"/>
  <c r="S1485" i="22"/>
  <c r="S1486" i="22"/>
  <c r="S1487" i="22"/>
  <c r="S1488" i="22"/>
  <c r="S1489" i="22"/>
  <c r="S1490" i="22"/>
  <c r="S1491" i="22"/>
  <c r="S1492" i="22"/>
  <c r="S1493" i="22"/>
  <c r="S1494" i="22"/>
  <c r="S1495" i="22"/>
  <c r="S1496" i="22"/>
  <c r="S1497" i="22"/>
  <c r="S1498" i="22"/>
  <c r="S1499" i="22"/>
  <c r="S1500" i="22"/>
  <c r="S1501" i="22"/>
  <c r="S1502" i="22"/>
  <c r="S1503" i="22"/>
  <c r="S1504" i="22"/>
  <c r="S1505" i="22"/>
  <c r="S1506" i="22"/>
  <c r="S1507" i="22"/>
  <c r="S1508" i="22"/>
  <c r="S1509" i="22"/>
  <c r="S1510" i="22"/>
  <c r="S1511" i="22"/>
  <c r="S1512" i="22"/>
  <c r="S1513" i="22"/>
  <c r="S1514" i="22"/>
  <c r="S1515" i="22"/>
  <c r="S1516" i="22"/>
  <c r="S1517" i="22"/>
  <c r="S1518" i="22"/>
  <c r="S1519" i="22"/>
  <c r="S1520" i="22"/>
  <c r="S1521" i="22"/>
  <c r="S1522" i="22"/>
  <c r="S1523" i="22"/>
  <c r="S1524" i="22"/>
  <c r="S1525" i="22"/>
  <c r="S1526" i="22"/>
  <c r="S1527" i="22"/>
  <c r="S1528" i="22"/>
  <c r="S1529" i="22"/>
  <c r="S1530" i="22"/>
  <c r="S1531" i="22"/>
  <c r="S1532" i="22"/>
  <c r="S1533" i="22"/>
  <c r="S1534" i="22"/>
  <c r="S1535" i="22"/>
  <c r="S1536" i="22"/>
  <c r="S1537" i="22"/>
  <c r="S1538" i="22"/>
  <c r="S1539" i="22"/>
  <c r="S1540" i="22"/>
  <c r="S1541" i="22"/>
  <c r="S1542" i="22"/>
  <c r="S1543" i="22"/>
  <c r="S1544" i="22"/>
  <c r="S1545" i="22"/>
  <c r="S1546" i="22"/>
  <c r="S1547" i="22"/>
  <c r="S1548" i="22"/>
  <c r="S1549" i="22"/>
  <c r="S1550" i="22"/>
  <c r="S1551" i="22"/>
  <c r="S1552" i="22"/>
  <c r="S1553" i="22"/>
  <c r="S1554" i="22"/>
  <c r="S1555" i="22"/>
  <c r="S1556" i="22"/>
  <c r="S1557" i="22"/>
  <c r="S1558" i="22"/>
  <c r="S1559" i="22"/>
  <c r="S1560" i="22"/>
  <c r="S1561" i="22"/>
  <c r="S1562" i="22"/>
  <c r="S1563" i="22"/>
  <c r="S1564" i="22"/>
  <c r="S1565" i="22"/>
  <c r="S1566" i="22"/>
  <c r="S1567" i="22"/>
  <c r="S1568" i="22"/>
  <c r="S1569" i="22"/>
  <c r="S1570" i="22"/>
  <c r="S1571" i="22"/>
  <c r="S1572" i="22"/>
  <c r="S1573" i="22"/>
  <c r="S1574" i="22"/>
  <c r="S1575" i="22"/>
  <c r="S1576" i="22"/>
  <c r="S1577" i="22"/>
  <c r="S1578" i="22"/>
  <c r="S1579" i="22"/>
  <c r="S1580" i="22"/>
  <c r="S1581" i="22"/>
  <c r="S1582" i="22"/>
  <c r="S1583" i="22"/>
  <c r="S1584" i="22"/>
  <c r="S1585" i="22"/>
  <c r="S1586" i="22"/>
  <c r="S1587" i="22"/>
  <c r="S1588" i="22"/>
  <c r="S1589" i="22"/>
  <c r="S1590" i="22"/>
  <c r="S1591" i="22"/>
  <c r="S1592" i="22"/>
  <c r="S1593" i="22"/>
  <c r="S1594" i="22"/>
  <c r="S1595" i="22"/>
  <c r="S1596" i="22"/>
  <c r="S1597" i="22"/>
  <c r="S1598" i="22"/>
  <c r="S1599" i="22"/>
  <c r="S1600" i="22"/>
  <c r="S1601" i="22"/>
  <c r="S1602" i="22"/>
  <c r="S1603" i="22"/>
  <c r="S1604" i="22"/>
  <c r="S1605" i="22"/>
  <c r="S1606" i="22"/>
  <c r="S1607" i="22"/>
  <c r="S1608" i="22"/>
  <c r="S1609" i="22"/>
  <c r="S1610" i="22"/>
  <c r="S1611" i="22"/>
  <c r="S1612" i="22"/>
  <c r="S1613" i="22"/>
  <c r="S1614" i="22"/>
  <c r="S1615" i="22"/>
  <c r="S1616" i="22"/>
  <c r="S1617" i="22"/>
  <c r="S1618" i="22"/>
  <c r="S1619" i="22"/>
  <c r="S1620" i="22"/>
  <c r="S1621" i="22"/>
  <c r="S1622" i="22"/>
  <c r="S1623" i="22"/>
  <c r="S1624" i="22"/>
  <c r="S1625" i="22"/>
  <c r="S1626" i="22"/>
  <c r="S1627" i="22"/>
  <c r="S1628" i="22"/>
  <c r="S1629" i="22"/>
  <c r="S1630" i="22"/>
  <c r="S1631" i="22"/>
  <c r="S1632" i="22"/>
  <c r="S1633" i="22"/>
  <c r="S1634" i="22"/>
  <c r="S1635" i="22"/>
  <c r="S1636" i="22"/>
  <c r="S1637" i="22"/>
  <c r="S1638" i="22"/>
  <c r="S1639" i="22"/>
  <c r="S1640" i="22"/>
  <c r="S1641" i="22"/>
  <c r="S1642" i="22"/>
  <c r="S1643" i="22"/>
  <c r="S1644" i="22"/>
  <c r="S1645" i="22"/>
  <c r="S1646" i="22"/>
  <c r="S1647" i="22"/>
  <c r="S1648" i="22"/>
  <c r="S1649" i="22"/>
  <c r="S1650" i="22"/>
  <c r="S1651" i="22"/>
  <c r="S1652" i="22"/>
  <c r="S1653" i="22"/>
  <c r="S1654" i="22"/>
  <c r="S1655" i="22"/>
  <c r="S1656" i="22"/>
  <c r="S1657" i="22"/>
  <c r="S1658" i="22"/>
  <c r="S1659" i="22"/>
  <c r="S1660" i="22"/>
  <c r="S1661" i="22"/>
  <c r="S1662" i="22"/>
  <c r="S1663" i="22"/>
  <c r="S1664" i="22"/>
  <c r="S1665" i="22"/>
  <c r="S1666" i="22"/>
  <c r="S1667" i="22"/>
  <c r="S1668" i="22"/>
  <c r="S1669" i="22"/>
  <c r="S1670" i="22"/>
  <c r="S1671" i="22"/>
  <c r="S1672" i="22"/>
  <c r="S1673" i="22"/>
  <c r="S1674" i="22"/>
  <c r="S1675" i="22"/>
  <c r="S1676" i="22"/>
  <c r="S1677" i="22"/>
  <c r="S1678" i="22"/>
  <c r="S1679" i="22"/>
  <c r="S1680" i="22"/>
  <c r="S1681" i="22"/>
  <c r="S1682" i="22"/>
  <c r="S1683" i="22"/>
  <c r="S1684" i="22"/>
  <c r="S1685" i="22"/>
  <c r="S1686" i="22"/>
  <c r="S1687" i="22"/>
  <c r="S1688" i="22"/>
  <c r="S1689" i="22"/>
  <c r="S1690" i="22"/>
  <c r="S1691" i="22"/>
  <c r="S1692" i="22"/>
  <c r="S1693" i="22"/>
  <c r="S1694" i="22"/>
  <c r="S1695" i="22"/>
  <c r="S1696" i="22"/>
  <c r="S1697" i="22"/>
  <c r="S1698" i="22"/>
  <c r="S1699" i="22"/>
  <c r="S1700" i="22"/>
  <c r="S1701" i="22"/>
  <c r="S1702" i="22"/>
  <c r="S1703" i="22"/>
  <c r="S1704" i="22"/>
  <c r="S1705" i="22"/>
  <c r="S1706" i="22"/>
  <c r="S1707" i="22"/>
  <c r="S1708" i="22"/>
  <c r="S1709" i="22"/>
  <c r="S1710" i="22"/>
  <c r="S1711" i="22"/>
  <c r="S1712" i="22"/>
  <c r="S1713" i="22"/>
  <c r="S1714" i="22"/>
  <c r="S1715" i="22"/>
  <c r="S1716" i="22"/>
  <c r="S1717" i="22"/>
  <c r="S1718" i="22"/>
  <c r="S1719" i="22"/>
  <c r="S1720" i="22"/>
  <c r="S1721" i="22"/>
  <c r="S1722" i="22"/>
  <c r="S1723" i="22"/>
  <c r="S1724" i="22"/>
  <c r="S1725" i="22"/>
  <c r="S1726" i="22"/>
  <c r="S1727" i="22"/>
  <c r="S1728" i="22"/>
  <c r="S1729" i="22"/>
  <c r="S1730" i="22"/>
  <c r="S1731" i="22"/>
  <c r="S1732" i="22"/>
  <c r="S1733" i="22"/>
  <c r="S1734" i="22"/>
  <c r="S1735" i="22"/>
  <c r="S1736" i="22"/>
  <c r="S1737" i="22"/>
  <c r="S1738" i="22"/>
  <c r="S1739" i="22"/>
  <c r="S1740" i="22"/>
  <c r="S1741" i="22"/>
  <c r="S1742" i="22"/>
  <c r="S1743" i="22"/>
  <c r="S1744" i="22"/>
  <c r="S1745" i="22"/>
  <c r="S1746" i="22"/>
  <c r="S1747" i="22"/>
  <c r="S1748" i="22"/>
  <c r="S1749" i="22"/>
  <c r="S1750" i="22"/>
  <c r="S1751" i="22"/>
  <c r="S1752" i="22"/>
  <c r="S1753" i="22"/>
  <c r="S1754" i="22"/>
  <c r="S1755" i="22"/>
  <c r="S1756" i="22"/>
  <c r="S1757" i="22"/>
  <c r="S1758" i="22"/>
  <c r="S1759" i="22"/>
  <c r="S1760" i="22"/>
  <c r="S1761" i="22"/>
  <c r="S1762" i="22"/>
  <c r="S1763" i="22"/>
  <c r="S1764" i="22"/>
  <c r="S1765" i="22"/>
  <c r="S1766" i="22"/>
  <c r="S1767" i="22"/>
  <c r="S1768" i="22"/>
  <c r="S1769" i="22"/>
  <c r="S1770" i="22"/>
  <c r="S1771" i="22"/>
  <c r="S1772" i="22"/>
  <c r="S1773" i="22"/>
  <c r="S1774" i="22"/>
  <c r="S1775" i="22"/>
  <c r="S1776" i="22"/>
  <c r="S1777" i="22"/>
  <c r="S1778" i="22"/>
  <c r="S1779" i="22"/>
  <c r="S1780" i="22"/>
  <c r="S1781" i="22"/>
  <c r="S1782" i="22"/>
  <c r="S1783" i="22"/>
  <c r="S1784" i="22"/>
  <c r="S1785" i="22"/>
  <c r="S1786" i="22"/>
  <c r="S1787" i="22"/>
  <c r="S1788" i="22"/>
  <c r="S1789" i="22"/>
  <c r="S1790" i="22"/>
  <c r="S1791" i="22"/>
  <c r="S1792" i="22"/>
  <c r="S1793" i="22"/>
  <c r="S1794" i="22"/>
  <c r="S1795" i="22"/>
  <c r="S1796" i="22"/>
  <c r="S1797" i="22"/>
  <c r="S1798" i="22"/>
  <c r="S1799" i="22"/>
  <c r="S1800" i="22"/>
  <c r="S1801" i="22"/>
  <c r="S1802" i="22"/>
  <c r="S1803" i="22"/>
  <c r="S1804" i="22"/>
  <c r="S1805" i="22"/>
  <c r="S1806" i="22"/>
  <c r="S1807" i="22"/>
  <c r="S1808" i="22"/>
  <c r="S1809" i="22"/>
  <c r="S1810" i="22"/>
  <c r="S1811" i="22"/>
  <c r="S1812" i="22"/>
  <c r="S1813" i="22"/>
  <c r="S1814" i="22"/>
  <c r="S1815" i="22"/>
  <c r="S1816" i="22"/>
  <c r="S1817" i="22"/>
  <c r="S1818" i="22"/>
  <c r="S1819" i="22"/>
  <c r="S1820" i="22"/>
  <c r="S1821" i="22"/>
  <c r="S1822" i="22"/>
  <c r="S1823" i="22"/>
  <c r="S1824" i="22"/>
  <c r="S1825" i="22"/>
  <c r="S1826" i="22"/>
  <c r="S1827" i="22"/>
  <c r="S1828" i="22"/>
  <c r="S1829" i="22"/>
  <c r="S1830" i="22"/>
  <c r="S1831" i="22"/>
  <c r="S1832" i="22"/>
  <c r="S1833" i="22"/>
  <c r="S1834" i="22"/>
  <c r="S1835" i="22"/>
  <c r="S1836" i="22"/>
  <c r="S1837" i="22"/>
  <c r="S1838" i="22"/>
  <c r="S1839" i="22"/>
  <c r="S1840" i="22"/>
  <c r="S1841" i="22"/>
  <c r="S1842" i="22"/>
  <c r="S1843" i="22"/>
  <c r="S1844" i="22"/>
  <c r="S1845" i="22"/>
  <c r="S1846" i="22"/>
  <c r="S1847" i="22"/>
  <c r="S1848" i="22"/>
  <c r="S1849" i="22"/>
  <c r="S1850" i="22"/>
  <c r="S1851" i="22"/>
  <c r="S1852" i="22"/>
  <c r="S1853" i="22"/>
  <c r="S1854" i="22"/>
  <c r="S1855" i="22"/>
  <c r="S1856" i="22"/>
  <c r="S1857" i="22"/>
  <c r="S1858" i="22"/>
  <c r="S1859" i="22"/>
  <c r="S1860" i="22"/>
  <c r="S1861" i="22"/>
  <c r="S1862" i="22"/>
  <c r="S1863" i="22"/>
  <c r="S1864" i="22"/>
  <c r="S1865" i="22"/>
  <c r="S1866" i="22"/>
  <c r="S1867" i="22"/>
  <c r="S1868" i="22"/>
  <c r="S1869" i="22"/>
  <c r="S1870" i="22"/>
  <c r="S1871" i="22"/>
  <c r="S1872" i="22"/>
  <c r="S1873" i="22"/>
  <c r="S1874" i="22"/>
  <c r="S1875" i="22"/>
  <c r="S1876" i="22"/>
  <c r="S1877" i="22"/>
  <c r="S1878" i="22"/>
  <c r="S1879" i="22"/>
  <c r="S1880" i="22"/>
  <c r="S1881" i="22"/>
  <c r="S1882" i="22"/>
  <c r="S1883" i="22"/>
  <c r="S1884" i="22"/>
  <c r="S1885" i="22"/>
  <c r="S1886" i="22"/>
  <c r="S1887" i="22"/>
  <c r="S1888" i="22"/>
  <c r="S1889" i="22"/>
  <c r="S1890" i="22"/>
  <c r="S1891" i="22"/>
  <c r="S1892" i="22"/>
  <c r="S1893" i="22"/>
  <c r="S1894" i="22"/>
  <c r="S1895" i="22"/>
  <c r="S1896" i="22"/>
  <c r="S1897" i="22"/>
  <c r="S1898" i="22"/>
  <c r="S1899" i="22"/>
  <c r="S1900" i="22"/>
  <c r="S1901" i="22"/>
  <c r="S1902" i="22"/>
  <c r="S1903" i="22"/>
  <c r="S1904" i="22"/>
  <c r="S1905" i="22"/>
  <c r="S1906" i="22"/>
  <c r="S1907" i="22"/>
  <c r="S1908" i="22"/>
  <c r="S1909" i="22"/>
  <c r="S1910" i="22"/>
  <c r="S1911" i="22"/>
  <c r="S1912" i="22"/>
  <c r="S1913" i="22"/>
  <c r="S1914" i="22"/>
  <c r="S1915" i="22"/>
  <c r="S1916" i="22"/>
  <c r="S1917" i="22"/>
  <c r="S1918" i="22"/>
  <c r="S1919" i="22"/>
  <c r="S1920" i="22"/>
  <c r="S1921" i="22"/>
  <c r="S1922" i="22"/>
  <c r="S1923" i="22"/>
  <c r="S1924" i="22"/>
  <c r="S1925" i="22"/>
  <c r="S1926" i="22"/>
  <c r="S1927" i="22"/>
  <c r="S1928" i="22"/>
  <c r="S1929" i="22"/>
  <c r="S1930" i="22"/>
  <c r="S1931" i="22"/>
  <c r="S1932" i="22"/>
  <c r="S1933" i="22"/>
  <c r="S1934" i="22"/>
  <c r="S1935" i="22"/>
  <c r="S1936" i="22"/>
  <c r="S1937" i="22"/>
  <c r="S1938" i="22"/>
  <c r="S1939" i="22"/>
  <c r="S1940" i="22"/>
  <c r="S1941" i="22"/>
  <c r="S1942" i="22"/>
  <c r="S1943" i="22"/>
  <c r="S1944" i="22"/>
  <c r="S1945" i="22"/>
  <c r="S1946" i="22"/>
  <c r="S1947" i="22"/>
  <c r="S1948" i="22"/>
  <c r="S1949" i="22"/>
  <c r="S1950" i="22"/>
  <c r="S1951" i="22"/>
  <c r="S1952" i="22"/>
  <c r="S1953" i="22"/>
  <c r="S1954" i="22"/>
  <c r="S1955" i="22"/>
  <c r="S1956" i="22"/>
  <c r="S1957" i="22"/>
  <c r="S1958" i="22"/>
  <c r="S1959" i="22"/>
  <c r="S1960" i="22"/>
  <c r="S1961" i="22"/>
  <c r="S1962" i="22"/>
  <c r="S1963" i="22"/>
  <c r="S1964" i="22"/>
  <c r="S1965" i="22"/>
  <c r="S1966" i="22"/>
  <c r="S1967" i="22"/>
  <c r="S1968" i="22"/>
  <c r="S1969" i="22"/>
  <c r="S1970" i="22"/>
  <c r="S1971" i="22"/>
  <c r="S1972" i="22"/>
  <c r="S1973" i="22"/>
  <c r="S1974" i="22"/>
  <c r="S1975" i="22"/>
  <c r="S1976" i="22"/>
  <c r="S1977" i="22"/>
  <c r="S1978" i="22"/>
  <c r="S1979" i="22"/>
  <c r="S1980" i="22"/>
  <c r="S1981" i="22"/>
  <c r="S1982" i="22"/>
  <c r="S1983" i="22"/>
  <c r="S1984" i="22"/>
  <c r="S1985" i="22"/>
  <c r="S1986" i="22"/>
  <c r="S1987" i="22"/>
  <c r="S1988" i="22"/>
  <c r="S1989" i="22"/>
  <c r="S1990" i="22"/>
  <c r="S1991" i="22"/>
  <c r="S1992" i="22"/>
  <c r="S1993" i="22"/>
  <c r="S1994" i="22"/>
  <c r="S1995" i="22"/>
  <c r="S1996" i="22"/>
  <c r="S1997" i="22"/>
  <c r="S1998" i="22"/>
  <c r="S1999" i="22"/>
  <c r="S2000" i="22"/>
  <c r="S2001"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M52" i="22"/>
  <c r="M53" i="22"/>
  <c r="M54" i="22"/>
  <c r="M55" i="22"/>
  <c r="M56" i="22"/>
  <c r="M57" i="22"/>
  <c r="M58" i="22"/>
  <c r="M59" i="22"/>
  <c r="M60" i="22"/>
  <c r="M61" i="22"/>
  <c r="M62" i="22"/>
  <c r="M63" i="22"/>
  <c r="M64" i="22"/>
  <c r="M65" i="22"/>
  <c r="M66" i="22"/>
  <c r="M67" i="22"/>
  <c r="M68" i="22"/>
  <c r="M69" i="22"/>
  <c r="M70" i="22"/>
  <c r="M71" i="22"/>
  <c r="M72" i="22"/>
  <c r="M73" i="22"/>
  <c r="M74" i="22"/>
  <c r="M75" i="22"/>
  <c r="M76" i="22"/>
  <c r="M77" i="22"/>
  <c r="M78" i="22"/>
  <c r="M79" i="22"/>
  <c r="M80" i="22"/>
  <c r="M81" i="22"/>
  <c r="M82" i="22"/>
  <c r="M83" i="22"/>
  <c r="M84" i="22"/>
  <c r="M85" i="22"/>
  <c r="M86" i="22"/>
  <c r="M87" i="22"/>
  <c r="M88" i="22"/>
  <c r="M89" i="22"/>
  <c r="M90" i="22"/>
  <c r="M91" i="22"/>
  <c r="M92" i="22"/>
  <c r="M93" i="22"/>
  <c r="M94" i="22"/>
  <c r="M95" i="22"/>
  <c r="M96" i="22"/>
  <c r="M97" i="22"/>
  <c r="M98" i="22"/>
  <c r="M99" i="22"/>
  <c r="M100" i="22"/>
  <c r="M101" i="22"/>
  <c r="M102" i="22"/>
  <c r="M103" i="22"/>
  <c r="M104" i="22"/>
  <c r="M105" i="22"/>
  <c r="M106" i="22"/>
  <c r="M107" i="22"/>
  <c r="M108" i="22"/>
  <c r="M109" i="22"/>
  <c r="M110" i="22"/>
  <c r="M111" i="22"/>
  <c r="M112" i="22"/>
  <c r="M113" i="22"/>
  <c r="M114" i="22"/>
  <c r="M115" i="22"/>
  <c r="M116" i="22"/>
  <c r="M117" i="22"/>
  <c r="M118" i="22"/>
  <c r="M119" i="22"/>
  <c r="M120" i="22"/>
  <c r="M121" i="22"/>
  <c r="M122" i="22"/>
  <c r="M123" i="22"/>
  <c r="M124" i="22"/>
  <c r="M125" i="22"/>
  <c r="M126" i="22"/>
  <c r="M127" i="22"/>
  <c r="M128" i="22"/>
  <c r="M129" i="22"/>
  <c r="M130" i="22"/>
  <c r="M131" i="22"/>
  <c r="M132" i="22"/>
  <c r="M133" i="22"/>
  <c r="M134" i="22"/>
  <c r="M135" i="22"/>
  <c r="M136" i="22"/>
  <c r="M137" i="22"/>
  <c r="M138" i="22"/>
  <c r="M139" i="22"/>
  <c r="M140" i="22"/>
  <c r="M141" i="22"/>
  <c r="M142" i="22"/>
  <c r="M143" i="22"/>
  <c r="M144" i="22"/>
  <c r="M145" i="22"/>
  <c r="M146" i="22"/>
  <c r="M147" i="22"/>
  <c r="M148" i="22"/>
  <c r="M149" i="22"/>
  <c r="M150" i="22"/>
  <c r="M151" i="22"/>
  <c r="M152" i="22"/>
  <c r="M153" i="22"/>
  <c r="M154" i="22"/>
  <c r="M155" i="22"/>
  <c r="M156" i="22"/>
  <c r="M157" i="22"/>
  <c r="M158" i="22"/>
  <c r="M159" i="22"/>
  <c r="M160" i="22"/>
  <c r="M161" i="22"/>
  <c r="M162" i="22"/>
  <c r="M163" i="22"/>
  <c r="M164" i="22"/>
  <c r="M165" i="22"/>
  <c r="M166" i="22"/>
  <c r="M167" i="22"/>
  <c r="M168" i="22"/>
  <c r="M169" i="22"/>
  <c r="M170" i="22"/>
  <c r="M171" i="22"/>
  <c r="M172" i="22"/>
  <c r="M173" i="22"/>
  <c r="M174" i="22"/>
  <c r="M175" i="22"/>
  <c r="M176" i="22"/>
  <c r="M177" i="22"/>
  <c r="M178" i="22"/>
  <c r="M179" i="22"/>
  <c r="M180" i="22"/>
  <c r="M181" i="22"/>
  <c r="M182" i="22"/>
  <c r="M183" i="22"/>
  <c r="M184" i="22"/>
  <c r="M185" i="22"/>
  <c r="M186" i="22"/>
  <c r="M187" i="22"/>
  <c r="M188" i="22"/>
  <c r="M189" i="22"/>
  <c r="M190" i="22"/>
  <c r="M191" i="22"/>
  <c r="M192" i="22"/>
  <c r="M193" i="22"/>
  <c r="M194" i="22"/>
  <c r="M195" i="22"/>
  <c r="M196" i="22"/>
  <c r="M197" i="22"/>
  <c r="M198" i="22"/>
  <c r="M199" i="22"/>
  <c r="M200" i="22"/>
  <c r="M201" i="22"/>
  <c r="M202" i="22"/>
  <c r="M203" i="22"/>
  <c r="M204" i="22"/>
  <c r="M205" i="22"/>
  <c r="M206" i="22"/>
  <c r="M207" i="22"/>
  <c r="M208" i="22"/>
  <c r="M209" i="22"/>
  <c r="M210" i="22"/>
  <c r="M211" i="22"/>
  <c r="M212" i="22"/>
  <c r="M213" i="22"/>
  <c r="M214" i="22"/>
  <c r="M215" i="22"/>
  <c r="M216" i="22"/>
  <c r="M217" i="22"/>
  <c r="M218" i="22"/>
  <c r="M219" i="22"/>
  <c r="M220" i="22"/>
  <c r="M221" i="22"/>
  <c r="M222" i="22"/>
  <c r="M223" i="22"/>
  <c r="M224" i="22"/>
  <c r="M225" i="22"/>
  <c r="M226" i="22"/>
  <c r="M227" i="22"/>
  <c r="M228" i="22"/>
  <c r="M229" i="22"/>
  <c r="M230" i="22"/>
  <c r="M231" i="22"/>
  <c r="M232" i="22"/>
  <c r="M233" i="22"/>
  <c r="M234" i="22"/>
  <c r="M235" i="22"/>
  <c r="M236" i="22"/>
  <c r="M237" i="22"/>
  <c r="M238" i="22"/>
  <c r="M239" i="22"/>
  <c r="M240" i="22"/>
  <c r="M241" i="22"/>
  <c r="M242" i="22"/>
  <c r="M243" i="22"/>
  <c r="M244" i="22"/>
  <c r="M245" i="22"/>
  <c r="M246" i="22"/>
  <c r="M247" i="22"/>
  <c r="M248" i="22"/>
  <c r="M249" i="22"/>
  <c r="M250" i="22"/>
  <c r="M251" i="22"/>
  <c r="M252" i="22"/>
  <c r="M253" i="22"/>
  <c r="M254" i="22"/>
  <c r="M255" i="22"/>
  <c r="M256" i="22"/>
  <c r="M257" i="22"/>
  <c r="M258" i="22"/>
  <c r="M259" i="22"/>
  <c r="M260" i="22"/>
  <c r="M261" i="22"/>
  <c r="M262" i="22"/>
  <c r="M263" i="22"/>
  <c r="M264" i="22"/>
  <c r="M265" i="22"/>
  <c r="M266" i="22"/>
  <c r="M267" i="22"/>
  <c r="M268" i="22"/>
  <c r="M269" i="22"/>
  <c r="M270" i="22"/>
  <c r="M271" i="22"/>
  <c r="M272" i="22"/>
  <c r="M273" i="22"/>
  <c r="M274" i="22"/>
  <c r="M275" i="22"/>
  <c r="M276" i="22"/>
  <c r="M277" i="22"/>
  <c r="M278" i="22"/>
  <c r="M279" i="22"/>
  <c r="M280" i="22"/>
  <c r="M281" i="22"/>
  <c r="M282" i="22"/>
  <c r="M283" i="22"/>
  <c r="M284" i="22"/>
  <c r="M285" i="22"/>
  <c r="M286" i="22"/>
  <c r="M287" i="22"/>
  <c r="M288" i="22"/>
  <c r="M289" i="22"/>
  <c r="M290" i="22"/>
  <c r="M291" i="22"/>
  <c r="M292" i="22"/>
  <c r="M293" i="22"/>
  <c r="M294" i="22"/>
  <c r="M295" i="22"/>
  <c r="M296" i="22"/>
  <c r="M297" i="22"/>
  <c r="M298" i="22"/>
  <c r="M299" i="22"/>
  <c r="M300" i="22"/>
  <c r="M301" i="22"/>
  <c r="M302" i="22"/>
  <c r="M303" i="22"/>
  <c r="M304" i="22"/>
  <c r="M305" i="22"/>
  <c r="M306" i="22"/>
  <c r="M307" i="22"/>
  <c r="M308" i="22"/>
  <c r="M309" i="22"/>
  <c r="M310" i="22"/>
  <c r="M311" i="22"/>
  <c r="M312" i="22"/>
  <c r="M313" i="22"/>
  <c r="M314" i="22"/>
  <c r="M315" i="22"/>
  <c r="M316" i="22"/>
  <c r="M317" i="22"/>
  <c r="M318" i="22"/>
  <c r="M319" i="22"/>
  <c r="M320" i="22"/>
  <c r="M321" i="22"/>
  <c r="M322" i="22"/>
  <c r="M323" i="22"/>
  <c r="M324" i="22"/>
  <c r="M325" i="22"/>
  <c r="M326" i="22"/>
  <c r="M327" i="22"/>
  <c r="M328" i="22"/>
  <c r="M329" i="22"/>
  <c r="M330" i="22"/>
  <c r="M331" i="22"/>
  <c r="M332" i="22"/>
  <c r="M333" i="22"/>
  <c r="M334" i="22"/>
  <c r="M335" i="22"/>
  <c r="M336" i="22"/>
  <c r="M337" i="22"/>
  <c r="M338" i="22"/>
  <c r="M339" i="22"/>
  <c r="M340" i="22"/>
  <c r="M341" i="22"/>
  <c r="M342" i="22"/>
  <c r="M343" i="22"/>
  <c r="M344" i="22"/>
  <c r="M345" i="22"/>
  <c r="M346" i="22"/>
  <c r="M347" i="22"/>
  <c r="M348" i="22"/>
  <c r="M349" i="22"/>
  <c r="M350" i="22"/>
  <c r="M351" i="22"/>
  <c r="M352" i="22"/>
  <c r="M353" i="22"/>
  <c r="M354" i="22"/>
  <c r="M355" i="22"/>
  <c r="M356" i="22"/>
  <c r="M357" i="22"/>
  <c r="M358" i="22"/>
  <c r="M359" i="22"/>
  <c r="M360" i="22"/>
  <c r="M361" i="22"/>
  <c r="M362" i="22"/>
  <c r="M363" i="22"/>
  <c r="M364" i="22"/>
  <c r="M365" i="22"/>
  <c r="M366" i="22"/>
  <c r="M367" i="22"/>
  <c r="M368" i="22"/>
  <c r="M369" i="22"/>
  <c r="M370" i="22"/>
  <c r="M371" i="22"/>
  <c r="M372" i="22"/>
  <c r="M373" i="22"/>
  <c r="M374" i="22"/>
  <c r="M375" i="22"/>
  <c r="M376" i="22"/>
  <c r="M377" i="22"/>
  <c r="M378" i="22"/>
  <c r="M379" i="22"/>
  <c r="M380" i="22"/>
  <c r="M381" i="22"/>
  <c r="M382" i="22"/>
  <c r="M383" i="22"/>
  <c r="M384" i="22"/>
  <c r="M385" i="22"/>
  <c r="M386" i="22"/>
  <c r="M387" i="22"/>
  <c r="M388" i="22"/>
  <c r="M389" i="22"/>
  <c r="M390" i="22"/>
  <c r="M391" i="22"/>
  <c r="M392" i="22"/>
  <c r="M393" i="22"/>
  <c r="M394" i="22"/>
  <c r="M395" i="22"/>
  <c r="M396" i="22"/>
  <c r="M397" i="22"/>
  <c r="M398" i="22"/>
  <c r="M399" i="22"/>
  <c r="M400" i="22"/>
  <c r="M401" i="22"/>
  <c r="M402" i="22"/>
  <c r="M403" i="22"/>
  <c r="M404" i="22"/>
  <c r="M405" i="22"/>
  <c r="M406" i="22"/>
  <c r="M407" i="22"/>
  <c r="M408" i="22"/>
  <c r="M409" i="22"/>
  <c r="M410" i="22"/>
  <c r="M411" i="22"/>
  <c r="M412" i="22"/>
  <c r="M413" i="22"/>
  <c r="M414" i="22"/>
  <c r="M415" i="22"/>
  <c r="M416" i="22"/>
  <c r="M417" i="22"/>
  <c r="M418" i="22"/>
  <c r="M419" i="22"/>
  <c r="M420" i="22"/>
  <c r="M421" i="22"/>
  <c r="M422" i="22"/>
  <c r="M423" i="22"/>
  <c r="M424" i="22"/>
  <c r="M425" i="22"/>
  <c r="M426" i="22"/>
  <c r="M427" i="22"/>
  <c r="M428" i="22"/>
  <c r="M429" i="22"/>
  <c r="M430" i="22"/>
  <c r="M431" i="22"/>
  <c r="M432" i="22"/>
  <c r="M433" i="22"/>
  <c r="M434" i="22"/>
  <c r="M435" i="22"/>
  <c r="M436" i="22"/>
  <c r="M437" i="22"/>
  <c r="M438" i="22"/>
  <c r="M439" i="22"/>
  <c r="M440" i="22"/>
  <c r="M441" i="22"/>
  <c r="M442" i="22"/>
  <c r="M443" i="22"/>
  <c r="M444" i="22"/>
  <c r="M445" i="22"/>
  <c r="M446" i="22"/>
  <c r="M447" i="22"/>
  <c r="M448" i="22"/>
  <c r="M449" i="22"/>
  <c r="M450" i="22"/>
  <c r="M451" i="22"/>
  <c r="M452" i="22"/>
  <c r="M453" i="22"/>
  <c r="M454" i="22"/>
  <c r="M455" i="22"/>
  <c r="M456" i="22"/>
  <c r="M457" i="22"/>
  <c r="M458" i="22"/>
  <c r="M459" i="22"/>
  <c r="M460" i="22"/>
  <c r="M461" i="22"/>
  <c r="M462" i="22"/>
  <c r="M463" i="22"/>
  <c r="M464" i="22"/>
  <c r="M465" i="22"/>
  <c r="M466" i="22"/>
  <c r="M467" i="22"/>
  <c r="M468" i="22"/>
  <c r="M469" i="22"/>
  <c r="M470" i="22"/>
  <c r="M471" i="22"/>
  <c r="M472" i="22"/>
  <c r="M473" i="22"/>
  <c r="M474" i="22"/>
  <c r="M475" i="22"/>
  <c r="M476" i="22"/>
  <c r="M477" i="22"/>
  <c r="M478" i="22"/>
  <c r="M479" i="22"/>
  <c r="M480" i="22"/>
  <c r="M481" i="22"/>
  <c r="M482" i="22"/>
  <c r="M483" i="22"/>
  <c r="M484" i="22"/>
  <c r="M485" i="22"/>
  <c r="M486" i="22"/>
  <c r="M487" i="22"/>
  <c r="M488" i="22"/>
  <c r="M489" i="22"/>
  <c r="M490" i="22"/>
  <c r="M491" i="22"/>
  <c r="M492" i="22"/>
  <c r="M493" i="22"/>
  <c r="M494" i="22"/>
  <c r="M495" i="22"/>
  <c r="M496" i="22"/>
  <c r="M497" i="22"/>
  <c r="M498" i="22"/>
  <c r="M499" i="22"/>
  <c r="M500" i="22"/>
  <c r="M501" i="22"/>
  <c r="M502" i="22"/>
  <c r="M503" i="22"/>
  <c r="M504" i="22"/>
  <c r="M505" i="22"/>
  <c r="M506" i="22"/>
  <c r="M507" i="22"/>
  <c r="M508" i="22"/>
  <c r="M509" i="22"/>
  <c r="M510" i="22"/>
  <c r="M511" i="22"/>
  <c r="M512" i="22"/>
  <c r="M513" i="22"/>
  <c r="M514" i="22"/>
  <c r="M515" i="22"/>
  <c r="M516" i="22"/>
  <c r="M517" i="22"/>
  <c r="M518" i="22"/>
  <c r="M519" i="22"/>
  <c r="M520" i="22"/>
  <c r="M521" i="22"/>
  <c r="M522" i="22"/>
  <c r="M523" i="22"/>
  <c r="M524" i="22"/>
  <c r="M525" i="22"/>
  <c r="M526" i="22"/>
  <c r="M527" i="22"/>
  <c r="M528" i="22"/>
  <c r="M529" i="22"/>
  <c r="M530" i="22"/>
  <c r="M531" i="22"/>
  <c r="M532" i="22"/>
  <c r="M533" i="22"/>
  <c r="M534" i="22"/>
  <c r="M535" i="22"/>
  <c r="M536" i="22"/>
  <c r="M537" i="22"/>
  <c r="M538" i="22"/>
  <c r="M539" i="22"/>
  <c r="M540" i="22"/>
  <c r="M541" i="22"/>
  <c r="M542" i="22"/>
  <c r="M543" i="22"/>
  <c r="M544" i="22"/>
  <c r="M545" i="22"/>
  <c r="M546" i="22"/>
  <c r="M547" i="22"/>
  <c r="M548" i="22"/>
  <c r="M549" i="22"/>
  <c r="M550" i="22"/>
  <c r="M551" i="22"/>
  <c r="M552" i="22"/>
  <c r="M553" i="22"/>
  <c r="M554" i="22"/>
  <c r="M555" i="22"/>
  <c r="M556" i="22"/>
  <c r="M557" i="22"/>
  <c r="M558" i="22"/>
  <c r="M559" i="22"/>
  <c r="M560" i="22"/>
  <c r="M561" i="22"/>
  <c r="M562" i="22"/>
  <c r="M563" i="22"/>
  <c r="M564" i="22"/>
  <c r="M565" i="22"/>
  <c r="M566" i="22"/>
  <c r="M567" i="22"/>
  <c r="M568" i="22"/>
  <c r="M569" i="22"/>
  <c r="M570" i="22"/>
  <c r="M571" i="22"/>
  <c r="M572" i="22"/>
  <c r="M573" i="22"/>
  <c r="M574" i="22"/>
  <c r="M575" i="22"/>
  <c r="M576" i="22"/>
  <c r="M577" i="22"/>
  <c r="M578" i="22"/>
  <c r="M579" i="22"/>
  <c r="M580" i="22"/>
  <c r="M581" i="22"/>
  <c r="M582" i="22"/>
  <c r="M583" i="22"/>
  <c r="M584" i="22"/>
  <c r="M585" i="22"/>
  <c r="M586" i="22"/>
  <c r="M587" i="22"/>
  <c r="M588" i="22"/>
  <c r="M589" i="22"/>
  <c r="M590" i="22"/>
  <c r="M591" i="22"/>
  <c r="M592" i="22"/>
  <c r="M593" i="22"/>
  <c r="M594" i="22"/>
  <c r="M595" i="22"/>
  <c r="M596" i="22"/>
  <c r="M597" i="22"/>
  <c r="M598" i="22"/>
  <c r="M599" i="22"/>
  <c r="M600" i="22"/>
  <c r="M601" i="22"/>
  <c r="M602" i="22"/>
  <c r="M603" i="22"/>
  <c r="M604" i="22"/>
  <c r="M605" i="22"/>
  <c r="M606" i="22"/>
  <c r="M607" i="22"/>
  <c r="M608" i="22"/>
  <c r="M609" i="22"/>
  <c r="M610" i="22"/>
  <c r="M611" i="22"/>
  <c r="M612" i="22"/>
  <c r="M613" i="22"/>
  <c r="M614" i="22"/>
  <c r="M615" i="22"/>
  <c r="M616" i="22"/>
  <c r="M617" i="22"/>
  <c r="M618" i="22"/>
  <c r="M619" i="22"/>
  <c r="M620" i="22"/>
  <c r="M621" i="22"/>
  <c r="M622" i="22"/>
  <c r="M623" i="22"/>
  <c r="M624" i="22"/>
  <c r="M625" i="22"/>
  <c r="M626" i="22"/>
  <c r="M627" i="22"/>
  <c r="M628" i="22"/>
  <c r="M629" i="22"/>
  <c r="M630" i="22"/>
  <c r="M631" i="22"/>
  <c r="M632" i="22"/>
  <c r="M633" i="22"/>
  <c r="M634" i="22"/>
  <c r="M635" i="22"/>
  <c r="M636" i="22"/>
  <c r="M637" i="22"/>
  <c r="M638" i="22"/>
  <c r="M639" i="22"/>
  <c r="M640" i="22"/>
  <c r="M641" i="22"/>
  <c r="M642" i="22"/>
  <c r="M643" i="22"/>
  <c r="M644" i="22"/>
  <c r="M645" i="22"/>
  <c r="M646" i="22"/>
  <c r="M647" i="22"/>
  <c r="M648" i="22"/>
  <c r="M649" i="22"/>
  <c r="M650" i="22"/>
  <c r="M651" i="22"/>
  <c r="M652" i="22"/>
  <c r="M653" i="22"/>
  <c r="M654" i="22"/>
  <c r="M655" i="22"/>
  <c r="M656" i="22"/>
  <c r="M657" i="22"/>
  <c r="M658" i="22"/>
  <c r="M659" i="22"/>
  <c r="M660" i="22"/>
  <c r="M661" i="22"/>
  <c r="M662" i="22"/>
  <c r="M663" i="22"/>
  <c r="M664" i="22"/>
  <c r="M665" i="22"/>
  <c r="M666" i="22"/>
  <c r="M667" i="22"/>
  <c r="M668" i="22"/>
  <c r="M669" i="22"/>
  <c r="M670" i="22"/>
  <c r="M671" i="22"/>
  <c r="M672" i="22"/>
  <c r="M673" i="22"/>
  <c r="M674" i="22"/>
  <c r="M675" i="22"/>
  <c r="M676" i="22"/>
  <c r="M677" i="22"/>
  <c r="M678" i="22"/>
  <c r="M679" i="22"/>
  <c r="M680" i="22"/>
  <c r="M681" i="22"/>
  <c r="M682" i="22"/>
  <c r="M683" i="22"/>
  <c r="M684" i="22"/>
  <c r="M685" i="22"/>
  <c r="M686" i="22"/>
  <c r="M687" i="22"/>
  <c r="M688" i="22"/>
  <c r="M689" i="22"/>
  <c r="M690" i="22"/>
  <c r="M691" i="22"/>
  <c r="M692" i="22"/>
  <c r="M693" i="22"/>
  <c r="M694" i="22"/>
  <c r="M695" i="22"/>
  <c r="M696" i="22"/>
  <c r="M697" i="22"/>
  <c r="M698" i="22"/>
  <c r="M699" i="22"/>
  <c r="M700" i="22"/>
  <c r="M701" i="22"/>
  <c r="M702" i="22"/>
  <c r="M703" i="22"/>
  <c r="M704" i="22"/>
  <c r="M705" i="22"/>
  <c r="M706" i="22"/>
  <c r="M707" i="22"/>
  <c r="M708" i="22"/>
  <c r="M709" i="22"/>
  <c r="M710" i="22"/>
  <c r="M711" i="22"/>
  <c r="M712" i="22"/>
  <c r="M713" i="22"/>
  <c r="M714" i="22"/>
  <c r="M715" i="22"/>
  <c r="M716" i="22"/>
  <c r="M717" i="22"/>
  <c r="M718" i="22"/>
  <c r="M719" i="22"/>
  <c r="M720" i="22"/>
  <c r="M721" i="22"/>
  <c r="M722" i="22"/>
  <c r="M723" i="22"/>
  <c r="M724" i="22"/>
  <c r="M725" i="22"/>
  <c r="M726" i="22"/>
  <c r="M727" i="22"/>
  <c r="M728" i="22"/>
  <c r="M729" i="22"/>
  <c r="M730" i="22"/>
  <c r="M731" i="22"/>
  <c r="M732" i="22"/>
  <c r="M733" i="22"/>
  <c r="M734" i="22"/>
  <c r="M735" i="22"/>
  <c r="M736" i="22"/>
  <c r="M737" i="22"/>
  <c r="M738" i="22"/>
  <c r="M739" i="22"/>
  <c r="M740" i="22"/>
  <c r="M741" i="22"/>
  <c r="M742" i="22"/>
  <c r="M743" i="22"/>
  <c r="M744" i="22"/>
  <c r="M745" i="22"/>
  <c r="M746" i="22"/>
  <c r="M747" i="22"/>
  <c r="M748" i="22"/>
  <c r="M749" i="22"/>
  <c r="M750" i="22"/>
  <c r="M751" i="22"/>
  <c r="M752" i="22"/>
  <c r="M753" i="22"/>
  <c r="M754" i="22"/>
  <c r="M755" i="22"/>
  <c r="M756" i="22"/>
  <c r="M757" i="22"/>
  <c r="M758" i="22"/>
  <c r="M759" i="22"/>
  <c r="M760" i="22"/>
  <c r="M761" i="22"/>
  <c r="M762" i="22"/>
  <c r="M763" i="22"/>
  <c r="M764" i="22"/>
  <c r="M765" i="22"/>
  <c r="M766" i="22"/>
  <c r="M767" i="22"/>
  <c r="M768" i="22"/>
  <c r="M769" i="22"/>
  <c r="M770" i="22"/>
  <c r="M771" i="22"/>
  <c r="M772" i="22"/>
  <c r="M773" i="22"/>
  <c r="M774" i="22"/>
  <c r="M775" i="22"/>
  <c r="M776" i="22"/>
  <c r="M777" i="22"/>
  <c r="M778" i="22"/>
  <c r="M779" i="22"/>
  <c r="M780" i="22"/>
  <c r="M781" i="22"/>
  <c r="M782" i="22"/>
  <c r="M783" i="22"/>
  <c r="M784" i="22"/>
  <c r="M785" i="22"/>
  <c r="M786" i="22"/>
  <c r="M787" i="22"/>
  <c r="M788" i="22"/>
  <c r="M789" i="22"/>
  <c r="M790" i="22"/>
  <c r="M791" i="22"/>
  <c r="M792" i="22"/>
  <c r="M793" i="22"/>
  <c r="M794" i="22"/>
  <c r="M795" i="22"/>
  <c r="M796" i="22"/>
  <c r="M797" i="22"/>
  <c r="M798" i="22"/>
  <c r="M799" i="22"/>
  <c r="M800" i="22"/>
  <c r="M801" i="22"/>
  <c r="M802" i="22"/>
  <c r="M803" i="22"/>
  <c r="M804" i="22"/>
  <c r="M805" i="22"/>
  <c r="M806" i="22"/>
  <c r="M807" i="22"/>
  <c r="M808" i="22"/>
  <c r="M809" i="22"/>
  <c r="M810" i="22"/>
  <c r="M811" i="22"/>
  <c r="M812" i="22"/>
  <c r="M813" i="22"/>
  <c r="M814" i="22"/>
  <c r="M815" i="22"/>
  <c r="M816" i="22"/>
  <c r="M817" i="22"/>
  <c r="M818" i="22"/>
  <c r="M819" i="22"/>
  <c r="M820" i="22"/>
  <c r="M821" i="22"/>
  <c r="M822" i="22"/>
  <c r="M823" i="22"/>
  <c r="M824" i="22"/>
  <c r="M825" i="22"/>
  <c r="M826" i="22"/>
  <c r="M827" i="22"/>
  <c r="M828" i="22"/>
  <c r="M829" i="22"/>
  <c r="M830" i="22"/>
  <c r="M831" i="22"/>
  <c r="M832" i="22"/>
  <c r="M833" i="22"/>
  <c r="M834" i="22"/>
  <c r="M835" i="22"/>
  <c r="M836" i="22"/>
  <c r="M837" i="22"/>
  <c r="M838" i="22"/>
  <c r="M839" i="22"/>
  <c r="M840" i="22"/>
  <c r="M841" i="22"/>
  <c r="M842" i="22"/>
  <c r="M843" i="22"/>
  <c r="M844" i="22"/>
  <c r="M845" i="22"/>
  <c r="M846" i="22"/>
  <c r="M847" i="22"/>
  <c r="M848" i="22"/>
  <c r="M849" i="22"/>
  <c r="M850" i="22"/>
  <c r="M851" i="22"/>
  <c r="M852" i="22"/>
  <c r="M853" i="22"/>
  <c r="M854" i="22"/>
  <c r="M855" i="22"/>
  <c r="M856" i="22"/>
  <c r="M857" i="22"/>
  <c r="M858" i="22"/>
  <c r="M859" i="22"/>
  <c r="M860" i="22"/>
  <c r="M861" i="22"/>
  <c r="M862" i="22"/>
  <c r="M863" i="22"/>
  <c r="M864" i="22"/>
  <c r="M865" i="22"/>
  <c r="M866" i="22"/>
  <c r="M867" i="22"/>
  <c r="M868" i="22"/>
  <c r="M869" i="22"/>
  <c r="M870" i="22"/>
  <c r="M871" i="22"/>
  <c r="M872" i="22"/>
  <c r="M873" i="22"/>
  <c r="M874" i="22"/>
  <c r="M875" i="22"/>
  <c r="M876" i="22"/>
  <c r="M877" i="22"/>
  <c r="M878" i="22"/>
  <c r="M879" i="22"/>
  <c r="M880" i="22"/>
  <c r="M881" i="22"/>
  <c r="M882" i="22"/>
  <c r="M883" i="22"/>
  <c r="M884" i="22"/>
  <c r="M885" i="22"/>
  <c r="M886" i="22"/>
  <c r="M887" i="22"/>
  <c r="M888" i="22"/>
  <c r="M889" i="22"/>
  <c r="M890" i="22"/>
  <c r="M891" i="22"/>
  <c r="M892" i="22"/>
  <c r="M893" i="22"/>
  <c r="M894" i="22"/>
  <c r="M895" i="22"/>
  <c r="M896" i="22"/>
  <c r="M897" i="22"/>
  <c r="M898" i="22"/>
  <c r="M899" i="22"/>
  <c r="M900" i="22"/>
  <c r="M901" i="22"/>
  <c r="M902" i="22"/>
  <c r="M903" i="22"/>
  <c r="M904" i="22"/>
  <c r="M905" i="22"/>
  <c r="M906" i="22"/>
  <c r="M907" i="22"/>
  <c r="M908" i="22"/>
  <c r="M909" i="22"/>
  <c r="M910" i="22"/>
  <c r="M911" i="22"/>
  <c r="M912" i="22"/>
  <c r="M913" i="22"/>
  <c r="M914" i="22"/>
  <c r="M915" i="22"/>
  <c r="M916" i="22"/>
  <c r="M917" i="22"/>
  <c r="M918" i="22"/>
  <c r="M919" i="22"/>
  <c r="M920" i="22"/>
  <c r="M921" i="22"/>
  <c r="M922" i="22"/>
  <c r="M923" i="22"/>
  <c r="M924" i="22"/>
  <c r="M925" i="22"/>
  <c r="M926" i="22"/>
  <c r="M927" i="22"/>
  <c r="M928" i="22"/>
  <c r="M929" i="22"/>
  <c r="M930" i="22"/>
  <c r="M931" i="22"/>
  <c r="M932" i="22"/>
  <c r="M933" i="22"/>
  <c r="M934" i="22"/>
  <c r="M935" i="22"/>
  <c r="M936" i="22"/>
  <c r="M937" i="22"/>
  <c r="M938" i="22"/>
  <c r="M939" i="22"/>
  <c r="M940" i="22"/>
  <c r="M941" i="22"/>
  <c r="M942" i="22"/>
  <c r="M943" i="22"/>
  <c r="M944" i="22"/>
  <c r="M945" i="22"/>
  <c r="M946" i="22"/>
  <c r="M947" i="22"/>
  <c r="M948" i="22"/>
  <c r="M949" i="22"/>
  <c r="M950" i="22"/>
  <c r="M951" i="22"/>
  <c r="M952" i="22"/>
  <c r="M953" i="22"/>
  <c r="M954" i="22"/>
  <c r="M955" i="22"/>
  <c r="M956" i="22"/>
  <c r="M957" i="22"/>
  <c r="M958" i="22"/>
  <c r="M959" i="22"/>
  <c r="M960" i="22"/>
  <c r="M961" i="22"/>
  <c r="M962" i="22"/>
  <c r="M963" i="22"/>
  <c r="M964" i="22"/>
  <c r="M965" i="22"/>
  <c r="M966" i="22"/>
  <c r="M967" i="22"/>
  <c r="M968" i="22"/>
  <c r="M969" i="22"/>
  <c r="M970" i="22"/>
  <c r="M971" i="22"/>
  <c r="M972" i="22"/>
  <c r="M973" i="22"/>
  <c r="M974" i="22"/>
  <c r="M975" i="22"/>
  <c r="M976" i="22"/>
  <c r="M977" i="22"/>
  <c r="M978" i="22"/>
  <c r="M979" i="22"/>
  <c r="M980" i="22"/>
  <c r="M981" i="22"/>
  <c r="M982" i="22"/>
  <c r="M983" i="22"/>
  <c r="M984" i="22"/>
  <c r="M985" i="22"/>
  <c r="M986" i="22"/>
  <c r="M987" i="22"/>
  <c r="M988" i="22"/>
  <c r="M989" i="22"/>
  <c r="M990" i="22"/>
  <c r="M991" i="22"/>
  <c r="M992" i="22"/>
  <c r="M993" i="22"/>
  <c r="M994" i="22"/>
  <c r="M995" i="22"/>
  <c r="M996" i="22"/>
  <c r="M997" i="22"/>
  <c r="M998" i="22"/>
  <c r="M999" i="22"/>
  <c r="M1000" i="22"/>
  <c r="M1001" i="22"/>
  <c r="M1002" i="22"/>
  <c r="M1003" i="22"/>
  <c r="M1004" i="22"/>
  <c r="M1005" i="22"/>
  <c r="M1006" i="22"/>
  <c r="M1007" i="22"/>
  <c r="M1008" i="22"/>
  <c r="M1009" i="22"/>
  <c r="M1010" i="22"/>
  <c r="M1011" i="22"/>
  <c r="M1012" i="22"/>
  <c r="M1013" i="22"/>
  <c r="M1014" i="22"/>
  <c r="M1015" i="22"/>
  <c r="M1016" i="22"/>
  <c r="M1017" i="22"/>
  <c r="M1018" i="22"/>
  <c r="M1019" i="22"/>
  <c r="M1020" i="22"/>
  <c r="M1021" i="22"/>
  <c r="M1022" i="22"/>
  <c r="M1023" i="22"/>
  <c r="M1024" i="22"/>
  <c r="M1025" i="22"/>
  <c r="M1026" i="22"/>
  <c r="M1027" i="22"/>
  <c r="M1028" i="22"/>
  <c r="M1029" i="22"/>
  <c r="M1030" i="22"/>
  <c r="M1031" i="22"/>
  <c r="M1032" i="22"/>
  <c r="M1033" i="22"/>
  <c r="M1034" i="22"/>
  <c r="M1035" i="22"/>
  <c r="M1036" i="22"/>
  <c r="M1037" i="22"/>
  <c r="M1038" i="22"/>
  <c r="M1039" i="22"/>
  <c r="M1040" i="22"/>
  <c r="M1041" i="22"/>
  <c r="M1042" i="22"/>
  <c r="M1043" i="22"/>
  <c r="M1044" i="22"/>
  <c r="M1045" i="22"/>
  <c r="M1046" i="22"/>
  <c r="M1047" i="22"/>
  <c r="M1048" i="22"/>
  <c r="M1049" i="22"/>
  <c r="M1050" i="22"/>
  <c r="M1051" i="22"/>
  <c r="M1052" i="22"/>
  <c r="M1053" i="22"/>
  <c r="M1054" i="22"/>
  <c r="M1055" i="22"/>
  <c r="M1056" i="22"/>
  <c r="M1057" i="22"/>
  <c r="M1058" i="22"/>
  <c r="M1059" i="22"/>
  <c r="M1060" i="22"/>
  <c r="M1061" i="22"/>
  <c r="M1062" i="22"/>
  <c r="M1063" i="22"/>
  <c r="M1064" i="22"/>
  <c r="M1065" i="22"/>
  <c r="M1066" i="22"/>
  <c r="M1067" i="22"/>
  <c r="M1068" i="22"/>
  <c r="M1069" i="22"/>
  <c r="M1070" i="22"/>
  <c r="M1071" i="22"/>
  <c r="M1072" i="22"/>
  <c r="M1073" i="22"/>
  <c r="M1074" i="22"/>
  <c r="M1075" i="22"/>
  <c r="M1076" i="22"/>
  <c r="M1077" i="22"/>
  <c r="M1078" i="22"/>
  <c r="M1079" i="22"/>
  <c r="M1080" i="22"/>
  <c r="M1081" i="22"/>
  <c r="M1082" i="22"/>
  <c r="M1083" i="22"/>
  <c r="M1084" i="22"/>
  <c r="M1085" i="22"/>
  <c r="M1086" i="22"/>
  <c r="M1087" i="22"/>
  <c r="M1088" i="22"/>
  <c r="M1089" i="22"/>
  <c r="M1090" i="22"/>
  <c r="M1091" i="22"/>
  <c r="M1092" i="22"/>
  <c r="M1093" i="22"/>
  <c r="M1094" i="22"/>
  <c r="M1095" i="22"/>
  <c r="M1096" i="22"/>
  <c r="M1097" i="22"/>
  <c r="M1098" i="22"/>
  <c r="M1099" i="22"/>
  <c r="M1100" i="22"/>
  <c r="M1101" i="22"/>
  <c r="M1102" i="22"/>
  <c r="M1103" i="22"/>
  <c r="M1104" i="22"/>
  <c r="M1105" i="22"/>
  <c r="M1106" i="22"/>
  <c r="M1107" i="22"/>
  <c r="M1108" i="22"/>
  <c r="M1109" i="22"/>
  <c r="M1110" i="22"/>
  <c r="M1111" i="22"/>
  <c r="M1112" i="22"/>
  <c r="M1113" i="22"/>
  <c r="M1114" i="22"/>
  <c r="M1115" i="22"/>
  <c r="M1116" i="22"/>
  <c r="M1117" i="22"/>
  <c r="M1118" i="22"/>
  <c r="M1119" i="22"/>
  <c r="M1120" i="22"/>
  <c r="M1121" i="22"/>
  <c r="M1122" i="22"/>
  <c r="M1123" i="22"/>
  <c r="M1124" i="22"/>
  <c r="M1125" i="22"/>
  <c r="M1126" i="22"/>
  <c r="M1127" i="22"/>
  <c r="M1128" i="22"/>
  <c r="M1129" i="22"/>
  <c r="M1130" i="22"/>
  <c r="M1131" i="22"/>
  <c r="M1132" i="22"/>
  <c r="M1133" i="22"/>
  <c r="M1134" i="22"/>
  <c r="M1135" i="22"/>
  <c r="M1136" i="22"/>
  <c r="M1137" i="22"/>
  <c r="M1138" i="22"/>
  <c r="M1139" i="22"/>
  <c r="M1140" i="22"/>
  <c r="M1141" i="22"/>
  <c r="M1142" i="22"/>
  <c r="M1143" i="22"/>
  <c r="M1144" i="22"/>
  <c r="M1145" i="22"/>
  <c r="M1146" i="22"/>
  <c r="M1147" i="22"/>
  <c r="M1148" i="22"/>
  <c r="M1149" i="22"/>
  <c r="M1150" i="22"/>
  <c r="M1151" i="22"/>
  <c r="M1152" i="22"/>
  <c r="M1153" i="22"/>
  <c r="M1154" i="22"/>
  <c r="M1155" i="22"/>
  <c r="M1156" i="22"/>
  <c r="M1157" i="22"/>
  <c r="M1158" i="22"/>
  <c r="M1159" i="22"/>
  <c r="M1160" i="22"/>
  <c r="M1161" i="22"/>
  <c r="M1162" i="22"/>
  <c r="M1163" i="22"/>
  <c r="M1164" i="22"/>
  <c r="M1165" i="22"/>
  <c r="M1166" i="22"/>
  <c r="M1167" i="22"/>
  <c r="M1168" i="22"/>
  <c r="M1169" i="22"/>
  <c r="M1170" i="22"/>
  <c r="M1171" i="22"/>
  <c r="M1172" i="22"/>
  <c r="M1173" i="22"/>
  <c r="M1174" i="22"/>
  <c r="M1175" i="22"/>
  <c r="M1176" i="22"/>
  <c r="M1177" i="22"/>
  <c r="M1178" i="22"/>
  <c r="M1179" i="22"/>
  <c r="M1180" i="22"/>
  <c r="M1181" i="22"/>
  <c r="M1182" i="22"/>
  <c r="M1183" i="22"/>
  <c r="M1184" i="22"/>
  <c r="M1185" i="22"/>
  <c r="M1186" i="22"/>
  <c r="M1187" i="22"/>
  <c r="M1188" i="22"/>
  <c r="M1189" i="22"/>
  <c r="M1190" i="22"/>
  <c r="M1191" i="22"/>
  <c r="M1192" i="22"/>
  <c r="M1193" i="22"/>
  <c r="M1194" i="22"/>
  <c r="M1195" i="22"/>
  <c r="M1196" i="22"/>
  <c r="M1197" i="22"/>
  <c r="M1198" i="22"/>
  <c r="M1199" i="22"/>
  <c r="M1200" i="22"/>
  <c r="M1201" i="22"/>
  <c r="M1202" i="22"/>
  <c r="M1203" i="22"/>
  <c r="M1204" i="22"/>
  <c r="M1205" i="22"/>
  <c r="M1206" i="22"/>
  <c r="M1207" i="22"/>
  <c r="M1208" i="22"/>
  <c r="M1209" i="22"/>
  <c r="M1210" i="22"/>
  <c r="M1211" i="22"/>
  <c r="M1212" i="22"/>
  <c r="M1213" i="22"/>
  <c r="M1214" i="22"/>
  <c r="M1215" i="22"/>
  <c r="M1216" i="22"/>
  <c r="M1217" i="22"/>
  <c r="M1218" i="22"/>
  <c r="M1219" i="22"/>
  <c r="M1220" i="22"/>
  <c r="M1221" i="22"/>
  <c r="M1222" i="22"/>
  <c r="M1223" i="22"/>
  <c r="M1224" i="22"/>
  <c r="M1225" i="22"/>
  <c r="M1226" i="22"/>
  <c r="M1227" i="22"/>
  <c r="M1228" i="22"/>
  <c r="M1229" i="22"/>
  <c r="M1230" i="22"/>
  <c r="M1231" i="22"/>
  <c r="M1232" i="22"/>
  <c r="M1233" i="22"/>
  <c r="M1234" i="22"/>
  <c r="M1235" i="22"/>
  <c r="M1236" i="22"/>
  <c r="M1237" i="22"/>
  <c r="M1238" i="22"/>
  <c r="M1239" i="22"/>
  <c r="M1240" i="22"/>
  <c r="M1241" i="22"/>
  <c r="M1242" i="22"/>
  <c r="M1243" i="22"/>
  <c r="M1244" i="22"/>
  <c r="M1245" i="22"/>
  <c r="M1246" i="22"/>
  <c r="M1247" i="22"/>
  <c r="M1248" i="22"/>
  <c r="M1249" i="22"/>
  <c r="M1250" i="22"/>
  <c r="M1251" i="22"/>
  <c r="M1252" i="22"/>
  <c r="M1253" i="22"/>
  <c r="M1254" i="22"/>
  <c r="M1255" i="22"/>
  <c r="M1256" i="22"/>
  <c r="M1257" i="22"/>
  <c r="M1258" i="22"/>
  <c r="M1259" i="22"/>
  <c r="M1260" i="22"/>
  <c r="M1261" i="22"/>
  <c r="M1262" i="22"/>
  <c r="M1263" i="22"/>
  <c r="M1264" i="22"/>
  <c r="M1265" i="22"/>
  <c r="M1266" i="22"/>
  <c r="M1267" i="22"/>
  <c r="M1268" i="22"/>
  <c r="M1269" i="22"/>
  <c r="M1270" i="22"/>
  <c r="M1271" i="22"/>
  <c r="M1272" i="22"/>
  <c r="M1273" i="22"/>
  <c r="M1274" i="22"/>
  <c r="M1275" i="22"/>
  <c r="M1276" i="22"/>
  <c r="M1277" i="22"/>
  <c r="M1278" i="22"/>
  <c r="M1279" i="22"/>
  <c r="M1280" i="22"/>
  <c r="M1281" i="22"/>
  <c r="M1282" i="22"/>
  <c r="M1283" i="22"/>
  <c r="M1284" i="22"/>
  <c r="M1285" i="22"/>
  <c r="M1286" i="22"/>
  <c r="M1287" i="22"/>
  <c r="M1288" i="22"/>
  <c r="M1289" i="22"/>
  <c r="M1290" i="22"/>
  <c r="M1291" i="22"/>
  <c r="M1292" i="22"/>
  <c r="M1293" i="22"/>
  <c r="M1294" i="22"/>
  <c r="M1295" i="22"/>
  <c r="M1296" i="22"/>
  <c r="M1297" i="22"/>
  <c r="M1298" i="22"/>
  <c r="M1299" i="22"/>
  <c r="M1300" i="22"/>
  <c r="M1301" i="22"/>
  <c r="M1302" i="22"/>
  <c r="M1303" i="22"/>
  <c r="M1304" i="22"/>
  <c r="M1305" i="22"/>
  <c r="M1306" i="22"/>
  <c r="M1307" i="22"/>
  <c r="M1308" i="22"/>
  <c r="M1309" i="22"/>
  <c r="M1310" i="22"/>
  <c r="M1311" i="22"/>
  <c r="M1312" i="22"/>
  <c r="M1313" i="22"/>
  <c r="M1314" i="22"/>
  <c r="M1315" i="22"/>
  <c r="M1316" i="22"/>
  <c r="M1317" i="22"/>
  <c r="M1318" i="22"/>
  <c r="M1319" i="22"/>
  <c r="M1320" i="22"/>
  <c r="M1321" i="22"/>
  <c r="M1322" i="22"/>
  <c r="M1323" i="22"/>
  <c r="M1324" i="22"/>
  <c r="M1325" i="22"/>
  <c r="M1326" i="22"/>
  <c r="M1327" i="22"/>
  <c r="M1328" i="22"/>
  <c r="M1329" i="22"/>
  <c r="M1330" i="22"/>
  <c r="M1331" i="22"/>
  <c r="M1332" i="22"/>
  <c r="M1333" i="22"/>
  <c r="M1334" i="22"/>
  <c r="M1335" i="22"/>
  <c r="M1336" i="22"/>
  <c r="M1337" i="22"/>
  <c r="M1338" i="22"/>
  <c r="M1339" i="22"/>
  <c r="M1340" i="22"/>
  <c r="M1341" i="22"/>
  <c r="M1342" i="22"/>
  <c r="M1343" i="22"/>
  <c r="M1344" i="22"/>
  <c r="M1345" i="22"/>
  <c r="M1346" i="22"/>
  <c r="M1347" i="22"/>
  <c r="M1348" i="22"/>
  <c r="M1349" i="22"/>
  <c r="M1350" i="22"/>
  <c r="M1351" i="22"/>
  <c r="M1352" i="22"/>
  <c r="M1353" i="22"/>
  <c r="M1354" i="22"/>
  <c r="M1355" i="22"/>
  <c r="M1356" i="22"/>
  <c r="M1357" i="22"/>
  <c r="M1358" i="22"/>
  <c r="M1359" i="22"/>
  <c r="M1360" i="22"/>
  <c r="M1361" i="22"/>
  <c r="M1362" i="22"/>
  <c r="M1363" i="22"/>
  <c r="M1364" i="22"/>
  <c r="M1365" i="22"/>
  <c r="M1366" i="22"/>
  <c r="M1367" i="22"/>
  <c r="M1368" i="22"/>
  <c r="M1369" i="22"/>
  <c r="M1370" i="22"/>
  <c r="M1371" i="22"/>
  <c r="M1372" i="22"/>
  <c r="M1373" i="22"/>
  <c r="M1374" i="22"/>
  <c r="M1375" i="22"/>
  <c r="M1376" i="22"/>
  <c r="M1377" i="22"/>
  <c r="M1378" i="22"/>
  <c r="M1379" i="22"/>
  <c r="M1380" i="22"/>
  <c r="M1381" i="22"/>
  <c r="M1382" i="22"/>
  <c r="M1383" i="22"/>
  <c r="M1384" i="22"/>
  <c r="M1385" i="22"/>
  <c r="M1386" i="22"/>
  <c r="M1387" i="22"/>
  <c r="M1388" i="22"/>
  <c r="M1389" i="22"/>
  <c r="M1390" i="22"/>
  <c r="M1391" i="22"/>
  <c r="M1392" i="22"/>
  <c r="M1393" i="22"/>
  <c r="M1394" i="22"/>
  <c r="M1395" i="22"/>
  <c r="M1396" i="22"/>
  <c r="M1397" i="22"/>
  <c r="M1398" i="22"/>
  <c r="M1399" i="22"/>
  <c r="M1400" i="22"/>
  <c r="M1401" i="22"/>
  <c r="M1402" i="22"/>
  <c r="M1403" i="22"/>
  <c r="M1404" i="22"/>
  <c r="M1405" i="22"/>
  <c r="M1406" i="22"/>
  <c r="M1407" i="22"/>
  <c r="M1408" i="22"/>
  <c r="M1409" i="22"/>
  <c r="M1410" i="22"/>
  <c r="M1411" i="22"/>
  <c r="M1412" i="22"/>
  <c r="M1413" i="22"/>
  <c r="M1414" i="22"/>
  <c r="M1415" i="22"/>
  <c r="M1416" i="22"/>
  <c r="M1417" i="22"/>
  <c r="M1418" i="22"/>
  <c r="M1419" i="22"/>
  <c r="M1420" i="22"/>
  <c r="M1421" i="22"/>
  <c r="M1422" i="22"/>
  <c r="M1423" i="22"/>
  <c r="M1424" i="22"/>
  <c r="M1425" i="22"/>
  <c r="M1426" i="22"/>
  <c r="M1427" i="22"/>
  <c r="M1428" i="22"/>
  <c r="M1429" i="22"/>
  <c r="M1430" i="22"/>
  <c r="M1431" i="22"/>
  <c r="M1432" i="22"/>
  <c r="M1433" i="22"/>
  <c r="M1434" i="22"/>
  <c r="M1435" i="22"/>
  <c r="M1436" i="22"/>
  <c r="M1437" i="22"/>
  <c r="M1438" i="22"/>
  <c r="M1439" i="22"/>
  <c r="M1440" i="22"/>
  <c r="M1441" i="22"/>
  <c r="M1442" i="22"/>
  <c r="M1443" i="22"/>
  <c r="M1444" i="22"/>
  <c r="M1445" i="22"/>
  <c r="M1446" i="22"/>
  <c r="M1447" i="22"/>
  <c r="M1448" i="22"/>
  <c r="M1449" i="22"/>
  <c r="M1450" i="22"/>
  <c r="M1451" i="22"/>
  <c r="M1452" i="22"/>
  <c r="M1453" i="22"/>
  <c r="M1454" i="22"/>
  <c r="M1455" i="22"/>
  <c r="M1456" i="22"/>
  <c r="M1457" i="22"/>
  <c r="M1458" i="22"/>
  <c r="M1459" i="22"/>
  <c r="M1460" i="22"/>
  <c r="M1461" i="22"/>
  <c r="M1462" i="22"/>
  <c r="M1463" i="22"/>
  <c r="M1464" i="22"/>
  <c r="M1465" i="22"/>
  <c r="M1466" i="22"/>
  <c r="M1467" i="22"/>
  <c r="M1468" i="22"/>
  <c r="M1469" i="22"/>
  <c r="M1470" i="22"/>
  <c r="M1471" i="22"/>
  <c r="M1472" i="22"/>
  <c r="M1473" i="22"/>
  <c r="M1474" i="22"/>
  <c r="M1475" i="22"/>
  <c r="M1476" i="22"/>
  <c r="M1477" i="22"/>
  <c r="M1478" i="22"/>
  <c r="M1479" i="22"/>
  <c r="M1480" i="22"/>
  <c r="M1481" i="22"/>
  <c r="M1482" i="22"/>
  <c r="M1483" i="22"/>
  <c r="M1484" i="22"/>
  <c r="M1485" i="22"/>
  <c r="M1486" i="22"/>
  <c r="M1487" i="22"/>
  <c r="M1488" i="22"/>
  <c r="M1489" i="22"/>
  <c r="M1490" i="22"/>
  <c r="M1491" i="22"/>
  <c r="M1492" i="22"/>
  <c r="M1493" i="22"/>
  <c r="M1494" i="22"/>
  <c r="M1495" i="22"/>
  <c r="M1496" i="22"/>
  <c r="M1497" i="22"/>
  <c r="M1498" i="22"/>
  <c r="M1499" i="22"/>
  <c r="M1500" i="22"/>
  <c r="M1501" i="22"/>
  <c r="M1502" i="22"/>
  <c r="M1503" i="22"/>
  <c r="M1504" i="22"/>
  <c r="M1505" i="22"/>
  <c r="M1506" i="22"/>
  <c r="M1507" i="22"/>
  <c r="M1508" i="22"/>
  <c r="M1509" i="22"/>
  <c r="M1510" i="22"/>
  <c r="M1511" i="22"/>
  <c r="M1512" i="22"/>
  <c r="M1513" i="22"/>
  <c r="M1514" i="22"/>
  <c r="M1515" i="22"/>
  <c r="M1516" i="22"/>
  <c r="M1517" i="22"/>
  <c r="M1518" i="22"/>
  <c r="M1519" i="22"/>
  <c r="M1520" i="22"/>
  <c r="M1521" i="22"/>
  <c r="M1522" i="22"/>
  <c r="M1523" i="22"/>
  <c r="M1524" i="22"/>
  <c r="M1525" i="22"/>
  <c r="M1526" i="22"/>
  <c r="M1527" i="22"/>
  <c r="M1528" i="22"/>
  <c r="M1529" i="22"/>
  <c r="M1530" i="22"/>
  <c r="M1531" i="22"/>
  <c r="M1532" i="22"/>
  <c r="M1533" i="22"/>
  <c r="M1534" i="22"/>
  <c r="M1535" i="22"/>
  <c r="M1536" i="22"/>
  <c r="M1537" i="22"/>
  <c r="M1538" i="22"/>
  <c r="M1539" i="22"/>
  <c r="M1540" i="22"/>
  <c r="M1541" i="22"/>
  <c r="M1542" i="22"/>
  <c r="M1543" i="22"/>
  <c r="M1544" i="22"/>
  <c r="M1545" i="22"/>
  <c r="M1546" i="22"/>
  <c r="M1547" i="22"/>
  <c r="M1548" i="22"/>
  <c r="M1549" i="22"/>
  <c r="M1550" i="22"/>
  <c r="M1551" i="22"/>
  <c r="M1552" i="22"/>
  <c r="M1553" i="22"/>
  <c r="M1554" i="22"/>
  <c r="M1555" i="22"/>
  <c r="M1556" i="22"/>
  <c r="M1557" i="22"/>
  <c r="M1558" i="22"/>
  <c r="M1559" i="22"/>
  <c r="M1560" i="22"/>
  <c r="M1561" i="22"/>
  <c r="M1562" i="22"/>
  <c r="M1563" i="22"/>
  <c r="M1564" i="22"/>
  <c r="M1565" i="22"/>
  <c r="M1566" i="22"/>
  <c r="M1567" i="22"/>
  <c r="M1568" i="22"/>
  <c r="M1569" i="22"/>
  <c r="M1570" i="22"/>
  <c r="M1571" i="22"/>
  <c r="M1572" i="22"/>
  <c r="M1573" i="22"/>
  <c r="M1574" i="22"/>
  <c r="M1575" i="22"/>
  <c r="M1576" i="22"/>
  <c r="M1577" i="22"/>
  <c r="M1578" i="22"/>
  <c r="M1579" i="22"/>
  <c r="M1580" i="22"/>
  <c r="M1581" i="22"/>
  <c r="M1582" i="22"/>
  <c r="M1583" i="22"/>
  <c r="M1584" i="22"/>
  <c r="M1585" i="22"/>
  <c r="M1586" i="22"/>
  <c r="M1587" i="22"/>
  <c r="M1588" i="22"/>
  <c r="M1589" i="22"/>
  <c r="M1590" i="22"/>
  <c r="M1591" i="22"/>
  <c r="M1592" i="22"/>
  <c r="M1593" i="22"/>
  <c r="M1594" i="22"/>
  <c r="M1595" i="22"/>
  <c r="M1596" i="22"/>
  <c r="M1597" i="22"/>
  <c r="M1598" i="22"/>
  <c r="M1599" i="22"/>
  <c r="M1600" i="22"/>
  <c r="M1601" i="22"/>
  <c r="M1602" i="22"/>
  <c r="M1603" i="22"/>
  <c r="M1604" i="22"/>
  <c r="M1605" i="22"/>
  <c r="M1606" i="22"/>
  <c r="M1607" i="22"/>
  <c r="M1608" i="22"/>
  <c r="M1609" i="22"/>
  <c r="M1610" i="22"/>
  <c r="M1611" i="22"/>
  <c r="M1612" i="22"/>
  <c r="M1613" i="22"/>
  <c r="M1614" i="22"/>
  <c r="M1615" i="22"/>
  <c r="M1616" i="22"/>
  <c r="M1617" i="22"/>
  <c r="M1618" i="22"/>
  <c r="M1619" i="22"/>
  <c r="M1620" i="22"/>
  <c r="M1621" i="22"/>
  <c r="M1622" i="22"/>
  <c r="M1623" i="22"/>
  <c r="M1624" i="22"/>
  <c r="M1625" i="22"/>
  <c r="M1626" i="22"/>
  <c r="M1627" i="22"/>
  <c r="M1628" i="22"/>
  <c r="M1629" i="22"/>
  <c r="M1630" i="22"/>
  <c r="M1631" i="22"/>
  <c r="M1632" i="22"/>
  <c r="M1633" i="22"/>
  <c r="M1634" i="22"/>
  <c r="M1635" i="22"/>
  <c r="M1636" i="22"/>
  <c r="M1637" i="22"/>
  <c r="M1638" i="22"/>
  <c r="M1639" i="22"/>
  <c r="M1640" i="22"/>
  <c r="M1641" i="22"/>
  <c r="M1642" i="22"/>
  <c r="M1643" i="22"/>
  <c r="M1644" i="22"/>
  <c r="M1645" i="22"/>
  <c r="M1646" i="22"/>
  <c r="M1647" i="22"/>
  <c r="M1648" i="22"/>
  <c r="M1649" i="22"/>
  <c r="M1650" i="22"/>
  <c r="M1651" i="22"/>
  <c r="M1652" i="22"/>
  <c r="M1653" i="22"/>
  <c r="M1654" i="22"/>
  <c r="M1655" i="22"/>
  <c r="M1656" i="22"/>
  <c r="M1657" i="22"/>
  <c r="M1658" i="22"/>
  <c r="M1659" i="22"/>
  <c r="M1660" i="22"/>
  <c r="M1661" i="22"/>
  <c r="M1662" i="22"/>
  <c r="M1663" i="22"/>
  <c r="M1664" i="22"/>
  <c r="M1665" i="22"/>
  <c r="M1666" i="22"/>
  <c r="M1667" i="22"/>
  <c r="M1668" i="22"/>
  <c r="M1669" i="22"/>
  <c r="M1670" i="22"/>
  <c r="M1671" i="22"/>
  <c r="M1672" i="22"/>
  <c r="M1673" i="22"/>
  <c r="M1674" i="22"/>
  <c r="M1675" i="22"/>
  <c r="M1676" i="22"/>
  <c r="M1677" i="22"/>
  <c r="M1678" i="22"/>
  <c r="M1679" i="22"/>
  <c r="M1680" i="22"/>
  <c r="M1681" i="22"/>
  <c r="M1682" i="22"/>
  <c r="M1683" i="22"/>
  <c r="M1684" i="22"/>
  <c r="M1685" i="22"/>
  <c r="M1686" i="22"/>
  <c r="M1687" i="22"/>
  <c r="M1688" i="22"/>
  <c r="M1689" i="22"/>
  <c r="M1690" i="22"/>
  <c r="M1691" i="22"/>
  <c r="M1692" i="22"/>
  <c r="M1693" i="22"/>
  <c r="M1694" i="22"/>
  <c r="M1695" i="22"/>
  <c r="M1696" i="22"/>
  <c r="M1697" i="22"/>
  <c r="M1698" i="22"/>
  <c r="M1699" i="22"/>
  <c r="M1700" i="22"/>
  <c r="M1701" i="22"/>
  <c r="M1702" i="22"/>
  <c r="M1703" i="22"/>
  <c r="M1704" i="22"/>
  <c r="M1705" i="22"/>
  <c r="M1706" i="22"/>
  <c r="M1707" i="22"/>
  <c r="M1708" i="22"/>
  <c r="M1709" i="22"/>
  <c r="M1710" i="22"/>
  <c r="M1711" i="22"/>
  <c r="M1712" i="22"/>
  <c r="M1713" i="22"/>
  <c r="M1714" i="22"/>
  <c r="M1715" i="22"/>
  <c r="M1716" i="22"/>
  <c r="M1717" i="22"/>
  <c r="M1718" i="22"/>
  <c r="M1719" i="22"/>
  <c r="M1720" i="22"/>
  <c r="M1721" i="22"/>
  <c r="M1722" i="22"/>
  <c r="M1723" i="22"/>
  <c r="M1724" i="22"/>
  <c r="M1725" i="22"/>
  <c r="M1726" i="22"/>
  <c r="M1727" i="22"/>
  <c r="M1728" i="22"/>
  <c r="M1729" i="22"/>
  <c r="M1730" i="22"/>
  <c r="M1731" i="22"/>
  <c r="M1732" i="22"/>
  <c r="M1733" i="22"/>
  <c r="M1734" i="22"/>
  <c r="M1735" i="22"/>
  <c r="M1736" i="22"/>
  <c r="M1737" i="22"/>
  <c r="M1738" i="22"/>
  <c r="M1739" i="22"/>
  <c r="M1740" i="22"/>
  <c r="M1741" i="22"/>
  <c r="M1742" i="22"/>
  <c r="M1743" i="22"/>
  <c r="M1744" i="22"/>
  <c r="M1745" i="22"/>
  <c r="M1746" i="22"/>
  <c r="M1747" i="22"/>
  <c r="M1748" i="22"/>
  <c r="M1749" i="22"/>
  <c r="M1750" i="22"/>
  <c r="M1751" i="22"/>
  <c r="M1752" i="22"/>
  <c r="M1753" i="22"/>
  <c r="M1754" i="22"/>
  <c r="M1755" i="22"/>
  <c r="M1756" i="22"/>
  <c r="M1757" i="22"/>
  <c r="M1758" i="22"/>
  <c r="M1759" i="22"/>
  <c r="M1760" i="22"/>
  <c r="M1761" i="22"/>
  <c r="M1762" i="22"/>
  <c r="M1763" i="22"/>
  <c r="M1764" i="22"/>
  <c r="M1765" i="22"/>
  <c r="M1766" i="22"/>
  <c r="M1767" i="22"/>
  <c r="M1768" i="22"/>
  <c r="M1769" i="22"/>
  <c r="M1770" i="22"/>
  <c r="M1771" i="22"/>
  <c r="M1772" i="22"/>
  <c r="M1773" i="22"/>
  <c r="M1774" i="22"/>
  <c r="M1775" i="22"/>
  <c r="M1776" i="22"/>
  <c r="M1777" i="22"/>
  <c r="M1778" i="22"/>
  <c r="M1779" i="22"/>
  <c r="M1780" i="22"/>
  <c r="M1781" i="22"/>
  <c r="M1782" i="22"/>
  <c r="M1783" i="22"/>
  <c r="M1784" i="22"/>
  <c r="M1785" i="22"/>
  <c r="M1786" i="22"/>
  <c r="M1787" i="22"/>
  <c r="M1788" i="22"/>
  <c r="M1789" i="22"/>
  <c r="M1790" i="22"/>
  <c r="M1791" i="22"/>
  <c r="M1792" i="22"/>
  <c r="M1793" i="22"/>
  <c r="M1794" i="22"/>
  <c r="M1795" i="22"/>
  <c r="M1796" i="22"/>
  <c r="M1797" i="22"/>
  <c r="M1798" i="22"/>
  <c r="M1799" i="22"/>
  <c r="M1800" i="22"/>
  <c r="M1801" i="22"/>
  <c r="M1802" i="22"/>
  <c r="M1803" i="22"/>
  <c r="M1804" i="22"/>
  <c r="M1805" i="22"/>
  <c r="M1806" i="22"/>
  <c r="M1807" i="22"/>
  <c r="M1808" i="22"/>
  <c r="M1809" i="22"/>
  <c r="M1810" i="22"/>
  <c r="M1811" i="22"/>
  <c r="M1812" i="22"/>
  <c r="M1813" i="22"/>
  <c r="M1814" i="22"/>
  <c r="M1815" i="22"/>
  <c r="M1816" i="22"/>
  <c r="M1817" i="22"/>
  <c r="M1818" i="22"/>
  <c r="M1819" i="22"/>
  <c r="M1820" i="22"/>
  <c r="M1821" i="22"/>
  <c r="M1822" i="22"/>
  <c r="M1823" i="22"/>
  <c r="M1824" i="22"/>
  <c r="M1825" i="22"/>
  <c r="M1826" i="22"/>
  <c r="M1827" i="22"/>
  <c r="M1828" i="22"/>
  <c r="M1829" i="22"/>
  <c r="M1830" i="22"/>
  <c r="M1831" i="22"/>
  <c r="M1832" i="22"/>
  <c r="M1833" i="22"/>
  <c r="M1834" i="22"/>
  <c r="M1835" i="22"/>
  <c r="M1836" i="22"/>
  <c r="M1837" i="22"/>
  <c r="M1838" i="22"/>
  <c r="M1839" i="22"/>
  <c r="M1840" i="22"/>
  <c r="M1841" i="22"/>
  <c r="M1842" i="22"/>
  <c r="M1843" i="22"/>
  <c r="M1844" i="22"/>
  <c r="M1845" i="22"/>
  <c r="M1846" i="22"/>
  <c r="M1847" i="22"/>
  <c r="M1848" i="22"/>
  <c r="M1849" i="22"/>
  <c r="M1850" i="22"/>
  <c r="M1851" i="22"/>
  <c r="M1852" i="22"/>
  <c r="M1853" i="22"/>
  <c r="M1854" i="22"/>
  <c r="M1855" i="22"/>
  <c r="M1856" i="22"/>
  <c r="M1857" i="22"/>
  <c r="M1858" i="22"/>
  <c r="M1859" i="22"/>
  <c r="M1860" i="22"/>
  <c r="M1861" i="22"/>
  <c r="M1862" i="22"/>
  <c r="M1863" i="22"/>
  <c r="M1864" i="22"/>
  <c r="M1865" i="22"/>
  <c r="M1866" i="22"/>
  <c r="M1867" i="22"/>
  <c r="M1868" i="22"/>
  <c r="M1869" i="22"/>
  <c r="M1870" i="22"/>
  <c r="M1871" i="22"/>
  <c r="M1872" i="22"/>
  <c r="M1873" i="22"/>
  <c r="M1874" i="22"/>
  <c r="M1875" i="22"/>
  <c r="M1876" i="22"/>
  <c r="M1877" i="22"/>
  <c r="M1878" i="22"/>
  <c r="M1879" i="22"/>
  <c r="M1880" i="22"/>
  <c r="M1881" i="22"/>
  <c r="M1882" i="22"/>
  <c r="M1883" i="22"/>
  <c r="M1884" i="22"/>
  <c r="M1885" i="22"/>
  <c r="M1886" i="22"/>
  <c r="M1887" i="22"/>
  <c r="M1888" i="22"/>
  <c r="M1889" i="22"/>
  <c r="M1890" i="22"/>
  <c r="M1891" i="22"/>
  <c r="M1892" i="22"/>
  <c r="M1893" i="22"/>
  <c r="M1894" i="22"/>
  <c r="M1895" i="22"/>
  <c r="M1896" i="22"/>
  <c r="M1897" i="22"/>
  <c r="M1898" i="22"/>
  <c r="M1899" i="22"/>
  <c r="M1900" i="22"/>
  <c r="M1901" i="22"/>
  <c r="M1902" i="22"/>
  <c r="M1903" i="22"/>
  <c r="M1904" i="22"/>
  <c r="M1905" i="22"/>
  <c r="M1906" i="22"/>
  <c r="M1907" i="22"/>
  <c r="M1908" i="22"/>
  <c r="M1909" i="22"/>
  <c r="M1910" i="22"/>
  <c r="M1911" i="22"/>
  <c r="M1912" i="22"/>
  <c r="M1913" i="22"/>
  <c r="M1914" i="22"/>
  <c r="M1915" i="22"/>
  <c r="M1916" i="22"/>
  <c r="M1917" i="22"/>
  <c r="M1918" i="22"/>
  <c r="M1919" i="22"/>
  <c r="M1920" i="22"/>
  <c r="M1921" i="22"/>
  <c r="M1922" i="22"/>
  <c r="M1923" i="22"/>
  <c r="M1924" i="22"/>
  <c r="M1925" i="22"/>
  <c r="M1926" i="22"/>
  <c r="M1927" i="22"/>
  <c r="M1928" i="22"/>
  <c r="M1929" i="22"/>
  <c r="M1930" i="22"/>
  <c r="M1931" i="22"/>
  <c r="M1932" i="22"/>
  <c r="M1933" i="22"/>
  <c r="M1934" i="22"/>
  <c r="M1935" i="22"/>
  <c r="M1936" i="22"/>
  <c r="M1937" i="22"/>
  <c r="M1938" i="22"/>
  <c r="M1939" i="22"/>
  <c r="M1940" i="22"/>
  <c r="M1941" i="22"/>
  <c r="M1942" i="22"/>
  <c r="M1943" i="22"/>
  <c r="M1944" i="22"/>
  <c r="M1945" i="22"/>
  <c r="M1946" i="22"/>
  <c r="M1947" i="22"/>
  <c r="M1948" i="22"/>
  <c r="M1949" i="22"/>
  <c r="M1950" i="22"/>
  <c r="M1951" i="22"/>
  <c r="M1952" i="22"/>
  <c r="M1953" i="22"/>
  <c r="M1954" i="22"/>
  <c r="M1955" i="22"/>
  <c r="M1956" i="22"/>
  <c r="M1957" i="22"/>
  <c r="M1958" i="22"/>
  <c r="M1959" i="22"/>
  <c r="M1960" i="22"/>
  <c r="M1961" i="22"/>
  <c r="M1962" i="22"/>
  <c r="M1963" i="22"/>
  <c r="M1964" i="22"/>
  <c r="M1965" i="22"/>
  <c r="M1966" i="22"/>
  <c r="M1967" i="22"/>
  <c r="M1968" i="22"/>
  <c r="M1969" i="22"/>
  <c r="M1970" i="22"/>
  <c r="M1971" i="22"/>
  <c r="M1972" i="22"/>
  <c r="M1973" i="22"/>
  <c r="M1974" i="22"/>
  <c r="M1975" i="22"/>
  <c r="M1976" i="22"/>
  <c r="M1977" i="22"/>
  <c r="M1978" i="22"/>
  <c r="M1979" i="22"/>
  <c r="M1980" i="22"/>
  <c r="M1981" i="22"/>
  <c r="M1982" i="22"/>
  <c r="M1983" i="22"/>
  <c r="M1984" i="22"/>
  <c r="M1985" i="22"/>
  <c r="M1986" i="22"/>
  <c r="M1987" i="22"/>
  <c r="M1988" i="22"/>
  <c r="M1989" i="22"/>
  <c r="M1990" i="22"/>
  <c r="M1991" i="22"/>
  <c r="M1992" i="22"/>
  <c r="M1993" i="22"/>
  <c r="M1994" i="22"/>
  <c r="M1995" i="22"/>
  <c r="M1996" i="22"/>
  <c r="M1997" i="22"/>
  <c r="M1998" i="22"/>
  <c r="M1999" i="22"/>
  <c r="M2000" i="22"/>
  <c r="M2001" i="2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5DDC2EC-5936-42DD-97E3-3A50D277E196}" keepAlive="1" name="Query - Combined" description="Connection to the 'Combined' query in the workbook." type="5" refreshedVersion="0" background="1" saveData="1">
    <dbPr connection="Provider=Microsoft.Mashup.OleDb.1;Data Source=$Workbook$;Location=Combined;Extended Properties=&quot;&quot;" command="SELECT * FROM [Combined]"/>
  </connection>
  <connection id="2" xr16:uid="{AA60D618-77A6-4520-96B7-1AEB3128F326}" keepAlive="1" name="Query - Product" description="Connection to the 'Product' query in the workbook." type="5" refreshedVersion="0" background="1">
    <dbPr connection="Provider=Microsoft.Mashup.OleDb.1;Data Source=$Workbook$;Location=Product;Extended Properties=&quot;&quot;" command="SELECT * FROM [Product]"/>
  </connection>
  <connection id="3" xr16:uid="{82D4FDDD-A2AC-4FA8-9331-33BB8FC27F8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2663C4DE-14B1-43B1-8B56-9372D348720F}" name="WorksheetConnection_Ecommerce_Sales_Dataset_Cleaned.xlsx!Product" type="102" refreshedVersion="8" minRefreshableVersion="5">
    <extLst>
      <ext xmlns:x15="http://schemas.microsoft.com/office/spreadsheetml/2010/11/main" uri="{DE250136-89BD-433C-8126-D09CA5730AF9}">
        <x15:connection id="Product">
          <x15:rangePr sourceName="_xlcn.WorksheetConnection_Ecommerce_Sales_Dataset_Cleaned.xlsxProduct1"/>
        </x15:connection>
      </ext>
    </extLst>
  </connection>
  <connection id="5" xr16:uid="{01756BF6-E539-4EBF-B8D5-C4809D7AA7B9}" name="WorksheetConnection_Ecommerce_Sales_Dataset_Cleaned.xlsx!Table2" type="102" refreshedVersion="8" minRefreshableVersion="5">
    <extLst>
      <ext xmlns:x15="http://schemas.microsoft.com/office/spreadsheetml/2010/11/main" uri="{DE250136-89BD-433C-8126-D09CA5730AF9}">
        <x15:connection id="Table2">
          <x15:rangePr sourceName="_xlcn.WorksheetConnection_Ecommerce_Sales_Dataset_Cleaned.xlsxTable21"/>
        </x15:connection>
      </ext>
    </extLst>
  </connection>
  <connection id="6" xr16:uid="{97D3F003-08A3-498E-8F38-3B536DEDC934}" name="WorksheetConnection_Ecommerce_Sales_Dataset_Cleaned.xlsx!Table24" type="102" refreshedVersion="8" minRefreshableVersion="5">
    <extLst>
      <ext xmlns:x15="http://schemas.microsoft.com/office/spreadsheetml/2010/11/main" uri="{DE250136-89BD-433C-8126-D09CA5730AF9}">
        <x15:connection id="Table24" autoDelete="1">
          <x15:rangePr sourceName="_xlcn.WorksheetConnection_Ecommerce_Sales_Dataset_Cleaned.xlsxTable241"/>
        </x15:connection>
      </ext>
    </extLst>
  </connection>
  <connection id="7" xr16:uid="{B5F7BFA8-72C3-402E-9EDC-1CDC90BF9624}" name="WorksheetConnection_Ecommerce_Sales_Dataset_Cleaned.xlsx!Table4" type="102" refreshedVersion="8" minRefreshableVersion="5">
    <extLst>
      <ext xmlns:x15="http://schemas.microsoft.com/office/spreadsheetml/2010/11/main" uri="{DE250136-89BD-433C-8126-D09CA5730AF9}">
        <x15:connection id="Table4">
          <x15:rangePr sourceName="_xlcn.WorksheetConnection_Ecommerce_Sales_Dataset_Cleaned.xlsxTable41"/>
        </x15:connection>
      </ext>
    </extLst>
  </connection>
  <connection id="8" xr16:uid="{9CFDD598-276D-4208-AD0E-171D4F43C2DA}" name="WorksheetConnection_Ecommerce_Sales_Dataset_Cleaned.xlsx!Table412" type="102" refreshedVersion="8" minRefreshableVersion="5">
    <extLst>
      <ext xmlns:x15="http://schemas.microsoft.com/office/spreadsheetml/2010/11/main" uri="{DE250136-89BD-433C-8126-D09CA5730AF9}">
        <x15:connection id="Table412">
          <x15:rangePr sourceName="_xlcn.WorksheetConnection_Ecommerce_Sales_Dataset_Cleaned.xlsxTable4121"/>
        </x15:connection>
      </ext>
    </extLst>
  </connection>
</connections>
</file>

<file path=xl/sharedStrings.xml><?xml version="1.0" encoding="utf-8"?>
<sst xmlns="http://schemas.openxmlformats.org/spreadsheetml/2006/main" count="38551" uniqueCount="4058">
  <si>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</si>
  <si>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</si>
  <si>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</si>
  <si>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</si>
  <si>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</si>
  <si>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</si>
  <si>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</si>
  <si>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</si>
  <si>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</si>
  <si>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</si>
  <si>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</si>
  <si>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</si>
  <si>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</si>
  <si>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</si>
  <si>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</si>
  <si>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</si>
  <si>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</si>
  <si>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</si>
  <si>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</si>
  <si>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</si>
  <si>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</si>
  <si>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</si>
  <si>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</si>
  <si>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</si>
  <si>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</si>
  <si>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</si>
  <si>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</si>
  <si>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</si>
  <si>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</si>
  <si>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</si>
  <si>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</si>
  <si>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</si>
  <si>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</si>
  <si>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</si>
  <si>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</si>
  <si>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</si>
  <si>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</si>
  <si>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</si>
  <si>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</si>
  <si>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</si>
  <si>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</si>
  <si>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</si>
  <si>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</si>
  <si>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</si>
  <si>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</si>
  <si>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</si>
  <si>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</si>
  <si>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</si>
  <si>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</si>
  <si>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</si>
  <si>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</si>
  <si>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</si>
  <si>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</si>
  <si>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</si>
  <si>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</si>
  <si>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</si>
  <si>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</si>
  <si>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</si>
  <si>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</si>
  <si>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</si>
  <si>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</si>
  <si>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</si>
  <si>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</si>
  <si>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</si>
  <si>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</si>
  <si>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</si>
  <si>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</si>
  <si>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</si>
  <si>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</si>
  <si>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</si>
  <si>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</si>
  <si>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</si>
  <si>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</si>
  <si>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</si>
  <si>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</si>
  <si>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</si>
  <si>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</si>
  <si>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</si>
  <si>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</si>
  <si>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</si>
  <si>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</si>
  <si>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</si>
  <si>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</si>
  <si>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</si>
  <si>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</si>
  <si>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</si>
  <si>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</si>
  <si>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</si>
  <si>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</si>
  <si>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</si>
  <si>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</si>
  <si>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</si>
  <si>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</si>
  <si>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</si>
  <si>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</si>
  <si>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</si>
  <si>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</si>
  <si>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</si>
  <si>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</si>
  <si>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</si>
  <si>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</si>
  <si>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</si>
  <si>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</si>
  <si>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</si>
  <si>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</si>
  <si>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</si>
  <si>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</si>
  <si>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</si>
  <si>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</si>
  <si>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</si>
  <si>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</si>
  <si>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</si>
  <si>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</si>
  <si>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</si>
  <si>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</si>
  <si>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</si>
  <si>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</si>
  <si>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</si>
  <si>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</si>
  <si>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</si>
  <si>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</si>
  <si>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</si>
  <si>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</si>
  <si>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</si>
  <si>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</si>
  <si>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</si>
  <si>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</si>
  <si>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</si>
  <si>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</si>
  <si>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</si>
  <si>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</si>
  <si>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</si>
  <si>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</si>
  <si>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</si>
  <si>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</si>
  <si>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</si>
  <si>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</si>
  <si>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</si>
  <si>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</si>
  <si>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</si>
  <si>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</si>
  <si>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</si>
  <si>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</si>
  <si>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</si>
  <si>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</si>
  <si>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</si>
  <si>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</si>
  <si>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</si>
  <si>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</si>
  <si>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</si>
  <si>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</si>
  <si>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</si>
  <si>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</si>
  <si>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</si>
  <si>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</si>
  <si>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</si>
  <si>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</si>
  <si>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</si>
  <si>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</si>
  <si>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</si>
  <si>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</si>
  <si>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</si>
  <si>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</si>
  <si>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</si>
  <si>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</si>
  <si>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</si>
  <si>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</si>
  <si>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</si>
  <si>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</si>
  <si>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</si>
  <si>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</si>
  <si>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</si>
  <si>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</si>
  <si>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</si>
  <si>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</si>
  <si>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</si>
  <si>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</si>
  <si>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</si>
  <si>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</si>
  <si>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</si>
  <si>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</si>
  <si>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</si>
  <si>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</si>
  <si>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</si>
  <si>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</si>
  <si>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</si>
  <si>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</si>
  <si>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</si>
  <si>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</si>
  <si>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</si>
  <si>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</si>
  <si>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</si>
  <si>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</si>
  <si>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</si>
  <si>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</si>
  <si>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</si>
  <si>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</si>
  <si>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</si>
  <si>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</si>
  <si>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</si>
  <si>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</si>
  <si>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</si>
  <si>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</si>
  <si>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</si>
  <si>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</si>
  <si>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</si>
  <si>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</si>
  <si>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</si>
  <si>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</si>
  <si>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</si>
  <si>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</si>
  <si>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</si>
  <si>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</si>
  <si>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</si>
  <si>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</si>
  <si>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</si>
  <si>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</si>
  <si>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</si>
  <si>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</si>
  <si>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</si>
  <si>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</si>
  <si>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</si>
  <si>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</si>
  <si>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</si>
  <si>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</si>
  <si>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</si>
  <si>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</si>
  <si>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</si>
  <si>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</si>
  <si>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</si>
  <si>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</si>
  <si>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</si>
  <si>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</si>
  <si>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</si>
  <si>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</si>
  <si>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</si>
  <si>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</si>
  <si>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</si>
  <si>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</si>
  <si>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</si>
  <si>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</si>
  <si>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</si>
  <si>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</si>
  <si>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</si>
  <si>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</si>
  <si>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</si>
  <si>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</si>
  <si>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</si>
  <si>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</si>
  <si>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</si>
  <si>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</si>
  <si>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</si>
  <si>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</si>
  <si>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</si>
  <si>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</si>
  <si>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</si>
  <si>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</si>
  <si>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</si>
  <si>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</si>
  <si>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</si>
  <si>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</si>
  <si>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</si>
  <si>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</si>
  <si>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</si>
  <si>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</si>
  <si>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</si>
  <si>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</si>
  <si>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</si>
  <si>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</si>
  <si>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</si>
  <si>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</si>
  <si>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</si>
  <si>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</si>
  <si>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</si>
  <si>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</si>
  <si>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</si>
  <si>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</si>
  <si>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</si>
  <si>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</si>
  <si>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</si>
  <si>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</si>
  <si>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</si>
  <si>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</si>
  <si>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</si>
  <si>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</si>
  <si>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</si>
  <si>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</si>
  <si>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</si>
  <si>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</si>
  <si>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</si>
  <si>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</si>
  <si>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</si>
  <si>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</si>
  <si>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</si>
  <si>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</si>
  <si>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</si>
  <si>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</si>
  <si>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</si>
  <si>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</si>
  <si>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</si>
  <si>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</si>
  <si>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</si>
  <si>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</si>
  <si>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</si>
  <si>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</si>
  <si>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</si>
  <si>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</si>
  <si>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</si>
  <si>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</si>
  <si>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</si>
  <si>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</si>
  <si>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</si>
  <si>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</si>
  <si>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</si>
  <si>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</si>
  <si>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</si>
  <si>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</si>
  <si>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</si>
  <si>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</si>
  <si>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</si>
  <si>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</si>
  <si>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</si>
  <si>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</si>
  <si>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</si>
  <si>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</si>
  <si>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</si>
  <si>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</si>
  <si>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</si>
  <si>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</si>
  <si>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</si>
  <si>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</si>
  <si>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</si>
  <si>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</si>
  <si>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</si>
  <si>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</si>
  <si>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</si>
  <si>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</si>
  <si>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</si>
  <si>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</si>
  <si>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</si>
  <si>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</si>
  <si>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</si>
  <si>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</si>
  <si>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</si>
  <si>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</si>
  <si>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</si>
  <si>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</si>
  <si>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</si>
  <si>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</si>
  <si>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</si>
  <si>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</si>
  <si>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</si>
  <si>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</si>
  <si>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</si>
  <si>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</si>
  <si>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</si>
  <si>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</si>
  <si>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</si>
  <si>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</si>
  <si>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</si>
  <si>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</si>
  <si>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</si>
  <si>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</si>
  <si>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</si>
  <si>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</si>
  <si>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</si>
  <si>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</si>
  <si>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</si>
  <si>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</si>
  <si>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</si>
  <si>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</si>
  <si>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</si>
  <si>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</si>
  <si>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</si>
  <si>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</si>
  <si>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</si>
  <si>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</si>
  <si>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</si>
  <si>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</si>
  <si>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</si>
  <si>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</si>
  <si>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</si>
  <si>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</si>
  <si>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</si>
  <si>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</si>
  <si>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</si>
  <si>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</si>
  <si>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</si>
  <si>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</si>
  <si>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</si>
  <si>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</si>
  <si>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</si>
  <si>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</si>
  <si>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</si>
  <si>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</si>
  <si>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</si>
  <si>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</si>
  <si>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</si>
  <si>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</si>
  <si>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</si>
  <si>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</si>
  <si>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</si>
  <si>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</si>
  <si>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</si>
  <si>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</si>
  <si>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</si>
  <si>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</si>
  <si>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</si>
  <si>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</si>
  <si>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</si>
  <si>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</si>
  <si>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</si>
  <si>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</si>
  <si>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</si>
  <si>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</si>
  <si>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</si>
  <si>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</si>
  <si>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</si>
  <si>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</si>
  <si>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</si>
  <si>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</si>
  <si>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</si>
  <si>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</si>
  <si>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</si>
  <si>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</si>
  <si>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</si>
  <si>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</si>
  <si>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</si>
  <si>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</si>
  <si>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</si>
  <si>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</si>
  <si>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</si>
  <si>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</si>
  <si>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</si>
  <si>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</si>
  <si>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</si>
  <si>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</si>
  <si>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</si>
  <si>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</si>
  <si>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</si>
  <si>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</si>
  <si>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</si>
  <si>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</si>
  <si>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</si>
  <si>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</si>
  <si>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</si>
  <si>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</si>
  <si>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</si>
  <si>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</si>
  <si>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</si>
  <si>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</si>
  <si>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</si>
  <si>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</si>
  <si>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</si>
  <si>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</si>
  <si>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</si>
  <si>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</si>
  <si>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</si>
  <si>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</si>
  <si>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</si>
  <si>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</si>
  <si>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</si>
  <si>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</si>
  <si>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</si>
  <si>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</si>
  <si>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</si>
  <si>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</si>
  <si>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</si>
  <si>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</si>
  <si>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</si>
  <si>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</si>
  <si>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</si>
  <si>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</si>
  <si>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</si>
  <si>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</si>
  <si>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</si>
  <si>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</si>
  <si>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</si>
  <si>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</si>
  <si>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</si>
  <si>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</si>
  <si>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</si>
  <si>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</si>
  <si>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</si>
  <si>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</si>
  <si>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</si>
  <si>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</si>
  <si>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</si>
  <si>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</si>
  <si>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</si>
  <si>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</si>
  <si>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</si>
  <si>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</si>
  <si>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</si>
  <si>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</si>
  <si>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</si>
  <si>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</si>
  <si>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</si>
  <si>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</si>
  <si>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</si>
  <si>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</si>
  <si>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</si>
  <si>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</si>
  <si>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</si>
  <si>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</si>
  <si>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</si>
  <si>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</si>
  <si>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</si>
  <si>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</si>
  <si>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</si>
  <si>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</si>
  <si>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</si>
  <si>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</si>
  <si>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</si>
  <si>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</si>
  <si>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</si>
  <si>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</si>
  <si>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</si>
  <si>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</si>
  <si>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</si>
  <si>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</si>
  <si>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</si>
  <si>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</si>
  <si>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</si>
  <si>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</si>
  <si>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</si>
  <si>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</si>
  <si>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</si>
  <si>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</si>
  <si>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</si>
  <si>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</si>
  <si>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</si>
  <si>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</si>
  <si>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</si>
  <si>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</si>
  <si>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</si>
  <si>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</si>
  <si>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</si>
  <si>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</si>
  <si>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</si>
  <si>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</si>
  <si>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</si>
  <si>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</si>
  <si>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</si>
  <si>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</si>
  <si>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</si>
  <si>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</si>
  <si>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</si>
  <si>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</si>
  <si>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</si>
  <si>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</si>
  <si>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</si>
  <si>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</si>
  <si>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</si>
  <si>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</si>
  <si>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</si>
  <si>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</si>
  <si>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</si>
  <si>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</si>
  <si>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</si>
  <si>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</si>
  <si>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</si>
  <si>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</si>
  <si>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</si>
  <si>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</si>
  <si>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</si>
  <si>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</si>
  <si>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</si>
  <si>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</si>
  <si>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</si>
  <si>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</si>
  <si>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</si>
  <si>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</si>
  <si>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</si>
  <si>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</si>
  <si>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</si>
  <si>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</si>
  <si>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</si>
  <si>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</si>
  <si>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</si>
  <si>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</si>
  <si>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</si>
  <si>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</si>
  <si>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</si>
  <si>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</si>
  <si>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</si>
  <si>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</si>
  <si>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</si>
  <si>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</si>
  <si>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</si>
  <si>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</si>
  <si>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</si>
  <si>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</si>
  <si>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</si>
  <si>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</si>
  <si>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</si>
  <si>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</si>
  <si>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</si>
  <si>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</si>
  <si>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</si>
  <si>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</si>
  <si>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</si>
  <si>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</si>
  <si>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</si>
  <si>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</si>
  <si>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</si>
  <si>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</si>
  <si>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</si>
  <si>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</si>
  <si>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</si>
  <si>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</si>
  <si>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</si>
  <si>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</si>
  <si>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</si>
  <si>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</si>
  <si>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</si>
  <si>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</si>
  <si>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</si>
  <si>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</si>
  <si>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</si>
  <si>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</si>
  <si>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</si>
  <si>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</si>
  <si>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</si>
  <si>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</si>
  <si>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</si>
  <si>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</si>
  <si>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</si>
  <si>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</si>
  <si>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</si>
  <si>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</si>
  <si>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</si>
  <si>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</si>
  <si>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</si>
  <si>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</si>
  <si>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</si>
  <si>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</si>
  <si>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</si>
  <si>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</si>
  <si>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</si>
  <si>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</si>
  <si>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</si>
  <si>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</si>
  <si>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</si>
  <si>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</si>
  <si>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</si>
  <si>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</si>
  <si>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</si>
  <si>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</si>
  <si>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</si>
  <si>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</si>
  <si>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</si>
  <si>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</si>
  <si>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</si>
  <si>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</si>
  <si>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</si>
  <si>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</si>
  <si>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</si>
  <si>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</si>
  <si>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</si>
  <si>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</si>
  <si>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</si>
  <si>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</si>
  <si>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</si>
  <si>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</si>
  <si>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</si>
  <si>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</si>
  <si>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</si>
  <si>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</si>
  <si>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</si>
  <si>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</si>
  <si>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</si>
  <si>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</si>
  <si>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</si>
  <si>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</si>
  <si>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</si>
  <si>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</si>
  <si>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</si>
  <si>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</si>
  <si>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</si>
  <si>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</si>
  <si>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</si>
  <si>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</si>
  <si>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</si>
  <si>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</si>
  <si>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</si>
  <si>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</si>
  <si>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</si>
  <si>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</si>
  <si>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</si>
  <si>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</si>
  <si>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</si>
  <si>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</si>
  <si>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</si>
  <si>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</si>
  <si>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</si>
  <si>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</si>
  <si>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</si>
  <si>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</si>
  <si>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</si>
  <si>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</si>
  <si>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</si>
  <si>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</si>
  <si>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</si>
  <si>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</si>
  <si>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</si>
  <si>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</si>
  <si>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</si>
  <si>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</si>
  <si>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</si>
  <si>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</si>
  <si>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</si>
  <si>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</si>
  <si>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</si>
  <si>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</si>
  <si>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</si>
  <si>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</si>
  <si>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</si>
  <si>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</si>
  <si>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</si>
  <si>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</si>
  <si>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</si>
  <si>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</si>
  <si>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</si>
  <si>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</si>
  <si>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</si>
  <si>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</si>
  <si>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</si>
  <si>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</si>
  <si>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</si>
  <si>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</si>
  <si>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</si>
  <si>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</si>
  <si>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</si>
  <si>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</si>
  <si>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</si>
  <si>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</si>
  <si>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</si>
  <si>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</si>
  <si>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</si>
  <si>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</si>
  <si>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</si>
  <si>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</si>
  <si>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</si>
  <si>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</si>
  <si>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</si>
  <si>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</si>
  <si>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</si>
  <si>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</si>
  <si>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</si>
  <si>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</si>
  <si>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</si>
  <si>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</si>
  <si>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</si>
  <si>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</si>
  <si>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</si>
  <si>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</si>
  <si>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</si>
  <si>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</si>
  <si>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</si>
  <si>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</si>
  <si>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</si>
  <si>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</si>
  <si>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</si>
  <si>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</si>
  <si>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</si>
  <si>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</si>
  <si>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</si>
  <si>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</si>
  <si>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</si>
  <si>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</si>
  <si>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</si>
  <si>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</si>
  <si>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</si>
  <si>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</si>
  <si>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</si>
  <si>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</si>
  <si>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</si>
  <si>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</si>
  <si>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</si>
  <si>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</si>
  <si>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</si>
  <si>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</si>
  <si>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</si>
  <si>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</si>
  <si>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</si>
  <si>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</si>
  <si>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</si>
  <si>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</si>
  <si>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</si>
  <si>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</si>
  <si>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</si>
  <si>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</si>
  <si>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</si>
  <si>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</si>
  <si>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</si>
  <si>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</si>
  <si>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</si>
  <si>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</si>
  <si>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</si>
  <si>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</si>
  <si>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</si>
  <si>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</si>
  <si>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</si>
  <si>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</si>
  <si>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</si>
  <si>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</si>
  <si>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</si>
  <si>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</si>
  <si>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</si>
  <si>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</si>
  <si>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</si>
  <si>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</si>
  <si>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</si>
  <si>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</si>
  <si>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</si>
  <si>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</si>
  <si>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</si>
  <si>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</si>
  <si>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</si>
  <si>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</si>
  <si>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</si>
  <si>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</si>
  <si>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</si>
  <si>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</si>
  <si>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</si>
  <si>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</si>
  <si>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</si>
  <si>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</si>
  <si>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</si>
  <si>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</si>
  <si>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</si>
  <si>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</si>
  <si>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</si>
  <si>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</si>
  <si>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</si>
  <si>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</si>
  <si>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</si>
  <si>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</si>
  <si>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</si>
  <si>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</si>
  <si>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</si>
  <si>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</si>
  <si>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</si>
  <si>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</si>
  <si>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</si>
  <si>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</si>
  <si>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</si>
  <si>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</si>
  <si>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</si>
  <si>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</si>
  <si>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</si>
  <si>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</si>
  <si>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</si>
  <si>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</si>
  <si>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</si>
  <si>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</si>
  <si>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</si>
  <si>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</si>
  <si>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</si>
  <si>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</si>
  <si>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</si>
  <si>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</si>
  <si>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</si>
  <si>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</si>
  <si>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</si>
  <si>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</si>
  <si>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</si>
  <si>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</si>
  <si>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</si>
  <si>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</si>
  <si>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</si>
  <si>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</si>
  <si>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</si>
  <si>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</si>
  <si>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</si>
  <si>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</si>
  <si>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</si>
  <si>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</si>
  <si>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</si>
  <si>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</si>
  <si>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</si>
  <si>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</si>
  <si>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</si>
  <si>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</si>
  <si>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</si>
  <si>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</si>
  <si>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</si>
  <si>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</si>
  <si>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</si>
  <si>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</si>
  <si>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</si>
  <si>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</si>
  <si>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</si>
  <si>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</si>
  <si>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</si>
  <si>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</si>
  <si>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</si>
  <si>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</si>
  <si>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</si>
  <si>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</si>
  <si>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</si>
  <si>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</si>
  <si>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</si>
  <si>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</si>
  <si>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</si>
  <si>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</si>
  <si>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</si>
  <si>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</si>
  <si>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</si>
  <si>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</si>
  <si>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</si>
  <si>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</si>
  <si>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</si>
  <si>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</si>
  <si>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</si>
  <si>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</si>
  <si>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</si>
  <si>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</si>
  <si>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</si>
  <si>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</si>
  <si>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</si>
  <si>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</si>
  <si>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</si>
  <si>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</si>
  <si>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</si>
  <si>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</si>
  <si>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</si>
  <si>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</si>
  <si>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</si>
  <si>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</si>
  <si>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</si>
  <si>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</si>
  <si>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</si>
  <si>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</si>
  <si>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</si>
  <si>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</si>
  <si>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</si>
  <si>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</si>
  <si>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</si>
  <si>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</si>
  <si>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</si>
  <si>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</si>
  <si>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</si>
  <si>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</si>
  <si>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</si>
  <si>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</si>
  <si>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</si>
  <si>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</si>
  <si>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</si>
  <si>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</si>
  <si>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</si>
  <si>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</si>
  <si>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</si>
  <si>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</si>
  <si>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</si>
  <si>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</si>
  <si>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</si>
  <si>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</si>
  <si>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</si>
  <si>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</si>
  <si>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</si>
  <si>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</si>
  <si>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</si>
  <si>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</si>
  <si>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</si>
  <si>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</si>
  <si>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</si>
  <si>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</si>
  <si>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</si>
  <si>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</si>
  <si>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</si>
  <si>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</si>
  <si>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</si>
  <si>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</si>
  <si>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</si>
  <si>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</si>
  <si>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</si>
  <si>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</si>
  <si>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</si>
  <si>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</si>
  <si>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</si>
  <si>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</si>
  <si>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</si>
  <si>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</si>
  <si>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</si>
  <si>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</si>
  <si>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</si>
  <si>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</si>
  <si>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</si>
  <si>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</si>
  <si>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</si>
  <si>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</si>
  <si>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</si>
  <si>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</si>
  <si>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</si>
  <si>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</si>
  <si>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</si>
  <si>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</si>
  <si>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</si>
  <si>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</si>
  <si>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</si>
  <si>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</si>
  <si>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</si>
  <si>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</si>
  <si>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</si>
  <si>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</si>
  <si>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</si>
  <si>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</si>
  <si>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</si>
  <si>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</si>
  <si>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</si>
  <si>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</si>
  <si>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</si>
  <si>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</si>
  <si>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</si>
  <si>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</si>
  <si>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</si>
  <si>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</si>
  <si>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</si>
  <si>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</si>
  <si>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</si>
  <si>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</si>
  <si>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</si>
  <si>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</si>
  <si>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</si>
  <si>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</si>
  <si>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</si>
  <si>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</si>
  <si>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</si>
  <si>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</si>
  <si>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</si>
  <si>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</si>
  <si>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</si>
  <si>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</si>
  <si>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</si>
  <si>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</si>
  <si>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</si>
  <si>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</si>
  <si>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</si>
  <si>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</si>
  <si>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</si>
  <si>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</si>
  <si>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</si>
  <si>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</si>
  <si>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</si>
  <si>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</si>
  <si>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</si>
  <si>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</si>
  <si>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</si>
  <si>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</si>
  <si>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</si>
  <si>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</si>
  <si>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</si>
  <si>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</si>
  <si>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</si>
  <si>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</si>
  <si>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</si>
  <si>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</si>
  <si>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</si>
  <si>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</si>
  <si>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</si>
  <si>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</si>
  <si>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</si>
  <si>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</si>
  <si>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</si>
  <si>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</si>
  <si>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</si>
  <si>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</si>
  <si>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</si>
  <si>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</si>
  <si>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</si>
  <si>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</si>
  <si>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</si>
  <si>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</si>
  <si>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</si>
  <si>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</si>
  <si>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</si>
  <si>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</si>
  <si>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</si>
  <si>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</si>
  <si>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</si>
  <si>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</si>
  <si>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</si>
  <si>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</si>
  <si>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</si>
  <si>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</si>
  <si>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</si>
  <si>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</si>
  <si>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</si>
  <si>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</si>
  <si>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</si>
  <si>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</si>
  <si>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</si>
  <si>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</si>
  <si>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</si>
  <si>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</si>
  <si>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</si>
  <si>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</si>
  <si>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</si>
  <si>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</si>
  <si>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</si>
  <si>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</si>
  <si>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</si>
  <si>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</si>
  <si>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</si>
  <si>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</si>
  <si>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</si>
  <si>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</si>
  <si>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</si>
  <si>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</si>
  <si>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</si>
  <si>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</si>
  <si>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</si>
  <si>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</si>
  <si>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</si>
  <si>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</si>
  <si>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</si>
  <si>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</si>
  <si>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</si>
  <si>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</si>
  <si>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</si>
  <si>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</si>
  <si>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</si>
  <si>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</si>
  <si>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</si>
  <si>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</si>
  <si>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</si>
  <si>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</si>
  <si>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</si>
  <si>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</si>
  <si>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</si>
  <si>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</si>
  <si>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</si>
  <si>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</si>
  <si>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</si>
  <si>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</si>
  <si>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</si>
  <si>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</si>
  <si>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</si>
  <si>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</si>
  <si>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</si>
  <si>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</si>
  <si>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</si>
  <si>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</si>
  <si>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</si>
  <si>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</si>
  <si>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</si>
  <si>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</si>
  <si>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</si>
  <si>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</si>
  <si>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</si>
  <si>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</si>
  <si>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</si>
  <si>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</si>
  <si>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</si>
  <si>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</si>
  <si>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</si>
  <si>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</si>
  <si>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</si>
  <si>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</si>
  <si>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</si>
  <si>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</si>
  <si>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</si>
  <si>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</si>
  <si>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</si>
  <si>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</si>
  <si>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</si>
  <si>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</si>
  <si>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</si>
  <si>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</si>
  <si>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</si>
  <si>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</si>
  <si>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</si>
  <si>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</si>
  <si>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</si>
  <si>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</si>
  <si>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</si>
  <si>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</si>
  <si>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</si>
  <si>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</si>
  <si>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</si>
  <si>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</si>
  <si>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</si>
  <si>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</si>
  <si>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</si>
  <si>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</si>
  <si>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</si>
  <si>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</si>
  <si>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</si>
  <si>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</si>
  <si>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</si>
  <si>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</si>
  <si>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</si>
  <si>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</si>
  <si>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</si>
  <si>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</si>
  <si>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</si>
  <si>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</si>
  <si>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</si>
  <si>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</si>
  <si>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</si>
  <si>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</si>
  <si>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</si>
  <si>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</si>
  <si>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</si>
  <si>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</si>
  <si>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</si>
  <si>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</si>
  <si>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</si>
  <si>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</si>
  <si>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</si>
  <si>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</si>
  <si>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</si>
  <si>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</si>
  <si>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</si>
  <si>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</si>
  <si>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</si>
  <si>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</si>
  <si>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</si>
  <si>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</si>
  <si>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</si>
  <si>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</si>
  <si>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</si>
  <si>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</si>
  <si>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</si>
  <si>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</si>
  <si>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</si>
  <si>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</si>
  <si>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</si>
  <si>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</si>
  <si>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</si>
  <si>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</si>
  <si>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</si>
  <si>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</si>
  <si>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</si>
  <si>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</si>
  <si>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</si>
  <si>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</si>
  <si>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</si>
  <si>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</si>
  <si>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</si>
  <si>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</si>
  <si>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</si>
  <si>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</si>
  <si>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</si>
  <si>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</si>
  <si>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</si>
  <si>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</si>
  <si>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</si>
  <si>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</si>
  <si>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</si>
  <si>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</si>
  <si>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</si>
  <si>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</si>
  <si>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</si>
  <si>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</si>
  <si>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</si>
  <si>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</si>
  <si>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</si>
  <si>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</si>
  <si>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</si>
  <si>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</si>
  <si>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</si>
  <si>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</si>
  <si>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</si>
  <si>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</si>
  <si>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</si>
  <si>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</si>
  <si>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</si>
  <si>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</si>
  <si>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</si>
  <si>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</si>
  <si>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</si>
  <si>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</si>
  <si>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</si>
  <si>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</si>
  <si>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</si>
  <si>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</si>
  <si>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</si>
  <si>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</si>
  <si>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</si>
  <si>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</si>
  <si>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</si>
  <si>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</si>
  <si>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</si>
  <si>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</si>
  <si>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</si>
  <si>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</si>
  <si>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</si>
  <si>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</si>
  <si>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</si>
  <si>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</si>
  <si>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</si>
  <si>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</si>
  <si>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</si>
  <si>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</si>
  <si>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</si>
  <si>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</si>
  <si>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</si>
  <si>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</si>
  <si>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</si>
  <si>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</si>
  <si>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</si>
  <si>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</si>
  <si>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</si>
  <si>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</si>
  <si>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</si>
  <si>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</si>
  <si>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</si>
  <si>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</si>
  <si>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</si>
  <si>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</si>
  <si>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</si>
  <si>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</si>
  <si>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</si>
  <si>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</si>
  <si>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</si>
  <si>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</si>
  <si>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</si>
  <si>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</si>
  <si>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</si>
  <si>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</si>
  <si>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</si>
  <si>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</si>
  <si>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</si>
  <si>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</si>
  <si>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</si>
  <si>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</si>
  <si>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</si>
  <si>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</si>
  <si>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</si>
  <si>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</si>
  <si>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</si>
  <si>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</si>
  <si>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</si>
  <si>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</si>
  <si>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</si>
  <si>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</si>
  <si>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</si>
  <si>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</si>
  <si>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</si>
  <si>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</si>
  <si>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</si>
  <si>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</si>
  <si>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</si>
  <si>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</si>
  <si>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</si>
  <si>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</si>
  <si>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</si>
  <si>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</si>
  <si>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</si>
  <si>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</si>
  <si>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</si>
  <si>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</si>
  <si>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</si>
  <si>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</si>
  <si>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</si>
  <si>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</si>
  <si>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</si>
  <si>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</si>
  <si>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</si>
  <si>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</si>
  <si>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</si>
  <si>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</si>
  <si>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</si>
  <si>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</si>
  <si>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</si>
  <si>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</si>
  <si>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</si>
  <si>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</si>
  <si>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</si>
  <si>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</si>
  <si>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</si>
  <si>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</si>
  <si>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</si>
  <si>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</si>
  <si>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</si>
  <si>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</si>
  <si>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</si>
  <si>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</si>
  <si>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</si>
  <si>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</si>
  <si>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</si>
  <si>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</si>
  <si>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</si>
  <si>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</si>
  <si>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</si>
  <si>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</si>
  <si>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</si>
  <si>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</si>
  <si>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</si>
  <si>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</si>
  <si>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</si>
  <si>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</si>
  <si>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</si>
  <si>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</si>
  <si>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</si>
  <si>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</si>
  <si>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</si>
  <si>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</si>
  <si>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</si>
  <si>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</si>
  <si>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</si>
  <si>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</si>
  <si>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</si>
  <si>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</si>
  <si>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</si>
  <si>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</si>
  <si>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</si>
  <si>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</si>
  <si>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</si>
  <si>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</si>
  <si>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</si>
  <si>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</si>
  <si>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</si>
  <si>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</si>
  <si>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</si>
  <si>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</si>
  <si>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</si>
  <si>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</si>
  <si>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</si>
  <si>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</si>
  <si>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</si>
  <si>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</si>
  <si>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</si>
  <si>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</si>
  <si>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</si>
  <si>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</si>
  <si>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</si>
  <si>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</si>
  <si>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</si>
  <si>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</si>
  <si>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</si>
  <si>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</si>
  <si>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</si>
  <si>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</si>
  <si>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</si>
  <si>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</si>
  <si>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</si>
  <si>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</si>
  <si>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</si>
  <si>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</si>
  <si>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</si>
  <si>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</si>
  <si>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</si>
  <si>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</si>
  <si>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</si>
  <si>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</si>
  <si>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</si>
  <si>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</si>
  <si>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</si>
  <si>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</si>
  <si>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</si>
  <si>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</si>
  <si>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</si>
  <si>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</si>
  <si>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</si>
  <si>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</si>
  <si>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</si>
  <si>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</si>
  <si>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</si>
  <si>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</si>
  <si>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</si>
  <si>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</si>
  <si>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</si>
  <si>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</si>
  <si>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</si>
  <si>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</si>
  <si>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</si>
  <si>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</si>
  <si>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</si>
  <si>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</si>
  <si>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</si>
  <si>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</si>
  <si>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</si>
  <si>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</si>
  <si>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</si>
  <si>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</si>
  <si>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</si>
  <si>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</si>
  <si>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</si>
  <si>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</si>
  <si>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</si>
  <si>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</si>
  <si>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</si>
  <si>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</si>
  <si>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</si>
  <si>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</si>
  <si>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</si>
  <si>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</si>
  <si>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</si>
  <si>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</si>
  <si>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</si>
  <si>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</si>
  <si>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</si>
  <si>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</si>
  <si>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</si>
  <si>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</si>
  <si>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</si>
  <si>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</si>
  <si>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</si>
  <si>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</si>
  <si>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</si>
  <si>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</si>
  <si>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</si>
  <si>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</si>
  <si>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</si>
  <si>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</si>
  <si>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</si>
  <si>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</si>
  <si>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</si>
  <si>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</si>
  <si>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</si>
  <si>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</si>
  <si>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</si>
  <si>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</si>
  <si>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</si>
  <si>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</si>
  <si>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</si>
  <si>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</si>
  <si>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</si>
  <si>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</si>
  <si>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</si>
  <si>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</si>
  <si>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</si>
  <si>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</si>
  <si>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</si>
  <si>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</si>
  <si>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</si>
  <si>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</si>
  <si>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</si>
  <si>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</si>
  <si>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</si>
  <si>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</si>
  <si>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</si>
  <si>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</si>
  <si>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</si>
  <si>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</si>
  <si>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</si>
  <si>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</si>
  <si>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</si>
  <si>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</si>
  <si>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</si>
  <si>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</si>
  <si>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</si>
  <si>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</si>
  <si>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</si>
  <si>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</si>
  <si>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</si>
  <si>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</si>
  <si>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</si>
  <si>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</si>
  <si>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</si>
  <si>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</si>
  <si>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</si>
  <si>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</si>
  <si>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</si>
  <si>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</si>
  <si>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</si>
  <si>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</si>
  <si>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</si>
  <si>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</si>
  <si>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</si>
  <si>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</si>
  <si>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</si>
  <si>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</si>
  <si>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</si>
  <si>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</si>
  <si>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</si>
  <si>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</si>
  <si>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</si>
  <si>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</si>
  <si>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</si>
  <si>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</si>
  <si>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</si>
  <si>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</si>
  <si>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</si>
  <si>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</si>
  <si>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</si>
  <si>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</si>
  <si>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</si>
  <si>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</si>
  <si>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</si>
  <si>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</si>
  <si>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</si>
  <si>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</si>
  <si>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</si>
  <si>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</si>
  <si>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</si>
  <si>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</si>
  <si>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</si>
  <si>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</si>
  <si>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</si>
  <si>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</si>
  <si>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</si>
  <si>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</si>
  <si>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</si>
  <si>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</si>
  <si>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</si>
  <si>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</si>
  <si>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</si>
  <si>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</si>
  <si>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</si>
  <si>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</si>
  <si>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</si>
  <si>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</si>
  <si>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</si>
  <si>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</si>
  <si>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</si>
  <si>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</si>
  <si>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</si>
  <si>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</si>
  <si>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</si>
  <si>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</si>
  <si>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</si>
  <si>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</si>
  <si>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</si>
  <si>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</si>
  <si>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</si>
  <si>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</si>
  <si>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</si>
  <si>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</si>
  <si>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</si>
  <si>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</si>
  <si>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</si>
  <si>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</si>
  <si>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</si>
  <si>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</si>
  <si>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</si>
  <si>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</si>
  <si>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</si>
  <si>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</si>
  <si>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</si>
  <si>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</si>
  <si>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</si>
  <si>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</si>
  <si>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</si>
  <si>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</si>
  <si>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</si>
  <si>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</si>
  <si>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</si>
  <si>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</si>
  <si>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</si>
  <si>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</si>
  <si>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</si>
  <si>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</si>
  <si>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</si>
  <si>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</si>
  <si>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</si>
  <si>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</si>
  <si>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</si>
  <si>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</si>
  <si>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</si>
  <si>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</si>
  <si>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</si>
  <si>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</si>
  <si>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</si>
  <si>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</si>
  <si>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</si>
  <si>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</si>
  <si>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</si>
  <si>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</si>
  <si>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</si>
  <si>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</si>
  <si>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</si>
  <si>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</si>
  <si>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</si>
  <si>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</si>
  <si>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</si>
  <si>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</si>
  <si>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</si>
  <si>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</si>
  <si>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</si>
  <si>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</si>
  <si>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</si>
  <si>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</si>
  <si>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</si>
  <si>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</si>
  <si>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</si>
  <si>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</si>
  <si>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</si>
  <si>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</si>
  <si>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</si>
  <si>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</si>
  <si>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</si>
  <si>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</si>
  <si>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</si>
  <si>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</si>
  <si>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</si>
  <si>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</si>
  <si>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</si>
  <si>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</si>
  <si>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</si>
  <si>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</si>
  <si>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</si>
  <si>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</si>
  <si>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</si>
  <si>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</si>
  <si>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</si>
  <si>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</si>
  <si>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</si>
  <si>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</si>
  <si>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</si>
  <si>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</si>
  <si>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</si>
  <si>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</si>
  <si>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</si>
  <si>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</si>
  <si>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</si>
  <si>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</si>
  <si>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</si>
  <si>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</si>
  <si>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</si>
  <si>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</si>
  <si>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</si>
  <si>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</si>
  <si>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</si>
  <si>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</si>
  <si>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</si>
  <si>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</si>
  <si>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</si>
  <si>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</si>
  <si>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</si>
  <si>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</si>
  <si>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</si>
  <si>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</si>
  <si>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</si>
  <si>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</si>
  <si>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</si>
  <si>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</si>
  <si>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</si>
  <si>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</si>
  <si>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</si>
  <si>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</si>
  <si>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</si>
  <si>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</si>
  <si>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</si>
  <si>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</si>
  <si>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</si>
  <si>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</si>
  <si>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</si>
  <si>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</si>
  <si>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</si>
  <si>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</si>
  <si>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</si>
  <si>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</si>
  <si>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</si>
  <si>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</si>
  <si>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</si>
  <si>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</si>
  <si>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</si>
  <si>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</si>
  <si>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</si>
  <si>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</si>
  <si>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</si>
  <si>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</si>
  <si>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</si>
  <si>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</si>
  <si>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</si>
  <si>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</si>
  <si>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</si>
  <si>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</si>
  <si>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</si>
  <si>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</si>
  <si>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</si>
  <si>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</si>
  <si>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</si>
  <si>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</si>
  <si>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</si>
  <si>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</si>
  <si>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</si>
  <si>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</si>
  <si>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</si>
  <si>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</si>
  <si>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</si>
  <si>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</si>
  <si>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</si>
  <si>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</si>
  <si>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</si>
  <si>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</si>
  <si>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</si>
  <si>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</si>
  <si>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</si>
  <si>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</si>
  <si>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</si>
  <si>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</si>
  <si>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</si>
  <si>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</si>
  <si>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</si>
  <si>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</si>
  <si>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</si>
  <si>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</si>
  <si>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</si>
  <si>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</si>
  <si>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</si>
  <si>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</si>
  <si>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</si>
  <si>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</si>
  <si>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</si>
  <si>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</si>
  <si>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</si>
  <si>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</si>
  <si>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</si>
  <si>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</si>
  <si>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</si>
  <si>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</si>
  <si>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</si>
  <si>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</si>
  <si>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</si>
  <si>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</si>
  <si>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</si>
  <si>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</si>
  <si>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</si>
  <si>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</si>
  <si>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</si>
  <si>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</si>
  <si>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</si>
  <si>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</si>
  <si>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</si>
  <si>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</si>
  <si>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</si>
  <si>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</si>
  <si>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</si>
  <si>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</si>
  <si>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</si>
  <si>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</si>
  <si>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</si>
  <si>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</si>
  <si>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</si>
  <si>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</si>
  <si>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</si>
  <si>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</si>
  <si>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</si>
  <si>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</si>
  <si>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</si>
  <si>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</si>
  <si>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</si>
  <si>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</si>
  <si>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</si>
  <si>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</si>
  <si>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</si>
  <si>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</si>
  <si>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</si>
  <si>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</si>
  <si>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</si>
  <si>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</si>
  <si>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</si>
  <si>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</si>
  <si>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</si>
  <si>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</si>
  <si>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</si>
  <si>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</si>
  <si>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</si>
  <si>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</si>
  <si>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</si>
  <si>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</si>
  <si>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</si>
  <si>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</si>
  <si>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</si>
  <si>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</si>
  <si>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</si>
  <si>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</si>
  <si>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</si>
  <si>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</si>
  <si>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</si>
  <si>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</si>
  <si>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</si>
  <si>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</si>
  <si>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</si>
  <si>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</si>
  <si>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</si>
  <si>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</si>
  <si>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</si>
  <si>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</si>
  <si>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</si>
  <si>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</si>
  <si>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</si>
  <si>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</si>
  <si>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</si>
  <si>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</si>
  <si>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</si>
  <si>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</si>
  <si>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</si>
  <si>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</si>
  <si>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</si>
  <si>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</si>
  <si>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</si>
  <si>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</si>
  <si>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</si>
  <si>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</si>
  <si>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</si>
  <si>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</si>
  <si>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</si>
  <si>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</si>
  <si>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</si>
  <si>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</si>
  <si>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</si>
  <si>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</si>
  <si>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</si>
  <si>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</si>
  <si>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</si>
  <si>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</si>
  <si>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</si>
  <si>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</si>
  <si>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</si>
  <si>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</si>
  <si>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</si>
  <si>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</si>
  <si>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</si>
  <si>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</si>
  <si>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</si>
  <si>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</si>
  <si>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</si>
  <si>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</si>
  <si>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</si>
  <si>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</si>
  <si>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</si>
  <si>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</si>
  <si>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</si>
  <si>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</si>
  <si>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</si>
  <si>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</si>
  <si>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</si>
  <si>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</si>
  <si>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</si>
  <si>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</si>
  <si>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</si>
  <si>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</si>
  <si>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</si>
  <si>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</si>
  <si>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</si>
  <si>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</si>
  <si>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</si>
  <si>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</si>
  <si>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</si>
  <si>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</si>
  <si>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</si>
  <si>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</si>
  <si>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</si>
  <si>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</si>
  <si>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</si>
  <si>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</si>
  <si>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</si>
  <si>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</si>
  <si>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</si>
  <si>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</si>
  <si>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</si>
  <si>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</si>
  <si>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</si>
  <si>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</si>
  <si>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</si>
  <si>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</si>
  <si>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</si>
  <si>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</si>
  <si>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</si>
  <si>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</si>
  <si>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</si>
  <si>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</si>
  <si>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</si>
  <si>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</si>
  <si>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</si>
  <si>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</si>
  <si>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</si>
  <si>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</si>
  <si>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</si>
  <si>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</si>
  <si>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</si>
  <si>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</si>
  <si>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</si>
  <si>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</si>
  <si>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</si>
  <si>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</si>
  <si>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</si>
  <si>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</si>
  <si>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</si>
  <si>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</si>
  <si>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</si>
  <si>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</si>
  <si>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</si>
  <si>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</si>
  <si>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</si>
  <si>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</si>
  <si>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</si>
  <si>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</si>
  <si>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</si>
  <si>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</si>
  <si>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</si>
  <si>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</si>
  <si>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</si>
  <si>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</si>
  <si>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</si>
  <si>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</si>
  <si>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</si>
  <si>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</si>
  <si>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</si>
  <si>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</si>
  <si>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</si>
  <si>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</si>
  <si>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</si>
  <si>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</si>
  <si>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</si>
  <si>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</si>
  <si>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</si>
  <si>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</si>
  <si>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</si>
  <si>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</si>
  <si>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</si>
  <si>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</si>
  <si>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</si>
  <si>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</si>
  <si>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</si>
  <si>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</si>
  <si>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</si>
  <si>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</si>
  <si>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</si>
  <si>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</si>
  <si>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</si>
  <si>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</si>
  <si>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</si>
  <si>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</si>
  <si>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</si>
  <si>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</si>
  <si>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</si>
  <si>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</si>
  <si>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</si>
  <si>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</si>
  <si>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</si>
  <si>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</si>
  <si>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</si>
  <si>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</si>
  <si>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</si>
  <si>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</si>
  <si>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</si>
  <si>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</si>
  <si>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</si>
  <si>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</si>
  <si>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</si>
  <si>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</si>
  <si>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</si>
  <si>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</si>
  <si>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</si>
  <si>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</si>
  <si>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</si>
  <si>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</si>
  <si>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</si>
  <si>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</si>
  <si>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</si>
  <si>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</si>
  <si>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</si>
  <si>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</si>
  <si>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</si>
  <si>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</si>
  <si>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</si>
  <si>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</si>
  <si>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</si>
  <si>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</si>
  <si>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</si>
  <si>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</si>
  <si>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</si>
  <si>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</si>
  <si>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</si>
  <si>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</si>
  <si>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</si>
  <si>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</si>
  <si>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</si>
  <si>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</si>
  <si>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</si>
  <si>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</si>
  <si>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</si>
  <si>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</si>
  <si>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</si>
  <si>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</si>
  <si>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</si>
  <si>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</si>
  <si>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</si>
  <si>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</si>
  <si>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</si>
  <si>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</si>
  <si>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</si>
  <si>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</si>
  <si>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</si>
  <si>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</si>
  <si>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</si>
  <si>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</si>
  <si>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</si>
  <si>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</si>
  <si>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</si>
  <si>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</si>
  <si>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</si>
  <si>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</si>
  <si>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</si>
  <si>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</si>
  <si>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</si>
  <si>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</si>
  <si>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</si>
  <si>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</si>
  <si>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</si>
  <si>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</si>
  <si>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</si>
  <si>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</si>
  <si>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</si>
  <si>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</si>
  <si>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</si>
  <si>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</si>
  <si>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</si>
  <si>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</si>
  <si>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</si>
  <si>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</si>
  <si>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</si>
  <si>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</si>
  <si>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</si>
  <si>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</si>
  <si>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</si>
  <si>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</si>
  <si>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</si>
  <si>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</si>
  <si>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</si>
  <si>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</si>
  <si>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</si>
  <si>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</si>
  <si>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</si>
  <si>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</si>
  <si>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</si>
  <si>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</si>
  <si>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</si>
  <si>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</si>
  <si>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</si>
  <si>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</si>
  <si>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</si>
  <si>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</si>
  <si>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</si>
  <si>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</si>
  <si>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</si>
  <si>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</si>
  <si>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</si>
  <si>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</si>
  <si>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</si>
  <si>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</si>
  <si>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</si>
  <si>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</si>
  <si>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</si>
  <si>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</si>
  <si>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</si>
  <si>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</si>
  <si>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</si>
  <si>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</si>
  <si>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</si>
  <si>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</si>
  <si>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</si>
  <si>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</si>
  <si>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</si>
  <si>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</si>
  <si>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</si>
  <si>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</si>
  <si>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</si>
  <si>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</si>
  <si>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</si>
  <si>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</si>
  <si>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</si>
  <si>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</si>
  <si>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</si>
  <si>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</si>
  <si>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</si>
  <si>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</si>
  <si>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</si>
  <si>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</si>
  <si>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</si>
  <si>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</si>
  <si>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</si>
  <si>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</si>
  <si>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</si>
  <si>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</si>
  <si>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</si>
  <si>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</si>
  <si>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</si>
  <si>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</si>
  <si>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</si>
  <si>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</si>
  <si>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</si>
  <si>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</si>
  <si>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</si>
  <si>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</si>
  <si>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</si>
  <si>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</si>
  <si>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</si>
  <si>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</si>
  <si>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</si>
  <si>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</si>
  <si>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</si>
  <si>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</si>
  <si>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</si>
  <si>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</si>
  <si>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</si>
  <si>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</si>
  <si>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</si>
  <si>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</si>
  <si>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</si>
  <si>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</si>
  <si>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</si>
  <si>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</si>
  <si>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</si>
  <si>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</si>
  <si>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</si>
  <si>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</si>
  <si>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</si>
  <si>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</si>
  <si>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</si>
  <si>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</si>
  <si>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</si>
  <si>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</si>
  <si>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</si>
  <si>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</si>
  <si>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</si>
  <si>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</si>
  <si>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</si>
  <si>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</si>
  <si>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</si>
  <si>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</si>
  <si>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</si>
  <si>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</si>
  <si>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</si>
  <si>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</si>
  <si>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</si>
  <si>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</si>
  <si>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</si>
  <si>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</si>
  <si>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</si>
  <si>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</si>
  <si>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</si>
  <si>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</si>
  <si>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</si>
  <si>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</si>
  <si>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</si>
  <si>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</si>
  <si>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</si>
  <si>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</si>
  <si>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</si>
  <si>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</si>
  <si>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</si>
  <si>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</si>
  <si>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</si>
  <si>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</si>
  <si>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</si>
  <si>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</si>
  <si>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</si>
  <si>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</si>
  <si>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</si>
  <si>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</si>
  <si>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</si>
  <si>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</si>
  <si>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</si>
  <si>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</si>
  <si>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</si>
  <si>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</si>
  <si>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</si>
  <si>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</si>
  <si>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</si>
  <si>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</si>
  <si>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</si>
  <si>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</si>
  <si>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</si>
  <si>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</si>
  <si>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</si>
  <si>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</si>
  <si>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</si>
  <si>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</si>
  <si>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</si>
  <si>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</si>
  <si>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</si>
  <si>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</si>
  <si>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</si>
  <si>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</si>
  <si>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</si>
  <si>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</si>
  <si>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</si>
  <si>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</si>
  <si>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</si>
  <si>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</si>
  <si>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</si>
  <si>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</si>
  <si>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</si>
  <si>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</si>
  <si>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</si>
  <si>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</si>
  <si>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</si>
  <si>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</si>
  <si>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</si>
  <si>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</si>
  <si>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</si>
  <si>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</si>
  <si>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</si>
  <si>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</si>
  <si>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</si>
  <si>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</si>
  <si>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</si>
  <si>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</si>
  <si>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</si>
  <si>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</si>
  <si>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</si>
  <si>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</si>
  <si>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</si>
  <si>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</si>
  <si>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</si>
  <si>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</si>
  <si>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</si>
  <si>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</si>
  <si>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</si>
  <si>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</si>
  <si>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</si>
  <si>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</si>
  <si>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</si>
  <si>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</si>
  <si>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</si>
  <si>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</si>
  <si>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</si>
  <si>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</si>
  <si>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</si>
  <si>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</si>
  <si>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</si>
  <si>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</si>
  <si>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</si>
  <si>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</si>
  <si>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</si>
  <si>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</si>
  <si>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</si>
  <si>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</si>
  <si>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</si>
  <si>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</si>
  <si>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</si>
  <si>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</si>
  <si>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</si>
  <si>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</si>
  <si>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</si>
  <si>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</si>
  <si>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</si>
  <si>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</si>
  <si>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</si>
  <si>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</si>
  <si>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</si>
  <si>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</si>
  <si>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</si>
  <si>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</si>
  <si>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</si>
  <si>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</si>
  <si>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</si>
  <si>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</si>
  <si>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</si>
  <si>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</si>
  <si>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</si>
  <si>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</si>
  <si>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</si>
  <si>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</si>
  <si>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</si>
  <si>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</si>
  <si>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</si>
  <si>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</si>
  <si>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</si>
  <si>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</si>
  <si>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</si>
  <si>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</si>
  <si>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</si>
  <si>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</si>
  <si>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</si>
  <si>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</si>
  <si>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</si>
  <si>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</si>
  <si>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</si>
  <si>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</si>
  <si>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</si>
  <si>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</si>
  <si>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</si>
  <si>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</si>
  <si>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</si>
  <si>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</si>
  <si>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</si>
  <si>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</si>
  <si>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</si>
  <si>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</si>
  <si>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</si>
  <si>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</si>
  <si>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</si>
  <si>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</si>
  <si>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</si>
  <si>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</si>
  <si>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</si>
  <si>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</si>
  <si>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</si>
  <si>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</si>
  <si>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</si>
  <si>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</si>
  <si>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</si>
  <si>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</si>
  <si>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</si>
  <si>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</si>
  <si>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</si>
  <si>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</si>
  <si>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</si>
  <si>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</si>
  <si>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</si>
  <si>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</si>
  <si>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</si>
  <si>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</si>
  <si>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</si>
  <si>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</si>
  <si>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</si>
  <si>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</si>
  <si>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</si>
  <si>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</si>
  <si>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</si>
  <si>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</si>
  <si>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</si>
  <si>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</si>
  <si>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</si>
  <si>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</si>
  <si>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</si>
  <si>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</si>
  <si>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</si>
  <si>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</si>
  <si>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</si>
  <si>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</si>
  <si>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</si>
  <si>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</si>
  <si>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</si>
  <si>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</si>
  <si>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</si>
  <si>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</si>
  <si>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</si>
  <si>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</si>
  <si>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</si>
  <si>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</si>
  <si>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</si>
  <si>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</si>
  <si>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</si>
  <si>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</si>
  <si>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</si>
  <si>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</si>
  <si>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</si>
  <si>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</si>
  <si>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</si>
  <si>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</si>
  <si>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</si>
  <si>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</si>
  <si>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</si>
  <si>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</si>
  <si>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</si>
  <si>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</si>
  <si>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</si>
  <si>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</si>
  <si>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</si>
  <si>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</si>
  <si>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</si>
  <si>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</si>
  <si>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</si>
  <si>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</si>
  <si>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</si>
  <si>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</si>
  <si>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</si>
  <si>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</si>
  <si>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</si>
  <si>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</si>
  <si>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</si>
  <si>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</si>
  <si>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</si>
  <si>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</si>
  <si>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</si>
  <si>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</si>
  <si>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</si>
  <si>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</si>
  <si>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</si>
  <si>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</si>
  <si>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</si>
  <si>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</si>
  <si>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</si>
  <si>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</si>
  <si>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</si>
  <si>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</si>
  <si>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</si>
  <si>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</si>
  <si>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</si>
  <si>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</si>
  <si>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</si>
  <si>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</si>
  <si>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</si>
  <si>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</si>
  <si>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</si>
  <si>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</si>
  <si>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</si>
  <si>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</si>
  <si>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</si>
  <si>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</si>
  <si>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</si>
  <si>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</si>
  <si>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</si>
  <si>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</si>
  <si>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</si>
  <si>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</si>
  <si>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</si>
  <si>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</si>
  <si>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</si>
  <si>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</si>
  <si>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</si>
  <si>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</si>
  <si>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</si>
  <si>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</si>
  <si>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</si>
  <si>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</si>
  <si>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</si>
  <si>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</si>
  <si>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</si>
  <si>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</si>
  <si>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</si>
  <si>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</si>
  <si>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</si>
  <si>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</si>
  <si>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</si>
  <si>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</si>
  <si>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</si>
  <si>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</si>
  <si>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</si>
  <si>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</si>
  <si>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</si>
  <si>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</si>
  <si>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</si>
  <si>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</si>
  <si>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</si>
  <si>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</si>
  <si>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</si>
  <si>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</si>
  <si>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</si>
  <si>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</si>
  <si>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</si>
  <si>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</si>
  <si>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</si>
  <si>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</si>
  <si>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</si>
  <si>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</si>
  <si>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</si>
  <si>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</si>
  <si>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</si>
  <si>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</si>
  <si>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</si>
  <si>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</si>
  <si>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</si>
  <si>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</si>
  <si>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</si>
  <si>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</si>
  <si>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</si>
  <si>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</si>
  <si>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</si>
  <si>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</si>
  <si>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</si>
  <si>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</si>
  <si>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</si>
  <si>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</si>
  <si>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</si>
  <si>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</si>
  <si>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</si>
  <si>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</si>
  <si>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</si>
  <si>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</si>
  <si>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</si>
  <si>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</si>
  <si>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</si>
  <si>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</si>
  <si>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</si>
  <si>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</si>
  <si>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</si>
  <si>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</si>
  <si>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</si>
  <si>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</si>
  <si>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</si>
  <si>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</si>
  <si>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</si>
  <si>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</si>
  <si>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</si>
  <si>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</si>
  <si>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</si>
  <si>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</si>
  <si>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</si>
  <si>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</si>
  <si>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</si>
  <si>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</si>
  <si>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</si>
  <si>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</si>
  <si>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</si>
  <si>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</si>
  <si>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</si>
  <si>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</si>
  <si>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</si>
  <si>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</si>
  <si>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</si>
  <si>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</si>
  <si>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</si>
  <si>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</si>
  <si>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</si>
  <si>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</si>
  <si>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</si>
  <si>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</si>
  <si>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</si>
  <si>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</si>
  <si>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</si>
  <si>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</si>
  <si>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</si>
  <si>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</si>
  <si>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</si>
  <si>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</si>
  <si>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</si>
  <si>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</si>
  <si>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</si>
  <si>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</si>
  <si>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</si>
  <si>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</si>
  <si>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</si>
  <si>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</si>
  <si>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</si>
  <si>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</si>
  <si>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</si>
  <si>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</si>
  <si>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</si>
  <si>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</si>
  <si>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</si>
  <si>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</si>
  <si>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</si>
  <si>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</si>
  <si>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</si>
  <si>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</si>
  <si>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</si>
  <si>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</si>
  <si>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</si>
  <si>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</si>
  <si>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</si>
  <si>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</si>
  <si>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</si>
  <si>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</si>
  <si>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</si>
  <si>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</si>
  <si>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</si>
  <si>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</si>
  <si>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</si>
  <si>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</si>
  <si>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</si>
  <si>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</si>
  <si>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</si>
  <si>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</si>
  <si>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</si>
  <si>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</si>
  <si>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</si>
  <si>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</si>
  <si>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</si>
  <si>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</si>
  <si>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</si>
  <si>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</si>
  <si>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</si>
  <si>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</si>
  <si>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</si>
  <si>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</si>
  <si>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</si>
  <si>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</si>
  <si>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</si>
  <si>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</si>
  <si>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</si>
  <si>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</si>
  <si>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</si>
  <si>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</si>
  <si>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</si>
  <si>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</si>
  <si>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</si>
  <si>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</si>
  <si>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</si>
  <si>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</si>
  <si>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</si>
  <si>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</si>
  <si>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</si>
  <si>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</si>
  <si>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</si>
  <si>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</si>
  <si>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</si>
  <si>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</si>
  <si>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</si>
  <si>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</si>
  <si>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</si>
  <si>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</si>
  <si>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</si>
  <si>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</si>
  <si>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</si>
  <si>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</si>
  <si>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</si>
  <si>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</si>
  <si>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</si>
  <si>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</si>
  <si>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</si>
  <si>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</si>
  <si>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</si>
  <si>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</si>
  <si>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</si>
  <si>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</si>
  <si>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</si>
  <si>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</si>
  <si>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</si>
  <si>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</si>
  <si>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</si>
  <si>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</si>
  <si>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</si>
  <si>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</si>
  <si>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</si>
  <si>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</si>
  <si>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</si>
  <si>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</si>
  <si>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</si>
  <si>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</si>
  <si>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</si>
  <si>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</si>
  <si>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</si>
  <si>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</si>
  <si>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</si>
  <si>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</si>
  <si>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</si>
  <si>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</si>
  <si>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</si>
  <si>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</si>
  <si>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</si>
  <si>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</si>
  <si>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</si>
  <si>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</si>
  <si>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</si>
  <si>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</si>
  <si>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</si>
  <si>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</si>
  <si>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</si>
  <si>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</si>
  <si>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</si>
  <si>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</si>
  <si>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</si>
  <si>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</si>
  <si>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</si>
  <si>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</si>
  <si>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</si>
  <si>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</si>
  <si>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</si>
  <si>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</si>
  <si>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</si>
  <si>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</si>
  <si>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</si>
  <si>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</si>
  <si>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</si>
  <si>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</si>
  <si>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</si>
  <si>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</si>
  <si>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</si>
  <si>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</si>
  <si>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</si>
  <si>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</si>
  <si>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</si>
  <si>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</si>
  <si>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</si>
  <si>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</si>
  <si>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</si>
  <si>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</si>
  <si>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</si>
  <si>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</si>
  <si>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</si>
  <si>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</si>
  <si>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</si>
  <si>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</si>
  <si>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</si>
  <si>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</si>
  <si>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</si>
  <si>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</si>
  <si>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</si>
  <si>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</si>
  <si>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</si>
  <si>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</si>
  <si>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</si>
  <si>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</si>
  <si>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</si>
  <si>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</si>
  <si>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</si>
  <si>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</si>
  <si>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</si>
  <si>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</si>
  <si>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</si>
  <si>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</si>
  <si>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</si>
  <si>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</si>
  <si>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</si>
  <si>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</si>
  <si>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</si>
  <si>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</si>
  <si>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</si>
  <si>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</si>
  <si>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</si>
  <si>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</si>
  <si>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</si>
  <si>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</si>
  <si>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</si>
  <si>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</si>
  <si>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</si>
  <si>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</si>
  <si>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</si>
  <si>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</si>
  <si>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</si>
  <si>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</si>
  <si>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</si>
  <si>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</si>
  <si>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</si>
  <si>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</si>
  <si>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</si>
  <si>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</si>
  <si>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</si>
  <si>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</si>
  <si>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</si>
  <si>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</si>
  <si>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</si>
  <si>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</si>
  <si>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</si>
  <si>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</si>
  <si>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</si>
  <si>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</si>
  <si>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</si>
  <si>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</si>
  <si>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</si>
  <si>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</si>
  <si>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</si>
  <si>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</si>
  <si>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</si>
  <si>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</si>
  <si>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</si>
  <si>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</si>
  <si>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</si>
  <si>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</si>
  <si>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</si>
  <si>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</si>
  <si>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</si>
  <si>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</si>
  <si>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</si>
  <si>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</si>
  <si>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</si>
  <si>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</si>
  <si>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</si>
  <si>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</si>
  <si>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</si>
  <si>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</si>
  <si>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</si>
  <si>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</si>
  <si>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</si>
  <si>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</si>
  <si>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</si>
  <si>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</si>
  <si>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</si>
  <si>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</si>
  <si>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</si>
  <si>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</si>
  <si>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</si>
  <si>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</si>
  <si>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</si>
  <si>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</si>
  <si>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</si>
  <si>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</si>
  <si>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</si>
  <si>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</si>
  <si>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</si>
  <si>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</si>
  <si>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</si>
  <si>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</si>
  <si>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</si>
  <si>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</si>
  <si>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</si>
  <si>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</si>
  <si>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</si>
  <si>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</si>
  <si>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</si>
  <si>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</si>
  <si>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</si>
  <si>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</si>
  <si>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</si>
  <si>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</si>
  <si>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</si>
  <si>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</si>
  <si>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</si>
  <si>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</si>
  <si>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</si>
  <si>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</si>
  <si>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</si>
  <si>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</si>
  <si>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</si>
  <si>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</si>
  <si>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</si>
  <si>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</si>
  <si>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</si>
  <si>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</si>
  <si>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</si>
  <si>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</si>
  <si>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</si>
  <si>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</si>
  <si>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</si>
  <si>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</si>
  <si>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</si>
  <si>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</si>
  <si>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</si>
  <si>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</si>
  <si>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</si>
  <si>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</si>
  <si>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</si>
  <si>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</si>
  <si>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</si>
  <si>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</si>
  <si>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</si>
  <si>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</si>
  <si>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</si>
  <si>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</si>
  <si>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</si>
  <si>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</si>
  <si>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</si>
  <si>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</si>
  <si>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</si>
  <si>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</si>
  <si>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</si>
  <si>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</si>
  <si>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</si>
  <si>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</si>
  <si>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</si>
  <si>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</si>
  <si>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</si>
  <si>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</si>
  <si>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</si>
  <si>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</si>
  <si>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</si>
  <si>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</si>
  <si>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</si>
  <si>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</si>
  <si>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</si>
  <si>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</si>
  <si>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</si>
  <si>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</si>
  <si>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</si>
  <si>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</si>
  <si>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</si>
  <si>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</si>
  <si>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</si>
  <si>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</si>
  <si>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</si>
  <si>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</si>
  <si>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</si>
  <si>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</si>
  <si>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</si>
  <si>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</si>
  <si>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</si>
  <si>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</si>
  <si>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</si>
  <si>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</si>
  <si>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</si>
  <si>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</si>
  <si>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</si>
  <si>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</si>
  <si>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</si>
  <si>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</si>
  <si>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</si>
  <si>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</si>
  <si>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</si>
  <si>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</si>
  <si>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</si>
  <si>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</si>
  <si>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</si>
  <si>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</si>
  <si>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</si>
  <si>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</si>
  <si>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</si>
  <si>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</si>
  <si>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</si>
  <si>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</si>
  <si>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</si>
  <si>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</si>
  <si>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</si>
  <si>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</si>
  <si>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</si>
  <si>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</si>
  <si>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</si>
  <si>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</si>
  <si>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</si>
  <si>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</si>
  <si>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</si>
  <si>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</si>
  <si>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</si>
  <si>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</si>
  <si>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</si>
  <si>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</si>
  <si>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</si>
  <si>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</si>
  <si>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</si>
  <si>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</si>
  <si>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</si>
  <si>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</si>
  <si>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</si>
  <si>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</si>
  <si>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</si>
  <si>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</si>
  <si>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</si>
  <si>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</si>
  <si>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</si>
  <si>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</si>
  <si>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</si>
  <si>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</si>
  <si>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</si>
  <si>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</si>
  <si>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</si>
  <si>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</si>
  <si>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</si>
  <si>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</si>
  <si>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</si>
  <si>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</si>
  <si>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</si>
  <si>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</si>
  <si>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</si>
  <si>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</si>
  <si>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</si>
  <si>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</si>
  <si>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</si>
  <si>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</si>
  <si>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</si>
  <si>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</si>
  <si>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</si>
  <si>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</si>
  <si>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</si>
  <si>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</si>
  <si>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</si>
  <si>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</si>
  <si>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</si>
  <si>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</si>
  <si>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</si>
  <si>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</si>
  <si>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</si>
  <si>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</si>
  <si>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</si>
  <si>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</si>
  <si>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</si>
  <si>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</si>
  <si>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</si>
  <si>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</si>
  <si>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</si>
  <si>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</si>
  <si>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</si>
  <si>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</si>
  <si>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</si>
  <si>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</si>
  <si>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</si>
  <si>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</si>
  <si>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</si>
  <si>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</si>
  <si>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</si>
  <si>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</si>
  <si>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</si>
  <si>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</si>
  <si>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</si>
  <si>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</si>
  <si>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</si>
  <si>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</si>
  <si>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</si>
  <si>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</si>
  <si>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</si>
  <si>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</si>
  <si>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</si>
  <si>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</si>
  <si>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</si>
  <si>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</si>
  <si>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</si>
  <si>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</si>
  <si>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</si>
  <si>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</si>
  <si>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</si>
  <si>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</si>
  <si>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</si>
  <si>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</si>
  <si>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</si>
  <si>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</si>
  <si>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</si>
  <si>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</si>
  <si>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</si>
  <si>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</si>
  <si>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</si>
  <si>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</si>
  <si>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</si>
  <si>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</si>
  <si>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</si>
  <si>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</si>
  <si>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</si>
  <si>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</si>
  <si>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</si>
  <si>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</si>
  <si>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</si>
  <si>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</si>
  <si>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</si>
  <si>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</si>
  <si>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</si>
  <si>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</si>
  <si>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</si>
  <si>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</si>
  <si>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</si>
  <si>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</si>
  <si>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</si>
  <si>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</si>
  <si>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</si>
  <si>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</si>
  <si>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</si>
  <si>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</si>
  <si>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</si>
  <si>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</si>
  <si>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</si>
  <si>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</si>
  <si>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</si>
  <si>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</si>
  <si>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</si>
  <si>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</si>
  <si>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</si>
  <si>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</si>
  <si>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</si>
  <si>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</si>
  <si>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</si>
  <si>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</si>
  <si>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</si>
  <si>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</si>
  <si>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</si>
  <si>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</si>
  <si>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</si>
  <si>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</si>
  <si>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</si>
  <si>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</si>
  <si>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</si>
  <si>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</si>
  <si>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</si>
  <si>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</si>
  <si>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</si>
  <si>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</si>
  <si>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</si>
  <si>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</si>
  <si>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</si>
  <si>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</si>
  <si>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</si>
  <si>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</si>
  <si>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</si>
  <si>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</si>
  <si>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</si>
  <si>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</si>
  <si>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</si>
  <si>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</si>
  <si>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</si>
  <si>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</si>
  <si>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</si>
  <si>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</si>
  <si>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</si>
  <si>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</si>
  <si>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</si>
  <si>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</si>
  <si>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</si>
  <si>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</si>
  <si>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</si>
  <si>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</si>
  <si>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</si>
  <si>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</si>
  <si>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</si>
  <si>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</si>
  <si>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</si>
  <si>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</si>
  <si>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</si>
  <si>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</si>
  <si>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</si>
  <si>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</si>
  <si>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</si>
  <si>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</si>
  <si>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</si>
  <si>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</si>
  <si>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</si>
  <si>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</si>
  <si>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</si>
  <si>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</si>
  <si>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</si>
  <si>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</si>
  <si>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</si>
  <si>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</si>
  <si>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</si>
  <si>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</si>
  <si>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</si>
  <si>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</si>
  <si>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</si>
  <si>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</si>
  <si>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</si>
  <si>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</si>
  <si>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</si>
  <si>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</si>
  <si>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</si>
  <si>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</si>
  <si>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</si>
  <si>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</si>
  <si>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</si>
  <si>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</si>
  <si>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</si>
  <si>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</si>
  <si>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</si>
  <si>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</si>
  <si>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</si>
  <si>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</si>
  <si>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</si>
  <si>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</si>
  <si>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</si>
  <si>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</si>
  <si>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</si>
  <si>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</si>
  <si>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</si>
  <si>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</si>
  <si>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</si>
  <si>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</si>
  <si>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</si>
  <si>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</si>
  <si>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</si>
  <si>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</si>
  <si>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</si>
  <si>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</si>
  <si>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</si>
  <si>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</si>
  <si>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</si>
  <si>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</si>
  <si>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</si>
  <si>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</si>
  <si>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</si>
  <si>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</si>
  <si>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</si>
  <si>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</si>
  <si>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</si>
  <si>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</si>
  <si>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</si>
  <si>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</si>
  <si>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</si>
  <si>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</si>
  <si>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</si>
  <si>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</si>
  <si>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</si>
  <si>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</si>
  <si>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</si>
  <si>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</si>
  <si>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</si>
  <si>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</si>
  <si>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</si>
  <si>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</si>
  <si>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</si>
  <si>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</si>
  <si>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</si>
  <si>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</si>
  <si>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</si>
  <si>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</si>
  <si>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</si>
  <si>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</si>
  <si>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</si>
  <si>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</si>
  <si>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</si>
  <si>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</si>
  <si>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</si>
  <si>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</si>
  <si>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</si>
  <si>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</si>
  <si>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</si>
  <si>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</si>
  <si>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</si>
  <si>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</si>
  <si>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</si>
  <si>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</si>
  <si>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</si>
  <si>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</si>
  <si>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</si>
  <si>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</si>
  <si>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</si>
  <si>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</si>
  <si>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</si>
  <si>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</si>
  <si>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</si>
  <si>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</si>
  <si>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</si>
  <si>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</si>
  <si>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</si>
  <si>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</si>
  <si>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</si>
  <si>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</si>
  <si>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</si>
  <si>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</si>
  <si>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</si>
  <si>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</si>
  <si>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</si>
  <si>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</si>
  <si>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</si>
  <si>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</si>
  <si>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</si>
  <si>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</si>
  <si>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</si>
  <si>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</si>
  <si>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</si>
  <si>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</si>
  <si>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</si>
  <si>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</si>
  <si>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</si>
  <si>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</si>
  <si>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</si>
  <si>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</si>
  <si>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</si>
  <si>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</si>
  <si>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</si>
  <si>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</si>
  <si>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</si>
  <si>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</si>
  <si>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</si>
  <si>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</si>
  <si>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</si>
  <si>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</si>
  <si>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</si>
  <si>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</si>
  <si>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</si>
  <si>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</si>
  <si>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</si>
  <si>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</si>
  <si>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</si>
  <si>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</si>
  <si>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</si>
  <si>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</si>
  <si>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</si>
  <si>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</si>
  <si>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</si>
  <si>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</si>
  <si>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</si>
  <si>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</si>
  <si>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</si>
  <si>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</si>
  <si>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</si>
  <si>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</si>
  <si>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</si>
  <si>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</si>
  <si>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</si>
  <si>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</si>
  <si>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</si>
  <si>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</si>
  <si>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</si>
  <si>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</si>
  <si>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</si>
  <si>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</si>
  <si>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</si>
  <si>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</si>
  <si>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</si>
  <si>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</si>
  <si>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</si>
  <si>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</si>
  <si>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</si>
  <si>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</si>
  <si>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</si>
  <si>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</si>
  <si>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</si>
  <si>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</si>
  <si>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</si>
  <si>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</si>
  <si>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</si>
  <si>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</si>
  <si>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</si>
  <si>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</si>
  <si>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</si>
  <si>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</si>
  <si>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</si>
  <si>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</si>
  <si>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</si>
  <si>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</si>
  <si>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</si>
  <si>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</si>
  <si>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</si>
  <si>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</si>
  <si>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</si>
  <si>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</si>
  <si>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</si>
  <si>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</si>
  <si>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</si>
  <si>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</si>
  <si>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</si>
  <si>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</si>
  <si>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</si>
  <si>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</si>
  <si>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</si>
  <si>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</si>
  <si>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</si>
  <si>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</si>
  <si>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</si>
  <si>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</si>
  <si>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</si>
  <si>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</si>
  <si>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</si>
  <si>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</si>
  <si>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</si>
  <si>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</si>
  <si>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</si>
  <si>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</si>
  <si>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</si>
  <si>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</si>
  <si>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</si>
  <si>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</si>
  <si>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</si>
  <si>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</si>
  <si>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</si>
  <si>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</si>
  <si>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</si>
  <si>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</si>
  <si>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</si>
  <si>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</si>
  <si>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</si>
  <si>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</si>
  <si>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</si>
  <si>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</si>
  <si>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</si>
  <si>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</si>
  <si>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</si>
  <si>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</si>
  <si>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</si>
  <si>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</si>
  <si>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</si>
  <si>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</si>
  <si>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</si>
  <si>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</si>
  <si>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</si>
  <si>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</si>
  <si>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</si>
  <si>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</si>
  <si>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</si>
  <si>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</si>
  <si>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</si>
  <si>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</si>
  <si>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</si>
  <si>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</si>
  <si>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</si>
  <si>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</si>
  <si>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</si>
  <si>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</si>
  <si>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</si>
  <si>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</si>
  <si>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</si>
  <si>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</si>
  <si>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</si>
  <si>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</si>
  <si>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</si>
  <si>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</si>
  <si>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</si>
  <si>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</si>
  <si>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</si>
  <si>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</si>
  <si>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</si>
  <si>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</si>
  <si>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</si>
  <si>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</si>
  <si>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</si>
  <si>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</si>
  <si>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</si>
  <si>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</si>
  <si>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</si>
  <si>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</si>
  <si>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</si>
  <si>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</si>
  <si>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</si>
  <si>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</si>
  <si>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</si>
  <si>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</si>
  <si>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</si>
  <si>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</si>
  <si>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</si>
  <si>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</si>
  <si>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</si>
  <si>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</si>
  <si>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</si>
  <si>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</si>
  <si>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</si>
  <si>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</si>
  <si>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</si>
  <si>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</si>
  <si>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</si>
  <si>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</si>
  <si>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</si>
  <si>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</si>
  <si>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</si>
  <si>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</si>
  <si>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</si>
  <si>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</si>
  <si>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</si>
  <si>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</si>
  <si>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</si>
  <si>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</si>
  <si>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</si>
  <si>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</si>
  <si>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</si>
  <si>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</si>
  <si>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</si>
  <si>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</si>
  <si>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</si>
  <si>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</si>
  <si>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</si>
  <si>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</si>
  <si>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</si>
  <si>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</si>
  <si>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</si>
  <si>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</si>
  <si>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</si>
  <si>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</si>
  <si>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</si>
  <si>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</si>
  <si>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</si>
  <si>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</si>
  <si>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</si>
  <si>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</si>
  <si>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</si>
  <si>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</si>
  <si>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</si>
  <si>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</si>
  <si>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</si>
  <si>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</si>
  <si>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</si>
  <si>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</si>
  <si>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</si>
  <si>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</si>
  <si>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</si>
  <si>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</si>
  <si>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</si>
  <si>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</si>
  <si>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</si>
  <si>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</si>
  <si>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</si>
  <si>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</si>
  <si>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</si>
  <si>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</si>
  <si>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</si>
  <si>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</si>
  <si>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</si>
  <si>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</si>
  <si>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</si>
  <si>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</si>
  <si>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</si>
  <si>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</si>
  <si>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</si>
  <si>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</si>
  <si>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</si>
  <si>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</si>
  <si>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</si>
  <si>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</si>
  <si>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</si>
  <si>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</si>
  <si>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</si>
  <si>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</si>
  <si>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</si>
  <si>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</si>
  <si>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</si>
  <si>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</si>
  <si>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</si>
  <si>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</si>
  <si>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</si>
  <si>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</si>
  <si>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</si>
  <si>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</si>
  <si>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</si>
  <si>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</si>
  <si>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</si>
  <si>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</si>
  <si>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</si>
  <si>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</si>
  <si>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</si>
  <si>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</si>
  <si>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</si>
  <si>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</si>
  <si>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</si>
  <si>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</si>
  <si>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</si>
  <si>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</si>
  <si>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</si>
  <si>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</si>
  <si>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</si>
  <si>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</si>
  <si>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</si>
  <si>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</si>
  <si>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</si>
  <si>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</si>
  <si>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</si>
  <si>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</si>
  <si>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</si>
  <si>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</si>
  <si>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</si>
  <si>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</si>
  <si>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</si>
  <si>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</si>
  <si>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</si>
  <si>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</si>
  <si>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</si>
  <si>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</si>
  <si>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</si>
  <si>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</si>
  <si>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</si>
  <si>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</si>
  <si>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</si>
  <si>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</si>
  <si>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</si>
  <si>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</si>
  <si>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</si>
  <si>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</si>
  <si>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</si>
  <si>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</si>
  <si>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</si>
  <si>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</si>
  <si>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</si>
  <si>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</si>
  <si>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</si>
  <si>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</si>
  <si>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</si>
  <si>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</si>
  <si>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</si>
  <si>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</si>
  <si>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</si>
  <si>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</si>
  <si>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</si>
  <si>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</si>
  <si>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</si>
  <si>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</si>
  <si>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</si>
  <si>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</si>
  <si>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</si>
  <si>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</si>
  <si>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</si>
  <si>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</si>
  <si>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</si>
  <si>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</si>
  <si>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</si>
  <si>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</si>
  <si>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</si>
  <si>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</si>
  <si>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</si>
  <si>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</si>
  <si>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</si>
  <si>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</si>
  <si>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</si>
  <si>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</si>
  <si>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</si>
  <si>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</si>
  <si>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</si>
  <si>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</si>
  <si>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</si>
  <si>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</si>
  <si>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</si>
  <si>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</si>
  <si>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</si>
  <si>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</si>
  <si>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</si>
  <si>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</si>
  <si>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</si>
  <si>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</si>
  <si>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</si>
  <si>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</si>
  <si>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</si>
  <si>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</si>
  <si>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</si>
  <si>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</si>
  <si>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</si>
  <si>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</si>
  <si>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</si>
  <si>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</si>
  <si>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</si>
  <si>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</si>
  <si>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</si>
  <si>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</si>
  <si>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</si>
  <si>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</si>
  <si>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</si>
  <si>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</si>
  <si>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</si>
  <si>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</si>
  <si>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</si>
  <si>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</si>
  <si>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</si>
  <si>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</si>
  <si>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</si>
  <si>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</si>
  <si>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</si>
  <si>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</si>
  <si>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</si>
  <si>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</si>
  <si>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</si>
  <si>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</si>
  <si>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</si>
  <si>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</si>
  <si>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</si>
  <si>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</si>
  <si>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</si>
  <si>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</si>
  <si>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</si>
  <si>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</si>
  <si>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</si>
  <si>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</si>
  <si>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</si>
  <si>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</si>
  <si>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</si>
  <si>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</si>
  <si>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</si>
  <si>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</si>
  <si>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</si>
  <si>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</si>
  <si>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</si>
  <si>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</si>
  <si>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</si>
  <si>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</si>
  <si>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</si>
  <si>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</si>
  <si>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</si>
  <si>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</si>
  <si>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</si>
  <si>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</si>
  <si>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</si>
  <si>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</si>
  <si>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</si>
  <si>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</si>
  <si>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</si>
  <si>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</si>
  <si>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</si>
  <si>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</si>
  <si>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</si>
  <si>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</si>
  <si>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</si>
  <si>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</si>
  <si>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</si>
  <si>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</si>
  <si>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</si>
  <si>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</si>
  <si>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</si>
  <si>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</si>
  <si>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</si>
  <si>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</si>
  <si>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</si>
  <si>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</si>
  <si>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</si>
  <si>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</si>
  <si>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</si>
  <si>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</si>
  <si>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</si>
  <si>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</si>
  <si>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</si>
  <si>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</si>
  <si>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</si>
  <si>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</si>
  <si>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</si>
  <si>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</si>
  <si>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</si>
  <si>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</si>
  <si>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</si>
  <si>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</si>
  <si>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</si>
  <si>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</si>
  <si>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</si>
  <si>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</si>
  <si>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</si>
  <si>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</si>
  <si>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</si>
  <si>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</si>
  <si>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</si>
  <si>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</si>
  <si>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</si>
  <si>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</si>
  <si>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</si>
  <si>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</si>
  <si>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</si>
  <si>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</si>
  <si>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</si>
  <si>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</si>
  <si>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</si>
  <si>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</si>
  <si>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</si>
  <si>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</si>
  <si>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</si>
  <si>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</si>
  <si>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</si>
  <si>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</si>
  <si>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</si>
  <si>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</si>
  <si>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</si>
  <si>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</si>
  <si>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</si>
  <si>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</si>
  <si>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</si>
  <si>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</si>
  <si>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</si>
  <si>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</si>
  <si>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</si>
  <si>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</si>
  <si>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</si>
  <si>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</si>
  <si>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</si>
  <si>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</si>
  <si>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</si>
  <si>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</si>
  <si>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</si>
  <si>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</si>
  <si>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</si>
  <si>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</si>
  <si>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</si>
  <si>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</si>
  <si>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</si>
  <si>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</si>
  <si>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</si>
  <si>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</si>
  <si>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</si>
  <si>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</si>
  <si>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</si>
  <si>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</si>
  <si>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</si>
  <si>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</si>
  <si>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</si>
  <si>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</si>
  <si>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</si>
  <si>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</si>
  <si>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</si>
  <si>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</si>
  <si>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</si>
  <si>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</si>
  <si>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</si>
  <si>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</si>
  <si>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</si>
  <si>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</si>
  <si>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</si>
  <si>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</si>
  <si>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</si>
  <si>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</si>
  <si>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</si>
  <si>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</si>
  <si>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</si>
  <si>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</si>
  <si>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</si>
  <si>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</si>
  <si>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</si>
  <si>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</si>
  <si>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</si>
  <si>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</si>
  <si>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</si>
  <si>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</si>
  <si>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</si>
  <si>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</si>
  <si>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</si>
  <si>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</si>
  <si>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</si>
  <si>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</si>
  <si>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</si>
  <si>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</si>
  <si>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</si>
  <si>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</si>
  <si>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</si>
  <si>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</si>
  <si>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</si>
  <si>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</si>
  <si>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</si>
  <si>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</si>
  <si>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</si>
  <si>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</si>
  <si>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</si>
  <si>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</si>
  <si>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</si>
  <si>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</si>
  <si>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</si>
  <si>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</si>
  <si>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</si>
  <si>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</si>
  <si>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</si>
  <si>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</si>
  <si>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</si>
  <si>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</si>
  <si>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</si>
  <si>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</si>
  <si>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</si>
  <si>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</si>
  <si>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</si>
  <si>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</si>
  <si>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</si>
  <si>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</si>
  <si>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</si>
  <si>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</si>
  <si>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</si>
  <si>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</si>
  <si>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</si>
  <si>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</si>
  <si>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</si>
  <si>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</si>
  <si>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</si>
  <si>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</si>
  <si>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</si>
  <si>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</si>
  <si>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</si>
  <si>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</si>
  <si>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</si>
  <si>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</si>
  <si>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</si>
  <si>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</si>
  <si>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</si>
  <si>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</si>
  <si>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</si>
  <si>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</si>
  <si>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</si>
  <si>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</si>
  <si>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</si>
  <si>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</si>
  <si>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</si>
  <si>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</si>
  <si>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</si>
  <si>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</si>
  <si>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</si>
  <si>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</si>
  <si>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</si>
  <si>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</si>
  <si>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</si>
  <si>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</si>
  <si>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</si>
  <si>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</si>
  <si>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</si>
  <si>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</si>
  <si>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</si>
  <si>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</si>
  <si>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</si>
  <si>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</si>
  <si>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</si>
  <si>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</si>
  <si>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</si>
  <si>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</si>
  <si>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</si>
  <si>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</si>
  <si>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</si>
  <si>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</si>
  <si>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</si>
  <si>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</si>
  <si>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</si>
  <si>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</si>
  <si>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</si>
  <si>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</si>
  <si>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</si>
  <si>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</si>
  <si>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</si>
  <si>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</si>
  <si>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</si>
  <si>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</si>
  <si>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</si>
  <si>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</si>
  <si>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</si>
  <si>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</si>
  <si>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</si>
  <si>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</si>
  <si>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</si>
  <si>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</si>
  <si>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</si>
  <si>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</si>
  <si>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</si>
  <si>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</si>
  <si>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</si>
  <si>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</si>
  <si>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</si>
  <si>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</si>
  <si>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</si>
  <si>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</si>
  <si>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</si>
  <si>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</si>
  <si>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</si>
  <si>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</si>
  <si>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</si>
  <si>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</si>
  <si>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</si>
  <si>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</si>
  <si>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</si>
  <si>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</si>
  <si>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</si>
  <si>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</si>
  <si>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Dr. Benjamin Price</t>
  </si>
  <si>
    <t>Jeremy Harris</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</si>
  <si>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</si>
  <si>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</si>
  <si>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</si>
  <si>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</si>
  <si>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</si>
  <si>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</si>
  <si>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</si>
  <si>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</si>
  <si>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</si>
  <si>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</si>
  <si>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</si>
  <si>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</si>
  <si>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Joshua Smith Dvm</t>
  </si>
  <si>
    <t>Charles Norman Phd</t>
  </si>
  <si>
    <t>Dr. Tamara White Md</t>
  </si>
  <si>
    <t>Brittany Edwards Dds</t>
  </si>
  <si>
    <t>Earl Smith Dds</t>
  </si>
  <si>
    <t>Sheena Bonilla</t>
  </si>
  <si>
    <t>Paul Fox</t>
  </si>
  <si>
    <t>Laura Green</t>
  </si>
  <si>
    <t>Mean</t>
  </si>
  <si>
    <t>Standard Error</t>
  </si>
  <si>
    <t>Median</t>
  </si>
  <si>
    <t>Mode</t>
  </si>
  <si>
    <t>Standard Deviation</t>
  </si>
  <si>
    <t>Sample Variance</t>
  </si>
  <si>
    <t>Kurtosis</t>
  </si>
  <si>
    <t>Skewness</t>
  </si>
  <si>
    <t>Range</t>
  </si>
  <si>
    <t>Minimum</t>
  </si>
  <si>
    <t>Maximum</t>
  </si>
  <si>
    <t>Sum</t>
  </si>
  <si>
    <t>Count</t>
  </si>
  <si>
    <t>Metric</t>
  </si>
  <si>
    <t xml:space="preserve"> Customer_Dim-AGE</t>
  </si>
  <si>
    <t>Product_Dim-COST and STOCK</t>
  </si>
  <si>
    <t>Sales_Fact -QUANTITY,UNIT_PRICE,DISCOUNT,TOTAL_AMOUNT</t>
  </si>
  <si>
    <t>Customer_Name</t>
  </si>
  <si>
    <t>Month</t>
  </si>
  <si>
    <t>Year</t>
  </si>
  <si>
    <t>cost</t>
  </si>
  <si>
    <t>Discount_Amount</t>
  </si>
  <si>
    <t>Profit</t>
  </si>
  <si>
    <t>Gross_Sales</t>
  </si>
  <si>
    <t>Total_Cost</t>
  </si>
  <si>
    <t>Customer_City</t>
  </si>
  <si>
    <t>VLOOKUP() &amp; XLOOKUP() Table-GROSS_SALES,TOTAL_COST,DISCOUNT_AMOUNT,PROFIT</t>
  </si>
  <si>
    <t>Grand Total</t>
  </si>
  <si>
    <t>Revenue</t>
  </si>
  <si>
    <t xml:space="preserve"> Profit</t>
  </si>
  <si>
    <t>Jan</t>
  </si>
  <si>
    <t>Feb</t>
  </si>
  <si>
    <t>Mar</t>
  </si>
  <si>
    <t>Apr</t>
  </si>
  <si>
    <t>May</t>
  </si>
  <si>
    <t>Jun</t>
  </si>
  <si>
    <t>Jul</t>
  </si>
  <si>
    <t>Aug</t>
  </si>
  <si>
    <t>Sep</t>
  </si>
  <si>
    <t>Oct</t>
  </si>
  <si>
    <t>Nov</t>
  </si>
  <si>
    <t>Dec</t>
  </si>
  <si>
    <t>Profit_Margin</t>
  </si>
  <si>
    <t>Age_Group</t>
  </si>
  <si>
    <t>18-25</t>
  </si>
  <si>
    <t>26-35</t>
  </si>
  <si>
    <t>36-45</t>
  </si>
  <si>
    <t>46-55</t>
  </si>
  <si>
    <t>56-64</t>
  </si>
  <si>
    <t>1.SALES BY CATEGORY</t>
  </si>
  <si>
    <t>3.SALES BY PAYMENT TYPE</t>
  </si>
  <si>
    <t>4.QUANTITY SOLD BY CATEGORY</t>
  </si>
  <si>
    <t>5.CUSTOMER COUNT BY GENDER</t>
  </si>
  <si>
    <t>Count of Customer_ID</t>
  </si>
  <si>
    <t>7.SALES OF PRODUCTS AND ITS PROFIT</t>
  </si>
  <si>
    <t>6.CUSTOMERS BY LOYALTY LEVEL</t>
  </si>
  <si>
    <t>8.ORDERS BY AGE GROUP</t>
  </si>
  <si>
    <t>2023</t>
  </si>
  <si>
    <t>2024</t>
  </si>
  <si>
    <t>2025</t>
  </si>
  <si>
    <t>10.AVERAGE REVENUE EVERY YEAR</t>
  </si>
  <si>
    <t>Quantity Sold</t>
  </si>
  <si>
    <t>Product Name</t>
  </si>
  <si>
    <t>Age Group</t>
  </si>
  <si>
    <t>Count of Orders</t>
  </si>
  <si>
    <t>Average Revenue</t>
  </si>
  <si>
    <t>year</t>
  </si>
  <si>
    <t>2.SALES BY MONTH</t>
  </si>
  <si>
    <t>9.TOP 10 SOLD PRODUCTS AND ITS REVENUE WITH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</si>
</sst>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font>
      <sz val="11"/>
      <color theme="1"/>
      <name val="Calibri"/>
      <family val="2"/>
      <scheme val="minor"/>
    </font>
    <font>
      <b/>
      <sz val="11"/>
      <name val="Calibri"/>
    </font>
    <font>
      <b/>
      <sz val="11"/>
      <color theme="0"/>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b/>
      <sz val="11"/>
      <name val="Calibri"/>
      <family val="2"/>
    </font>
    <font>
      <sz val="8"/>
      <name val="Calibri"/>
      <family val="2"/>
      <scheme val="minor"/>
    </font>
    <font>
      <sz val="10"/>
      <color theme="1"/>
      <name val="Arial Unicode MS"/>
    </font>
    <font>
      <b/>
      <sz val="12"/>
      <color theme="1"/>
      <name val="Calibri"/>
      <family val="2"/>
      <scheme val="minor"/>
    </font>
  </fonts>
  <fills count="8">
    <fill>
      <patternFill patternType="none"/>
    </fill>
    <fill>
      <patternFill patternType="gray125"/>
    </fill>
    <fill>
      <patternFill patternType="solid">
        <fgColor theme="2" tint="-0.499984740745262"/>
        <bgColor indexed="64"/>
      </patternFill>
    </fill>
    <fill>
      <patternFill patternType="solid">
        <fgColor theme="0"/>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s>
  <borders count="24">
    <border>
      <left/>
      <right/>
      <top/>
      <bottom/>
      <diagonal/>
    </border>
    <border>
      <left style="thin">
        <color auto="1"/>
      </left>
      <right style="thin">
        <color auto="1"/>
      </right>
      <top/>
      <bottom style="thin">
        <color auto="1"/>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thin">
        <color auto="1"/>
      </left>
      <right/>
      <top style="medium">
        <color indexed="64"/>
      </top>
      <bottom style="thin">
        <color auto="1"/>
      </bottom>
      <diagonal/>
    </border>
    <border>
      <left style="medium">
        <color indexed="64"/>
      </left>
      <right/>
      <top/>
      <bottom/>
      <diagonal/>
    </border>
    <border>
      <left style="thin">
        <color auto="1"/>
      </left>
      <right/>
      <top style="thin">
        <color auto="1"/>
      </top>
      <bottom style="medium">
        <color indexed="64"/>
      </bottom>
      <diagonal/>
    </border>
  </borders>
  <cellStyleXfs count="1">
    <xf numFmtId="0" fontId="0" fillId="0" borderId="0"/>
  </cellStyleXfs>
  <cellXfs count="52">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Alignment="1">
      <alignment horizontal="left"/>
    </xf>
    <xf numFmtId="9" fontId="1" fillId="0" borderId="1" xfId="0" applyNumberFormat="1"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1" fillId="2" borderId="1" xfId="0" applyFont="1" applyFill="1" applyBorder="1" applyAlignment="1">
      <alignment horizontal="center" vertical="top"/>
    </xf>
    <xf numFmtId="0" fontId="0" fillId="3" borderId="0" xfId="0" applyFill="1"/>
    <xf numFmtId="0" fontId="4" fillId="0" borderId="0" xfId="0" applyFont="1" applyAlignment="1">
      <alignment horizontal="centerContinuous"/>
    </xf>
    <xf numFmtId="0" fontId="0" fillId="0" borderId="2" xfId="0" applyBorder="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5" fillId="0" borderId="0" xfId="0" applyFont="1"/>
    <xf numFmtId="0" fontId="0" fillId="0" borderId="7" xfId="0" applyBorder="1" applyAlignment="1">
      <alignment horizontal="centerContinuous"/>
    </xf>
    <xf numFmtId="0" fontId="0" fillId="0" borderId="8" xfId="0" applyBorder="1"/>
    <xf numFmtId="0" fontId="0" fillId="0" borderId="9" xfId="0" applyBorder="1"/>
    <xf numFmtId="0" fontId="0" fillId="0" borderId="10" xfId="0" applyBorder="1" applyAlignment="1">
      <alignment horizontal="centerContinuous"/>
    </xf>
    <xf numFmtId="0" fontId="0" fillId="0" borderId="11" xfId="0" applyBorder="1"/>
    <xf numFmtId="0" fontId="0" fillId="0" borderId="12" xfId="0" applyBorder="1"/>
    <xf numFmtId="0" fontId="2" fillId="4" borderId="13" xfId="0" applyFont="1" applyFill="1" applyBorder="1"/>
    <xf numFmtId="0" fontId="0" fillId="5" borderId="13" xfId="0" applyFill="1" applyBorder="1"/>
    <xf numFmtId="0" fontId="5" fillId="0" borderId="0" xfId="0" applyFont="1" applyAlignment="1">
      <alignment horizontal="left"/>
    </xf>
    <xf numFmtId="0" fontId="3" fillId="0" borderId="0" xfId="0" applyFont="1" applyAlignment="1">
      <alignment horizontal="left"/>
    </xf>
    <xf numFmtId="0" fontId="0" fillId="0" borderId="14" xfId="0" applyBorder="1"/>
    <xf numFmtId="0" fontId="2" fillId="4" borderId="7" xfId="0" applyFont="1" applyFill="1" applyBorder="1"/>
    <xf numFmtId="0" fontId="0" fillId="0" borderId="16" xfId="0" applyBorder="1"/>
    <xf numFmtId="0" fontId="0" fillId="5" borderId="17" xfId="0" applyFill="1" applyBorder="1"/>
    <xf numFmtId="0" fontId="0" fillId="6" borderId="17" xfId="0" applyFill="1" applyBorder="1"/>
    <xf numFmtId="0" fontId="0" fillId="6" borderId="18" xfId="0" applyFill="1" applyBorder="1"/>
    <xf numFmtId="0" fontId="0" fillId="0" borderId="19" xfId="0" applyBorder="1"/>
    <xf numFmtId="0" fontId="0" fillId="0" borderId="20" xfId="0" applyBorder="1"/>
    <xf numFmtId="0" fontId="0" fillId="0" borderId="7" xfId="0" applyBorder="1"/>
    <xf numFmtId="0" fontId="0" fillId="0" borderId="15" xfId="0" applyBorder="1"/>
    <xf numFmtId="0" fontId="0" fillId="0" borderId="10" xfId="0" applyBorder="1"/>
    <xf numFmtId="0" fontId="6" fillId="0" borderId="1" xfId="0" applyFont="1" applyBorder="1" applyAlignment="1">
      <alignment horizontal="center" vertical="top"/>
    </xf>
    <xf numFmtId="0" fontId="0" fillId="0" borderId="21" xfId="0" applyBorder="1"/>
    <xf numFmtId="0" fontId="0" fillId="0" borderId="13" xfId="0" applyBorder="1"/>
    <xf numFmtId="0" fontId="0" fillId="0" borderId="22" xfId="0" applyBorder="1"/>
    <xf numFmtId="0" fontId="0" fillId="0" borderId="23" xfId="0" applyBorder="1"/>
    <xf numFmtId="0" fontId="0" fillId="0" borderId="0" xfId="0"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14" fontId="0" fillId="0" borderId="0" xfId="0" applyNumberFormat="1" applyAlignment="1">
      <alignment horizontal="center"/>
    </xf>
    <xf numFmtId="0" fontId="8" fillId="0" borderId="0" xfId="0" applyFont="1" applyAlignment="1">
      <alignment vertical="center"/>
    </xf>
    <xf numFmtId="0" fontId="9" fillId="0" borderId="0" xfId="0" applyFont="1"/>
    <xf numFmtId="0" fontId="9" fillId="0" borderId="0" xfId="0" pivotButton="1" applyFont="1"/>
    <xf numFmtId="0" fontId="9" fillId="0" borderId="0" xfId="0" applyFont="1" applyAlignment="1">
      <alignment horizontal="left"/>
    </xf>
    <xf numFmtId="0" fontId="0" fillId="7" borderId="0" xfId="0" applyFill="1"/>
  </cellXfs>
  <cellStyles count="1">
    <cellStyle name="Normal" xfId="0" builtinId="0"/>
  </cellStyles>
  <dxfs count="278">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b/>
      </font>
    </dxf>
    <dxf>
      <font>
        <sz val="12"/>
      </font>
    </dxf>
    <dxf>
      <font>
        <sz val="12"/>
      </font>
    </dxf>
    <dxf>
      <font>
        <sz val="12"/>
      </font>
    </dxf>
    <dxf>
      <font>
        <sz val="12"/>
      </font>
    </dxf>
    <dxf>
      <font>
        <sz val="12"/>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sz val="12"/>
      </font>
    </dxf>
    <dxf>
      <font>
        <sz val="12"/>
      </font>
    </dxf>
    <dxf>
      <font>
        <sz val="12"/>
      </font>
    </dxf>
    <dxf>
      <font>
        <sz val="12"/>
      </font>
    </dxf>
    <dxf>
      <font>
        <sz val="12"/>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sz val="12"/>
      </font>
    </dxf>
    <dxf>
      <font>
        <sz val="12"/>
      </font>
    </dxf>
    <dxf>
      <font>
        <sz val="12"/>
      </font>
    </dxf>
    <dxf>
      <font>
        <sz val="12"/>
      </font>
    </dxf>
    <dxf>
      <font>
        <sz val="12"/>
      </font>
    </dxf>
    <dxf>
      <font>
        <b/>
      </font>
    </dxf>
    <dxf>
      <font>
        <b/>
      </font>
    </dxf>
    <dxf>
      <font>
        <b/>
      </font>
    </dxf>
    <dxf>
      <font>
        <b/>
      </font>
    </dxf>
    <dxf>
      <font>
        <b/>
      </font>
    </dxf>
    <dxf>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border diagonalUp="0" diagonalDown="0">
        <left style="medium">
          <color indexed="64"/>
        </left>
        <right style="thin">
          <color auto="1"/>
        </right>
        <top style="thin">
          <color auto="1"/>
        </top>
        <bottom style="thin">
          <color auto="1"/>
        </bottom>
        <vertical/>
        <horizontal/>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medium">
          <color indexed="64"/>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medium">
          <color indexed="64"/>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medium">
          <color indexed="64"/>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style="thin">
          <color auto="1"/>
        </vertical>
        <horizontal style="thin">
          <color auto="1"/>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Continuous" vertical="bottom" textRotation="0" wrapText="0" indent="0" justifyLastLine="0" shrinkToFit="0" readingOrder="0"/>
      <border diagonalUp="0" diagonalDown="0">
        <left style="medium">
          <color indexed="64"/>
        </left>
        <right style="thin">
          <color auto="1"/>
        </right>
        <top style="thin">
          <color auto="1"/>
        </top>
        <bottom style="thin">
          <color auto="1"/>
        </bottom>
        <vertical style="thin">
          <color auto="1"/>
        </vertical>
        <horizontal style="thin">
          <color auto="1"/>
        </horizontal>
      </border>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bottom style="thin">
          <color indexed="64"/>
        </bottom>
      </border>
    </dxf>
    <dxf>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8.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[Ecommerce_Sales_Dataset_Cleaned1.xlsx]Pivot tables!PivotTable1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tables'!$A$4:$A$9</c:f>
              <c:strCache>
                <c:ptCount val="5"/>
                <c:pt idx="0">
                  <c:v>Beauty</c:v>
                </c:pt>
                <c:pt idx="1">
                  <c:v>Clothing</c:v>
                </c:pt>
                <c:pt idx="2">
                  <c:v>Electronics</c:v>
                </c:pt>
                <c:pt idx="3">
                  <c:v>Home</c:v>
                </c:pt>
                <c:pt idx="4">
                  <c:v>Sports</c:v>
                </c:pt>
              </c:strCache>
            </c:strRef>
          </c:cat>
          <c:val>
            <c:numRef>
              <c:f>'Pivot tables'!$B$4:$B$9</c:f>
              <c:numCache>
                <c:formatCode>General</c:formatCode>
                <c:ptCount val="5"/>
                <c:pt idx="0">
                  <c:v>321561.32989999966</c:v>
                </c:pt>
                <c:pt idx="1">
                  <c:v>379216.04410000017</c:v>
                </c:pt>
                <c:pt idx="2">
                  <c:v>504311.34800000023</c:v>
                </c:pt>
                <c:pt idx="3">
                  <c:v>427295.80359999998</c:v>
                </c:pt>
                <c:pt idx="4">
                  <c:v>542010.17180000048</c:v>
                </c:pt>
              </c:numCache>
            </c:numRef>
          </c:val>
          <c:extLst>
            <c:ext xmlns:c16="http://schemas.microsoft.com/office/drawing/2014/chart" uri="{C3380CC4-5D6E-409C-BE32-E72D297353CC}">
              <c16:uniqueId val="{00000000-4273-4718-88AA-B2A4A8EED123}"/>
            </c:ext>
          </c:extLst>
        </c:ser>
        <c:dLbls>
          <c:showLegendKey val="0"/>
          <c:showVal val="1"/>
          <c:showCatName val="0"/>
          <c:showSerName val="0"/>
          <c:showPercent val="0"/>
          <c:showBubbleSize val="0"/>
        </c:dLbls>
        <c:gapWidth val="150"/>
        <c:shape val="box"/>
        <c:axId val="1903951"/>
        <c:axId val="1328826320"/>
        <c:axId val="0"/>
      </c:bar3DChart>
      <c:catAx>
        <c:axId val="19039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8826320"/>
        <c:crosses val="autoZero"/>
        <c:auto val="1"/>
        <c:lblAlgn val="ctr"/>
        <c:lblOffset val="100"/>
        <c:noMultiLvlLbl val="0"/>
      </c:catAx>
      <c:valAx>
        <c:axId val="1328826320"/>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[Ecommerce_Sales_Dataset_Cleaned1.xlsx]Pivot tables!PivotTable2</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 BY MONTH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tables'!$B$13</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'Pivot tables'!$A$14:$A$26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tables'!$B$14:$B$26</c:f>
              <c:numCache>
                <c:formatCode>General</c:formatCode>
                <c:ptCount val="12"/>
                <c:pt idx="0">
                  <c:v>174449.14000000007</c:v>
                </c:pt>
                <c:pt idx="1">
                  <c:v>155073.9390999999</c:v>
                </c:pt>
                <c:pt idx="2">
                  <c:v>210704.52199999997</c:v>
                </c:pt>
                <c:pt idx="3">
                  <c:v>192864.03530000005</c:v>
                </c:pt>
                <c:pt idx="4">
                  <c:v>146511.96289999998</c:v>
                </c:pt>
                <c:pt idx="5">
                  <c:v>162640.01650000011</c:v>
                </c:pt>
                <c:pt idx="6">
                  <c:v>194711.81699999992</c:v>
                </c:pt>
                <c:pt idx="7">
                  <c:v>192159.72979999988</c:v>
                </c:pt>
                <c:pt idx="8">
                  <c:v>188570.17879999991</c:v>
                </c:pt>
                <c:pt idx="9">
                  <c:v>186168.20670000001</c:v>
                </c:pt>
                <c:pt idx="10">
                  <c:v>187386.16820000004</c:v>
                </c:pt>
                <c:pt idx="11">
                  <c:v>183154.98109999998</c:v>
                </c:pt>
              </c:numCache>
            </c:numRef>
          </c:val>
          <c:extLst>
            <c:ext xmlns:c16="http://schemas.microsoft.com/office/drawing/2014/chart" uri="{C3380CC4-5D6E-409C-BE32-E72D297353CC}">
              <c16:uniqueId val="{00000000-CEB7-4DF6-9CE2-4EECBA2BD8C5}"/>
            </c:ext>
          </c:extLst>
        </c:ser>
        <c:dLbls>
          <c:showLegendKey val="0"/>
          <c:showVal val="0"/>
          <c:showCatName val="0"/>
          <c:showSerName val="0"/>
          <c:showPercent val="0"/>
          <c:showBubbleSize val="0"/>
        </c:dLbls>
        <c:gapWidth val="315"/>
        <c:overlap val="-40"/>
        <c:axId val="1040058688"/>
        <c:axId val="785507631"/>
      </c:barChart>
      <c:catAx>
        <c:axId val="10400586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5507631"/>
        <c:crosses val="autoZero"/>
        <c:auto val="1"/>
        <c:lblAlgn val="ctr"/>
        <c:lblOffset val="100"/>
        <c:noMultiLvlLbl val="0"/>
      </c:catAx>
      <c:valAx>
        <c:axId val="7855076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REVENUE</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4005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[Ecommerce_Sales_Dataset_Cleaned1.xlsx]Pivot tables!PivotTable3</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PAYMENT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tables'!$B$30</c:f>
              <c:strCache>
                <c:ptCount val="1"/>
                <c:pt idx="0">
                  <c:v>Total</c:v>
                </c:pt>
              </c:strCache>
            </c:strRef>
          </c:tx>
          <c:dPt>
            <c:idx val="0"/>
            <c:bubble3D val="0"/>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E33-4E97-8EE9-7D9E157EAEA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E33-4E97-8EE9-7D9E157EAEA9}"/>
              </c:ext>
            </c:extLst>
          </c:dPt>
          <c:dPt>
            <c:idx val="2"/>
            <c:bubble3D val="0"/>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E33-4E97-8EE9-7D9E157EAE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tables'!$A$31:$A$34</c:f>
              <c:strCache>
                <c:ptCount val="3"/>
                <c:pt idx="0">
                  <c:v>COD</c:v>
                </c:pt>
                <c:pt idx="1">
                  <c:v>Credit Card</c:v>
                </c:pt>
                <c:pt idx="2">
                  <c:v>PayPal</c:v>
                </c:pt>
              </c:strCache>
            </c:strRef>
          </c:cat>
          <c:val>
            <c:numRef>
              <c:f>'Pivot tables'!$B$31:$B$34</c:f>
              <c:numCache>
                <c:formatCode>General</c:formatCode>
                <c:ptCount val="3"/>
                <c:pt idx="0">
                  <c:v>702459.41580000008</c:v>
                </c:pt>
                <c:pt idx="1">
                  <c:v>715180.71280000044</c:v>
                </c:pt>
                <c:pt idx="2">
                  <c:v>756754.56879999989</c:v>
                </c:pt>
              </c:numCache>
            </c:numRef>
          </c:val>
          <c:extLst>
            <c:ext xmlns:c16="http://schemas.microsoft.com/office/drawing/2014/chart" uri="{C3380CC4-5D6E-409C-BE32-E72D297353CC}">
              <c16:uniqueId val="{00000006-8E33-4E97-8EE9-7D9E157EAEA9}"/>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[Ecommerce_Sales_Dataset_Cleaned1.xlsx]Pivot tables!PivotTable5</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COUNT BY GENDER</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tables'!$B$48</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tables'!$A$49:$A$51</c:f>
              <c:strCache>
                <c:ptCount val="2"/>
                <c:pt idx="0">
                  <c:v>Female</c:v>
                </c:pt>
                <c:pt idx="1">
                  <c:v>Male</c:v>
                </c:pt>
              </c:strCache>
            </c:strRef>
          </c:cat>
          <c:val>
            <c:numRef>
              <c:f>'Pivot tables'!$B$49:$B$51</c:f>
              <c:numCache>
                <c:formatCode>General</c:formatCode>
                <c:ptCount val="2"/>
                <c:pt idx="0">
                  <c:v>1096</c:v>
                </c:pt>
                <c:pt idx="1">
                  <c:v>904</c:v>
                </c:pt>
              </c:numCache>
            </c:numRef>
          </c:val>
          <c:extLst>
            <c:ext xmlns:c16="http://schemas.microsoft.com/office/drawing/2014/chart" uri="{C3380CC4-5D6E-409C-BE32-E72D297353CC}">
              <c16:uniqueId val="{00000000-2174-4EC2-AB32-39868AD027B8}"/>
            </c:ext>
          </c:extLst>
        </c:ser>
        <c:dLbls>
          <c:showLegendKey val="0"/>
          <c:showVal val="0"/>
          <c:showCatName val="0"/>
          <c:showSerName val="0"/>
          <c:showPercent val="0"/>
          <c:showBubbleSize val="0"/>
        </c:dLbls>
        <c:gapWidth val="150"/>
        <c:shape val="box"/>
        <c:axId val="1544079215"/>
        <c:axId val="785416431"/>
        <c:axId val="1250936543"/>
      </c:bar3DChart>
      <c:catAx>
        <c:axId val="15440792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5416431"/>
        <c:crosses val="autoZero"/>
        <c:auto val="1"/>
        <c:lblAlgn val="ctr"/>
        <c:lblOffset val="100"/>
        <c:noMultiLvlLbl val="0"/>
      </c:catAx>
      <c:valAx>
        <c:axId val="78541643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4079215"/>
        <c:crosses val="autoZero"/>
        <c:crossBetween val="between"/>
      </c:valAx>
      <c:serAx>
        <c:axId val="1250936543"/>
        <c:scaling>
          <c:orientation val="minMax"/>
        </c:scaling>
        <c:delete val="1"/>
        <c:axPos val="b"/>
        <c:majorTickMark val="none"/>
        <c:minorTickMark val="none"/>
        <c:tickLblPos val="nextTo"/>
        <c:crossAx val="78541643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[Ecommerce_Sales_Dataset_Cleaned1.xlsx]Pivot tables!PivotTable7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OF PRODUCTS AND ITS PROFIT</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tables'!$B$64</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tables'!$A$65:$A$165</c:f>
              <c:strCache>
                <c:ptCount val="100"/>
                <c:pt idx="0">
                  <c:v>4K Home Projector</c:v>
                </c:pt>
                <c:pt idx="1">
                  <c:v>Adjustable Dumbbell Set</c:v>
                </c:pt>
                <c:pt idx="2">
                  <c:v>Adjustable Dumbbells 20kg</c:v>
                </c:pt>
                <c:pt idx="3">
                  <c:v>Adjustable Jump Rope</c:v>
                </c:pt>
                <c:pt idx="4">
                  <c:v>Badminton Racket Set</c:v>
                </c:pt>
                <c:pt idx="5">
                  <c:v>Basketball</c:v>
                </c:pt>
                <c:pt idx="6">
                  <c:v>Beard Grooming Kit</c:v>
                </c:pt>
                <c:pt idx="7">
                  <c:v>Bedroom Table Lamp</c:v>
                </c:pt>
                <c:pt idx="8">
                  <c:v>Bluetooth Car Audio System</c:v>
                </c:pt>
                <c:pt idx="9">
                  <c:v>Boxing Hand Wraps</c:v>
                </c:pt>
                <c:pt idx="10">
                  <c:v>Brother Laser Printer</c:v>
                </c:pt>
                <c:pt idx="11">
                  <c:v>Car Dashboard Phone Holder</c:v>
                </c:pt>
                <c:pt idx="12">
                  <c:v>Carbon Fiber Tennis Racket</c:v>
                </c:pt>
                <c:pt idx="13">
                  <c:v>Ceramic Kitchen Bowl Set</c:v>
                </c:pt>
                <c:pt idx="14">
                  <c:v>Ceramic Plant Pot</c:v>
                </c:pt>
                <c:pt idx="15">
                  <c:v>Cricket Bat</c:v>
                </c:pt>
                <c:pt idx="16">
                  <c:v>Decorative Floor Vase</c:v>
                </c:pt>
                <c:pt idx="17">
                  <c:v>Decorative Lamp Shade</c:v>
                </c:pt>
                <c:pt idx="18">
                  <c:v>Decorative Wall Mirror</c:v>
                </c:pt>
                <c:pt idx="19">
                  <c:v>Essential Oil Diffuser</c:v>
                </c:pt>
                <c:pt idx="20">
                  <c:v>Fabric Sofa Throw Blanket</c:v>
                </c:pt>
                <c:pt idx="21">
                  <c:v>Face Foundation Kit</c:v>
                </c:pt>
                <c:pt idx="22">
                  <c:v>Fitness Resistance Bands</c:v>
                </c:pt>
                <c:pt idx="23">
                  <c:v>Foam Roller</c:v>
                </c:pt>
                <c:pt idx="24">
                  <c:v>Foldable Camping Chair</c:v>
                </c:pt>
                <c:pt idx="25">
                  <c:v>Gaming Mechanical Keyboard</c:v>
                </c:pt>
                <c:pt idx="26">
                  <c:v>Gaming Mouse Pad XL</c:v>
                </c:pt>
                <c:pt idx="27">
                  <c:v>Hair Repair Oil Treatment</c:v>
                </c:pt>
                <c:pt idx="28">
                  <c:v>Hair Strengthening Shampoo</c:v>
                </c:pt>
                <c:pt idx="29">
                  <c:v>HD Smart TV Stick</c:v>
                </c:pt>
                <c:pt idx="30">
                  <c:v>HDMI Cable – 2m</c:v>
                </c:pt>
                <c:pt idx="31">
                  <c:v>Herbal Face Moisturizer</c:v>
                </c:pt>
                <c:pt idx="32">
                  <c:v>High-Grip Football</c:v>
                </c:pt>
                <c:pt idx="33">
                  <c:v>Hydrating Face Cleanser</c:v>
                </c:pt>
                <c:pt idx="34">
                  <c:v>Kitchen Cutting Board</c:v>
                </c:pt>
                <c:pt idx="35">
                  <c:v>Kitchen Storage Rack</c:v>
                </c:pt>
                <c:pt idx="36">
                  <c:v>Knee Support Brace</c:v>
                </c:pt>
                <c:pt idx="37">
                  <c:v>Laptop Cooling Pad</c:v>
                </c:pt>
                <c:pt idx="38">
                  <c:v>LED Bedside Lamp</c:v>
                </c:pt>
                <c:pt idx="39">
                  <c:v>LED Table Lamp</c:v>
                </c:pt>
                <c:pt idx="40">
                  <c:v>Luxury Perfume Spray</c:v>
                </c:pt>
                <c:pt idx="41">
                  <c:v>Makeup Brush Set</c:v>
                </c:pt>
                <c:pt idx="42">
                  <c:v>Matte Lipstick Set</c:v>
                </c:pt>
                <c:pt idx="43">
                  <c:v>Men's Casual Sneakers</c:v>
                </c:pt>
                <c:pt idx="44">
                  <c:v>Men's Formal Shirt</c:v>
                </c:pt>
                <c:pt idx="45">
                  <c:v>Men's Graphic T-Shirt</c:v>
                </c:pt>
                <c:pt idx="46">
                  <c:v>Men's Hair Styling Gel</c:v>
                </c:pt>
                <c:pt idx="47">
                  <c:v>Men's Leather Belt</c:v>
                </c:pt>
                <c:pt idx="48">
                  <c:v>Men's Roll-On Perfume</c:v>
                </c:pt>
                <c:pt idx="49">
                  <c:v>Men's Running Jacket</c:v>
                </c:pt>
                <c:pt idx="50">
                  <c:v>Men's Sports Shorts</c:v>
                </c:pt>
                <c:pt idx="51">
                  <c:v>Men's Track Pants</c:v>
                </c:pt>
                <c:pt idx="52">
                  <c:v>Men's Winter Jacket</c:v>
                </c:pt>
                <c:pt idx="53">
                  <c:v>Microwave Oven</c:v>
                </c:pt>
                <c:pt idx="54">
                  <c:v>Modern Wall Clock</c:v>
                </c:pt>
                <c:pt idx="55">
                  <c:v>Multi-Purpose Storage Box</c:v>
                </c:pt>
                <c:pt idx="56">
                  <c:v>Noise-Canceling Headphones</c:v>
                </c:pt>
                <c:pt idx="57">
                  <c:v>Organic Sunscreen Lotion</c:v>
                </c:pt>
                <c:pt idx="58">
                  <c:v>Outdoor Sports Water Bottle</c:v>
                </c:pt>
                <c:pt idx="59">
                  <c:v>Portable Bluetooth Speaker</c:v>
                </c:pt>
                <c:pt idx="60">
                  <c:v>Portable Power Bank</c:v>
                </c:pt>
                <c:pt idx="61">
                  <c:v>Premium Blanket Throw</c:v>
                </c:pt>
                <c:pt idx="62">
                  <c:v>Professional Jump Rope</c:v>
                </c:pt>
                <c:pt idx="63">
                  <c:v>Rugby Ball</c:v>
                </c:pt>
                <c:pt idx="64">
                  <c:v>Shin Guards – Adult</c:v>
                </c:pt>
                <c:pt idx="65">
                  <c:v>Smart Home WiFi Camera</c:v>
                </c:pt>
                <c:pt idx="66">
                  <c:v>Smart LED Light Strip</c:v>
                </c:pt>
                <c:pt idx="67">
                  <c:v>Soccer Training Cone Set</c:v>
                </c:pt>
                <c:pt idx="68">
                  <c:v>Sports Stopwatch Basic</c:v>
                </c:pt>
                <c:pt idx="69">
                  <c:v>Sports Stopwatch Pro</c:v>
                </c:pt>
                <c:pt idx="70">
                  <c:v>Sports Stopwatch Timer</c:v>
                </c:pt>
                <c:pt idx="71">
                  <c:v>Sports Water Hydration Pack</c:v>
                </c:pt>
                <c:pt idx="72">
                  <c:v>Sports Wrist Sweatbands</c:v>
                </c:pt>
                <c:pt idx="73">
                  <c:v>Stainless Steel Cookware Set</c:v>
                </c:pt>
                <c:pt idx="74">
                  <c:v>Stainless Steel Cutlery Set</c:v>
                </c:pt>
                <c:pt idx="75">
                  <c:v>Tennis Ball 3-Pack</c:v>
                </c:pt>
                <c:pt idx="76">
                  <c:v>USB External Hard Drive</c:v>
                </c:pt>
                <c:pt idx="77">
                  <c:v>USB-C Fast Charger</c:v>
                </c:pt>
                <c:pt idx="78">
                  <c:v>USB-C Laptop Charger</c:v>
                </c:pt>
                <c:pt idx="79">
                  <c:v>Vitamin C Face Serum</c:v>
                </c:pt>
                <c:pt idx="80">
                  <c:v>Vitamin E Body Lotion</c:v>
                </c:pt>
                <c:pt idx="81">
                  <c:v>Wall-Mounted Spice Rack</c:v>
                </c:pt>
                <c:pt idx="82">
                  <c:v>WiFi Mesh Router</c:v>
                </c:pt>
                <c:pt idx="83">
                  <c:v>Wireless Bluetooth Earbuds</c:v>
                </c:pt>
                <c:pt idx="84">
                  <c:v>Wireless Bluetooth Speaker</c:v>
                </c:pt>
                <c:pt idx="85">
                  <c:v>Wireless Mouse</c:v>
                </c:pt>
                <c:pt idx="86">
                  <c:v>Women's Ankle Boots</c:v>
                </c:pt>
                <c:pt idx="87">
                  <c:v>Women's Beanie Hat</c:v>
                </c:pt>
                <c:pt idx="88">
                  <c:v>Women's Casual Hoodie</c:v>
                </c:pt>
                <c:pt idx="89">
                  <c:v>Womens Cotton Scarf</c:v>
                </c:pt>
                <c:pt idx="90">
                  <c:v>Women's Denim Jeans</c:v>
                </c:pt>
                <c:pt idx="91">
                  <c:v>Women's Formal Blazer</c:v>
                </c:pt>
                <c:pt idx="92">
                  <c:v>Women's Hair Dryer Brush</c:v>
                </c:pt>
                <c:pt idx="93">
                  <c:v>Women's High Heels</c:v>
                </c:pt>
                <c:pt idx="94">
                  <c:v>Women's Scarf Set</c:v>
                </c:pt>
                <c:pt idx="95">
                  <c:v>Women's Summer Dress</c:v>
                </c:pt>
                <c:pt idx="96">
                  <c:v>Women's Yoga Pants</c:v>
                </c:pt>
                <c:pt idx="97">
                  <c:v>Wooden Bookshelf</c:v>
                </c:pt>
                <c:pt idx="98">
                  <c:v>Wooden Nightstand</c:v>
                </c:pt>
                <c:pt idx="99">
                  <c:v>Yoga Exercise Mat</c:v>
                </c:pt>
              </c:strCache>
            </c:strRef>
          </c:cat>
          <c:val>
            <c:numRef>
              <c:f>'Pivot tables'!$B$65:$B$165</c:f>
              <c:numCache>
                <c:formatCode>General</c:formatCode>
                <c:ptCount val="100"/>
                <c:pt idx="0">
                  <c:v>-5218.8655999999992</c:v>
                </c:pt>
                <c:pt idx="1">
                  <c:v>-7208.9387000000024</c:v>
                </c:pt>
                <c:pt idx="2">
                  <c:v>9177.386199999999</c:v>
                </c:pt>
                <c:pt idx="3">
                  <c:v>9497.8642999999993</c:v>
                </c:pt>
                <c:pt idx="4">
                  <c:v>8082.4420999999966</c:v>
                </c:pt>
                <c:pt idx="5">
                  <c:v>18193.885700000003</c:v>
                </c:pt>
                <c:pt idx="6">
                  <c:v>828.54819999999881</c:v>
                </c:pt>
                <c:pt idx="7">
                  <c:v>1872.9194999999986</c:v>
                </c:pt>
                <c:pt idx="8">
                  <c:v>-487.19579999999837</c:v>
                </c:pt>
                <c:pt idx="9">
                  <c:v>10020.9172</c:v>
                </c:pt>
                <c:pt idx="10">
                  <c:v>12640.5823</c:v>
                </c:pt>
                <c:pt idx="11">
                  <c:v>14216.212899999999</c:v>
                </c:pt>
                <c:pt idx="12">
                  <c:v>-94.431500000000597</c:v>
                </c:pt>
                <c:pt idx="13">
                  <c:v>3297.3906999999995</c:v>
                </c:pt>
                <c:pt idx="14">
                  <c:v>13100.662899999999</c:v>
                </c:pt>
                <c:pt idx="15">
                  <c:v>11037.436700000006</c:v>
                </c:pt>
                <c:pt idx="16">
                  <c:v>12935.170399999999</c:v>
                </c:pt>
                <c:pt idx="17">
                  <c:v>6557.8985000000002</c:v>
                </c:pt>
                <c:pt idx="18">
                  <c:v>19409.964100000001</c:v>
                </c:pt>
                <c:pt idx="19">
                  <c:v>7908.3361999999997</c:v>
                </c:pt>
                <c:pt idx="20">
                  <c:v>6329.9807999999994</c:v>
                </c:pt>
                <c:pt idx="21">
                  <c:v>15791.210799999999</c:v>
                </c:pt>
                <c:pt idx="22">
                  <c:v>16136.553700000002</c:v>
                </c:pt>
                <c:pt idx="23">
                  <c:v>19926.150399999999</c:v>
                </c:pt>
                <c:pt idx="24">
                  <c:v>13443.9859</c:v>
                </c:pt>
                <c:pt idx="25">
                  <c:v>-519.68729999999709</c:v>
                </c:pt>
                <c:pt idx="26">
                  <c:v>-798.07069999999931</c:v>
                </c:pt>
                <c:pt idx="27">
                  <c:v>16632.084599999998</c:v>
                </c:pt>
                <c:pt idx="28">
                  <c:v>16977.922899999998</c:v>
                </c:pt>
                <c:pt idx="29">
                  <c:v>1566.4376000000022</c:v>
                </c:pt>
                <c:pt idx="30">
                  <c:v>14277.886999999997</c:v>
                </c:pt>
                <c:pt idx="31">
                  <c:v>-385.31020000000063</c:v>
                </c:pt>
                <c:pt idx="32">
                  <c:v>5594.1214999999993</c:v>
                </c:pt>
                <c:pt idx="33">
                  <c:v>2624.2281000000007</c:v>
                </c:pt>
                <c:pt idx="34">
                  <c:v>10613.269400000001</c:v>
                </c:pt>
                <c:pt idx="35">
                  <c:v>17363.743899999998</c:v>
                </c:pt>
                <c:pt idx="36">
                  <c:v>24565.986999999994</c:v>
                </c:pt>
                <c:pt idx="37">
                  <c:v>19452.868499999997</c:v>
                </c:pt>
                <c:pt idx="38">
                  <c:v>2032.1717000000003</c:v>
                </c:pt>
                <c:pt idx="39">
                  <c:v>11115.524399999998</c:v>
                </c:pt>
                <c:pt idx="40">
                  <c:v>-5418.2978000000003</c:v>
                </c:pt>
                <c:pt idx="41">
                  <c:v>957.07049999999992</c:v>
                </c:pt>
                <c:pt idx="42">
                  <c:v>10804.530099999998</c:v>
                </c:pt>
                <c:pt idx="43">
                  <c:v>4737.7297999999964</c:v>
                </c:pt>
                <c:pt idx="44">
                  <c:v>3327.4986000000008</c:v>
                </c:pt>
                <c:pt idx="45">
                  <c:v>3181.4809999999984</c:v>
                </c:pt>
                <c:pt idx="46">
                  <c:v>29094.238200000003</c:v>
                </c:pt>
                <c:pt idx="47">
                  <c:v>9291.3035</c:v>
                </c:pt>
                <c:pt idx="48">
                  <c:v>23088.110800000002</c:v>
                </c:pt>
                <c:pt idx="49">
                  <c:v>7172.0918999999994</c:v>
                </c:pt>
                <c:pt idx="50">
                  <c:v>10333.3657</c:v>
                </c:pt>
                <c:pt idx="51">
                  <c:v>721.91970000000003</c:v>
                </c:pt>
                <c:pt idx="52">
                  <c:v>14455.548599999998</c:v>
                </c:pt>
                <c:pt idx="53">
                  <c:v>-1517.8108999999995</c:v>
                </c:pt>
                <c:pt idx="54">
                  <c:v>16201.778000000002</c:v>
                </c:pt>
                <c:pt idx="55">
                  <c:v>14894.720699999998</c:v>
                </c:pt>
                <c:pt idx="56">
                  <c:v>15894.2305</c:v>
                </c:pt>
                <c:pt idx="57">
                  <c:v>8987.5419000000002</c:v>
                </c:pt>
                <c:pt idx="58">
                  <c:v>20652.931699999994</c:v>
                </c:pt>
                <c:pt idx="59">
                  <c:v>2371.474799999999</c:v>
                </c:pt>
                <c:pt idx="60">
                  <c:v>14463.463400000002</c:v>
                </c:pt>
                <c:pt idx="61">
                  <c:v>-4318.2692000000025</c:v>
                </c:pt>
                <c:pt idx="62">
                  <c:v>-5533.1125000000002</c:v>
                </c:pt>
                <c:pt idx="63">
                  <c:v>6193.0325000000012</c:v>
                </c:pt>
                <c:pt idx="64">
                  <c:v>30037.395299999996</c:v>
                </c:pt>
                <c:pt idx="65">
                  <c:v>-1792.5128999999997</c:v>
                </c:pt>
                <c:pt idx="66">
                  <c:v>9889.6558000000005</c:v>
                </c:pt>
                <c:pt idx="67">
                  <c:v>18206.948999999997</c:v>
                </c:pt>
                <c:pt idx="68">
                  <c:v>9996.4638000000032</c:v>
                </c:pt>
                <c:pt idx="69">
                  <c:v>1689.1882999999998</c:v>
                </c:pt>
                <c:pt idx="70">
                  <c:v>13479.184700000002</c:v>
                </c:pt>
                <c:pt idx="71">
                  <c:v>18552.0072</c:v>
                </c:pt>
                <c:pt idx="72">
                  <c:v>17705.767899999999</c:v>
                </c:pt>
                <c:pt idx="73">
                  <c:v>11767.511300000002</c:v>
                </c:pt>
                <c:pt idx="74">
                  <c:v>13366.232800000003</c:v>
                </c:pt>
                <c:pt idx="75">
                  <c:v>15605.157999999999</c:v>
                </c:pt>
                <c:pt idx="76">
                  <c:v>9314.3388999999988</c:v>
                </c:pt>
                <c:pt idx="77">
                  <c:v>7637.3841000000011</c:v>
                </c:pt>
                <c:pt idx="78">
                  <c:v>6518.8353000000006</c:v>
                </c:pt>
                <c:pt idx="79">
                  <c:v>2870.0119</c:v>
                </c:pt>
                <c:pt idx="80">
                  <c:v>3718.2568999999958</c:v>
                </c:pt>
                <c:pt idx="81">
                  <c:v>18171.973399999999</c:v>
                </c:pt>
                <c:pt idx="82">
                  <c:v>1648.3307000000013</c:v>
                </c:pt>
                <c:pt idx="83">
                  <c:v>-4702.0710000000008</c:v>
                </c:pt>
                <c:pt idx="84">
                  <c:v>6300.4495999999999</c:v>
                </c:pt>
                <c:pt idx="85">
                  <c:v>4885.8298999999979</c:v>
                </c:pt>
                <c:pt idx="86">
                  <c:v>15589.409900000001</c:v>
                </c:pt>
                <c:pt idx="87">
                  <c:v>16049.811700000002</c:v>
                </c:pt>
                <c:pt idx="88">
                  <c:v>3657.9621000000011</c:v>
                </c:pt>
                <c:pt idx="89">
                  <c:v>11953.735300000002</c:v>
                </c:pt>
                <c:pt idx="90">
                  <c:v>3846.1936999999998</c:v>
                </c:pt>
                <c:pt idx="91">
                  <c:v>12441.542399999998</c:v>
                </c:pt>
                <c:pt idx="92">
                  <c:v>8136.9630000000016</c:v>
                </c:pt>
                <c:pt idx="93">
                  <c:v>4630.9093999999986</c:v>
                </c:pt>
                <c:pt idx="94">
                  <c:v>12599.667599999999</c:v>
                </c:pt>
                <c:pt idx="95">
                  <c:v>7369.0797999999995</c:v>
                </c:pt>
                <c:pt idx="96">
                  <c:v>4939.7534000000005</c:v>
                </c:pt>
                <c:pt idx="97">
                  <c:v>4438.666900000002</c:v>
                </c:pt>
                <c:pt idx="98">
                  <c:v>6440.9081000000006</c:v>
                </c:pt>
                <c:pt idx="99">
                  <c:v>2820.0854000000004</c:v>
                </c:pt>
              </c:numCache>
            </c:numRef>
          </c:val>
          <c:smooth val="0"/>
          <c:extLst>
            <c:ext xmlns:c16="http://schemas.microsoft.com/office/drawing/2014/chart" uri="{C3380CC4-5D6E-409C-BE32-E72D297353CC}">
              <c16:uniqueId val="{00000000-779A-453C-A9EB-EFEA050C1DCD}"/>
            </c:ext>
          </c:extLst>
        </c:ser>
        <c:dLbls>
          <c:showLegendKey val="0"/>
          <c:showVal val="0"/>
          <c:showCatName val="0"/>
          <c:showSerName val="0"/>
          <c:showPercent val="0"/>
          <c:showBubbleSize val="0"/>
        </c:dLbls>
        <c:marker val="1"/>
        <c:smooth val="0"/>
        <c:axId val="474245039"/>
        <c:axId val="785555151"/>
      </c:lineChart>
      <c:catAx>
        <c:axId val="47424503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r>
                  <a:rPr lang="en-IN" baseline="0"/>
                  <a:t> name</a:t>
                </a:r>
              </a:p>
              <a:p>
                <a:pPr>
                  <a:defRPr/>
                </a:pPr>
                <a:endParaRPr lang="en-IN"/>
              </a:p>
            </c:rich>
          </c:tx>
          <c:layout>
            <c:manualLayout>
              <c:xMode val="edge"/>
              <c:yMode val="edge"/>
              <c:x val="0.51304336232281555"/>
              <c:y val="0.8889581510644503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5555151"/>
        <c:crosses val="autoZero"/>
        <c:auto val="1"/>
        <c:lblAlgn val="ctr"/>
        <c:lblOffset val="100"/>
        <c:noMultiLvlLbl val="0"/>
      </c:catAx>
      <c:valAx>
        <c:axId val="78555515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Profit</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424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[Ecommerce_Sales_Dataset_Cleaned1.xlsx]Pivot tables!PivotTable9</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ORDERS BY AGE GROUP</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tables'!$B$169</c:f>
              <c:strCache>
                <c:ptCount val="1"/>
                <c:pt idx="0">
                  <c:v>Total</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tables'!$A$170:$A$175</c:f>
              <c:strCache>
                <c:ptCount val="5"/>
                <c:pt idx="0">
                  <c:v>18-25</c:v>
                </c:pt>
                <c:pt idx="1">
                  <c:v>26-35</c:v>
                </c:pt>
                <c:pt idx="2">
                  <c:v>36-45</c:v>
                </c:pt>
                <c:pt idx="3">
                  <c:v>46-55</c:v>
                </c:pt>
                <c:pt idx="4">
                  <c:v>56-64</c:v>
                </c:pt>
              </c:strCache>
            </c:strRef>
          </c:cat>
          <c:val>
            <c:numRef>
              <c:f>'Pivot tables'!$B$170:$B$175</c:f>
              <c:numCache>
                <c:formatCode>General</c:formatCode>
                <c:ptCount val="5"/>
                <c:pt idx="0">
                  <c:v>316</c:v>
                </c:pt>
                <c:pt idx="1">
                  <c:v>420</c:v>
                </c:pt>
                <c:pt idx="2">
                  <c:v>420</c:v>
                </c:pt>
                <c:pt idx="3">
                  <c:v>453</c:v>
                </c:pt>
                <c:pt idx="4">
                  <c:v>391</c:v>
                </c:pt>
              </c:numCache>
            </c:numRef>
          </c:val>
          <c:extLst>
            <c:ext xmlns:c16="http://schemas.microsoft.com/office/drawing/2014/chart" uri="{C3380CC4-5D6E-409C-BE32-E72D297353CC}">
              <c16:uniqueId val="{00000000-E489-4568-9063-FB862D6322B5}"/>
            </c:ext>
          </c:extLst>
        </c:ser>
        <c:dLbls>
          <c:showLegendKey val="0"/>
          <c:showVal val="1"/>
          <c:showCatName val="0"/>
          <c:showSerName val="0"/>
          <c:showPercent val="0"/>
          <c:showBubbleSize val="0"/>
        </c:dLbls>
        <c:gapWidth val="150"/>
        <c:shape val="box"/>
        <c:axId val="474333663"/>
        <c:axId val="785436591"/>
        <c:axId val="0"/>
      </c:bar3DChart>
      <c:catAx>
        <c:axId val="474333663"/>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436591"/>
        <c:crosses val="autoZero"/>
        <c:auto val="1"/>
        <c:lblAlgn val="ctr"/>
        <c:lblOffset val="100"/>
        <c:noMultiLvlLbl val="0"/>
      </c:catAx>
      <c:valAx>
        <c:axId val="785436591"/>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33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[Ecommerce_Sales_Dataset_Cleaned1.xlsx]Pivot tables!PivotTable6</c:name>
    <c:fmtId val="2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CUSTOMERS BY LOYALTY_LEVEL</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tables'!$B$55</c:f>
              <c:strCache>
                <c:ptCount val="1"/>
                <c:pt idx="0">
                  <c:v>Total</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tables'!$A$56:$A$60</c:f>
              <c:strCache>
                <c:ptCount val="4"/>
                <c:pt idx="0">
                  <c:v>Bronze</c:v>
                </c:pt>
                <c:pt idx="1">
                  <c:v>Gold</c:v>
                </c:pt>
                <c:pt idx="2">
                  <c:v>Platinum</c:v>
                </c:pt>
                <c:pt idx="3">
                  <c:v>Silver</c:v>
                </c:pt>
              </c:strCache>
            </c:strRef>
          </c:cat>
          <c:val>
            <c:numRef>
              <c:f>'Pivot tables'!$B$56:$B$60</c:f>
              <c:numCache>
                <c:formatCode>General</c:formatCode>
                <c:ptCount val="4"/>
                <c:pt idx="0">
                  <c:v>487</c:v>
                </c:pt>
                <c:pt idx="1">
                  <c:v>469</c:v>
                </c:pt>
                <c:pt idx="2">
                  <c:v>622</c:v>
                </c:pt>
                <c:pt idx="3">
                  <c:v>422</c:v>
                </c:pt>
              </c:numCache>
            </c:numRef>
          </c:val>
          <c:extLst>
            <c:ext xmlns:c16="http://schemas.microsoft.com/office/drawing/2014/chart" uri="{C3380CC4-5D6E-409C-BE32-E72D297353CC}">
              <c16:uniqueId val="{00000000-4D77-47BB-AFCD-C9D2EFAADDF6}"/>
            </c:ext>
          </c:extLst>
        </c:ser>
        <c:dLbls>
          <c:showLegendKey val="0"/>
          <c:showVal val="1"/>
          <c:showCatName val="0"/>
          <c:showSerName val="0"/>
          <c:showPercent val="0"/>
          <c:showBubbleSize val="0"/>
        </c:dLbls>
        <c:gapWidth val="160"/>
        <c:gapDepth val="0"/>
        <c:shape val="box"/>
        <c:axId val="1470763216"/>
        <c:axId val="1451624368"/>
        <c:axId val="0"/>
      </c:bar3DChart>
      <c:catAx>
        <c:axId val="14707632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LOYALTY_LEVEL</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624368"/>
        <c:crosses val="autoZero"/>
        <c:auto val="1"/>
        <c:lblAlgn val="ctr"/>
        <c:lblOffset val="100"/>
        <c:noMultiLvlLbl val="0"/>
      </c:catAx>
      <c:valAx>
        <c:axId val="1451624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76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[Ecommerce_Sales_Dataset_Cleaned1.xlsx]Pivot tables!PivotTable12</c:name>
    <c:fmtId val="2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AVERAGE REVENUE EVERY YEAR</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circle"/>
          <c:size val="6"/>
          <c:spPr>
            <a:solidFill>
              <a:schemeClr val="accent6"/>
            </a:solidFill>
            <a:ln w="9525">
              <a:solidFill>
                <a:schemeClr val="dk1">
                  <a:lumMod val="75000"/>
                  <a:lumOff val="25000"/>
                </a:schemeClr>
              </a:solidFill>
            </a:ln>
            <a:effectLst/>
          </c:spPr>
        </c:marker>
        <c:dLbl>
          <c:idx val="0"/>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6">
                    <a:alpha val="30000"/>
                  </a:schemeClr>
                </a:solidFill>
                <a:ln>
                  <a:solidFill>
                    <a:schemeClr val="lt1">
                      <a:alpha val="50000"/>
                    </a:schemeClr>
                  </a:solidFill>
                  <a:round/>
                </a:ln>
              </c15:spPr>
            </c:ext>
          </c:extLst>
        </c:dLbl>
      </c:pivotFmt>
      <c:pivotFmt>
        <c:idx val="1"/>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6">
                    <a:alpha val="30000"/>
                  </a:schemeClr>
                </a:solidFill>
                <a:ln>
                  <a:solidFill>
                    <a:schemeClr val="lt1">
                      <a:alpha val="50000"/>
                    </a:schemeClr>
                  </a:solidFill>
                  <a:round/>
                </a:ln>
              </c15:spPr>
            </c:ext>
          </c:extLst>
        </c:dLbl>
      </c:pivotFmt>
      <c:pivotFmt>
        <c:idx val="2"/>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6">
                    <a:alpha val="30000"/>
                  </a:schemeClr>
                </a:solidFill>
                <a:ln>
                  <a:solidFill>
                    <a:schemeClr val="lt1">
                      <a:alpha val="50000"/>
                    </a:schemeClr>
                  </a:solidFill>
                  <a:round/>
                </a:ln>
              </c15:spPr>
            </c:ext>
          </c:extLst>
        </c:dLbl>
      </c:pivotFmt>
      <c:pivotFmt>
        <c:idx val="3"/>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6">
                    <a:alpha val="30000"/>
                  </a:schemeClr>
                </a:solidFill>
                <a:ln>
                  <a:solidFill>
                    <a:schemeClr val="lt1">
                      <a:alpha val="50000"/>
                    </a:schemeClr>
                  </a:solidFill>
                  <a:round/>
                </a:ln>
              </c15:spPr>
            </c:ext>
          </c:extLst>
        </c:dLbl>
      </c:pivotFmt>
      <c:pivotFmt>
        <c:idx val="4"/>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6">
                    <a:alpha val="30000"/>
                  </a:schemeClr>
                </a:solidFill>
                <a:ln>
                  <a:solidFill>
                    <a:schemeClr val="lt1">
                      <a:alpha val="50000"/>
                    </a:schemeClr>
                  </a:solidFill>
                  <a:round/>
                </a:ln>
              </c15:spPr>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tables'!$B$194</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accent6">
                      <a:alpha val="30000"/>
                    </a:schemeClr>
                  </a:solidFill>
                  <a:ln>
                    <a:solidFill>
                      <a:schemeClr val="lt1">
                        <a:alpha val="50000"/>
                      </a:schemeClr>
                    </a:solidFill>
                    <a:round/>
                  </a:ln>
                </c15:spPr>
                <c15:showLeaderLines val="0"/>
              </c:ext>
            </c:extLst>
          </c:dLbls>
          <c:cat>
            <c:strRef>
              <c:f>'Pivot tables'!$A$195:$A$198</c:f>
              <c:strCache>
                <c:ptCount val="3"/>
                <c:pt idx="0">
                  <c:v>2023</c:v>
                </c:pt>
                <c:pt idx="1">
                  <c:v>2024</c:v>
                </c:pt>
                <c:pt idx="2">
                  <c:v>2025</c:v>
                </c:pt>
              </c:strCache>
            </c:strRef>
          </c:cat>
          <c:val>
            <c:numRef>
              <c:f>'Pivot tables'!$B$195:$B$198</c:f>
              <c:numCache>
                <c:formatCode>General</c:formatCode>
                <c:ptCount val="3"/>
                <c:pt idx="0">
                  <c:v>1031.3950368663598</c:v>
                </c:pt>
                <c:pt idx="1">
                  <c:v>1095.0067993993989</c:v>
                </c:pt>
                <c:pt idx="2">
                  <c:v>1092.691558418368</c:v>
                </c:pt>
              </c:numCache>
            </c:numRef>
          </c:val>
          <c:extLst>
            <c:ext xmlns:c16="http://schemas.microsoft.com/office/drawing/2014/chart" uri="{C3380CC4-5D6E-409C-BE32-E72D297353CC}">
              <c16:uniqueId val="{00000000-778C-461F-8FBA-A93BFA1C06ED}"/>
            </c:ext>
          </c:extLst>
        </c:ser>
        <c:dLbls>
          <c:showLegendKey val="0"/>
          <c:showVal val="0"/>
          <c:showCatName val="0"/>
          <c:showSerName val="0"/>
          <c:showPercent val="0"/>
          <c:showBubbleSize val="0"/>
        </c:dLbls>
        <c:gapWidth val="84"/>
        <c:gapDepth val="53"/>
        <c:shape val="box"/>
        <c:axId val="499275471"/>
        <c:axId val="1076273487"/>
        <c:axId val="1189423631"/>
      </c:bar3DChart>
      <c:catAx>
        <c:axId val="49927547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76273487"/>
        <c:crosses val="autoZero"/>
        <c:auto val="1"/>
        <c:lblAlgn val="ctr"/>
        <c:lblOffset val="100"/>
        <c:noMultiLvlLbl val="0"/>
      </c:catAx>
      <c:valAx>
        <c:axId val="1076273487"/>
        <c:scaling>
          <c:orientation val="minMax"/>
        </c:scaling>
        <c:delete val="1"/>
        <c:axPos val="l"/>
        <c:numFmt formatCode="General" sourceLinked="1"/>
        <c:majorTickMark val="out"/>
        <c:minorTickMark val="none"/>
        <c:tickLblPos val="nextTo"/>
        <c:crossAx val="499275471"/>
        <c:crosses val="autoZero"/>
        <c:crossBetween val="between"/>
      </c:valAx>
      <c:serAx>
        <c:axId val="118942363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7627348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[Ecommerce_Sales_Dataset_Cleaned1.xlsx]Pivot tables!PivotTable4</c:name>
    <c:fmtId val="3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QUANTITY SOLD BY CATEGORY</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tables'!$B$38</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tables'!$A$39:$A$44</c:f>
              <c:strCache>
                <c:ptCount val="5"/>
                <c:pt idx="0">
                  <c:v>Beauty</c:v>
                </c:pt>
                <c:pt idx="1">
                  <c:v>Clothing</c:v>
                </c:pt>
                <c:pt idx="2">
                  <c:v>Electronics</c:v>
                </c:pt>
                <c:pt idx="3">
                  <c:v>Home</c:v>
                </c:pt>
                <c:pt idx="4">
                  <c:v>Sports</c:v>
                </c:pt>
              </c:strCache>
            </c:strRef>
          </c:cat>
          <c:val>
            <c:numRef>
              <c:f>'Pivot tables'!$B$39:$B$44</c:f>
              <c:numCache>
                <c:formatCode>General</c:formatCode>
                <c:ptCount val="5"/>
                <c:pt idx="0">
                  <c:v>738</c:v>
                </c:pt>
                <c:pt idx="1">
                  <c:v>846</c:v>
                </c:pt>
                <c:pt idx="2">
                  <c:v>1165</c:v>
                </c:pt>
                <c:pt idx="3">
                  <c:v>974</c:v>
                </c:pt>
                <c:pt idx="4">
                  <c:v>1241</c:v>
                </c:pt>
              </c:numCache>
            </c:numRef>
          </c:val>
          <c:extLst>
            <c:ext xmlns:c16="http://schemas.microsoft.com/office/drawing/2014/chart" uri="{C3380CC4-5D6E-409C-BE32-E72D297353CC}">
              <c16:uniqueId val="{00000000-3C05-49F8-8EEF-0D807ECF209C}"/>
            </c:ext>
          </c:extLst>
        </c:ser>
        <c:dLbls>
          <c:showLegendKey val="0"/>
          <c:showVal val="1"/>
          <c:showCatName val="0"/>
          <c:showSerName val="0"/>
          <c:showPercent val="0"/>
          <c:showBubbleSize val="0"/>
        </c:dLbls>
        <c:gapWidth val="150"/>
        <c:gapDepth val="0"/>
        <c:shape val="box"/>
        <c:axId val="470090271"/>
        <c:axId val="1076201007"/>
        <c:axId val="0"/>
      </c:bar3DChart>
      <c:catAx>
        <c:axId val="470090271"/>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201007"/>
        <c:crosses val="autoZero"/>
        <c:auto val="1"/>
        <c:lblAlgn val="ctr"/>
        <c:lblOffset val="100"/>
        <c:noMultiLvlLbl val="0"/>
      </c:catAx>
      <c:valAx>
        <c:axId val="1076201007"/>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09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[Ecommerce_Sales_Dataset_Cleaned1.xlsx]Pivot tables!PivotTable10</c:name>
    <c:fmtId val="3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TOP 10 SOLD PRODUCTS AND ITS REVENUE WITH PROFIT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tables'!$B$179</c:f>
              <c:strCache>
                <c:ptCount val="1"/>
                <c:pt idx="0">
                  <c:v>Revenue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tables'!$A$180:$A$190</c:f>
              <c:strCache>
                <c:ptCount val="10"/>
                <c:pt idx="0">
                  <c:v>Portable Power Bank</c:v>
                </c:pt>
                <c:pt idx="1">
                  <c:v>Shin Guards – Adult</c:v>
                </c:pt>
                <c:pt idx="2">
                  <c:v>Men's Casual Sneakers</c:v>
                </c:pt>
                <c:pt idx="3">
                  <c:v>Gaming Mechanical Keyboard</c:v>
                </c:pt>
                <c:pt idx="4">
                  <c:v>Women's High Heels</c:v>
                </c:pt>
                <c:pt idx="5">
                  <c:v>Wireless Mouse</c:v>
                </c:pt>
                <c:pt idx="6">
                  <c:v>Basketball</c:v>
                </c:pt>
                <c:pt idx="7">
                  <c:v>Men's Hair Styling Gel</c:v>
                </c:pt>
                <c:pt idx="8">
                  <c:v>Women's Formal Blazer</c:v>
                </c:pt>
                <c:pt idx="9">
                  <c:v>Soccer Training Cone Set</c:v>
                </c:pt>
              </c:strCache>
            </c:strRef>
          </c:cat>
          <c:val>
            <c:numRef>
              <c:f>'Pivot tables'!$B$180:$B$190</c:f>
              <c:numCache>
                <c:formatCode>General</c:formatCode>
                <c:ptCount val="10"/>
                <c:pt idx="0">
                  <c:v>41852.503400000001</c:v>
                </c:pt>
                <c:pt idx="1">
                  <c:v>38281.015300000006</c:v>
                </c:pt>
                <c:pt idx="2">
                  <c:v>35489.619799999993</c:v>
                </c:pt>
                <c:pt idx="3">
                  <c:v>34699.832699999999</c:v>
                </c:pt>
                <c:pt idx="4">
                  <c:v>33993.659399999997</c:v>
                </c:pt>
                <c:pt idx="5">
                  <c:v>33566.799899999998</c:v>
                </c:pt>
                <c:pt idx="6">
                  <c:v>31070.455699999995</c:v>
                </c:pt>
                <c:pt idx="7">
                  <c:v>30236.698199999992</c:v>
                </c:pt>
                <c:pt idx="8">
                  <c:v>28572.692399999996</c:v>
                </c:pt>
                <c:pt idx="9">
                  <c:v>28324.048999999999</c:v>
                </c:pt>
              </c:numCache>
            </c:numRef>
          </c:val>
          <c:smooth val="0"/>
          <c:extLst>
            <c:ext xmlns:c16="http://schemas.microsoft.com/office/drawing/2014/chart" uri="{C3380CC4-5D6E-409C-BE32-E72D297353CC}">
              <c16:uniqueId val="{00000000-E8B8-439B-9630-91F45AF1E6DF}"/>
            </c:ext>
          </c:extLst>
        </c:ser>
        <c:ser>
          <c:idx val="1"/>
          <c:order val="1"/>
          <c:tx>
            <c:strRef>
              <c:f>'Pivot tables'!$C$179</c:f>
              <c:strCache>
                <c:ptCount val="1"/>
                <c:pt idx="0">
                  <c:v> Profit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tables'!$A$180:$A$190</c:f>
              <c:strCache>
                <c:ptCount val="10"/>
                <c:pt idx="0">
                  <c:v>Portable Power Bank</c:v>
                </c:pt>
                <c:pt idx="1">
                  <c:v>Shin Guards – Adult</c:v>
                </c:pt>
                <c:pt idx="2">
                  <c:v>Men's Casual Sneakers</c:v>
                </c:pt>
                <c:pt idx="3">
                  <c:v>Gaming Mechanical Keyboard</c:v>
                </c:pt>
                <c:pt idx="4">
                  <c:v>Women's High Heels</c:v>
                </c:pt>
                <c:pt idx="5">
                  <c:v>Wireless Mouse</c:v>
                </c:pt>
                <c:pt idx="6">
                  <c:v>Basketball</c:v>
                </c:pt>
                <c:pt idx="7">
                  <c:v>Men's Hair Styling Gel</c:v>
                </c:pt>
                <c:pt idx="8">
                  <c:v>Women's Formal Blazer</c:v>
                </c:pt>
                <c:pt idx="9">
                  <c:v>Soccer Training Cone Set</c:v>
                </c:pt>
              </c:strCache>
            </c:strRef>
          </c:cat>
          <c:val>
            <c:numRef>
              <c:f>'Pivot tables'!$C$180:$C$190</c:f>
              <c:numCache>
                <c:formatCode>General</c:formatCode>
                <c:ptCount val="10"/>
                <c:pt idx="0">
                  <c:v>14463.463400000002</c:v>
                </c:pt>
                <c:pt idx="1">
                  <c:v>30037.395299999996</c:v>
                </c:pt>
                <c:pt idx="2">
                  <c:v>4737.7297999999964</c:v>
                </c:pt>
                <c:pt idx="3">
                  <c:v>-519.68729999999709</c:v>
                </c:pt>
                <c:pt idx="4">
                  <c:v>4630.9093999999986</c:v>
                </c:pt>
                <c:pt idx="5">
                  <c:v>4885.8298999999979</c:v>
                </c:pt>
                <c:pt idx="6">
                  <c:v>18193.885700000003</c:v>
                </c:pt>
                <c:pt idx="7">
                  <c:v>29094.238200000003</c:v>
                </c:pt>
                <c:pt idx="8">
                  <c:v>12441.542399999998</c:v>
                </c:pt>
                <c:pt idx="9">
                  <c:v>18206.948999999997</c:v>
                </c:pt>
              </c:numCache>
            </c:numRef>
          </c:val>
          <c:smooth val="0"/>
          <c:extLst>
            <c:ext xmlns:c16="http://schemas.microsoft.com/office/drawing/2014/chart" uri="{C3380CC4-5D6E-409C-BE32-E72D297353CC}">
              <c16:uniqueId val="{00000001-E8B8-439B-9630-91F45AF1E6DF}"/>
            </c:ext>
          </c:extLst>
        </c:ser>
        <c:dLbls>
          <c:showLegendKey val="0"/>
          <c:showVal val="0"/>
          <c:showCatName val="0"/>
          <c:showSerName val="0"/>
          <c:showPercent val="0"/>
          <c:showBubbleSize val="0"/>
        </c:dLbls>
        <c:marker val="1"/>
        <c:smooth val="0"/>
        <c:axId val="1909864832"/>
        <c:axId val="1415285456"/>
      </c:lineChart>
      <c:catAx>
        <c:axId val="19098648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PRODUCT NAME</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5285456"/>
        <c:crosses val="autoZero"/>
        <c:auto val="1"/>
        <c:lblAlgn val="ctr"/>
        <c:lblOffset val="100"/>
        <c:noMultiLvlLbl val="0"/>
      </c:catAx>
      <c:valAx>
        <c:axId val="14152854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986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[Ecommerce_Sales_Dataset_Cleaned1.xlsx]Pivot tables!PivotTable1</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tables'!$A$4:$A$9</c:f>
              <c:strCache>
                <c:ptCount val="5"/>
                <c:pt idx="0">
                  <c:v>Beauty</c:v>
                </c:pt>
                <c:pt idx="1">
                  <c:v>Clothing</c:v>
                </c:pt>
                <c:pt idx="2">
                  <c:v>Electronics</c:v>
                </c:pt>
                <c:pt idx="3">
                  <c:v>Home</c:v>
                </c:pt>
                <c:pt idx="4">
                  <c:v>Sports</c:v>
                </c:pt>
              </c:strCache>
            </c:strRef>
          </c:cat>
          <c:val>
            <c:numRef>
              <c:f>'Pivot tables'!$B$4:$B$9</c:f>
              <c:numCache>
                <c:formatCode>General</c:formatCode>
                <c:ptCount val="5"/>
                <c:pt idx="0">
                  <c:v>321561.32989999966</c:v>
                </c:pt>
                <c:pt idx="1">
                  <c:v>379216.04410000017</c:v>
                </c:pt>
                <c:pt idx="2">
                  <c:v>504311.34800000023</c:v>
                </c:pt>
                <c:pt idx="3">
                  <c:v>427295.80359999998</c:v>
                </c:pt>
                <c:pt idx="4">
                  <c:v>542010.17180000048</c:v>
                </c:pt>
              </c:numCache>
            </c:numRef>
          </c:val>
          <c:extLst>
            <c:ext xmlns:c16="http://schemas.microsoft.com/office/drawing/2014/chart" uri="{C3380CC4-5D6E-409C-BE32-E72D297353CC}">
              <c16:uniqueId val="{00000000-2C6A-4AD2-B870-F8D9A794A8DB}"/>
            </c:ext>
          </c:extLst>
        </c:ser>
        <c:dLbls>
          <c:showLegendKey val="0"/>
          <c:showVal val="1"/>
          <c:showCatName val="0"/>
          <c:showSerName val="0"/>
          <c:showPercent val="0"/>
          <c:showBubbleSize val="0"/>
        </c:dLbls>
        <c:gapWidth val="150"/>
        <c:shape val="box"/>
        <c:axId val="1903951"/>
        <c:axId val="1328826320"/>
        <c:axId val="0"/>
      </c:bar3DChart>
      <c:catAx>
        <c:axId val="190395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8826320"/>
        <c:crosses val="autoZero"/>
        <c:auto val="1"/>
        <c:lblAlgn val="ctr"/>
        <c:lblOffset val="100"/>
        <c:noMultiLvlLbl val="0"/>
      </c:catAx>
      <c:valAx>
        <c:axId val="1328826320"/>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[Ecommerce_Sales_Dataset_Cleaned1.xlsx]Pivot tables!PivotTable2</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 BY MONTH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tables'!$B$13</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'Pivot tables'!$A$14:$A$26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tables'!$B$14:$B$26</c:f>
              <c:numCache>
                <c:formatCode>General</c:formatCode>
                <c:ptCount val="12"/>
                <c:pt idx="0">
                  <c:v>174449.14000000007</c:v>
                </c:pt>
                <c:pt idx="1">
                  <c:v>155073.9390999999</c:v>
                </c:pt>
                <c:pt idx="2">
                  <c:v>210704.52199999997</c:v>
                </c:pt>
                <c:pt idx="3">
                  <c:v>192864.03530000005</c:v>
                </c:pt>
                <c:pt idx="4">
                  <c:v>146511.96289999998</c:v>
                </c:pt>
                <c:pt idx="5">
                  <c:v>162640.01650000011</c:v>
                </c:pt>
                <c:pt idx="6">
                  <c:v>194711.81699999992</c:v>
                </c:pt>
                <c:pt idx="7">
                  <c:v>192159.72979999988</c:v>
                </c:pt>
                <c:pt idx="8">
                  <c:v>188570.17879999991</c:v>
                </c:pt>
                <c:pt idx="9">
                  <c:v>186168.20670000001</c:v>
                </c:pt>
                <c:pt idx="10">
                  <c:v>187386.16820000004</c:v>
                </c:pt>
                <c:pt idx="11">
                  <c:v>183154.98109999998</c:v>
                </c:pt>
              </c:numCache>
            </c:numRef>
          </c:val>
          <c:extLst>
            <c:ext xmlns:c16="http://schemas.microsoft.com/office/drawing/2014/chart" uri="{C3380CC4-5D6E-409C-BE32-E72D297353CC}">
              <c16:uniqueId val="{00000000-0FBE-4710-AD9C-6C05ED01FEA3}"/>
            </c:ext>
          </c:extLst>
        </c:ser>
        <c:dLbls>
          <c:showLegendKey val="0"/>
          <c:showVal val="0"/>
          <c:showCatName val="0"/>
          <c:showSerName val="0"/>
          <c:showPercent val="0"/>
          <c:showBubbleSize val="0"/>
        </c:dLbls>
        <c:gapWidth val="315"/>
        <c:overlap val="-40"/>
        <c:axId val="1040058688"/>
        <c:axId val="785507631"/>
      </c:barChart>
      <c:catAx>
        <c:axId val="104005868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5507631"/>
        <c:crosses val="autoZero"/>
        <c:auto val="1"/>
        <c:lblAlgn val="ctr"/>
        <c:lblOffset val="100"/>
        <c:noMultiLvlLbl val="0"/>
      </c:catAx>
      <c:valAx>
        <c:axId val="7855076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REVENUE</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4005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[Ecommerce_Sales_Dataset_Cleaned1.xlsx]Pivot tables!PivotTable3</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 BY PAYMENT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tables'!$B$30</c:f>
              <c:strCache>
                <c:ptCount val="1"/>
                <c:pt idx="0">
                  <c:v>Total</c:v>
                </c:pt>
              </c:strCache>
            </c:strRef>
          </c:tx>
          <c:dPt>
            <c:idx val="0"/>
            <c:bubble3D val="0"/>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0B6-40DC-9381-0CDA2FEBF68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0B6-40DC-9381-0CDA2FEBF688}"/>
              </c:ext>
            </c:extLst>
          </c:dPt>
          <c:dPt>
            <c:idx val="2"/>
            <c:bubble3D val="0"/>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0B6-40DC-9381-0CDA2FEBF6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tables'!$A$31:$A$34</c:f>
              <c:strCache>
                <c:ptCount val="3"/>
                <c:pt idx="0">
                  <c:v>COD</c:v>
                </c:pt>
                <c:pt idx="1">
                  <c:v>Credit Card</c:v>
                </c:pt>
                <c:pt idx="2">
                  <c:v>PayPal</c:v>
                </c:pt>
              </c:strCache>
            </c:strRef>
          </c:cat>
          <c:val>
            <c:numRef>
              <c:f>'Pivot tables'!$B$31:$B$34</c:f>
              <c:numCache>
                <c:formatCode>General</c:formatCode>
                <c:ptCount val="3"/>
                <c:pt idx="0">
                  <c:v>702459.41580000008</c:v>
                </c:pt>
                <c:pt idx="1">
                  <c:v>715180.71280000044</c:v>
                </c:pt>
                <c:pt idx="2">
                  <c:v>756754.56879999989</c:v>
                </c:pt>
              </c:numCache>
            </c:numRef>
          </c:val>
          <c:extLst>
            <c:ext xmlns:c16="http://schemas.microsoft.com/office/drawing/2014/chart" uri="{C3380CC4-5D6E-409C-BE32-E72D297353CC}">
              <c16:uniqueId val="{00000006-50B6-40DC-9381-0CDA2FEBF688}"/>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[Ecommerce_Sales_Dataset_Cleaned1.xlsx]Pivot tables!PivotTable5</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COUNT BY GENDER</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tables'!$B$48</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tables'!$A$49:$A$51</c:f>
              <c:strCache>
                <c:ptCount val="2"/>
                <c:pt idx="0">
                  <c:v>Female</c:v>
                </c:pt>
                <c:pt idx="1">
                  <c:v>Male</c:v>
                </c:pt>
              </c:strCache>
            </c:strRef>
          </c:cat>
          <c:val>
            <c:numRef>
              <c:f>'Pivot tables'!$B$49:$B$51</c:f>
              <c:numCache>
                <c:formatCode>General</c:formatCode>
                <c:ptCount val="2"/>
                <c:pt idx="0">
                  <c:v>1096</c:v>
                </c:pt>
                <c:pt idx="1">
                  <c:v>904</c:v>
                </c:pt>
              </c:numCache>
            </c:numRef>
          </c:val>
          <c:extLst>
            <c:ext xmlns:c16="http://schemas.microsoft.com/office/drawing/2014/chart" uri="{C3380CC4-5D6E-409C-BE32-E72D297353CC}">
              <c16:uniqueId val="{00000000-543E-44F9-898E-CA3C5C63C069}"/>
            </c:ext>
          </c:extLst>
        </c:ser>
        <c:dLbls>
          <c:showLegendKey val="0"/>
          <c:showVal val="0"/>
          <c:showCatName val="0"/>
          <c:showSerName val="0"/>
          <c:showPercent val="0"/>
          <c:showBubbleSize val="0"/>
        </c:dLbls>
        <c:gapWidth val="150"/>
        <c:shape val="box"/>
        <c:axId val="1544079215"/>
        <c:axId val="785416431"/>
        <c:axId val="1250936543"/>
      </c:bar3DChart>
      <c:catAx>
        <c:axId val="15440792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5416431"/>
        <c:crosses val="autoZero"/>
        <c:auto val="1"/>
        <c:lblAlgn val="ctr"/>
        <c:lblOffset val="100"/>
        <c:noMultiLvlLbl val="0"/>
      </c:catAx>
      <c:valAx>
        <c:axId val="78541643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4079215"/>
        <c:crosses val="autoZero"/>
        <c:crossBetween val="between"/>
      </c:valAx>
      <c:serAx>
        <c:axId val="1250936543"/>
        <c:scaling>
          <c:orientation val="minMax"/>
        </c:scaling>
        <c:delete val="1"/>
        <c:axPos val="b"/>
        <c:majorTickMark val="none"/>
        <c:minorTickMark val="none"/>
        <c:tickLblPos val="nextTo"/>
        <c:crossAx val="78541643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[Ecommerce_Sales_Dataset_Cleaned1.xlsx]Pivot tables!PivotTable7</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OF PRODUCTS AND ITS PROFIT</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tables'!$B$64</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tables'!$A$65:$A$165</c:f>
              <c:strCache>
                <c:ptCount val="100"/>
                <c:pt idx="0">
                  <c:v>4K Home Projector</c:v>
                </c:pt>
                <c:pt idx="1">
                  <c:v>Adjustable Dumbbell Set</c:v>
                </c:pt>
                <c:pt idx="2">
                  <c:v>Adjustable Dumbbells 20kg</c:v>
                </c:pt>
                <c:pt idx="3">
                  <c:v>Adjustable Jump Rope</c:v>
                </c:pt>
                <c:pt idx="4">
                  <c:v>Badminton Racket Set</c:v>
                </c:pt>
                <c:pt idx="5">
                  <c:v>Basketball</c:v>
                </c:pt>
                <c:pt idx="6">
                  <c:v>Beard Grooming Kit</c:v>
                </c:pt>
                <c:pt idx="7">
                  <c:v>Bedroom Table Lamp</c:v>
                </c:pt>
                <c:pt idx="8">
                  <c:v>Bluetooth Car Audio System</c:v>
                </c:pt>
                <c:pt idx="9">
                  <c:v>Boxing Hand Wraps</c:v>
                </c:pt>
                <c:pt idx="10">
                  <c:v>Brother Laser Printer</c:v>
                </c:pt>
                <c:pt idx="11">
                  <c:v>Car Dashboard Phone Holder</c:v>
                </c:pt>
                <c:pt idx="12">
                  <c:v>Carbon Fiber Tennis Racket</c:v>
                </c:pt>
                <c:pt idx="13">
                  <c:v>Ceramic Kitchen Bowl Set</c:v>
                </c:pt>
                <c:pt idx="14">
                  <c:v>Ceramic Plant Pot</c:v>
                </c:pt>
                <c:pt idx="15">
                  <c:v>Cricket Bat</c:v>
                </c:pt>
                <c:pt idx="16">
                  <c:v>Decorative Floor Vase</c:v>
                </c:pt>
                <c:pt idx="17">
                  <c:v>Decorative Lamp Shade</c:v>
                </c:pt>
                <c:pt idx="18">
                  <c:v>Decorative Wall Mirror</c:v>
                </c:pt>
                <c:pt idx="19">
                  <c:v>Essential Oil Diffuser</c:v>
                </c:pt>
                <c:pt idx="20">
                  <c:v>Fabric Sofa Throw Blanket</c:v>
                </c:pt>
                <c:pt idx="21">
                  <c:v>Face Foundation Kit</c:v>
                </c:pt>
                <c:pt idx="22">
                  <c:v>Fitness Resistance Bands</c:v>
                </c:pt>
                <c:pt idx="23">
                  <c:v>Foam Roller</c:v>
                </c:pt>
                <c:pt idx="24">
                  <c:v>Foldable Camping Chair</c:v>
                </c:pt>
                <c:pt idx="25">
                  <c:v>Gaming Mechanical Keyboard</c:v>
                </c:pt>
                <c:pt idx="26">
                  <c:v>Gaming Mouse Pad XL</c:v>
                </c:pt>
                <c:pt idx="27">
                  <c:v>Hair Repair Oil Treatment</c:v>
                </c:pt>
                <c:pt idx="28">
                  <c:v>Hair Strengthening Shampoo</c:v>
                </c:pt>
                <c:pt idx="29">
                  <c:v>HD Smart TV Stick</c:v>
                </c:pt>
                <c:pt idx="30">
                  <c:v>HDMI Cable – 2m</c:v>
                </c:pt>
                <c:pt idx="31">
                  <c:v>Herbal Face Moisturizer</c:v>
                </c:pt>
                <c:pt idx="32">
                  <c:v>High-Grip Football</c:v>
                </c:pt>
                <c:pt idx="33">
                  <c:v>Hydrating Face Cleanser</c:v>
                </c:pt>
                <c:pt idx="34">
                  <c:v>Kitchen Cutting Board</c:v>
                </c:pt>
                <c:pt idx="35">
                  <c:v>Kitchen Storage Rack</c:v>
                </c:pt>
                <c:pt idx="36">
                  <c:v>Knee Support Brace</c:v>
                </c:pt>
                <c:pt idx="37">
                  <c:v>Laptop Cooling Pad</c:v>
                </c:pt>
                <c:pt idx="38">
                  <c:v>LED Bedside Lamp</c:v>
                </c:pt>
                <c:pt idx="39">
                  <c:v>LED Table Lamp</c:v>
                </c:pt>
                <c:pt idx="40">
                  <c:v>Luxury Perfume Spray</c:v>
                </c:pt>
                <c:pt idx="41">
                  <c:v>Makeup Brush Set</c:v>
                </c:pt>
                <c:pt idx="42">
                  <c:v>Matte Lipstick Set</c:v>
                </c:pt>
                <c:pt idx="43">
                  <c:v>Men's Casual Sneakers</c:v>
                </c:pt>
                <c:pt idx="44">
                  <c:v>Men's Formal Shirt</c:v>
                </c:pt>
                <c:pt idx="45">
                  <c:v>Men's Graphic T-Shirt</c:v>
                </c:pt>
                <c:pt idx="46">
                  <c:v>Men's Hair Styling Gel</c:v>
                </c:pt>
                <c:pt idx="47">
                  <c:v>Men's Leather Belt</c:v>
                </c:pt>
                <c:pt idx="48">
                  <c:v>Men's Roll-On Perfume</c:v>
                </c:pt>
                <c:pt idx="49">
                  <c:v>Men's Running Jacket</c:v>
                </c:pt>
                <c:pt idx="50">
                  <c:v>Men's Sports Shorts</c:v>
                </c:pt>
                <c:pt idx="51">
                  <c:v>Men's Track Pants</c:v>
                </c:pt>
                <c:pt idx="52">
                  <c:v>Men's Winter Jacket</c:v>
                </c:pt>
                <c:pt idx="53">
                  <c:v>Microwave Oven</c:v>
                </c:pt>
                <c:pt idx="54">
                  <c:v>Modern Wall Clock</c:v>
                </c:pt>
                <c:pt idx="55">
                  <c:v>Multi-Purpose Storage Box</c:v>
                </c:pt>
                <c:pt idx="56">
                  <c:v>Noise-Canceling Headphones</c:v>
                </c:pt>
                <c:pt idx="57">
                  <c:v>Organic Sunscreen Lotion</c:v>
                </c:pt>
                <c:pt idx="58">
                  <c:v>Outdoor Sports Water Bottle</c:v>
                </c:pt>
                <c:pt idx="59">
                  <c:v>Portable Bluetooth Speaker</c:v>
                </c:pt>
                <c:pt idx="60">
                  <c:v>Portable Power Bank</c:v>
                </c:pt>
                <c:pt idx="61">
                  <c:v>Premium Blanket Throw</c:v>
                </c:pt>
                <c:pt idx="62">
                  <c:v>Professional Jump Rope</c:v>
                </c:pt>
                <c:pt idx="63">
                  <c:v>Rugby Ball</c:v>
                </c:pt>
                <c:pt idx="64">
                  <c:v>Shin Guards – Adult</c:v>
                </c:pt>
                <c:pt idx="65">
                  <c:v>Smart Home WiFi Camera</c:v>
                </c:pt>
                <c:pt idx="66">
                  <c:v>Smart LED Light Strip</c:v>
                </c:pt>
                <c:pt idx="67">
                  <c:v>Soccer Training Cone Set</c:v>
                </c:pt>
                <c:pt idx="68">
                  <c:v>Sports Stopwatch Basic</c:v>
                </c:pt>
                <c:pt idx="69">
                  <c:v>Sports Stopwatch Pro</c:v>
                </c:pt>
                <c:pt idx="70">
                  <c:v>Sports Stopwatch Timer</c:v>
                </c:pt>
                <c:pt idx="71">
                  <c:v>Sports Water Hydration Pack</c:v>
                </c:pt>
                <c:pt idx="72">
                  <c:v>Sports Wrist Sweatbands</c:v>
                </c:pt>
                <c:pt idx="73">
                  <c:v>Stainless Steel Cookware Set</c:v>
                </c:pt>
                <c:pt idx="74">
                  <c:v>Stainless Steel Cutlery Set</c:v>
                </c:pt>
                <c:pt idx="75">
                  <c:v>Tennis Ball 3-Pack</c:v>
                </c:pt>
                <c:pt idx="76">
                  <c:v>USB External Hard Drive</c:v>
                </c:pt>
                <c:pt idx="77">
                  <c:v>USB-C Fast Charger</c:v>
                </c:pt>
                <c:pt idx="78">
                  <c:v>USB-C Laptop Charger</c:v>
                </c:pt>
                <c:pt idx="79">
                  <c:v>Vitamin C Face Serum</c:v>
                </c:pt>
                <c:pt idx="80">
                  <c:v>Vitamin E Body Lotion</c:v>
                </c:pt>
                <c:pt idx="81">
                  <c:v>Wall-Mounted Spice Rack</c:v>
                </c:pt>
                <c:pt idx="82">
                  <c:v>WiFi Mesh Router</c:v>
                </c:pt>
                <c:pt idx="83">
                  <c:v>Wireless Bluetooth Earbuds</c:v>
                </c:pt>
                <c:pt idx="84">
                  <c:v>Wireless Bluetooth Speaker</c:v>
                </c:pt>
                <c:pt idx="85">
                  <c:v>Wireless Mouse</c:v>
                </c:pt>
                <c:pt idx="86">
                  <c:v>Women's Ankle Boots</c:v>
                </c:pt>
                <c:pt idx="87">
                  <c:v>Women's Beanie Hat</c:v>
                </c:pt>
                <c:pt idx="88">
                  <c:v>Women's Casual Hoodie</c:v>
                </c:pt>
                <c:pt idx="89">
                  <c:v>Womens Cotton Scarf</c:v>
                </c:pt>
                <c:pt idx="90">
                  <c:v>Women's Denim Jeans</c:v>
                </c:pt>
                <c:pt idx="91">
                  <c:v>Women's Formal Blazer</c:v>
                </c:pt>
                <c:pt idx="92">
                  <c:v>Women's Hair Dryer Brush</c:v>
                </c:pt>
                <c:pt idx="93">
                  <c:v>Women's High Heels</c:v>
                </c:pt>
                <c:pt idx="94">
                  <c:v>Women's Scarf Set</c:v>
                </c:pt>
                <c:pt idx="95">
                  <c:v>Women's Summer Dress</c:v>
                </c:pt>
                <c:pt idx="96">
                  <c:v>Women's Yoga Pants</c:v>
                </c:pt>
                <c:pt idx="97">
                  <c:v>Wooden Bookshelf</c:v>
                </c:pt>
                <c:pt idx="98">
                  <c:v>Wooden Nightstand</c:v>
                </c:pt>
                <c:pt idx="99">
                  <c:v>Yoga Exercise Mat</c:v>
                </c:pt>
              </c:strCache>
            </c:strRef>
          </c:cat>
          <c:val>
            <c:numRef>
              <c:f>'Pivot tables'!$B$65:$B$165</c:f>
              <c:numCache>
                <c:formatCode>General</c:formatCode>
                <c:ptCount val="100"/>
                <c:pt idx="0">
                  <c:v>-5218.8655999999992</c:v>
                </c:pt>
                <c:pt idx="1">
                  <c:v>-7208.9387000000024</c:v>
                </c:pt>
                <c:pt idx="2">
                  <c:v>9177.386199999999</c:v>
                </c:pt>
                <c:pt idx="3">
                  <c:v>9497.8642999999993</c:v>
                </c:pt>
                <c:pt idx="4">
                  <c:v>8082.4420999999966</c:v>
                </c:pt>
                <c:pt idx="5">
                  <c:v>18193.885700000003</c:v>
                </c:pt>
                <c:pt idx="6">
                  <c:v>828.54819999999881</c:v>
                </c:pt>
                <c:pt idx="7">
                  <c:v>1872.9194999999986</c:v>
                </c:pt>
                <c:pt idx="8">
                  <c:v>-487.19579999999837</c:v>
                </c:pt>
                <c:pt idx="9">
                  <c:v>10020.9172</c:v>
                </c:pt>
                <c:pt idx="10">
                  <c:v>12640.5823</c:v>
                </c:pt>
                <c:pt idx="11">
                  <c:v>14216.212899999999</c:v>
                </c:pt>
                <c:pt idx="12">
                  <c:v>-94.431500000000597</c:v>
                </c:pt>
                <c:pt idx="13">
                  <c:v>3297.3906999999995</c:v>
                </c:pt>
                <c:pt idx="14">
                  <c:v>13100.662899999999</c:v>
                </c:pt>
                <c:pt idx="15">
                  <c:v>11037.436700000006</c:v>
                </c:pt>
                <c:pt idx="16">
                  <c:v>12935.170399999999</c:v>
                </c:pt>
                <c:pt idx="17">
                  <c:v>6557.8985000000002</c:v>
                </c:pt>
                <c:pt idx="18">
                  <c:v>19409.964100000001</c:v>
                </c:pt>
                <c:pt idx="19">
                  <c:v>7908.3361999999997</c:v>
                </c:pt>
                <c:pt idx="20">
                  <c:v>6329.9807999999994</c:v>
                </c:pt>
                <c:pt idx="21">
                  <c:v>15791.210799999999</c:v>
                </c:pt>
                <c:pt idx="22">
                  <c:v>16136.553700000002</c:v>
                </c:pt>
                <c:pt idx="23">
                  <c:v>19926.150399999999</c:v>
                </c:pt>
                <c:pt idx="24">
                  <c:v>13443.9859</c:v>
                </c:pt>
                <c:pt idx="25">
                  <c:v>-519.68729999999709</c:v>
                </c:pt>
                <c:pt idx="26">
                  <c:v>-798.07069999999931</c:v>
                </c:pt>
                <c:pt idx="27">
                  <c:v>16632.084599999998</c:v>
                </c:pt>
                <c:pt idx="28">
                  <c:v>16977.922899999998</c:v>
                </c:pt>
                <c:pt idx="29">
                  <c:v>1566.4376000000022</c:v>
                </c:pt>
                <c:pt idx="30">
                  <c:v>14277.886999999997</c:v>
                </c:pt>
                <c:pt idx="31">
                  <c:v>-385.31020000000063</c:v>
                </c:pt>
                <c:pt idx="32">
                  <c:v>5594.1214999999993</c:v>
                </c:pt>
                <c:pt idx="33">
                  <c:v>2624.2281000000007</c:v>
                </c:pt>
                <c:pt idx="34">
                  <c:v>10613.269400000001</c:v>
                </c:pt>
                <c:pt idx="35">
                  <c:v>17363.743899999998</c:v>
                </c:pt>
                <c:pt idx="36">
                  <c:v>24565.986999999994</c:v>
                </c:pt>
                <c:pt idx="37">
                  <c:v>19452.868499999997</c:v>
                </c:pt>
                <c:pt idx="38">
                  <c:v>2032.1717000000003</c:v>
                </c:pt>
                <c:pt idx="39">
                  <c:v>11115.524399999998</c:v>
                </c:pt>
                <c:pt idx="40">
                  <c:v>-5418.2978000000003</c:v>
                </c:pt>
                <c:pt idx="41">
                  <c:v>957.07049999999992</c:v>
                </c:pt>
                <c:pt idx="42">
                  <c:v>10804.530099999998</c:v>
                </c:pt>
                <c:pt idx="43">
                  <c:v>4737.7297999999964</c:v>
                </c:pt>
                <c:pt idx="44">
                  <c:v>3327.4986000000008</c:v>
                </c:pt>
                <c:pt idx="45">
                  <c:v>3181.4809999999984</c:v>
                </c:pt>
                <c:pt idx="46">
                  <c:v>29094.238200000003</c:v>
                </c:pt>
                <c:pt idx="47">
                  <c:v>9291.3035</c:v>
                </c:pt>
                <c:pt idx="48">
                  <c:v>23088.110800000002</c:v>
                </c:pt>
                <c:pt idx="49">
                  <c:v>7172.0918999999994</c:v>
                </c:pt>
                <c:pt idx="50">
                  <c:v>10333.3657</c:v>
                </c:pt>
                <c:pt idx="51">
                  <c:v>721.91970000000003</c:v>
                </c:pt>
                <c:pt idx="52">
                  <c:v>14455.548599999998</c:v>
                </c:pt>
                <c:pt idx="53">
                  <c:v>-1517.8108999999995</c:v>
                </c:pt>
                <c:pt idx="54">
                  <c:v>16201.778000000002</c:v>
                </c:pt>
                <c:pt idx="55">
                  <c:v>14894.720699999998</c:v>
                </c:pt>
                <c:pt idx="56">
                  <c:v>15894.2305</c:v>
                </c:pt>
                <c:pt idx="57">
                  <c:v>8987.5419000000002</c:v>
                </c:pt>
                <c:pt idx="58">
                  <c:v>20652.931699999994</c:v>
                </c:pt>
                <c:pt idx="59">
                  <c:v>2371.474799999999</c:v>
                </c:pt>
                <c:pt idx="60">
                  <c:v>14463.463400000002</c:v>
                </c:pt>
                <c:pt idx="61">
                  <c:v>-4318.2692000000025</c:v>
                </c:pt>
                <c:pt idx="62">
                  <c:v>-5533.1125000000002</c:v>
                </c:pt>
                <c:pt idx="63">
                  <c:v>6193.0325000000012</c:v>
                </c:pt>
                <c:pt idx="64">
                  <c:v>30037.395299999996</c:v>
                </c:pt>
                <c:pt idx="65">
                  <c:v>-1792.5128999999997</c:v>
                </c:pt>
                <c:pt idx="66">
                  <c:v>9889.6558000000005</c:v>
                </c:pt>
                <c:pt idx="67">
                  <c:v>18206.948999999997</c:v>
                </c:pt>
                <c:pt idx="68">
                  <c:v>9996.4638000000032</c:v>
                </c:pt>
                <c:pt idx="69">
                  <c:v>1689.1882999999998</c:v>
                </c:pt>
                <c:pt idx="70">
                  <c:v>13479.184700000002</c:v>
                </c:pt>
                <c:pt idx="71">
                  <c:v>18552.0072</c:v>
                </c:pt>
                <c:pt idx="72">
                  <c:v>17705.767899999999</c:v>
                </c:pt>
                <c:pt idx="73">
                  <c:v>11767.511300000002</c:v>
                </c:pt>
                <c:pt idx="74">
                  <c:v>13366.232800000003</c:v>
                </c:pt>
                <c:pt idx="75">
                  <c:v>15605.157999999999</c:v>
                </c:pt>
                <c:pt idx="76">
                  <c:v>9314.3388999999988</c:v>
                </c:pt>
                <c:pt idx="77">
                  <c:v>7637.3841000000011</c:v>
                </c:pt>
                <c:pt idx="78">
                  <c:v>6518.8353000000006</c:v>
                </c:pt>
                <c:pt idx="79">
                  <c:v>2870.0119</c:v>
                </c:pt>
                <c:pt idx="80">
                  <c:v>3718.2568999999958</c:v>
                </c:pt>
                <c:pt idx="81">
                  <c:v>18171.973399999999</c:v>
                </c:pt>
                <c:pt idx="82">
                  <c:v>1648.3307000000013</c:v>
                </c:pt>
                <c:pt idx="83">
                  <c:v>-4702.0710000000008</c:v>
                </c:pt>
                <c:pt idx="84">
                  <c:v>6300.4495999999999</c:v>
                </c:pt>
                <c:pt idx="85">
                  <c:v>4885.8298999999979</c:v>
                </c:pt>
                <c:pt idx="86">
                  <c:v>15589.409900000001</c:v>
                </c:pt>
                <c:pt idx="87">
                  <c:v>16049.811700000002</c:v>
                </c:pt>
                <c:pt idx="88">
                  <c:v>3657.9621000000011</c:v>
                </c:pt>
                <c:pt idx="89">
                  <c:v>11953.735300000002</c:v>
                </c:pt>
                <c:pt idx="90">
                  <c:v>3846.1936999999998</c:v>
                </c:pt>
                <c:pt idx="91">
                  <c:v>12441.542399999998</c:v>
                </c:pt>
                <c:pt idx="92">
                  <c:v>8136.9630000000016</c:v>
                </c:pt>
                <c:pt idx="93">
                  <c:v>4630.9093999999986</c:v>
                </c:pt>
                <c:pt idx="94">
                  <c:v>12599.667599999999</c:v>
                </c:pt>
                <c:pt idx="95">
                  <c:v>7369.0797999999995</c:v>
                </c:pt>
                <c:pt idx="96">
                  <c:v>4939.7534000000005</c:v>
                </c:pt>
                <c:pt idx="97">
                  <c:v>4438.666900000002</c:v>
                </c:pt>
                <c:pt idx="98">
                  <c:v>6440.9081000000006</c:v>
                </c:pt>
                <c:pt idx="99">
                  <c:v>2820.0854000000004</c:v>
                </c:pt>
              </c:numCache>
            </c:numRef>
          </c:val>
          <c:smooth val="0"/>
          <c:extLst>
            <c:ext xmlns:c16="http://schemas.microsoft.com/office/drawing/2014/chart" uri="{C3380CC4-5D6E-409C-BE32-E72D297353CC}">
              <c16:uniqueId val="{00000000-06FB-4804-BB98-C7EE339D8EAD}"/>
            </c:ext>
          </c:extLst>
        </c:ser>
        <c:dLbls>
          <c:showLegendKey val="0"/>
          <c:showVal val="0"/>
          <c:showCatName val="0"/>
          <c:showSerName val="0"/>
          <c:showPercent val="0"/>
          <c:showBubbleSize val="0"/>
        </c:dLbls>
        <c:marker val="1"/>
        <c:smooth val="0"/>
        <c:axId val="474245039"/>
        <c:axId val="785555151"/>
      </c:lineChart>
      <c:catAx>
        <c:axId val="47424503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Product</a:t>
                </a:r>
                <a:r>
                  <a:rPr lang="en-IN" baseline="0"/>
                  <a:t> name</a:t>
                </a:r>
              </a:p>
              <a:p>
                <a:pPr>
                  <a:defRPr/>
                </a:pPr>
                <a:endParaRPr lang="en-IN"/>
              </a:p>
            </c:rich>
          </c:tx>
          <c:layout>
            <c:manualLayout>
              <c:xMode val="edge"/>
              <c:yMode val="edge"/>
              <c:x val="0.51304336232281555"/>
              <c:y val="0.8889581510644503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5555151"/>
        <c:crosses val="autoZero"/>
        <c:auto val="1"/>
        <c:lblAlgn val="ctr"/>
        <c:lblOffset val="100"/>
        <c:noMultiLvlLbl val="0"/>
      </c:catAx>
      <c:valAx>
        <c:axId val="78555515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Profit</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74245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[Ecommerce_Sales_Dataset_Cleaned1.xlsx]Pivot tables!PivotTable9</c:name>
    <c:fmtId val="1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ORDERS BY AGE GROUP</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tables'!$B$169</c:f>
              <c:strCache>
                <c:ptCount val="1"/>
                <c:pt idx="0">
                  <c:v>Total</c:v>
                </c:pt>
              </c:strCache>
            </c:strRef>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tables'!$A$170:$A$175</c:f>
              <c:strCache>
                <c:ptCount val="5"/>
                <c:pt idx="0">
                  <c:v>18-25</c:v>
                </c:pt>
                <c:pt idx="1">
                  <c:v>26-35</c:v>
                </c:pt>
                <c:pt idx="2">
                  <c:v>36-45</c:v>
                </c:pt>
                <c:pt idx="3">
                  <c:v>46-55</c:v>
                </c:pt>
                <c:pt idx="4">
                  <c:v>56-64</c:v>
                </c:pt>
              </c:strCache>
            </c:strRef>
          </c:cat>
          <c:val>
            <c:numRef>
              <c:f>'Pivot tables'!$B$170:$B$175</c:f>
              <c:numCache>
                <c:formatCode>General</c:formatCode>
                <c:ptCount val="5"/>
                <c:pt idx="0">
                  <c:v>316</c:v>
                </c:pt>
                <c:pt idx="1">
                  <c:v>420</c:v>
                </c:pt>
                <c:pt idx="2">
                  <c:v>420</c:v>
                </c:pt>
                <c:pt idx="3">
                  <c:v>453</c:v>
                </c:pt>
                <c:pt idx="4">
                  <c:v>391</c:v>
                </c:pt>
              </c:numCache>
            </c:numRef>
          </c:val>
          <c:extLst>
            <c:ext xmlns:c16="http://schemas.microsoft.com/office/drawing/2014/chart" uri="{C3380CC4-5D6E-409C-BE32-E72D297353CC}">
              <c16:uniqueId val="{00000000-5C62-43B6-B282-0F5265D4BC97}"/>
            </c:ext>
          </c:extLst>
        </c:ser>
        <c:dLbls>
          <c:showLegendKey val="0"/>
          <c:showVal val="1"/>
          <c:showCatName val="0"/>
          <c:showSerName val="0"/>
          <c:showPercent val="0"/>
          <c:showBubbleSize val="0"/>
        </c:dLbls>
        <c:gapWidth val="150"/>
        <c:shape val="box"/>
        <c:axId val="474333663"/>
        <c:axId val="785436591"/>
        <c:axId val="0"/>
      </c:bar3DChart>
      <c:catAx>
        <c:axId val="474333663"/>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436591"/>
        <c:crosses val="autoZero"/>
        <c:auto val="1"/>
        <c:lblAlgn val="ctr"/>
        <c:lblOffset val="100"/>
        <c:noMultiLvlLbl val="0"/>
      </c:catAx>
      <c:valAx>
        <c:axId val="785436591"/>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333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[Ecommerce_Sales_Dataset_Cleaned1.xlsx]Pivot tables!PivotTable6</c:name>
    <c:fmtId val="2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CUSTOMERS BY LOYALTY_LEVEL</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tables'!$B$55</c:f>
              <c:strCache>
                <c:ptCount val="1"/>
                <c:pt idx="0">
                  <c:v>Total</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tables'!$A$56:$A$60</c:f>
              <c:strCache>
                <c:ptCount val="4"/>
                <c:pt idx="0">
                  <c:v>Bronze</c:v>
                </c:pt>
                <c:pt idx="1">
                  <c:v>Gold</c:v>
                </c:pt>
                <c:pt idx="2">
                  <c:v>Platinum</c:v>
                </c:pt>
                <c:pt idx="3">
                  <c:v>Silver</c:v>
                </c:pt>
              </c:strCache>
            </c:strRef>
          </c:cat>
          <c:val>
            <c:numRef>
              <c:f>'Pivot tables'!$B$56:$B$60</c:f>
              <c:numCache>
                <c:formatCode>General</c:formatCode>
                <c:ptCount val="4"/>
                <c:pt idx="0">
                  <c:v>487</c:v>
                </c:pt>
                <c:pt idx="1">
                  <c:v>469</c:v>
                </c:pt>
                <c:pt idx="2">
                  <c:v>622</c:v>
                </c:pt>
                <c:pt idx="3">
                  <c:v>422</c:v>
                </c:pt>
              </c:numCache>
            </c:numRef>
          </c:val>
          <c:extLst>
            <c:ext xmlns:c16="http://schemas.microsoft.com/office/drawing/2014/chart" uri="{C3380CC4-5D6E-409C-BE32-E72D297353CC}">
              <c16:uniqueId val="{00000000-A5B9-49E2-9803-7C3857F779DD}"/>
            </c:ext>
          </c:extLst>
        </c:ser>
        <c:dLbls>
          <c:showLegendKey val="0"/>
          <c:showVal val="1"/>
          <c:showCatName val="0"/>
          <c:showSerName val="0"/>
          <c:showPercent val="0"/>
          <c:showBubbleSize val="0"/>
        </c:dLbls>
        <c:gapWidth val="160"/>
        <c:gapDepth val="0"/>
        <c:shape val="box"/>
        <c:axId val="1470763216"/>
        <c:axId val="1451624368"/>
        <c:axId val="0"/>
      </c:bar3DChart>
      <c:catAx>
        <c:axId val="14707632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LOYALTY_LEVEL</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624368"/>
        <c:crosses val="autoZero"/>
        <c:auto val="1"/>
        <c:lblAlgn val="ctr"/>
        <c:lblOffset val="100"/>
        <c:noMultiLvlLbl val="0"/>
      </c:catAx>
      <c:valAx>
        <c:axId val="1451624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76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[Ecommerce_Sales_Dataset_Cleaned1.xlsx]Pivot tables!PivotTable12</c:name>
    <c:fmtId val="2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AVERAGE REVENUE EVERY YEAR</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circle"/>
          <c:size val="6"/>
          <c:spPr>
            <a:solidFill>
              <a:schemeClr val="accent6"/>
            </a:solidFill>
            <a:ln w="9525">
              <a:solidFill>
                <a:schemeClr val="dk1">
                  <a:lumMod val="75000"/>
                  <a:lumOff val="25000"/>
                </a:schemeClr>
              </a:solidFill>
            </a:ln>
            <a:effectLst/>
          </c:spPr>
        </c:marker>
        <c:dLbl>
          <c:idx val="0"/>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6">
                    <a:alpha val="30000"/>
                  </a:schemeClr>
                </a:solidFill>
                <a:ln>
                  <a:solidFill>
                    <a:schemeClr val="lt1">
                      <a:alpha val="50000"/>
                    </a:schemeClr>
                  </a:solidFill>
                  <a:round/>
                </a:ln>
              </c15:spPr>
            </c:ext>
          </c:extLst>
        </c:dLbl>
      </c:pivotFmt>
      <c:pivotFmt>
        <c:idx val="1"/>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6">
                    <a:alpha val="30000"/>
                  </a:schemeClr>
                </a:solidFill>
                <a:ln>
                  <a:solidFill>
                    <a:schemeClr val="lt1">
                      <a:alpha val="50000"/>
                    </a:schemeClr>
                  </a:solidFill>
                  <a:round/>
                </a:ln>
              </c15:spPr>
            </c:ext>
          </c:extLst>
        </c:dLbl>
      </c:pivotFmt>
      <c:pivotFmt>
        <c:idx val="2"/>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6">
                    <a:alpha val="30000"/>
                  </a:schemeClr>
                </a:solidFill>
                <a:ln>
                  <a:solidFill>
                    <a:schemeClr val="lt1">
                      <a:alpha val="50000"/>
                    </a:schemeClr>
                  </a:solidFill>
                  <a:round/>
                </a:ln>
              </c15:spPr>
            </c:ext>
          </c:extLst>
        </c:dLbl>
      </c:pivotFmt>
      <c:pivotFmt>
        <c:idx val="3"/>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6">
                    <a:alpha val="30000"/>
                  </a:schemeClr>
                </a:solidFill>
                <a:ln>
                  <a:solidFill>
                    <a:schemeClr val="lt1">
                      <a:alpha val="50000"/>
                    </a:schemeClr>
                  </a:solidFill>
                  <a:round/>
                </a:ln>
              </c15:spPr>
            </c:ext>
          </c:extLst>
        </c:dLbl>
      </c:pivotFmt>
      <c:pivotFmt>
        <c:idx val="4"/>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6">
                    <a:alpha val="30000"/>
                  </a:schemeClr>
                </a:solidFill>
                <a:ln>
                  <a:solidFill>
                    <a:schemeClr val="lt1">
                      <a:alpha val="50000"/>
                    </a:schemeClr>
                  </a:solidFill>
                  <a:round/>
                </a:ln>
              </c15:spPr>
            </c:ext>
          </c:extLst>
        </c:dLbl>
      </c:pivotFmt>
      <c:pivotFmt>
        <c:idx val="5"/>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6">
                    <a:alpha val="30000"/>
                  </a:schemeClr>
                </a:solidFill>
                <a:ln>
                  <a:solidFill>
                    <a:schemeClr val="lt1">
                      <a:alpha val="50000"/>
                    </a:schemeClr>
                  </a:solidFill>
                  <a:round/>
                </a:ln>
              </c15:spPr>
            </c:ext>
          </c:extLst>
        </c:dLbl>
      </c:pivotFmt>
      <c:pivotFmt>
        <c:idx val="6"/>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6">
                    <a:alpha val="30000"/>
                  </a:schemeClr>
                </a:solidFill>
                <a:ln>
                  <a:solidFill>
                    <a:schemeClr val="lt1">
                      <a:alpha val="50000"/>
                    </a:schemeClr>
                  </a:solidFill>
                  <a:round/>
                </a:ln>
              </c15:spPr>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tables'!$B$194</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F7964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accent6">
                      <a:alpha val="30000"/>
                    </a:schemeClr>
                  </a:solidFill>
                  <a:ln>
                    <a:solidFill>
                      <a:schemeClr val="lt1">
                        <a:alpha val="50000"/>
                      </a:schemeClr>
                    </a:solidFill>
                    <a:round/>
                  </a:ln>
                </c15:spPr>
                <c15:showLeaderLines val="0"/>
              </c:ext>
            </c:extLst>
          </c:dLbls>
          <c:cat>
            <c:strRef>
              <c:f>'Pivot tables'!$A$195:$A$198</c:f>
              <c:strCache>
                <c:ptCount val="3"/>
                <c:pt idx="0">
                  <c:v>2023</c:v>
                </c:pt>
                <c:pt idx="1">
                  <c:v>2024</c:v>
                </c:pt>
                <c:pt idx="2">
                  <c:v>2025</c:v>
                </c:pt>
              </c:strCache>
            </c:strRef>
          </c:cat>
          <c:val>
            <c:numRef>
              <c:f>'Pivot tables'!$B$195:$B$198</c:f>
              <c:numCache>
                <c:formatCode>General</c:formatCode>
                <c:ptCount val="3"/>
                <c:pt idx="0">
                  <c:v>1031.3950368663598</c:v>
                </c:pt>
                <c:pt idx="1">
                  <c:v>1095.0067993993989</c:v>
                </c:pt>
                <c:pt idx="2">
                  <c:v>1092.691558418368</c:v>
                </c:pt>
              </c:numCache>
            </c:numRef>
          </c:val>
          <c:extLst>
            <c:ext xmlns:c16="http://schemas.microsoft.com/office/drawing/2014/chart" uri="{C3380CC4-5D6E-409C-BE32-E72D297353CC}">
              <c16:uniqueId val="{00000000-DC63-48C9-997A-E8A4B15C530D}"/>
            </c:ext>
          </c:extLst>
        </c:ser>
        <c:dLbls>
          <c:showLegendKey val="0"/>
          <c:showVal val="0"/>
          <c:showCatName val="0"/>
          <c:showSerName val="0"/>
          <c:showPercent val="0"/>
          <c:showBubbleSize val="0"/>
        </c:dLbls>
        <c:gapWidth val="84"/>
        <c:gapDepth val="53"/>
        <c:shape val="box"/>
        <c:axId val="499275471"/>
        <c:axId val="1076273487"/>
        <c:axId val="1189423631"/>
      </c:bar3DChart>
      <c:catAx>
        <c:axId val="49927547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76273487"/>
        <c:crosses val="autoZero"/>
        <c:auto val="1"/>
        <c:lblAlgn val="ctr"/>
        <c:lblOffset val="100"/>
        <c:noMultiLvlLbl val="0"/>
      </c:catAx>
      <c:valAx>
        <c:axId val="1076273487"/>
        <c:scaling>
          <c:orientation val="minMax"/>
        </c:scaling>
        <c:delete val="1"/>
        <c:axPos val="l"/>
        <c:numFmt formatCode="General" sourceLinked="1"/>
        <c:majorTickMark val="out"/>
        <c:minorTickMark val="none"/>
        <c:tickLblPos val="nextTo"/>
        <c:crossAx val="499275471"/>
        <c:crosses val="autoZero"/>
        <c:crossBetween val="between"/>
      </c:valAx>
      <c:serAx>
        <c:axId val="118942363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7627348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[Ecommerce_Sales_Dataset_Cleaned1.xlsx]Pivot tables!PivotTable4</c:name>
    <c:fmtId val="3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QUANTITY SOLD BY CATEGORY</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tables'!$B$38</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tables'!$A$39:$A$44</c:f>
              <c:strCache>
                <c:ptCount val="5"/>
                <c:pt idx="0">
                  <c:v>Beauty</c:v>
                </c:pt>
                <c:pt idx="1">
                  <c:v>Clothing</c:v>
                </c:pt>
                <c:pt idx="2">
                  <c:v>Electronics</c:v>
                </c:pt>
                <c:pt idx="3">
                  <c:v>Home</c:v>
                </c:pt>
                <c:pt idx="4">
                  <c:v>Sports</c:v>
                </c:pt>
              </c:strCache>
            </c:strRef>
          </c:cat>
          <c:val>
            <c:numRef>
              <c:f>'Pivot tables'!$B$39:$B$44</c:f>
              <c:numCache>
                <c:formatCode>General</c:formatCode>
                <c:ptCount val="5"/>
                <c:pt idx="0">
                  <c:v>738</c:v>
                </c:pt>
                <c:pt idx="1">
                  <c:v>846</c:v>
                </c:pt>
                <c:pt idx="2">
                  <c:v>1165</c:v>
                </c:pt>
                <c:pt idx="3">
                  <c:v>974</c:v>
                </c:pt>
                <c:pt idx="4">
                  <c:v>1241</c:v>
                </c:pt>
              </c:numCache>
            </c:numRef>
          </c:val>
          <c:extLst>
            <c:ext xmlns:c16="http://schemas.microsoft.com/office/drawing/2014/chart" uri="{C3380CC4-5D6E-409C-BE32-E72D297353CC}">
              <c16:uniqueId val="{00000000-1B63-49AA-B4C7-30E743ADE422}"/>
            </c:ext>
          </c:extLst>
        </c:ser>
        <c:dLbls>
          <c:showLegendKey val="0"/>
          <c:showVal val="1"/>
          <c:showCatName val="0"/>
          <c:showSerName val="0"/>
          <c:showPercent val="0"/>
          <c:showBubbleSize val="0"/>
        </c:dLbls>
        <c:gapWidth val="150"/>
        <c:gapDepth val="0"/>
        <c:shape val="box"/>
        <c:axId val="470090271"/>
        <c:axId val="1076201007"/>
        <c:axId val="0"/>
      </c:bar3DChart>
      <c:catAx>
        <c:axId val="470090271"/>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6201007"/>
        <c:crosses val="autoZero"/>
        <c:auto val="1"/>
        <c:lblAlgn val="ctr"/>
        <c:lblOffset val="100"/>
        <c:noMultiLvlLbl val="0"/>
      </c:catAx>
      <c:valAx>
        <c:axId val="1076201007"/>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09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[Ecommerce_Sales_Dataset_Cleaned1.xlsx]Pivot tables!PivotTable10</c:name>
    <c:fmtId val="3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TOP 10 SOLD PRODUCTS AND ITS REVENUE WITH PROFIT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tables'!$B$179</c:f>
              <c:strCache>
                <c:ptCount val="1"/>
                <c:pt idx="0">
                  <c:v>Revenue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tables'!$A$180:$A$190</c:f>
              <c:strCache>
                <c:ptCount val="10"/>
                <c:pt idx="0">
                  <c:v>Portable Power Bank</c:v>
                </c:pt>
                <c:pt idx="1">
                  <c:v>Shin Guards – Adult</c:v>
                </c:pt>
                <c:pt idx="2">
                  <c:v>Men's Casual Sneakers</c:v>
                </c:pt>
                <c:pt idx="3">
                  <c:v>Gaming Mechanical Keyboard</c:v>
                </c:pt>
                <c:pt idx="4">
                  <c:v>Women's High Heels</c:v>
                </c:pt>
                <c:pt idx="5">
                  <c:v>Wireless Mouse</c:v>
                </c:pt>
                <c:pt idx="6">
                  <c:v>Basketball</c:v>
                </c:pt>
                <c:pt idx="7">
                  <c:v>Men's Hair Styling Gel</c:v>
                </c:pt>
                <c:pt idx="8">
                  <c:v>Women's Formal Blazer</c:v>
                </c:pt>
                <c:pt idx="9">
                  <c:v>Soccer Training Cone Set</c:v>
                </c:pt>
              </c:strCache>
            </c:strRef>
          </c:cat>
          <c:val>
            <c:numRef>
              <c:f>'Pivot tables'!$B$180:$B$190</c:f>
              <c:numCache>
                <c:formatCode>General</c:formatCode>
                <c:ptCount val="10"/>
                <c:pt idx="0">
                  <c:v>41852.503400000001</c:v>
                </c:pt>
                <c:pt idx="1">
                  <c:v>38281.015300000006</c:v>
                </c:pt>
                <c:pt idx="2">
                  <c:v>35489.619799999993</c:v>
                </c:pt>
                <c:pt idx="3">
                  <c:v>34699.832699999999</c:v>
                </c:pt>
                <c:pt idx="4">
                  <c:v>33993.659399999997</c:v>
                </c:pt>
                <c:pt idx="5">
                  <c:v>33566.799899999998</c:v>
                </c:pt>
                <c:pt idx="6">
                  <c:v>31070.455699999995</c:v>
                </c:pt>
                <c:pt idx="7">
                  <c:v>30236.698199999992</c:v>
                </c:pt>
                <c:pt idx="8">
                  <c:v>28572.692399999996</c:v>
                </c:pt>
                <c:pt idx="9">
                  <c:v>28324.048999999999</c:v>
                </c:pt>
              </c:numCache>
            </c:numRef>
          </c:val>
          <c:smooth val="0"/>
          <c:extLst>
            <c:ext xmlns:c16="http://schemas.microsoft.com/office/drawing/2014/chart" uri="{C3380CC4-5D6E-409C-BE32-E72D297353CC}">
              <c16:uniqueId val="{00000000-9899-408F-A9F9-C4D00A1E09B5}"/>
            </c:ext>
          </c:extLst>
        </c:ser>
        <c:ser>
          <c:idx val="1"/>
          <c:order val="1"/>
          <c:tx>
            <c:strRef>
              <c:f>'Pivot tables'!$C$179</c:f>
              <c:strCache>
                <c:ptCount val="1"/>
                <c:pt idx="0">
                  <c:v> Profit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tables'!$A$180:$A$190</c:f>
              <c:strCache>
                <c:ptCount val="10"/>
                <c:pt idx="0">
                  <c:v>Portable Power Bank</c:v>
                </c:pt>
                <c:pt idx="1">
                  <c:v>Shin Guards – Adult</c:v>
                </c:pt>
                <c:pt idx="2">
                  <c:v>Men's Casual Sneakers</c:v>
                </c:pt>
                <c:pt idx="3">
                  <c:v>Gaming Mechanical Keyboard</c:v>
                </c:pt>
                <c:pt idx="4">
                  <c:v>Women's High Heels</c:v>
                </c:pt>
                <c:pt idx="5">
                  <c:v>Wireless Mouse</c:v>
                </c:pt>
                <c:pt idx="6">
                  <c:v>Basketball</c:v>
                </c:pt>
                <c:pt idx="7">
                  <c:v>Men's Hair Styling Gel</c:v>
                </c:pt>
                <c:pt idx="8">
                  <c:v>Women's Formal Blazer</c:v>
                </c:pt>
                <c:pt idx="9">
                  <c:v>Soccer Training Cone Set</c:v>
                </c:pt>
              </c:strCache>
            </c:strRef>
          </c:cat>
          <c:val>
            <c:numRef>
              <c:f>'Pivot tables'!$C$180:$C$190</c:f>
              <c:numCache>
                <c:formatCode>General</c:formatCode>
                <c:ptCount val="10"/>
                <c:pt idx="0">
                  <c:v>14463.463400000002</c:v>
                </c:pt>
                <c:pt idx="1">
                  <c:v>30037.395299999996</c:v>
                </c:pt>
                <c:pt idx="2">
                  <c:v>4737.7297999999964</c:v>
                </c:pt>
                <c:pt idx="3">
                  <c:v>-519.68729999999709</c:v>
                </c:pt>
                <c:pt idx="4">
                  <c:v>4630.9093999999986</c:v>
                </c:pt>
                <c:pt idx="5">
                  <c:v>4885.8298999999979</c:v>
                </c:pt>
                <c:pt idx="6">
                  <c:v>18193.885700000003</c:v>
                </c:pt>
                <c:pt idx="7">
                  <c:v>29094.238200000003</c:v>
                </c:pt>
                <c:pt idx="8">
                  <c:v>12441.542399999998</c:v>
                </c:pt>
                <c:pt idx="9">
                  <c:v>18206.948999999997</c:v>
                </c:pt>
              </c:numCache>
            </c:numRef>
          </c:val>
          <c:smooth val="0"/>
          <c:extLst>
            <c:ext xmlns:c16="http://schemas.microsoft.com/office/drawing/2014/chart" uri="{C3380CC4-5D6E-409C-BE32-E72D297353CC}">
              <c16:uniqueId val="{00000001-9899-408F-A9F9-C4D00A1E09B5}"/>
            </c:ext>
          </c:extLst>
        </c:ser>
        <c:dLbls>
          <c:showLegendKey val="0"/>
          <c:showVal val="0"/>
          <c:showCatName val="0"/>
          <c:showSerName val="0"/>
          <c:showPercent val="0"/>
          <c:showBubbleSize val="0"/>
        </c:dLbls>
        <c:marker val="1"/>
        <c:smooth val="0"/>
        <c:axId val="1909864832"/>
        <c:axId val="1415285456"/>
      </c:lineChart>
      <c:catAx>
        <c:axId val="19098648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PRODUCT NAME</a:t>
                </a:r>
              </a:p>
              <a:p>
                <a:pPr>
                  <a:defRPr/>
                </a:pP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5285456"/>
        <c:crosses val="autoZero"/>
        <c:auto val="1"/>
        <c:lblAlgn val="ctr"/>
        <c:lblOffset val="100"/>
        <c:noMultiLvlLbl val="0"/>
      </c:catAx>
      <c:valAx>
        <c:axId val="14152854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986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Reversed" id="22">
  <a:schemeClr val="accent2"/>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7">
  <a:schemeClr val="accent4"/>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9.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0</xdr:rowOff>
    </xdr:from>
    <xdr:to>
      <xdr:col>8</xdr:col>
      <xdr:colOff>502920</xdr:colOff>
      <xdr:row>18</xdr:row>
      <xdr:rowOff>0</xdr:rowOff>
    </xdr:to>
    <xdr:graphicFrame macro="">
      <xdr:nvGraphicFramePr>
        <xdr:cNvPr id="2" name="Chart 1">
          <a:extLst>
            <a:ext uri="{FF2B5EF4-FFF2-40B4-BE49-F238E27FC236}">
              <a16:creationId xmlns:a16="http://schemas.microsoft.com/office/drawing/2014/main" id="{D626F69D-0BF6-43F3-815D-A03DA07DD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xdr:row>
      <xdr:rowOff>0</xdr:rowOff>
    </xdr:from>
    <xdr:to>
      <xdr:col>17</xdr:col>
      <xdr:colOff>304800</xdr:colOff>
      <xdr:row>18</xdr:row>
      <xdr:rowOff>0</xdr:rowOff>
    </xdr:to>
    <xdr:graphicFrame macro="">
      <xdr:nvGraphicFramePr>
        <xdr:cNvPr id="3" name="Chart 2">
          <a:extLst>
            <a:ext uri="{FF2B5EF4-FFF2-40B4-BE49-F238E27FC236}">
              <a16:creationId xmlns:a16="http://schemas.microsoft.com/office/drawing/2014/main" id="{23B30106-1DB2-4392-9CCA-07C8FCB5D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22</xdr:row>
      <xdr:rowOff>0</xdr:rowOff>
    </xdr:from>
    <xdr:to>
      <xdr:col>8</xdr:col>
      <xdr:colOff>480060</xdr:colOff>
      <xdr:row>37</xdr:row>
      <xdr:rowOff>0</xdr:rowOff>
    </xdr:to>
    <xdr:graphicFrame macro="">
      <xdr:nvGraphicFramePr>
        <xdr:cNvPr id="4" name="Chart 3">
          <a:extLst>
            <a:ext uri="{FF2B5EF4-FFF2-40B4-BE49-F238E27FC236}">
              <a16:creationId xmlns:a16="http://schemas.microsoft.com/office/drawing/2014/main" id="{96E1827B-15CA-4A8B-96D9-A7CBC770B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40</xdr:row>
      <xdr:rowOff>0</xdr:rowOff>
    </xdr:from>
    <xdr:to>
      <xdr:col>8</xdr:col>
      <xdr:colOff>472440</xdr:colOff>
      <xdr:row>55</xdr:row>
      <xdr:rowOff>0</xdr:rowOff>
    </xdr:to>
    <xdr:graphicFrame macro="">
      <xdr:nvGraphicFramePr>
        <xdr:cNvPr id="6" name="Chart 5">
          <a:extLst>
            <a:ext uri="{FF2B5EF4-FFF2-40B4-BE49-F238E27FC236}">
              <a16:creationId xmlns:a16="http://schemas.microsoft.com/office/drawing/2014/main" id="{EE293720-37CE-4232-83FE-2B6EC9DEA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58</xdr:row>
      <xdr:rowOff>0</xdr:rowOff>
    </xdr:from>
    <xdr:to>
      <xdr:col>8</xdr:col>
      <xdr:colOff>510540</xdr:colOff>
      <xdr:row>73</xdr:row>
      <xdr:rowOff>0</xdr:rowOff>
    </xdr:to>
    <xdr:graphicFrame macro="">
      <xdr:nvGraphicFramePr>
        <xdr:cNvPr id="8" name="Chart 7">
          <a:extLst>
            <a:ext uri="{FF2B5EF4-FFF2-40B4-BE49-F238E27FC236}">
              <a16:creationId xmlns:a16="http://schemas.microsoft.com/office/drawing/2014/main" id="{DCAC7815-1ABA-4C8F-BBF3-3AF4553C0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58</xdr:row>
      <xdr:rowOff>0</xdr:rowOff>
    </xdr:from>
    <xdr:to>
      <xdr:col>17</xdr:col>
      <xdr:colOff>304800</xdr:colOff>
      <xdr:row>73</xdr:row>
      <xdr:rowOff>0</xdr:rowOff>
    </xdr:to>
    <xdr:graphicFrame macro="">
      <xdr:nvGraphicFramePr>
        <xdr:cNvPr id="9" name="Chart 8">
          <a:extLst>
            <a:ext uri="{FF2B5EF4-FFF2-40B4-BE49-F238E27FC236}">
              <a16:creationId xmlns:a16="http://schemas.microsoft.com/office/drawing/2014/main" id="{69D30786-8CF6-4732-8A0B-7800DBDE2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0</xdr:colOff>
      <xdr:row>40</xdr:row>
      <xdr:rowOff>0</xdr:rowOff>
    </xdr:from>
    <xdr:to>
      <xdr:col>17</xdr:col>
      <xdr:colOff>304800</xdr:colOff>
      <xdr:row>55</xdr:row>
      <xdr:rowOff>0</xdr:rowOff>
    </xdr:to>
    <xdr:graphicFrame macro="">
      <xdr:nvGraphicFramePr>
        <xdr:cNvPr id="13" name="Chart 12">
          <a:extLst>
            <a:ext uri="{FF2B5EF4-FFF2-40B4-BE49-F238E27FC236}">
              <a16:creationId xmlns:a16="http://schemas.microsoft.com/office/drawing/2014/main" id="{83DD2904-FEC0-4788-897A-3340A4F5B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0</xdr:colOff>
      <xdr:row>76</xdr:row>
      <xdr:rowOff>0</xdr:rowOff>
    </xdr:from>
    <xdr:to>
      <xdr:col>17</xdr:col>
      <xdr:colOff>304800</xdr:colOff>
      <xdr:row>91</xdr:row>
      <xdr:rowOff>0</xdr:rowOff>
    </xdr:to>
    <xdr:graphicFrame macro="">
      <xdr:nvGraphicFramePr>
        <xdr:cNvPr id="15" name="Chart 14">
          <a:extLst>
            <a:ext uri="{FF2B5EF4-FFF2-40B4-BE49-F238E27FC236}">
              <a16:creationId xmlns:a16="http://schemas.microsoft.com/office/drawing/2014/main" id="{E2648AB2-6123-4C87-8B48-4C1C6DEED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0</xdr:colOff>
      <xdr:row>22</xdr:row>
      <xdr:rowOff>0</xdr:rowOff>
    </xdr:from>
    <xdr:to>
      <xdr:col>17</xdr:col>
      <xdr:colOff>304800</xdr:colOff>
      <xdr:row>37</xdr:row>
      <xdr:rowOff>0</xdr:rowOff>
    </xdr:to>
    <xdr:graphicFrame macro="">
      <xdr:nvGraphicFramePr>
        <xdr:cNvPr id="16" name="Chart 15">
          <a:extLst>
            <a:ext uri="{FF2B5EF4-FFF2-40B4-BE49-F238E27FC236}">
              <a16:creationId xmlns:a16="http://schemas.microsoft.com/office/drawing/2014/main" id="{FA267A59-C45B-4A4C-B55A-D20E251B0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76</xdr:row>
      <xdr:rowOff>0</xdr:rowOff>
    </xdr:from>
    <xdr:to>
      <xdr:col>8</xdr:col>
      <xdr:colOff>502920</xdr:colOff>
      <xdr:row>91</xdr:row>
      <xdr:rowOff>0</xdr:rowOff>
    </xdr:to>
    <xdr:graphicFrame macro="">
      <xdr:nvGraphicFramePr>
        <xdr:cNvPr id="7" name="Chart 6">
          <a:extLst>
            <a:ext uri="{FF2B5EF4-FFF2-40B4-BE49-F238E27FC236}">
              <a16:creationId xmlns:a16="http://schemas.microsoft.com/office/drawing/2014/main" id="{958CEB4D-9715-42E4-B012-626DEFA03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175260</xdr:rowOff>
    </xdr:from>
    <xdr:to>
      <xdr:col>22</xdr:col>
      <xdr:colOff>601980</xdr:colOff>
      <xdr:row>3</xdr:row>
      <xdr:rowOff>53340</xdr:rowOff>
    </xdr:to>
    <xdr:sp macro="" textlink="">
      <xdr:nvSpPr>
        <xdr:cNvPr id="2" name="TextBox 1">
          <a:extLst>
            <a:ext uri="{FF2B5EF4-FFF2-40B4-BE49-F238E27FC236}">
              <a16:creationId xmlns:a16="http://schemas.microsoft.com/office/drawing/2014/main" id="{40AE5658-4D1C-4563-6F65-B7F393309E32}"/>
            </a:ext>
          </a:extLst>
        </xdr:cNvPr>
        <xdr:cNvSpPr txBox="1"/>
      </xdr:nvSpPr>
      <xdr:spPr>
        <a:xfrm>
          <a:off x="0" y="175260"/>
          <a:ext cx="15841980" cy="42672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000" b="1">
              <a:latin typeface="Algerian" panose="04020705040A02060702" pitchFamily="82" charset="0"/>
            </a:rPr>
            <a:t>                                                                                     E-</a:t>
          </a:r>
          <a:r>
            <a:rPr lang="en-IN" sz="2000" b="1" baseline="0">
              <a:latin typeface="Algerian" panose="04020705040A02060702" pitchFamily="82" charset="0"/>
            </a:rPr>
            <a:t> COMMERCE SALES DASHBOARD </a:t>
          </a:r>
          <a:endParaRPr lang="en-IN" sz="2000" b="1">
            <a:latin typeface="Algerian" panose="04020705040A02060702" pitchFamily="82" charset="0"/>
          </a:endParaRPr>
        </a:p>
      </xdr:txBody>
    </xdr:sp>
    <xdr:clientData/>
  </xdr:twoCellAnchor>
  <xdr:twoCellAnchor>
    <xdr:from>
      <xdr:col>1</xdr:col>
      <xdr:colOff>198120</xdr:colOff>
      <xdr:row>6</xdr:row>
      <xdr:rowOff>45720</xdr:rowOff>
    </xdr:from>
    <xdr:to>
      <xdr:col>19</xdr:col>
      <xdr:colOff>144780</xdr:colOff>
      <xdr:row>8</xdr:row>
      <xdr:rowOff>121920</xdr:rowOff>
    </xdr:to>
    <xdr:sp macro="" textlink="">
      <xdr:nvSpPr>
        <xdr:cNvPr id="3" name="TextBox 2">
          <a:extLst>
            <a:ext uri="{FF2B5EF4-FFF2-40B4-BE49-F238E27FC236}">
              <a16:creationId xmlns:a16="http://schemas.microsoft.com/office/drawing/2014/main" id="{8E6FB8BB-3DDA-4201-8AB3-B1BBDB921638}"/>
            </a:ext>
          </a:extLst>
        </xdr:cNvPr>
        <xdr:cNvSpPr txBox="1"/>
      </xdr:nvSpPr>
      <xdr:spPr>
        <a:xfrm>
          <a:off x="807720" y="1143000"/>
          <a:ext cx="13525500" cy="441960"/>
        </a:xfrm>
        <a:prstGeom prst="rect">
          <a:avLst/>
        </a:prstGeom>
        <a:solidFill>
          <a:schemeClr val="accent6">
            <a:lumMod val="60000"/>
            <a:lumOff val="4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r>
            <a:rPr lang="en-IN" sz="1100">
              <a:effectLst>
                <a:glow rad="63500">
                  <a:schemeClr val="accent2">
                    <a:satMod val="175000"/>
                    <a:alpha val="40000"/>
                  </a:schemeClr>
                </a:glow>
              </a:effectLst>
            </a:rPr>
            <a:t>        TOTAL</a:t>
          </a:r>
          <a:r>
            <a:rPr lang="en-IN" sz="1100" baseline="0">
              <a:effectLst>
                <a:glow rad="63500">
                  <a:schemeClr val="accent2">
                    <a:satMod val="175000"/>
                    <a:alpha val="40000"/>
                  </a:schemeClr>
                </a:glow>
              </a:effectLst>
            </a:rPr>
            <a:t> REVENUE                                     ORDERS                                                 UNITS SOLD                                           TOTAL_PROFIT                                                PROFIT_MARGIN                                                          AVG ORDER VALUE</a:t>
          </a:r>
        </a:p>
        <a:p>
          <a:r>
            <a:rPr lang="en-IN" sz="1100" baseline="0">
              <a:effectLst>
                <a:glow rad="63500">
                  <a:schemeClr val="accent2">
                    <a:satMod val="175000"/>
                    <a:alpha val="40000"/>
                  </a:schemeClr>
                </a:glow>
              </a:effectLst>
            </a:rPr>
            <a:t>            $ 2,174,395                                             2000                                                         4964                                                      $ 888,327                                                             40.9 %                                                                           $ 1087.20</a:t>
          </a:r>
          <a:endParaRPr lang="en-IN" sz="1100">
            <a:effectLst>
              <a:glow rad="63500">
                <a:schemeClr val="accent2">
                  <a:satMod val="175000"/>
                  <a:alpha val="40000"/>
                </a:schemeClr>
              </a:glow>
            </a:effectLst>
          </a:endParaRPr>
        </a:p>
      </xdr:txBody>
    </xdr:sp>
    <xdr:clientData/>
  </xdr:twoCellAnchor>
  <xdr:twoCellAnchor>
    <xdr:from>
      <xdr:col>0</xdr:col>
      <xdr:colOff>579784</xdr:colOff>
      <xdr:row>11</xdr:row>
      <xdr:rowOff>160020</xdr:rowOff>
    </xdr:from>
    <xdr:to>
      <xdr:col>1</xdr:col>
      <xdr:colOff>637761</xdr:colOff>
      <xdr:row>13</xdr:row>
      <xdr:rowOff>91440</xdr:rowOff>
    </xdr:to>
    <xdr:sp macro="" textlink="">
      <xdr:nvSpPr>
        <xdr:cNvPr id="7" name="TextBox 6">
          <a:extLst>
            <a:ext uri="{FF2B5EF4-FFF2-40B4-BE49-F238E27FC236}">
              <a16:creationId xmlns:a16="http://schemas.microsoft.com/office/drawing/2014/main" id="{69B78087-C052-352F-8F84-D318123A5B32}"/>
            </a:ext>
          </a:extLst>
        </xdr:cNvPr>
        <xdr:cNvSpPr txBox="1"/>
      </xdr:nvSpPr>
      <xdr:spPr>
        <a:xfrm>
          <a:off x="579784" y="2164411"/>
          <a:ext cx="670890" cy="29585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IN" sz="1100" b="1" cap="none" spc="0">
              <a:ln/>
              <a:solidFill>
                <a:schemeClr val="accent2">
                  <a:lumMod val="75000"/>
                </a:schemeClr>
              </a:solidFill>
              <a:effectLst>
                <a:outerShdw blurRad="38100" dist="19050" dir="2700000" algn="tl" rotWithShape="0">
                  <a:schemeClr val="dk1">
                    <a:lumMod val="50000"/>
                    <a:alpha val="40000"/>
                  </a:schemeClr>
                </a:outerShdw>
              </a:effectLst>
              <a:latin typeface="+mn-lt"/>
              <a:ea typeface="+mn-ea"/>
              <a:cs typeface="+mn-cs"/>
            </a:rPr>
            <a:t>SLICERS</a:t>
          </a:r>
        </a:p>
      </xdr:txBody>
    </xdr:sp>
    <xdr:clientData/>
  </xdr:twoCellAnchor>
  <xdr:twoCellAnchor>
    <xdr:from>
      <xdr:col>1</xdr:col>
      <xdr:colOff>640080</xdr:colOff>
      <xdr:row>22</xdr:row>
      <xdr:rowOff>0</xdr:rowOff>
    </xdr:from>
    <xdr:to>
      <xdr:col>7</xdr:col>
      <xdr:colOff>861060</xdr:colOff>
      <xdr:row>37</xdr:row>
      <xdr:rowOff>0</xdr:rowOff>
    </xdr:to>
    <xdr:graphicFrame macro="">
      <xdr:nvGraphicFramePr>
        <xdr:cNvPr id="25" name="Chart 24">
          <a:extLst>
            <a:ext uri="{FF2B5EF4-FFF2-40B4-BE49-F238E27FC236}">
              <a16:creationId xmlns:a16="http://schemas.microsoft.com/office/drawing/2014/main" id="{E6ED0EFC-E898-4062-AEE3-77C0BE628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762000</xdr:colOff>
      <xdr:row>22</xdr:row>
      <xdr:rowOff>0</xdr:rowOff>
    </xdr:from>
    <xdr:to>
      <xdr:col>18</xdr:col>
      <xdr:colOff>30480</xdr:colOff>
      <xdr:row>37</xdr:row>
      <xdr:rowOff>0</xdr:rowOff>
    </xdr:to>
    <xdr:graphicFrame macro="">
      <xdr:nvGraphicFramePr>
        <xdr:cNvPr id="26" name="Chart 25">
          <a:extLst>
            <a:ext uri="{FF2B5EF4-FFF2-40B4-BE49-F238E27FC236}">
              <a16:creationId xmlns:a16="http://schemas.microsoft.com/office/drawing/2014/main" id="{DD204C23-1FAD-45E6-962C-AD0EDA09B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716280</xdr:colOff>
      <xdr:row>40</xdr:row>
      <xdr:rowOff>68580</xdr:rowOff>
    </xdr:from>
    <xdr:to>
      <xdr:col>7</xdr:col>
      <xdr:colOff>914400</xdr:colOff>
      <xdr:row>55</xdr:row>
      <xdr:rowOff>68580</xdr:rowOff>
    </xdr:to>
    <xdr:graphicFrame macro="">
      <xdr:nvGraphicFramePr>
        <xdr:cNvPr id="27" name="Chart 26">
          <a:extLst>
            <a:ext uri="{FF2B5EF4-FFF2-40B4-BE49-F238E27FC236}">
              <a16:creationId xmlns:a16="http://schemas.microsoft.com/office/drawing/2014/main" id="{3E2DA2E3-B290-462A-8E52-1EC79AF26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723900</xdr:colOff>
      <xdr:row>58</xdr:row>
      <xdr:rowOff>152400</xdr:rowOff>
    </xdr:from>
    <xdr:to>
      <xdr:col>7</xdr:col>
      <xdr:colOff>990600</xdr:colOff>
      <xdr:row>73</xdr:row>
      <xdr:rowOff>152400</xdr:rowOff>
    </xdr:to>
    <xdr:graphicFrame macro="">
      <xdr:nvGraphicFramePr>
        <xdr:cNvPr id="29" name="Chart 28">
          <a:extLst>
            <a:ext uri="{FF2B5EF4-FFF2-40B4-BE49-F238E27FC236}">
              <a16:creationId xmlns:a16="http://schemas.microsoft.com/office/drawing/2014/main" id="{8789C7FD-827D-4A6E-B3B1-0924D0605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716280</xdr:colOff>
      <xdr:row>77</xdr:row>
      <xdr:rowOff>91440</xdr:rowOff>
    </xdr:from>
    <xdr:to>
      <xdr:col>8</xdr:col>
      <xdr:colOff>45720</xdr:colOff>
      <xdr:row>92</xdr:row>
      <xdr:rowOff>91440</xdr:rowOff>
    </xdr:to>
    <xdr:graphicFrame macro="">
      <xdr:nvGraphicFramePr>
        <xdr:cNvPr id="31" name="Chart 30">
          <a:extLst>
            <a:ext uri="{FF2B5EF4-FFF2-40B4-BE49-F238E27FC236}">
              <a16:creationId xmlns:a16="http://schemas.microsoft.com/office/drawing/2014/main" id="{20CB84DB-5B95-4F8C-B8F7-AFE2C4826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876300</xdr:colOff>
      <xdr:row>77</xdr:row>
      <xdr:rowOff>129540</xdr:rowOff>
    </xdr:from>
    <xdr:to>
      <xdr:col>18</xdr:col>
      <xdr:colOff>45720</xdr:colOff>
      <xdr:row>92</xdr:row>
      <xdr:rowOff>129540</xdr:rowOff>
    </xdr:to>
    <xdr:graphicFrame macro="">
      <xdr:nvGraphicFramePr>
        <xdr:cNvPr id="32" name="Chart 31">
          <a:extLst>
            <a:ext uri="{FF2B5EF4-FFF2-40B4-BE49-F238E27FC236}">
              <a16:creationId xmlns:a16="http://schemas.microsoft.com/office/drawing/2014/main" id="{990B27CC-C973-4F09-AA59-3F65F39A6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929640</xdr:colOff>
      <xdr:row>9</xdr:row>
      <xdr:rowOff>144781</xdr:rowOff>
    </xdr:from>
    <xdr:to>
      <xdr:col>4</xdr:col>
      <xdr:colOff>68580</xdr:colOff>
      <xdr:row>20</xdr:row>
      <xdr:rowOff>53341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FC82E44C-DBA5-9F92-F534-A9FAEA1320E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39240" y="1790701"/>
              <a:ext cx="1668780" cy="1920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175260</xdr:colOff>
      <xdr:row>9</xdr:row>
      <xdr:rowOff>160020</xdr:rowOff>
    </xdr:from>
    <xdr:to>
      <xdr:col>6</xdr:col>
      <xdr:colOff>99060</xdr:colOff>
      <xdr:row>20</xdr:row>
      <xdr:rowOff>68579</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6B7BE919-60A1-BCEB-0256-220370BA26E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314700" y="1805940"/>
              <a:ext cx="1531620" cy="1920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213360</xdr:colOff>
      <xdr:row>9</xdr:row>
      <xdr:rowOff>160021</xdr:rowOff>
    </xdr:from>
    <xdr:to>
      <xdr:col>7</xdr:col>
      <xdr:colOff>990600</xdr:colOff>
      <xdr:row>20</xdr:row>
      <xdr:rowOff>76201</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A8FDF7BB-6829-A845-B1C3-9FDDC639D7D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960620" y="1805941"/>
              <a:ext cx="1493520" cy="1927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99060</xdr:colOff>
      <xdr:row>10</xdr:row>
      <xdr:rowOff>1</xdr:rowOff>
    </xdr:from>
    <xdr:to>
      <xdr:col>10</xdr:col>
      <xdr:colOff>99060</xdr:colOff>
      <xdr:row>20</xdr:row>
      <xdr:rowOff>99061</xdr:rowOff>
    </xdr:to>
    <mc:AlternateContent xmlns:mc="http://schemas.openxmlformats.org/markup-compatibility/2006" xmlns:a14="http://schemas.microsoft.com/office/drawing/2010/main">
      <mc:Choice Requires="a14">
        <xdr:graphicFrame macro="">
          <xdr:nvGraphicFramePr>
            <xdr:cNvPr id="8" name="Payment_Type">
              <a:extLst>
                <a:ext uri="{FF2B5EF4-FFF2-40B4-BE49-F238E27FC236}">
                  <a16:creationId xmlns:a16="http://schemas.microsoft.com/office/drawing/2014/main" id="{2EFBB152-581D-A2F6-F82D-F358A04857D0}"/>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mlns="">
        <xdr:sp macro="" textlink="">
          <xdr:nvSpPr>
            <xdr:cNvPr id="0" name=""/>
            <xdr:cNvSpPr>
              <a:spLocks noTextEdit="1"/>
            </xdr:cNvSpPr>
          </xdr:nvSpPr>
          <xdr:spPr>
            <a:xfrm>
              <a:off x="6576060" y="1828801"/>
              <a:ext cx="1432560" cy="1927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830580</xdr:colOff>
      <xdr:row>58</xdr:row>
      <xdr:rowOff>106680</xdr:rowOff>
    </xdr:from>
    <xdr:to>
      <xdr:col>18</xdr:col>
      <xdr:colOff>30480</xdr:colOff>
      <xdr:row>74</xdr:row>
      <xdr:rowOff>22860</xdr:rowOff>
    </xdr:to>
    <xdr:graphicFrame macro="">
      <xdr:nvGraphicFramePr>
        <xdr:cNvPr id="10" name="Chart 9">
          <a:extLst>
            <a:ext uri="{FF2B5EF4-FFF2-40B4-BE49-F238E27FC236}">
              <a16:creationId xmlns:a16="http://schemas.microsoft.com/office/drawing/2014/main" id="{29513F9F-67E5-4EE3-997C-B67729C33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228600</xdr:colOff>
      <xdr:row>10</xdr:row>
      <xdr:rowOff>22861</xdr:rowOff>
    </xdr:from>
    <xdr:to>
      <xdr:col>11</xdr:col>
      <xdr:colOff>327660</xdr:colOff>
      <xdr:row>20</xdr:row>
      <xdr:rowOff>91441</xdr:rowOff>
    </xdr:to>
    <mc:AlternateContent xmlns:mc="http://schemas.openxmlformats.org/markup-compatibility/2006" xmlns:a14="http://schemas.microsoft.com/office/drawing/2010/main">
      <mc:Choice Requires="a14">
        <xdr:graphicFrame macro="">
          <xdr:nvGraphicFramePr>
            <xdr:cNvPr id="11" name="Loyalty_Level">
              <a:extLst>
                <a:ext uri="{FF2B5EF4-FFF2-40B4-BE49-F238E27FC236}">
                  <a16:creationId xmlns:a16="http://schemas.microsoft.com/office/drawing/2014/main" id="{2B013B97-FAC6-992C-ECD2-562CB368B073}"/>
                </a:ext>
              </a:extLst>
            </xdr:cNvPr>
            <xdr:cNvGraphicFramePr/>
          </xdr:nvGraphicFramePr>
          <xdr:xfrm>
            <a:off x="0" y="0"/>
            <a:ext cx="0" cy="0"/>
          </xdr:xfrm>
          <a:graphic>
            <a:graphicData uri="http://schemas.microsoft.com/office/drawing/2010/slicer">
              <sle:slicer xmlns:sle="http://schemas.microsoft.com/office/drawing/2010/slicer" name="Loyalty_Level"/>
            </a:graphicData>
          </a:graphic>
        </xdr:graphicFrame>
      </mc:Choice>
      <mc:Fallback xmlns="">
        <xdr:sp macro="" textlink="">
          <xdr:nvSpPr>
            <xdr:cNvPr id="0" name=""/>
            <xdr:cNvSpPr>
              <a:spLocks noTextEdit="1"/>
            </xdr:cNvSpPr>
          </xdr:nvSpPr>
          <xdr:spPr>
            <a:xfrm>
              <a:off x="8138160" y="1851661"/>
              <a:ext cx="1394460" cy="1897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419100</xdr:colOff>
      <xdr:row>10</xdr:row>
      <xdr:rowOff>30481</xdr:rowOff>
    </xdr:from>
    <xdr:to>
      <xdr:col>13</xdr:col>
      <xdr:colOff>510540</xdr:colOff>
      <xdr:row>20</xdr:row>
      <xdr:rowOff>99061</xdr:rowOff>
    </xdr:to>
    <mc:AlternateContent xmlns:mc="http://schemas.openxmlformats.org/markup-compatibility/2006" xmlns:a14="http://schemas.microsoft.com/office/drawing/2010/main">
      <mc:Choice Requires="a14">
        <xdr:graphicFrame macro="">
          <xdr:nvGraphicFramePr>
            <xdr:cNvPr id="12" name="Age_Group">
              <a:extLst>
                <a:ext uri="{FF2B5EF4-FFF2-40B4-BE49-F238E27FC236}">
                  <a16:creationId xmlns:a16="http://schemas.microsoft.com/office/drawing/2014/main" id="{AA556C77-064E-CFDC-AA7C-7B07EC20406D}"/>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9624060" y="1859281"/>
              <a:ext cx="1417320" cy="1897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830580</xdr:colOff>
      <xdr:row>96</xdr:row>
      <xdr:rowOff>53340</xdr:rowOff>
    </xdr:from>
    <xdr:to>
      <xdr:col>18</xdr:col>
      <xdr:colOff>68580</xdr:colOff>
      <xdr:row>111</xdr:row>
      <xdr:rowOff>53340</xdr:rowOff>
    </xdr:to>
    <xdr:graphicFrame macro="">
      <xdr:nvGraphicFramePr>
        <xdr:cNvPr id="17" name="Chart 16">
          <a:extLst>
            <a:ext uri="{FF2B5EF4-FFF2-40B4-BE49-F238E27FC236}">
              <a16:creationId xmlns:a16="http://schemas.microsoft.com/office/drawing/2014/main" id="{6C189B0B-7FA2-41A3-8AB0-989844C7E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594360</xdr:colOff>
      <xdr:row>10</xdr:row>
      <xdr:rowOff>38101</xdr:rowOff>
    </xdr:from>
    <xdr:to>
      <xdr:col>16</xdr:col>
      <xdr:colOff>121920</xdr:colOff>
      <xdr:row>20</xdr:row>
      <xdr:rowOff>106681</xdr:rowOff>
    </xdr:to>
    <mc:AlternateContent xmlns:mc="http://schemas.openxmlformats.org/markup-compatibility/2006" xmlns:a14="http://schemas.microsoft.com/office/drawing/2010/main">
      <mc:Choice Requires="a14">
        <xdr:graphicFrame macro="">
          <xdr:nvGraphicFramePr>
            <xdr:cNvPr id="18" name="Year">
              <a:extLst>
                <a:ext uri="{FF2B5EF4-FFF2-40B4-BE49-F238E27FC236}">
                  <a16:creationId xmlns:a16="http://schemas.microsoft.com/office/drawing/2014/main" id="{72C7D56C-0CB4-4639-197E-AE540E973E5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125200" y="1866901"/>
              <a:ext cx="1356360" cy="1897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723900</xdr:colOff>
      <xdr:row>40</xdr:row>
      <xdr:rowOff>22860</xdr:rowOff>
    </xdr:from>
    <xdr:to>
      <xdr:col>18</xdr:col>
      <xdr:colOff>53340</xdr:colOff>
      <xdr:row>55</xdr:row>
      <xdr:rowOff>22860</xdr:rowOff>
    </xdr:to>
    <xdr:graphicFrame macro="">
      <xdr:nvGraphicFramePr>
        <xdr:cNvPr id="19" name="Chart 18">
          <a:extLst>
            <a:ext uri="{FF2B5EF4-FFF2-40B4-BE49-F238E27FC236}">
              <a16:creationId xmlns:a16="http://schemas.microsoft.com/office/drawing/2014/main" id="{5B0962F9-90F0-465D-82E4-36D07D1808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720587</xdr:colOff>
      <xdr:row>95</xdr:row>
      <xdr:rowOff>173935</xdr:rowOff>
    </xdr:from>
    <xdr:to>
      <xdr:col>8</xdr:col>
      <xdr:colOff>107675</xdr:colOff>
      <xdr:row>111</xdr:row>
      <xdr:rowOff>1657</xdr:rowOff>
    </xdr:to>
    <xdr:graphicFrame macro="">
      <xdr:nvGraphicFramePr>
        <xdr:cNvPr id="9" name="Chart 8">
          <a:extLst>
            <a:ext uri="{FF2B5EF4-FFF2-40B4-BE49-F238E27FC236}">
              <a16:creationId xmlns:a16="http://schemas.microsoft.com/office/drawing/2014/main" id="{52163480-B033-46C7-A1B5-DB4570BC1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16</xdr:col>
      <xdr:colOff>225947</xdr:colOff>
      <xdr:row>10</xdr:row>
      <xdr:rowOff>19879</xdr:rowOff>
    </xdr:from>
    <xdr:to>
      <xdr:col>18</xdr:col>
      <xdr:colOff>422413</xdr:colOff>
      <xdr:row>20</xdr:row>
      <xdr:rowOff>115957</xdr:rowOff>
    </xdr:to>
    <mc:AlternateContent xmlns:mc="http://schemas.openxmlformats.org/markup-compatibility/2006" xmlns:a14="http://schemas.microsoft.com/office/drawing/2010/main">
      <mc:Choice Requires="a14">
        <xdr:graphicFrame macro="">
          <xdr:nvGraphicFramePr>
            <xdr:cNvPr id="15" name="Product_ID">
              <a:extLst>
                <a:ext uri="{FF2B5EF4-FFF2-40B4-BE49-F238E27FC236}">
                  <a16:creationId xmlns:a16="http://schemas.microsoft.com/office/drawing/2014/main" id="{3DE22313-9BA7-F2A1-6076-E53C6CFBD6E6}"/>
                </a:ext>
              </a:extLst>
            </xdr:cNvPr>
            <xdr:cNvGraphicFramePr/>
          </xdr:nvGraphicFramePr>
          <xdr:xfrm>
            <a:off x="0" y="0"/>
            <a:ext cx="0" cy="0"/>
          </xdr:xfrm>
          <a:graphic>
            <a:graphicData uri="http://schemas.microsoft.com/office/drawing/2010/slicer">
              <sle:slicer xmlns:sle="http://schemas.microsoft.com/office/drawing/2010/slicer" name="Product_ID"/>
            </a:graphicData>
          </a:graphic>
        </xdr:graphicFrame>
      </mc:Choice>
      <mc:Fallback xmlns="">
        <xdr:sp macro="" textlink="">
          <xdr:nvSpPr>
            <xdr:cNvPr id="0" name=""/>
            <xdr:cNvSpPr>
              <a:spLocks noTextEdit="1"/>
            </xdr:cNvSpPr>
          </xdr:nvSpPr>
          <xdr:spPr>
            <a:xfrm>
              <a:off x="12575317" y="1842053"/>
              <a:ext cx="1422292" cy="1918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 refreshedDate="46311.644023726854" createdVersion="8" refreshedVersion="8" minRefreshableVersion="3" recordCount="2000" xr:uid="{A25E290B-B04A-414A-B029-A07070571510}">
  <cacheSource type="worksheet">
    <worksheetSource name="Combined"/>
  </cacheSource>
  <cacheFields count="37">
    <cacheField name="Sales_ID" numFmtId="0">
      <sharedItems count="2000">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36"/>
    </cacheField>
    <cacheField name="Year" numFmtId="0">
      <sharedItems containsSemiMixedTypes="0" containsString="0" containsNumber="1" containsInteger="1" minValue="2023" maxValue="2025" count="3">
        <n v="2024"/>
        <n v="2023"/>
        <n v="2025"/>
      </sharedItems>
    </cacheField>
    <cacheField name="Month" numFmtId="0">
      <sharedItems count="12">
        <s v="Jul"/>
        <s v="Dec"/>
        <s v="Jun"/>
        <s v="Nov"/>
        <s v="Jan"/>
        <s v="May"/>
        <s v="Feb"/>
        <s v="Aug"/>
        <s v="Sep"/>
        <s v="Mar"/>
        <s v="Apr"/>
        <s v="Oct"/>
      </sharedItems>
    </cacheField>
    <cacheField name="Customer_ID" numFmtId="0">
      <sharedItems count="492">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Store_ID" numFmtId="0">
      <sharedItems/>
    </cacheField>
    <cacheField name="Quantity" numFmtId="0">
      <sharedItems containsSemiMixedTypes="0" containsString="0" containsNumber="1" containsInteger="1" minValue="1" maxValue="4"/>
    </cacheField>
    <cacheField name="Unit_Price" numFmtId="0">
      <sharedItems containsSemiMixedTypes="0" containsString="0" containsNumber="1" minValue="20.09" maxValue="999.89"/>
    </cacheField>
    <cacheField name="Discount" numFmtId="9">
      <sharedItems containsSemiMixedTypes="0" containsString="0" containsNumber="1" minValue="0" maxValue="17"/>
    </cacheField>
    <cacheField name="Payment_Type" numFmtId="0">
      <sharedItems count="3">
        <s v="Credit Card"/>
        <s v="PayPal"/>
        <s v="COD"/>
      </sharedItems>
    </cacheField>
    <cacheField name="Total_Amount" numFmtId="0">
      <sharedItems containsSemiMixedTypes="0" containsString="0" containsNumber="1" minValue="18.459" maxValue="3908.2428"/>
    </cacheField>
    <cacheField name="Customer_Name" numFmtId="0">
      <sharedItems/>
    </cacheField>
    <cacheField name="Age" numFmtId="0">
      <sharedItems containsSemiMixedTypes="0" containsString="0" containsNumber="1" containsInteger="1" minValue="18" maxValue="64"/>
    </cacheField>
    <cacheField name="Gender" numFmtId="0">
      <sharedItems count="2">
        <s v="Male"/>
        <s v="Female"/>
      </sharedItems>
    </cacheField>
    <cacheField name="Customer_City" numFmtId="0">
      <sharedItems count="476">
        <s v="Kathleenport"/>
        <s v="Oneillfurt"/>
        <s v="Deborahberg"/>
        <s v="Port Crystalberg"/>
        <s v="South William"/>
        <s v="North Davidport"/>
        <s v="South Christopher"/>
        <s v="Jaredville"/>
        <s v="Lake Blaketon"/>
        <s v="Grayland"/>
        <s v="Woodmouth"/>
        <s v="South Darrenland"/>
        <s v="Susanstad"/>
        <s v="New Donnabury"/>
        <s v="Shannonview"/>
        <s v="Wesleyhaven"/>
        <s v="Ericshire"/>
        <s v="Nicoleborough"/>
        <s v="New Amyport"/>
        <s v="Zamoraborough"/>
        <s v="North Anthonychester"/>
        <s v="Parkerview"/>
        <s v="Anthonymouth"/>
        <s v="West Mathew"/>
        <s v="East Justin"/>
        <s v="Andrewsland"/>
        <s v="West Markport"/>
        <s v="South Jerry"/>
        <s v="New Brian"/>
        <s v="New David"/>
        <s v="East Andrea"/>
        <s v="Cheyenneborough"/>
        <s v="Lake Carolyn"/>
        <s v="West Victoriaborough"/>
        <s v="Edwardland"/>
        <s v="Austinfurt"/>
        <s v="Port Carol"/>
        <s v="Lake Howardberg"/>
        <s v="South Andrewport"/>
        <s v="Olsonhaven"/>
        <s v="Lake Charlotte"/>
        <s v="West Brendamouth"/>
        <s v="Garyberg"/>
        <s v="Johnsonland"/>
        <s v="Kanebury"/>
        <s v="Port Lisa"/>
        <s v="Maynardton"/>
        <s v="New Benjamin"/>
        <s v="West Brandon"/>
        <s v="South Zacharychester"/>
        <s v="West Bobbyshire"/>
        <s v="Marthaborough"/>
        <s v="New Sean"/>
        <s v="South Angela"/>
        <s v="Kaufmanfurt"/>
        <s v="Port Joshuaville"/>
        <s v="Benjaminton"/>
        <s v="Jasonton"/>
        <s v="Palmerbury"/>
        <s v="Emilytown"/>
        <s v="East Rodney"/>
        <s v="Vincentside"/>
        <s v="New Katherine"/>
        <s v="Snowmouth"/>
        <s v="Robertview"/>
        <s v="Brendastad"/>
        <s v="North Roy"/>
        <s v="Robertberg"/>
        <s v="Gonzalezfort"/>
        <s v="West Pamelafurt"/>
        <s v="Maybury"/>
        <s v="North Curtischester"/>
        <s v="Anabury"/>
        <s v="New Maria"/>
        <s v="Fischerborough"/>
        <s v="Lake Lisaland"/>
        <s v="Christopherland"/>
        <s v="East Johntown"/>
        <s v="Kellybury"/>
        <s v="Port James"/>
        <s v="Dwaynemouth"/>
        <s v="Port Michaelburgh"/>
        <s v="North Michaelfurt"/>
        <s v="New Joshuatown"/>
        <s v="Lake Alice"/>
        <s v="West Julia"/>
        <s v="Millerfort"/>
        <s v="Wigginsville"/>
        <s v="East Matthew"/>
        <s v="West Bruce"/>
        <s v="Lake Thomas"/>
        <s v="Hutchinsonville"/>
        <s v="East Jennifer"/>
        <s v="Kylebury"/>
        <s v="Hudsonfort"/>
        <s v="Mooneyshire"/>
        <s v="Danielstad"/>
        <s v="North Edwardton"/>
        <s v="East Jenna"/>
        <s v="Karenmouth"/>
        <s v="Lake David"/>
        <s v="Brendaburgh"/>
        <s v="Port Victoria"/>
        <s v="South Kevin"/>
        <s v="Grahamstad"/>
        <s v="Grahamfurt"/>
        <s v="Snyderfurt"/>
        <s v="Lake Nicole"/>
        <s v="Port Chad"/>
        <s v="Cartershire"/>
        <s v="North Seanfurt"/>
        <s v="Dominiquefort"/>
        <s v="Tiffanyshire"/>
        <s v="New Logan"/>
        <s v="South Robert"/>
        <s v="New Angiefurt"/>
        <s v="Chambersfurt"/>
        <s v="West Daniel"/>
        <s v="Ryanport"/>
        <s v="Morrisburgh"/>
        <s v="New William"/>
        <s v="New Edward"/>
        <s v="Leahmouth"/>
        <s v="Brandontown"/>
        <s v="Port Richard"/>
        <s v="Port Travisstad"/>
        <s v="West Johnchester"/>
        <s v="Michaelton"/>
        <s v="North Nicholas"/>
        <s v="Anitaland"/>
        <s v="Garciaview"/>
        <s v="West Patriciaview"/>
        <s v="West Mathewside"/>
        <s v="Cannonberg"/>
        <s v="Lake Shaneburgh"/>
        <s v="Rodrigueztown"/>
        <s v="Sandrastad"/>
        <s v="North Michelleport"/>
        <s v="Kramerview"/>
        <s v="Webstermouth"/>
        <s v="Simpsonfort"/>
        <s v="Lake Christopher"/>
        <s v="East Jessicaborough"/>
        <s v="East Dillonview"/>
        <s v="North Daniel"/>
        <s v="Nathanshire"/>
        <s v="East Ellen"/>
        <s v="East Valerieview"/>
        <s v="South Aaronside"/>
        <s v="South David"/>
        <s v="West Sarah"/>
        <s v="Burkefurt"/>
        <s v="Tristanton"/>
        <s v="Lake Elizabethside"/>
        <s v="Hartmouth"/>
        <s v="Welchview"/>
        <s v="Novakstad"/>
        <s v="South Amandahaven"/>
        <s v="Donaldsontown"/>
        <s v="Lake Michael"/>
        <s v="Lake Alexandra"/>
        <s v="Whiteport"/>
        <s v="Gonzalezbury"/>
        <s v="Smithville"/>
        <s v="Brownport"/>
        <s v="New Joseph"/>
        <s v="Tylermouth"/>
        <s v="East Davidmouth"/>
        <s v="North Kellyberg"/>
        <s v="Port Sherryview"/>
        <s v="Port Crystal"/>
        <s v="North Kathryn"/>
        <s v="North Maryfort"/>
        <s v="North Briannamouth"/>
        <s v="New Leahfurt"/>
        <s v="South Gina"/>
        <s v="South Regina"/>
        <s v="Lake Barryfurt"/>
        <s v="South Dustin"/>
        <s v="Bryanmouth"/>
        <s v="Timothyburgh"/>
        <s v="North Cynthiatown"/>
        <s v="North Justin"/>
        <s v="New Amy"/>
        <s v="North Austinport"/>
        <s v="Josephmouth"/>
        <s v="Port Cheryl"/>
        <s v="Morrismouth"/>
        <s v="Johnsonville"/>
        <s v="Lake Johnside"/>
        <s v="Port Anthony"/>
        <s v="Nicholastown"/>
        <s v="Molinabury"/>
        <s v="Port Hannahport"/>
        <s v="Heathfort"/>
        <s v="Leburgh"/>
        <s v="Christianstad"/>
        <s v="Mcdanielfurt"/>
        <s v="New Becky"/>
        <s v="New Jeffrey"/>
        <s v="Lake Timothy"/>
        <s v="West Lauren"/>
        <s v="Johnsonbury"/>
        <s v="Lake Josephport"/>
        <s v="Spencermouth"/>
        <s v="Port Denise"/>
        <s v="Williamsberg"/>
        <s v="New Jenniferburgh"/>
        <s v="Phillipschester   "/>
        <s v="Singletonmouth"/>
        <s v="Parksfort"/>
        <s v="Brianchester"/>
        <s v="West Markton"/>
        <s v="Lake James"/>
        <s v="Cindyton"/>
        <s v="North Nataliemouth"/>
        <s v="New Ana"/>
        <s v="North Jonathon"/>
        <s v="Bethanyton"/>
        <s v="Espinozaberg"/>
        <s v="Sallymouth"/>
        <s v="Kimburgh"/>
        <s v="Brandonville"/>
        <s v="New Anthonyfurt"/>
        <s v="Garzafort"/>
        <s v="Johnsonshire"/>
        <s v="Frostmouth"/>
        <s v="Bergermouth"/>
        <s v="Ryanburgh"/>
        <s v="Kelseybury"/>
        <s v="New Jamesview"/>
        <s v="    lake lisa"/>
        <s v="Lake Roberthaven"/>
        <s v="Port Jenniferton"/>
        <s v="Ashleystad"/>
        <s v="West Johnmouth"/>
        <s v="New Paulstad"/>
        <s v="Lake Brett"/>
        <s v="Amberburgh"/>
        <s v="Lake Mark"/>
        <s v="North Nicole"/>
        <s v="Port Coreyfort"/>
        <s v="West Stephenville"/>
        <s v="West Theodorechester"/>
        <s v="Port Taylorberg"/>
        <s v="West Richard"/>
        <s v="East Crystalton"/>
        <s v="Port Frankmouth"/>
        <s v="Mollyshire"/>
        <s v="Lake Kristamouth"/>
        <s v="Jennifermouth"/>
        <s v="South Jenniferville"/>
        <s v="Dawsonchester"/>
        <s v="Carolview"/>
        <s v="Matthewborough"/>
        <s v="Port Joshuachester"/>
        <s v="Andersonside"/>
        <s v="North Valeriemouth"/>
        <s v="Millston"/>
        <s v="Hessmouth"/>
        <s v="East Audrey"/>
        <s v="lake tylerfort"/>
        <s v="East Yvette"/>
        <s v="West Jameston"/>
        <s v="Kathrynview"/>
        <s v="Donaldton"/>
        <s v="Peggystad"/>
        <s v="New Gabrielleville"/>
        <s v="Lawsonhaven"/>
        <s v="Brownshire"/>
        <s v="West Jeffreyburgh"/>
        <s v="Gregoryview"/>
        <s v="Andrewsfurt"/>
        <s v="Darleneton"/>
        <s v="Dawnstad"/>
        <s v="South Michaelfort"/>
        <s v="Deborahborough"/>
        <s v="Jennifertown"/>
        <s v="Michaelfort"/>
        <s v="New Brianchester"/>
        <s v="Phillipsmouth"/>
        <s v="East Donna"/>
        <s v="North Joseside"/>
        <s v="Floydton"/>
        <s v="Lake Kaylahaven"/>
        <s v="South Davidport"/>
        <s v="North Jonathan"/>
        <s v="South Shaun"/>
        <s v="West Kelseyberg"/>
        <s v="Aliciahaven"/>
        <s v="South Nathan"/>
        <s v="East Josephside"/>
        <s v="Port Lisashire"/>
        <s v="Lake Danielleton"/>
        <s v="Matthewbury"/>
        <s v="West Jamieport"/>
        <s v="North Matthew"/>
        <s v="Lake Melissashire"/>
        <s v="North Theresa"/>
        <s v="North Michael"/>
        <s v="South Ashleyton"/>
        <s v="West Mario"/>
        <s v="East jeremy"/>
        <s v="East Peterbury"/>
        <s v="Tammyton"/>
        <s v="Chungmouth"/>
        <s v="East Krista"/>
        <s v="Mcfarlandmouth"/>
        <s v="New Jasonmouth"/>
        <s v="Lyonsfort"/>
        <s v="Port Edwardmouth"/>
        <s v="Port Saramouth"/>
        <s v="Kellyside"/>
        <s v="New Juliemouth"/>
        <s v="Melvinton"/>
        <s v="Clarkport"/>
        <s v="Lake Saramouth"/>
        <s v="Port Tonyfort"/>
        <s v="North Codyport"/>
        <s v="Lake Brandy"/>
        <s v="Fostermouth"/>
        <s v="Stevensshire"/>
        <s v="South Angelaport"/>
        <s v="New Dianebury"/>
        <s v="Perezbury"/>
        <s v="North Sabrina"/>
        <s v="North Larryfurt"/>
        <s v="Morrisbury"/>
        <s v="Ramosmouth"/>
        <s v="Port Mariastad"/>
        <s v="Stevensonton"/>
        <s v="Joseland"/>
        <s v="Kingfort"/>
        <s v="East Michellemouth"/>
        <s v="New Laura"/>
        <s v="West Markhaven"/>
        <s v="Jessicaport"/>
        <s v="East Julie"/>
        <s v="Patrickshire"/>
        <s v="Williamsonland"/>
        <s v="New Tina"/>
        <s v="Lake Nathanfort"/>
        <s v="Clarkeside"/>
        <s v="Stevensbury"/>
        <s v="Josephchester"/>
        <s v="Richardsport"/>
        <s v="Lake Monique"/>
        <s v="Kellyberg"/>
        <s v="North Katherine"/>
        <s v="Westbury"/>
        <s v="Luisfurt"/>
        <s v="New Kathrynland"/>
        <s v="West Rebecca"/>
        <s v="Deniseberg"/>
        <s v="North Michaelborough"/>
        <s v="South Edwin"/>
        <s v="Justinberg"/>
        <s v="Chambersberg"/>
        <s v="Edwardsfort"/>
        <s v="Guerreroport"/>
        <s v="Dawsonbury"/>
        <s v="New Julia"/>
        <s v="Lake April"/>
        <s v="Butlerberg"/>
        <s v="North Joshualand"/>
        <s v="Nealview"/>
        <s v="Lake Samanthafort"/>
        <s v="South Barbara"/>
        <s v="Wongberg"/>
        <s v="North Samuel"/>
        <s v="Port Travis"/>
        <s v="North Robert"/>
        <s v="West John"/>
        <s v="West Tylerfort"/>
        <s v="Lake Stevenfort"/>
        <s v="West Jorge"/>
        <s v="Rogerschester"/>
        <s v="South Cassandrachester"/>
        <s v="Edwardborough"/>
        <s v="Port William"/>
        <s v="Lake Alyssaburgh"/>
        <s v="   jonesbury "/>
        <s v="New Dawn"/>
        <s v="Lake Brandontown"/>
        <s v="South Jasontown"/>
        <s v="North Johnfurt"/>
        <s v="Amandaborough"/>
        <s v="Kathrynport"/>
        <s v="North Stephanie"/>
        <s v="East Amandamouth"/>
        <s v="Mikehaven"/>
        <s v="Lake Allisonborough"/>
        <s v="Murphytown"/>
        <s v="East Christopherhaven"/>
        <s v="Danielland"/>
        <s v="South Timtown"/>
        <s v="New Dawnton"/>
        <s v="New Nicholasstad"/>
        <s v="Aaronmouth"/>
        <s v="Amandaside"/>
        <s v="Jonesstad"/>
        <s v="North Richard"/>
        <s v="Garciaborough"/>
        <s v="Hubbardborough"/>
        <s v="South Kathrynmouth"/>
        <s v="Ashleymouth"/>
        <s v="North Scottport"/>
        <s v="Lake Danielport"/>
        <s v="Gilltown"/>
        <s v="Taraberg"/>
        <s v="Hartmanside"/>
        <s v="Gutierrezstad"/>
        <s v="Smithland"/>
        <s v="Ryanberg"/>
        <s v="Port Amanda"/>
        <s v="Schmidtchester"/>
        <s v="Rodriguezton"/>
        <s v="West Joseph"/>
        <s v="South Brooke"/>
        <s v="Randychester"/>
        <s v="Owensview"/>
        <s v="Morrisville"/>
        <s v="Jessicaland"/>
        <s v="Garciamouth"/>
        <s v="Nicholasshire"/>
        <s v="East Amy"/>
        <s v="Sarahmouth"/>
        <s v="Aguilarland"/>
        <s v="South Michellebury"/>
        <s v="Estradaside"/>
        <s v="Joelside"/>
        <s v="Melissashire"/>
        <s v="West Bruceburgh"/>
        <s v="North Johnview"/>
        <s v="East Patriciafort"/>
        <s v="Port Richardshire"/>
        <s v="New Jessechester"/>
        <s v="East Michaelton"/>
        <s v="Murphyfurt"/>
        <s v="Phyllisport"/>
        <s v="Robinchester"/>
        <s v="Johntown"/>
        <s v="Bookertown"/>
        <s v="Amybury"/>
        <s v="Brownburgh"/>
        <s v="Lake Meganstad"/>
        <s v="Thomastown"/>
        <s v="Smithburgh"/>
        <s v="West Robinmouth"/>
        <s v="Masseyland"/>
        <s v="Port Kathrynhaven"/>
        <s v="West Cody"/>
        <s v="Pollardton"/>
        <s v="Paulside"/>
        <s v="Avilahaven"/>
        <s v="West Beverlymouth"/>
        <s v="East Richard"/>
        <s v="North Larryport"/>
        <s v="Port Krista"/>
        <s v="North Kathytown"/>
        <s v="New Daniel"/>
        <s v="East Linda"/>
        <s v="South Emily"/>
        <s v="North Christinemouth"/>
        <s v="Monicaview"/>
        <s v="Vasqueztown"/>
        <s v="Longport"/>
        <s v="Sarahland"/>
        <s v="Taylorberg"/>
        <s v="Hughesview"/>
        <s v="Stewartchester"/>
        <s v="North Brookestad"/>
        <s v="Robinborough"/>
        <s v="North Johnbury"/>
        <s v="Rodriguezmouth"/>
        <s v="New Sarah"/>
      </sharedItems>
    </cacheField>
    <cacheField name="State" numFmtId="0">
      <sharedItems/>
    </cacheField>
    <cacheField name="Loyalty_Level" numFmtId="0">
      <sharedItems count="4">
        <s v="Gold"/>
        <s v="Platinum"/>
        <s v="Silver"/>
        <s v="Bronze"/>
      </sharedItems>
    </cacheField>
    <cacheField name="Product_Name" numFmtId="0">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Category" numFmtId="0">
      <sharedItems count="5">
        <s v="Sports"/>
        <s v="Electronics"/>
        <s v="Beauty"/>
        <s v="Home"/>
        <s v="Clothing"/>
      </sharedItems>
    </cacheField>
    <cacheField name="Sub_Category" numFmtId="0">
      <sharedItems/>
    </cacheField>
    <cacheField name="Brand" numFmtId="0">
      <sharedItems count="100">
        <s v="Khan LLC"/>
        <s v="Bruce-Bowen"/>
        <s v="Sullivan and Sons"/>
        <s v="Larson Ltd"/>
        <s v="Cline-Mccarthy"/>
        <s v="Thomas LLC"/>
        <s v="Hernandez, Kennedy and Porter"/>
        <s v="Duran Group"/>
        <s v="Campbell Ltd"/>
        <s v="Weiss-Watson"/>
        <s v="Cook Ltd"/>
        <s v="Cummings and Sons"/>
        <s v="Olsen-Daniels"/>
        <s v="Lucero LLC"/>
        <s v="Smith-Mills"/>
        <s v="Montgomery, Benton and Miller"/>
        <s v="Khan, Jones and Paul"/>
        <s v="Gibson, Green and Lopez"/>
        <s v="Davis PLC"/>
        <s v="Robinson Inc"/>
        <s v="Fitzpatrick Ltd"/>
        <s v="Rice LLC"/>
        <s v="Flores-Davis"/>
        <s v="Baldwin, Garza and Gonzalez"/>
        <s v="Flores-King"/>
        <s v="White, Reeves and Woods"/>
        <s v="Dawson-Perkins"/>
        <s v="Hamilton, Woods and Walker"/>
        <s v="Poole PLC"/>
        <s v="Ramirez-Hanson"/>
        <s v="Erickson-Green"/>
        <s v="Hamilton Group"/>
        <s v="Hoffman-Williams"/>
        <s v="Reed-Schmidt"/>
        <s v="Moon, Mora and Santos"/>
        <s v="Hoffman Group"/>
        <s v="Hernandez Inc"/>
        <s v="Stevens, Fernandez and Martin"/>
        <s v="Cox Inc"/>
        <s v="Gardner-Montes"/>
        <s v="Harris Inc"/>
        <s v="Taylor-Elliott"/>
        <s v="Soto-Ellis"/>
        <s v="Taylor-Hart"/>
        <s v="Cook Inc"/>
        <s v="Nolan-Snow"/>
        <s v="May-Reese"/>
        <s v="Martin LLC"/>
        <s v="Sims-Smith"/>
        <s v="Bridges, Banks and Cummings"/>
        <s v="Butler Group"/>
        <s v="Hopkins Ltd"/>
        <s v="Smith-Charles"/>
        <s v="Ford, Murphy and Wilson"/>
        <s v="Kelly, Smith and Perez"/>
        <s v="Terry-Moore"/>
        <s v="Taylor, Dodson and Johnston"/>
        <s v="Smith-King"/>
        <s v="Pineda Ltd"/>
        <s v="Thompson-French"/>
        <s v="Brown and Sons"/>
        <s v="Allison Ltd"/>
        <s v="Flores, Pineda and Rodriguez"/>
        <s v="Holmes LLC"/>
        <s v="Sharp, Taylor and Rodriguez"/>
        <s v="Richardson-Carrillo"/>
        <s v="Luna, Anderson and Bowman"/>
        <s v="Perez-Johnston"/>
        <s v="Jones LLC"/>
        <s v="Bautista, Green and Hale"/>
        <s v="Byrd, Stewart and Valdez"/>
        <s v="Atkinson, Camacho and Oliver"/>
        <s v="Aguilar, Horton and Lewis"/>
        <s v="Torres, Spencer and Potter"/>
        <s v="Reese-Watson"/>
        <s v="Gibson, Hobbs and Weaver"/>
        <s v="Hatfield, Baird and Torres"/>
        <s v="Burns-Hansen"/>
        <s v="French Ltd"/>
        <s v="Griffin Ltd"/>
        <s v="Green, Powell and Palmer"/>
        <s v="Anderson-Riley"/>
        <s v="Robinson-Brown"/>
        <s v="Gonzales-Davis"/>
        <s v="Harrell LLC"/>
        <s v="Murray, Gould and Ware"/>
        <s v="Lopez LLC"/>
        <s v="Shepherd-Gould"/>
        <s v="Wolfe, Ross and Hester"/>
        <s v="Carroll, Long and Mendoza"/>
        <s v="Hunt Inc"/>
        <s v="Zhang Inc"/>
        <s v="Hogan-Lee"/>
        <s v="Hill PLC"/>
        <s v="Collins-Stephenson"/>
        <s v="Sims Inc"/>
        <s v="Davidson PLC"/>
        <s v="Guerra-Hendrix"/>
        <s v="Wilson Group"/>
        <s v="Phillips and Sons"/>
      </sharedItems>
    </cacheField>
    <cacheField name="cost" numFmtId="0">
      <sharedItems containsSemiMixedTypes="0" containsString="0" containsNumber="1" minValue="17.309999999999999" maxValue="495.72"/>
    </cacheField>
    <cacheField name="Stock" numFmtId="0">
      <sharedItems containsSemiMixedTypes="0" containsString="0" containsNumber="1" minValue="57" maxValue="496"/>
    </cacheField>
    <cacheField name="Store_Name" numFmtId="0">
      <sharedItems/>
    </cacheField>
    <cacheField name="Region" numFmtId="0">
      <sharedItems/>
    </cacheField>
    <cacheField name="City" numFmtId="0">
      <sharedItems/>
    </cacheField>
    <cacheField name="Store_Type" numFmtId="0">
      <sharedItems/>
    </cacheField>
    <cacheField name="Gross_Sales" numFmtId="0">
      <sharedItems containsSemiMixedTypes="0" containsString="0" containsNumber="1" minValue="21.14" maxValue="3992.8"/>
    </cacheField>
    <cacheField name="Discount_Amount" numFmtId="0">
      <sharedItems containsSemiMixedTypes="0" containsString="0" containsNumber="1" minValue="0" maxValue="38137.839999999997"/>
    </cacheField>
    <cacheField name="Total_Cost" numFmtId="0">
      <sharedItems containsSemiMixedTypes="0" containsString="0" containsNumber="1" minValue="17.309999999999999" maxValue="1982.88"/>
    </cacheField>
    <cacheField name="Profit" numFmtId="0">
      <sharedItems containsSemiMixedTypes="0" containsString="0" containsNumber="1" minValue="-1705.5056" maxValue="3625.6480000000001" count="2000">
        <n v="-47.56359999999998"/>
        <n v="-982.34069999999986"/>
        <n v="2568.9900000000002"/>
        <n v="381.17840000000001"/>
        <n v="1781.508"/>
        <n v="-1038.7856999999999"/>
        <n v="412.08699999999999"/>
        <n v="502.36120000000005"/>
        <n v="646.38750000000005"/>
        <n v="985.1418000000001"/>
        <n v="93.065899999999999"/>
        <n v="-351.66560000000004"/>
        <n v="2027.5767999999998"/>
        <n v="-394.89999999999992"/>
        <n v="481.61480000000006"/>
        <n v="1839.1691999999998"/>
        <n v="196.71000000000004"/>
        <n v="335.90260000000001"/>
        <n v="186.72500000000002"/>
        <n v="-148.54880000000003"/>
        <n v="726.59760000000006"/>
        <n v="206.52680000000001"/>
        <n v="2195.4522000000002"/>
        <n v="545.91759999999999"/>
        <n v="-831.00599999999997"/>
        <n v="1889.3224"/>
        <n v="-1127.0255999999999"/>
        <n v="587.87010000000009"/>
        <n v="-352.36619999999999"/>
        <n v="730.03800000000012"/>
        <n v="112.56060000000002"/>
        <n v="-484.13760000000002"/>
        <n v="522.33439999999996"/>
        <n v="987.78699999999992"/>
        <n v="1462.5311999999999"/>
        <n v="-995.35360000000014"/>
        <n v="626.99039999999991"/>
        <n v="-629.92560000000003"/>
        <n v="2045.7231999999999"/>
        <n v="388.40319999999997"/>
        <n v="980.55959999999993"/>
        <n v="96.217200000000162"/>
        <n v="1100.492"/>
        <n v="1325.0075999999999"/>
        <n v="-184.30720000000002"/>
        <n v="981.2639999999999"/>
        <n v="68.308600000000013"/>
        <n v="97.250799999999998"/>
        <n v="205.21359999999999"/>
        <n v="460.85440000000017"/>
        <n v="-445.94399999999996"/>
        <n v="-484.67459999999994"/>
        <n v="-63.056699999999978"/>
        <n v="651.79449999999997"/>
        <n v="1438.4148"/>
        <n v="697.01400000000001"/>
        <n v="728.79600000000005"/>
        <n v="497.27039999999994"/>
        <n v="690.94159999999988"/>
        <n v="584.1341000000001"/>
        <n v="-23.454699999999974"/>
        <n v="286.09440000000001"/>
        <n v="35.147199999999998"/>
        <n v="-135.47699999999998"/>
        <n v="266.09999999999991"/>
        <n v="899.16640000000007"/>
        <n v="747.13999999999987"/>
        <n v="675.51600000000008"/>
        <n v="-1705.5056"/>
        <n v="737.24959999999999"/>
        <n v="-1249.01"/>
        <n v="287.81799999999998"/>
        <n v="368.36620000000011"/>
        <n v="330.36819999999989"/>
        <n v="34.972000000000008"/>
        <n v="1172.6343999999999"/>
        <n v="243.68499999999995"/>
        <n v="152.93860000000001"/>
        <n v="901.92399999999998"/>
        <n v="166.53450000000004"/>
        <n v="203.47379999999998"/>
        <n v="58.47750000000002"/>
        <n v="133.73440000000005"/>
        <n v="-444.68680000000001"/>
        <n v="567.54999999999995"/>
        <n v="-138.57600000000002"/>
        <n v="1548.5627999999999"/>
        <n v="1749.7632000000001"/>
        <n v="103.44759999999997"/>
        <n v="127.66959999999995"/>
        <n v="256.67119999999994"/>
        <n v="-1010.4092000000001"/>
        <n v="402.04989999999992"/>
        <n v="514.10400000000004"/>
        <n v="635.36999999999989"/>
        <n v="-285.3612"/>
        <n v="602.03599999999994"/>
        <n v="575.29680000000008"/>
        <n v="-264.63040000000001"/>
        <n v="-68.782799999999952"/>
        <n v="298.92"/>
        <n v="373.24439999999993"/>
        <n v="430.39760000000001"/>
        <n v="1320.4956000000011"/>
        <n v="1283.9717999999998"/>
        <n v="145.19120000000004"/>
        <n v="1541.4852000000001"/>
        <n v="1356.1112000000001"/>
        <n v="918.66300000000001"/>
        <n v="-287.01420000000007"/>
        <n v="-920.26559999999984"/>
        <n v="994.22579999999994"/>
        <n v="842.03970000000004"/>
        <n v="6.4559999999999889"/>
        <n v="512.4190000000001"/>
        <n v="2761.0780000000004"/>
        <n v="946.12239999999997"/>
        <n v="505.20299999999997"/>
        <n v="-210.56"/>
        <n v="172.46420000000001"/>
        <n v="830.78060000000005"/>
        <n v="-208.54800000000023"/>
        <n v="-0.88079999999996517"/>
        <n v="777.82200000000012"/>
        <n v="-25.059999999999988"/>
        <n v="364.92449999999991"/>
        <n v="544.50639999999987"/>
        <n v="1629.5828999999999"/>
        <n v="588.00599999999986"/>
        <n v="205.71499999999997"/>
        <n v="637.6454"/>
        <n v="584.8275000000001"/>
        <n v="2594.2192"/>
        <n v="435.73340000000002"/>
        <n v="-1212.4312"/>
        <n v="189.3768"/>
        <n v="1828.6776"/>
        <n v="11.307000000000016"/>
        <n v="-96.203999999999951"/>
        <n v="1290.2700000000002"/>
        <n v="267.84300000000007"/>
        <n v="131.84299999999999"/>
        <n v="762.93039999999996"/>
        <n v="-398.77919999999995"/>
        <n v="-129.38279999999997"/>
        <n v="107.36880000000019"/>
        <n v="1082.94"/>
        <n v="409.40820000000008"/>
        <n v="104.6019"/>
        <n v="649.27440000000001"/>
        <n v="345.91039999999998"/>
        <n v="615.86400000000015"/>
        <n v="-242.8828"/>
        <n v="143.58960000000025"/>
        <n v="122.22220000000002"/>
        <n v="1567.5192000000002"/>
        <n v="1756.46"/>
        <n v="-1.9740000000000038"/>
        <n v="16.389200000000002"/>
        <n v="-172.95659999999998"/>
        <n v="808.58119999999997"/>
        <n v="317.55099999999987"/>
        <n v="631.66560000000004"/>
        <n v="189.83070000000004"/>
        <n v="-1253.8016"/>
        <n v="844.97699999999998"/>
        <n v="1470.5816"/>
        <n v="706.70559999999989"/>
        <n v="779.03200000000015"/>
        <n v="-350.80079999999998"/>
        <n v="-309.71759999999995"/>
        <n v="197.26920000000001"/>
        <n v="875.80000000000018"/>
        <n v="423.42600000000004"/>
        <n v="2347.8240000000001"/>
        <n v="322.29799999999989"/>
        <n v="443.27200000000005"/>
        <n v="-5.9099999999999966"/>
        <n v="1121.7599999999998"/>
        <n v="124.54819999999984"/>
        <n v="1111.7151000000001"/>
        <n v="-401.81400000000008"/>
        <n v="1231.0496000000003"/>
        <n v="374.27909999999997"/>
        <n v="495.80100000000004"/>
        <n v="501.02940000000001"/>
        <n v="511.11919999999992"/>
        <n v="516.59339999999986"/>
        <n v="866.85360000000014"/>
        <n v="355.34399999999994"/>
        <n v="503.97900000000004"/>
        <n v="613.4129999999999"/>
        <n v="-420.0825000000001"/>
        <n v="44.747199999999964"/>
        <n v="2054.712"/>
        <n v="379.76430000000005"/>
        <n v="2498.2660000000001"/>
        <n v="357.88279999999997"/>
        <n v="96.416399999999953"/>
        <n v="-92.287599999999998"/>
        <n v="745.30320000000006"/>
        <n v="573.09199999999998"/>
        <n v="829.5616"/>
        <n v="21.220800000000054"/>
        <n v="862.45080000000007"/>
        <n v="243.10539999999997"/>
        <n v="-530.6404"/>
        <n v="-102.69110000000001"/>
        <n v="1898.9184"/>
        <n v="246.80759999999992"/>
        <n v="410.68979999999999"/>
        <n v="834.05190000000005"/>
        <n v="-1428.8716000000002"/>
        <n v="233.13019999999995"/>
        <n v="396.14160000000004"/>
        <n v="763.49549999999999"/>
        <n v="-1042.0139999999999"/>
        <n v="-179.1148"/>
        <n v="371.41319999999996"/>
        <n v="-1065.1096"/>
        <n v="187.09799999999996"/>
        <n v="928.11199999999985"/>
        <n v="-648.78"/>
        <n v="1081.94"/>
        <n v="725.33160000000009"/>
        <n v="2211.1680000000001"/>
        <n v="1411.5248000000001"/>
        <n v="1167.6797999999999"/>
        <n v="1313.7616"/>
        <n v="675.73559999999998"/>
        <n v="680.73599999999999"/>
        <n v="646.73040000000003"/>
        <n v="1961.3887999999999"/>
        <n v="711.61849999999993"/>
        <n v="-86.055199999999957"/>
        <n v="313.82899999999995"/>
        <n v="943.64320000000009"/>
        <n v="871.00800000000004"/>
        <n v="4.2676000000000158"/>
        <n v="-275.11800000000005"/>
        <n v="1898.0103000000001"/>
        <n v="317.7537999999999"/>
        <n v="-80.211500000000001"/>
        <n v="884.40300000000002"/>
        <n v="1111.6496"/>
        <n v="-236.73000000000002"/>
        <n v="-606.48079999999993"/>
        <n v="378.12950000000001"/>
        <n v="465.76199999999994"/>
        <n v="854.46999999999991"/>
        <n v="1657.8643999999999"/>
        <n v="1890.8000000000002"/>
        <n v="62.897999999999968"/>
        <n v="-491.7944"/>
        <n v="668.06900000000007"/>
        <n v="301.43280000000004"/>
        <n v="-177.09879999999998"/>
        <n v="728.46159999999998"/>
        <n v="-201.63860000000003"/>
        <n v="-174.64200000000005"/>
        <n v="1444.0680000000002"/>
        <n v="2709.3812000000003"/>
        <n v="-157.3907999999999"/>
        <n v="604.55120000000011"/>
        <n v="1057.5847999999999"/>
        <n v="265.04000000000002"/>
        <n v="1141.31"/>
        <n v="81.269999999999982"/>
        <n v="-705.17219999999998"/>
        <n v="1185.7147999999997"/>
        <n v="597.9104000000001"/>
        <n v="-78.418000000000035"/>
        <n v="670.49759999999992"/>
        <n v="407.36160000000001"/>
        <n v="95.726299999999981"/>
        <n v="146.92959999999999"/>
        <n v="634.78079999999989"/>
        <n v="-182.08079999999995"/>
        <n v="241.40959999999995"/>
        <n v="1627.1159999999998"/>
        <n v="213.25209999999998"/>
        <n v="-546.048"/>
        <n v="220.3425000000002"/>
        <n v="-1140.6660000000002"/>
        <n v="54.330500000000029"/>
        <n v="510.50960000000003"/>
        <n v="1647.525000000001"/>
        <n v="1633.0852"/>
        <n v="1412.6160000000002"/>
        <n v="-85.886400000000009"/>
        <n v="517.23200000000008"/>
        <n v="167.15250000000003"/>
        <n v="88.061000000000035"/>
        <n v="-878.82240000000002"/>
        <n v="335.91399999999999"/>
        <n v="1400.77"/>
        <n v="-896.99599999999998"/>
        <n v="794.1196000000001"/>
        <n v="-1152.3072"/>
        <n v="567.41599999999994"/>
        <n v="2240.7088000000003"/>
        <n v="742.00680000000011"/>
        <n v="1067.944"/>
        <n v="874.30600000000004"/>
        <n v="1797.3996"/>
        <n v="1614.2552000000001"/>
        <n v="1452.4144000000001"/>
        <n v="-694.16399999999999"/>
        <n v="-139.74839999999995"/>
        <n v="690.0619999999999"/>
        <n v="-326.93640000000005"/>
        <n v="2125.3764000000001"/>
        <n v="667.15800000000002"/>
        <n v="-118.26479999999998"/>
        <n v="165.767"/>
        <n v="-117.41800000000001"/>
        <n v="1569.476999999999"/>
        <n v="163.66239999999999"/>
        <n v="-394.09219999999993"/>
        <n v="136.74100000000001"/>
        <n v="701.48939999999993"/>
        <n v="328.95699999999999"/>
        <n v="280.19840000000011"/>
        <n v="565.0675"/>
        <n v="357.39200000000005"/>
        <n v="-42.079800000000091"/>
        <n v="614.2059999999999"/>
        <n v="102.05"/>
        <n v="1.512000000000171"/>
        <n v="-1180.0064"/>
        <n v="-736.95690000000013"/>
        <n v="-178.54499999999999"/>
        <n v="504.00479999999993"/>
        <n v="740.61540000000002"/>
        <n v="661.91100000000006"/>
        <n v="1611.7520000000002"/>
        <n v="2379.1943999999999"/>
        <n v="-342.82"/>
        <n v="-251.34000000000003"/>
        <n v="362.99999999999989"/>
        <n v="2290.8134999999997"/>
        <n v="-1008.8243999999997"/>
        <n v="717.93279999999993"/>
        <n v="1814.0768999999998"/>
        <n v="494.74500000000006"/>
        <n v="703.14840000000004"/>
        <n v="1056.4895999999999"/>
        <n v="-493.30279999999993"/>
        <n v="-232.27979999999999"/>
        <n v="395.44399999999996"/>
        <n v="1302.5351999999998"/>
        <n v="1969.6943999999999"/>
        <n v="1323.6576"/>
        <n v="-83.913200000000074"/>
        <n v="-616.54"/>
        <n v="562.10820000000001"/>
        <n v="311.57820000000004"/>
        <n v="-243.10079999999999"/>
        <n v="88.683999999999969"/>
        <n v="1259.5649999999998"/>
        <n v="1804.7799999999997"/>
        <n v="45.985199999999963"/>
        <n v="1093.48"/>
        <n v="368.28399999999999"/>
        <n v="-228.36320000000003"/>
        <n v="-88.359999999999985"/>
        <n v="256.64059999999995"/>
        <n v="931.72080000000028"/>
        <n v="-526.24399999999991"/>
        <n v="39.982799999999997"/>
        <n v="98.632000000000062"/>
        <n v="254.29550000000006"/>
        <n v="-385.67720000000003"/>
        <n v="839.95"/>
        <n v="137.58479999999997"/>
        <n v="-192.42360000000002"/>
        <n v="2205.768"/>
        <n v="471.00559999999996"/>
        <n v="-190.09120000000007"/>
        <n v="817.82459999999992"/>
        <n v="825.41399999999999"/>
        <n v="410.01239999999984"/>
        <n v="-733.84559999999999"/>
        <n v="-265.279"/>
        <n v="-789.6096"/>
        <n v="2722.8519999999999"/>
        <n v="1734.4722000000002"/>
        <n v="2273.9008000000003"/>
        <n v="331.37900000000002"/>
        <n v="379.38319999999999"/>
        <n v="3103.1019999999999"/>
        <n v="-530.43359999999996"/>
        <n v="-139.30590000000007"/>
        <n v="-460.25580000000002"/>
        <n v="1093.1427999999999"/>
        <n v="478.48960000000005"/>
        <n v="1765.4490000000001"/>
        <n v="2415.4094999999998"/>
        <n v="-223.02000000000004"/>
        <n v="695.36599999999987"/>
        <n v="-7.6268000000000029"/>
        <n v="2144.2528000000002"/>
        <n v="675.24439999999993"/>
        <n v="2131.7983999999997"/>
        <n v="1230.31"/>
        <n v="400.72249999999997"/>
        <n v="613.33240000000001"/>
        <n v="169.70599999999996"/>
        <n v="-562.83059999999989"/>
        <n v="-497.44159999999988"/>
        <n v="371.5104"/>
        <n v="367.72300000000001"/>
        <n v="826.4405999999999"/>
        <n v="-257.8768"/>
        <n v="449.65440000000012"/>
        <n v="-40.607000000000014"/>
        <n v="1054.7791999999999"/>
        <n v="602.30060000000003"/>
        <n v="2592.0402000000004"/>
        <n v="421.80259999999998"/>
        <n v="70.727400000000003"/>
        <n v="817.54500000000007"/>
        <n v="-66.747500000000002"/>
        <n v="352.65099999999995"/>
        <n v="364.4692"/>
        <n v="-322.83999999999997"/>
        <n v="2962.4540000000002"/>
        <n v="2043.752"/>
        <n v="934.81459999999993"/>
        <n v="-288.10640000000001"/>
        <n v="571.76609999999982"/>
        <n v="899.28399999999999"/>
        <n v="102.59280000000012"/>
        <n v="94.78"/>
        <n v="526.4226000000001"/>
        <n v="1089.8464000000001"/>
        <n v="1307.2383999999997"/>
        <n v="1339.6608000000001"/>
        <n v="438.47959999999983"/>
        <n v="2210.5172000000002"/>
        <n v="200.13420000000002"/>
        <n v="56.641999999999996"/>
        <n v="-332.58100000000002"/>
        <n v="2076.2503999999999"/>
        <n v="-434.07259999999997"/>
        <n v="-1288.9607999999998"/>
        <n v="428.15640000000002"/>
        <n v="1302.6996000000001"/>
        <n v="349.1013999999999"/>
        <n v="439.2965999999999"/>
        <n v="969.60599999999886"/>
        <n v="2779.3616000000002"/>
        <n v="207.60919999999999"/>
        <n v="1476.5519999999999"/>
        <n v="998.37480000000005"/>
        <n v="964.10799999999995"/>
        <n v="-111.64199999999994"/>
        <n v="758.32819999999992"/>
        <n v="319.34940000000006"/>
        <n v="253.04999999999995"/>
        <n v="317.39200000000028"/>
        <n v="-1137.5216"/>
        <n v="-305"/>
        <n v="-57.90319999999997"/>
        <n v="389.16760000000005"/>
        <n v="-87.70150000000001"/>
        <n v="1010.172"/>
        <n v="2638.4287999999997"/>
        <n v="621.84429999999998"/>
        <n v="471.47999999999979"/>
        <n v="372.5920000000001"/>
        <n v="72.566000000000088"/>
        <n v="162.65940000000001"/>
        <n v="-379.26739999999995"/>
        <n v="1237.8543"/>
        <n v="-335.75880000000006"/>
        <n v="1106.9407999999999"/>
        <n v="477.74080000000004"/>
        <n v="581.4348"/>
        <n v="337.88490000000002"/>
        <n v="255.62800000000004"/>
        <n v="345.73500000000001"/>
        <n v="849.59999999999991"/>
        <n v="493.92400000000004"/>
        <n v="86.594300000000032"/>
        <n v="66.019999999999982"/>
        <n v="-19.239600000000053"/>
        <n v="-189.23520000000008"/>
        <n v="2671.9984000000004"/>
        <n v="982.41199999999992"/>
        <n v="-17.722899999999981"/>
        <n v="-34.545899999999847"/>
        <n v="1270.4572000000001"/>
        <n v="-242.71080000000006"/>
        <n v="494.18790000000001"/>
        <n v="-309.096"/>
        <n v="349.31419999999997"/>
        <n v="79.976600000000019"/>
        <n v="585.57600000000002"/>
        <n v="355.98950000000002"/>
        <n v="-846.00799999999992"/>
        <n v="-622.37"/>
        <n v="49.57820000000001"/>
        <n v="-251.26659999999993"/>
        <n v="1250.4096"/>
        <n v="159.518"/>
        <n v="-494.71320000000003"/>
        <n v="65.713599999999929"/>
        <n v="-121.13200000000001"/>
        <n v="311.95320000000004"/>
        <n v="162.72959999999998"/>
        <n v="-58.935599999999909"/>
        <n v="152.82470000000001"/>
        <n v="372.11719999999997"/>
        <n v="171.26600000000002"/>
        <n v="-108.7218"/>
        <n v="47.375600000000006"/>
        <n v="1240.0419999999999"/>
        <n v="616.2672"/>
        <n v="629.72080000000005"/>
        <n v="837.73739999999998"/>
        <n v="1786.6829999999998"/>
        <n v="-830.94920000000002"/>
        <n v="2566.5764000000004"/>
        <n v="437.77759999999989"/>
        <n v="-163.63319999999999"/>
        <n v="218.30480000000006"/>
        <n v="418.40319999999997"/>
        <n v="-248.45220000000003"/>
        <n v="377.988"/>
        <n v="1019.0719999999999"/>
        <n v="787.02440000000001"/>
        <n v="1880.3471999999999"/>
        <n v="395.49699999999996"/>
        <n v="309.0619999999999"/>
        <n v="406.45839999999993"/>
        <n v="1288.924"/>
        <n v="-518.19440000000009"/>
        <n v="1763.1461999999999"/>
        <n v="790.02520000000004"/>
        <n v="52.520799999999895"/>
        <n v="182.05480000000006"/>
        <n v="213.30959999999999"/>
        <n v="297.15260000000001"/>
        <n v="402.53100000000001"/>
        <n v="-957.26240000000007"/>
        <n v="216.20999999999992"/>
        <n v="20.089800000000025"/>
        <n v="669.11200000000008"/>
        <n v="378.358"/>
        <n v="1936.7860000000003"/>
        <n v="-454.14059999999989"/>
        <n v="675.21119999999996"/>
        <n v="995.91280000000006"/>
        <n v="1484.1569999999999"/>
        <n v="1430.5727999999999"/>
        <n v="406.75440000000003"/>
        <n v="-122.05199999999991"/>
        <n v="584.78239999999994"/>
        <n v="46.352300000000014"/>
        <n v="733.53600000000006"/>
        <n v="629.65880000000016"/>
        <n v="-575.61599999999999"/>
        <n v="1069.1004"/>
        <n v="2457.27"/>
        <n v="424.41679999999997"/>
        <n v="662.13119999999992"/>
        <n v="-61.811200000000099"/>
        <n v="1188.7128"/>
        <n v="-105.17460000000005"/>
        <n v="86.767200000000003"/>
        <n v="661.02480000000003"/>
        <n v="354.11069999999995"/>
        <n v="-994.76559999999995"/>
        <n v="1222.3368"/>
        <n v="157.76480000000015"/>
        <n v="493.72099999999989"/>
        <n v="1189.2272"/>
        <n v="-234.23740000000004"/>
        <n v="363.20000000000005"/>
        <n v="2614.7276000000002"/>
        <n v="1108.096"/>
        <n v="-77.202800000000025"/>
        <n v="-481.49760000000003"/>
        <n v="-294.02100000000002"/>
        <n v="514.08699999999999"/>
        <n v="4.0080000000000382"/>
        <n v="2116.1107999999999"/>
        <n v="29.101500000000016"/>
        <n v="1308.258"/>
        <n v="2116.3807999999999"/>
        <n v="941.94360000000006"/>
        <n v="-750.08279999999991"/>
        <n v="3116.7096000000001"/>
        <n v="-146.19329999999999"/>
        <n v="2874.6939999999991"/>
        <n v="1727.1864"/>
        <n v="440.89359999999988"/>
        <n v="1102.0970999999997"/>
        <n v="358.3291999999999"/>
        <n v="-354.70769999999999"/>
        <n v="-1376.2292000000002"/>
        <n v="438.32099999999991"/>
        <n v="-345.52800000000002"/>
        <n v="2448.2462999999998"/>
        <n v="-422.61099999999999"/>
        <n v="1354.3883999999998"/>
        <n v="1165.9110000000001"/>
        <n v="322.09889999999996"/>
        <n v="-404.86559999999986"/>
        <n v="-461.89170000000001"/>
        <n v="1155.8180000000002"/>
        <n v="2257.6368000000002"/>
        <n v="1608.1420000000003"/>
        <n v="-220.35920000000004"/>
        <n v="2048.7983999999997"/>
        <n v="-638.17320000000018"/>
        <n v="-341.55360000000007"/>
        <n v="479.72360000000003"/>
        <n v="68.229999999999961"/>
        <n v="434.12250000000006"/>
        <n v="854.06200000000001"/>
        <n v="365.34920000000011"/>
        <n v="1366.3416000000002"/>
        <n v="256.99699999999996"/>
        <n v="91.711999999999989"/>
        <n v="718.43849999999986"/>
        <n v="1776.1619999999998"/>
        <n v="-251.9982"/>
        <n v="-236.8058"/>
        <n v="-303.78559999999993"/>
        <n v="940.22159999999997"/>
        <n v="-108.71740000000003"/>
        <n v="-58.503999999999991"/>
        <n v="187.49339999999998"/>
        <n v="-187.51859999999999"/>
        <n v="227.37040000000002"/>
        <n v="274.68680000000006"/>
        <n v="-184.46109999999999"/>
        <n v="-586.55839999999989"/>
        <n v="1605.9305999999999"/>
        <n v="-54.203700000000026"/>
        <n v="1360.3427999999999"/>
        <n v="-963.19800000000009"/>
        <n v="83.4084"/>
        <n v="-65.099999999999966"/>
        <n v="843.4344000000001"/>
        <n v="127.86"/>
        <n v="102.46499999999997"/>
        <n v="358.51300000000003"/>
        <n v="198.751"/>
        <n v="496.12000000000006"/>
        <n v="545.85559999999998"/>
        <n v="130.85759999999993"/>
        <n v="3429.9628000000002"/>
        <n v="-390.56320000000005"/>
        <n v="764.50400000000002"/>
        <n v="821.35530000000006"/>
        <n v="838.28000000000009"/>
        <n v="403.00890000000004"/>
        <n v="-785.12639999999999"/>
        <n v="1425.4967999999999"/>
        <n v="400.70579999999984"/>
        <n v="254.93970000000002"/>
        <n v="809.03039999999987"/>
        <n v="-175.0976"/>
        <n v="1031.8091999999999"/>
        <n v="75.045599999999993"/>
        <n v="124.91640000000001"/>
        <n v="-222.09359999999998"/>
        <n v="-467.3202"/>
        <n v="1093.4184"/>
        <n v="1576.068"/>
        <n v="171.12879999999984"/>
        <n v="366.25560000000002"/>
        <n v="1809.1407999999999"/>
        <n v="-95.458400000000012"/>
        <n v="25.66020000000001"/>
        <n v="232.04079999999999"/>
        <n v="423.16829999999987"/>
        <n v="700.4896"/>
        <n v="-302.38560000000001"/>
        <n v="1157.5332000000001"/>
        <n v="758.62739999999997"/>
        <n v="994.59039999999993"/>
        <n v="1172.3416"/>
        <n v="-111.36999999999989"/>
        <n v="412.04399999999998"/>
        <n v="-833.69440000000009"/>
        <n v="181.70750000000004"/>
        <n v="-376.37490000000003"/>
        <n v="-273.28500000000008"/>
        <n v="524.40639999999996"/>
        <n v="90.123599999999982"/>
        <n v="1037.5718000000002"/>
        <n v="331.20159999999987"/>
        <n v="-1185.6579999999999"/>
        <n v="113.1472"/>
        <n v="-207.35580000000004"/>
        <n v="706.99199999999996"/>
        <n v="-292.62560000000008"/>
        <n v="35.21999999999997"/>
        <n v="470.70600000000013"/>
        <n v="-639.47280000000012"/>
        <n v="-233.33519999999993"/>
        <n v="1700.4080000000001"/>
        <n v="634.92679999999996"/>
        <n v="40.622999999999877"/>
        <n v="1906.7600000000002"/>
        <n v="1262.7936000000002"/>
        <n v="843.49279999999999"/>
        <n v="313.01479999999998"/>
        <n v="241.66560000000001"/>
        <n v="413.91199999999992"/>
        <n v="1412.6984"/>
        <n v="-505.46789999999999"/>
        <n v="376.67999999999984"/>
        <n v="-527.99039999999991"/>
        <n v="1296.855"/>
        <n v="-81.361999999999995"/>
        <n v="852.55980000000011"/>
        <n v="-709.22069999999997"/>
        <n v="-440.56559999999996"/>
        <n v="329.02599999999995"/>
        <n v="1668.9623999999999"/>
        <n v="150.39600000000002"/>
        <n v="-855.43139999999994"/>
        <n v="-311.21609999999998"/>
        <n v="-663.46479999999997"/>
        <n v="90.434799999999996"/>
        <n v="148.34000000000003"/>
        <n v="2028.1181999999999"/>
        <n v="288.37559999999996"/>
        <n v="1078.586"/>
        <n v="-157.95380000000011"/>
        <n v="-219.446"/>
        <n v="1212.1191999999999"/>
        <n v="-301.94000000000005"/>
        <n v="-26.966400000000021"/>
        <n v="1751.2544000000003"/>
        <n v="101.72880000000001"/>
        <n v="216.7679"/>
        <n v="23.07449999999983"/>
        <n v="67.900199999999927"/>
        <n v="1767.0452"/>
        <n v="262.51040000000006"/>
        <n v="151.2647"/>
        <n v="-238.68450000000001"/>
        <n v="555.06359999999995"/>
        <n v="857.44859999999994"/>
        <n v="-1156.5791999999999"/>
        <n v="420.06760000000008"/>
        <n v="2499.8624000000004"/>
        <n v="141.85000000000002"/>
        <n v="98.172000000000139"/>
        <n v="679.3578"/>
        <n v="-218.02320000000003"/>
        <n v="-904.75840000000005"/>
        <n v="44.343100000000021"/>
        <n v="-36.756599999999992"/>
        <n v="2161.1855999999998"/>
        <n v="330.63750000000005"/>
        <n v="486.67800000000005"/>
        <n v="-306.81959999999992"/>
        <n v="105.53300000000002"/>
        <n v="-641.38079999999991"/>
        <n v="1746.1872000000001"/>
        <n v="474.27890000000002"/>
        <n v="-74.619599999999991"/>
        <n v="-77.574799999999982"/>
        <n v="1626.7944000000002"/>
        <n v="331.10500000000002"/>
        <n v="-270.36480000000006"/>
        <n v="-188.30160000000001"/>
        <n v="916.54259999999999"/>
        <n v="-107.42580000000004"/>
        <n v="1542.1725000000001"/>
        <n v="-513.40020000000004"/>
        <n v="271.67520000000013"/>
        <n v="700.59780000000001"/>
        <n v="-470.58"/>
        <n v="214.75280000000001"/>
        <n v="-1414.0064"/>
        <n v="645.57459999999992"/>
        <n v="685.22499999999991"/>
        <n v="1218.1479999999999"/>
        <n v="1155.7128"/>
        <n v="-986.29240000000004"/>
        <n v="1740.3999999999999"/>
        <n v="723.11899999999991"/>
        <n v="840.24200000000019"/>
        <n v="-9.6836000000000695"/>
        <n v="480.57680000000005"/>
        <n v="301.40699999999993"/>
        <n v="957.96870000000013"/>
        <n v="141.5583"/>
        <n v="267.04419999999999"/>
        <n v="-836.45640000000014"/>
        <n v="43.50360000000012"/>
        <n v="-1704.8679999999999"/>
        <n v="814.44799999999998"/>
        <n v="724.05539999999996"/>
        <n v="-99.591599999999971"/>
        <n v="257.90079999999989"/>
        <n v="313.95240000000001"/>
        <n v="114.65840000000003"/>
        <n v="444.61620000000016"/>
        <n v="223.03579999999999"/>
        <n v="886.98649999999998"/>
        <n v="739.8180000000001"/>
        <n v="1542.5092000000002"/>
        <n v="230.16129999999998"/>
        <n v="-6.0475999999999885"/>
        <n v="-837.05599999999993"/>
        <n v="382.04640000000006"/>
        <n v="-314.25520000000006"/>
        <n v="-726.85280000000012"/>
        <n v="1669.1178"/>
        <n v="597.06719999999996"/>
        <n v="150.64380000000011"/>
        <n v="356.40960000000013"/>
        <n v="520.197"/>
        <n v="-376.03800000000007"/>
        <n v="974.99919999999997"/>
        <n v="1229.0716000000002"/>
        <n v="-882.31840000000011"/>
        <n v="-96.470400000000041"/>
        <n v="-174.214"/>
        <n v="332.6182"/>
        <n v="-112.029"/>
        <n v="1095.0852"/>
        <n v="224.42200000000003"/>
        <n v="852.28800000000001"/>
        <n v="795.83179999999993"/>
        <n v="-72.933999999999969"/>
        <n v="367.47420000000005"/>
        <n v="462.87720000000002"/>
        <n v="-283.89149999999995"/>
        <n v="814.01279999999997"/>
        <n v="799.69920000000002"/>
        <n v="1452.7743999999998"/>
        <n v="-350.38979999999998"/>
        <n v="581.09129999999993"/>
        <n v="224.46199999999999"/>
        <n v="926.4375"/>
        <n v="134.9008"/>
        <n v="250.94190000000003"/>
        <n v="110.80179999999999"/>
        <n v="2027.0651999999998"/>
        <n v="685.47040000000004"/>
        <n v="664.00659999999993"/>
        <n v="-18.039999999999964"/>
        <n v="-71.867199999999912"/>
        <n v="633.97379999999998"/>
        <n v="-679.29150000000004"/>
        <n v="601.7346"/>
        <n v="216.49539999999996"/>
        <n v="-220.74"/>
        <n v="183.98000000000002"/>
        <n v="592.77750000000003"/>
        <n v="1359.4584000000002"/>
        <n v="398.49919999999997"/>
        <n v="1393.0179999999998"/>
        <n v="610.22340000000008"/>
        <n v="248.108"/>
        <n v="1735.2149999999999"/>
        <n v="-648.5829"/>
        <n v="841.36599999999999"/>
        <n v="427.59800000000007"/>
        <n v="-102.94"/>
        <n v="228.57899999999995"/>
        <n v="329.13220000000001"/>
        <n v="-769.40200000000004"/>
        <n v="-147.61159999999995"/>
        <n v="208.54249999999999"/>
        <n v="1205.5416"/>
        <n v="-6.4875000000000114"/>
        <n v="833.62619999999993"/>
        <n v="-10.259799999999984"/>
        <n v="856.72400000000005"/>
        <n v="-1165.3391999999999"/>
        <n v="-213.29309999999987"/>
        <n v="408.15000000000003"/>
        <n v="1881.5700000000002"/>
        <n v="-435.73400000000004"/>
        <n v="736.89120000000003"/>
        <n v="378.13199999999983"/>
        <n v="504.29699999999991"/>
        <n v="1033.1514000000002"/>
        <n v="-648.8646"/>
        <n v="268.95839999999998"/>
        <n v="1.4276000000000408"/>
        <n v="-57.756000000000029"/>
        <n v="545.99840000000006"/>
        <n v="-1547.672"/>
        <n v="-2.5760000000000005"/>
        <n v="459.99659999999994"/>
        <n v="-219.5668"/>
        <n v="-21.891800000000103"/>
        <n v="1033.7112"/>
        <n v="-206.64879999999999"/>
        <n v="-211.73439999999999"/>
        <n v="-171.35120000000018"/>
        <n v="349.38449999999989"/>
        <n v="1079.616"/>
        <n v="112.59840000000008"/>
        <n v="-217.28999999999996"/>
        <n v="639.84"/>
        <n v="-86.408699999999953"/>
        <n v="-93.627999999999986"/>
        <n v="146.6271999999999"/>
        <n v="1724.7959999999998"/>
        <n v="777.4559999999999"/>
        <n v="-1105.3544999999999"/>
        <n v="352.71839999999997"/>
        <n v="186.75839999999999"/>
        <n v="-656.72040000000004"/>
        <n v="-471.00960000000009"/>
        <n v="-168.238"/>
        <n v="406.50939999999997"/>
        <n v="-401.04939999999999"/>
        <n v="1281.8504"/>
        <n v="-6.7552000000000021"/>
        <n v="-919.03979999999979"/>
        <n v="-267.08100000000002"/>
        <n v="1528.2528000000002"/>
        <n v="1423.1339999999998"/>
        <n v="81.524499999999989"/>
        <n v="-485.86380000000014"/>
        <n v="86.642099999999914"/>
        <n v="509.94460000000015"/>
        <n v="406.6049999999999"/>
        <n v="538.37699999999984"/>
        <n v="1347.576"/>
        <n v="1222.6669999999999"/>
        <n v="-360.12399999999997"/>
        <n v="1946.1912000000002"/>
        <n v="964.94759999999997"/>
        <n v="2226.9539999999997"/>
        <n v="116.178"/>
        <n v="1808.6244000000002"/>
        <n v="-773.64839999999992"/>
        <n v="201.81059999999991"/>
        <n v="625.47359999999992"/>
        <n v="-11.174999999999955"/>
        <n v="3625.6480000000001"/>
        <n v="-497.23400000000004"/>
        <n v="282.53640000000001"/>
        <n v="-116.60800000000017"/>
        <n v="805.04249999999979"/>
        <n v="792.84079999999994"/>
        <n v="-242.95360000000016"/>
        <n v="748.35029999999983"/>
        <n v="854.43540000000007"/>
        <n v="858.21199999999988"/>
        <n v="328.01479999999998"/>
        <n v="-334.12650000000002"/>
        <n v="344.66620000000006"/>
        <n v="-304.75710000000004"/>
        <n v="1225.896"/>
        <n v="148.76660000000004"/>
        <n v="2020.9974"/>
        <n v="650.21599999999989"/>
        <n v="422.61240000000009"/>
        <n v="1397.0063999999998"/>
        <n v="365.74959999999993"/>
        <n v="270.48699999999997"/>
        <n v="277.65930000000003"/>
        <n v="688.94600000000003"/>
        <n v="114.60840000000002"/>
        <n v="379.29279999999994"/>
        <n v="840.91040000000021"/>
        <n v="-38.669299999999907"/>
        <n v="-66.663999999999987"/>
        <n v="604.1099999999999"/>
        <n v="-561.82720000000006"/>
        <n v="778.21920000000011"/>
        <n v="1150.5516"/>
        <n v="1866.741"/>
        <n v="1362.8766000000001"/>
        <n v="950.73120000000017"/>
        <n v="1233.3908000000001"/>
        <n v="1272.7123999999999"/>
        <n v="1010.0014000000001"/>
        <n v="503.72320000000002"/>
        <n v="1763.4856000000002"/>
        <n v="716.50260000000003"/>
        <n v="267.5317"/>
        <n v="-5.2434000000000083"/>
        <n v="-74.3596"/>
        <n v="2014.1364000000001"/>
        <n v="302.66039999999998"/>
        <n v="972.28440000000001"/>
        <n v="1680.8919999999998"/>
        <n v="181.96399999999988"/>
        <n v="783.71370000000002"/>
        <n v="1668.5439999999999"/>
        <n v="646.85820000000001"/>
        <n v="-289.67039999999997"/>
        <n v="-1076.4308000000001"/>
        <n v="1293.2646000000002"/>
        <n v="932.39359999999999"/>
        <n v="1778.8641"/>
        <n v="2366.1840000000002"/>
        <n v="378.90860000000009"/>
        <n v="-615.34799999999984"/>
        <n v="1065.8480999999999"/>
        <n v="485.16959999999995"/>
        <n v="92.753800000000012"/>
        <n v="-1569.1315999999999"/>
        <n v="-152.38160000000005"/>
        <n v="109.80399999999997"/>
        <n v="-1167.2944000000002"/>
        <n v="1986.6808000000001"/>
        <n v="-806.15920000000006"/>
        <n v="49.22199999999998"/>
        <n v="-706.09830000000011"/>
        <n v="-1229.2903999999999"/>
        <n v="1001.6112000000001"/>
        <n v="682.24400000000003"/>
        <n v="654.81359999999995"/>
        <n v="127.90119999999999"/>
        <n v="573.44479999999999"/>
        <n v="-758.72159999999997"/>
        <n v="223.0984"/>
        <n v="63.7834"/>
        <n v="728.82"/>
        <n v="-141.33519999999999"/>
        <n v="545.74199999999996"/>
        <n v="1755.0739999999989"/>
        <n v="155.74799999999999"/>
        <n v="-133.99039999999999"/>
        <n v="1807.6985999999999"/>
        <n v="176.41669999999996"/>
        <n v="255.17010000000005"/>
        <n v="1447.1943999999999"/>
        <n v="969.32639999999992"/>
        <n v="-16.8780000000001"/>
        <n v="-263.97019999999992"/>
        <n v="-434.64269999999999"/>
        <n v="-7.6382999999998447"/>
        <n v="409.7"/>
        <n v="1356.008"/>
        <n v="721.73120000000017"/>
        <n v="-283.66800000000001"/>
        <n v="750.08189999999991"/>
        <n v="-296.66920000000005"/>
        <n v="483.24989999999997"/>
        <n v="77.637"/>
        <n v="2512.5319999999997"/>
        <n v="-337.94559999999996"/>
        <n v="2325.1559999999999"/>
        <n v="-72.664800000000014"/>
        <n v="-74.667200000000037"/>
        <n v="267.27"/>
        <n v="280.29359999999997"/>
        <n v="-1005.8448"/>
        <n v="1508.1021000000001"/>
        <n v="439.39080000000001"/>
        <n v="522.98800000000006"/>
        <n v="448.9212"/>
        <n v="748.11519999999996"/>
        <n v="1262.0640000000001"/>
        <n v="-1540.5215999999998"/>
        <n v="620.22600000000011"/>
        <n v="1891.6541999999999"/>
        <n v="361.61560000000003"/>
        <n v="-274.31759999999997"/>
        <n v="311.72799999999995"/>
        <n v="1173.4287000000002"/>
        <n v="1517.1608000000001"/>
        <n v="1559.4832000000001"/>
        <n v="-58.564399999999992"/>
        <n v="668.13599999999997"/>
        <n v="358.70240000000001"/>
        <n v="188.18560000000002"/>
        <n v="1088.8602000000001"/>
        <n v="875.67359999999985"/>
        <n v="339.83599999999996"/>
        <n v="-108.72639999999998"/>
        <n v="-753.548"/>
        <n v="554.7011"/>
        <n v="351.12509999999997"/>
        <n v="385.06259999999986"/>
        <n v="576.66719999999998"/>
        <n v="-23.691899999999919"/>
        <n v="854.67000000000007"/>
        <n v="809.16689999999994"/>
        <n v="-637.07339999999988"/>
        <n v="-405.97759999999994"/>
        <n v="688.89440000000013"/>
        <n v="1167.2012"/>
        <n v="99.120000000000118"/>
        <n v="735.72280000000001"/>
        <n v="106.65019999999998"/>
        <n v="283.43779999999998"/>
        <n v="-40.10799999999999"/>
        <n v="366.74360000000001"/>
        <n v="-829.59960000000001"/>
        <n v="555.06560000000013"/>
        <n v="-481.55279999999993"/>
        <n v="-499.99919999999997"/>
        <n v="-905.19359999999995"/>
        <n v="625.59"/>
        <n v="106.35339999999999"/>
        <n v="830.38359999999989"/>
        <n v="192.43799999999999"/>
        <n v="77.737500000000011"/>
        <n v="1825.0668000000001"/>
        <n v="1865.2799999999997"/>
        <n v="940.9559999999999"/>
        <n v="757.58929999999987"/>
        <n v="1022.36"/>
        <n v="479.55300000000011"/>
        <n v="-543.46720000000005"/>
        <n v="541.42380000000003"/>
        <n v="83.395800000000008"/>
        <n v="1373.9207999999999"/>
        <n v="138.41899999999998"/>
        <n v="1195.8399999999999"/>
        <n v="-1344.6064000000001"/>
        <n v="1925.7468000000001"/>
        <n v="248.13800000000003"/>
        <n v="514.16879999999992"/>
        <n v="-567.46500000000003"/>
        <n v="555.43920000000003"/>
        <n v="177.43319999999994"/>
        <n v="53.808399999999999"/>
        <n v="309.33580000000001"/>
        <n v="1287.6000000000001"/>
        <n v="114.44200000000012"/>
        <n v="-390.63600000000008"/>
        <n v="435.01119999999997"/>
        <n v="45.483100000000093"/>
        <n v="-52.103199999999987"/>
        <n v="1435.7624000000001"/>
        <n v="474.31439999999992"/>
        <n v="136.16359999999997"/>
        <n v="528.01819999999998"/>
        <n v="-446.9"/>
        <n v="317.81259999999997"/>
        <n v="-75.858000000000004"/>
        <n v="203.55989999999997"/>
        <n v="53.527000000000001"/>
        <n v="2039.067"/>
        <n v="-534.60799999999995"/>
        <n v="904.53200000000004"/>
        <n v="693.91660000000002"/>
        <n v="-1456.04"/>
        <n v="1302.2676000000001"/>
        <n v="2683.5068000000001"/>
        <n v="1191.0246000000002"/>
        <n v="52.290000000000077"/>
        <n v="808.99039999999991"/>
        <n v="78.382799999999975"/>
        <n v="-590.49279999999999"/>
        <n v="-853.56450000000018"/>
        <n v="655.55099999999993"/>
        <n v="42.240000000000009"/>
        <n v="-108.58499999999998"/>
        <n v="1365.0350000000001"/>
        <n v="107.8976"/>
        <n v="922.71840000000009"/>
        <n v="284.57760000000002"/>
        <n v="-312.66700000000003"/>
        <n v="639.61279999999988"/>
        <n v="60.307999999999993"/>
        <n v="271.46960000000001"/>
        <n v="-259.40449999999998"/>
        <n v="208.06300000000002"/>
        <n v="287.76850000000002"/>
        <n v="0.11400000000003274"/>
        <n v="784.35800000000017"/>
        <n v="252.47679999999991"/>
        <n v="1868.4672"/>
        <n v="-320.19919999999991"/>
        <n v="-197.75359999999998"/>
        <n v="819.65660000000003"/>
        <n v="807.23979999999995"/>
        <n v="1145.694"/>
        <n v="781.01700000000005"/>
        <n v="1029.1970000000001"/>
        <n v="198.58299999999997"/>
        <n v="170.0616"/>
        <n v="1105.4895999999999"/>
        <n v="-380.1703"/>
        <n v="658.048"/>
        <n v="-614.93309999999997"/>
        <n v="-552.5927999999999"/>
        <n v="-17.642500000000041"/>
        <n v="542.64159999999993"/>
        <n v="1112.8296"/>
        <n v="903.49439999999993"/>
        <n v="-768.94499999999994"/>
        <n v="300.30599999999993"/>
        <n v="1157.1587999999999"/>
        <n v="2644.0295999999998"/>
        <n v="-847.70399999999995"/>
        <n v="552.61079999999993"/>
        <n v="523.22800000000007"/>
        <n v="321.36950000000002"/>
        <n v="1177.4859999999999"/>
        <n v="1147.3320000000001"/>
        <n v="-802.23"/>
        <n v="414.59359999999992"/>
        <n v="1645.8999999999999"/>
        <n v="619.94159999999999"/>
        <n v="1704.6024"/>
        <n v="251.73299999999995"/>
        <n v="469.98200000000003"/>
        <n v="60.340800000000058"/>
        <n v="-333.97720000000004"/>
        <n v="2642.2244000000001"/>
        <n v="-436.63390000000004"/>
        <n v="67.137600000000006"/>
        <n v="-69.764999999999986"/>
        <n v="884.66159999999991"/>
        <n v="-729.24"/>
        <n v="1013.319"/>
        <n v="397.27"/>
        <n v="-183.31679999999983"/>
        <n v="254.6662"/>
        <n v="531.69510000000002"/>
        <n v="34.990900000000011"/>
        <n v="-751.8424"/>
        <n v="293.0379999999999"/>
        <n v="2029.6536000000001"/>
        <n v="168.36359999999999"/>
        <n v="-228.3408"/>
        <n v="19.490700000000061"/>
        <n v="1459.8519999999999"/>
        <n v="1111.98"/>
        <n v="116.06159999999994"/>
        <n v="1379.2739999999999"/>
        <n v="-1315.6607999999999"/>
        <n v="-74.228999999999928"/>
        <n v="509.23699999999991"/>
        <n v="243.90599999999995"/>
        <n v="-80.855000000000018"/>
        <n v="3169.3199999999997"/>
        <n v="227.27679999999998"/>
        <n v="-445.48360000000002"/>
        <n v="495.08119999999997"/>
        <n v="-55.011999999999986"/>
        <n v="821.01440000000002"/>
        <n v="553.29359999999997"/>
        <n v="26.029600000000002"/>
        <n v="376.35840000000007"/>
        <n v="2618.8063999999999"/>
        <n v="462.99059999999986"/>
        <n v="-230.25320000000002"/>
        <n v="1061.864"/>
        <n v="37.63900000000001"/>
        <n v="396.62700000000001"/>
        <n v="-337.24079999999998"/>
        <n v="-11.740400000000022"/>
        <n v="1232.1583999999998"/>
        <n v="1461.5871999999999"/>
        <n v="468.4994999999999"/>
        <n v="-26.427999999999997"/>
        <n v="1074.48"/>
        <n v="-1185.7350000000001"/>
        <n v="-125.32249999999999"/>
        <n v="1353.5339999999999"/>
        <n v="762.02200000000005"/>
        <n v="-439.84800000000007"/>
        <n v="-164.29140000000004"/>
        <n v="1582.4839999999999"/>
        <n v="654.95040000000006"/>
        <n v="253.01599999999996"/>
        <n v="1373.5695000000001"/>
        <n v="365.24400000000003"/>
        <n v="145.28880000000004"/>
        <n v="1564.2828000000002"/>
        <n v="-877.46579999999994"/>
        <n v="2238.9216000000001"/>
        <n v="427.1583999999998"/>
        <n v="332.68399999999997"/>
        <n v="1275.5304000000001"/>
        <n v="192.97500000000002"/>
        <n v="-142.20719999999997"/>
        <n v="444.23699999999997"/>
        <n v="311.4058"/>
        <n v="500.52320000000009"/>
        <n v="202.22400000000005"/>
        <n v="241.97759999999994"/>
        <n v="375.33749999999986"/>
        <n v="1666.0578"/>
        <n v="865.11519999999996"/>
        <n v="-233.30120000000002"/>
        <n v="611.10329999999999"/>
        <n v="991.58719999999994"/>
        <n v="26.358399999999996"/>
        <n v="-99.385000000000019"/>
        <n v="988.28399999999999"/>
        <n v="100.69650000000001"/>
        <n v="1094.5159999999998"/>
        <n v="1178.7156"/>
        <n v="635.29499999999996"/>
        <n v="-2.1297999999999888"/>
        <n v="454.28739999999993"/>
        <n v="-671.7983999999999"/>
        <n v="305.30099999999999"/>
        <n v="183.62039999999979"/>
        <n v="258.8463999999999"/>
        <n v="-377.27719999999999"/>
        <n v="72.449399999999969"/>
        <n v="-206.41890000000001"/>
        <n v="62.032000000000039"/>
        <n v="872.69759999999997"/>
        <n v="545.82100000000014"/>
        <n v="64.058999999999997"/>
        <n v="1014.2691000000001"/>
        <n v="-183.98710000000003"/>
        <n v="1549.5040000000001"/>
        <n v="1048.8600000000001"/>
        <n v="90.780399999999986"/>
        <n v="1578.1731999999997"/>
        <n v="94.563999999999908"/>
        <n v="1245.2439999999999"/>
        <n v="55.072499999999991"/>
        <n v="162.63510000000019"/>
        <n v="-572.78880000000004"/>
        <n v="1783.9080000000001"/>
        <n v="289.70400000000018"/>
        <n v="254.0026"/>
        <n v="34.758200000000009"/>
        <n v="348.41440000000011"/>
        <n v="-525.75990000000002"/>
        <n v="888.8108000000002"/>
        <n v="56.105200000000011"/>
        <n v="-607.47199999999998"/>
        <n v="1033.8639999999998"/>
        <n v="-90.040400000000005"/>
        <n v="810.9319999999999"/>
        <n v="-331.57920000000001"/>
        <n v="1266.9299999999998"/>
        <n v="869.26080000000013"/>
        <n v="557.13840000000005"/>
        <n v="2460.5623999999998"/>
        <n v="1473.3905999999999"/>
        <n v="1329.5448000000001"/>
        <n v="1031.8368"/>
        <n v="1543.1999999999998"/>
        <n v="713.75609999999995"/>
        <n v="991.53809999999987"/>
        <n v="598.80500000000006"/>
        <n v="504.67719999999997"/>
        <n v="-908.28960000000006"/>
        <n v="1221.6288"/>
        <n v="-506.07749999999999"/>
        <n v="758.48280000000022"/>
        <n v="-349.10400000000004"/>
        <n v="13.559899999999971"/>
        <n v="327.49920000000009"/>
        <n v="1938.2609999999991"/>
        <n v="-311.92440000000005"/>
        <n v="-1203.135"/>
        <n v="1075.2778000000001"/>
        <n v="-103.65200000000002"/>
        <n v="58.199799999999982"/>
        <n v="1866.7844"/>
        <n v="1062.6300000000001"/>
        <n v="230.13"/>
        <n v="93.184800000000109"/>
        <n v="-125.97559999999999"/>
        <n v="48.947999999999979"/>
        <n v="47.040000000000191"/>
        <n v="11.596800000000002"/>
        <n v="-942.16280000000017"/>
        <n v="1122.6905999999999"/>
        <n v="1410.8502000000001"/>
        <n v="123.74800000000005"/>
        <n v="456.21280000000002"/>
        <n v="-1255.0927999999999"/>
        <n v="-161.75279999999998"/>
        <n v="-401.29849999999999"/>
        <n v="1602.3280000000002"/>
        <n v="416.66160000000008"/>
        <n v="-44.527199999999993"/>
        <n v="524.13440000000003"/>
        <n v="297.22679999999991"/>
        <n v="578.73360000000002"/>
        <n v="-14.257799999999975"/>
        <n v="272.73359999999991"/>
        <n v="-395.53599999999994"/>
        <n v="1129.2516000000001"/>
        <n v="-770.37659999999983"/>
        <n v="-1191.1491000000001"/>
        <n v="7.0270000000000437"/>
        <n v="417.99120000000005"/>
        <n v="-55.82289999999999"/>
        <n v="1980.2556"/>
        <n v="152.20949999999999"/>
        <n v="38.43040000000002"/>
        <n v="32.145000000000039"/>
        <n v="57.994"/>
        <n v="1438.6589999999999"/>
        <n v="1690.5916"/>
        <n v="320.08339999999998"/>
        <n v="1589.9855999999997"/>
        <n v="628.39699999999993"/>
        <n v="11.544399999999996"/>
        <n v="299.94380000000012"/>
        <n v="-586.74810000000014"/>
        <n v="-985.25040000000001"/>
        <n v="380.6373000000001"/>
        <n v="222.39400000000001"/>
        <n v="484.57000000000005"/>
        <n v="924.55200000000013"/>
        <n v="-221.86900000000003"/>
        <n v="-972.69509999999991"/>
        <n v="-76.477000000000004"/>
        <n v="1538.6388000000002"/>
        <n v="321.27"/>
        <n v="1608.2503999999999"/>
        <n v="-467.85640000000012"/>
        <n v="-464.6114"/>
        <n v="2970.48"/>
        <n v="-57.151199999999989"/>
        <n v="250.21000000000004"/>
        <n v="709.09559999999988"/>
        <n v="33.120000000000005"/>
        <n v="638.50060000000008"/>
        <n v="97.832599999999985"/>
        <n v="715.90880000000016"/>
        <n v="206.06039999999996"/>
        <n v="1129.2203999999999"/>
        <n v="1674.4614000000001"/>
        <n v="566.30039999999985"/>
        <n v="95.030999999999977"/>
        <n v="-111.2854000000001"/>
        <n v="-148.41330000000002"/>
        <n v="1858.6818000000001"/>
        <n v="-163.92799999999988"/>
        <n v="300.03329999999994"/>
        <n v="601.41000000000008"/>
        <n v="-174.5453"/>
        <n v="-306.94080000000002"/>
        <n v="768.08400000000006"/>
        <n v="454.09159999999997"/>
        <n v="1132.5855999999999"/>
        <n v="1939.2360000000001"/>
        <n v="688.75800000000015"/>
        <n v="1020.6000000000001"/>
        <n v="-617.32440000000008"/>
        <n v="785.60000000000014"/>
        <n v="-322.49459999999999"/>
        <n v="2136.5424000000003"/>
        <n v="-325.09820000000002"/>
        <n v="-69.5976"/>
        <n v="-347.52660000000003"/>
        <n v="731.17290000000003"/>
        <n v="11.284799999999905"/>
        <n v="866.09159999999997"/>
        <n v="1452.088"/>
        <n v="1158.8775999999998"/>
        <n v="2732.4847999999997"/>
        <n v="1049.8386"/>
        <n v="926.99249999999984"/>
        <n v="974.60299999999995"/>
        <n v="-128.89419999999998"/>
        <n v="-92.560199999999995"/>
        <n v="-319.27580000000006"/>
        <n v="368.01019999999994"/>
        <n v="241.64799999999997"/>
        <n v="1222.2060000000001"/>
        <n v="-1139.3399999999999"/>
        <n v="-543.98080000000004"/>
        <n v="1062.3240000000001"/>
        <n v="1234.4000000000001"/>
        <n v="204.24739999999991"/>
        <n v="2004.1695999999999"/>
        <n v="180.32480000000004"/>
        <n v="-412.36800000000005"/>
        <n v="1337.808"/>
        <n v="-481.02240000000006"/>
        <n v="2561.3848000000003"/>
        <n v="246.74900000000002"/>
        <n v="2009.1224000000002"/>
        <n v="-158.1472"/>
        <n v="66.100499999999982"/>
        <n v="786.83130000000006"/>
        <n v="665.69100000000003"/>
        <n v="2732.0439999999999"/>
        <n v="459.95499999999993"/>
        <n v="-49.27800000000002"/>
        <n v="789.64699999999993"/>
        <n v="-906.66319999999996"/>
        <n v="386.23320000000001"/>
        <n v="81.09250000000003"/>
        <n v="1458.1026000000002"/>
        <n v="52.736500000000035"/>
        <n v="568.04"/>
        <n v="-82.486400000000003"/>
        <n v="-313.15649999999994"/>
        <n v="1091.2632000000001"/>
        <n v="40.904399999999896"/>
        <n v="1499.2040000000002"/>
        <n v="454.49340000000007"/>
        <n v="417.28359999999998"/>
        <n v="136.64999999999998"/>
        <n v="1475.2991999999999"/>
        <n v="105.85090000000001"/>
        <n v="44.686000000000007"/>
        <n v="675.07839999999999"/>
        <n v="355.65999999999985"/>
        <n v="335.4233999999999"/>
        <n v="538.15359999999998"/>
        <n v="-882.72299999999996"/>
        <n v="1004.1468"/>
        <n v="66.741600000000005"/>
        <n v="2060.5744"/>
        <n v="31.189999999999998"/>
        <n v="841.02099999999984"/>
        <n v="-4.9183999999999912"/>
        <n v="943.0005000000001"/>
        <n v="-513.88400000000001"/>
        <n v="1351.6288"/>
        <n v="572.66999999999985"/>
        <n v="909.3954"/>
        <n v="268.56720000000013"/>
        <n v="-97.867000000000075"/>
        <n v="146.06760000000008"/>
        <n v="484.63839999999993"/>
        <n v="185.78320000000002"/>
        <n v="347.15880000000004"/>
        <n v="311.67359999999996"/>
        <n v="522.80040000000008"/>
        <n v="126.98399999999992"/>
        <n v="68.669099999999986"/>
        <n v="1367.31"/>
        <n v="1228.7898"/>
        <n v="2396.7456000000002"/>
        <n v="154.624"/>
        <n v="550.04820000000018"/>
        <n v="-115.46040000000005"/>
        <n v="228.58199999999988"/>
        <n v="391.95799999999997"/>
        <n v="1470.7288000000001"/>
        <n v="109.21700000000004"/>
        <n v="230.49659999999997"/>
        <n v="1289.2548000000002"/>
        <n v="-121.83000000000004"/>
        <n v="1415.4645"/>
        <n v="263.4144"/>
        <n v="4.8596000000000004"/>
        <n v="388.5868999999999"/>
        <n v="-827.23170000000005"/>
        <n v="-29.134799999999984"/>
        <n v="15.647999999999996"/>
        <n v="-351.13199999999995"/>
        <n v="2045.9680000000001"/>
        <n v="-149.51039999999989"/>
        <n v="358.73879999999991"/>
        <n v="3315.8"/>
        <n v="655.07619999999997"/>
        <n v="-454.92640000000006"/>
        <n v="-47.283799999999985"/>
        <n v="372.0335"/>
        <n v="-48.255200000000002"/>
        <n v="23.19179999999983"/>
        <n v="204.69250000000002"/>
        <n v="457.3424"/>
        <n v="481.70080000000007"/>
        <n v="985.02"/>
        <n v="780.66399999999999"/>
        <n v="-265.26679999999999"/>
        <n v="51.167199999999866"/>
        <n v="1714.5419999999999"/>
        <n v="1557.5871999999999"/>
        <n v="1274.5467999999998"/>
        <n v="35.101999999999975"/>
        <n v="881.7940000000001"/>
        <n v="306.39099999999996"/>
        <n v="13.153500000000008"/>
        <n v="798.55259999999987"/>
        <n v="1794.2384000000002"/>
        <n v="-10.650000000000034"/>
        <n v="793.62120000000004"/>
        <n v="635.94260000000008"/>
        <n v="0.41999999999998749"/>
        <n v="131.81950000000001"/>
        <n v="793.19800000000009"/>
        <n v="107.51660000000004"/>
        <n v="-164.78"/>
        <n v="1134.2649999999999"/>
        <n v="-686.88599999999997"/>
        <n v="164.69639999999981"/>
        <n v="1131.1290000000001"/>
        <n v="-497.47"/>
        <n v="666.63659999999993"/>
        <n v="1706.5511999999999"/>
        <n v="65.007199999999997"/>
        <n v="1491.0319999999999"/>
        <n v="-148.71010000000001"/>
        <n v="261.00650000000002"/>
        <n v="1127.492"/>
        <n v="843.97439999999995"/>
        <n v="-182.63300000000001"/>
        <n v="768.92019999999991"/>
        <n v="-165.84609999999998"/>
        <n v="-122.94460000000001"/>
        <n v="304.53379999999993"/>
        <n v="-503.90020000000004"/>
        <n v="1101.6968999999999"/>
        <n v="939.60000000000014"/>
        <n v="948.34360000000004"/>
        <n v="450.70000000000005"/>
        <n v="-858.76119999999992"/>
        <n v="1086.624"/>
        <n v="-122.52160000000003"/>
        <n v="223.625"/>
        <n v="-837.85559999999998"/>
        <n v="1525.0511999999999"/>
        <n v="1236.1711999999998"/>
        <n v="241.8239999999999"/>
        <n v="-109.7304"/>
        <n v="316.27600000000001"/>
        <n v="737.21499999999992"/>
        <n v="546.62720000000002"/>
        <n v="-104.45679999999999"/>
        <n v="1361.3248000000001"/>
        <n v="-440.32059999999996"/>
        <n v="-117.12919999999997"/>
        <n v="-690.43439999999998"/>
        <n v="83.343799999999987"/>
        <n v="-163.71119999999999"/>
        <n v="-949.05"/>
        <n v="296.96379999999999"/>
        <n v="-216.34100000000012"/>
        <n v="770.04039999999986"/>
        <n v="491.69190000000003"/>
        <n v="436.14219999999989"/>
        <n v="229.20999999999998"/>
        <n v="125.96000000000001"/>
        <n v="377.62720000000013"/>
        <n v="979.33619999999996"/>
        <n v="1601.6747999999998"/>
        <n v="175.02299999999991"/>
        <n v="-9.3990000000000009"/>
        <n v="1265.1063999999997"/>
        <n v="541.03600000000006"/>
        <n v="149.26520000000005"/>
        <n v="547.18370000000004"/>
        <n v="256.82409999999999"/>
        <n v="522.2944"/>
        <n v="-650.33000000000004"/>
        <n v="975.82640000000015"/>
        <n v="61.063399999999973"/>
        <n v="332.71200000000005"/>
        <n v="-1106.3899999999999"/>
        <n v="-678.54359999999997"/>
        <n v="397.89679999999998"/>
        <n v="423.44359999999995"/>
        <n v="287.50119999999993"/>
        <n v="-378.24959999999999"/>
        <n v="-89.329999999999927"/>
        <n v="67.48960000000001"/>
        <n v="1502.8064999999999"/>
        <n v="947.22340000000008"/>
        <n v="671.55"/>
        <n v="1234.9536000000001"/>
        <n v="-374.44779999999997"/>
        <n v="12.453599999999938"/>
        <n v="315.28889999999996"/>
        <n v="-51.453600000000051"/>
        <n v="-72.505199999999988"/>
        <n v="2308.1239999999998"/>
        <n v="542.86440000000005"/>
        <n v="1112.3463999999999"/>
        <n v="2333.0608000000002"/>
        <n v="249.8408"/>
        <n v="268.49549999999994"/>
        <n v="-101.48639999999989"/>
        <n v="241.31079999999997"/>
        <n v="1016.9127999999999"/>
        <n v="-115.73840000000001"/>
        <n v="-143.52480000000003"/>
        <n v="-155.55839999999998"/>
        <n v="-437.39939999999996"/>
        <n v="-222.9888000000002"/>
        <n v="1582.0184000000002"/>
        <n v="-595.79660000000001"/>
        <n v="1738.1863999999998"/>
        <n v="1393.3320000000001"/>
        <n v="1217.2906"/>
        <n v="897.2238000000001"/>
        <n v="-407.65200000000004"/>
        <n v="2093.62"/>
        <n v="477.64420000000001"/>
        <n v="292.95999999999998"/>
        <n v="2929.2488000000003"/>
        <n v="-55.82080000000002"/>
        <n v="-1085.1536999999998"/>
        <n v="-246.70920000000001"/>
        <n v="493.85359999999997"/>
        <n v="-80.234000000000009"/>
        <n v="787.13640000000009"/>
        <n v="742.12159999999994"/>
        <n v="626.87400000000002"/>
        <n v="875.38200000000006"/>
        <n v="1185.7767999999999"/>
        <n v="-1.2560000000000002"/>
        <n v="130.6943"/>
        <n v="1522.2726"/>
        <n v="1488.6750000000002"/>
        <n v="-29.782000000000153"/>
        <n v="1314.6462000000001"/>
        <n v="109.86180000000002"/>
        <n v="176.4282"/>
        <n v="274"/>
        <n v="220.04559999999992"/>
        <n v="-39.629999999999995"/>
        <n v="1511.8512000000001"/>
        <n v="-4.6563999999999908"/>
        <n v="-864.7998"/>
        <n v="523.71160000000009"/>
        <n v="-164.94640000000004"/>
        <n v="646.06799999999998"/>
        <n v="300.65299999999996"/>
        <n v="416.30919999999998"/>
        <n v="-5.0321999999999889"/>
        <n v="2066.2532000000001"/>
        <n v="646.03049999999996"/>
        <n v="-200.86799999999994"/>
        <n v="1632.8912"/>
        <n v="15.111999999999995"/>
        <n v="1665.7200000000003"/>
        <n v="-855.89760000000001"/>
        <n v="564.24799999999993"/>
        <n v="630.7983999999999"/>
        <n v="943.70920000000001"/>
        <n v="313.077"/>
        <n v="-143.04860000000002"/>
        <n v="1726.9776000000002"/>
        <n v="1721.3328000000001"/>
        <n v="-409.9504"/>
        <n v="443.79680000000008"/>
        <n v="-191.6934"/>
        <n v="215.88159999999993"/>
        <n v="899.27520000000004"/>
        <n v="-82.93"/>
        <n v="-429.5598"/>
        <n v="362.33699999999999"/>
        <n v="-380.57799999999997"/>
        <n v="1857.6216000000002"/>
        <n v="913.50239999999997"/>
        <n v="-358.73199999999997"/>
        <n v="664.96159999999998"/>
        <n v="521.04840000000002"/>
        <n v="1047.8728000000001"/>
        <n v="1943.7783999999999"/>
        <n v="-246.07999999999993"/>
        <n v="-68.554199999999867"/>
        <n v="524.6463"/>
        <n v="283.52500000000003"/>
        <n v="727.35090000000002"/>
        <n v="162.59839999999997"/>
        <n v="2730.2552000000001"/>
        <n v="286.42079999999999"/>
        <n v="-357.79079999999999"/>
        <n v="-527.99"/>
        <n v="-798.02400000000011"/>
        <n v="431.3664"/>
        <n v="833.70319999999992"/>
        <n v="1481.2064"/>
        <n v="84.154799999999966"/>
        <n v="238.96280000000002"/>
        <n v="-306.93720000000002"/>
        <n v="1190.1536000000001"/>
        <n v="-28.733900000000006"/>
        <n v="798.91160000000002"/>
        <n v="-532.69679999999994"/>
        <n v="2143.1855999999998"/>
        <n v="1066.8851999999999"/>
        <n v="771.75399999999991"/>
        <n v="-43.537199999999984"/>
        <n v="275.50000000000006"/>
        <n v="680.87519999999995"/>
        <n v="-243.61119999999994"/>
        <n v="191.83649999999994"/>
        <n v="-98.051799999999986"/>
        <n v="1487.9831999999999"/>
        <n v="1243.8696000000002"/>
        <n v="-708.26340000000005"/>
        <n v="1010.9116"/>
        <n v="142.63579999999996"/>
        <n v="-559.83240000000001"/>
        <n v="488.79259999999999"/>
        <n v="470.553"/>
        <n v="-26.658500000000004"/>
        <n v="909.31399999999996"/>
        <n v="32.153999999999996"/>
        <n v="493.03640000000007"/>
        <n v="361.87739999999985"/>
        <n v="404.20589999999999"/>
        <n v="1656.7000000000003"/>
        <n v="398.25"/>
        <n v="743.22599999999989"/>
        <n v="-1147.2828"/>
        <n v="-147.75060000000002"/>
        <n v="927.87599999999998"/>
        <n v="862.572"/>
        <n v="166.98299999999998"/>
        <n v="1396.5011999999999"/>
        <n v="1592.0159999999998"/>
        <n v="-1306.086"/>
        <n v="-520.79010000000017"/>
        <n v="-349.411"/>
        <n v="105.52599999999995"/>
        <n v="986.06850000000009"/>
        <n v="1328.1523999999999"/>
        <n v="1160.8416000000002"/>
        <n v="120.91720000000001"/>
        <n v="471.40679999999998"/>
        <n v="881.97199999999975"/>
        <n v="831.01440000000002"/>
        <n v="-307.6536000000001"/>
        <n v="319.1549"/>
        <n v="382.43680000000006"/>
        <n v="-509.15100000000007"/>
        <n v="-395.92579999999998"/>
        <n v="487.63139999999999"/>
        <n v="1187.2495999999999"/>
        <n v="360.10800000000006"/>
        <n v="310.89749999999981"/>
        <n v="1244.52"/>
        <n v="-60.839999999999918"/>
        <n v="-662.68759999999997"/>
        <n v="995.62400000000002"/>
        <n v="-767.44599999999991"/>
        <n v="226.12559999999996"/>
        <n v="1101.6559999999999"/>
        <n v="-593.16509999999994"/>
        <n v="0.49200000000001864"/>
        <n v="-728.45759999999996"/>
        <n v="118.35419999999999"/>
        <n v="826.25099999999998"/>
        <n v="1335.8291999999999"/>
        <n v="-178.20400000000001"/>
        <n v="1149.6637999999998"/>
        <n v="738.7367999999999"/>
        <n v="-10.044799999999995"/>
        <n v="285.2247999999999"/>
        <n v="1741.3312000000001"/>
        <n v="405.77099999999996"/>
        <n v="-58.976400000000012"/>
        <n v="358.06919999999997"/>
        <n v="1846.7800000000002"/>
        <n v="581.69039999999995"/>
        <n v="1672.0815999999998"/>
        <n v="-253.10400000000016"/>
        <n v="-226.82159999999999"/>
        <n v="1856.7699000000002"/>
        <n v="1560.423"/>
        <n v="-300.76559999999995"/>
        <n v="-847.02030000000013"/>
        <n v="-531.40000000000009"/>
        <n v="614.8904"/>
        <n v="254.4072000000001"/>
        <n v="-435.71640000000025"/>
        <n v="-243.93079999999998"/>
        <n v="2443.1279999999997"/>
        <n v="-417.47359999999998"/>
        <n v="1118.8200000000002"/>
        <n v="386.82539999999995"/>
        <n v="1622.5664000000002"/>
        <n v="852.69200000000001"/>
        <n v="1024.3488"/>
        <n v="234.44840000000002"/>
        <n v="-492.3044999999999"/>
        <n v="448.52899999999994"/>
        <n v="414.99419999999998"/>
        <n v="706.76"/>
        <n v="-314.58399999999995"/>
        <n v="-288.42960000000005"/>
        <n v="448.47379999999987"/>
        <n v="393.45360000000005"/>
        <n v="-826.36440000000005"/>
        <n v="116.142"/>
        <n v="2985.8663999999999"/>
        <n v="-1229.9973"/>
        <n v="106.2992000000001"/>
        <n v="91.745799999999917"/>
        <n v="749.63279999999997"/>
        <n v="463.69000000000005"/>
        <n v="-538.54079999999999"/>
        <n v="891.80880000000002"/>
        <n v="-25.123200000000026"/>
        <n v="849.08639999999968"/>
        <n v="1099.4120999999998"/>
        <n v="-182.44600000000003"/>
        <n v="-158.53160000000003"/>
        <n v="1091.1555000000001"/>
        <n v="1211.3145999999999"/>
        <n v="1860.8027999999999"/>
        <n v="-510.33679999999998"/>
        <n v="469.49280000000022"/>
        <n v="659.11"/>
        <n v="-266.96160000000003"/>
        <n v="-136.01620000000003"/>
        <n v="317.2088"/>
        <n v="262.875"/>
        <n v="399.30240000000003"/>
        <n v="635.2469000000001"/>
        <n v="1642.3229999999999"/>
        <n v="942.33840000000009"/>
        <n v="774.2342000000001"/>
        <n v="573.56180000000006"/>
        <n v="658.55299999999988"/>
        <n v="-440.64800000000002"/>
        <n v="399.31879999999995"/>
        <n v="272.5476000000001"/>
        <n v="507.71709999999996"/>
        <n v="-181.34280000000012"/>
        <n v="136.58800000000008"/>
        <n v="868.12"/>
        <n v="-729.29879999999991"/>
        <n v="247.27680000000009"/>
        <n v="-586.71689999999978"/>
        <n v="820.06000000000006"/>
        <n v="993.17119999999989"/>
        <n v="746.65000000000009"/>
        <n v="540.27949999999998"/>
        <n v="-134.25340000000006"/>
        <n v="163.20480000000001"/>
        <n v="2309.442"/>
        <n v="-58.231599999999958"/>
        <n v="104.37120000000004"/>
        <n v="537.32049999999992"/>
        <n v="-781.54320000000007"/>
        <n v="343.9620000000001"/>
        <n v="803.69579999999996"/>
        <n v="467.82300000000004"/>
        <n v="1785.3712"/>
        <n v="-65.937700000000007"/>
        <n v="1533.27"/>
        <n v="392.57100000000003"/>
        <n v="353.82199999999989"/>
        <n v="-703.30680000000007"/>
        <n v="2412.2069999999999"/>
        <n v="-303.20360000000005"/>
        <n v="-255.67800000000011"/>
        <n v="712.57920000000001"/>
        <n v="-99.093700000000013"/>
        <n v="-1253.4900000000002"/>
        <n v="556.68719999999996"/>
        <n v="-1093.68"/>
        <n v="1904.1531999999997"/>
        <n v="441.46240000000006"/>
        <n v="861.86360000000002"/>
        <n v="1107.8704"/>
        <n v="725.72799999999984"/>
        <n v="768.72140000000002"/>
        <n v="-473.69679999999994"/>
        <n v="1493.1252000000004"/>
        <n v="821.78520000000003"/>
        <n v="223.14510000000007"/>
        <n v="-13.600400000000036"/>
        <n v="545.5139999999999"/>
        <n v="-168.54560000000001"/>
        <n v="-297.94399999999996"/>
        <n v="3172.9268000000002"/>
        <n v="-408.11009999999993"/>
        <n v="-25.901600000000009"/>
        <n v="336.89430000000004"/>
        <n v="614.77660000000003"/>
        <n v="162.29910000000001"/>
        <n v="-57.023200000000017"/>
        <n v="537.69000000000005"/>
        <n v="200.798"/>
        <n v="337.37890000000004"/>
        <n v="16.789499999999997"/>
        <n v="491.21500000000003"/>
        <n v="-175.51600000000002"/>
        <n v="542.84160000000008"/>
        <n v="374.02740000000006"/>
        <n v="364.05899999999997"/>
        <n v="771.62940000000003"/>
        <n v="604.38520000000005"/>
        <n v="97.461999999999989"/>
        <n v="1973.37"/>
        <n v="487.18900000000002"/>
        <n v="43.209999999999923"/>
        <n v="-494.86320000000001"/>
        <n v="1705.9584"/>
        <n v="58.194799999999987"/>
        <n v="-622.88639999999998"/>
        <n v="-52.737600000000043"/>
        <n v="-91.649999999999977"/>
        <n v="-166.62990000000002"/>
        <n v="1023.3783999999999"/>
        <n v="1784.8427999999999"/>
        <n v="516.77"/>
        <n v="-330.19890000000004"/>
        <n v="1244.7926999999997"/>
        <n v="648.17879999999991"/>
        <n v="2383.9545000000003"/>
        <n v="-1008.2295000000001"/>
      </sharedItems>
    </cacheField>
    <cacheField name="Age_Group" numFmtId="0">
      <sharedItems count="5">
        <s v="46-55"/>
        <s v="56-64"/>
        <s v="26-35"/>
        <s v="18-25"/>
        <s v="36-45"/>
      </sharedItems>
    </cacheField>
    <cacheField name="Profit_Margin" numFmtId="0">
      <sharedItems containsSemiMixedTypes="0" containsString="0" containsNumber="1" minValue="-20.092254749446091" maxValue="0.97930416068866577"/>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15338393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s v="STORE3"/>
    <n v="1"/>
    <n v="218.04"/>
    <n v="0.09"/>
    <x v="0"/>
    <n v="198.41640000000001"/>
    <s v="Sarah Smith"/>
    <n v="55"/>
    <x v="0"/>
    <x v="0"/>
    <s v="Wyoming"/>
    <x v="0"/>
    <x v="0"/>
    <x v="0"/>
    <s v="Team Sports"/>
    <x v="0"/>
    <n v="245.98"/>
    <n v="471"/>
    <s v="Johnson-Wright"/>
    <s v="North"/>
    <s v="Hoodberg"/>
    <s v="Outlet"/>
    <n v="218.04"/>
    <n v="19.6236"/>
    <n v="245.98"/>
    <x v="0"/>
    <x v="0"/>
    <n v="-0.23971607185696331"/>
  </r>
  <r>
    <x v="1"/>
    <x v="1"/>
    <x v="1"/>
    <x v="1"/>
    <x v="1"/>
    <x v="1"/>
    <s v="STORE17"/>
    <n v="3"/>
    <n v="104.47"/>
    <n v="0.27"/>
    <x v="1"/>
    <n v="228.7893"/>
    <s v="Michael Foley"/>
    <n v="63"/>
    <x v="1"/>
    <x v="1"/>
    <s v="Vermont"/>
    <x v="0"/>
    <x v="1"/>
    <x v="1"/>
    <s v="Audio"/>
    <x v="1"/>
    <n v="403.71"/>
    <n v="159"/>
    <s v="Holloway Ltd"/>
    <s v="North"/>
    <s v="Bensonhaven"/>
    <s v="Flagship"/>
    <n v="313.40999999999997"/>
    <n v="84.620699999999999"/>
    <n v="1211.1299999999999"/>
    <x v="1"/>
    <x v="1"/>
    <n v="-4.2936479109818508"/>
  </r>
  <r>
    <x v="2"/>
    <x v="2"/>
    <x v="0"/>
    <x v="2"/>
    <x v="2"/>
    <x v="2"/>
    <s v="STORE8"/>
    <n v="4"/>
    <n v="914.05"/>
    <n v="0.25"/>
    <x v="0"/>
    <n v="2742.15"/>
    <s v="Christopher Sutton"/>
    <n v="49"/>
    <x v="1"/>
    <x v="2"/>
    <s v="Pennsylvania"/>
    <x v="0"/>
    <x v="2"/>
    <x v="2"/>
    <s v="Fragrance"/>
    <x v="2"/>
    <n v="43.29"/>
    <n v="267"/>
    <s v="Bean, Jones and Park"/>
    <s v="West"/>
    <s v="Thompsonborough"/>
    <s v="Online"/>
    <n v="3656.2"/>
    <n v="914.05"/>
    <n v="173.16"/>
    <x v="2"/>
    <x v="0"/>
    <n v="0.93685246977736458"/>
  </r>
  <r>
    <x v="3"/>
    <x v="3"/>
    <x v="1"/>
    <x v="3"/>
    <x v="3"/>
    <x v="3"/>
    <s v="STORE8"/>
    <n v="1"/>
    <n v="921.51"/>
    <n v="0.16"/>
    <x v="2"/>
    <n v="774.0684"/>
    <s v="John Jordan"/>
    <n v="58"/>
    <x v="1"/>
    <x v="3"/>
    <s v="Tennessee"/>
    <x v="1"/>
    <x v="3"/>
    <x v="1"/>
    <s v="Computer"/>
    <x v="3"/>
    <n v="392.89"/>
    <n v="320"/>
    <s v="Bean, Jones and Park"/>
    <s v="West"/>
    <s v="Thompsonborough"/>
    <s v="Online"/>
    <n v="921.51"/>
    <n v="147.44159999999999"/>
    <n v="392.89"/>
    <x v="3"/>
    <x v="1"/>
    <n v="0.49243503545681494"/>
  </r>
  <r>
    <x v="4"/>
    <x v="4"/>
    <x v="0"/>
    <x v="4"/>
    <x v="4"/>
    <x v="4"/>
    <s v="STORE5"/>
    <n v="3"/>
    <n v="745.3"/>
    <n v="0.18"/>
    <x v="0"/>
    <n v="1833.4380000000001"/>
    <s v="Amanda Powell"/>
    <n v="28"/>
    <x v="0"/>
    <x v="4"/>
    <s v="Alabama"/>
    <x v="2"/>
    <x v="4"/>
    <x v="2"/>
    <s v="Haircare"/>
    <x v="4"/>
    <n v="17.309999999999999"/>
    <n v="399"/>
    <s v="Gray Ltd"/>
    <s v="North"/>
    <s v="New Michaelchester"/>
    <s v="Outlet"/>
    <n v="2235.8999999999996"/>
    <n v="402.46199999999993"/>
    <n v="51.929999999999993"/>
    <x v="4"/>
    <x v="2"/>
    <n v="0.9716761624881779"/>
  </r>
  <r>
    <x v="5"/>
    <x v="5"/>
    <x v="0"/>
    <x v="0"/>
    <x v="5"/>
    <x v="5"/>
    <s v="STORE7"/>
    <n v="3"/>
    <n v="147.01"/>
    <n v="0.19"/>
    <x v="2"/>
    <n v="357.23430000000002"/>
    <s v="Anthony Phillips"/>
    <n v="18"/>
    <x v="1"/>
    <x v="5"/>
    <s v="Rhode Island"/>
    <x v="1"/>
    <x v="5"/>
    <x v="1"/>
    <s v="Appliances"/>
    <x v="5"/>
    <n v="465.34"/>
    <n v="301"/>
    <s v="Martinez-Mullins"/>
    <s v="South"/>
    <s v="Williamsfurt"/>
    <s v="Online"/>
    <n v="441.03"/>
    <n v="83.795699999999997"/>
    <n v="1396.02"/>
    <x v="5"/>
    <x v="3"/>
    <n v="-2.9078554326950123"/>
  </r>
  <r>
    <x v="6"/>
    <x v="6"/>
    <x v="2"/>
    <x v="0"/>
    <x v="6"/>
    <x v="6"/>
    <s v="STORE4"/>
    <n v="2"/>
    <n v="785.31"/>
    <n v="0.15"/>
    <x v="1"/>
    <n v="1335.027"/>
    <s v="John Scott"/>
    <n v="24"/>
    <x v="1"/>
    <x v="6"/>
    <s v="Pennsylvania"/>
    <x v="3"/>
    <x v="6"/>
    <x v="3"/>
    <s v="Decor"/>
    <x v="6"/>
    <n v="461.47"/>
    <n v="190"/>
    <s v="Alexander Group"/>
    <s v="South"/>
    <s v="Port Sharon"/>
    <s v="Online"/>
    <n v="1570.62"/>
    <n v="235.59299999999996"/>
    <n v="922.94"/>
    <x v="6"/>
    <x v="3"/>
    <n v="0.30867315792115063"/>
  </r>
  <r>
    <x v="7"/>
    <x v="7"/>
    <x v="1"/>
    <x v="3"/>
    <x v="7"/>
    <x v="7"/>
    <s v="STORE8"/>
    <n v="4"/>
    <n v="342.39"/>
    <n v="0.23"/>
    <x v="1"/>
    <n v="1054.5612000000001"/>
    <s v="Patrick Roberts"/>
    <n v="41"/>
    <x v="1"/>
    <x v="7"/>
    <s v="Missouri"/>
    <x v="1"/>
    <x v="7"/>
    <x v="3"/>
    <s v="Storage"/>
    <x v="7"/>
    <n v="138.05000000000001"/>
    <n v="89"/>
    <s v="Bean, Jones and Park"/>
    <s v="West"/>
    <s v="Thompsonborough"/>
    <s v="Online"/>
    <n v="1369.56"/>
    <n v="314.99880000000002"/>
    <n v="552.20000000000005"/>
    <x v="7"/>
    <x v="4"/>
    <n v="0.47636988730478613"/>
  </r>
  <r>
    <x v="8"/>
    <x v="8"/>
    <x v="2"/>
    <x v="5"/>
    <x v="8"/>
    <x v="8"/>
    <s v="STORE5"/>
    <n v="3"/>
    <n v="448.25"/>
    <n v="7.0000000000000007E-2"/>
    <x v="1"/>
    <n v="1250.6175000000001"/>
    <s v="Dr. Suzanne Bullock"/>
    <n v="60"/>
    <x v="1"/>
    <x v="8"/>
    <s v="Alabama"/>
    <x v="1"/>
    <x v="8"/>
    <x v="3"/>
    <s v="Kitchen"/>
    <x v="8"/>
    <n v="201.41"/>
    <n v="146"/>
    <s v="Gray Ltd"/>
    <s v="North"/>
    <s v="New Michaelchester"/>
    <s v="Outlet"/>
    <n v="1344.75"/>
    <n v="94.132500000000007"/>
    <n v="604.23"/>
    <x v="8"/>
    <x v="1"/>
    <n v="0.51685467379114713"/>
  </r>
  <r>
    <x v="9"/>
    <x v="9"/>
    <x v="2"/>
    <x v="0"/>
    <x v="9"/>
    <x v="9"/>
    <s v="STORE0"/>
    <n v="2"/>
    <n v="873.17"/>
    <n v="0.23"/>
    <x v="1"/>
    <n v="1344.6818000000001"/>
    <s v="David Pierce"/>
    <n v="45"/>
    <x v="1"/>
    <x v="9"/>
    <s v="Washington"/>
    <x v="1"/>
    <x v="9"/>
    <x v="3"/>
    <s v="Decor"/>
    <x v="9"/>
    <n v="179.77"/>
    <n v="305"/>
    <s v="Rivera-Warner"/>
    <s v="East"/>
    <s v="Washingtonfurt"/>
    <s v="Flagship"/>
    <n v="1746.34"/>
    <n v="401.65820000000002"/>
    <n v="359.54"/>
    <x v="9"/>
    <x v="4"/>
    <n v="0.73262075830876872"/>
  </r>
  <r>
    <x v="10"/>
    <x v="10"/>
    <x v="0"/>
    <x v="6"/>
    <x v="10"/>
    <x v="10"/>
    <s v="STORE14"/>
    <n v="1"/>
    <n v="278.63"/>
    <n v="7.0000000000000007E-2"/>
    <x v="0"/>
    <n v="259.1259"/>
    <s v="Michael Thomas"/>
    <n v="21"/>
    <x v="1"/>
    <x v="10"/>
    <s v="Nevada"/>
    <x v="2"/>
    <x v="10"/>
    <x v="0"/>
    <s v="Outdoor"/>
    <x v="10"/>
    <n v="166.06"/>
    <n v="340"/>
    <s v="Mcdonald Inc"/>
    <s v="South"/>
    <s v="Christopherland"/>
    <s v="Outlet"/>
    <n v="278.63"/>
    <n v="19.504100000000001"/>
    <n v="166.06"/>
    <x v="10"/>
    <x v="3"/>
    <n v="0.35915321471145878"/>
  </r>
  <r>
    <x v="11"/>
    <x v="11"/>
    <x v="2"/>
    <x v="5"/>
    <x v="11"/>
    <x v="11"/>
    <s v="STORE1"/>
    <n v="4"/>
    <n v="286.92"/>
    <n v="0.17"/>
    <x v="0"/>
    <n v="952.57439999999997"/>
    <s v="Jessica Gonzalez"/>
    <n v="34"/>
    <x v="1"/>
    <x v="11"/>
    <s v="Iowa"/>
    <x v="3"/>
    <x v="11"/>
    <x v="1"/>
    <s v="Mobile"/>
    <x v="11"/>
    <n v="326.06"/>
    <n v="301"/>
    <s v="Martinez, Adkins and Johnson"/>
    <s v="North"/>
    <s v="Danielmouth"/>
    <s v="Flagship"/>
    <n v="1147.68"/>
    <n v="195.10560000000004"/>
    <n v="1304.24"/>
    <x v="11"/>
    <x v="2"/>
    <n v="-0.36917389339877288"/>
  </r>
  <r>
    <x v="12"/>
    <x v="12"/>
    <x v="0"/>
    <x v="7"/>
    <x v="12"/>
    <x v="12"/>
    <s v="STORE4"/>
    <n v="4"/>
    <n v="644.58000000000004"/>
    <n v="0.01"/>
    <x v="0"/>
    <n v="2552.5367999999999"/>
    <s v="Wesley Short"/>
    <n v="41"/>
    <x v="1"/>
    <x v="12"/>
    <s v="Montana"/>
    <x v="0"/>
    <x v="12"/>
    <x v="0"/>
    <s v="Accessories"/>
    <x v="12"/>
    <n v="131.24"/>
    <n v="232"/>
    <s v="Alexander Group"/>
    <s v="South"/>
    <s v="Port Sharon"/>
    <s v="Online"/>
    <n v="2578.3200000000002"/>
    <n v="25.783200000000001"/>
    <n v="524.96"/>
    <x v="12"/>
    <x v="4"/>
    <n v="0.79433793079888204"/>
  </r>
  <r>
    <x v="13"/>
    <x v="13"/>
    <x v="2"/>
    <x v="7"/>
    <x v="13"/>
    <x v="13"/>
    <s v="STORE16"/>
    <n v="2"/>
    <n v="316.89999999999998"/>
    <n v="0.3"/>
    <x v="1"/>
    <n v="443.66"/>
    <s v="Adam Castro"/>
    <n v="51"/>
    <x v="0"/>
    <x v="13"/>
    <s v="Texas"/>
    <x v="2"/>
    <x v="13"/>
    <x v="1"/>
    <s v="Computer"/>
    <x v="13"/>
    <n v="419.28"/>
    <n v="86"/>
    <s v="Frederick-Wright"/>
    <s v="West"/>
    <s v="New Jimmymouth"/>
    <s v="Flagship"/>
    <n v="633.79999999999995"/>
    <n v="190.14"/>
    <n v="838.56"/>
    <x v="13"/>
    <x v="0"/>
    <n v="-0.890096019474372"/>
  </r>
  <r>
    <x v="14"/>
    <x v="14"/>
    <x v="2"/>
    <x v="2"/>
    <x v="14"/>
    <x v="10"/>
    <s v="STORE15"/>
    <n v="4"/>
    <n v="403.47"/>
    <n v="0.28999999999999998"/>
    <x v="1"/>
    <n v="1145.8548000000001"/>
    <s v="Sherry Cabrera"/>
    <n v="55"/>
    <x v="0"/>
    <x v="14"/>
    <s v="Pennsylvania"/>
    <x v="2"/>
    <x v="10"/>
    <x v="0"/>
    <s v="Outdoor"/>
    <x v="10"/>
    <n v="166.06"/>
    <n v="340"/>
    <s v="Shelton PLC"/>
    <s v="North"/>
    <s v="East Jenniferstad"/>
    <s v="Flagship"/>
    <n v="1613.88"/>
    <n v="468.02519999999998"/>
    <n v="664.24"/>
    <x v="14"/>
    <x v="0"/>
    <n v="0.42031049658298769"/>
  </r>
  <r>
    <x v="15"/>
    <x v="15"/>
    <x v="0"/>
    <x v="1"/>
    <x v="15"/>
    <x v="14"/>
    <s v="STORE9"/>
    <n v="3"/>
    <n v="871.34"/>
    <n v="0.04"/>
    <x v="2"/>
    <n v="2509.4591999999998"/>
    <s v="Lindsay Beasley"/>
    <n v="37"/>
    <x v="1"/>
    <x v="15"/>
    <s v="Idaho"/>
    <x v="2"/>
    <x v="14"/>
    <x v="4"/>
    <s v="Tops"/>
    <x v="14"/>
    <n v="223.43"/>
    <n v="154"/>
    <s v="Moore, Padilla and Butler"/>
    <s v="South"/>
    <s v="East Johnstad"/>
    <s v="Flagship"/>
    <n v="2614.02"/>
    <n v="104.5608"/>
    <n v="670.29"/>
    <x v="15"/>
    <x v="4"/>
    <n v="0.73289464120396941"/>
  </r>
  <r>
    <x v="16"/>
    <x v="16"/>
    <x v="2"/>
    <x v="8"/>
    <x v="16"/>
    <x v="15"/>
    <s v="STORE19"/>
    <n v="2"/>
    <n v="451.98"/>
    <n v="0.25"/>
    <x v="0"/>
    <n v="677.97"/>
    <s v="Arthur Warren"/>
    <n v="38"/>
    <x v="0"/>
    <x v="16"/>
    <s v="Nevada"/>
    <x v="0"/>
    <x v="15"/>
    <x v="0"/>
    <s v="Fitness"/>
    <x v="15"/>
    <n v="240.63"/>
    <n v="423"/>
    <s v="Mann-Austin"/>
    <s v="East"/>
    <s v="Vasquezborough"/>
    <s v="Online"/>
    <n v="903.96"/>
    <n v="225.99"/>
    <n v="481.26"/>
    <x v="16"/>
    <x v="4"/>
    <n v="0.29014558166290549"/>
  </r>
  <r>
    <x v="17"/>
    <x v="17"/>
    <x v="0"/>
    <x v="1"/>
    <x v="17"/>
    <x v="16"/>
    <s v="STORE4"/>
    <n v="2"/>
    <n v="502.69"/>
    <n v="0.23"/>
    <x v="0"/>
    <n v="774.14260000000002"/>
    <s v="Molly Gardner"/>
    <n v="22"/>
    <x v="1"/>
    <x v="17"/>
    <s v="Arkansas"/>
    <x v="1"/>
    <x v="16"/>
    <x v="3"/>
    <s v="Decor"/>
    <x v="16"/>
    <n v="219.12"/>
    <n v="378"/>
    <s v="Alexander Group"/>
    <s v="South"/>
    <s v="Port Sharon"/>
    <s v="Online"/>
    <n v="1005.38"/>
    <n v="231.23740000000001"/>
    <n v="438.24"/>
    <x v="17"/>
    <x v="3"/>
    <n v="0.43390274608321516"/>
  </r>
  <r>
    <x v="18"/>
    <x v="18"/>
    <x v="0"/>
    <x v="7"/>
    <x v="18"/>
    <x v="11"/>
    <s v="STORE4"/>
    <n v="2"/>
    <n v="559.23"/>
    <n v="0.25"/>
    <x v="2"/>
    <n v="838.84500000000003"/>
    <s v="David Patterson"/>
    <n v="43"/>
    <x v="1"/>
    <x v="18"/>
    <s v="Nevada"/>
    <x v="0"/>
    <x v="11"/>
    <x v="1"/>
    <s v="Mobile"/>
    <x v="11"/>
    <n v="326.06"/>
    <n v="301"/>
    <s v="Alexander Group"/>
    <s v="South"/>
    <s v="Port Sharon"/>
    <s v="Online"/>
    <n v="1118.46"/>
    <n v="279.61500000000001"/>
    <n v="652.12"/>
    <x v="18"/>
    <x v="4"/>
    <n v="0.22259773855718282"/>
  </r>
  <r>
    <x v="19"/>
    <x v="19"/>
    <x v="0"/>
    <x v="9"/>
    <x v="19"/>
    <x v="17"/>
    <s v="STORE13"/>
    <n v="4"/>
    <n v="464.18"/>
    <n v="0.04"/>
    <x v="2"/>
    <n v="1782.4512"/>
    <s v="Maria Hill"/>
    <n v="58"/>
    <x v="1"/>
    <x v="19"/>
    <s v="Nevada"/>
    <x v="1"/>
    <x v="17"/>
    <x v="2"/>
    <s v="Fragrance"/>
    <x v="17"/>
    <n v="482.75"/>
    <n v="444"/>
    <s v="Gardner, Humphrey and Contreras"/>
    <s v="East"/>
    <s v="Johnsonville"/>
    <s v="Flagship"/>
    <n v="1856.72"/>
    <n v="74.268799999999999"/>
    <n v="1931"/>
    <x v="19"/>
    <x v="1"/>
    <n v="-8.3339616815315917E-2"/>
  </r>
  <r>
    <x v="20"/>
    <x v="20"/>
    <x v="2"/>
    <x v="0"/>
    <x v="20"/>
    <x v="18"/>
    <s v="STORE17"/>
    <n v="3"/>
    <n v="986.04"/>
    <n v="0.27"/>
    <x v="2"/>
    <n v="2159.4276"/>
    <s v="Justin Cross"/>
    <n v="62"/>
    <x v="1"/>
    <x v="20"/>
    <s v="Nevada"/>
    <x v="3"/>
    <x v="18"/>
    <x v="0"/>
    <s v="Fitness"/>
    <x v="18"/>
    <n v="477.61"/>
    <n v="300"/>
    <s v="Holloway Ltd"/>
    <s v="North"/>
    <s v="Bensonhaven"/>
    <s v="Flagship"/>
    <n v="2958.12"/>
    <n v="798.69240000000002"/>
    <n v="1432.83"/>
    <x v="20"/>
    <x v="1"/>
    <n v="0.33647694416798229"/>
  </r>
  <r>
    <x v="21"/>
    <x v="21"/>
    <x v="0"/>
    <x v="2"/>
    <x v="21"/>
    <x v="19"/>
    <s v="STORE18"/>
    <n v="1"/>
    <n v="589.55999999999995"/>
    <n v="0.22"/>
    <x v="0"/>
    <n v="459.85680000000002"/>
    <s v="Alexander Byrd"/>
    <n v="25"/>
    <x v="1"/>
    <x v="21"/>
    <s v="New York"/>
    <x v="2"/>
    <x v="19"/>
    <x v="1"/>
    <s v="Computer"/>
    <x v="19"/>
    <n v="253.33"/>
    <n v="266"/>
    <s v="Guerrero-Schmitt"/>
    <s v="East"/>
    <s v="East Stevechester"/>
    <s v="Flagship"/>
    <n v="589.55999999999995"/>
    <n v="129.70319999999998"/>
    <n v="253.33"/>
    <x v="21"/>
    <x v="3"/>
    <n v="0.44911111459045511"/>
  </r>
  <r>
    <x v="22"/>
    <x v="22"/>
    <x v="0"/>
    <x v="10"/>
    <x v="22"/>
    <x v="20"/>
    <s v="STORE10"/>
    <n v="3"/>
    <n v="979.42"/>
    <n v="0.03"/>
    <x v="1"/>
    <n v="2850.1122"/>
    <s v="Elizabeth Foster"/>
    <n v="33"/>
    <x v="1"/>
    <x v="22"/>
    <s v="Oklahoma"/>
    <x v="0"/>
    <x v="20"/>
    <x v="4"/>
    <s v="Bottoms"/>
    <x v="20"/>
    <n v="218.22"/>
    <n v="224"/>
    <s v="Hill, Wagner and Ballard"/>
    <s v="East"/>
    <s v="East Davidville"/>
    <s v="Online"/>
    <n v="2938.2599999999998"/>
    <n v="88.147799999999989"/>
    <n v="654.66"/>
    <x v="22"/>
    <x v="2"/>
    <n v="0.77030377961962349"/>
  </r>
  <r>
    <x v="23"/>
    <x v="23"/>
    <x v="0"/>
    <x v="2"/>
    <x v="23"/>
    <x v="21"/>
    <s v="STORE8"/>
    <n v="1"/>
    <n v="719.28"/>
    <n v="0.08"/>
    <x v="0"/>
    <n v="661.73760000000004"/>
    <s v="Miranda King"/>
    <n v="34"/>
    <x v="1"/>
    <x v="23"/>
    <s v="New York"/>
    <x v="1"/>
    <x v="21"/>
    <x v="2"/>
    <s v="Haircare"/>
    <x v="21"/>
    <n v="115.82"/>
    <n v="460"/>
    <s v="Bean, Jones and Park"/>
    <s v="West"/>
    <s v="Thompsonborough"/>
    <s v="Online"/>
    <n v="719.28"/>
    <n v="57.542400000000001"/>
    <n v="115.82"/>
    <x v="23"/>
    <x v="2"/>
    <n v="0.82497594212570047"/>
  </r>
  <r>
    <x v="24"/>
    <x v="24"/>
    <x v="2"/>
    <x v="8"/>
    <x v="24"/>
    <x v="22"/>
    <s v="STORE6"/>
    <n v="3"/>
    <n v="77.599999999999994"/>
    <n v="7.0000000000000007E-2"/>
    <x v="0"/>
    <n v="216.50399999999999"/>
    <s v="Jennifer Pruitt"/>
    <n v="53"/>
    <x v="0"/>
    <x v="24"/>
    <s v="Missouri"/>
    <x v="2"/>
    <x v="22"/>
    <x v="1"/>
    <s v="Accessories"/>
    <x v="22"/>
    <n v="349.17"/>
    <n v="476"/>
    <s v="Benson-Elliott"/>
    <s v="East"/>
    <s v="Port Josephberg"/>
    <s v="Online"/>
    <n v="232.79999999999998"/>
    <n v="16.295999999999999"/>
    <n v="1047.51"/>
    <x v="24"/>
    <x v="0"/>
    <n v="-3.8382939807116729"/>
  </r>
  <r>
    <x v="25"/>
    <x v="25"/>
    <x v="0"/>
    <x v="8"/>
    <x v="25"/>
    <x v="23"/>
    <s v="STORE3"/>
    <n v="4"/>
    <n v="852.71"/>
    <n v="0.14000000000000001"/>
    <x v="1"/>
    <n v="2933.3224"/>
    <s v="Erika Padilla"/>
    <n v="50"/>
    <x v="0"/>
    <x v="25"/>
    <s v="Alabama"/>
    <x v="2"/>
    <x v="23"/>
    <x v="4"/>
    <s v="Accessories"/>
    <x v="23"/>
    <n v="261"/>
    <n v="59"/>
    <s v="Johnson-Wright"/>
    <s v="North"/>
    <s v="Hoodberg"/>
    <s v="Outlet"/>
    <n v="3410.84"/>
    <n v="477.51760000000007"/>
    <n v="1044"/>
    <x v="25"/>
    <x v="0"/>
    <n v="0.64408958251571669"/>
  </r>
  <r>
    <x v="26"/>
    <x v="26"/>
    <x v="0"/>
    <x v="4"/>
    <x v="26"/>
    <x v="24"/>
    <s v="STORE8"/>
    <n v="4"/>
    <n v="156.16"/>
    <n v="4"/>
    <x v="0"/>
    <n v="599.65440000000001"/>
    <s v="Stuart Johnson"/>
    <n v="42"/>
    <x v="1"/>
    <x v="26"/>
    <s v="North Dakota"/>
    <x v="1"/>
    <x v="24"/>
    <x v="1"/>
    <s v="Audio"/>
    <x v="24"/>
    <n v="431.67"/>
    <n v="73"/>
    <s v="Bean, Jones and Park"/>
    <s v="West"/>
    <s v="Thompsonborough"/>
    <s v="Online"/>
    <n v="624.64"/>
    <n v="2498.56"/>
    <n v="1726.68"/>
    <x v="26"/>
    <x v="4"/>
    <n v="-1.8794585681352458"/>
  </r>
  <r>
    <x v="27"/>
    <x v="27"/>
    <x v="2"/>
    <x v="6"/>
    <x v="27"/>
    <x v="25"/>
    <s v="STORE8"/>
    <n v="3"/>
    <n v="815.49"/>
    <n v="0.17"/>
    <x v="0"/>
    <n v="2030.5700999999999"/>
    <s v="Anna Perez"/>
    <n v="30"/>
    <x v="0"/>
    <x v="27"/>
    <s v="Maine"/>
    <x v="1"/>
    <x v="25"/>
    <x v="1"/>
    <s v="Appliances"/>
    <x v="25"/>
    <n v="480.9"/>
    <n v="104"/>
    <s v="Bean, Jones and Park"/>
    <s v="West"/>
    <s v="Thompsonborough"/>
    <s v="Online"/>
    <n v="2446.4700000000003"/>
    <n v="415.89990000000006"/>
    <n v="1442.6999999999998"/>
    <x v="27"/>
    <x v="2"/>
    <n v="0.28950987705373982"/>
  </r>
  <r>
    <x v="28"/>
    <x v="28"/>
    <x v="2"/>
    <x v="8"/>
    <x v="28"/>
    <x v="26"/>
    <s v="STORE2"/>
    <n v="2"/>
    <n v="74.209999999999994"/>
    <n v="0.11"/>
    <x v="1"/>
    <n v="132.09379999999999"/>
    <s v="Theresa Campbell"/>
    <n v="42"/>
    <x v="1"/>
    <x v="28"/>
    <s v="Wisconsin"/>
    <x v="3"/>
    <x v="26"/>
    <x v="1"/>
    <s v="Accessories"/>
    <x v="26"/>
    <n v="242.23"/>
    <n v="453"/>
    <s v="Black-Horn"/>
    <s v="South"/>
    <s v="North Nancyview"/>
    <s v="Outlet"/>
    <n v="148.41999999999999"/>
    <n v="16.3262"/>
    <n v="484.46"/>
    <x v="28"/>
    <x v="4"/>
    <n v="-2.6675453352087684"/>
  </r>
  <r>
    <x v="29"/>
    <x v="29"/>
    <x v="0"/>
    <x v="4"/>
    <x v="14"/>
    <x v="8"/>
    <s v="STORE3"/>
    <n v="4"/>
    <n v="451.67"/>
    <n v="0.15"/>
    <x v="0"/>
    <n v="1535.6780000000001"/>
    <s v="Sherry Cabrera"/>
    <n v="55"/>
    <x v="0"/>
    <x v="14"/>
    <s v="Pennsylvania"/>
    <x v="2"/>
    <x v="8"/>
    <x v="3"/>
    <s v="Kitchen"/>
    <x v="8"/>
    <n v="201.41"/>
    <n v="146"/>
    <s v="Johnson-Wright"/>
    <s v="North"/>
    <s v="Hoodberg"/>
    <s v="Outlet"/>
    <n v="1806.68"/>
    <n v="271.00200000000001"/>
    <n v="805.64"/>
    <x v="29"/>
    <x v="0"/>
    <n v="0.47538481374350616"/>
  </r>
  <r>
    <x v="30"/>
    <x v="30"/>
    <x v="1"/>
    <x v="11"/>
    <x v="29"/>
    <x v="23"/>
    <s v="STORE19"/>
    <n v="1"/>
    <n v="429.38"/>
    <n v="0.13"/>
    <x v="1"/>
    <n v="373.56060000000002"/>
    <s v="Joshua Ryan"/>
    <n v="27"/>
    <x v="1"/>
    <x v="29"/>
    <s v="New Jersey"/>
    <x v="1"/>
    <x v="23"/>
    <x v="4"/>
    <s v="Accessories"/>
    <x v="23"/>
    <n v="261"/>
    <n v="59"/>
    <s v="Mann-Austin"/>
    <s v="East"/>
    <s v="Vasquezborough"/>
    <s v="Online"/>
    <n v="429.38"/>
    <n v="55.819400000000002"/>
    <n v="261"/>
    <x v="30"/>
    <x v="2"/>
    <n v="0.30131817970096419"/>
  </r>
  <r>
    <x v="31"/>
    <x v="31"/>
    <x v="0"/>
    <x v="11"/>
    <x v="30"/>
    <x v="27"/>
    <s v="STORE12"/>
    <n v="2"/>
    <n v="148.96"/>
    <n v="0.03"/>
    <x v="2"/>
    <n v="288.98239999999998"/>
    <s v="Shane Brown"/>
    <n v="23"/>
    <x v="1"/>
    <x v="30"/>
    <s v="Michigan"/>
    <x v="0"/>
    <x v="27"/>
    <x v="4"/>
    <s v="Bottoms"/>
    <x v="27"/>
    <n v="386.56"/>
    <n v="125"/>
    <s v="Thomas, Bridges and Harris"/>
    <s v="North"/>
    <s v="Sabrinatown"/>
    <s v="Online"/>
    <n v="297.92"/>
    <n v="8.9375999999999998"/>
    <n v="773.12"/>
    <x v="31"/>
    <x v="3"/>
    <n v="-1.675318635321736"/>
  </r>
  <r>
    <x v="32"/>
    <x v="32"/>
    <x v="0"/>
    <x v="3"/>
    <x v="31"/>
    <x v="28"/>
    <s v="STORE8"/>
    <n v="4"/>
    <n v="313.83"/>
    <n v="0.08"/>
    <x v="0"/>
    <n v="1154.8943999999999"/>
    <s v="Jennifer Johnson"/>
    <n v="54"/>
    <x v="0"/>
    <x v="31"/>
    <s v="New Hampshire"/>
    <x v="3"/>
    <x v="28"/>
    <x v="4"/>
    <s v="Footwear"/>
    <x v="28"/>
    <n v="158.13999999999999"/>
    <n v="82"/>
    <s v="Bean, Jones and Park"/>
    <s v="West"/>
    <s v="Thompsonborough"/>
    <s v="Online"/>
    <n v="1255.32"/>
    <n v="100.4256"/>
    <n v="632.55999999999995"/>
    <x v="32"/>
    <x v="0"/>
    <n v="0.45227892697375621"/>
  </r>
  <r>
    <x v="33"/>
    <x v="33"/>
    <x v="0"/>
    <x v="3"/>
    <x v="32"/>
    <x v="21"/>
    <s v="STORE6"/>
    <n v="2"/>
    <n v="717.31"/>
    <n v="0.15"/>
    <x v="0"/>
    <n v="1219.4269999999999"/>
    <s v="April Phillips"/>
    <n v="62"/>
    <x v="1"/>
    <x v="32"/>
    <s v="Hawaii"/>
    <x v="1"/>
    <x v="21"/>
    <x v="2"/>
    <s v="Haircare"/>
    <x v="21"/>
    <n v="115.82"/>
    <n v="460"/>
    <s v="Benson-Elliott"/>
    <s v="East"/>
    <s v="Port Josephberg"/>
    <s v="Online"/>
    <n v="1434.62"/>
    <n v="215.19299999999998"/>
    <n v="231.64"/>
    <x v="33"/>
    <x v="1"/>
    <n v="0.81004192952919696"/>
  </r>
  <r>
    <x v="34"/>
    <x v="34"/>
    <x v="1"/>
    <x v="11"/>
    <x v="33"/>
    <x v="29"/>
    <s v="STORE1"/>
    <n v="3"/>
    <n v="873.22"/>
    <n v="0.18"/>
    <x v="0"/>
    <n v="2148.1212"/>
    <s v="Evelyn Brown"/>
    <n v="39"/>
    <x v="0"/>
    <x v="33"/>
    <s v="New Mexico"/>
    <x v="0"/>
    <x v="29"/>
    <x v="3"/>
    <s v="Lighting"/>
    <x v="29"/>
    <n v="228.53"/>
    <n v="469"/>
    <s v="Martinez, Adkins and Johnson"/>
    <s v="North"/>
    <s v="Danielmouth"/>
    <s v="Flagship"/>
    <n v="2619.66"/>
    <n v="471.53879999999998"/>
    <n v="685.59"/>
    <x v="34"/>
    <x v="4"/>
    <n v="0.68084203070106097"/>
  </r>
  <r>
    <x v="35"/>
    <x v="35"/>
    <x v="2"/>
    <x v="7"/>
    <x v="34"/>
    <x v="30"/>
    <s v="STORE3"/>
    <n v="4"/>
    <n v="109.36"/>
    <n v="0.19"/>
    <x v="2"/>
    <n v="354.32639999999998"/>
    <s v="Julia Jackson"/>
    <n v="46"/>
    <x v="0"/>
    <x v="34"/>
    <s v="California"/>
    <x v="1"/>
    <x v="30"/>
    <x v="2"/>
    <s v="Grooming"/>
    <x v="30"/>
    <n v="337.42"/>
    <n v="256"/>
    <s v="Johnson-Wright"/>
    <s v="North"/>
    <s v="Hoodberg"/>
    <s v="Outlet"/>
    <n v="437.44"/>
    <n v="83.113600000000005"/>
    <n v="1349.68"/>
    <x v="35"/>
    <x v="0"/>
    <n v="-2.8091432080702994"/>
  </r>
  <r>
    <x v="36"/>
    <x v="36"/>
    <x v="0"/>
    <x v="1"/>
    <x v="35"/>
    <x v="23"/>
    <s v="STORE7"/>
    <n v="3"/>
    <n v="559.52"/>
    <n v="0.16"/>
    <x v="1"/>
    <n v="1409.9903999999999"/>
    <s v="Tammy Miller Md"/>
    <n v="19"/>
    <x v="1"/>
    <x v="35"/>
    <s v="Mississippi"/>
    <x v="0"/>
    <x v="23"/>
    <x v="4"/>
    <s v="Accessories"/>
    <x v="23"/>
    <n v="261"/>
    <n v="59"/>
    <s v="Martinez-Mullins"/>
    <s v="South"/>
    <s v="Williamsfurt"/>
    <s v="Online"/>
    <n v="1678.56"/>
    <n v="268.56959999999998"/>
    <n v="783"/>
    <x v="36"/>
    <x v="3"/>
    <n v="0.44467707014175412"/>
  </r>
  <r>
    <x v="37"/>
    <x v="37"/>
    <x v="0"/>
    <x v="6"/>
    <x v="36"/>
    <x v="31"/>
    <s v="STORE17"/>
    <n v="3"/>
    <n v="121.76"/>
    <n v="0.27"/>
    <x v="1"/>
    <n v="266.65440000000001"/>
    <s v="Darrell Miller"/>
    <n v="59"/>
    <x v="1"/>
    <x v="36"/>
    <s v="Florida"/>
    <x v="1"/>
    <x v="31"/>
    <x v="3"/>
    <s v="Kitchen"/>
    <x v="31"/>
    <n v="298.86"/>
    <n v="308"/>
    <s v="Holloway Ltd"/>
    <s v="North"/>
    <s v="Bensonhaven"/>
    <s v="Flagship"/>
    <n v="365.28000000000003"/>
    <n v="98.62560000000002"/>
    <n v="896.58"/>
    <x v="37"/>
    <x v="1"/>
    <n v="-2.3623296671646896"/>
  </r>
  <r>
    <x v="38"/>
    <x v="38"/>
    <x v="0"/>
    <x v="9"/>
    <x v="37"/>
    <x v="9"/>
    <s v="STORE13"/>
    <n v="4"/>
    <n v="735.32"/>
    <n v="0.06"/>
    <x v="2"/>
    <n v="2764.8031999999998"/>
    <s v="Daniel Austin"/>
    <n v="29"/>
    <x v="0"/>
    <x v="37"/>
    <s v="Kentucky"/>
    <x v="0"/>
    <x v="9"/>
    <x v="3"/>
    <s v="Decor"/>
    <x v="9"/>
    <n v="179.77"/>
    <n v="305"/>
    <s v="Gardner, Humphrey and Contreras"/>
    <s v="East"/>
    <s v="Johnsonville"/>
    <s v="Flagship"/>
    <n v="2941.28"/>
    <n v="176.4768"/>
    <n v="719.08"/>
    <x v="38"/>
    <x v="2"/>
    <n v="0.73991638898566092"/>
  </r>
  <r>
    <x v="39"/>
    <x v="39"/>
    <x v="1"/>
    <x v="1"/>
    <x v="38"/>
    <x v="32"/>
    <s v="STORE3"/>
    <n v="2"/>
    <n v="600.73"/>
    <n v="0.08"/>
    <x v="0"/>
    <n v="1105.3432"/>
    <s v="John Smith"/>
    <n v="27"/>
    <x v="0"/>
    <x v="38"/>
    <s v="California"/>
    <x v="1"/>
    <x v="32"/>
    <x v="2"/>
    <s v="Skincare"/>
    <x v="32"/>
    <n v="358.47"/>
    <n v="213"/>
    <s v="Johnson-Wright"/>
    <s v="North"/>
    <s v="Hoodberg"/>
    <s v="Outlet"/>
    <n v="1201.46"/>
    <n v="96.116800000000012"/>
    <n v="716.94"/>
    <x v="39"/>
    <x v="2"/>
    <n v="0.35138697193776552"/>
  </r>
  <r>
    <x v="40"/>
    <x v="40"/>
    <x v="0"/>
    <x v="0"/>
    <x v="39"/>
    <x v="33"/>
    <s v="STORE19"/>
    <n v="2"/>
    <n v="873.86"/>
    <n v="7.0000000000000007E-2"/>
    <x v="2"/>
    <n v="1625.3796"/>
    <s v="Tonya Burch"/>
    <n v="39"/>
    <x v="1"/>
    <x v="39"/>
    <s v="Iowa"/>
    <x v="0"/>
    <x v="33"/>
    <x v="1"/>
    <s v="Audio"/>
    <x v="33"/>
    <n v="322.41000000000003"/>
    <n v="213"/>
    <s v="Mann-Austin"/>
    <s v="East"/>
    <s v="Vasquezborough"/>
    <s v="Online"/>
    <n v="1747.72"/>
    <n v="122.34040000000002"/>
    <n v="644.82000000000005"/>
    <x v="40"/>
    <x v="4"/>
    <n v="0.60328036601419133"/>
  </r>
  <r>
    <x v="41"/>
    <x v="41"/>
    <x v="1"/>
    <x v="3"/>
    <x v="40"/>
    <x v="34"/>
    <s v="STORE8"/>
    <n v="3"/>
    <n v="342.47"/>
    <n v="0.08"/>
    <x v="1"/>
    <n v="945.21720000000016"/>
    <s v="Edward Cole"/>
    <n v="36"/>
    <x v="0"/>
    <x v="40"/>
    <s v="Arizona"/>
    <x v="0"/>
    <x v="34"/>
    <x v="4"/>
    <s v="Tops"/>
    <x v="34"/>
    <n v="283"/>
    <n v="360"/>
    <s v="Bean, Jones and Park"/>
    <s v="West"/>
    <s v="Thompsonborough"/>
    <s v="Online"/>
    <n v="1027.4100000000001"/>
    <n v="82.192800000000005"/>
    <n v="849"/>
    <x v="41"/>
    <x v="4"/>
    <n v="0.1017937464531963"/>
  </r>
  <r>
    <x v="42"/>
    <x v="42"/>
    <x v="0"/>
    <x v="1"/>
    <x v="41"/>
    <x v="35"/>
    <s v="STORE9"/>
    <n v="2"/>
    <n v="915.15"/>
    <n v="0.16"/>
    <x v="1"/>
    <n v="1537.452"/>
    <s v="Jennifer Woods"/>
    <n v="37"/>
    <x v="0"/>
    <x v="41"/>
    <s v="North Carolina"/>
    <x v="1"/>
    <x v="35"/>
    <x v="3"/>
    <s v="Decor"/>
    <x v="35"/>
    <n v="218.48"/>
    <n v="276"/>
    <s v="Moore, Padilla and Butler"/>
    <s v="South"/>
    <s v="East Johnstad"/>
    <s v="Flagship"/>
    <n v="1830.3"/>
    <n v="292.84800000000001"/>
    <n v="436.96"/>
    <x v="42"/>
    <x v="4"/>
    <n v="0.71578950107060246"/>
  </r>
  <r>
    <x v="43"/>
    <x v="43"/>
    <x v="2"/>
    <x v="4"/>
    <x v="42"/>
    <x v="9"/>
    <s v="STORE17"/>
    <n v="3"/>
    <n v="863.11"/>
    <n v="0.28000000000000003"/>
    <x v="1"/>
    <n v="1864.3176000000001"/>
    <s v="Christy Hoffman"/>
    <n v="26"/>
    <x v="1"/>
    <x v="42"/>
    <s v="Indiana"/>
    <x v="1"/>
    <x v="9"/>
    <x v="3"/>
    <s v="Decor"/>
    <x v="9"/>
    <n v="179.77"/>
    <n v="305"/>
    <s v="Holloway Ltd"/>
    <s v="North"/>
    <s v="Bensonhaven"/>
    <s v="Flagship"/>
    <n v="2589.33"/>
    <n v="725.01240000000007"/>
    <n v="539.31000000000006"/>
    <x v="43"/>
    <x v="2"/>
    <n v="0.71071989021613047"/>
  </r>
  <r>
    <x v="44"/>
    <x v="44"/>
    <x v="0"/>
    <x v="8"/>
    <x v="43"/>
    <x v="19"/>
    <s v="STORE12"/>
    <n v="2"/>
    <n v="209.32"/>
    <n v="0.23"/>
    <x v="2"/>
    <n v="322.3528"/>
    <s v="Sarah Brady"/>
    <n v="47"/>
    <x v="0"/>
    <x v="43"/>
    <s v="Iowa"/>
    <x v="1"/>
    <x v="19"/>
    <x v="1"/>
    <s v="Computer"/>
    <x v="19"/>
    <n v="253.33"/>
    <n v="266"/>
    <s v="Thomas, Bridges and Harris"/>
    <s v="North"/>
    <s v="Sabrinatown"/>
    <s v="Online"/>
    <n v="418.64"/>
    <n v="96.287199999999999"/>
    <n v="506.66"/>
    <x v="44"/>
    <x v="0"/>
    <n v="-0.57175616281291808"/>
  </r>
  <r>
    <x v="45"/>
    <x v="45"/>
    <x v="0"/>
    <x v="3"/>
    <x v="44"/>
    <x v="4"/>
    <s v="STORE8"/>
    <n v="4"/>
    <n v="288.60000000000002"/>
    <n v="0.09"/>
    <x v="1"/>
    <n v="1050.5039999999999"/>
    <s v="Manuel Fisher"/>
    <n v="21"/>
    <x v="1"/>
    <x v="44"/>
    <s v="New Hampshire"/>
    <x v="0"/>
    <x v="4"/>
    <x v="2"/>
    <s v="Haircare"/>
    <x v="4"/>
    <n v="17.309999999999999"/>
    <n v="399"/>
    <s v="Bean, Jones and Park"/>
    <s v="West"/>
    <s v="Thompsonborough"/>
    <s v="Online"/>
    <n v="1154.4000000000001"/>
    <n v="103.896"/>
    <n v="69.239999999999995"/>
    <x v="45"/>
    <x v="3"/>
    <n v="0.93408878024262643"/>
  </r>
  <r>
    <x v="46"/>
    <x v="46"/>
    <x v="0"/>
    <x v="11"/>
    <x v="45"/>
    <x v="36"/>
    <s v="STORE16"/>
    <n v="1"/>
    <n v="418.69"/>
    <n v="0.06"/>
    <x v="1"/>
    <n v="393.5686"/>
    <s v="Eric Singh"/>
    <n v="29"/>
    <x v="1"/>
    <x v="45"/>
    <s v="New Mexico"/>
    <x v="0"/>
    <x v="36"/>
    <x v="3"/>
    <s v="Decor"/>
    <x v="36"/>
    <n v="325.26"/>
    <n v="400"/>
    <s v="Frederick-Wright"/>
    <s v="West"/>
    <s v="New Jimmymouth"/>
    <s v="Flagship"/>
    <n v="418.69"/>
    <n v="25.121399999999998"/>
    <n v="325.26"/>
    <x v="46"/>
    <x v="2"/>
    <n v="0.17356211852266673"/>
  </r>
  <r>
    <x v="47"/>
    <x v="23"/>
    <x v="0"/>
    <x v="2"/>
    <x v="46"/>
    <x v="37"/>
    <s v="STORE11"/>
    <n v="1"/>
    <n v="135.78"/>
    <n v="0.14000000000000001"/>
    <x v="1"/>
    <n v="116.77079999999999"/>
    <s v="Melissa Howard"/>
    <n v="53"/>
    <x v="1"/>
    <x v="46"/>
    <s v="New Hampshire"/>
    <x v="0"/>
    <x v="37"/>
    <x v="3"/>
    <s v="Kitchen"/>
    <x v="37"/>
    <n v="19.52"/>
    <n v="57"/>
    <s v="Aguirre-Keller"/>
    <s v="South"/>
    <s v="Lake Michael"/>
    <s v="Online"/>
    <n v="135.78"/>
    <n v="19.009200000000003"/>
    <n v="19.52"/>
    <x v="47"/>
    <x v="0"/>
    <n v="0.8328349210590319"/>
  </r>
  <r>
    <x v="48"/>
    <x v="47"/>
    <x v="1"/>
    <x v="11"/>
    <x v="43"/>
    <x v="38"/>
    <s v="STORE17"/>
    <n v="1"/>
    <n v="517.13"/>
    <n v="0.28000000000000003"/>
    <x v="0"/>
    <n v="372.33359999999999"/>
    <s v="Sarah Brady"/>
    <n v="47"/>
    <x v="0"/>
    <x v="43"/>
    <s v="Iowa"/>
    <x v="1"/>
    <x v="38"/>
    <x v="0"/>
    <s v="Fitness"/>
    <x v="38"/>
    <n v="167.12"/>
    <n v="316"/>
    <s v="Holloway Ltd"/>
    <s v="North"/>
    <s v="Bensonhaven"/>
    <s v="Flagship"/>
    <n v="517.13"/>
    <n v="144.79640000000001"/>
    <n v="167.12"/>
    <x v="48"/>
    <x v="0"/>
    <n v="0.55115520060504875"/>
  </r>
  <r>
    <x v="49"/>
    <x v="48"/>
    <x v="0"/>
    <x v="3"/>
    <x v="47"/>
    <x v="39"/>
    <s v="STORE16"/>
    <n v="2"/>
    <n v="384.66"/>
    <n v="0.08"/>
    <x v="2"/>
    <n v="707.77440000000013"/>
    <s v="Dr. Tamara White Md"/>
    <n v="60"/>
    <x v="0"/>
    <x v="47"/>
    <s v="North Carolina"/>
    <x v="3"/>
    <x v="39"/>
    <x v="3"/>
    <s v="Storage"/>
    <x v="39"/>
    <n v="123.46"/>
    <n v="76"/>
    <s v="Frederick-Wright"/>
    <s v="West"/>
    <s v="New Jimmymouth"/>
    <s v="Flagship"/>
    <n v="769.32"/>
    <n v="61.545600000000007"/>
    <n v="246.92"/>
    <x v="49"/>
    <x v="1"/>
    <n v="0.65113177306215098"/>
  </r>
  <r>
    <x v="50"/>
    <x v="49"/>
    <x v="1"/>
    <x v="1"/>
    <x v="45"/>
    <x v="40"/>
    <s v="STORE9"/>
    <n v="3"/>
    <n v="83.7"/>
    <n v="0.24"/>
    <x v="1"/>
    <n v="190.83600000000001"/>
    <s v="Eric Singh"/>
    <n v="29"/>
    <x v="1"/>
    <x v="45"/>
    <s v="New Mexico"/>
    <x v="0"/>
    <x v="40"/>
    <x v="0"/>
    <s v="Team Sports"/>
    <x v="40"/>
    <n v="212.26"/>
    <n v="82"/>
    <s v="Moore, Padilla and Butler"/>
    <s v="South"/>
    <s v="East Johnstad"/>
    <s v="Flagship"/>
    <n v="251.10000000000002"/>
    <n v="60.264000000000003"/>
    <n v="636.78"/>
    <x v="50"/>
    <x v="2"/>
    <n v="-2.3367918002892534"/>
  </r>
  <r>
    <x v="51"/>
    <x v="50"/>
    <x v="2"/>
    <x v="6"/>
    <x v="48"/>
    <x v="20"/>
    <s v="STORE7"/>
    <n v="3"/>
    <n v="76.569999999999993"/>
    <n v="0.26"/>
    <x v="0"/>
    <n v="169.9854"/>
    <s v="Maria Ramirez"/>
    <n v="37"/>
    <x v="0"/>
    <x v="48"/>
    <s v="Montana"/>
    <x v="3"/>
    <x v="20"/>
    <x v="4"/>
    <s v="Bottoms"/>
    <x v="20"/>
    <n v="218.22"/>
    <n v="224"/>
    <s v="Martinez-Mullins"/>
    <s v="South"/>
    <s v="Williamsfurt"/>
    <s v="Online"/>
    <n v="229.70999999999998"/>
    <n v="59.724599999999995"/>
    <n v="654.66"/>
    <x v="51"/>
    <x v="4"/>
    <n v="-2.8512719327659903"/>
  </r>
  <r>
    <x v="52"/>
    <x v="51"/>
    <x v="2"/>
    <x v="7"/>
    <x v="28"/>
    <x v="41"/>
    <s v="STORE6"/>
    <n v="3"/>
    <n v="188.4"/>
    <n v="14"/>
    <x v="0"/>
    <n v="486.06330000000003"/>
    <s v="Theresa Campbell"/>
    <n v="42"/>
    <x v="1"/>
    <x v="28"/>
    <s v="Wisconsin"/>
    <x v="3"/>
    <x v="41"/>
    <x v="2"/>
    <s v="Makeup"/>
    <x v="41"/>
    <n v="183.04"/>
    <n v="457"/>
    <s v="Benson-Elliott"/>
    <s v="East"/>
    <s v="Port Josephberg"/>
    <s v="Online"/>
    <n v="565.20000000000005"/>
    <n v="7912.8000000000011"/>
    <n v="549.12"/>
    <x v="52"/>
    <x v="4"/>
    <n v="-0.12972939944241824"/>
  </r>
  <r>
    <x v="53"/>
    <x v="43"/>
    <x v="2"/>
    <x v="4"/>
    <x v="49"/>
    <x v="42"/>
    <s v="STORE8"/>
    <n v="1"/>
    <n v="900.35"/>
    <n v="0.13"/>
    <x v="2"/>
    <n v="783.30449999999996"/>
    <s v="Alex Mann Ii"/>
    <n v="58"/>
    <x v="0"/>
    <x v="49"/>
    <s v="Oklahoma"/>
    <x v="3"/>
    <x v="42"/>
    <x v="0"/>
    <s v="Accessories"/>
    <x v="42"/>
    <n v="131.51"/>
    <n v="199.2"/>
    <s v="Bean, Jones and Park"/>
    <s v="West"/>
    <s v="Thompsonborough"/>
    <s v="Online"/>
    <n v="900.35"/>
    <n v="117.0455"/>
    <n v="131.51"/>
    <x v="53"/>
    <x v="1"/>
    <n v="0.83210871378882667"/>
  </r>
  <r>
    <x v="54"/>
    <x v="52"/>
    <x v="2"/>
    <x v="6"/>
    <x v="50"/>
    <x v="43"/>
    <s v="STORE10"/>
    <n v="4"/>
    <n v="428.09"/>
    <n v="7.0000000000000007E-2"/>
    <x v="0"/>
    <n v="1592.4947999999999"/>
    <s v="Amy Fowler"/>
    <n v="62"/>
    <x v="1"/>
    <x v="50"/>
    <s v="New York"/>
    <x v="1"/>
    <x v="43"/>
    <x v="1"/>
    <s v="Audio"/>
    <x v="43"/>
    <n v="38.520000000000003"/>
    <n v="378"/>
    <s v="Hill, Wagner and Ballard"/>
    <s v="East"/>
    <s v="East Davidville"/>
    <s v="Online"/>
    <n v="1712.36"/>
    <n v="119.8652"/>
    <n v="154.08000000000001"/>
    <x v="54"/>
    <x v="1"/>
    <n v="0.90324615188696378"/>
  </r>
  <r>
    <x v="55"/>
    <x v="53"/>
    <x v="0"/>
    <x v="11"/>
    <x v="51"/>
    <x v="2"/>
    <s v="STORE11"/>
    <n v="2"/>
    <n v="559.71"/>
    <n v="0.3"/>
    <x v="2"/>
    <n v="783.59400000000005"/>
    <s v="Jennifer Myers"/>
    <n v="46"/>
    <x v="0"/>
    <x v="51"/>
    <s v="Wisconsin"/>
    <x v="1"/>
    <x v="2"/>
    <x v="2"/>
    <s v="Fragrance"/>
    <x v="2"/>
    <n v="43.29"/>
    <n v="267"/>
    <s v="Aguirre-Keller"/>
    <s v="South"/>
    <s v="Lake Michael"/>
    <s v="Online"/>
    <n v="1119.42"/>
    <n v="335.82600000000002"/>
    <n v="86.58"/>
    <x v="55"/>
    <x v="0"/>
    <n v="0.88950910803298644"/>
  </r>
  <r>
    <x v="56"/>
    <x v="54"/>
    <x v="1"/>
    <x v="1"/>
    <x v="52"/>
    <x v="13"/>
    <s v="STORE6"/>
    <n v="2"/>
    <n v="833.7"/>
    <n v="0.06"/>
    <x v="1"/>
    <n v="1567.356"/>
    <s v="Jennifer Garcia"/>
    <n v="61"/>
    <x v="1"/>
    <x v="52"/>
    <s v="New Mexico"/>
    <x v="3"/>
    <x v="13"/>
    <x v="1"/>
    <s v="Computer"/>
    <x v="13"/>
    <n v="419.28"/>
    <n v="86"/>
    <s v="Benson-Elliott"/>
    <s v="East"/>
    <s v="Port Josephberg"/>
    <s v="Online"/>
    <n v="1667.4"/>
    <n v="100.044"/>
    <n v="838.56"/>
    <x v="56"/>
    <x v="1"/>
    <n v="0.46498434305926672"/>
  </r>
  <r>
    <x v="57"/>
    <x v="55"/>
    <x v="0"/>
    <x v="2"/>
    <x v="1"/>
    <x v="44"/>
    <s v="STORE14"/>
    <n v="2"/>
    <n v="680.16"/>
    <n v="0.28000000000000003"/>
    <x v="0"/>
    <n v="979.43039999999996"/>
    <s v="Michael Foley"/>
    <n v="63"/>
    <x v="1"/>
    <x v="1"/>
    <s v="Vermont"/>
    <x v="0"/>
    <x v="44"/>
    <x v="2"/>
    <s v="Makeup"/>
    <x v="44"/>
    <n v="241.08"/>
    <n v="431"/>
    <s v="Mcdonald Inc"/>
    <s v="South"/>
    <s v="Christopherland"/>
    <s v="Outlet"/>
    <n v="1360.32"/>
    <n v="380.88960000000003"/>
    <n v="482.16"/>
    <x v="57"/>
    <x v="1"/>
    <n v="0.50771387124598133"/>
  </r>
  <r>
    <x v="58"/>
    <x v="56"/>
    <x v="0"/>
    <x v="1"/>
    <x v="53"/>
    <x v="5"/>
    <s v="STORE7"/>
    <n v="4"/>
    <n v="733.42"/>
    <n v="13"/>
    <x v="1"/>
    <n v="2552.3015999999998"/>
    <s v="David Ross"/>
    <n v="22"/>
    <x v="1"/>
    <x v="53"/>
    <s v="Arkansas"/>
    <x v="2"/>
    <x v="5"/>
    <x v="1"/>
    <s v="Appliances"/>
    <x v="5"/>
    <n v="465.34"/>
    <n v="301"/>
    <s v="Martinez-Mullins"/>
    <s v="South"/>
    <s v="Williamsfurt"/>
    <s v="Online"/>
    <n v="2933.68"/>
    <n v="38137.839999999997"/>
    <n v="1861.36"/>
    <x v="58"/>
    <x v="3"/>
    <n v="0.27071314769383054"/>
  </r>
  <r>
    <x v="59"/>
    <x v="57"/>
    <x v="1"/>
    <x v="3"/>
    <x v="54"/>
    <x v="41"/>
    <s v="STORE11"/>
    <n v="1"/>
    <n v="996.33"/>
    <n v="0.23"/>
    <x v="1"/>
    <n v="767.17410000000007"/>
    <s v="Melinda Johnson"/>
    <n v="51"/>
    <x v="0"/>
    <x v="54"/>
    <s v="Ohio"/>
    <x v="3"/>
    <x v="41"/>
    <x v="2"/>
    <s v="Makeup"/>
    <x v="41"/>
    <n v="183.04"/>
    <n v="457"/>
    <s v="Aguirre-Keller"/>
    <s v="South"/>
    <s v="Lake Michael"/>
    <s v="Online"/>
    <n v="996.33"/>
    <n v="229.15590000000003"/>
    <n v="183.04"/>
    <x v="59"/>
    <x v="0"/>
    <n v="0.76141008931349485"/>
  </r>
  <r>
    <x v="60"/>
    <x v="58"/>
    <x v="2"/>
    <x v="0"/>
    <x v="55"/>
    <x v="45"/>
    <s v="STORE10"/>
    <n v="1"/>
    <n v="198.83"/>
    <n v="0.09"/>
    <x v="2"/>
    <n v="180.93530000000001"/>
    <s v="Isabel Foster"/>
    <n v="36"/>
    <x v="0"/>
    <x v="55"/>
    <s v="New Jersey"/>
    <x v="0"/>
    <x v="45"/>
    <x v="0"/>
    <s v="Team Sports"/>
    <x v="45"/>
    <n v="204.39"/>
    <n v="281"/>
    <s v="Hill, Wagner and Ballard"/>
    <s v="East"/>
    <s v="East Davidville"/>
    <s v="Online"/>
    <n v="198.83"/>
    <n v="17.8947"/>
    <n v="204.39"/>
    <x v="60"/>
    <x v="4"/>
    <n v="-0.12963031536687408"/>
  </r>
  <r>
    <x v="61"/>
    <x v="59"/>
    <x v="2"/>
    <x v="6"/>
    <x v="19"/>
    <x v="46"/>
    <s v="STORE7"/>
    <n v="1"/>
    <n v="374.92"/>
    <n v="0.18"/>
    <x v="1"/>
    <n v="307.43439999999998"/>
    <s v="Maria Hill"/>
    <n v="58"/>
    <x v="1"/>
    <x v="19"/>
    <s v="Nevada"/>
    <x v="1"/>
    <x v="46"/>
    <x v="0"/>
    <s v="Equipment"/>
    <x v="46"/>
    <n v="21.34"/>
    <n v="65"/>
    <s v="Martinez-Mullins"/>
    <s v="South"/>
    <s v="Williamsfurt"/>
    <s v="Online"/>
    <n v="374.92"/>
    <n v="67.485600000000005"/>
    <n v="21.34"/>
    <x v="61"/>
    <x v="1"/>
    <n v="0.93058681787073938"/>
  </r>
  <r>
    <x v="62"/>
    <x v="60"/>
    <x v="0"/>
    <x v="7"/>
    <x v="9"/>
    <x v="47"/>
    <s v="STORE16"/>
    <n v="1"/>
    <n v="468.94"/>
    <n v="0.12"/>
    <x v="0"/>
    <n v="412.66719999999998"/>
    <s v="David Pierce"/>
    <n v="45"/>
    <x v="1"/>
    <x v="9"/>
    <s v="Washington"/>
    <x v="1"/>
    <x v="47"/>
    <x v="1"/>
    <s v="Computer"/>
    <x v="47"/>
    <n v="377.52"/>
    <n v="485"/>
    <s v="Frederick-Wright"/>
    <s v="West"/>
    <s v="New Jimmymouth"/>
    <s v="Flagship"/>
    <n v="468.94"/>
    <n v="56.272799999999997"/>
    <n v="377.52"/>
    <x v="62"/>
    <x v="4"/>
    <n v="8.517081076470337E-2"/>
  </r>
  <r>
    <x v="63"/>
    <x v="61"/>
    <x v="2"/>
    <x v="8"/>
    <x v="56"/>
    <x v="41"/>
    <s v="STORE12"/>
    <n v="2"/>
    <n v="121.37"/>
    <n v="0.05"/>
    <x v="0"/>
    <n v="230.60300000000001"/>
    <s v="James Wolfe"/>
    <n v="62"/>
    <x v="1"/>
    <x v="56"/>
    <s v="Arizona"/>
    <x v="0"/>
    <x v="41"/>
    <x v="2"/>
    <s v="Makeup"/>
    <x v="41"/>
    <n v="183.04"/>
    <n v="457"/>
    <s v="Thomas, Bridges and Harris"/>
    <s v="North"/>
    <s v="Sabrinatown"/>
    <s v="Online"/>
    <n v="242.74"/>
    <n v="12.137"/>
    <n v="366.08"/>
    <x v="63"/>
    <x v="1"/>
    <n v="-0.58749018876597425"/>
  </r>
  <r>
    <x v="64"/>
    <x v="62"/>
    <x v="2"/>
    <x v="8"/>
    <x v="57"/>
    <x v="27"/>
    <s v="STORE10"/>
    <n v="3"/>
    <n v="480.06"/>
    <n v="0.01"/>
    <x v="0"/>
    <n v="1425.78"/>
    <s v="Damon Perez"/>
    <n v="21"/>
    <x v="0"/>
    <x v="57"/>
    <s v="Ohio"/>
    <x v="0"/>
    <x v="27"/>
    <x v="4"/>
    <s v="Bottoms"/>
    <x v="27"/>
    <n v="386.56"/>
    <n v="125"/>
    <s v="Hill, Wagner and Ballard"/>
    <s v="East"/>
    <s v="East Davidville"/>
    <s v="Online"/>
    <n v="1440.18"/>
    <n v="14.401800000000001"/>
    <n v="1159.68"/>
    <x v="64"/>
    <x v="3"/>
    <n v="0.18663468417287374"/>
  </r>
  <r>
    <x v="65"/>
    <x v="63"/>
    <x v="1"/>
    <x v="1"/>
    <x v="58"/>
    <x v="8"/>
    <s v="STORE17"/>
    <n v="2"/>
    <n v="856.57"/>
    <n v="0.24"/>
    <x v="0"/>
    <n v="1301.9864"/>
    <s v="Mariah Brown"/>
    <n v="37"/>
    <x v="0"/>
    <x v="58"/>
    <s v="Tennessee"/>
    <x v="2"/>
    <x v="8"/>
    <x v="3"/>
    <s v="Kitchen"/>
    <x v="8"/>
    <n v="201.41"/>
    <n v="146"/>
    <s v="Holloway Ltd"/>
    <s v="North"/>
    <s v="Bensonhaven"/>
    <s v="Flagship"/>
    <n v="1713.14"/>
    <n v="411.15359999999998"/>
    <n v="402.82"/>
    <x v="65"/>
    <x v="4"/>
    <n v="0.69061120761322858"/>
  </r>
  <r>
    <x v="66"/>
    <x v="64"/>
    <x v="1"/>
    <x v="11"/>
    <x v="59"/>
    <x v="25"/>
    <s v="STORE2"/>
    <n v="4"/>
    <n v="814.25"/>
    <n v="0.18"/>
    <x v="0"/>
    <n v="2670.74"/>
    <s v="Tyrone Olson"/>
    <n v="45"/>
    <x v="1"/>
    <x v="59"/>
    <s v="California"/>
    <x v="2"/>
    <x v="25"/>
    <x v="1"/>
    <s v="Appliances"/>
    <x v="25"/>
    <n v="480.9"/>
    <n v="104"/>
    <s v="Black-Horn"/>
    <s v="South"/>
    <s v="North Nancyview"/>
    <s v="Outlet"/>
    <n v="3257"/>
    <n v="586.26"/>
    <n v="1923.6"/>
    <x v="66"/>
    <x v="4"/>
    <n v="0.27975018159760962"/>
  </r>
  <r>
    <x v="67"/>
    <x v="65"/>
    <x v="1"/>
    <x v="3"/>
    <x v="60"/>
    <x v="21"/>
    <s v="STORE2"/>
    <n v="1"/>
    <n v="989.17"/>
    <n v="0.2"/>
    <x v="1"/>
    <n v="791.33600000000001"/>
    <s v="Sarah Smith"/>
    <n v="48"/>
    <x v="0"/>
    <x v="60"/>
    <s v="Nevada"/>
    <x v="0"/>
    <x v="21"/>
    <x v="2"/>
    <s v="Haircare"/>
    <x v="21"/>
    <n v="115.82"/>
    <n v="460"/>
    <s v="Black-Horn"/>
    <s v="South"/>
    <s v="North Nancyview"/>
    <s v="Outlet"/>
    <n v="989.17"/>
    <n v="197.834"/>
    <n v="115.82"/>
    <x v="67"/>
    <x v="0"/>
    <n v="0.85363992033725256"/>
  </r>
  <r>
    <x v="68"/>
    <x v="66"/>
    <x v="1"/>
    <x v="1"/>
    <x v="61"/>
    <x v="18"/>
    <s v="STORE10"/>
    <n v="4"/>
    <n v="62.48"/>
    <n v="0.18"/>
    <x v="0"/>
    <n v="204.93440000000001"/>
    <s v="Jacqueline Anthony"/>
    <n v="28"/>
    <x v="0"/>
    <x v="61"/>
    <s v="Ohio"/>
    <x v="3"/>
    <x v="18"/>
    <x v="0"/>
    <s v="Fitness"/>
    <x v="18"/>
    <n v="477.61"/>
    <n v="300"/>
    <s v="Hill, Wagner and Ballard"/>
    <s v="East"/>
    <s v="East Davidville"/>
    <s v="Online"/>
    <n v="249.92"/>
    <n v="44.985599999999998"/>
    <n v="1910.44"/>
    <x v="68"/>
    <x v="2"/>
    <n v="-8.3222026170325716"/>
  </r>
  <r>
    <x v="69"/>
    <x v="67"/>
    <x v="2"/>
    <x v="7"/>
    <x v="62"/>
    <x v="26"/>
    <s v="STORE16"/>
    <n v="4"/>
    <n v="561.24"/>
    <n v="0.24"/>
    <x v="0"/>
    <n v="1706.1695999999999"/>
    <s v="Rebecca Baker"/>
    <n v="35"/>
    <x v="0"/>
    <x v="62"/>
    <s v="Kansas"/>
    <x v="2"/>
    <x v="26"/>
    <x v="1"/>
    <s v="Accessories"/>
    <x v="26"/>
    <n v="242.23"/>
    <n v="453"/>
    <s v="Frederick-Wright"/>
    <s v="West"/>
    <s v="New Jimmymouth"/>
    <s v="Flagship"/>
    <n v="2244.96"/>
    <n v="538.79039999999998"/>
    <n v="968.92"/>
    <x v="69"/>
    <x v="2"/>
    <n v="0.43210803896634897"/>
  </r>
  <r>
    <x v="70"/>
    <x v="68"/>
    <x v="2"/>
    <x v="0"/>
    <x v="63"/>
    <x v="17"/>
    <s v="STORE5"/>
    <n v="3"/>
    <n v="92.24"/>
    <n v="0.28000000000000003"/>
    <x v="2"/>
    <n v="199.24"/>
    <s v="Cheryl Copeland"/>
    <n v="51"/>
    <x v="0"/>
    <x v="63"/>
    <s v="Maryland"/>
    <x v="1"/>
    <x v="17"/>
    <x v="2"/>
    <s v="Fragrance"/>
    <x v="17"/>
    <n v="482.75"/>
    <n v="444"/>
    <s v="Gray Ltd"/>
    <s v="North"/>
    <s v="New Michaelchester"/>
    <s v="Outlet"/>
    <n v="276.71999999999997"/>
    <n v="77.4816"/>
    <n v="1448.25"/>
    <x v="70"/>
    <x v="0"/>
    <n v="-6.2688717125075284"/>
  </r>
  <r>
    <x v="71"/>
    <x v="69"/>
    <x v="2"/>
    <x v="7"/>
    <x v="64"/>
    <x v="18"/>
    <s v="STORE1"/>
    <n v="2"/>
    <n v="668.3"/>
    <n v="7.0000000000000007E-2"/>
    <x v="0"/>
    <n v="1243.038"/>
    <s v="Daniel Contreras"/>
    <n v="36"/>
    <x v="1"/>
    <x v="64"/>
    <s v="Florida"/>
    <x v="1"/>
    <x v="18"/>
    <x v="0"/>
    <s v="Fitness"/>
    <x v="18"/>
    <n v="477.61"/>
    <n v="300"/>
    <s v="Martinez, Adkins and Johnson"/>
    <s v="North"/>
    <s v="Danielmouth"/>
    <s v="Flagship"/>
    <n v="1336.6"/>
    <n v="93.561999999999998"/>
    <n v="955.22"/>
    <x v="71"/>
    <x v="4"/>
    <n v="0.23154400750419535"/>
  </r>
  <r>
    <x v="72"/>
    <x v="70"/>
    <x v="0"/>
    <x v="7"/>
    <x v="0"/>
    <x v="48"/>
    <s v="STORE5"/>
    <n v="1"/>
    <n v="553.82000000000005"/>
    <n v="0.09"/>
    <x v="0"/>
    <n v="503.97620000000012"/>
    <s v="Sarah Smith"/>
    <n v="55"/>
    <x v="0"/>
    <x v="0"/>
    <s v="Wyoming"/>
    <x v="0"/>
    <x v="48"/>
    <x v="0"/>
    <s v="Outdoor"/>
    <x v="48"/>
    <n v="135.61000000000001"/>
    <n v="394"/>
    <s v="Gray Ltd"/>
    <s v="North"/>
    <s v="New Michaelchester"/>
    <s v="Outlet"/>
    <n v="553.82000000000005"/>
    <n v="49.843800000000002"/>
    <n v="135.61000000000001"/>
    <x v="72"/>
    <x v="0"/>
    <n v="0.73091983311910369"/>
  </r>
  <r>
    <x v="73"/>
    <x v="71"/>
    <x v="0"/>
    <x v="3"/>
    <x v="65"/>
    <x v="49"/>
    <s v="STORE11"/>
    <n v="2"/>
    <n v="556.42999999999995"/>
    <n v="0.13"/>
    <x v="0"/>
    <n v="968.18819999999994"/>
    <s v="Christopher Carter"/>
    <n v="27"/>
    <x v="1"/>
    <x v="65"/>
    <s v="South Dakota"/>
    <x v="1"/>
    <x v="49"/>
    <x v="0"/>
    <s v="Team Sports"/>
    <x v="49"/>
    <n v="318.91000000000003"/>
    <n v="114"/>
    <s v="Aguirre-Keller"/>
    <s v="South"/>
    <s v="Lake Michael"/>
    <s v="Online"/>
    <n v="1112.8599999999999"/>
    <n v="144.67179999999999"/>
    <n v="637.82000000000005"/>
    <x v="73"/>
    <x v="2"/>
    <n v="0.34122312170299113"/>
  </r>
  <r>
    <x v="74"/>
    <x v="72"/>
    <x v="2"/>
    <x v="11"/>
    <x v="66"/>
    <x v="42"/>
    <s v="STORE8"/>
    <n v="1"/>
    <n v="184.98"/>
    <n v="0.1"/>
    <x v="2"/>
    <n v="166.482"/>
    <s v="Samantha Robinson"/>
    <n v="23"/>
    <x v="0"/>
    <x v="66"/>
    <s v="Mississippi"/>
    <x v="3"/>
    <x v="42"/>
    <x v="0"/>
    <s v="Accessories"/>
    <x v="42"/>
    <n v="131.51"/>
    <n v="199.2"/>
    <s v="Bean, Jones and Park"/>
    <s v="West"/>
    <s v="Thompsonborough"/>
    <s v="Online"/>
    <n v="184.98"/>
    <n v="18.498000000000001"/>
    <n v="131.51"/>
    <x v="74"/>
    <x v="3"/>
    <n v="0.21006475174493344"/>
  </r>
  <r>
    <x v="75"/>
    <x v="73"/>
    <x v="0"/>
    <x v="0"/>
    <x v="67"/>
    <x v="0"/>
    <s v="STORE12"/>
    <n v="4"/>
    <n v="700.18"/>
    <n v="0.23"/>
    <x v="0"/>
    <n v="2156.5544"/>
    <s v="Rachel Myers"/>
    <n v="52"/>
    <x v="0"/>
    <x v="67"/>
    <s v="North Dakota"/>
    <x v="2"/>
    <x v="0"/>
    <x v="0"/>
    <s v="Team Sports"/>
    <x v="0"/>
    <n v="245.98"/>
    <n v="471"/>
    <s v="Thomas, Bridges and Harris"/>
    <s v="North"/>
    <s v="Sabrinatown"/>
    <s v="Online"/>
    <n v="2800.72"/>
    <n v="644.16559999999993"/>
    <n v="983.92"/>
    <x v="75"/>
    <x v="0"/>
    <n v="0.54375368411759051"/>
  </r>
  <r>
    <x v="76"/>
    <x v="1"/>
    <x v="1"/>
    <x v="1"/>
    <x v="68"/>
    <x v="3"/>
    <s v="STORE10"/>
    <n v="2"/>
    <n v="686.31"/>
    <n v="0.25"/>
    <x v="0"/>
    <n v="1029.4649999999999"/>
    <s v="Michael Torres"/>
    <n v="46"/>
    <x v="1"/>
    <x v="68"/>
    <s v="New Jersey"/>
    <x v="1"/>
    <x v="3"/>
    <x v="1"/>
    <s v="Computer"/>
    <x v="3"/>
    <n v="392.89"/>
    <n v="320"/>
    <s v="Hill, Wagner and Ballard"/>
    <s v="East"/>
    <s v="East Davidville"/>
    <s v="Online"/>
    <n v="1372.62"/>
    <n v="343.15499999999997"/>
    <n v="785.78"/>
    <x v="76"/>
    <x v="0"/>
    <n v="0.23671033012292789"/>
  </r>
  <r>
    <x v="77"/>
    <x v="74"/>
    <x v="2"/>
    <x v="5"/>
    <x v="69"/>
    <x v="22"/>
    <s v="STORE15"/>
    <n v="1"/>
    <n v="687.82"/>
    <n v="0.27"/>
    <x v="2"/>
    <n v="502.10860000000002"/>
    <s v="Daniel Boyd"/>
    <n v="29"/>
    <x v="1"/>
    <x v="69"/>
    <s v="West Virginia"/>
    <x v="3"/>
    <x v="22"/>
    <x v="1"/>
    <s v="Accessories"/>
    <x v="22"/>
    <n v="349.17"/>
    <n v="476"/>
    <s v="Shelton PLC"/>
    <s v="North"/>
    <s v="East Jenniferstad"/>
    <s v="Flagship"/>
    <n v="687.82"/>
    <n v="185.71140000000003"/>
    <n v="349.17"/>
    <x v="77"/>
    <x v="2"/>
    <n v="0.30459267178455018"/>
  </r>
  <r>
    <x v="78"/>
    <x v="75"/>
    <x v="0"/>
    <x v="3"/>
    <x v="70"/>
    <x v="50"/>
    <s v="STORE8"/>
    <n v="2"/>
    <n v="900.55"/>
    <n v="0.16"/>
    <x v="0"/>
    <n v="1512.924"/>
    <s v="Lisa Young"/>
    <n v="38"/>
    <x v="0"/>
    <x v="70"/>
    <s v="Georgia"/>
    <x v="1"/>
    <x v="50"/>
    <x v="2"/>
    <s v="Skincare"/>
    <x v="50"/>
    <n v="305.5"/>
    <n v="159"/>
    <s v="Bean, Jones and Park"/>
    <s v="West"/>
    <s v="Thompsonborough"/>
    <s v="Online"/>
    <n v="1801.1"/>
    <n v="288.17599999999999"/>
    <n v="611"/>
    <x v="78"/>
    <x v="4"/>
    <n v="0.59614627040089252"/>
  </r>
  <r>
    <x v="79"/>
    <x v="76"/>
    <x v="1"/>
    <x v="1"/>
    <x v="71"/>
    <x v="39"/>
    <s v="STORE2"/>
    <n v="1"/>
    <n v="341.17"/>
    <n v="0.15"/>
    <x v="0"/>
    <n v="289.99450000000002"/>
    <s v="Tyler Conrad"/>
    <n v="53"/>
    <x v="1"/>
    <x v="71"/>
    <s v="North Dakota"/>
    <x v="1"/>
    <x v="39"/>
    <x v="3"/>
    <s v="Storage"/>
    <x v="39"/>
    <n v="123.46"/>
    <n v="76"/>
    <s v="Black-Horn"/>
    <s v="South"/>
    <s v="North Nancyview"/>
    <s v="Outlet"/>
    <n v="341.17"/>
    <n v="51.1755"/>
    <n v="123.46"/>
    <x v="79"/>
    <x v="0"/>
    <n v="0.57426778783735566"/>
  </r>
  <r>
    <x v="80"/>
    <x v="77"/>
    <x v="2"/>
    <x v="7"/>
    <x v="72"/>
    <x v="40"/>
    <s v="STORE8"/>
    <n v="1"/>
    <n v="442.27"/>
    <n v="0.06"/>
    <x v="2"/>
    <n v="415.73379999999997"/>
    <s v="John Bradford"/>
    <n v="48"/>
    <x v="0"/>
    <x v="72"/>
    <s v="Vermont"/>
    <x v="2"/>
    <x v="40"/>
    <x v="0"/>
    <s v="Team Sports"/>
    <x v="40"/>
    <n v="212.26"/>
    <n v="82"/>
    <s v="Bean, Jones and Park"/>
    <s v="West"/>
    <s v="Thompsonborough"/>
    <s v="Online"/>
    <n v="442.27"/>
    <n v="26.536199999999997"/>
    <n v="212.26"/>
    <x v="80"/>
    <x v="0"/>
    <n v="0.48943290153458774"/>
  </r>
  <r>
    <x v="81"/>
    <x v="78"/>
    <x v="0"/>
    <x v="3"/>
    <x v="73"/>
    <x v="51"/>
    <s v="STORE9"/>
    <n v="1"/>
    <n v="363.73"/>
    <n v="0.25"/>
    <x v="1"/>
    <n v="272.79750000000001"/>
    <s v="Dr. Ashley Yates Md"/>
    <n v="32"/>
    <x v="0"/>
    <x v="73"/>
    <s v="Wisconsin"/>
    <x v="3"/>
    <x v="51"/>
    <x v="2"/>
    <s v="Haircare"/>
    <x v="51"/>
    <n v="214.32"/>
    <n v="383"/>
    <s v="Moore, Padilla and Butler"/>
    <s v="South"/>
    <s v="East Johnstad"/>
    <s v="Flagship"/>
    <n v="363.73"/>
    <n v="90.932500000000005"/>
    <n v="214.32"/>
    <x v="81"/>
    <x v="2"/>
    <n v="0.21436230170731044"/>
  </r>
  <r>
    <x v="82"/>
    <x v="79"/>
    <x v="0"/>
    <x v="7"/>
    <x v="74"/>
    <x v="52"/>
    <s v="STORE17"/>
    <n v="2"/>
    <n v="601.33000000000004"/>
    <n v="0.16"/>
    <x v="1"/>
    <n v="1010.2344000000001"/>
    <s v="Frank Stewart"/>
    <n v="44"/>
    <x v="1"/>
    <x v="74"/>
    <s v="Delaware"/>
    <x v="3"/>
    <x v="52"/>
    <x v="4"/>
    <s v="Footwear"/>
    <x v="52"/>
    <n v="438.25"/>
    <n v="496"/>
    <s v="Holloway Ltd"/>
    <s v="North"/>
    <s v="Bensonhaven"/>
    <s v="Flagship"/>
    <n v="1202.6600000000001"/>
    <n v="192.42560000000003"/>
    <n v="876.5"/>
    <x v="82"/>
    <x v="4"/>
    <n v="0.13237957448291213"/>
  </r>
  <r>
    <x v="83"/>
    <x v="80"/>
    <x v="0"/>
    <x v="5"/>
    <x v="75"/>
    <x v="53"/>
    <s v="STORE18"/>
    <n v="4"/>
    <n v="34.39"/>
    <n v="0.03"/>
    <x v="1"/>
    <n v="133.4332"/>
    <s v="Justin Ingram"/>
    <n v="34"/>
    <x v="0"/>
    <x v="75"/>
    <s v="Louisiana"/>
    <x v="3"/>
    <x v="53"/>
    <x v="0"/>
    <s v="Accessories"/>
    <x v="53"/>
    <n v="144.53"/>
    <n v="367"/>
    <s v="Guerrero-Schmitt"/>
    <s v="East"/>
    <s v="East Stevechester"/>
    <s v="Flagship"/>
    <n v="137.56"/>
    <n v="4.1268000000000002"/>
    <n v="578.12"/>
    <x v="83"/>
    <x v="2"/>
    <n v="-3.332654841523699"/>
  </r>
  <r>
    <x v="84"/>
    <x v="76"/>
    <x v="1"/>
    <x v="1"/>
    <x v="62"/>
    <x v="54"/>
    <s v="STORE17"/>
    <n v="1"/>
    <n v="773.57"/>
    <n v="0.05"/>
    <x v="2"/>
    <n v="734.89"/>
    <s v="Rebecca Baker"/>
    <n v="35"/>
    <x v="0"/>
    <x v="62"/>
    <s v="Kansas"/>
    <x v="2"/>
    <x v="54"/>
    <x v="4"/>
    <s v="Outerwear"/>
    <x v="54"/>
    <n v="167.34"/>
    <n v="296"/>
    <s v="Holloway Ltd"/>
    <s v="North"/>
    <s v="Bensonhaven"/>
    <s v="Flagship"/>
    <n v="773.57"/>
    <n v="38.678500000000007"/>
    <n v="167.34"/>
    <x v="84"/>
    <x v="2"/>
    <n v="0.77229245193158158"/>
  </r>
  <r>
    <x v="85"/>
    <x v="54"/>
    <x v="1"/>
    <x v="1"/>
    <x v="76"/>
    <x v="12"/>
    <s v="STORE7"/>
    <n v="4"/>
    <n v="127.1"/>
    <n v="0.24"/>
    <x v="2"/>
    <n v="386.38400000000001"/>
    <s v="Katherine Dorsey"/>
    <n v="24"/>
    <x v="0"/>
    <x v="76"/>
    <s v="Oklahoma"/>
    <x v="1"/>
    <x v="12"/>
    <x v="0"/>
    <s v="Accessories"/>
    <x v="12"/>
    <n v="131.24"/>
    <n v="232"/>
    <s v="Martinez-Mullins"/>
    <s v="South"/>
    <s v="Williamsfurt"/>
    <s v="Online"/>
    <n v="508.4"/>
    <n v="122.01599999999999"/>
    <n v="524.96"/>
    <x v="85"/>
    <x v="3"/>
    <n v="-0.35864839123773246"/>
  </r>
  <r>
    <x v="86"/>
    <x v="81"/>
    <x v="0"/>
    <x v="8"/>
    <x v="77"/>
    <x v="42"/>
    <s v="STORE3"/>
    <n v="3"/>
    <n v="899.58"/>
    <n v="0.28000000000000003"/>
    <x v="1"/>
    <n v="1943.0927999999999"/>
    <s v="John Sloan"/>
    <n v="23"/>
    <x v="1"/>
    <x v="77"/>
    <s v="Delaware"/>
    <x v="1"/>
    <x v="42"/>
    <x v="0"/>
    <s v="Accessories"/>
    <x v="42"/>
    <n v="131.51"/>
    <n v="199.2"/>
    <s v="Johnson-Wright"/>
    <s v="North"/>
    <s v="Hoodberg"/>
    <s v="Outlet"/>
    <n v="2698.7400000000002"/>
    <n v="755.64720000000011"/>
    <n v="394.53"/>
    <x v="86"/>
    <x v="3"/>
    <n v="0.79695771606996846"/>
  </r>
  <r>
    <x v="87"/>
    <x v="82"/>
    <x v="2"/>
    <x v="10"/>
    <x v="78"/>
    <x v="55"/>
    <s v="STORE10"/>
    <n v="3"/>
    <n v="964.39"/>
    <n v="0.04"/>
    <x v="0"/>
    <n v="2777.4432000000002"/>
    <s v="Reginald Willis"/>
    <n v="62"/>
    <x v="1"/>
    <x v="78"/>
    <s v="New York"/>
    <x v="3"/>
    <x v="55"/>
    <x v="4"/>
    <s v="Tops"/>
    <x v="55"/>
    <n v="342.56"/>
    <n v="181"/>
    <s v="Hill, Wagner and Ballard"/>
    <s v="East"/>
    <s v="East Davidville"/>
    <s v="Online"/>
    <n v="2893.17"/>
    <n v="115.72680000000001"/>
    <n v="1027.68"/>
    <x v="87"/>
    <x v="1"/>
    <n v="0.62999063311177705"/>
  </r>
  <r>
    <x v="88"/>
    <x v="83"/>
    <x v="0"/>
    <x v="11"/>
    <x v="79"/>
    <x v="48"/>
    <s v="STORE0"/>
    <n v="2"/>
    <n v="217.83"/>
    <n v="0.14000000000000001"/>
    <x v="1"/>
    <n v="374.66759999999999"/>
    <s v="Mario Jacobs"/>
    <n v="18"/>
    <x v="0"/>
    <x v="79"/>
    <s v="New York"/>
    <x v="1"/>
    <x v="48"/>
    <x v="0"/>
    <s v="Outdoor"/>
    <x v="48"/>
    <n v="135.61000000000001"/>
    <n v="394"/>
    <s v="Rivera-Warner"/>
    <s v="East"/>
    <s v="Washingtonfurt"/>
    <s v="Flagship"/>
    <n v="435.66"/>
    <n v="60.992400000000011"/>
    <n v="271.22000000000003"/>
    <x v="88"/>
    <x v="3"/>
    <n v="0.27610500614411271"/>
  </r>
  <r>
    <x v="89"/>
    <x v="84"/>
    <x v="2"/>
    <x v="0"/>
    <x v="80"/>
    <x v="53"/>
    <s v="STORE1"/>
    <n v="4"/>
    <n v="187.71"/>
    <n v="0.06"/>
    <x v="2"/>
    <n v="705.78959999999995"/>
    <s v="Carlos Skinner"/>
    <n v="46"/>
    <x v="0"/>
    <x v="80"/>
    <s v="Alabama"/>
    <x v="3"/>
    <x v="53"/>
    <x v="0"/>
    <s v="Accessories"/>
    <x v="53"/>
    <n v="144.53"/>
    <n v="367"/>
    <s v="Martinez, Adkins and Johnson"/>
    <s v="North"/>
    <s v="Danielmouth"/>
    <s v="Flagship"/>
    <n v="750.84"/>
    <n v="45.050400000000003"/>
    <n v="578.12"/>
    <x v="89"/>
    <x v="0"/>
    <n v="0.18088903548592947"/>
  </r>
  <r>
    <x v="90"/>
    <x v="85"/>
    <x v="0"/>
    <x v="11"/>
    <x v="81"/>
    <x v="9"/>
    <s v="STORE18"/>
    <n v="2"/>
    <n v="350.12"/>
    <n v="0.12"/>
    <x v="2"/>
    <n v="616.21119999999996"/>
    <s v="Dominic Page"/>
    <n v="53"/>
    <x v="0"/>
    <x v="81"/>
    <s v="Pennsylvania"/>
    <x v="3"/>
    <x v="9"/>
    <x v="3"/>
    <s v="Decor"/>
    <x v="9"/>
    <n v="179.77"/>
    <n v="305"/>
    <s v="Guerrero-Schmitt"/>
    <s v="East"/>
    <s v="East Stevechester"/>
    <s v="Flagship"/>
    <n v="700.24"/>
    <n v="84.028800000000004"/>
    <n v="359.54"/>
    <x v="90"/>
    <x v="0"/>
    <n v="0.41653121527164705"/>
  </r>
  <r>
    <x v="91"/>
    <x v="86"/>
    <x v="0"/>
    <x v="4"/>
    <x v="82"/>
    <x v="30"/>
    <s v="STORE1"/>
    <n v="4"/>
    <n v="102.19"/>
    <n v="0.17"/>
    <x v="1"/>
    <n v="339.27080000000001"/>
    <s v="David Lozano"/>
    <n v="23"/>
    <x v="1"/>
    <x v="82"/>
    <s v="Wisconsin"/>
    <x v="0"/>
    <x v="30"/>
    <x v="2"/>
    <s v="Grooming"/>
    <x v="30"/>
    <n v="337.42"/>
    <n v="256"/>
    <s v="Martinez, Adkins and Johnson"/>
    <s v="North"/>
    <s v="Danielmouth"/>
    <s v="Flagship"/>
    <n v="408.76"/>
    <n v="69.489199999999997"/>
    <n v="1349.68"/>
    <x v="91"/>
    <x v="3"/>
    <n v="-2.9781790829036865"/>
  </r>
  <r>
    <x v="92"/>
    <x v="87"/>
    <x v="0"/>
    <x v="6"/>
    <x v="69"/>
    <x v="56"/>
    <s v="STORE4"/>
    <n v="1"/>
    <n v="696.53"/>
    <n v="0.17"/>
    <x v="0"/>
    <n v="578.11989999999992"/>
    <s v="Daniel Boyd"/>
    <n v="29"/>
    <x v="1"/>
    <x v="69"/>
    <s v="West Virginia"/>
    <x v="3"/>
    <x v="56"/>
    <x v="3"/>
    <s v="Kitchen"/>
    <x v="56"/>
    <n v="176.07"/>
    <n v="82"/>
    <s v="Alexander Group"/>
    <s v="South"/>
    <s v="Port Sharon"/>
    <s v="Online"/>
    <n v="696.53"/>
    <n v="118.4101"/>
    <n v="176.07"/>
    <x v="92"/>
    <x v="2"/>
    <n v="0.69544379980692583"/>
  </r>
  <r>
    <x v="93"/>
    <x v="88"/>
    <x v="0"/>
    <x v="1"/>
    <x v="10"/>
    <x v="46"/>
    <s v="STORE4"/>
    <n v="2"/>
    <n v="327.52"/>
    <n v="0.15"/>
    <x v="1"/>
    <n v="556.78399999999999"/>
    <s v="Michael Thomas"/>
    <n v="21"/>
    <x v="1"/>
    <x v="10"/>
    <s v="Nevada"/>
    <x v="2"/>
    <x v="46"/>
    <x v="0"/>
    <s v="Equipment"/>
    <x v="46"/>
    <n v="21.34"/>
    <n v="65"/>
    <s v="Alexander Group"/>
    <s v="South"/>
    <s v="Port Sharon"/>
    <s v="Online"/>
    <n v="655.04"/>
    <n v="98.255999999999986"/>
    <n v="42.68"/>
    <x v="93"/>
    <x v="3"/>
    <n v="0.92334549843386315"/>
  </r>
  <r>
    <x v="94"/>
    <x v="89"/>
    <x v="0"/>
    <x v="7"/>
    <x v="83"/>
    <x v="0"/>
    <s v="STORE19"/>
    <n v="2"/>
    <n v="569.36"/>
    <n v="0.01"/>
    <x v="1"/>
    <n v="1127.33"/>
    <s v="Tracy Stephens"/>
    <n v="64"/>
    <x v="0"/>
    <x v="83"/>
    <s v="Maine"/>
    <x v="1"/>
    <x v="0"/>
    <x v="0"/>
    <s v="Team Sports"/>
    <x v="0"/>
    <n v="245.98"/>
    <n v="471"/>
    <s v="Mann-Austin"/>
    <s v="East"/>
    <s v="Vasquezborough"/>
    <s v="Online"/>
    <n v="1138.72"/>
    <n v="11.3872"/>
    <n v="491.96"/>
    <x v="94"/>
    <x v="1"/>
    <n v="0.56360604259622282"/>
  </r>
  <r>
    <x v="95"/>
    <x v="90"/>
    <x v="0"/>
    <x v="8"/>
    <x v="84"/>
    <x v="8"/>
    <s v="STORE6"/>
    <n v="2"/>
    <n v="68.290000000000006"/>
    <n v="0.14000000000000001"/>
    <x v="2"/>
    <n v="117.4588"/>
    <s v="Darren Burton"/>
    <n v="21"/>
    <x v="1"/>
    <x v="84"/>
    <s v="Tennessee"/>
    <x v="3"/>
    <x v="8"/>
    <x v="3"/>
    <s v="Kitchen"/>
    <x v="8"/>
    <n v="201.41"/>
    <n v="146"/>
    <s v="Benson-Elliott"/>
    <s v="East"/>
    <s v="Port Josephberg"/>
    <s v="Online"/>
    <n v="136.58000000000001"/>
    <n v="19.121200000000005"/>
    <n v="402.82"/>
    <x v="95"/>
    <x v="3"/>
    <n v="-2.4294578184010054"/>
  </r>
  <r>
    <x v="96"/>
    <x v="91"/>
    <x v="0"/>
    <x v="7"/>
    <x v="85"/>
    <x v="57"/>
    <s v="STORE10"/>
    <n v="1"/>
    <n v="842.9"/>
    <n v="0.06"/>
    <x v="2"/>
    <n v="792.32599999999991"/>
    <s v="Nancy Page"/>
    <n v="19"/>
    <x v="0"/>
    <x v="85"/>
    <s v="Utah"/>
    <x v="3"/>
    <x v="57"/>
    <x v="0"/>
    <s v="Fitness"/>
    <x v="57"/>
    <n v="190.29"/>
    <n v="260"/>
    <s v="Hill, Wagner and Ballard"/>
    <s v="East"/>
    <s v="East Davidville"/>
    <s v="Online"/>
    <n v="842.9"/>
    <n v="50.573999999999998"/>
    <n v="190.29"/>
    <x v="96"/>
    <x v="3"/>
    <n v="0.75983370481342283"/>
  </r>
  <r>
    <x v="97"/>
    <x v="92"/>
    <x v="0"/>
    <x v="11"/>
    <x v="86"/>
    <x v="58"/>
    <s v="STORE3"/>
    <n v="3"/>
    <n v="751.94"/>
    <n v="0.26"/>
    <x v="1"/>
    <n v="1669.3068000000001"/>
    <s v="Cynthia Roberts"/>
    <n v="22"/>
    <x v="1"/>
    <x v="86"/>
    <s v="Vermont"/>
    <x v="0"/>
    <x v="58"/>
    <x v="4"/>
    <s v="Outerwear"/>
    <x v="58"/>
    <n v="364.67"/>
    <n v="452"/>
    <s v="Johnson-Wright"/>
    <s v="North"/>
    <s v="Hoodberg"/>
    <s v="Outlet"/>
    <n v="2255.8200000000002"/>
    <n v="586.5132000000001"/>
    <n v="1094.01"/>
    <x v="97"/>
    <x v="3"/>
    <n v="0.34463215509575595"/>
  </r>
  <r>
    <x v="98"/>
    <x v="93"/>
    <x v="0"/>
    <x v="11"/>
    <x v="87"/>
    <x v="6"/>
    <s v="STORE7"/>
    <n v="4"/>
    <n v="476.28"/>
    <n v="0.17"/>
    <x v="0"/>
    <n v="1581.2496000000001"/>
    <s v="Joseph Richards"/>
    <n v="34"/>
    <x v="1"/>
    <x v="87"/>
    <s v="Alabama"/>
    <x v="3"/>
    <x v="6"/>
    <x v="3"/>
    <s v="Decor"/>
    <x v="6"/>
    <n v="461.47"/>
    <n v="190"/>
    <s v="Martinez-Mullins"/>
    <s v="South"/>
    <s v="Williamsfurt"/>
    <s v="Online"/>
    <n v="1905.12"/>
    <n v="323.87040000000002"/>
    <n v="1845.88"/>
    <x v="98"/>
    <x v="2"/>
    <n v="-0.16735523601081068"/>
  </r>
  <r>
    <x v="99"/>
    <x v="94"/>
    <x v="0"/>
    <x v="0"/>
    <x v="88"/>
    <x v="59"/>
    <s v="STORE3"/>
    <n v="3"/>
    <n v="541.99"/>
    <n v="0.24"/>
    <x v="2"/>
    <n v="1235.7372"/>
    <s v="Andrew Smith"/>
    <n v="60"/>
    <x v="0"/>
    <x v="88"/>
    <s v="Wisconsin"/>
    <x v="3"/>
    <x v="59"/>
    <x v="0"/>
    <s v="Accessories"/>
    <x v="59"/>
    <n v="434.84"/>
    <n v="185"/>
    <s v="Johnson-Wright"/>
    <s v="North"/>
    <s v="Hoodberg"/>
    <s v="Outlet"/>
    <n v="1625.97"/>
    <n v="390.2328"/>
    <n v="1304.52"/>
    <x v="99"/>
    <x v="1"/>
    <n v="-5.5661349354862791E-2"/>
  </r>
  <r>
    <x v="100"/>
    <x v="43"/>
    <x v="2"/>
    <x v="4"/>
    <x v="89"/>
    <x v="9"/>
    <s v="STORE5"/>
    <n v="2"/>
    <n v="401.5"/>
    <n v="0.18"/>
    <x v="0"/>
    <n v="658.46"/>
    <s v="Gregory Allen"/>
    <n v="20"/>
    <x v="1"/>
    <x v="89"/>
    <s v="Vermont"/>
    <x v="1"/>
    <x v="9"/>
    <x v="3"/>
    <s v="Decor"/>
    <x v="9"/>
    <n v="179.77"/>
    <n v="305"/>
    <s v="Gray Ltd"/>
    <s v="North"/>
    <s v="New Michaelchester"/>
    <s v="Outlet"/>
    <n v="803"/>
    <n v="144.54"/>
    <n v="359.54"/>
    <x v="100"/>
    <x v="3"/>
    <n v="0.45396835039334205"/>
  </r>
  <r>
    <x v="101"/>
    <x v="95"/>
    <x v="0"/>
    <x v="2"/>
    <x v="42"/>
    <x v="60"/>
    <s v="STORE13"/>
    <n v="3"/>
    <n v="359.56"/>
    <n v="0.17"/>
    <x v="1"/>
    <n v="895.30439999999999"/>
    <s v="Christy Hoffman"/>
    <n v="26"/>
    <x v="1"/>
    <x v="42"/>
    <s v="Indiana"/>
    <x v="1"/>
    <x v="60"/>
    <x v="4"/>
    <s v="Accessories"/>
    <x v="60"/>
    <n v="174.02"/>
    <n v="268"/>
    <s v="Gardner, Humphrey and Contreras"/>
    <s v="East"/>
    <s v="Johnsonville"/>
    <s v="Flagship"/>
    <n v="1078.68"/>
    <n v="183.37560000000002"/>
    <n v="522.06000000000006"/>
    <x v="101"/>
    <x v="2"/>
    <n v="0.41689105962173306"/>
  </r>
  <r>
    <x v="102"/>
    <x v="25"/>
    <x v="0"/>
    <x v="8"/>
    <x v="90"/>
    <x v="61"/>
    <s v="STORE12"/>
    <n v="2"/>
    <n v="471.88"/>
    <n v="0.24"/>
    <x v="1"/>
    <n v="717.25760000000002"/>
    <s v="David Cobb"/>
    <n v="36"/>
    <x v="0"/>
    <x v="90"/>
    <s v="South Dakota"/>
    <x v="2"/>
    <x v="61"/>
    <x v="3"/>
    <s v="Kitchen"/>
    <x v="61"/>
    <n v="143.43"/>
    <n v="58"/>
    <s v="Thomas, Bridges and Harris"/>
    <s v="North"/>
    <s v="Sabrinatown"/>
    <s v="Online"/>
    <n v="943.76"/>
    <n v="226.50239999999999"/>
    <n v="286.86"/>
    <x v="102"/>
    <x v="4"/>
    <n v="0.60006000633524137"/>
  </r>
  <r>
    <x v="103"/>
    <x v="96"/>
    <x v="2"/>
    <x v="8"/>
    <x v="91"/>
    <x v="13"/>
    <s v="STORE4"/>
    <n v="4"/>
    <n v="925.19"/>
    <n v="0.19"/>
    <x v="1"/>
    <n v="2997.615600000001"/>
    <s v="Melissa Hamilton"/>
    <n v="23"/>
    <x v="1"/>
    <x v="91"/>
    <s v="Oklahoma"/>
    <x v="2"/>
    <x v="13"/>
    <x v="1"/>
    <s v="Computer"/>
    <x v="13"/>
    <n v="419.28"/>
    <n v="86"/>
    <s v="Alexander Group"/>
    <s v="South"/>
    <s v="Port Sharon"/>
    <s v="Online"/>
    <n v="3700.76"/>
    <n v="703.14440000000002"/>
    <n v="1677.12"/>
    <x v="103"/>
    <x v="3"/>
    <n v="0.4405153215775901"/>
  </r>
  <r>
    <x v="104"/>
    <x v="97"/>
    <x v="0"/>
    <x v="6"/>
    <x v="92"/>
    <x v="56"/>
    <s v="STORE11"/>
    <n v="2"/>
    <n v="879.63"/>
    <n v="7.0000000000000007E-2"/>
    <x v="2"/>
    <n v="1636.1117999999999"/>
    <s v="David Arnold"/>
    <n v="54"/>
    <x v="1"/>
    <x v="92"/>
    <s v="California"/>
    <x v="2"/>
    <x v="56"/>
    <x v="3"/>
    <s v="Kitchen"/>
    <x v="56"/>
    <n v="176.07"/>
    <n v="82"/>
    <s v="Aguirre-Keller"/>
    <s v="South"/>
    <s v="Lake Michael"/>
    <s v="Online"/>
    <n v="1759.26"/>
    <n v="123.14820000000002"/>
    <n v="352.14"/>
    <x v="104"/>
    <x v="0"/>
    <n v="0.78477020946857046"/>
  </r>
  <r>
    <x v="105"/>
    <x v="98"/>
    <x v="1"/>
    <x v="11"/>
    <x v="93"/>
    <x v="29"/>
    <s v="STORE17"/>
    <n v="2"/>
    <n v="418.23"/>
    <n v="0.28000000000000003"/>
    <x v="0"/>
    <n v="602.25120000000004"/>
    <s v="Dr. Benjamin Price"/>
    <n v="29"/>
    <x v="1"/>
    <x v="93"/>
    <s v="Alabama"/>
    <x v="1"/>
    <x v="29"/>
    <x v="3"/>
    <s v="Lighting"/>
    <x v="29"/>
    <n v="228.53"/>
    <n v="469"/>
    <s v="Holloway Ltd"/>
    <s v="North"/>
    <s v="Bensonhaven"/>
    <s v="Flagship"/>
    <n v="836.46"/>
    <n v="234.20880000000002"/>
    <n v="457.06"/>
    <x v="105"/>
    <x v="2"/>
    <n v="0.2410807981785674"/>
  </r>
  <r>
    <x v="106"/>
    <x v="99"/>
    <x v="2"/>
    <x v="7"/>
    <x v="59"/>
    <x v="46"/>
    <s v="STORE18"/>
    <n v="3"/>
    <n v="551.72"/>
    <n v="0.03"/>
    <x v="2"/>
    <n v="1605.5052000000001"/>
    <s v="Tyrone Olson"/>
    <n v="45"/>
    <x v="1"/>
    <x v="59"/>
    <s v="California"/>
    <x v="2"/>
    <x v="46"/>
    <x v="0"/>
    <s v="Equipment"/>
    <x v="46"/>
    <n v="21.34"/>
    <n v="65"/>
    <s v="Guerrero-Schmitt"/>
    <s v="East"/>
    <s v="East Stevechester"/>
    <s v="Flagship"/>
    <n v="1655.16"/>
    <n v="49.654800000000002"/>
    <n v="64.02"/>
    <x v="106"/>
    <x v="4"/>
    <n v="0.96012470093525704"/>
  </r>
  <r>
    <x v="107"/>
    <x v="100"/>
    <x v="0"/>
    <x v="6"/>
    <x v="94"/>
    <x v="56"/>
    <s v="STORE7"/>
    <n v="4"/>
    <n v="525.61"/>
    <n v="0.02"/>
    <x v="1"/>
    <n v="2060.3912"/>
    <s v="Jasmine Snyder"/>
    <n v="46"/>
    <x v="1"/>
    <x v="94"/>
    <s v="Connecticut"/>
    <x v="2"/>
    <x v="56"/>
    <x v="3"/>
    <s v="Kitchen"/>
    <x v="56"/>
    <n v="176.07"/>
    <n v="82"/>
    <s v="Martinez-Mullins"/>
    <s v="South"/>
    <s v="Williamsfurt"/>
    <s v="Online"/>
    <n v="2102.44"/>
    <n v="42.0488"/>
    <n v="704.28"/>
    <x v="107"/>
    <x v="0"/>
    <n v="0.65818141719883094"/>
  </r>
  <r>
    <x v="108"/>
    <x v="101"/>
    <x v="2"/>
    <x v="5"/>
    <x v="95"/>
    <x v="62"/>
    <s v="STORE13"/>
    <n v="3"/>
    <n v="815.3"/>
    <n v="0.03"/>
    <x v="0"/>
    <n v="2372.5230000000001"/>
    <s v="James Gibbs"/>
    <n v="21"/>
    <x v="0"/>
    <x v="95"/>
    <s v="Alaska"/>
    <x v="1"/>
    <x v="62"/>
    <x v="0"/>
    <s v="Equipment"/>
    <x v="62"/>
    <n v="484.62"/>
    <n v="432"/>
    <s v="Gardner, Humphrey and Contreras"/>
    <s v="East"/>
    <s v="Johnsonville"/>
    <s v="Flagship"/>
    <n v="2445.8999999999996"/>
    <n v="73.376999999999981"/>
    <n v="1453.8600000000001"/>
    <x v="108"/>
    <x v="3"/>
    <n v="0.38720931261783342"/>
  </r>
  <r>
    <x v="109"/>
    <x v="102"/>
    <x v="2"/>
    <x v="9"/>
    <x v="96"/>
    <x v="52"/>
    <s v="STORE0"/>
    <n v="3"/>
    <n v="376.46"/>
    <n v="0.09"/>
    <x v="2"/>
    <n v="1027.7357999999999"/>
    <s v="Eric Todd"/>
    <n v="61"/>
    <x v="0"/>
    <x v="96"/>
    <s v="Montana"/>
    <x v="0"/>
    <x v="52"/>
    <x v="4"/>
    <s v="Footwear"/>
    <x v="52"/>
    <n v="438.25"/>
    <n v="496"/>
    <s v="Rivera-Warner"/>
    <s v="East"/>
    <s v="Washingtonfurt"/>
    <s v="Flagship"/>
    <n v="1129.3799999999999"/>
    <n v="101.64419999999998"/>
    <n v="1314.75"/>
    <x v="109"/>
    <x v="1"/>
    <n v="-0.27926846568933389"/>
  </r>
  <r>
    <x v="110"/>
    <x v="103"/>
    <x v="2"/>
    <x v="0"/>
    <x v="69"/>
    <x v="63"/>
    <s v="STORE8"/>
    <n v="4"/>
    <n v="239.83"/>
    <n v="0.08"/>
    <x v="0"/>
    <n v="882.57440000000008"/>
    <s v="Daniel Boyd"/>
    <n v="29"/>
    <x v="1"/>
    <x v="69"/>
    <s v="West Virginia"/>
    <x v="3"/>
    <x v="63"/>
    <x v="1"/>
    <s v="Accessories"/>
    <x v="63"/>
    <n v="450.71"/>
    <n v="389"/>
    <s v="Bean, Jones and Park"/>
    <s v="West"/>
    <s v="Thompsonborough"/>
    <s v="Online"/>
    <n v="959.32"/>
    <n v="76.74560000000001"/>
    <n v="1802.84"/>
    <x v="110"/>
    <x v="2"/>
    <n v="-1.0427059747030956"/>
  </r>
  <r>
    <x v="111"/>
    <x v="104"/>
    <x v="2"/>
    <x v="5"/>
    <x v="97"/>
    <x v="64"/>
    <s v="STORE3"/>
    <n v="2"/>
    <n v="845.71"/>
    <n v="0.01"/>
    <x v="1"/>
    <n v="1674.5057999999999"/>
    <s v="Michael Jones"/>
    <n v="40"/>
    <x v="0"/>
    <x v="97"/>
    <s v="Tennessee"/>
    <x v="3"/>
    <x v="64"/>
    <x v="1"/>
    <s v="Accessories"/>
    <x v="64"/>
    <n v="340.14"/>
    <n v="361"/>
    <s v="Johnson-Wright"/>
    <s v="North"/>
    <s v="Hoodberg"/>
    <s v="Outlet"/>
    <n v="1691.42"/>
    <n v="16.914200000000001"/>
    <n v="680.28"/>
    <x v="111"/>
    <x v="4"/>
    <n v="0.59374282250918453"/>
  </r>
  <r>
    <x v="112"/>
    <x v="105"/>
    <x v="2"/>
    <x v="6"/>
    <x v="98"/>
    <x v="3"/>
    <s v="STORE13"/>
    <n v="3"/>
    <n v="948.69"/>
    <n v="0.28999999999999998"/>
    <x v="0"/>
    <n v="2020.7097000000001"/>
    <s v="Melissa Duffy Md"/>
    <n v="58"/>
    <x v="1"/>
    <x v="98"/>
    <s v="South Carolina"/>
    <x v="3"/>
    <x v="3"/>
    <x v="1"/>
    <s v="Computer"/>
    <x v="3"/>
    <n v="392.89"/>
    <n v="320"/>
    <s v="Gardner, Humphrey and Contreras"/>
    <s v="East"/>
    <s v="Johnsonville"/>
    <s v="Flagship"/>
    <n v="2846.07"/>
    <n v="825.36029999999994"/>
    <n v="1178.67"/>
    <x v="112"/>
    <x v="1"/>
    <n v="0.41670493292529848"/>
  </r>
  <r>
    <x v="113"/>
    <x v="106"/>
    <x v="0"/>
    <x v="5"/>
    <x v="1"/>
    <x v="16"/>
    <s v="STORE10"/>
    <n v="1"/>
    <n v="281.97000000000003"/>
    <n v="0.2"/>
    <x v="1"/>
    <n v="225.57599999999999"/>
    <s v="Michael Foley"/>
    <n v="63"/>
    <x v="1"/>
    <x v="1"/>
    <s v="Vermont"/>
    <x v="0"/>
    <x v="16"/>
    <x v="3"/>
    <s v="Decor"/>
    <x v="16"/>
    <n v="219.12"/>
    <n v="378"/>
    <s v="Hill, Wagner and Ballard"/>
    <s v="East"/>
    <s v="East Davidville"/>
    <s v="Online"/>
    <n v="281.97000000000003"/>
    <n v="56.394000000000005"/>
    <n v="219.12"/>
    <x v="113"/>
    <x v="1"/>
    <n v="2.8620065964464255E-2"/>
  </r>
  <r>
    <x v="114"/>
    <x v="107"/>
    <x v="0"/>
    <x v="0"/>
    <x v="7"/>
    <x v="52"/>
    <s v="STORE4"/>
    <n v="2"/>
    <n v="731.01"/>
    <n v="0.05"/>
    <x v="1"/>
    <n v="1388.9190000000001"/>
    <s v="Patrick Roberts"/>
    <n v="41"/>
    <x v="1"/>
    <x v="7"/>
    <s v="Missouri"/>
    <x v="1"/>
    <x v="52"/>
    <x v="4"/>
    <s v="Footwear"/>
    <x v="52"/>
    <n v="438.25"/>
    <n v="496"/>
    <s v="Alexander Group"/>
    <s v="South"/>
    <s v="Port Sharon"/>
    <s v="Online"/>
    <n v="1462.02"/>
    <n v="73.100999999999999"/>
    <n v="876.5"/>
    <x v="114"/>
    <x v="4"/>
    <n v="0.36893368151778472"/>
  </r>
  <r>
    <x v="115"/>
    <x v="108"/>
    <x v="2"/>
    <x v="8"/>
    <x v="99"/>
    <x v="65"/>
    <s v="STORE7"/>
    <n v="4"/>
    <n v="930.85"/>
    <n v="0.13"/>
    <x v="1"/>
    <n v="3239.3580000000002"/>
    <s v="Christopher David"/>
    <n v="42"/>
    <x v="0"/>
    <x v="99"/>
    <s v="Massachusetts"/>
    <x v="2"/>
    <x v="65"/>
    <x v="4"/>
    <s v="Accessories"/>
    <x v="65"/>
    <n v="119.57"/>
    <n v="210"/>
    <s v="Martinez-Mullins"/>
    <s v="South"/>
    <s v="Williamsfurt"/>
    <s v="Online"/>
    <n v="3723.4"/>
    <n v="484.04200000000003"/>
    <n v="478.28"/>
    <x v="115"/>
    <x v="4"/>
    <n v="0.85235346016093316"/>
  </r>
  <r>
    <x v="116"/>
    <x v="109"/>
    <x v="0"/>
    <x v="5"/>
    <x v="100"/>
    <x v="58"/>
    <s v="STORE8"/>
    <n v="4"/>
    <n v="770.77"/>
    <n v="0.22"/>
    <x v="0"/>
    <n v="2404.8024"/>
    <s v="Monica Miller"/>
    <n v="33"/>
    <x v="0"/>
    <x v="100"/>
    <s v="Mississippi"/>
    <x v="0"/>
    <x v="58"/>
    <x v="4"/>
    <s v="Outerwear"/>
    <x v="58"/>
    <n v="364.67"/>
    <n v="452"/>
    <s v="Bean, Jones and Park"/>
    <s v="West"/>
    <s v="Thompsonborough"/>
    <s v="Online"/>
    <n v="3083.08"/>
    <n v="678.27760000000001"/>
    <n v="1458.68"/>
    <x v="116"/>
    <x v="2"/>
    <n v="0.3934304124114314"/>
  </r>
  <r>
    <x v="117"/>
    <x v="110"/>
    <x v="0"/>
    <x v="8"/>
    <x v="101"/>
    <x v="54"/>
    <s v="STORE4"/>
    <n v="3"/>
    <n v="479.63"/>
    <n v="0.3"/>
    <x v="1"/>
    <n v="1007.223"/>
    <s v="Amber Mcclain"/>
    <n v="58"/>
    <x v="0"/>
    <x v="101"/>
    <s v="Florida"/>
    <x v="2"/>
    <x v="54"/>
    <x v="4"/>
    <s v="Outerwear"/>
    <x v="54"/>
    <n v="167.34"/>
    <n v="296"/>
    <s v="Alexander Group"/>
    <s v="South"/>
    <s v="Port Sharon"/>
    <s v="Online"/>
    <n v="1438.8899999999999"/>
    <n v="431.66699999999997"/>
    <n v="502.02"/>
    <x v="117"/>
    <x v="1"/>
    <n v="0.50158008703137236"/>
  </r>
  <r>
    <x v="118"/>
    <x v="111"/>
    <x v="0"/>
    <x v="10"/>
    <x v="102"/>
    <x v="11"/>
    <s v="STORE11"/>
    <n v="1"/>
    <n v="165"/>
    <n v="0.3"/>
    <x v="2"/>
    <n v="115.5"/>
    <s v="Lance Baker"/>
    <n v="50"/>
    <x v="1"/>
    <x v="102"/>
    <s v="Florida"/>
    <x v="0"/>
    <x v="11"/>
    <x v="1"/>
    <s v="Mobile"/>
    <x v="11"/>
    <n v="326.06"/>
    <n v="301"/>
    <s v="Aguirre-Keller"/>
    <s v="South"/>
    <s v="Lake Michael"/>
    <s v="Online"/>
    <n v="165"/>
    <n v="49.5"/>
    <n v="326.06"/>
    <x v="118"/>
    <x v="0"/>
    <n v="-1.823030303030303"/>
  </r>
  <r>
    <x v="119"/>
    <x v="112"/>
    <x v="0"/>
    <x v="0"/>
    <x v="103"/>
    <x v="46"/>
    <s v="STORE8"/>
    <n v="2"/>
    <n v="151.51"/>
    <n v="0.28999999999999998"/>
    <x v="2"/>
    <n v="215.14420000000001"/>
    <s v="Sean Powell"/>
    <n v="43"/>
    <x v="0"/>
    <x v="103"/>
    <s v="Vermont"/>
    <x v="3"/>
    <x v="46"/>
    <x v="0"/>
    <s v="Equipment"/>
    <x v="46"/>
    <n v="21.34"/>
    <n v="65"/>
    <s v="Bean, Jones and Park"/>
    <s v="West"/>
    <s v="Thompsonborough"/>
    <s v="Online"/>
    <n v="303.02"/>
    <n v="87.875799999999984"/>
    <n v="42.68"/>
    <x v="119"/>
    <x v="4"/>
    <n v="0.80162142414250537"/>
  </r>
  <r>
    <x v="120"/>
    <x v="113"/>
    <x v="1"/>
    <x v="1"/>
    <x v="104"/>
    <x v="45"/>
    <s v="STORE17"/>
    <n v="2"/>
    <n v="872.93"/>
    <n v="0.28999999999999998"/>
    <x v="2"/>
    <n v="1239.5606"/>
    <s v="Timothy Juarez"/>
    <n v="22"/>
    <x v="1"/>
    <x v="104"/>
    <s v="South Carolina"/>
    <x v="3"/>
    <x v="45"/>
    <x v="0"/>
    <s v="Team Sports"/>
    <x v="45"/>
    <n v="204.39"/>
    <n v="281"/>
    <s v="Holloway Ltd"/>
    <s v="North"/>
    <s v="Bensonhaven"/>
    <s v="Flagship"/>
    <n v="1745.86"/>
    <n v="506.29939999999993"/>
    <n v="408.78"/>
    <x v="120"/>
    <x v="3"/>
    <n v="0.67022185119468947"/>
  </r>
  <r>
    <x v="121"/>
    <x v="114"/>
    <x v="0"/>
    <x v="8"/>
    <x v="105"/>
    <x v="62"/>
    <s v="STORE10"/>
    <n v="3"/>
    <n v="432.4"/>
    <n v="0.04"/>
    <x v="0"/>
    <n v="1245.3119999999999"/>
    <s v="Matthew Payne"/>
    <n v="25"/>
    <x v="0"/>
    <x v="105"/>
    <s v="Wyoming"/>
    <x v="0"/>
    <x v="62"/>
    <x v="0"/>
    <s v="Equipment"/>
    <x v="62"/>
    <n v="484.62"/>
    <n v="432"/>
    <s v="Hill, Wagner and Ballard"/>
    <s v="East"/>
    <s v="East Davidville"/>
    <s v="Online"/>
    <n v="1297.1999999999998"/>
    <n v="51.887999999999991"/>
    <n v="1453.8600000000001"/>
    <x v="121"/>
    <x v="3"/>
    <n v="-0.16746646623496783"/>
  </r>
  <r>
    <x v="122"/>
    <x v="115"/>
    <x v="2"/>
    <x v="7"/>
    <x v="94"/>
    <x v="57"/>
    <s v="STORE7"/>
    <n v="2"/>
    <n v="197.76"/>
    <n v="0.04"/>
    <x v="0"/>
    <n v="379.69920000000002"/>
    <s v="Jasmine Snyder"/>
    <n v="46"/>
    <x v="1"/>
    <x v="94"/>
    <s v="Connecticut"/>
    <x v="2"/>
    <x v="57"/>
    <x v="0"/>
    <s v="Fitness"/>
    <x v="57"/>
    <n v="190.29"/>
    <n v="260"/>
    <s v="Martinez-Mullins"/>
    <s v="South"/>
    <s v="Williamsfurt"/>
    <s v="Online"/>
    <n v="395.52"/>
    <n v="15.8208"/>
    <n v="380.58"/>
    <x v="122"/>
    <x v="0"/>
    <n v="-2.3197309870549242E-3"/>
  </r>
  <r>
    <x v="123"/>
    <x v="116"/>
    <x v="2"/>
    <x v="4"/>
    <x v="22"/>
    <x v="43"/>
    <s v="STORE2"/>
    <n v="3"/>
    <n v="334.6"/>
    <n v="0.11"/>
    <x v="1"/>
    <n v="893.38200000000006"/>
    <s v="Elizabeth Foster"/>
    <n v="33"/>
    <x v="1"/>
    <x v="22"/>
    <s v="Oklahoma"/>
    <x v="0"/>
    <x v="43"/>
    <x v="1"/>
    <s v="Audio"/>
    <x v="43"/>
    <n v="38.520000000000003"/>
    <n v="378"/>
    <s v="Black-Horn"/>
    <s v="South"/>
    <s v="North Nancyview"/>
    <s v="Outlet"/>
    <n v="1003.8000000000001"/>
    <n v="110.41800000000001"/>
    <n v="115.56"/>
    <x v="123"/>
    <x v="2"/>
    <n v="0.87064883778719526"/>
  </r>
  <r>
    <x v="124"/>
    <x v="117"/>
    <x v="2"/>
    <x v="10"/>
    <x v="98"/>
    <x v="66"/>
    <s v="STORE3"/>
    <n v="2"/>
    <n v="44.35"/>
    <n v="0.2"/>
    <x v="2"/>
    <n v="70.960000000000008"/>
    <s v="Melissa Duffy Md"/>
    <n v="58"/>
    <x v="1"/>
    <x v="98"/>
    <s v="South Carolina"/>
    <x v="3"/>
    <x v="66"/>
    <x v="3"/>
    <s v="Decor"/>
    <x v="66"/>
    <n v="48.01"/>
    <n v="439"/>
    <s v="Johnson-Wright"/>
    <s v="North"/>
    <s v="Hoodberg"/>
    <s v="Outlet"/>
    <n v="88.7"/>
    <n v="17.740000000000002"/>
    <n v="96.02"/>
    <x v="124"/>
    <x v="1"/>
    <n v="-0.35315670800450938"/>
  </r>
  <r>
    <x v="125"/>
    <x v="118"/>
    <x v="0"/>
    <x v="3"/>
    <x v="106"/>
    <x v="67"/>
    <s v="STORE6"/>
    <n v="1"/>
    <n v="846.31"/>
    <n v="0.05"/>
    <x v="1"/>
    <n v="803.9944999999999"/>
    <s v="Traci Gonzalez"/>
    <n v="35"/>
    <x v="0"/>
    <x v="106"/>
    <s v="New Mexico"/>
    <x v="2"/>
    <x v="67"/>
    <x v="1"/>
    <s v="Audio"/>
    <x v="67"/>
    <n v="439.07"/>
    <n v="142"/>
    <s v="Benson-Elliott"/>
    <s v="East"/>
    <s v="Port Josephberg"/>
    <s v="Online"/>
    <n v="846.31"/>
    <n v="42.3155"/>
    <n v="439.07"/>
    <x v="125"/>
    <x v="2"/>
    <n v="0.45388929899396074"/>
  </r>
  <r>
    <x v="126"/>
    <x v="119"/>
    <x v="2"/>
    <x v="7"/>
    <x v="87"/>
    <x v="68"/>
    <s v="STORE12"/>
    <n v="1"/>
    <n v="996.48"/>
    <n v="7.0000000000000007E-2"/>
    <x v="2"/>
    <n v="926.7263999999999"/>
    <s v="Joseph Richards"/>
    <n v="34"/>
    <x v="1"/>
    <x v="87"/>
    <s v="Alabama"/>
    <x v="3"/>
    <x v="68"/>
    <x v="3"/>
    <s v="Lighting"/>
    <x v="68"/>
    <n v="382.22"/>
    <n v="329"/>
    <s v="Thomas, Bridges and Harris"/>
    <s v="North"/>
    <s v="Sabrinatown"/>
    <s v="Online"/>
    <n v="996.48"/>
    <n v="69.753600000000006"/>
    <n v="382.22"/>
    <x v="126"/>
    <x v="2"/>
    <n v="0.58755896022817511"/>
  </r>
  <r>
    <x v="127"/>
    <x v="120"/>
    <x v="2"/>
    <x v="8"/>
    <x v="107"/>
    <x v="47"/>
    <s v="STORE6"/>
    <n v="3"/>
    <n v="949.19"/>
    <n v="0.03"/>
    <x v="2"/>
    <n v="2762.1428999999998"/>
    <s v="Jeffrey Gomez"/>
    <n v="22"/>
    <x v="1"/>
    <x v="107"/>
    <s v="Colorado"/>
    <x v="1"/>
    <x v="47"/>
    <x v="1"/>
    <s v="Computer"/>
    <x v="47"/>
    <n v="377.52"/>
    <n v="485"/>
    <s v="Benson-Elliott"/>
    <s v="East"/>
    <s v="Port Josephberg"/>
    <s v="Online"/>
    <n v="2847.57"/>
    <n v="85.427099999999996"/>
    <n v="1132.56"/>
    <x v="127"/>
    <x v="3"/>
    <n v="0.5899705261447552"/>
  </r>
  <r>
    <x v="128"/>
    <x v="121"/>
    <x v="0"/>
    <x v="6"/>
    <x v="108"/>
    <x v="32"/>
    <s v="STORE9"/>
    <n v="2"/>
    <n v="724.97"/>
    <n v="0.1"/>
    <x v="0"/>
    <n v="1304.9459999999999"/>
    <s v="Charles Norman Phd"/>
    <n v="62"/>
    <x v="1"/>
    <x v="92"/>
    <s v="Kansas"/>
    <x v="1"/>
    <x v="32"/>
    <x v="2"/>
    <s v="Skincare"/>
    <x v="32"/>
    <n v="358.47"/>
    <n v="213"/>
    <s v="Moore, Padilla and Butler"/>
    <s v="South"/>
    <s v="East Johnstad"/>
    <s v="Flagship"/>
    <n v="1449.94"/>
    <n v="144.994"/>
    <n v="716.94"/>
    <x v="128"/>
    <x v="1"/>
    <n v="0.45059795577748035"/>
  </r>
  <r>
    <x v="129"/>
    <x v="122"/>
    <x v="2"/>
    <x v="9"/>
    <x v="109"/>
    <x v="55"/>
    <s v="STORE16"/>
    <n v="1"/>
    <n v="783.25"/>
    <n v="0.3"/>
    <x v="0"/>
    <n v="548.27499999999998"/>
    <s v="William Rodriguez"/>
    <n v="49"/>
    <x v="0"/>
    <x v="108"/>
    <s v="Massachusetts"/>
    <x v="2"/>
    <x v="55"/>
    <x v="4"/>
    <s v="Tops"/>
    <x v="55"/>
    <n v="342.56"/>
    <n v="181"/>
    <s v="Frederick-Wright"/>
    <s v="West"/>
    <s v="New Jimmymouth"/>
    <s v="Flagship"/>
    <n v="783.25"/>
    <n v="234.97499999999999"/>
    <n v="342.56"/>
    <x v="129"/>
    <x v="0"/>
    <n v="0.37520404906297017"/>
  </r>
  <r>
    <x v="130"/>
    <x v="123"/>
    <x v="0"/>
    <x v="0"/>
    <x v="110"/>
    <x v="53"/>
    <s v="STORE3"/>
    <n v="1"/>
    <n v="942.38"/>
    <n v="0.17"/>
    <x v="0"/>
    <n v="782.17539999999997"/>
    <s v="Ryan Moore"/>
    <n v="38"/>
    <x v="0"/>
    <x v="109"/>
    <s v="Virginia"/>
    <x v="3"/>
    <x v="53"/>
    <x v="0"/>
    <s v="Accessories"/>
    <x v="53"/>
    <n v="144.53"/>
    <n v="367"/>
    <s v="Johnson-Wright"/>
    <s v="North"/>
    <s v="Hoodberg"/>
    <s v="Outlet"/>
    <n v="942.38"/>
    <n v="160.2046"/>
    <n v="144.53"/>
    <x v="130"/>
    <x v="4"/>
    <n v="0.81522047356641492"/>
  </r>
  <r>
    <x v="131"/>
    <x v="124"/>
    <x v="0"/>
    <x v="2"/>
    <x v="111"/>
    <x v="69"/>
    <s v="STORE11"/>
    <n v="3"/>
    <n v="298.35000000000002"/>
    <n v="0.05"/>
    <x v="2"/>
    <n v="850.29750000000001"/>
    <s v="Christopher Ford"/>
    <n v="56"/>
    <x v="0"/>
    <x v="110"/>
    <s v="Ohio"/>
    <x v="3"/>
    <x v="69"/>
    <x v="1"/>
    <s v="Accessories"/>
    <x v="69"/>
    <n v="88.49"/>
    <n v="246"/>
    <s v="Aguirre-Keller"/>
    <s v="South"/>
    <s v="Lake Michael"/>
    <s v="Online"/>
    <n v="895.05000000000007"/>
    <n v="44.752500000000005"/>
    <n v="265.46999999999997"/>
    <x v="131"/>
    <x v="1"/>
    <n v="0.68779162587212128"/>
  </r>
  <r>
    <x v="132"/>
    <x v="125"/>
    <x v="2"/>
    <x v="4"/>
    <x v="112"/>
    <x v="70"/>
    <s v="STORE12"/>
    <n v="4"/>
    <n v="950.04"/>
    <n v="0.13"/>
    <x v="1"/>
    <n v="3306.1392000000001"/>
    <s v="Daniel Rivas"/>
    <n v="39"/>
    <x v="1"/>
    <x v="111"/>
    <s v="Georgia"/>
    <x v="2"/>
    <x v="70"/>
    <x v="1"/>
    <s v="Accessories"/>
    <x v="70"/>
    <n v="177.98"/>
    <n v="103"/>
    <s v="Thomas, Bridges and Harris"/>
    <s v="North"/>
    <s v="Sabrinatown"/>
    <s v="Online"/>
    <n v="3800.16"/>
    <n v="494.02080000000001"/>
    <n v="711.92"/>
    <x v="132"/>
    <x v="4"/>
    <n v="0.78466726385870256"/>
  </r>
  <r>
    <x v="133"/>
    <x v="126"/>
    <x v="2"/>
    <x v="8"/>
    <x v="113"/>
    <x v="71"/>
    <s v="STORE4"/>
    <n v="2"/>
    <n v="267.19"/>
    <n v="7.0000000000000007E-2"/>
    <x v="0"/>
    <n v="496.97340000000003"/>
    <s v="Victor Mcintosh"/>
    <n v="62"/>
    <x v="1"/>
    <x v="112"/>
    <s v="Minnesota"/>
    <x v="3"/>
    <x v="71"/>
    <x v="0"/>
    <s v="Fitness"/>
    <x v="71"/>
    <n v="30.62"/>
    <n v="138"/>
    <s v="Alexander Group"/>
    <s v="South"/>
    <s v="Port Sharon"/>
    <s v="Online"/>
    <n v="534.38"/>
    <n v="37.406600000000005"/>
    <n v="61.24"/>
    <x v="133"/>
    <x v="1"/>
    <n v="0.8767740889150204"/>
  </r>
  <r>
    <x v="134"/>
    <x v="127"/>
    <x v="2"/>
    <x v="2"/>
    <x v="114"/>
    <x v="72"/>
    <s v="STORE15"/>
    <n v="4"/>
    <n v="72.63"/>
    <n v="0.06"/>
    <x v="1"/>
    <n v="273.08879999999999"/>
    <s v="Mary Boyd"/>
    <n v="25"/>
    <x v="1"/>
    <x v="113"/>
    <s v="Michigan"/>
    <x v="3"/>
    <x v="72"/>
    <x v="3"/>
    <s v="Lighting"/>
    <x v="72"/>
    <n v="371.38"/>
    <n v="220"/>
    <s v="Shelton PLC"/>
    <s v="North"/>
    <s v="East Jenniferstad"/>
    <s v="Flagship"/>
    <n v="290.52"/>
    <n v="17.431199999999997"/>
    <n v="1485.52"/>
    <x v="134"/>
    <x v="3"/>
    <n v="-4.4396958059063572"/>
  </r>
  <r>
    <x v="135"/>
    <x v="128"/>
    <x v="0"/>
    <x v="8"/>
    <x v="115"/>
    <x v="27"/>
    <s v="STORE5"/>
    <n v="3"/>
    <n v="576.52"/>
    <n v="0.22"/>
    <x v="2"/>
    <n v="1349.0568000000001"/>
    <s v="Jose Stewart"/>
    <n v="18"/>
    <x v="1"/>
    <x v="114"/>
    <s v="Maine"/>
    <x v="0"/>
    <x v="27"/>
    <x v="4"/>
    <s v="Bottoms"/>
    <x v="27"/>
    <n v="386.56"/>
    <n v="125"/>
    <s v="Gray Ltd"/>
    <s v="North"/>
    <s v="New Michaelchester"/>
    <s v="Outlet"/>
    <n v="1729.56"/>
    <n v="380.50319999999999"/>
    <n v="1159.68"/>
    <x v="135"/>
    <x v="3"/>
    <n v="0.14037718797310833"/>
  </r>
  <r>
    <x v="136"/>
    <x v="129"/>
    <x v="2"/>
    <x v="10"/>
    <x v="116"/>
    <x v="51"/>
    <s v="STORE9"/>
    <n v="3"/>
    <n v="849.36"/>
    <n v="0.03"/>
    <x v="0"/>
    <n v="2471.6376"/>
    <s v="Heather Valenzuela"/>
    <n v="31"/>
    <x v="0"/>
    <x v="115"/>
    <s v="Alaska"/>
    <x v="3"/>
    <x v="51"/>
    <x v="2"/>
    <s v="Haircare"/>
    <x v="51"/>
    <n v="214.32"/>
    <n v="383"/>
    <s v="Moore, Padilla and Butler"/>
    <s v="South"/>
    <s v="East Johnstad"/>
    <s v="Flagship"/>
    <n v="2548.08"/>
    <n v="76.442399999999992"/>
    <n v="642.96"/>
    <x v="136"/>
    <x v="2"/>
    <n v="0.73986477629244674"/>
  </r>
  <r>
    <x v="137"/>
    <x v="130"/>
    <x v="0"/>
    <x v="10"/>
    <x v="117"/>
    <x v="57"/>
    <s v="STORE6"/>
    <n v="1"/>
    <n v="245.85"/>
    <n v="0.18"/>
    <x v="2"/>
    <n v="201.59700000000001"/>
    <s v="Laura Mathews"/>
    <n v="53"/>
    <x v="0"/>
    <x v="116"/>
    <s v="Wisconsin"/>
    <x v="3"/>
    <x v="57"/>
    <x v="0"/>
    <s v="Fitness"/>
    <x v="57"/>
    <n v="190.29"/>
    <n v="260"/>
    <s v="Benson-Elliott"/>
    <s v="East"/>
    <s v="Port Josephberg"/>
    <s v="Online"/>
    <n v="245.85"/>
    <n v="44.253"/>
    <n v="190.29"/>
    <x v="137"/>
    <x v="0"/>
    <n v="5.6087144153930943E-2"/>
  </r>
  <r>
    <x v="138"/>
    <x v="53"/>
    <x v="0"/>
    <x v="11"/>
    <x v="118"/>
    <x v="0"/>
    <s v="STORE10"/>
    <n v="3"/>
    <n v="237.68"/>
    <n v="0.1"/>
    <x v="2"/>
    <n v="641.73599999999999"/>
    <s v="Michelle Myers"/>
    <n v="33"/>
    <x v="1"/>
    <x v="117"/>
    <s v="South Carolina"/>
    <x v="3"/>
    <x v="0"/>
    <x v="0"/>
    <s v="Team Sports"/>
    <x v="0"/>
    <n v="245.98"/>
    <n v="471"/>
    <s v="Hill, Wagner and Ballard"/>
    <s v="East"/>
    <s v="East Davidville"/>
    <s v="Online"/>
    <n v="713.04"/>
    <n v="71.304000000000002"/>
    <n v="737.93999999999994"/>
    <x v="138"/>
    <x v="2"/>
    <n v="-0.14991211339242297"/>
  </r>
  <r>
    <x v="139"/>
    <x v="131"/>
    <x v="2"/>
    <x v="10"/>
    <x v="119"/>
    <x v="51"/>
    <s v="STORE14"/>
    <n v="4"/>
    <n v="715.85"/>
    <n v="0.25"/>
    <x v="1"/>
    <n v="2147.5500000000002"/>
    <s v="Carol Lewis"/>
    <n v="40"/>
    <x v="1"/>
    <x v="118"/>
    <s v="North Carolina"/>
    <x v="3"/>
    <x v="51"/>
    <x v="2"/>
    <s v="Haircare"/>
    <x v="51"/>
    <n v="214.32"/>
    <n v="383"/>
    <s v="Mcdonald Inc"/>
    <s v="South"/>
    <s v="Christopherland"/>
    <s v="Outlet"/>
    <n v="2863.4"/>
    <n v="715.85"/>
    <n v="857.28"/>
    <x v="139"/>
    <x v="4"/>
    <n v="0.60081022560592312"/>
  </r>
  <r>
    <x v="140"/>
    <x v="65"/>
    <x v="1"/>
    <x v="3"/>
    <x v="120"/>
    <x v="64"/>
    <s v="STORE5"/>
    <n v="2"/>
    <n v="478.85"/>
    <n v="0.01"/>
    <x v="2"/>
    <n v="948.12300000000005"/>
    <s v="Amy Wilson"/>
    <n v="44"/>
    <x v="1"/>
    <x v="119"/>
    <s v="Indiana"/>
    <x v="1"/>
    <x v="64"/>
    <x v="1"/>
    <s v="Accessories"/>
    <x v="64"/>
    <n v="340.14"/>
    <n v="361"/>
    <s v="Gray Ltd"/>
    <s v="North"/>
    <s v="New Michaelchester"/>
    <s v="Outlet"/>
    <n v="957.7"/>
    <n v="9.577"/>
    <n v="680.28"/>
    <x v="140"/>
    <x v="4"/>
    <n v="0.28249815688470808"/>
  </r>
  <r>
    <x v="141"/>
    <x v="132"/>
    <x v="2"/>
    <x v="9"/>
    <x v="121"/>
    <x v="44"/>
    <s v="STORE0"/>
    <n v="1"/>
    <n v="503.95"/>
    <n v="0.26"/>
    <x v="2"/>
    <n v="372.923"/>
    <s v="Edward Hall"/>
    <n v="51"/>
    <x v="0"/>
    <x v="120"/>
    <s v="New Mexico"/>
    <x v="0"/>
    <x v="44"/>
    <x v="2"/>
    <s v="Makeup"/>
    <x v="44"/>
    <n v="241.08"/>
    <n v="431"/>
    <s v="Rivera-Warner"/>
    <s v="East"/>
    <s v="Washingtonfurt"/>
    <s v="Flagship"/>
    <n v="503.95"/>
    <n v="131.02700000000002"/>
    <n v="241.08"/>
    <x v="141"/>
    <x v="0"/>
    <n v="0.35353947061457724"/>
  </r>
  <r>
    <x v="142"/>
    <x v="133"/>
    <x v="0"/>
    <x v="11"/>
    <x v="122"/>
    <x v="73"/>
    <s v="STORE12"/>
    <n v="2"/>
    <n v="975.48"/>
    <n v="0.26"/>
    <x v="2"/>
    <n v="1443.7103999999999"/>
    <s v="John Donaldson"/>
    <n v="27"/>
    <x v="0"/>
    <x v="121"/>
    <s v="Maine"/>
    <x v="3"/>
    <x v="73"/>
    <x v="2"/>
    <s v="Haircare"/>
    <x v="73"/>
    <n v="340.39"/>
    <n v="177"/>
    <s v="Thomas, Bridges and Harris"/>
    <s v="North"/>
    <s v="Sabrinatown"/>
    <s v="Online"/>
    <n v="1950.96"/>
    <n v="507.24960000000004"/>
    <n v="680.78"/>
    <x v="142"/>
    <x v="2"/>
    <n v="0.52845113535235322"/>
  </r>
  <r>
    <x v="143"/>
    <x v="119"/>
    <x v="2"/>
    <x v="7"/>
    <x v="123"/>
    <x v="13"/>
    <s v="STORE16"/>
    <n v="4"/>
    <n v="450.12"/>
    <n v="0.28999999999999998"/>
    <x v="2"/>
    <n v="1278.3407999999999"/>
    <s v="Terry Moses"/>
    <n v="51"/>
    <x v="1"/>
    <x v="122"/>
    <s v="Nevada"/>
    <x v="1"/>
    <x v="13"/>
    <x v="1"/>
    <s v="Computer"/>
    <x v="13"/>
    <n v="419.28"/>
    <n v="86"/>
    <s v="Frederick-Wright"/>
    <s v="West"/>
    <s v="New Jimmymouth"/>
    <s v="Flagship"/>
    <n v="1800.48"/>
    <n v="522.13919999999996"/>
    <n v="1677.12"/>
    <x v="143"/>
    <x v="0"/>
    <n v="-0.31195061598597179"/>
  </r>
  <r>
    <x v="144"/>
    <x v="134"/>
    <x v="0"/>
    <x v="2"/>
    <x v="15"/>
    <x v="14"/>
    <s v="STORE8"/>
    <n v="3"/>
    <n v="237.24"/>
    <n v="0.24"/>
    <x v="1"/>
    <n v="540.90719999999999"/>
    <s v="Lindsay Beasley"/>
    <n v="37"/>
    <x v="1"/>
    <x v="15"/>
    <s v="Idaho"/>
    <x v="2"/>
    <x v="14"/>
    <x v="4"/>
    <s v="Tops"/>
    <x v="14"/>
    <n v="223.43"/>
    <n v="154"/>
    <s v="Bean, Jones and Park"/>
    <s v="West"/>
    <s v="Thompsonborough"/>
    <s v="Online"/>
    <n v="711.72"/>
    <n v="170.81280000000001"/>
    <n v="670.29"/>
    <x v="144"/>
    <x v="4"/>
    <n v="-0.2391959286177"/>
  </r>
  <r>
    <x v="145"/>
    <x v="135"/>
    <x v="0"/>
    <x v="7"/>
    <x v="124"/>
    <x v="59"/>
    <s v="STORE15"/>
    <n v="2"/>
    <n v="536.84"/>
    <n v="0.09"/>
    <x v="2"/>
    <n v="977.04880000000014"/>
    <s v="John Perez"/>
    <n v="29"/>
    <x v="1"/>
    <x v="123"/>
    <s v="South Carolina"/>
    <x v="0"/>
    <x v="59"/>
    <x v="0"/>
    <s v="Accessories"/>
    <x v="59"/>
    <n v="434.84"/>
    <n v="185"/>
    <s v="Shelton PLC"/>
    <s v="North"/>
    <s v="East Jenniferstad"/>
    <s v="Flagship"/>
    <n v="1073.68"/>
    <n v="96.631200000000007"/>
    <n v="869.68"/>
    <x v="145"/>
    <x v="2"/>
    <n v="0.1098909286823751"/>
  </r>
  <r>
    <x v="146"/>
    <x v="71"/>
    <x v="0"/>
    <x v="3"/>
    <x v="13"/>
    <x v="14"/>
    <s v="STORE19"/>
    <n v="3"/>
    <n v="584.41"/>
    <n v="0"/>
    <x v="2"/>
    <n v="1753.23"/>
    <s v="Adam Castro"/>
    <n v="51"/>
    <x v="0"/>
    <x v="13"/>
    <s v="Texas"/>
    <x v="2"/>
    <x v="14"/>
    <x v="4"/>
    <s v="Tops"/>
    <x v="14"/>
    <n v="223.43"/>
    <n v="154"/>
    <s v="Mann-Austin"/>
    <s v="East"/>
    <s v="Vasquezborough"/>
    <s v="Online"/>
    <n v="1753.23"/>
    <n v="0"/>
    <n v="670.29"/>
    <x v="146"/>
    <x v="0"/>
    <n v="0.6176827911911158"/>
  </r>
  <r>
    <x v="147"/>
    <x v="136"/>
    <x v="0"/>
    <x v="3"/>
    <x v="125"/>
    <x v="74"/>
    <s v="STORE19"/>
    <n v="1"/>
    <n v="653.87"/>
    <n v="0.14000000000000001"/>
    <x v="1"/>
    <n v="562.32820000000004"/>
    <s v="Lisa Chandler"/>
    <n v="29"/>
    <x v="0"/>
    <x v="124"/>
    <s v="Montana"/>
    <x v="1"/>
    <x v="74"/>
    <x v="0"/>
    <s v="Fitness"/>
    <x v="74"/>
    <n v="152.91999999999999"/>
    <n v="281"/>
    <s v="Mann-Austin"/>
    <s v="East"/>
    <s v="Vasquezborough"/>
    <s v="Online"/>
    <n v="653.87"/>
    <n v="91.541800000000009"/>
    <n v="152.91999999999999"/>
    <x v="147"/>
    <x v="2"/>
    <n v="0.72805916544822058"/>
  </r>
  <r>
    <x v="148"/>
    <x v="35"/>
    <x v="2"/>
    <x v="7"/>
    <x v="4"/>
    <x v="72"/>
    <s v="STORE0"/>
    <n v="1"/>
    <n v="652.03"/>
    <n v="0.27"/>
    <x v="0"/>
    <n v="475.9819"/>
    <s v="Amanda Powell"/>
    <n v="28"/>
    <x v="0"/>
    <x v="4"/>
    <s v="Alabama"/>
    <x v="2"/>
    <x v="72"/>
    <x v="3"/>
    <s v="Lighting"/>
    <x v="72"/>
    <n v="371.38"/>
    <n v="220"/>
    <s v="Rivera-Warner"/>
    <s v="East"/>
    <s v="Washingtonfurt"/>
    <s v="Flagship"/>
    <n v="652.03"/>
    <n v="176.04810000000001"/>
    <n v="371.38"/>
    <x v="148"/>
    <x v="2"/>
    <n v="0.21976024718586989"/>
  </r>
  <r>
    <x v="149"/>
    <x v="137"/>
    <x v="0"/>
    <x v="0"/>
    <x v="126"/>
    <x v="23"/>
    <s v="STORE12"/>
    <n v="3"/>
    <n v="513.36"/>
    <n v="7.0000000000000007E-2"/>
    <x v="2"/>
    <n v="1432.2744"/>
    <s v="Christy Vasquez"/>
    <n v="28"/>
    <x v="1"/>
    <x v="125"/>
    <s v="South Carolina"/>
    <x v="0"/>
    <x v="23"/>
    <x v="4"/>
    <s v="Accessories"/>
    <x v="23"/>
    <n v="261"/>
    <n v="59"/>
    <s v="Thomas, Bridges and Harris"/>
    <s v="North"/>
    <s v="Sabrinatown"/>
    <s v="Online"/>
    <n v="1540.08"/>
    <n v="107.8056"/>
    <n v="783"/>
    <x v="149"/>
    <x v="2"/>
    <n v="0.45331704595152994"/>
  </r>
  <r>
    <x v="150"/>
    <x v="138"/>
    <x v="0"/>
    <x v="5"/>
    <x v="127"/>
    <x v="40"/>
    <s v="STORE5"/>
    <n v="4"/>
    <n v="355.64"/>
    <n v="0.16"/>
    <x v="2"/>
    <n v="1194.9503999999999"/>
    <s v="Mr. Mark Beasley"/>
    <n v="24"/>
    <x v="1"/>
    <x v="126"/>
    <s v="Indiana"/>
    <x v="2"/>
    <x v="40"/>
    <x v="0"/>
    <s v="Team Sports"/>
    <x v="40"/>
    <n v="212.26"/>
    <n v="82"/>
    <s v="Gray Ltd"/>
    <s v="North"/>
    <s v="New Michaelchester"/>
    <s v="Outlet"/>
    <n v="1422.56"/>
    <n v="227.6096"/>
    <n v="849.04"/>
    <x v="150"/>
    <x v="3"/>
    <n v="0.28947678497785345"/>
  </r>
  <r>
    <x v="151"/>
    <x v="139"/>
    <x v="0"/>
    <x v="11"/>
    <x v="128"/>
    <x v="26"/>
    <s v="STORE8"/>
    <n v="4"/>
    <n v="535.4"/>
    <n v="0.26"/>
    <x v="1"/>
    <n v="1584.7840000000001"/>
    <s v="Paul Fox"/>
    <n v="33"/>
    <x v="1"/>
    <x v="127"/>
    <s v="Hawaii"/>
    <x v="2"/>
    <x v="26"/>
    <x v="1"/>
    <s v="Accessories"/>
    <x v="26"/>
    <n v="242.23"/>
    <n v="453"/>
    <s v="Bean, Jones and Park"/>
    <s v="West"/>
    <s v="Thompsonborough"/>
    <s v="Online"/>
    <n v="2141.6"/>
    <n v="556.81600000000003"/>
    <n v="968.92"/>
    <x v="151"/>
    <x v="2"/>
    <n v="0.38861068763945122"/>
  </r>
  <r>
    <x v="152"/>
    <x v="104"/>
    <x v="2"/>
    <x v="5"/>
    <x v="129"/>
    <x v="20"/>
    <s v="STORE19"/>
    <n v="2"/>
    <n v="108.74"/>
    <n v="0.11"/>
    <x v="1"/>
    <n v="193.55719999999999"/>
    <s v="Brian Hammond"/>
    <n v="56"/>
    <x v="1"/>
    <x v="128"/>
    <s v="Texas"/>
    <x v="0"/>
    <x v="20"/>
    <x v="4"/>
    <s v="Bottoms"/>
    <x v="20"/>
    <n v="218.22"/>
    <n v="224"/>
    <s v="Mann-Austin"/>
    <s v="East"/>
    <s v="Vasquezborough"/>
    <s v="Online"/>
    <n v="217.48"/>
    <n v="23.922799999999999"/>
    <n v="436.44"/>
    <x v="152"/>
    <x v="1"/>
    <n v="-1.2548373297402526"/>
  </r>
  <r>
    <x v="153"/>
    <x v="140"/>
    <x v="0"/>
    <x v="11"/>
    <x v="130"/>
    <x v="75"/>
    <s v="STORE19"/>
    <n v="3"/>
    <n v="591.98"/>
    <n v="0.16"/>
    <x v="0"/>
    <n v="1491.7896000000001"/>
    <s v="Elizabeth Johnson"/>
    <n v="53"/>
    <x v="1"/>
    <x v="129"/>
    <s v="Washington"/>
    <x v="2"/>
    <x v="75"/>
    <x v="1"/>
    <s v="Accessories"/>
    <x v="75"/>
    <n v="449.4"/>
    <n v="338"/>
    <s v="Mann-Austin"/>
    <s v="East"/>
    <s v="Vasquezborough"/>
    <s v="Online"/>
    <n v="1775.94"/>
    <n v="284.15039999999999"/>
    <n v="1348.1999999999998"/>
    <x v="153"/>
    <x v="0"/>
    <n v="9.6253251799047423E-2"/>
  </r>
  <r>
    <x v="154"/>
    <x v="141"/>
    <x v="0"/>
    <x v="3"/>
    <x v="131"/>
    <x v="70"/>
    <s v="STORE2"/>
    <n v="1"/>
    <n v="345.06"/>
    <n v="0.13"/>
    <x v="2"/>
    <n v="300.2022"/>
    <s v="Eric Wolfe"/>
    <n v="18"/>
    <x v="1"/>
    <x v="130"/>
    <s v="Louisiana"/>
    <x v="0"/>
    <x v="70"/>
    <x v="1"/>
    <s v="Accessories"/>
    <x v="70"/>
    <n v="177.98"/>
    <n v="103"/>
    <s v="Black-Horn"/>
    <s v="South"/>
    <s v="North Nancyview"/>
    <s v="Outlet"/>
    <n v="345.06"/>
    <n v="44.857800000000005"/>
    <n v="177.98"/>
    <x v="154"/>
    <x v="3"/>
    <n v="0.40713292574138371"/>
  </r>
  <r>
    <x v="155"/>
    <x v="142"/>
    <x v="2"/>
    <x v="9"/>
    <x v="132"/>
    <x v="47"/>
    <s v="STORE12"/>
    <n v="4"/>
    <n v="986.41"/>
    <n v="0.22"/>
    <x v="0"/>
    <n v="3077.5992000000001"/>
    <s v="Brandy Thompson"/>
    <n v="56"/>
    <x v="1"/>
    <x v="131"/>
    <s v="Alabama"/>
    <x v="3"/>
    <x v="47"/>
    <x v="1"/>
    <s v="Computer"/>
    <x v="47"/>
    <n v="377.52"/>
    <n v="485"/>
    <s v="Thomas, Bridges and Harris"/>
    <s v="North"/>
    <s v="Sabrinatown"/>
    <s v="Online"/>
    <n v="3945.64"/>
    <n v="868.04079999999999"/>
    <n v="1510.08"/>
    <x v="155"/>
    <x v="1"/>
    <n v="0.50933181942599937"/>
  </r>
  <r>
    <x v="156"/>
    <x v="143"/>
    <x v="0"/>
    <x v="0"/>
    <x v="133"/>
    <x v="2"/>
    <s v="STORE0"/>
    <n v="2"/>
    <n v="921.52"/>
    <n v="0"/>
    <x v="1"/>
    <n v="1843.04"/>
    <s v="Casey Simpson"/>
    <n v="54"/>
    <x v="0"/>
    <x v="132"/>
    <s v="Mississippi"/>
    <x v="1"/>
    <x v="2"/>
    <x v="2"/>
    <s v="Fragrance"/>
    <x v="2"/>
    <n v="43.29"/>
    <n v="267"/>
    <s v="Rivera-Warner"/>
    <s v="East"/>
    <s v="Washingtonfurt"/>
    <s v="Flagship"/>
    <n v="1843.04"/>
    <n v="0"/>
    <n v="86.58"/>
    <x v="156"/>
    <x v="0"/>
    <n v="0.95302326590849906"/>
  </r>
  <r>
    <x v="157"/>
    <x v="144"/>
    <x v="2"/>
    <x v="7"/>
    <x v="90"/>
    <x v="76"/>
    <s v="STORE5"/>
    <n v="1"/>
    <n v="83.1"/>
    <n v="0.04"/>
    <x v="1"/>
    <n v="79.775999999999996"/>
    <s v="David Cobb"/>
    <n v="36"/>
    <x v="0"/>
    <x v="90"/>
    <s v="South Dakota"/>
    <x v="2"/>
    <x v="76"/>
    <x v="3"/>
    <s v="Decor"/>
    <x v="76"/>
    <n v="81.75"/>
    <n v="331.3"/>
    <s v="Gray Ltd"/>
    <s v="North"/>
    <s v="New Michaelchester"/>
    <s v="Outlet"/>
    <n v="83.1"/>
    <n v="3.3239999999999998"/>
    <n v="81.75"/>
    <x v="157"/>
    <x v="4"/>
    <n v="-2.4744283995186571E-2"/>
  </r>
  <r>
    <x v="158"/>
    <x v="145"/>
    <x v="0"/>
    <x v="3"/>
    <x v="89"/>
    <x v="77"/>
    <s v="STORE11"/>
    <n v="2"/>
    <n v="60.98"/>
    <n v="0.23"/>
    <x v="1"/>
    <n v="93.909199999999998"/>
    <s v="Gregory Allen"/>
    <n v="20"/>
    <x v="1"/>
    <x v="89"/>
    <s v="Vermont"/>
    <x v="1"/>
    <x v="77"/>
    <x v="0"/>
    <s v="Accessories"/>
    <x v="77"/>
    <n v="38.76"/>
    <n v="137"/>
    <s v="Aguirre-Keller"/>
    <s v="South"/>
    <s v="Lake Michael"/>
    <s v="Online"/>
    <n v="121.96"/>
    <n v="28.050799999999999"/>
    <n v="77.52"/>
    <x v="158"/>
    <x v="3"/>
    <n v="0.17452177209474687"/>
  </r>
  <r>
    <x v="159"/>
    <x v="146"/>
    <x v="0"/>
    <x v="2"/>
    <x v="134"/>
    <x v="41"/>
    <s v="STORE16"/>
    <n v="2"/>
    <n v="122.23"/>
    <n v="0.21"/>
    <x v="2"/>
    <n v="193.1234"/>
    <s v="Alejandro Evans"/>
    <n v="43"/>
    <x v="1"/>
    <x v="133"/>
    <s v="Connecticut"/>
    <x v="3"/>
    <x v="41"/>
    <x v="2"/>
    <s v="Makeup"/>
    <x v="41"/>
    <n v="183.04"/>
    <n v="457"/>
    <s v="Frederick-Wright"/>
    <s v="West"/>
    <s v="New Jimmymouth"/>
    <s v="Flagship"/>
    <n v="244.46"/>
    <n v="51.336599999999997"/>
    <n v="366.08"/>
    <x v="159"/>
    <x v="4"/>
    <n v="-0.8955755749950548"/>
  </r>
  <r>
    <x v="160"/>
    <x v="147"/>
    <x v="2"/>
    <x v="8"/>
    <x v="135"/>
    <x v="7"/>
    <s v="STORE18"/>
    <n v="2"/>
    <n v="623.38"/>
    <n v="0.13"/>
    <x v="0"/>
    <n v="1084.6812"/>
    <s v="Bridget Allen"/>
    <n v="59"/>
    <x v="0"/>
    <x v="134"/>
    <s v="Delaware"/>
    <x v="2"/>
    <x v="7"/>
    <x v="3"/>
    <s v="Storage"/>
    <x v="7"/>
    <n v="138.05000000000001"/>
    <n v="89"/>
    <s v="Guerrero-Schmitt"/>
    <s v="East"/>
    <s v="East Stevechester"/>
    <s v="Flagship"/>
    <n v="1246.76"/>
    <n v="162.0788"/>
    <n v="276.10000000000002"/>
    <x v="160"/>
    <x v="1"/>
    <n v="0.74545516230944164"/>
  </r>
  <r>
    <x v="161"/>
    <x v="148"/>
    <x v="2"/>
    <x v="9"/>
    <x v="63"/>
    <x v="7"/>
    <s v="STORE0"/>
    <n v="1"/>
    <n v="479.58"/>
    <n v="0.05"/>
    <x v="1"/>
    <n v="455.60099999999989"/>
    <s v="Cheryl Copeland"/>
    <n v="51"/>
    <x v="0"/>
    <x v="63"/>
    <s v="Maryland"/>
    <x v="1"/>
    <x v="7"/>
    <x v="3"/>
    <s v="Storage"/>
    <x v="7"/>
    <n v="138.05000000000001"/>
    <n v="89"/>
    <s v="Rivera-Warner"/>
    <s v="East"/>
    <s v="Washingtonfurt"/>
    <s v="Flagship"/>
    <n v="479.58"/>
    <n v="23.978999999999999"/>
    <n v="138.05000000000001"/>
    <x v="161"/>
    <x v="0"/>
    <n v="0.69699364136601971"/>
  </r>
  <r>
    <x v="162"/>
    <x v="149"/>
    <x v="1"/>
    <x v="1"/>
    <x v="83"/>
    <x v="78"/>
    <s v="STORE6"/>
    <n v="3"/>
    <n v="369.32"/>
    <n v="0.14000000000000001"/>
    <x v="1"/>
    <n v="952.84559999999999"/>
    <s v="Tracy Stephens"/>
    <n v="64"/>
    <x v="0"/>
    <x v="83"/>
    <s v="Maine"/>
    <x v="1"/>
    <x v="78"/>
    <x v="0"/>
    <s v="Team Sports"/>
    <x v="78"/>
    <n v="107.06"/>
    <n v="359"/>
    <s v="Benson-Elliott"/>
    <s v="East"/>
    <s v="Port Josephberg"/>
    <s v="Online"/>
    <n v="1107.96"/>
    <n v="155.11440000000002"/>
    <n v="321.18"/>
    <x v="162"/>
    <x v="1"/>
    <n v="0.66292545193051222"/>
  </r>
  <r>
    <x v="163"/>
    <x v="103"/>
    <x v="2"/>
    <x v="0"/>
    <x v="136"/>
    <x v="79"/>
    <s v="STORE1"/>
    <n v="1"/>
    <n v="488.31"/>
    <n v="0.03"/>
    <x v="1"/>
    <n v="473.66070000000002"/>
    <s v="Nathan Campbell"/>
    <n v="37"/>
    <x v="0"/>
    <x v="135"/>
    <s v="Oklahoma"/>
    <x v="0"/>
    <x v="79"/>
    <x v="2"/>
    <s v="Skincare"/>
    <x v="79"/>
    <n v="283.83"/>
    <n v="244"/>
    <s v="Martinez, Adkins and Johnson"/>
    <s v="North"/>
    <s v="Danielmouth"/>
    <s v="Flagship"/>
    <n v="488.31"/>
    <n v="14.6493"/>
    <n v="283.83"/>
    <x v="163"/>
    <x v="4"/>
    <n v="0.40077359172926957"/>
  </r>
  <r>
    <x v="164"/>
    <x v="150"/>
    <x v="0"/>
    <x v="5"/>
    <x v="16"/>
    <x v="59"/>
    <s v="STORE12"/>
    <n v="4"/>
    <n v="164.04"/>
    <n v="0.26"/>
    <x v="0"/>
    <n v="485.55839999999989"/>
    <s v="Arthur Warren"/>
    <n v="38"/>
    <x v="0"/>
    <x v="16"/>
    <s v="Nevada"/>
    <x v="0"/>
    <x v="59"/>
    <x v="0"/>
    <s v="Accessories"/>
    <x v="59"/>
    <n v="434.84"/>
    <n v="185"/>
    <s v="Thomas, Bridges and Harris"/>
    <s v="North"/>
    <s v="Sabrinatown"/>
    <s v="Online"/>
    <n v="656.16"/>
    <n v="170.60159999999999"/>
    <n v="1739.36"/>
    <x v="164"/>
    <x v="4"/>
    <n v="-2.5821849647745778"/>
  </r>
  <r>
    <x v="165"/>
    <x v="151"/>
    <x v="0"/>
    <x v="7"/>
    <x v="137"/>
    <x v="31"/>
    <s v="STORE17"/>
    <n v="3"/>
    <n v="707.95"/>
    <n v="0.18"/>
    <x v="1"/>
    <n v="1741.557"/>
    <s v="Christopher Brown"/>
    <n v="56"/>
    <x v="1"/>
    <x v="136"/>
    <s v="West Virginia"/>
    <x v="2"/>
    <x v="31"/>
    <x v="3"/>
    <s v="Kitchen"/>
    <x v="31"/>
    <n v="298.86"/>
    <n v="308"/>
    <s v="Holloway Ltd"/>
    <s v="North"/>
    <s v="Bensonhaven"/>
    <s v="Flagship"/>
    <n v="2123.8500000000004"/>
    <n v="382.29300000000006"/>
    <n v="896.58"/>
    <x v="165"/>
    <x v="1"/>
    <n v="0.48518480876594905"/>
  </r>
  <r>
    <x v="166"/>
    <x v="152"/>
    <x v="1"/>
    <x v="1"/>
    <x v="138"/>
    <x v="20"/>
    <s v="STORE8"/>
    <n v="4"/>
    <n v="714.47"/>
    <n v="0.18"/>
    <x v="2"/>
    <n v="2343.4616000000001"/>
    <s v="Crystal Waters"/>
    <n v="19"/>
    <x v="1"/>
    <x v="137"/>
    <s v="Kansas"/>
    <x v="3"/>
    <x v="20"/>
    <x v="4"/>
    <s v="Bottoms"/>
    <x v="20"/>
    <n v="218.22"/>
    <n v="224"/>
    <s v="Bean, Jones and Park"/>
    <s v="West"/>
    <s v="Thompsonborough"/>
    <s v="Online"/>
    <n v="2857.88"/>
    <n v="514.41840000000002"/>
    <n v="872.88"/>
    <x v="166"/>
    <x v="3"/>
    <n v="0.62752536674806192"/>
  </r>
  <r>
    <x v="167"/>
    <x v="153"/>
    <x v="2"/>
    <x v="0"/>
    <x v="139"/>
    <x v="29"/>
    <s v="STORE7"/>
    <n v="4"/>
    <n v="422.09"/>
    <n v="0.04"/>
    <x v="0"/>
    <n v="1620.8255999999999"/>
    <s v="Tyler Cook"/>
    <n v="26"/>
    <x v="1"/>
    <x v="138"/>
    <s v="Alaska"/>
    <x v="2"/>
    <x v="29"/>
    <x v="3"/>
    <s v="Lighting"/>
    <x v="29"/>
    <n v="228.53"/>
    <n v="469"/>
    <s v="Martinez-Mullins"/>
    <s v="South"/>
    <s v="Williamsfurt"/>
    <s v="Online"/>
    <n v="1688.36"/>
    <n v="67.534399999999991"/>
    <n v="914.12"/>
    <x v="167"/>
    <x v="2"/>
    <n v="0.43601581811146117"/>
  </r>
  <r>
    <x v="168"/>
    <x v="55"/>
    <x v="0"/>
    <x v="2"/>
    <x v="140"/>
    <x v="37"/>
    <s v="STORE9"/>
    <n v="1"/>
    <n v="998.19"/>
    <n v="0.2"/>
    <x v="0"/>
    <n v="798.55200000000013"/>
    <s v="Travis Holland"/>
    <n v="38"/>
    <x v="0"/>
    <x v="139"/>
    <s v="New Hampshire"/>
    <x v="3"/>
    <x v="37"/>
    <x v="3"/>
    <s v="Kitchen"/>
    <x v="37"/>
    <n v="19.52"/>
    <n v="57"/>
    <s v="Moore, Padilla and Butler"/>
    <s v="South"/>
    <s v="East Johnstad"/>
    <s v="Flagship"/>
    <n v="998.19"/>
    <n v="199.63800000000003"/>
    <n v="19.52"/>
    <x v="168"/>
    <x v="4"/>
    <n v="0.97555575591821198"/>
  </r>
  <r>
    <x v="169"/>
    <x v="154"/>
    <x v="0"/>
    <x v="4"/>
    <x v="141"/>
    <x v="18"/>
    <s v="STORE7"/>
    <n v="2"/>
    <n v="343.42"/>
    <n v="0.12"/>
    <x v="2"/>
    <n v="604.41920000000005"/>
    <s v="James Orozco"/>
    <n v="37"/>
    <x v="1"/>
    <x v="140"/>
    <s v="Maine"/>
    <x v="0"/>
    <x v="18"/>
    <x v="0"/>
    <s v="Fitness"/>
    <x v="18"/>
    <n v="477.61"/>
    <n v="300"/>
    <s v="Martinez-Mullins"/>
    <s v="South"/>
    <s v="Williamsfurt"/>
    <s v="Online"/>
    <n v="686.84"/>
    <n v="82.4208"/>
    <n v="955.22"/>
    <x v="169"/>
    <x v="4"/>
    <n v="-0.58039321053996951"/>
  </r>
  <r>
    <x v="170"/>
    <x v="155"/>
    <x v="0"/>
    <x v="10"/>
    <x v="142"/>
    <x v="13"/>
    <s v="STORE6"/>
    <n v="1"/>
    <n v="152.16999999999999"/>
    <n v="0.28000000000000003"/>
    <x v="2"/>
    <n v="109.5624"/>
    <s v="Kristen Fischer"/>
    <n v="57"/>
    <x v="0"/>
    <x v="141"/>
    <s v="Arkansas"/>
    <x v="1"/>
    <x v="13"/>
    <x v="1"/>
    <s v="Computer"/>
    <x v="13"/>
    <n v="419.28"/>
    <n v="86"/>
    <s v="Benson-Elliott"/>
    <s v="East"/>
    <s v="Port Josephberg"/>
    <s v="Online"/>
    <n v="152.16999999999999"/>
    <n v="42.607599999999998"/>
    <n v="419.28"/>
    <x v="170"/>
    <x v="1"/>
    <n v="-2.8268603097412979"/>
  </r>
  <r>
    <x v="171"/>
    <x v="156"/>
    <x v="2"/>
    <x v="5"/>
    <x v="143"/>
    <x v="2"/>
    <s v="STORE11"/>
    <n v="1"/>
    <n v="325.08"/>
    <n v="0.26"/>
    <x v="1"/>
    <n v="240.5592"/>
    <s v="Michelle Rogers"/>
    <n v="56"/>
    <x v="0"/>
    <x v="142"/>
    <s v="Hawaii"/>
    <x v="1"/>
    <x v="2"/>
    <x v="2"/>
    <s v="Fragrance"/>
    <x v="2"/>
    <n v="43.29"/>
    <n v="267"/>
    <s v="Aguirre-Keller"/>
    <s v="South"/>
    <s v="Lake Michael"/>
    <s v="Online"/>
    <n v="325.08"/>
    <n v="84.520799999999994"/>
    <n v="43.29"/>
    <x v="171"/>
    <x v="1"/>
    <n v="0.8200442967884829"/>
  </r>
  <r>
    <x v="172"/>
    <x v="157"/>
    <x v="1"/>
    <x v="1"/>
    <x v="33"/>
    <x v="41"/>
    <s v="STORE10"/>
    <n v="2"/>
    <n v="827.92"/>
    <n v="0.25"/>
    <x v="2"/>
    <n v="1241.8800000000001"/>
    <s v="Evelyn Brown"/>
    <n v="39"/>
    <x v="0"/>
    <x v="33"/>
    <s v="New Mexico"/>
    <x v="0"/>
    <x v="41"/>
    <x v="2"/>
    <s v="Makeup"/>
    <x v="41"/>
    <n v="183.04"/>
    <n v="457"/>
    <s v="Hill, Wagner and Ballard"/>
    <s v="East"/>
    <s v="East Davidville"/>
    <s v="Online"/>
    <n v="1655.84"/>
    <n v="413.96"/>
    <n v="366.08"/>
    <x v="172"/>
    <x v="4"/>
    <n v="0.70522111637195228"/>
  </r>
  <r>
    <x v="173"/>
    <x v="158"/>
    <x v="0"/>
    <x v="4"/>
    <x v="144"/>
    <x v="33"/>
    <s v="STORE2"/>
    <n v="2"/>
    <n v="593.47"/>
    <n v="0.1"/>
    <x v="2"/>
    <n v="1068.2460000000001"/>
    <s v="Sara Ingram"/>
    <n v="46"/>
    <x v="1"/>
    <x v="143"/>
    <s v="Virginia"/>
    <x v="3"/>
    <x v="33"/>
    <x v="1"/>
    <s v="Audio"/>
    <x v="33"/>
    <n v="322.41000000000003"/>
    <n v="213"/>
    <s v="Black-Horn"/>
    <s v="South"/>
    <s v="North Nancyview"/>
    <s v="Outlet"/>
    <n v="1186.94"/>
    <n v="118.69400000000002"/>
    <n v="644.82000000000005"/>
    <x v="173"/>
    <x v="0"/>
    <n v="0.3963749922770598"/>
  </r>
  <r>
    <x v="174"/>
    <x v="157"/>
    <x v="1"/>
    <x v="1"/>
    <x v="145"/>
    <x v="42"/>
    <s v="STORE7"/>
    <n v="4"/>
    <n v="756.28"/>
    <n v="0.05"/>
    <x v="2"/>
    <n v="2873.864"/>
    <s v="Gloria Taylor"/>
    <n v="56"/>
    <x v="1"/>
    <x v="144"/>
    <s v="Louisiana"/>
    <x v="1"/>
    <x v="42"/>
    <x v="0"/>
    <s v="Accessories"/>
    <x v="42"/>
    <n v="131.51"/>
    <n v="199.2"/>
    <s v="Martinez-Mullins"/>
    <s v="South"/>
    <s v="Williamsfurt"/>
    <s v="Online"/>
    <n v="3025.12"/>
    <n v="151.256"/>
    <n v="526.04"/>
    <x v="174"/>
    <x v="1"/>
    <n v="0.81695723945183207"/>
  </r>
  <r>
    <x v="175"/>
    <x v="159"/>
    <x v="0"/>
    <x v="1"/>
    <x v="146"/>
    <x v="80"/>
    <s v="STORE1"/>
    <n v="2"/>
    <n v="707.65"/>
    <n v="0.14000000000000001"/>
    <x v="0"/>
    <n v="1217.1579999999999"/>
    <s v="Charles Conley"/>
    <n v="39"/>
    <x v="1"/>
    <x v="145"/>
    <s v="Maine"/>
    <x v="0"/>
    <x v="80"/>
    <x v="3"/>
    <s v="Appliances"/>
    <x v="80"/>
    <n v="447.43"/>
    <n v="191"/>
    <s v="Martinez, Adkins and Johnson"/>
    <s v="North"/>
    <s v="Danielmouth"/>
    <s v="Flagship"/>
    <n v="1415.3"/>
    <n v="198.14200000000002"/>
    <n v="894.86"/>
    <x v="175"/>
    <x v="4"/>
    <n v="0.26479553188657506"/>
  </r>
  <r>
    <x v="176"/>
    <x v="160"/>
    <x v="0"/>
    <x v="9"/>
    <x v="147"/>
    <x v="60"/>
    <s v="STORE15"/>
    <n v="1"/>
    <n v="857.35"/>
    <n v="0.28000000000000003"/>
    <x v="1"/>
    <n v="617.29200000000003"/>
    <s v="Susan Mcdonald"/>
    <n v="45"/>
    <x v="0"/>
    <x v="146"/>
    <s v="Arkansas"/>
    <x v="2"/>
    <x v="60"/>
    <x v="4"/>
    <s v="Accessories"/>
    <x v="60"/>
    <n v="174.02"/>
    <n v="268"/>
    <s v="Shelton PLC"/>
    <s v="North"/>
    <s v="East Jenniferstad"/>
    <s v="Flagship"/>
    <n v="857.35"/>
    <n v="240.05800000000002"/>
    <n v="174.02"/>
    <x v="176"/>
    <x v="4"/>
    <n v="0.71809127608975987"/>
  </r>
  <r>
    <x v="177"/>
    <x v="161"/>
    <x v="2"/>
    <x v="4"/>
    <x v="148"/>
    <x v="76"/>
    <s v="STORE8"/>
    <n v="1"/>
    <n v="79"/>
    <n v="0.04"/>
    <x v="1"/>
    <n v="75.84"/>
    <s v="Philip Pennington"/>
    <n v="27"/>
    <x v="1"/>
    <x v="147"/>
    <s v="Oregon"/>
    <x v="1"/>
    <x v="76"/>
    <x v="3"/>
    <s v="Decor"/>
    <x v="76"/>
    <n v="81.75"/>
    <n v="331.3"/>
    <s v="Bean, Jones and Park"/>
    <s v="West"/>
    <s v="Thompsonborough"/>
    <s v="Online"/>
    <n v="79"/>
    <n v="3.16"/>
    <n v="81.75"/>
    <x v="177"/>
    <x v="2"/>
    <n v="-7.7927215189873375E-2"/>
  </r>
  <r>
    <x v="178"/>
    <x v="77"/>
    <x v="2"/>
    <x v="7"/>
    <x v="149"/>
    <x v="32"/>
    <s v="STORE5"/>
    <n v="4"/>
    <n v="638.91"/>
    <n v="0"/>
    <x v="2"/>
    <n v="2555.64"/>
    <s v="Cody Diaz"/>
    <n v="27"/>
    <x v="1"/>
    <x v="148"/>
    <s v="New Hampshire"/>
    <x v="2"/>
    <x v="32"/>
    <x v="2"/>
    <s v="Skincare"/>
    <x v="32"/>
    <n v="358.47"/>
    <n v="213"/>
    <s v="Gray Ltd"/>
    <s v="North"/>
    <s v="New Michaelchester"/>
    <s v="Outlet"/>
    <n v="2555.64"/>
    <n v="0"/>
    <n v="1433.88"/>
    <x v="178"/>
    <x v="2"/>
    <n v="0.43893506127623599"/>
  </r>
  <r>
    <x v="179"/>
    <x v="162"/>
    <x v="2"/>
    <x v="2"/>
    <x v="150"/>
    <x v="49"/>
    <s v="STORE0"/>
    <n v="2"/>
    <n v="522.16999999999996"/>
    <n v="0.27"/>
    <x v="0"/>
    <n v="762.36819999999989"/>
    <s v="Krystal Ford"/>
    <n v="34"/>
    <x v="1"/>
    <x v="149"/>
    <s v="Arizona"/>
    <x v="1"/>
    <x v="49"/>
    <x v="0"/>
    <s v="Team Sports"/>
    <x v="49"/>
    <n v="318.91000000000003"/>
    <n v="114"/>
    <s v="Rivera-Warner"/>
    <s v="East"/>
    <s v="Washingtonfurt"/>
    <s v="Flagship"/>
    <n v="1044.3399999999999"/>
    <n v="281.97179999999997"/>
    <n v="637.82000000000005"/>
    <x v="179"/>
    <x v="2"/>
    <n v="0.16337014056987142"/>
  </r>
  <r>
    <x v="180"/>
    <x v="163"/>
    <x v="1"/>
    <x v="3"/>
    <x v="151"/>
    <x v="11"/>
    <s v="STORE12"/>
    <n v="3"/>
    <n v="954.29"/>
    <n v="0.27"/>
    <x v="0"/>
    <n v="2089.8951000000002"/>
    <s v="Earl Smith Dds"/>
    <n v="59"/>
    <x v="0"/>
    <x v="150"/>
    <s v="South Dakota"/>
    <x v="0"/>
    <x v="11"/>
    <x v="1"/>
    <s v="Mobile"/>
    <x v="11"/>
    <n v="326.06"/>
    <n v="301"/>
    <s v="Thomas, Bridges and Harris"/>
    <s v="North"/>
    <s v="Sabrinatown"/>
    <s v="Online"/>
    <n v="2862.87"/>
    <n v="772.97490000000005"/>
    <n v="978.18000000000006"/>
    <x v="180"/>
    <x v="1"/>
    <n v="0.53194779967664407"/>
  </r>
  <r>
    <x v="181"/>
    <x v="27"/>
    <x v="2"/>
    <x v="6"/>
    <x v="152"/>
    <x v="9"/>
    <s v="STORE13"/>
    <n v="3"/>
    <n v="53.92"/>
    <n v="0.15"/>
    <x v="1"/>
    <n v="137.49600000000001"/>
    <s v="Beth Martin"/>
    <n v="34"/>
    <x v="1"/>
    <x v="151"/>
    <s v="West Virginia"/>
    <x v="2"/>
    <x v="9"/>
    <x v="3"/>
    <s v="Decor"/>
    <x v="9"/>
    <n v="179.77"/>
    <n v="305"/>
    <s v="Gardner, Humphrey and Contreras"/>
    <s v="East"/>
    <s v="Johnsonville"/>
    <s v="Flagship"/>
    <n v="161.76"/>
    <n v="24.263999999999999"/>
    <n v="539.31000000000006"/>
    <x v="181"/>
    <x v="2"/>
    <n v="-2.9223686507243851"/>
  </r>
  <r>
    <x v="182"/>
    <x v="164"/>
    <x v="2"/>
    <x v="10"/>
    <x v="21"/>
    <x v="13"/>
    <s v="STORE0"/>
    <n v="4"/>
    <n v="741.88"/>
    <n v="0.02"/>
    <x v="2"/>
    <n v="2908.1696000000002"/>
    <s v="Alexander Byrd"/>
    <n v="25"/>
    <x v="1"/>
    <x v="21"/>
    <s v="New York"/>
    <x v="2"/>
    <x v="13"/>
    <x v="1"/>
    <s v="Computer"/>
    <x v="13"/>
    <n v="419.28"/>
    <n v="86"/>
    <s v="Rivera-Warner"/>
    <s v="East"/>
    <s v="Washingtonfurt"/>
    <s v="Flagship"/>
    <n v="2967.52"/>
    <n v="59.3504"/>
    <n v="1677.12"/>
    <x v="182"/>
    <x v="3"/>
    <n v="0.42330736144136855"/>
  </r>
  <r>
    <x v="183"/>
    <x v="139"/>
    <x v="0"/>
    <x v="11"/>
    <x v="153"/>
    <x v="54"/>
    <s v="STORE3"/>
    <n v="1"/>
    <n v="547.09"/>
    <n v="0.01"/>
    <x v="1"/>
    <n v="541.6191"/>
    <s v="Robert Jones Dds"/>
    <n v="25"/>
    <x v="0"/>
    <x v="152"/>
    <s v="Oklahoma"/>
    <x v="1"/>
    <x v="54"/>
    <x v="4"/>
    <s v="Outerwear"/>
    <x v="54"/>
    <n v="167.34"/>
    <n v="296"/>
    <s v="Johnson-Wright"/>
    <s v="North"/>
    <s v="Hoodberg"/>
    <s v="Outlet"/>
    <n v="547.09"/>
    <n v="5.4709000000000003"/>
    <n v="167.34"/>
    <x v="183"/>
    <x v="3"/>
    <n v="0.69103748372241669"/>
  </r>
  <r>
    <x v="184"/>
    <x v="165"/>
    <x v="2"/>
    <x v="4"/>
    <x v="154"/>
    <x v="41"/>
    <s v="STORE3"/>
    <n v="1"/>
    <n v="789.35"/>
    <n v="0.14000000000000001"/>
    <x v="1"/>
    <n v="678.84100000000001"/>
    <s v="Melinda Thomas"/>
    <n v="42"/>
    <x v="1"/>
    <x v="153"/>
    <s v="Indiana"/>
    <x v="2"/>
    <x v="41"/>
    <x v="2"/>
    <s v="Makeup"/>
    <x v="41"/>
    <n v="183.04"/>
    <n v="457"/>
    <s v="Johnson-Wright"/>
    <s v="North"/>
    <s v="Hoodberg"/>
    <s v="Outlet"/>
    <n v="789.35"/>
    <n v="110.50900000000001"/>
    <n v="183.04"/>
    <x v="184"/>
    <x v="4"/>
    <n v="0.73036395857056369"/>
  </r>
  <r>
    <x v="185"/>
    <x v="166"/>
    <x v="0"/>
    <x v="9"/>
    <x v="155"/>
    <x v="81"/>
    <s v="STORE3"/>
    <n v="3"/>
    <n v="476.78"/>
    <n v="0.09"/>
    <x v="2"/>
    <n v="1301.6094000000001"/>
    <s v="Samuel Mullins"/>
    <n v="27"/>
    <x v="1"/>
    <x v="154"/>
    <s v="Louisiana"/>
    <x v="3"/>
    <x v="81"/>
    <x v="2"/>
    <s v="Skincare"/>
    <x v="81"/>
    <n v="266.86"/>
    <n v="458"/>
    <s v="Johnson-Wright"/>
    <s v="North"/>
    <s v="Hoodberg"/>
    <s v="Outlet"/>
    <n v="1430.34"/>
    <n v="128.73059999999998"/>
    <n v="800.58"/>
    <x v="185"/>
    <x v="2"/>
    <n v="0.38493068657924567"/>
  </r>
  <r>
    <x v="186"/>
    <x v="167"/>
    <x v="0"/>
    <x v="3"/>
    <x v="32"/>
    <x v="29"/>
    <s v="STORE18"/>
    <n v="2"/>
    <n v="504.26"/>
    <n v="0.04"/>
    <x v="1"/>
    <n v="968.17919999999992"/>
    <s v="April Phillips"/>
    <n v="62"/>
    <x v="1"/>
    <x v="32"/>
    <s v="Hawaii"/>
    <x v="1"/>
    <x v="29"/>
    <x v="3"/>
    <s v="Lighting"/>
    <x v="29"/>
    <n v="228.53"/>
    <n v="469"/>
    <s v="Guerrero-Schmitt"/>
    <s v="East"/>
    <s v="East Stevechester"/>
    <s v="Flagship"/>
    <n v="1008.52"/>
    <n v="40.340800000000002"/>
    <n v="457.06"/>
    <x v="186"/>
    <x v="1"/>
    <n v="0.52791797221010317"/>
  </r>
  <r>
    <x v="187"/>
    <x v="44"/>
    <x v="0"/>
    <x v="8"/>
    <x v="156"/>
    <x v="82"/>
    <s v="STORE6"/>
    <n v="2"/>
    <n v="549.33000000000004"/>
    <n v="0.01"/>
    <x v="2"/>
    <n v="1087.6733999999999"/>
    <s v="Adam Rowland"/>
    <n v="48"/>
    <x v="1"/>
    <x v="155"/>
    <s v="California"/>
    <x v="0"/>
    <x v="82"/>
    <x v="0"/>
    <s v="Equipment"/>
    <x v="82"/>
    <n v="285.54000000000002"/>
    <n v="358"/>
    <s v="Benson-Elliott"/>
    <s v="East"/>
    <s v="Port Josephberg"/>
    <s v="Online"/>
    <n v="1098.6600000000001"/>
    <n v="10.986600000000001"/>
    <n v="571.08000000000004"/>
    <x v="187"/>
    <x v="0"/>
    <n v="0.47495268340661811"/>
  </r>
  <r>
    <x v="188"/>
    <x v="168"/>
    <x v="0"/>
    <x v="10"/>
    <x v="157"/>
    <x v="83"/>
    <s v="STORE3"/>
    <n v="3"/>
    <n v="620.22"/>
    <n v="0.04"/>
    <x v="0"/>
    <n v="1786.2336"/>
    <s v="Martha Brown"/>
    <n v="20"/>
    <x v="1"/>
    <x v="156"/>
    <s v="California"/>
    <x v="0"/>
    <x v="83"/>
    <x v="4"/>
    <s v="Bottoms"/>
    <x v="83"/>
    <n v="306.45999999999998"/>
    <n v="487"/>
    <s v="Johnson-Wright"/>
    <s v="North"/>
    <s v="Hoodberg"/>
    <s v="Outlet"/>
    <n v="1860.66"/>
    <n v="74.426400000000001"/>
    <n v="919.37999999999988"/>
    <x v="188"/>
    <x v="3"/>
    <n v="0.4852968839014114"/>
  </r>
  <r>
    <x v="189"/>
    <x v="168"/>
    <x v="0"/>
    <x v="10"/>
    <x v="158"/>
    <x v="54"/>
    <s v="STORE3"/>
    <n v="1"/>
    <n v="580.76"/>
    <n v="0.1"/>
    <x v="2"/>
    <n v="522.68399999999997"/>
    <s v="Donna Gregory"/>
    <n v="29"/>
    <x v="1"/>
    <x v="157"/>
    <s v="Arizona"/>
    <x v="2"/>
    <x v="54"/>
    <x v="4"/>
    <s v="Outerwear"/>
    <x v="54"/>
    <n v="167.34"/>
    <n v="296"/>
    <s v="Johnson-Wright"/>
    <s v="North"/>
    <s v="Hoodberg"/>
    <s v="Outlet"/>
    <n v="580.76"/>
    <n v="58.076000000000001"/>
    <n v="167.34"/>
    <x v="189"/>
    <x v="2"/>
    <n v="0.67984480106527068"/>
  </r>
  <r>
    <x v="190"/>
    <x v="169"/>
    <x v="2"/>
    <x v="10"/>
    <x v="159"/>
    <x v="51"/>
    <s v="STORE9"/>
    <n v="3"/>
    <n v="444.55"/>
    <n v="0.14000000000000001"/>
    <x v="1"/>
    <n v="1146.9390000000001"/>
    <s v="Mr. Christopher Sims"/>
    <n v="50"/>
    <x v="1"/>
    <x v="158"/>
    <s v="Connecticut"/>
    <x v="2"/>
    <x v="51"/>
    <x v="2"/>
    <s v="Haircare"/>
    <x v="51"/>
    <n v="214.32"/>
    <n v="383"/>
    <s v="Moore, Padilla and Butler"/>
    <s v="South"/>
    <s v="East Johnstad"/>
    <s v="Flagship"/>
    <n v="1333.65"/>
    <n v="186.71100000000004"/>
    <n v="642.96"/>
    <x v="190"/>
    <x v="0"/>
    <n v="0.43941220936771702"/>
  </r>
  <r>
    <x v="191"/>
    <x v="170"/>
    <x v="0"/>
    <x v="2"/>
    <x v="160"/>
    <x v="54"/>
    <s v="STORE18"/>
    <n v="1"/>
    <n v="804.9"/>
    <n v="0.03"/>
    <x v="1"/>
    <n v="780.75299999999993"/>
    <s v="Sean Roth"/>
    <n v="43"/>
    <x v="0"/>
    <x v="159"/>
    <s v="Virginia"/>
    <x v="0"/>
    <x v="54"/>
    <x v="4"/>
    <s v="Outerwear"/>
    <x v="54"/>
    <n v="167.34"/>
    <n v="296"/>
    <s v="Guerrero-Schmitt"/>
    <s v="East"/>
    <s v="East Stevechester"/>
    <s v="Flagship"/>
    <n v="804.9"/>
    <n v="24.146999999999998"/>
    <n v="167.34"/>
    <x v="191"/>
    <x v="4"/>
    <n v="0.78566845084168735"/>
  </r>
  <r>
    <x v="192"/>
    <x v="136"/>
    <x v="0"/>
    <x v="3"/>
    <x v="161"/>
    <x v="80"/>
    <s v="STORE14"/>
    <n v="3"/>
    <n v="361.65"/>
    <n v="0.15"/>
    <x v="2"/>
    <n v="922.20749999999987"/>
    <s v="Edwin Barnes"/>
    <n v="53"/>
    <x v="0"/>
    <x v="160"/>
    <s v="North Carolina"/>
    <x v="3"/>
    <x v="80"/>
    <x v="3"/>
    <s v="Appliances"/>
    <x v="80"/>
    <n v="447.43"/>
    <n v="191"/>
    <s v="Mcdonald Inc"/>
    <s v="South"/>
    <s v="Christopherland"/>
    <s v="Outlet"/>
    <n v="1084.9499999999998"/>
    <n v="162.74249999999998"/>
    <n v="1342.29"/>
    <x v="192"/>
    <x v="0"/>
    <n v="-0.45551841640845486"/>
  </r>
  <r>
    <x v="193"/>
    <x v="171"/>
    <x v="2"/>
    <x v="10"/>
    <x v="58"/>
    <x v="84"/>
    <s v="STORE4"/>
    <n v="1"/>
    <n v="271.76"/>
    <n v="0.03"/>
    <x v="0"/>
    <n v="263.60719999999998"/>
    <s v="Mariah Brown"/>
    <n v="37"/>
    <x v="0"/>
    <x v="58"/>
    <s v="Tennessee"/>
    <x v="2"/>
    <x v="84"/>
    <x v="3"/>
    <s v="Lighting"/>
    <x v="84"/>
    <n v="218.86"/>
    <n v="170"/>
    <s v="Alexander Group"/>
    <s v="South"/>
    <s v="Port Sharon"/>
    <s v="Online"/>
    <n v="271.76"/>
    <n v="8.1527999999999992"/>
    <n v="218.86"/>
    <x v="193"/>
    <x v="4"/>
    <n v="0.16974953643147822"/>
  </r>
  <r>
    <x v="194"/>
    <x v="172"/>
    <x v="0"/>
    <x v="3"/>
    <x v="162"/>
    <x v="2"/>
    <s v="STORE10"/>
    <n v="3"/>
    <n v="958.15"/>
    <n v="0.24"/>
    <x v="2"/>
    <n v="2184.5819999999999"/>
    <s v="Kristy Dunlap"/>
    <n v="64"/>
    <x v="1"/>
    <x v="161"/>
    <s v="North Carolina"/>
    <x v="1"/>
    <x v="2"/>
    <x v="2"/>
    <s v="Fragrance"/>
    <x v="2"/>
    <n v="43.29"/>
    <n v="267"/>
    <s v="Hill, Wagner and Ballard"/>
    <s v="East"/>
    <s v="East Davidville"/>
    <s v="Online"/>
    <n v="2874.45"/>
    <n v="689.86799999999994"/>
    <n v="129.87"/>
    <x v="194"/>
    <x v="1"/>
    <n v="0.94055155631603671"/>
  </r>
  <r>
    <x v="195"/>
    <x v="63"/>
    <x v="1"/>
    <x v="1"/>
    <x v="115"/>
    <x v="17"/>
    <s v="STORE17"/>
    <n v="1"/>
    <n v="889.19"/>
    <n v="0.03"/>
    <x v="0"/>
    <n v="862.51430000000005"/>
    <s v="Jose Stewart"/>
    <n v="18"/>
    <x v="1"/>
    <x v="114"/>
    <s v="Maine"/>
    <x v="0"/>
    <x v="17"/>
    <x v="2"/>
    <s v="Fragrance"/>
    <x v="17"/>
    <n v="482.75"/>
    <n v="444"/>
    <s v="Holloway Ltd"/>
    <s v="North"/>
    <s v="Bensonhaven"/>
    <s v="Flagship"/>
    <n v="889.19"/>
    <n v="26.675699999999999"/>
    <n v="482.75"/>
    <x v="195"/>
    <x v="3"/>
    <n v="0.44029913475057753"/>
  </r>
  <r>
    <x v="196"/>
    <x v="173"/>
    <x v="2"/>
    <x v="8"/>
    <x v="9"/>
    <x v="71"/>
    <s v="STORE16"/>
    <n v="4"/>
    <n v="689.67"/>
    <n v="0.05"/>
    <x v="2"/>
    <n v="2620.7460000000001"/>
    <s v="David Pierce"/>
    <n v="45"/>
    <x v="1"/>
    <x v="9"/>
    <s v="Washington"/>
    <x v="1"/>
    <x v="71"/>
    <x v="0"/>
    <s v="Fitness"/>
    <x v="71"/>
    <n v="30.62"/>
    <n v="138"/>
    <s v="Frederick-Wright"/>
    <s v="West"/>
    <s v="New Jimmymouth"/>
    <s v="Flagship"/>
    <n v="2758.68"/>
    <n v="137.934"/>
    <n v="122.48"/>
    <x v="196"/>
    <x v="4"/>
    <n v="0.95326521532418629"/>
  </r>
  <r>
    <x v="197"/>
    <x v="174"/>
    <x v="1"/>
    <x v="11"/>
    <x v="163"/>
    <x v="38"/>
    <s v="STORE11"/>
    <n v="1"/>
    <n v="541.24"/>
    <n v="0.03"/>
    <x v="1"/>
    <n v="525.00279999999998"/>
    <s v="Matthew Hanna"/>
    <n v="33"/>
    <x v="1"/>
    <x v="162"/>
    <s v="Michigan"/>
    <x v="1"/>
    <x v="38"/>
    <x v="0"/>
    <s v="Fitness"/>
    <x v="38"/>
    <n v="167.12"/>
    <n v="316"/>
    <s v="Aguirre-Keller"/>
    <s v="South"/>
    <s v="Lake Michael"/>
    <s v="Online"/>
    <n v="541.24"/>
    <n v="16.237200000000001"/>
    <n v="167.12"/>
    <x v="197"/>
    <x v="2"/>
    <n v="0.68167788819412012"/>
  </r>
  <r>
    <x v="198"/>
    <x v="167"/>
    <x v="0"/>
    <x v="3"/>
    <x v="164"/>
    <x v="82"/>
    <s v="STORE6"/>
    <n v="1"/>
    <n v="454.71"/>
    <n v="0.16"/>
    <x v="1"/>
    <n v="381.95639999999997"/>
    <s v="Eric Holmes"/>
    <n v="64"/>
    <x v="1"/>
    <x v="163"/>
    <s v="Wyoming"/>
    <x v="3"/>
    <x v="82"/>
    <x v="0"/>
    <s v="Equipment"/>
    <x v="82"/>
    <n v="285.54000000000002"/>
    <n v="358"/>
    <s v="Benson-Elliott"/>
    <s v="East"/>
    <s v="Port Josephberg"/>
    <s v="Online"/>
    <n v="454.71"/>
    <n v="72.753599999999992"/>
    <n v="285.54000000000002"/>
    <x v="198"/>
    <x v="1"/>
    <n v="0.25242776400657235"/>
  </r>
  <r>
    <x v="199"/>
    <x v="175"/>
    <x v="0"/>
    <x v="1"/>
    <x v="165"/>
    <x v="73"/>
    <s v="STORE5"/>
    <n v="2"/>
    <n v="397.63"/>
    <n v="0.26"/>
    <x v="0"/>
    <n v="588.49239999999998"/>
    <s v="Deanna Simpson"/>
    <n v="35"/>
    <x v="1"/>
    <x v="164"/>
    <s v="North Dakota"/>
    <x v="3"/>
    <x v="73"/>
    <x v="2"/>
    <s v="Haircare"/>
    <x v="73"/>
    <n v="340.39"/>
    <n v="177"/>
    <s v="Gray Ltd"/>
    <s v="North"/>
    <s v="New Michaelchester"/>
    <s v="Outlet"/>
    <n v="795.26"/>
    <n v="206.76760000000002"/>
    <n v="680.78"/>
    <x v="199"/>
    <x v="2"/>
    <n v="-0.15682037694964285"/>
  </r>
  <r>
    <x v="200"/>
    <x v="176"/>
    <x v="2"/>
    <x v="9"/>
    <x v="166"/>
    <x v="50"/>
    <s v="STORE6"/>
    <n v="3"/>
    <n v="748.56"/>
    <n v="0.26"/>
    <x v="1"/>
    <n v="1661.8032000000001"/>
    <s v="Christopher Garcia Dds"/>
    <n v="18"/>
    <x v="0"/>
    <x v="165"/>
    <s v="Missouri"/>
    <x v="0"/>
    <x v="50"/>
    <x v="2"/>
    <s v="Skincare"/>
    <x v="50"/>
    <n v="305.5"/>
    <n v="159"/>
    <s v="Benson-Elliott"/>
    <s v="East"/>
    <s v="Port Josephberg"/>
    <s v="Online"/>
    <n v="2245.6799999999998"/>
    <n v="583.8768"/>
    <n v="916.5"/>
    <x v="200"/>
    <x v="3"/>
    <n v="0.44849065160062279"/>
  </r>
  <r>
    <x v="201"/>
    <x v="177"/>
    <x v="2"/>
    <x v="9"/>
    <x v="20"/>
    <x v="9"/>
    <s v="STORE4"/>
    <n v="1"/>
    <n v="885.72"/>
    <n v="0.15"/>
    <x v="0"/>
    <n v="752.86199999999997"/>
    <s v="Justin Cross"/>
    <n v="62"/>
    <x v="1"/>
    <x v="20"/>
    <s v="Nevada"/>
    <x v="3"/>
    <x v="9"/>
    <x v="3"/>
    <s v="Decor"/>
    <x v="9"/>
    <n v="179.77"/>
    <n v="305"/>
    <s v="Alexander Group"/>
    <s v="South"/>
    <s v="Port Sharon"/>
    <s v="Online"/>
    <n v="885.72"/>
    <n v="132.858"/>
    <n v="179.77"/>
    <x v="201"/>
    <x v="1"/>
    <n v="0.76121785931551866"/>
  </r>
  <r>
    <x v="202"/>
    <x v="178"/>
    <x v="2"/>
    <x v="10"/>
    <x v="140"/>
    <x v="85"/>
    <s v="STORE1"/>
    <n v="4"/>
    <n v="408.07"/>
    <n v="0.28000000000000003"/>
    <x v="2"/>
    <n v="1175.2416000000001"/>
    <s v="Travis Holland"/>
    <n v="38"/>
    <x v="0"/>
    <x v="139"/>
    <s v="New Hampshire"/>
    <x v="3"/>
    <x v="85"/>
    <x v="1"/>
    <s v="Computer"/>
    <x v="85"/>
    <n v="86.42"/>
    <n v="222"/>
    <s v="Martinez, Adkins and Johnson"/>
    <s v="North"/>
    <s v="Danielmouth"/>
    <s v="Flagship"/>
    <n v="1632.28"/>
    <n v="457.03840000000002"/>
    <n v="345.68"/>
    <x v="202"/>
    <x v="4"/>
    <n v="0.70586473453628595"/>
  </r>
  <r>
    <x v="203"/>
    <x v="179"/>
    <x v="0"/>
    <x v="6"/>
    <x v="167"/>
    <x v="13"/>
    <s v="STORE9"/>
    <n v="2"/>
    <n v="597.07000000000005"/>
    <n v="0.28000000000000003"/>
    <x v="1"/>
    <n v="859.7808"/>
    <s v="Philip Mendoza"/>
    <n v="42"/>
    <x v="0"/>
    <x v="166"/>
    <s v="Massachusetts"/>
    <x v="2"/>
    <x v="13"/>
    <x v="1"/>
    <s v="Computer"/>
    <x v="13"/>
    <n v="419.28"/>
    <n v="86"/>
    <s v="Moore, Padilla and Butler"/>
    <s v="South"/>
    <s v="East Johnstad"/>
    <s v="Flagship"/>
    <n v="1194.1400000000001"/>
    <n v="334.35920000000004"/>
    <n v="838.56"/>
    <x v="203"/>
    <x v="4"/>
    <n v="2.4681639785396527E-2"/>
  </r>
  <r>
    <x v="204"/>
    <x v="180"/>
    <x v="0"/>
    <x v="2"/>
    <x v="128"/>
    <x v="22"/>
    <s v="STORE9"/>
    <n v="3"/>
    <n v="723.47"/>
    <n v="0.12"/>
    <x v="2"/>
    <n v="1909.9608000000001"/>
    <s v="Paul Fox"/>
    <n v="33"/>
    <x v="1"/>
    <x v="127"/>
    <s v="Hawaii"/>
    <x v="2"/>
    <x v="22"/>
    <x v="1"/>
    <s v="Accessories"/>
    <x v="22"/>
    <n v="349.17"/>
    <n v="476"/>
    <s v="Moore, Padilla and Butler"/>
    <s v="South"/>
    <s v="East Johnstad"/>
    <s v="Flagship"/>
    <n v="2170.41"/>
    <n v="260.44919999999996"/>
    <n v="1047.51"/>
    <x v="204"/>
    <x v="2"/>
    <n v="0.45155418896555366"/>
  </r>
  <r>
    <x v="205"/>
    <x v="144"/>
    <x v="2"/>
    <x v="7"/>
    <x v="168"/>
    <x v="12"/>
    <s v="STORE5"/>
    <n v="1"/>
    <n v="479.93"/>
    <n v="0.22"/>
    <x v="0"/>
    <n v="374.34539999999998"/>
    <s v="Melinda Rivera"/>
    <n v="47"/>
    <x v="1"/>
    <x v="167"/>
    <s v="New Hampshire"/>
    <x v="1"/>
    <x v="12"/>
    <x v="0"/>
    <s v="Accessories"/>
    <x v="12"/>
    <n v="131.24"/>
    <n v="232"/>
    <s v="Gray Ltd"/>
    <s v="North"/>
    <s v="New Michaelchester"/>
    <s v="Outlet"/>
    <n v="479.93"/>
    <n v="105.58460000000001"/>
    <n v="131.24"/>
    <x v="205"/>
    <x v="0"/>
    <n v="0.64941468494069909"/>
  </r>
  <r>
    <x v="206"/>
    <x v="181"/>
    <x v="0"/>
    <x v="2"/>
    <x v="129"/>
    <x v="13"/>
    <s v="STORE16"/>
    <n v="4"/>
    <n v="362.81"/>
    <n v="0.21"/>
    <x v="2"/>
    <n v="1146.4795999999999"/>
    <s v="Brian Hammond"/>
    <n v="56"/>
    <x v="1"/>
    <x v="128"/>
    <s v="Texas"/>
    <x v="0"/>
    <x v="13"/>
    <x v="1"/>
    <s v="Computer"/>
    <x v="13"/>
    <n v="419.28"/>
    <n v="86"/>
    <s v="Frederick-Wright"/>
    <s v="West"/>
    <s v="New Jimmymouth"/>
    <s v="Flagship"/>
    <n v="1451.24"/>
    <n v="304.7604"/>
    <n v="1677.12"/>
    <x v="206"/>
    <x v="1"/>
    <n v="-0.46284329873815466"/>
  </r>
  <r>
    <x v="207"/>
    <x v="182"/>
    <x v="0"/>
    <x v="1"/>
    <x v="169"/>
    <x v="29"/>
    <s v="STORE3"/>
    <n v="1"/>
    <n v="127.11"/>
    <n v="0.01"/>
    <x v="1"/>
    <n v="125.8389"/>
    <s v="Brent Rivas"/>
    <n v="54"/>
    <x v="1"/>
    <x v="168"/>
    <s v="New Jersey"/>
    <x v="1"/>
    <x v="29"/>
    <x v="3"/>
    <s v="Lighting"/>
    <x v="29"/>
    <n v="228.53"/>
    <n v="469"/>
    <s v="Johnson-Wright"/>
    <s v="North"/>
    <s v="Hoodberg"/>
    <s v="Outlet"/>
    <n v="127.11"/>
    <n v="1.2711000000000001"/>
    <n v="228.53"/>
    <x v="207"/>
    <x v="0"/>
    <n v="-0.81605211107217246"/>
  </r>
  <r>
    <x v="208"/>
    <x v="168"/>
    <x v="0"/>
    <x v="10"/>
    <x v="170"/>
    <x v="13"/>
    <s v="STORE17"/>
    <n v="4"/>
    <n v="931.26"/>
    <n v="0.04"/>
    <x v="0"/>
    <n v="3576.0383999999999"/>
    <s v="Leonard Cochran"/>
    <n v="46"/>
    <x v="1"/>
    <x v="169"/>
    <s v="North Dakota"/>
    <x v="2"/>
    <x v="13"/>
    <x v="1"/>
    <s v="Computer"/>
    <x v="13"/>
    <n v="419.28"/>
    <n v="86"/>
    <s v="Holloway Ltd"/>
    <s v="North"/>
    <s v="Bensonhaven"/>
    <s v="Flagship"/>
    <n v="3725.04"/>
    <n v="149.0016"/>
    <n v="1677.12"/>
    <x v="208"/>
    <x v="0"/>
    <n v="0.5310117475248588"/>
  </r>
  <r>
    <x v="209"/>
    <x v="183"/>
    <x v="1"/>
    <x v="11"/>
    <x v="171"/>
    <x v="22"/>
    <s v="STORE8"/>
    <n v="1"/>
    <n v="620.80999999999995"/>
    <n v="0.04"/>
    <x v="1"/>
    <n v="595.97759999999994"/>
    <s v="Michael Garner"/>
    <n v="21"/>
    <x v="1"/>
    <x v="170"/>
    <s v="New Hampshire"/>
    <x v="1"/>
    <x v="22"/>
    <x v="1"/>
    <s v="Accessories"/>
    <x v="22"/>
    <n v="349.17"/>
    <n v="476"/>
    <s v="Bean, Jones and Park"/>
    <s v="West"/>
    <s v="Thompsonborough"/>
    <s v="Online"/>
    <n v="620.80999999999995"/>
    <n v="24.8324"/>
    <n v="349.17"/>
    <x v="209"/>
    <x v="3"/>
    <n v="0.41412227573653765"/>
  </r>
  <r>
    <x v="210"/>
    <x v="184"/>
    <x v="0"/>
    <x v="0"/>
    <x v="18"/>
    <x v="57"/>
    <s v="STORE2"/>
    <n v="1"/>
    <n v="823.26"/>
    <n v="0.27"/>
    <x v="2"/>
    <n v="600.97979999999995"/>
    <s v="David Patterson"/>
    <n v="43"/>
    <x v="1"/>
    <x v="18"/>
    <s v="Nevada"/>
    <x v="0"/>
    <x v="57"/>
    <x v="0"/>
    <s v="Fitness"/>
    <x v="57"/>
    <n v="190.29"/>
    <n v="260"/>
    <s v="Black-Horn"/>
    <s v="South"/>
    <s v="North Nancyview"/>
    <s v="Outlet"/>
    <n v="823.26"/>
    <n v="222.28020000000001"/>
    <n v="190.29"/>
    <x v="210"/>
    <x v="4"/>
    <n v="0.68336706158842608"/>
  </r>
  <r>
    <x v="211"/>
    <x v="185"/>
    <x v="2"/>
    <x v="5"/>
    <x v="172"/>
    <x v="16"/>
    <s v="STORE8"/>
    <n v="3"/>
    <n v="681.01"/>
    <n v="0.27"/>
    <x v="2"/>
    <n v="1491.4119000000001"/>
    <s v="Kenneth Lambert"/>
    <n v="55"/>
    <x v="1"/>
    <x v="171"/>
    <s v="Kansas"/>
    <x v="1"/>
    <x v="16"/>
    <x v="3"/>
    <s v="Decor"/>
    <x v="16"/>
    <n v="219.12"/>
    <n v="378"/>
    <s v="Bean, Jones and Park"/>
    <s v="West"/>
    <s v="Thompsonborough"/>
    <s v="Online"/>
    <n v="2043.03"/>
    <n v="551.61810000000003"/>
    <n v="657.36"/>
    <x v="211"/>
    <x v="0"/>
    <n v="0.55923645238448216"/>
  </r>
  <r>
    <x v="212"/>
    <x v="72"/>
    <x v="2"/>
    <x v="11"/>
    <x v="173"/>
    <x v="6"/>
    <s v="STORE19"/>
    <n v="4"/>
    <n v="119.83"/>
    <n v="0.13"/>
    <x v="0"/>
    <n v="417.00839999999999"/>
    <s v="Kelli Smith"/>
    <n v="42"/>
    <x v="1"/>
    <x v="172"/>
    <s v="Oregon"/>
    <x v="3"/>
    <x v="6"/>
    <x v="3"/>
    <s v="Decor"/>
    <x v="6"/>
    <n v="461.47"/>
    <n v="190"/>
    <s v="Mann-Austin"/>
    <s v="East"/>
    <s v="Vasquezborough"/>
    <s v="Online"/>
    <n v="479.32"/>
    <n v="62.311599999999999"/>
    <n v="1845.88"/>
    <x v="212"/>
    <x v="4"/>
    <n v="-3.4264815768699148"/>
  </r>
  <r>
    <x v="213"/>
    <x v="158"/>
    <x v="0"/>
    <x v="4"/>
    <x v="132"/>
    <x v="36"/>
    <s v="STORE2"/>
    <n v="1"/>
    <n v="575.66"/>
    <n v="0.03"/>
    <x v="1"/>
    <n v="558.39019999999994"/>
    <s v="Brandy Thompson"/>
    <n v="56"/>
    <x v="1"/>
    <x v="131"/>
    <s v="Alabama"/>
    <x v="3"/>
    <x v="36"/>
    <x v="3"/>
    <s v="Decor"/>
    <x v="36"/>
    <n v="325.26"/>
    <n v="400"/>
    <s v="Black-Horn"/>
    <s v="South"/>
    <s v="North Nancyview"/>
    <s v="Outlet"/>
    <n v="575.66"/>
    <n v="17.2698"/>
    <n v="325.26"/>
    <x v="213"/>
    <x v="1"/>
    <n v="0.41750410376113328"/>
  </r>
  <r>
    <x v="214"/>
    <x v="186"/>
    <x v="2"/>
    <x v="11"/>
    <x v="174"/>
    <x v="70"/>
    <s v="STORE16"/>
    <n v="1"/>
    <n v="775.84"/>
    <n v="0.26"/>
    <x v="0"/>
    <n v="574.12160000000006"/>
    <s v="Carmen Price"/>
    <n v="46"/>
    <x v="0"/>
    <x v="173"/>
    <s v="Tennessee"/>
    <x v="3"/>
    <x v="70"/>
    <x v="1"/>
    <s v="Accessories"/>
    <x v="70"/>
    <n v="177.98"/>
    <n v="103"/>
    <s v="Frederick-Wright"/>
    <s v="West"/>
    <s v="New Jimmymouth"/>
    <s v="Flagship"/>
    <n v="775.84"/>
    <n v="201.7184"/>
    <n v="177.98"/>
    <x v="214"/>
    <x v="0"/>
    <n v="0.689995986912877"/>
  </r>
  <r>
    <x v="215"/>
    <x v="187"/>
    <x v="0"/>
    <x v="9"/>
    <x v="13"/>
    <x v="66"/>
    <s v="STORE9"/>
    <n v="3"/>
    <n v="318.43"/>
    <n v="0.05"/>
    <x v="0"/>
    <n v="907.52549999999997"/>
    <s v="Adam Castro"/>
    <n v="51"/>
    <x v="0"/>
    <x v="13"/>
    <s v="Texas"/>
    <x v="2"/>
    <x v="66"/>
    <x v="3"/>
    <s v="Decor"/>
    <x v="66"/>
    <n v="48.01"/>
    <n v="439"/>
    <s v="Moore, Padilla and Butler"/>
    <s v="South"/>
    <s v="East Johnstad"/>
    <s v="Flagship"/>
    <n v="955.29"/>
    <n v="47.764499999999998"/>
    <n v="144.03"/>
    <x v="215"/>
    <x v="0"/>
    <n v="0.84129371571377332"/>
  </r>
  <r>
    <x v="216"/>
    <x v="58"/>
    <x v="2"/>
    <x v="0"/>
    <x v="175"/>
    <x v="18"/>
    <s v="STORE8"/>
    <n v="3"/>
    <n v="141.6"/>
    <n v="0.08"/>
    <x v="2"/>
    <n v="390.81599999999997"/>
    <s v="Joseph Faulkner"/>
    <n v="31"/>
    <x v="0"/>
    <x v="174"/>
    <s v="North Dakota"/>
    <x v="3"/>
    <x v="18"/>
    <x v="0"/>
    <s v="Fitness"/>
    <x v="18"/>
    <n v="477.61"/>
    <n v="300"/>
    <s v="Bean, Jones and Park"/>
    <s v="West"/>
    <s v="Thompsonborough"/>
    <s v="Online"/>
    <n v="424.79999999999995"/>
    <n v="33.983999999999995"/>
    <n v="1432.83"/>
    <x v="216"/>
    <x v="2"/>
    <n v="-2.6662521493490541"/>
  </r>
  <r>
    <x v="217"/>
    <x v="188"/>
    <x v="1"/>
    <x v="11"/>
    <x v="176"/>
    <x v="5"/>
    <s v="STORE19"/>
    <n v="1"/>
    <n v="332.82"/>
    <n v="0.14000000000000001"/>
    <x v="1"/>
    <n v="286.22519999999997"/>
    <s v="Cynthia Payne"/>
    <n v="32"/>
    <x v="1"/>
    <x v="175"/>
    <s v="Kentucky"/>
    <x v="3"/>
    <x v="5"/>
    <x v="1"/>
    <s v="Appliances"/>
    <x v="5"/>
    <n v="465.34"/>
    <n v="301"/>
    <s v="Mann-Austin"/>
    <s v="East"/>
    <s v="Vasquezborough"/>
    <s v="Online"/>
    <n v="332.82"/>
    <n v="46.594800000000006"/>
    <n v="465.34"/>
    <x v="217"/>
    <x v="2"/>
    <n v="-0.62578277524131354"/>
  </r>
  <r>
    <x v="218"/>
    <x v="21"/>
    <x v="0"/>
    <x v="2"/>
    <x v="177"/>
    <x v="18"/>
    <s v="STORE1"/>
    <n v="4"/>
    <n v="640.97"/>
    <n v="0.11"/>
    <x v="2"/>
    <n v="2281.8532"/>
    <s v="Mary Russell"/>
    <n v="58"/>
    <x v="0"/>
    <x v="176"/>
    <s v="Arkansas"/>
    <x v="3"/>
    <x v="18"/>
    <x v="0"/>
    <s v="Fitness"/>
    <x v="18"/>
    <n v="477.61"/>
    <n v="300"/>
    <s v="Martinez, Adkins and Johnson"/>
    <s v="North"/>
    <s v="Danielmouth"/>
    <s v="Flagship"/>
    <n v="2563.88"/>
    <n v="282.02680000000004"/>
    <n v="1910.44"/>
    <x v="218"/>
    <x v="1"/>
    <n v="0.16276822715852182"/>
  </r>
  <r>
    <x v="219"/>
    <x v="189"/>
    <x v="1"/>
    <x v="11"/>
    <x v="43"/>
    <x v="64"/>
    <s v="STORE15"/>
    <n v="4"/>
    <n v="75.37"/>
    <n v="0.02"/>
    <x v="2"/>
    <n v="295.4504"/>
    <s v="Sarah Brady"/>
    <n v="47"/>
    <x v="0"/>
    <x v="43"/>
    <s v="Iowa"/>
    <x v="1"/>
    <x v="64"/>
    <x v="1"/>
    <s v="Accessories"/>
    <x v="64"/>
    <n v="340.14"/>
    <n v="361"/>
    <s v="Shelton PLC"/>
    <s v="North"/>
    <s v="East Jenniferstad"/>
    <s v="Flagship"/>
    <n v="301.48"/>
    <n v="6.0296000000000003"/>
    <n v="1360.56"/>
    <x v="219"/>
    <x v="0"/>
    <n v="-3.6050369199026302"/>
  </r>
  <r>
    <x v="220"/>
    <x v="190"/>
    <x v="2"/>
    <x v="10"/>
    <x v="178"/>
    <x v="30"/>
    <s v="STORE18"/>
    <n v="3"/>
    <n v="434.55"/>
    <n v="0.08"/>
    <x v="2"/>
    <n v="1199.3579999999999"/>
    <s v="Rhonda Morales"/>
    <n v="61"/>
    <x v="1"/>
    <x v="177"/>
    <s v="California"/>
    <x v="0"/>
    <x v="30"/>
    <x v="2"/>
    <s v="Grooming"/>
    <x v="30"/>
    <n v="337.42"/>
    <n v="256"/>
    <s v="Guerrero-Schmitt"/>
    <s v="East"/>
    <s v="East Stevechester"/>
    <s v="Flagship"/>
    <n v="1303.6500000000001"/>
    <n v="104.29200000000002"/>
    <n v="1012.26"/>
    <x v="220"/>
    <x v="1"/>
    <n v="0.15599845917565894"/>
  </r>
  <r>
    <x v="221"/>
    <x v="148"/>
    <x v="2"/>
    <x v="9"/>
    <x v="179"/>
    <x v="33"/>
    <s v="STORE14"/>
    <n v="4"/>
    <n v="652.28"/>
    <n v="0.15"/>
    <x v="0"/>
    <n v="2217.752"/>
    <s v="Sheila Wilson"/>
    <n v="35"/>
    <x v="0"/>
    <x v="178"/>
    <s v="Tennessee"/>
    <x v="2"/>
    <x v="33"/>
    <x v="1"/>
    <s v="Audio"/>
    <x v="33"/>
    <n v="322.41000000000003"/>
    <n v="213"/>
    <s v="Mcdonald Inc"/>
    <s v="South"/>
    <s v="Christopherland"/>
    <s v="Outlet"/>
    <n v="2609.12"/>
    <n v="391.36799999999999"/>
    <n v="1289.6400000000001"/>
    <x v="221"/>
    <x v="2"/>
    <n v="0.41849223898794807"/>
  </r>
  <r>
    <x v="222"/>
    <x v="0"/>
    <x v="0"/>
    <x v="0"/>
    <x v="59"/>
    <x v="3"/>
    <s v="STORE17"/>
    <n v="3"/>
    <n v="207.8"/>
    <n v="0.15"/>
    <x v="0"/>
    <n v="529.8900000000001"/>
    <s v="Tyrone Olson"/>
    <n v="45"/>
    <x v="1"/>
    <x v="59"/>
    <s v="California"/>
    <x v="2"/>
    <x v="3"/>
    <x v="1"/>
    <s v="Computer"/>
    <x v="3"/>
    <n v="392.89"/>
    <n v="320"/>
    <s v="Holloway Ltd"/>
    <s v="North"/>
    <s v="Bensonhaven"/>
    <s v="Flagship"/>
    <n v="623.40000000000009"/>
    <n v="93.51"/>
    <n v="1178.67"/>
    <x v="222"/>
    <x v="4"/>
    <n v="-1.2243673215195603"/>
  </r>
  <r>
    <x v="223"/>
    <x v="191"/>
    <x v="0"/>
    <x v="9"/>
    <x v="180"/>
    <x v="86"/>
    <s v="STORE15"/>
    <n v="4"/>
    <n v="385.5"/>
    <n v="0.03"/>
    <x v="1"/>
    <n v="1495.74"/>
    <s v="James Berger"/>
    <n v="23"/>
    <x v="1"/>
    <x v="179"/>
    <s v="Delaware"/>
    <x v="3"/>
    <x v="86"/>
    <x v="0"/>
    <s v="Equipment"/>
    <x v="86"/>
    <n v="103.45"/>
    <n v="465"/>
    <s v="Shelton PLC"/>
    <s v="North"/>
    <s v="East Jenniferstad"/>
    <s v="Flagship"/>
    <n v="1542"/>
    <n v="46.26"/>
    <n v="413.8"/>
    <x v="223"/>
    <x v="3"/>
    <n v="0.72334764063273027"/>
  </r>
  <r>
    <x v="224"/>
    <x v="192"/>
    <x v="2"/>
    <x v="8"/>
    <x v="181"/>
    <x v="15"/>
    <s v="STORE6"/>
    <n v="3"/>
    <n v="548.19000000000005"/>
    <n v="0.12"/>
    <x v="0"/>
    <n v="1447.2216000000001"/>
    <s v="Samantha Walker"/>
    <n v="30"/>
    <x v="1"/>
    <x v="180"/>
    <s v="Louisiana"/>
    <x v="1"/>
    <x v="15"/>
    <x v="0"/>
    <s v="Fitness"/>
    <x v="15"/>
    <n v="240.63"/>
    <n v="423"/>
    <s v="Benson-Elliott"/>
    <s v="East"/>
    <s v="Port Josephberg"/>
    <s v="Online"/>
    <n v="1644.5700000000002"/>
    <n v="197.34840000000003"/>
    <n v="721.89"/>
    <x v="224"/>
    <x v="2"/>
    <n v="0.50118903697954764"/>
  </r>
  <r>
    <x v="225"/>
    <x v="48"/>
    <x v="0"/>
    <x v="3"/>
    <x v="182"/>
    <x v="78"/>
    <s v="STORE9"/>
    <n v="3"/>
    <n v="927.6"/>
    <n v="0.09"/>
    <x v="0"/>
    <n v="2532.348"/>
    <s v="Roy Cole"/>
    <n v="24"/>
    <x v="1"/>
    <x v="181"/>
    <s v="New Jersey"/>
    <x v="1"/>
    <x v="78"/>
    <x v="0"/>
    <s v="Team Sports"/>
    <x v="78"/>
    <n v="107.06"/>
    <n v="359"/>
    <s v="Moore, Padilla and Butler"/>
    <s v="South"/>
    <s v="East Johnstad"/>
    <s v="Flagship"/>
    <n v="2782.8"/>
    <n v="250.452"/>
    <n v="321.18"/>
    <x v="225"/>
    <x v="3"/>
    <n v="0.87316909050414881"/>
  </r>
  <r>
    <x v="226"/>
    <x v="193"/>
    <x v="2"/>
    <x v="4"/>
    <x v="176"/>
    <x v="86"/>
    <s v="STORE3"/>
    <n v="4"/>
    <n v="585.04"/>
    <n v="0.22"/>
    <x v="1"/>
    <n v="1825.3248000000001"/>
    <s v="Cynthia Payne"/>
    <n v="32"/>
    <x v="1"/>
    <x v="175"/>
    <s v="Kentucky"/>
    <x v="3"/>
    <x v="86"/>
    <x v="0"/>
    <s v="Equipment"/>
    <x v="86"/>
    <n v="103.45"/>
    <n v="465"/>
    <s v="Johnson-Wright"/>
    <s v="North"/>
    <s v="Hoodberg"/>
    <s v="Outlet"/>
    <n v="2340.16"/>
    <n v="514.83519999999999"/>
    <n v="413.8"/>
    <x v="226"/>
    <x v="2"/>
    <n v="0.77330062025125612"/>
  </r>
  <r>
    <x v="227"/>
    <x v="194"/>
    <x v="0"/>
    <x v="10"/>
    <x v="148"/>
    <x v="11"/>
    <s v="STORE2"/>
    <n v="2"/>
    <n v="999.89"/>
    <n v="0.09"/>
    <x v="0"/>
    <n v="1819.7998"/>
    <s v="Philip Pennington"/>
    <n v="27"/>
    <x v="1"/>
    <x v="147"/>
    <s v="Oregon"/>
    <x v="1"/>
    <x v="11"/>
    <x v="1"/>
    <s v="Mobile"/>
    <x v="11"/>
    <n v="326.06"/>
    <n v="301"/>
    <s v="Black-Horn"/>
    <s v="South"/>
    <s v="North Nancyview"/>
    <s v="Outlet"/>
    <n v="1999.78"/>
    <n v="179.9802"/>
    <n v="652.12"/>
    <x v="227"/>
    <x v="2"/>
    <n v="0.64165288951015376"/>
  </r>
  <r>
    <x v="228"/>
    <x v="195"/>
    <x v="1"/>
    <x v="1"/>
    <x v="183"/>
    <x v="28"/>
    <s v="STORE3"/>
    <n v="2"/>
    <n v="848.98"/>
    <n v="0.04"/>
    <x v="1"/>
    <n v="1630.0416"/>
    <s v="Erica Carney"/>
    <n v="62"/>
    <x v="1"/>
    <x v="182"/>
    <s v="North Dakota"/>
    <x v="1"/>
    <x v="28"/>
    <x v="4"/>
    <s v="Footwear"/>
    <x v="28"/>
    <n v="158.13999999999999"/>
    <n v="82"/>
    <s v="Johnson-Wright"/>
    <s v="North"/>
    <s v="Hoodberg"/>
    <s v="Outlet"/>
    <n v="1697.96"/>
    <n v="67.918400000000005"/>
    <n v="316.27999999999997"/>
    <x v="228"/>
    <x v="1"/>
    <n v="0.80596814216275214"/>
  </r>
  <r>
    <x v="229"/>
    <x v="196"/>
    <x v="0"/>
    <x v="6"/>
    <x v="48"/>
    <x v="17"/>
    <s v="STORE14"/>
    <n v="3"/>
    <n v="769.56"/>
    <n v="0.08"/>
    <x v="0"/>
    <n v="2123.9856"/>
    <s v="Maria Ramirez"/>
    <n v="37"/>
    <x v="0"/>
    <x v="48"/>
    <s v="Montana"/>
    <x v="3"/>
    <x v="17"/>
    <x v="2"/>
    <s v="Fragrance"/>
    <x v="17"/>
    <n v="482.75"/>
    <n v="444"/>
    <s v="Mcdonald Inc"/>
    <s v="South"/>
    <s v="Christopherland"/>
    <s v="Outlet"/>
    <n v="2308.6799999999998"/>
    <n v="184.6944"/>
    <n v="1448.25"/>
    <x v="229"/>
    <x v="4"/>
    <n v="0.3181450947690041"/>
  </r>
  <r>
    <x v="230"/>
    <x v="197"/>
    <x v="2"/>
    <x v="4"/>
    <x v="184"/>
    <x v="70"/>
    <s v="STORE13"/>
    <n v="3"/>
    <n v="449.88"/>
    <n v="0.1"/>
    <x v="1"/>
    <n v="1214.6759999999999"/>
    <s v="Timothy Weaver"/>
    <n v="45"/>
    <x v="1"/>
    <x v="183"/>
    <s v="Ohio"/>
    <x v="0"/>
    <x v="70"/>
    <x v="1"/>
    <s v="Accessories"/>
    <x v="70"/>
    <n v="177.98"/>
    <n v="103"/>
    <s v="Gardner, Humphrey and Contreras"/>
    <s v="East"/>
    <s v="Johnsonville"/>
    <s v="Flagship"/>
    <n v="1349.6399999999999"/>
    <n v="134.964"/>
    <n v="533.93999999999994"/>
    <x v="230"/>
    <x v="4"/>
    <n v="0.5604259901405807"/>
  </r>
  <r>
    <x v="231"/>
    <x v="198"/>
    <x v="2"/>
    <x v="0"/>
    <x v="185"/>
    <x v="20"/>
    <s v="STORE12"/>
    <n v="4"/>
    <n v="383.74"/>
    <n v="0.01"/>
    <x v="0"/>
    <n v="1519.6104"/>
    <s v="Shannon Miller"/>
    <n v="22"/>
    <x v="0"/>
    <x v="184"/>
    <s v="Kentucky"/>
    <x v="0"/>
    <x v="20"/>
    <x v="4"/>
    <s v="Bottoms"/>
    <x v="20"/>
    <n v="218.22"/>
    <n v="224"/>
    <s v="Thomas, Bridges and Harris"/>
    <s v="North"/>
    <s v="Sabrinatown"/>
    <s v="Online"/>
    <n v="1534.96"/>
    <n v="15.349600000000001"/>
    <n v="872.88"/>
    <x v="231"/>
    <x v="3"/>
    <n v="0.42558961165309217"/>
  </r>
  <r>
    <x v="232"/>
    <x v="199"/>
    <x v="0"/>
    <x v="10"/>
    <x v="28"/>
    <x v="87"/>
    <s v="STORE10"/>
    <n v="4"/>
    <n v="794.97"/>
    <n v="0.24"/>
    <x v="1"/>
    <n v="2416.7087999999999"/>
    <s v="Theresa Campbell"/>
    <n v="42"/>
    <x v="1"/>
    <x v="28"/>
    <s v="Wisconsin"/>
    <x v="3"/>
    <x v="87"/>
    <x v="4"/>
    <s v="Accessories"/>
    <x v="87"/>
    <n v="113.83"/>
    <n v="485"/>
    <s v="Hill, Wagner and Ballard"/>
    <s v="East"/>
    <s v="East Davidville"/>
    <s v="Online"/>
    <n v="3179.88"/>
    <n v="763.1712"/>
    <n v="455.32"/>
    <x v="232"/>
    <x v="4"/>
    <n v="0.81159500888150038"/>
  </r>
  <r>
    <x v="233"/>
    <x v="200"/>
    <x v="2"/>
    <x v="7"/>
    <x v="81"/>
    <x v="29"/>
    <s v="STORE5"/>
    <n v="1"/>
    <n v="989.63"/>
    <n v="0.05"/>
    <x v="1"/>
    <n v="940.1484999999999"/>
    <s v="Dominic Page"/>
    <n v="53"/>
    <x v="0"/>
    <x v="81"/>
    <s v="Pennsylvania"/>
    <x v="3"/>
    <x v="29"/>
    <x v="3"/>
    <s v="Lighting"/>
    <x v="29"/>
    <n v="228.53"/>
    <n v="469"/>
    <s v="Gray Ltd"/>
    <s v="North"/>
    <s v="New Michaelchester"/>
    <s v="Outlet"/>
    <n v="989.63"/>
    <n v="49.481500000000004"/>
    <n v="228.53"/>
    <x v="233"/>
    <x v="0"/>
    <n v="0.75692137997348297"/>
  </r>
  <r>
    <x v="234"/>
    <x v="201"/>
    <x v="2"/>
    <x v="9"/>
    <x v="41"/>
    <x v="59"/>
    <s v="STORE0"/>
    <n v="1"/>
    <n v="447.16"/>
    <n v="0.22"/>
    <x v="2"/>
    <n v="348.78480000000002"/>
    <s v="Jennifer Woods"/>
    <n v="37"/>
    <x v="0"/>
    <x v="41"/>
    <s v="North Carolina"/>
    <x v="1"/>
    <x v="59"/>
    <x v="0"/>
    <s v="Accessories"/>
    <x v="59"/>
    <n v="434.84"/>
    <n v="185"/>
    <s v="Rivera-Warner"/>
    <s v="East"/>
    <s v="Washingtonfurt"/>
    <s v="Flagship"/>
    <n v="447.16"/>
    <n v="98.375200000000007"/>
    <n v="434.84"/>
    <x v="234"/>
    <x v="4"/>
    <n v="-0.2467286418444839"/>
  </r>
  <r>
    <x v="235"/>
    <x v="202"/>
    <x v="2"/>
    <x v="4"/>
    <x v="46"/>
    <x v="32"/>
    <s v="STORE6"/>
    <n v="1"/>
    <n v="946.9"/>
    <n v="0.28999999999999998"/>
    <x v="2"/>
    <n v="672.29899999999998"/>
    <s v="Melissa Howard"/>
    <n v="53"/>
    <x v="1"/>
    <x v="46"/>
    <s v="New Hampshire"/>
    <x v="0"/>
    <x v="32"/>
    <x v="2"/>
    <s v="Skincare"/>
    <x v="32"/>
    <n v="358.47"/>
    <n v="213"/>
    <s v="Benson-Elliott"/>
    <s v="East"/>
    <s v="Port Josephberg"/>
    <s v="Online"/>
    <n v="946.9"/>
    <n v="274.601"/>
    <n v="358.47"/>
    <x v="235"/>
    <x v="0"/>
    <n v="0.46679974237653182"/>
  </r>
  <r>
    <x v="236"/>
    <x v="203"/>
    <x v="2"/>
    <x v="2"/>
    <x v="186"/>
    <x v="53"/>
    <s v="STORE0"/>
    <n v="4"/>
    <n v="469.68"/>
    <n v="0.19"/>
    <x v="0"/>
    <n v="1521.7632000000001"/>
    <s v="Steve Mclaughlin"/>
    <n v="64"/>
    <x v="0"/>
    <x v="185"/>
    <s v="New Hampshire"/>
    <x v="3"/>
    <x v="53"/>
    <x v="0"/>
    <s v="Accessories"/>
    <x v="53"/>
    <n v="144.53"/>
    <n v="367"/>
    <s v="Rivera-Warner"/>
    <s v="East"/>
    <s v="Washingtonfurt"/>
    <s v="Flagship"/>
    <n v="1878.72"/>
    <n v="356.95679999999999"/>
    <n v="578.12"/>
    <x v="236"/>
    <x v="1"/>
    <n v="0.62009858038359711"/>
  </r>
  <r>
    <x v="237"/>
    <x v="204"/>
    <x v="0"/>
    <x v="8"/>
    <x v="187"/>
    <x v="77"/>
    <s v="STORE17"/>
    <n v="4"/>
    <n v="320.64"/>
    <n v="0.2"/>
    <x v="2"/>
    <n v="1026.048"/>
    <s v="Justin Lopez"/>
    <n v="21"/>
    <x v="0"/>
    <x v="186"/>
    <s v="Texas"/>
    <x v="0"/>
    <x v="77"/>
    <x v="0"/>
    <s v="Accessories"/>
    <x v="77"/>
    <n v="38.76"/>
    <n v="137"/>
    <s v="Holloway Ltd"/>
    <s v="North"/>
    <s v="Bensonhaven"/>
    <s v="Flagship"/>
    <n v="1282.56"/>
    <n v="256.512"/>
    <n v="155.04"/>
    <x v="237"/>
    <x v="3"/>
    <n v="0.84889595808383234"/>
  </r>
  <r>
    <x v="238"/>
    <x v="205"/>
    <x v="1"/>
    <x v="3"/>
    <x v="163"/>
    <x v="5"/>
    <s v="STORE5"/>
    <n v="1"/>
    <n v="594.44000000000005"/>
    <n v="0.21"/>
    <x v="0"/>
    <n v="469.60759999999999"/>
    <s v="Matthew Hanna"/>
    <n v="33"/>
    <x v="1"/>
    <x v="162"/>
    <s v="Michigan"/>
    <x v="1"/>
    <x v="5"/>
    <x v="1"/>
    <s v="Appliances"/>
    <x v="5"/>
    <n v="465.34"/>
    <n v="301"/>
    <s v="Gray Ltd"/>
    <s v="North"/>
    <s v="New Michaelchester"/>
    <s v="Outlet"/>
    <n v="594.44000000000005"/>
    <n v="124.83240000000001"/>
    <n v="465.34"/>
    <x v="238"/>
    <x v="2"/>
    <n v="9.0875871685211565E-3"/>
  </r>
  <r>
    <x v="239"/>
    <x v="206"/>
    <x v="2"/>
    <x v="0"/>
    <x v="188"/>
    <x v="56"/>
    <s v="STORE8"/>
    <n v="3"/>
    <n v="91.7"/>
    <n v="0.08"/>
    <x v="2"/>
    <n v="253.09200000000001"/>
    <s v="Kathryn Garcia"/>
    <n v="44"/>
    <x v="0"/>
    <x v="187"/>
    <s v="California"/>
    <x v="1"/>
    <x v="56"/>
    <x v="3"/>
    <s v="Kitchen"/>
    <x v="56"/>
    <n v="176.07"/>
    <n v="82"/>
    <s v="Bean, Jones and Park"/>
    <s v="West"/>
    <s v="Thompsonborough"/>
    <s v="Online"/>
    <n v="275.10000000000002"/>
    <n v="22.008000000000003"/>
    <n v="528.21"/>
    <x v="239"/>
    <x v="4"/>
    <n v="-1.0870276421222325"/>
  </r>
  <r>
    <x v="240"/>
    <x v="207"/>
    <x v="2"/>
    <x v="8"/>
    <x v="189"/>
    <x v="85"/>
    <s v="STORE12"/>
    <n v="3"/>
    <n v="741.33"/>
    <n v="0.03"/>
    <x v="0"/>
    <n v="2157.2703000000001"/>
    <s v="Sarah Vance"/>
    <n v="41"/>
    <x v="0"/>
    <x v="188"/>
    <s v="Oregon"/>
    <x v="2"/>
    <x v="85"/>
    <x v="1"/>
    <s v="Computer"/>
    <x v="85"/>
    <n v="86.42"/>
    <n v="222"/>
    <s v="Thomas, Bridges and Harris"/>
    <s v="North"/>
    <s v="Sabrinatown"/>
    <s v="Online"/>
    <n v="2223.9900000000002"/>
    <n v="66.719700000000003"/>
    <n v="259.26"/>
    <x v="240"/>
    <x v="4"/>
    <n v="0.87982034518344776"/>
  </r>
  <r>
    <x v="241"/>
    <x v="190"/>
    <x v="2"/>
    <x v="10"/>
    <x v="22"/>
    <x v="30"/>
    <s v="STORE19"/>
    <n v="1"/>
    <n v="922.78"/>
    <n v="0.28999999999999998"/>
    <x v="2"/>
    <n v="655.17379999999991"/>
    <s v="Elizabeth Foster"/>
    <n v="33"/>
    <x v="1"/>
    <x v="22"/>
    <s v="Oklahoma"/>
    <x v="0"/>
    <x v="30"/>
    <x v="2"/>
    <s v="Grooming"/>
    <x v="30"/>
    <n v="337.42"/>
    <n v="256"/>
    <s v="Mann-Austin"/>
    <s v="East"/>
    <s v="Vasquezborough"/>
    <s v="Online"/>
    <n v="922.78"/>
    <n v="267.6062"/>
    <n v="337.42"/>
    <x v="241"/>
    <x v="2"/>
    <n v="0.4849916159651072"/>
  </r>
  <r>
    <x v="242"/>
    <x v="86"/>
    <x v="0"/>
    <x v="4"/>
    <x v="88"/>
    <x v="67"/>
    <s v="STORE16"/>
    <n v="1"/>
    <n v="394.35"/>
    <n v="0.09"/>
    <x v="1"/>
    <n v="358.85849999999999"/>
    <s v="Andrew Smith"/>
    <n v="60"/>
    <x v="0"/>
    <x v="88"/>
    <s v="Wisconsin"/>
    <x v="3"/>
    <x v="67"/>
    <x v="1"/>
    <s v="Audio"/>
    <x v="67"/>
    <n v="439.07"/>
    <n v="142"/>
    <s v="Frederick-Wright"/>
    <s v="West"/>
    <s v="New Jimmymouth"/>
    <s v="Flagship"/>
    <n v="394.35"/>
    <n v="35.491500000000002"/>
    <n v="439.07"/>
    <x v="242"/>
    <x v="1"/>
    <n v="-0.22351846201218586"/>
  </r>
  <r>
    <x v="243"/>
    <x v="0"/>
    <x v="0"/>
    <x v="0"/>
    <x v="190"/>
    <x v="15"/>
    <s v="STORE11"/>
    <n v="2"/>
    <n v="703.95"/>
    <n v="0.03"/>
    <x v="0"/>
    <n v="1365.663"/>
    <s v="Chloe Aguilar"/>
    <n v="58"/>
    <x v="0"/>
    <x v="189"/>
    <s v="Arizona"/>
    <x v="3"/>
    <x v="15"/>
    <x v="0"/>
    <s v="Fitness"/>
    <x v="15"/>
    <n v="240.63"/>
    <n v="423"/>
    <s v="Aguirre-Keller"/>
    <s v="South"/>
    <s v="Lake Michael"/>
    <s v="Online"/>
    <n v="1407.9"/>
    <n v="42.237000000000002"/>
    <n v="481.26"/>
    <x v="243"/>
    <x v="1"/>
    <n v="0.6475997372704686"/>
  </r>
  <r>
    <x v="244"/>
    <x v="208"/>
    <x v="2"/>
    <x v="5"/>
    <x v="27"/>
    <x v="66"/>
    <s v="STORE0"/>
    <n v="4"/>
    <n v="452.67"/>
    <n v="0.28000000000000003"/>
    <x v="1"/>
    <n v="1303.6895999999999"/>
    <s v="Anna Perez"/>
    <n v="30"/>
    <x v="0"/>
    <x v="27"/>
    <s v="Maine"/>
    <x v="1"/>
    <x v="66"/>
    <x v="3"/>
    <s v="Decor"/>
    <x v="66"/>
    <n v="48.01"/>
    <n v="439"/>
    <s v="Rivera-Warner"/>
    <s v="East"/>
    <s v="Washingtonfurt"/>
    <s v="Flagship"/>
    <n v="1810.68"/>
    <n v="506.99040000000008"/>
    <n v="192.04"/>
    <x v="244"/>
    <x v="2"/>
    <n v="0.85269499733678944"/>
  </r>
  <r>
    <x v="245"/>
    <x v="209"/>
    <x v="0"/>
    <x v="6"/>
    <x v="191"/>
    <x v="67"/>
    <s v="STORE7"/>
    <n v="2"/>
    <n v="377.3"/>
    <n v="0.15"/>
    <x v="1"/>
    <n v="641.41"/>
    <s v="Samantha Lee"/>
    <n v="36"/>
    <x v="1"/>
    <x v="190"/>
    <s v="Connecticut"/>
    <x v="3"/>
    <x v="67"/>
    <x v="1"/>
    <s v="Audio"/>
    <x v="67"/>
    <n v="439.07"/>
    <n v="142"/>
    <s v="Martinez-Mullins"/>
    <s v="South"/>
    <s v="Williamsfurt"/>
    <s v="Online"/>
    <n v="754.6"/>
    <n v="113.19"/>
    <n v="878.14"/>
    <x v="245"/>
    <x v="4"/>
    <n v="-0.36907750113032228"/>
  </r>
  <r>
    <x v="246"/>
    <x v="210"/>
    <x v="2"/>
    <x v="0"/>
    <x v="33"/>
    <x v="1"/>
    <s v="STORE7"/>
    <n v="2"/>
    <n v="130.47999999999999"/>
    <n v="0.23"/>
    <x v="1"/>
    <n v="200.9392"/>
    <s v="Evelyn Brown"/>
    <n v="39"/>
    <x v="0"/>
    <x v="33"/>
    <s v="New Mexico"/>
    <x v="0"/>
    <x v="1"/>
    <x v="1"/>
    <s v="Audio"/>
    <x v="1"/>
    <n v="403.71"/>
    <n v="159"/>
    <s v="Martinez-Mullins"/>
    <s v="South"/>
    <s v="Williamsfurt"/>
    <s v="Online"/>
    <n v="260.95999999999998"/>
    <n v="60.020800000000001"/>
    <n v="807.42"/>
    <x v="246"/>
    <x v="4"/>
    <n v="-3.0182303900881458"/>
  </r>
  <r>
    <x v="247"/>
    <x v="148"/>
    <x v="2"/>
    <x v="9"/>
    <x v="15"/>
    <x v="32"/>
    <s v="STORE12"/>
    <n v="1"/>
    <n v="809.45"/>
    <n v="0.09"/>
    <x v="2"/>
    <n v="736.59950000000003"/>
    <s v="Lindsay Beasley"/>
    <n v="37"/>
    <x v="1"/>
    <x v="15"/>
    <s v="Idaho"/>
    <x v="2"/>
    <x v="32"/>
    <x v="2"/>
    <s v="Skincare"/>
    <x v="32"/>
    <n v="358.47"/>
    <n v="213"/>
    <s v="Thomas, Bridges and Harris"/>
    <s v="North"/>
    <s v="Sabrinatown"/>
    <s v="Online"/>
    <n v="809.45"/>
    <n v="72.850499999999997"/>
    <n v="358.47"/>
    <x v="247"/>
    <x v="4"/>
    <n v="0.51334476876511592"/>
  </r>
  <r>
    <x v="248"/>
    <x v="211"/>
    <x v="2"/>
    <x v="10"/>
    <x v="192"/>
    <x v="49"/>
    <s v="STORE9"/>
    <n v="3"/>
    <n v="499.12"/>
    <n v="0.05"/>
    <x v="1"/>
    <n v="1422.492"/>
    <s v="Thomas Robinson"/>
    <n v="48"/>
    <x v="1"/>
    <x v="191"/>
    <s v="Georgia"/>
    <x v="3"/>
    <x v="49"/>
    <x v="0"/>
    <s v="Team Sports"/>
    <x v="49"/>
    <n v="318.91000000000003"/>
    <n v="114"/>
    <s v="Moore, Padilla and Butler"/>
    <s v="South"/>
    <s v="East Johnstad"/>
    <s v="Flagship"/>
    <n v="1497.3600000000001"/>
    <n v="74.868000000000009"/>
    <n v="956.73"/>
    <x v="248"/>
    <x v="0"/>
    <n v="0.3274267974793531"/>
  </r>
  <r>
    <x v="249"/>
    <x v="45"/>
    <x v="0"/>
    <x v="3"/>
    <x v="193"/>
    <x v="88"/>
    <s v="STORE3"/>
    <n v="2"/>
    <n v="894.58"/>
    <n v="0.25"/>
    <x v="0"/>
    <n v="1341.87"/>
    <s v="Jonathan Steele"/>
    <n v="52"/>
    <x v="1"/>
    <x v="192"/>
    <s v="Oregon"/>
    <x v="2"/>
    <x v="88"/>
    <x v="3"/>
    <s v="Furniture"/>
    <x v="88"/>
    <n v="243.7"/>
    <n v="130"/>
    <s v="Johnson-Wright"/>
    <s v="North"/>
    <s v="Hoodberg"/>
    <s v="Outlet"/>
    <n v="1789.16"/>
    <n v="447.29"/>
    <n v="487.4"/>
    <x v="249"/>
    <x v="0"/>
    <n v="0.63677554457585306"/>
  </r>
  <r>
    <x v="250"/>
    <x v="212"/>
    <x v="0"/>
    <x v="7"/>
    <x v="87"/>
    <x v="28"/>
    <s v="STORE9"/>
    <n v="4"/>
    <n v="578.39"/>
    <n v="0.01"/>
    <x v="0"/>
    <n v="2290.4243999999999"/>
    <s v="Joseph Richards"/>
    <n v="34"/>
    <x v="1"/>
    <x v="87"/>
    <s v="Alabama"/>
    <x v="3"/>
    <x v="28"/>
    <x v="4"/>
    <s v="Footwear"/>
    <x v="28"/>
    <n v="158.13999999999999"/>
    <n v="82"/>
    <s v="Moore, Padilla and Butler"/>
    <s v="South"/>
    <s v="East Johnstad"/>
    <s v="Flagship"/>
    <n v="2313.56"/>
    <n v="23.1356"/>
    <n v="632.55999999999995"/>
    <x v="250"/>
    <x v="2"/>
    <n v="0.72382410875469194"/>
  </r>
  <r>
    <x v="251"/>
    <x v="187"/>
    <x v="0"/>
    <x v="9"/>
    <x v="144"/>
    <x v="89"/>
    <s v="STORE17"/>
    <n v="4"/>
    <n v="982.45"/>
    <n v="0.2"/>
    <x v="1"/>
    <n v="3143.84"/>
    <s v="Sara Ingram"/>
    <n v="46"/>
    <x v="1"/>
    <x v="143"/>
    <s v="Virginia"/>
    <x v="3"/>
    <x v="89"/>
    <x v="0"/>
    <s v="Fitness"/>
    <x v="89"/>
    <n v="313.26"/>
    <n v="369"/>
    <s v="Holloway Ltd"/>
    <s v="North"/>
    <s v="Bensonhaven"/>
    <s v="Flagship"/>
    <n v="3929.8"/>
    <n v="785.96"/>
    <n v="1253.04"/>
    <x v="251"/>
    <x v="0"/>
    <n v="0.6014300982238282"/>
  </r>
  <r>
    <x v="252"/>
    <x v="108"/>
    <x v="2"/>
    <x v="8"/>
    <x v="194"/>
    <x v="24"/>
    <s v="STORE19"/>
    <n v="1"/>
    <n v="549.52"/>
    <n v="0.1"/>
    <x v="1"/>
    <n v="494.56799999999998"/>
    <s v="William Cortez"/>
    <n v="29"/>
    <x v="0"/>
    <x v="193"/>
    <s v="Ohio"/>
    <x v="3"/>
    <x v="24"/>
    <x v="1"/>
    <s v="Audio"/>
    <x v="24"/>
    <n v="431.67"/>
    <n v="73"/>
    <s v="Mann-Austin"/>
    <s v="East"/>
    <s v="Vasquezborough"/>
    <s v="Online"/>
    <n v="549.52"/>
    <n v="54.951999999999998"/>
    <n v="431.67"/>
    <x v="252"/>
    <x v="2"/>
    <n v="0.12717765807735229"/>
  </r>
  <r>
    <x v="253"/>
    <x v="213"/>
    <x v="2"/>
    <x v="7"/>
    <x v="195"/>
    <x v="80"/>
    <s v="STORE18"/>
    <n v="2"/>
    <n v="239.92"/>
    <n v="0.16"/>
    <x v="0"/>
    <n v="403.06560000000002"/>
    <s v="William Hull"/>
    <n v="59"/>
    <x v="1"/>
    <x v="194"/>
    <s v="Michigan"/>
    <x v="1"/>
    <x v="80"/>
    <x v="3"/>
    <s v="Appliances"/>
    <x v="80"/>
    <n v="447.43"/>
    <n v="191"/>
    <s v="Guerrero-Schmitt"/>
    <s v="East"/>
    <s v="East Stevechester"/>
    <s v="Flagship"/>
    <n v="479.84"/>
    <n v="76.7744"/>
    <n v="894.86"/>
    <x v="253"/>
    <x v="1"/>
    <n v="-1.2201348862319186"/>
  </r>
  <r>
    <x v="254"/>
    <x v="214"/>
    <x v="0"/>
    <x v="6"/>
    <x v="196"/>
    <x v="80"/>
    <s v="STORE6"/>
    <n v="2"/>
    <n v="878.05"/>
    <n v="0.11"/>
    <x v="1"/>
    <n v="1562.9290000000001"/>
    <s v="George Rosario"/>
    <n v="53"/>
    <x v="0"/>
    <x v="195"/>
    <s v="Florida"/>
    <x v="3"/>
    <x v="80"/>
    <x v="3"/>
    <s v="Appliances"/>
    <x v="80"/>
    <n v="447.43"/>
    <n v="191"/>
    <s v="Benson-Elliott"/>
    <s v="East"/>
    <s v="Port Josephberg"/>
    <s v="Online"/>
    <n v="1756.1"/>
    <n v="193.17099999999999"/>
    <n v="894.86"/>
    <x v="254"/>
    <x v="0"/>
    <n v="0.4274468002065353"/>
  </r>
  <r>
    <x v="255"/>
    <x v="215"/>
    <x v="2"/>
    <x v="9"/>
    <x v="197"/>
    <x v="55"/>
    <s v="STORE9"/>
    <n v="3"/>
    <n v="546.96"/>
    <n v="0.19"/>
    <x v="0"/>
    <n v="1329.1128000000001"/>
    <s v="Denise Williams"/>
    <n v="34"/>
    <x v="0"/>
    <x v="196"/>
    <s v="Hawaii"/>
    <x v="3"/>
    <x v="55"/>
    <x v="4"/>
    <s v="Tops"/>
    <x v="55"/>
    <n v="342.56"/>
    <n v="181"/>
    <s v="Moore, Padilla and Butler"/>
    <s v="South"/>
    <s v="East Johnstad"/>
    <s v="Flagship"/>
    <n v="1640.88"/>
    <n v="311.7672"/>
    <n v="1027.68"/>
    <x v="255"/>
    <x v="2"/>
    <n v="0.22679248894450496"/>
  </r>
  <r>
    <x v="256"/>
    <x v="52"/>
    <x v="2"/>
    <x v="6"/>
    <x v="198"/>
    <x v="53"/>
    <s v="STORE10"/>
    <n v="2"/>
    <n v="71.77"/>
    <n v="0.22"/>
    <x v="0"/>
    <n v="111.96120000000001"/>
    <s v="Debra Mccullough"/>
    <n v="42"/>
    <x v="0"/>
    <x v="197"/>
    <s v="Montana"/>
    <x v="1"/>
    <x v="53"/>
    <x v="0"/>
    <s v="Accessories"/>
    <x v="53"/>
    <n v="144.53"/>
    <n v="367"/>
    <s v="Hill, Wagner and Ballard"/>
    <s v="East"/>
    <s v="East Davidville"/>
    <s v="Online"/>
    <n v="143.54"/>
    <n v="31.578799999999998"/>
    <n v="289.06"/>
    <x v="256"/>
    <x v="4"/>
    <n v="-1.5817872620157696"/>
  </r>
  <r>
    <x v="257"/>
    <x v="216"/>
    <x v="2"/>
    <x v="9"/>
    <x v="199"/>
    <x v="10"/>
    <s v="STORE1"/>
    <n v="2"/>
    <n v="679.86"/>
    <n v="0.22"/>
    <x v="2"/>
    <n v="1060.5816"/>
    <s v="Nathan Hernandez"/>
    <n v="32"/>
    <x v="1"/>
    <x v="198"/>
    <s v="Montana"/>
    <x v="2"/>
    <x v="10"/>
    <x v="0"/>
    <s v="Outdoor"/>
    <x v="10"/>
    <n v="166.06"/>
    <n v="340"/>
    <s v="Martinez, Adkins and Johnson"/>
    <s v="North"/>
    <s v="Danielmouth"/>
    <s v="Flagship"/>
    <n v="1359.72"/>
    <n v="299.13839999999999"/>
    <n v="332.12"/>
    <x v="257"/>
    <x v="2"/>
    <n v="0.68685106360510118"/>
  </r>
  <r>
    <x v="258"/>
    <x v="217"/>
    <x v="0"/>
    <x v="4"/>
    <x v="200"/>
    <x v="68"/>
    <s v="STORE17"/>
    <n v="1"/>
    <n v="222.94"/>
    <n v="0.19"/>
    <x v="0"/>
    <n v="180.5814"/>
    <s v="Patrick Coleman"/>
    <n v="29"/>
    <x v="0"/>
    <x v="199"/>
    <s v="Nebraska"/>
    <x v="2"/>
    <x v="68"/>
    <x v="3"/>
    <s v="Lighting"/>
    <x v="68"/>
    <n v="382.22"/>
    <n v="329"/>
    <s v="Holloway Ltd"/>
    <s v="North"/>
    <s v="Bensonhaven"/>
    <s v="Flagship"/>
    <n v="222.94"/>
    <n v="42.358600000000003"/>
    <n v="382.22"/>
    <x v="258"/>
    <x v="2"/>
    <n v="-1.1166078012464187"/>
  </r>
  <r>
    <x v="259"/>
    <x v="218"/>
    <x v="2"/>
    <x v="10"/>
    <x v="201"/>
    <x v="68"/>
    <s v="STORE2"/>
    <n v="2"/>
    <n v="355.3"/>
    <n v="17"/>
    <x v="1"/>
    <n v="589.798"/>
    <s v="Nicholas Webb"/>
    <n v="19"/>
    <x v="0"/>
    <x v="200"/>
    <s v="Nevada"/>
    <x v="0"/>
    <x v="68"/>
    <x v="3"/>
    <s v="Lighting"/>
    <x v="68"/>
    <n v="382.22"/>
    <n v="329"/>
    <s v="Black-Horn"/>
    <s v="South"/>
    <s v="North Nancyview"/>
    <s v="Outlet"/>
    <n v="710.6"/>
    <n v="12080.2"/>
    <n v="764.44"/>
    <x v="259"/>
    <x v="3"/>
    <n v="-0.29610476807313701"/>
  </r>
  <r>
    <x v="260"/>
    <x v="184"/>
    <x v="0"/>
    <x v="0"/>
    <x v="202"/>
    <x v="41"/>
    <s v="STORE19"/>
    <n v="4"/>
    <n v="611.29999999999995"/>
    <n v="0.11"/>
    <x v="1"/>
    <n v="2176.2280000000001"/>
    <s v="Steven Stein"/>
    <n v="21"/>
    <x v="0"/>
    <x v="201"/>
    <s v="Connecticut"/>
    <x v="3"/>
    <x v="41"/>
    <x v="2"/>
    <s v="Makeup"/>
    <x v="41"/>
    <n v="183.04"/>
    <n v="457"/>
    <s v="Mann-Austin"/>
    <s v="East"/>
    <s v="Vasquezborough"/>
    <s v="Online"/>
    <n v="2445.1999999999998"/>
    <n v="268.97199999999998"/>
    <n v="732.16"/>
    <x v="260"/>
    <x v="3"/>
    <n v="0.6635646632613863"/>
  </r>
  <r>
    <x v="261"/>
    <x v="177"/>
    <x v="2"/>
    <x v="9"/>
    <x v="203"/>
    <x v="90"/>
    <s v="STORE8"/>
    <n v="4"/>
    <n v="849.21"/>
    <n v="7.0000000000000007E-2"/>
    <x v="0"/>
    <n v="3159.0612000000001"/>
    <s v="Teresa Johnson"/>
    <n v="64"/>
    <x v="1"/>
    <x v="202"/>
    <s v="Georgia"/>
    <x v="0"/>
    <x v="90"/>
    <x v="1"/>
    <s v="Computer"/>
    <x v="90"/>
    <n v="112.42"/>
    <n v="416"/>
    <s v="Bean, Jones and Park"/>
    <s v="West"/>
    <s v="Thompsonborough"/>
    <s v="Online"/>
    <n v="3396.84"/>
    <n v="237.77880000000005"/>
    <n v="449.68"/>
    <x v="261"/>
    <x v="1"/>
    <n v="0.85765391313090111"/>
  </r>
  <r>
    <x v="262"/>
    <x v="219"/>
    <x v="2"/>
    <x v="6"/>
    <x v="204"/>
    <x v="63"/>
    <s v="STORE7"/>
    <n v="3"/>
    <n v="553.12"/>
    <n v="0.28000000000000003"/>
    <x v="2"/>
    <n v="1194.7392"/>
    <s v="Joan Johnson"/>
    <n v="50"/>
    <x v="1"/>
    <x v="203"/>
    <s v="Maine"/>
    <x v="1"/>
    <x v="63"/>
    <x v="1"/>
    <s v="Accessories"/>
    <x v="63"/>
    <n v="450.71"/>
    <n v="389"/>
    <s v="Martinez-Mullins"/>
    <s v="South"/>
    <s v="Williamsfurt"/>
    <s v="Online"/>
    <n v="1659.3600000000001"/>
    <n v="464.62080000000009"/>
    <n v="1352.1299999999999"/>
    <x v="262"/>
    <x v="0"/>
    <n v="-0.13173653296049875"/>
  </r>
  <r>
    <x v="263"/>
    <x v="220"/>
    <x v="2"/>
    <x v="2"/>
    <x v="205"/>
    <x v="52"/>
    <s v="STORE9"/>
    <n v="2"/>
    <n v="903.08"/>
    <n v="0.18"/>
    <x v="2"/>
    <n v="1481.0512000000001"/>
    <s v="Kristi Lopez"/>
    <n v="46"/>
    <x v="1"/>
    <x v="204"/>
    <s v="New Jersey"/>
    <x v="0"/>
    <x v="52"/>
    <x v="4"/>
    <s v="Footwear"/>
    <x v="52"/>
    <n v="438.25"/>
    <n v="496"/>
    <s v="Moore, Padilla and Butler"/>
    <s v="South"/>
    <s v="East Johnstad"/>
    <s v="Flagship"/>
    <n v="1806.16"/>
    <n v="325.10880000000003"/>
    <n v="876.5"/>
    <x v="263"/>
    <x v="0"/>
    <n v="0.40819061488218644"/>
  </r>
  <r>
    <x v="264"/>
    <x v="221"/>
    <x v="0"/>
    <x v="1"/>
    <x v="151"/>
    <x v="30"/>
    <s v="STORE11"/>
    <n v="4"/>
    <n v="640.23"/>
    <n v="0.06"/>
    <x v="2"/>
    <n v="2407.2647999999999"/>
    <s v="Earl Smith Dds"/>
    <n v="59"/>
    <x v="0"/>
    <x v="150"/>
    <s v="South Dakota"/>
    <x v="0"/>
    <x v="30"/>
    <x v="2"/>
    <s v="Grooming"/>
    <x v="30"/>
    <n v="337.42"/>
    <n v="256"/>
    <s v="Aguirre-Keller"/>
    <s v="South"/>
    <s v="Lake Michael"/>
    <s v="Online"/>
    <n v="2560.92"/>
    <n v="153.65520000000001"/>
    <n v="1349.68"/>
    <x v="264"/>
    <x v="1"/>
    <n v="0.43933047997046271"/>
  </r>
  <r>
    <x v="265"/>
    <x v="222"/>
    <x v="2"/>
    <x v="2"/>
    <x v="206"/>
    <x v="39"/>
    <s v="STORE6"/>
    <n v="1"/>
    <n v="518"/>
    <n v="0.25"/>
    <x v="0"/>
    <n v="388.5"/>
    <s v="Cristian Wright"/>
    <n v="30"/>
    <x v="0"/>
    <x v="205"/>
    <s v="California"/>
    <x v="3"/>
    <x v="39"/>
    <x v="3"/>
    <s v="Storage"/>
    <x v="39"/>
    <n v="123.46"/>
    <n v="76"/>
    <s v="Benson-Elliott"/>
    <s v="East"/>
    <s v="Port Josephberg"/>
    <s v="Online"/>
    <n v="518"/>
    <n v="129.5"/>
    <n v="123.46"/>
    <x v="265"/>
    <x v="2"/>
    <n v="0.68221364221364222"/>
  </r>
  <r>
    <x v="266"/>
    <x v="223"/>
    <x v="0"/>
    <x v="5"/>
    <x v="207"/>
    <x v="91"/>
    <s v="STORE4"/>
    <n v="4"/>
    <n v="779.25"/>
    <n v="0.25"/>
    <x v="0"/>
    <n v="2337.75"/>
    <s v="Thomas Moore"/>
    <n v="51"/>
    <x v="1"/>
    <x v="206"/>
    <s v="New York"/>
    <x v="2"/>
    <x v="91"/>
    <x v="2"/>
    <s v="Makeup"/>
    <x v="91"/>
    <n v="299.11"/>
    <n v="118"/>
    <s v="Alexander Group"/>
    <s v="South"/>
    <s v="Port Sharon"/>
    <s v="Online"/>
    <n v="3117"/>
    <n v="779.25"/>
    <n v="1196.44"/>
    <x v="266"/>
    <x v="0"/>
    <n v="0.48820874772751577"/>
  </r>
  <r>
    <x v="267"/>
    <x v="185"/>
    <x v="2"/>
    <x v="5"/>
    <x v="208"/>
    <x v="50"/>
    <s v="STORE7"/>
    <n v="2"/>
    <n v="467.75"/>
    <n v="0.26"/>
    <x v="0"/>
    <n v="692.27"/>
    <s v="Earl Allen"/>
    <n v="36"/>
    <x v="0"/>
    <x v="207"/>
    <s v="Nebraska"/>
    <x v="1"/>
    <x v="50"/>
    <x v="2"/>
    <s v="Skincare"/>
    <x v="50"/>
    <n v="305.5"/>
    <n v="159"/>
    <s v="Martinez-Mullins"/>
    <s v="South"/>
    <s v="Williamsfurt"/>
    <s v="Online"/>
    <n v="935.5"/>
    <n v="243.23000000000002"/>
    <n v="611"/>
    <x v="267"/>
    <x v="4"/>
    <n v="0.1173963915813194"/>
  </r>
  <r>
    <x v="268"/>
    <x v="224"/>
    <x v="0"/>
    <x v="8"/>
    <x v="82"/>
    <x v="64"/>
    <s v="STORE18"/>
    <n v="3"/>
    <n v="111.79"/>
    <n v="0.06"/>
    <x v="0"/>
    <n v="315.24779999999998"/>
    <s v="David Lozano"/>
    <n v="23"/>
    <x v="1"/>
    <x v="82"/>
    <s v="Wisconsin"/>
    <x v="0"/>
    <x v="64"/>
    <x v="1"/>
    <s v="Accessories"/>
    <x v="64"/>
    <n v="340.14"/>
    <n v="361"/>
    <s v="Guerrero-Schmitt"/>
    <s v="East"/>
    <s v="East Stevechester"/>
    <s v="Flagship"/>
    <n v="335.37"/>
    <n v="20.122199999999999"/>
    <n v="1020.42"/>
    <x v="268"/>
    <x v="3"/>
    <n v="-2.2368822240789625"/>
  </r>
  <r>
    <x v="269"/>
    <x v="225"/>
    <x v="2"/>
    <x v="5"/>
    <x v="209"/>
    <x v="92"/>
    <s v="STORE0"/>
    <n v="4"/>
    <n v="747.01"/>
    <n v="0.13"/>
    <x v="1"/>
    <n v="2599.5947999999999"/>
    <s v="Jordan Wells"/>
    <n v="47"/>
    <x v="1"/>
    <x v="208"/>
    <s v="New Jersey"/>
    <x v="0"/>
    <x v="92"/>
    <x v="4"/>
    <s v="Footwear"/>
    <x v="92"/>
    <n v="353.47"/>
    <n v="214"/>
    <s v="Rivera-Warner"/>
    <s v="East"/>
    <s v="Washingtonfurt"/>
    <s v="Flagship"/>
    <n v="2988.04"/>
    <n v="388.4452"/>
    <n v="1413.88"/>
    <x v="269"/>
    <x v="0"/>
    <n v="0.45611523765165241"/>
  </r>
  <r>
    <x v="270"/>
    <x v="226"/>
    <x v="2"/>
    <x v="9"/>
    <x v="210"/>
    <x v="41"/>
    <s v="STORE12"/>
    <n v="4"/>
    <n v="461.83"/>
    <n v="0.28000000000000003"/>
    <x v="1"/>
    <n v="1330.0704000000001"/>
    <s v="Colleen Maynard"/>
    <n v="29"/>
    <x v="0"/>
    <x v="209"/>
    <s v="Utah"/>
    <x v="0"/>
    <x v="41"/>
    <x v="2"/>
    <s v="Makeup"/>
    <x v="41"/>
    <n v="183.04"/>
    <n v="457"/>
    <s v="Thomas, Bridges and Harris"/>
    <s v="North"/>
    <s v="Sabrinatown"/>
    <s v="Online"/>
    <n v="1847.32"/>
    <n v="517.24959999999999"/>
    <n v="732.16"/>
    <x v="270"/>
    <x v="2"/>
    <n v="0.44953289690530673"/>
  </r>
  <r>
    <x v="271"/>
    <x v="178"/>
    <x v="2"/>
    <x v="10"/>
    <x v="211"/>
    <x v="7"/>
    <s v="STORE8"/>
    <n v="2"/>
    <n v="105.15"/>
    <n v="0.06"/>
    <x v="0"/>
    <n v="197.68199999999999"/>
    <s v="Morgan Bowen"/>
    <n v="54"/>
    <x v="0"/>
    <x v="210"/>
    <s v="Washington"/>
    <x v="0"/>
    <x v="7"/>
    <x v="3"/>
    <s v="Storage"/>
    <x v="7"/>
    <n v="138.05000000000001"/>
    <n v="89"/>
    <s v="Bean, Jones and Park"/>
    <s v="West"/>
    <s v="Thompsonborough"/>
    <s v="Online"/>
    <n v="210.3"/>
    <n v="12.618"/>
    <n v="276.10000000000002"/>
    <x v="271"/>
    <x v="0"/>
    <n v="-0.39668760939286346"/>
  </r>
  <r>
    <x v="272"/>
    <x v="227"/>
    <x v="2"/>
    <x v="6"/>
    <x v="153"/>
    <x v="34"/>
    <s v="STORE3"/>
    <n v="3"/>
    <n v="610.24"/>
    <n v="0.17"/>
    <x v="2"/>
    <n v="1519.4975999999999"/>
    <s v="Robert Jones Dds"/>
    <n v="25"/>
    <x v="0"/>
    <x v="152"/>
    <s v="Oklahoma"/>
    <x v="1"/>
    <x v="34"/>
    <x v="4"/>
    <s v="Tops"/>
    <x v="34"/>
    <n v="283"/>
    <n v="360"/>
    <s v="Johnson-Wright"/>
    <s v="North"/>
    <s v="Hoodberg"/>
    <s v="Outlet"/>
    <n v="1830.72"/>
    <n v="311.22240000000005"/>
    <n v="849"/>
    <x v="272"/>
    <x v="3"/>
    <n v="0.44126269103682686"/>
  </r>
  <r>
    <x v="273"/>
    <x v="228"/>
    <x v="2"/>
    <x v="4"/>
    <x v="212"/>
    <x v="1"/>
    <s v="STORE8"/>
    <n v="1"/>
    <n v="872.12"/>
    <n v="7.0000000000000007E-2"/>
    <x v="1"/>
    <n v="811.07159999999999"/>
    <s v="Jason Mullins"/>
    <n v="47"/>
    <x v="1"/>
    <x v="211"/>
    <s v="Delaware"/>
    <x v="2"/>
    <x v="1"/>
    <x v="1"/>
    <s v="Audio"/>
    <x v="1"/>
    <n v="403.71"/>
    <n v="159"/>
    <s v="Bean, Jones and Park"/>
    <s v="West"/>
    <s v="Thompsonborough"/>
    <s v="Online"/>
    <n v="872.12"/>
    <n v="61.048400000000008"/>
    <n v="403.71"/>
    <x v="273"/>
    <x v="0"/>
    <n v="0.50225109595749629"/>
  </r>
  <r>
    <x v="274"/>
    <x v="229"/>
    <x v="0"/>
    <x v="4"/>
    <x v="207"/>
    <x v="31"/>
    <s v="STORE1"/>
    <n v="1"/>
    <n v="406.79"/>
    <n v="0.03"/>
    <x v="2"/>
    <n v="394.58629999999999"/>
    <s v="Thomas Moore"/>
    <n v="51"/>
    <x v="1"/>
    <x v="206"/>
    <s v="New York"/>
    <x v="2"/>
    <x v="31"/>
    <x v="3"/>
    <s v="Kitchen"/>
    <x v="31"/>
    <n v="298.86"/>
    <n v="308"/>
    <s v="Martinez, Adkins and Johnson"/>
    <s v="North"/>
    <s v="Danielmouth"/>
    <s v="Flagship"/>
    <n v="406.79"/>
    <n v="12.2037"/>
    <n v="298.86"/>
    <x v="274"/>
    <x v="0"/>
    <n v="0.24259914751221717"/>
  </r>
  <r>
    <x v="275"/>
    <x v="230"/>
    <x v="2"/>
    <x v="11"/>
    <x v="61"/>
    <x v="59"/>
    <s v="STORE14"/>
    <n v="1"/>
    <n v="606.01"/>
    <n v="0.04"/>
    <x v="1"/>
    <n v="581.76959999999997"/>
    <s v="Jacqueline Anthony"/>
    <n v="28"/>
    <x v="0"/>
    <x v="61"/>
    <s v="Ohio"/>
    <x v="3"/>
    <x v="59"/>
    <x v="0"/>
    <s v="Accessories"/>
    <x v="59"/>
    <n v="434.84"/>
    <n v="185"/>
    <s v="Mcdonald Inc"/>
    <s v="South"/>
    <s v="Christopherland"/>
    <s v="Outlet"/>
    <n v="606.01"/>
    <n v="24.240400000000001"/>
    <n v="434.84"/>
    <x v="275"/>
    <x v="2"/>
    <n v="0.25255633845426095"/>
  </r>
  <r>
    <x v="276"/>
    <x v="231"/>
    <x v="0"/>
    <x v="0"/>
    <x v="116"/>
    <x v="53"/>
    <s v="STORE5"/>
    <n v="4"/>
    <n v="322.58"/>
    <n v="0.06"/>
    <x v="0"/>
    <n v="1212.9007999999999"/>
    <s v="Heather Valenzuela"/>
    <n v="31"/>
    <x v="0"/>
    <x v="115"/>
    <s v="Alaska"/>
    <x v="3"/>
    <x v="53"/>
    <x v="0"/>
    <s v="Accessories"/>
    <x v="53"/>
    <n v="144.53"/>
    <n v="367"/>
    <s v="Gray Ltd"/>
    <s v="North"/>
    <s v="New Michaelchester"/>
    <s v="Outlet"/>
    <n v="1290.32"/>
    <n v="77.419199999999989"/>
    <n v="578.12"/>
    <x v="276"/>
    <x v="2"/>
    <n v="0.52335755735341249"/>
  </r>
  <r>
    <x v="277"/>
    <x v="232"/>
    <x v="2"/>
    <x v="4"/>
    <x v="213"/>
    <x v="25"/>
    <s v="STORE18"/>
    <n v="4"/>
    <n v="463.17"/>
    <n v="0.06"/>
    <x v="1"/>
    <n v="1741.5192"/>
    <s v="Jessica Castro"/>
    <n v="32"/>
    <x v="0"/>
    <x v="212"/>
    <s v="Massachusetts"/>
    <x v="3"/>
    <x v="25"/>
    <x v="1"/>
    <s v="Appliances"/>
    <x v="25"/>
    <n v="480.9"/>
    <n v="104"/>
    <s v="Guerrero-Schmitt"/>
    <s v="East"/>
    <s v="East Stevechester"/>
    <s v="Flagship"/>
    <n v="1852.68"/>
    <n v="111.16079999999999"/>
    <n v="1923.6"/>
    <x v="277"/>
    <x v="2"/>
    <n v="-0.10455285247501145"/>
  </r>
  <r>
    <x v="278"/>
    <x v="104"/>
    <x v="2"/>
    <x v="5"/>
    <x v="214"/>
    <x v="60"/>
    <s v="STORE7"/>
    <n v="4"/>
    <n v="285.82"/>
    <n v="0.18"/>
    <x v="1"/>
    <n v="937.4896"/>
    <s v="Robert House"/>
    <n v="34"/>
    <x v="0"/>
    <x v="213"/>
    <s v="Maryland"/>
    <x v="0"/>
    <x v="60"/>
    <x v="4"/>
    <s v="Accessories"/>
    <x v="60"/>
    <n v="174.02"/>
    <n v="268"/>
    <s v="Martinez-Mullins"/>
    <s v="South"/>
    <s v="Williamsfurt"/>
    <s v="Online"/>
    <n v="1143.28"/>
    <n v="205.79039999999998"/>
    <n v="696.08"/>
    <x v="278"/>
    <x v="2"/>
    <n v="0.25750642993799605"/>
  </r>
  <r>
    <x v="279"/>
    <x v="233"/>
    <x v="2"/>
    <x v="0"/>
    <x v="215"/>
    <x v="92"/>
    <s v="STORE11"/>
    <n v="3"/>
    <n v="995.38"/>
    <n v="0.1"/>
    <x v="1"/>
    <n v="2687.5259999999998"/>
    <s v="Robert King"/>
    <n v="58"/>
    <x v="1"/>
    <x v="214"/>
    <s v="Rhode Island"/>
    <x v="0"/>
    <x v="92"/>
    <x v="4"/>
    <s v="Footwear"/>
    <x v="92"/>
    <n v="353.47"/>
    <n v="214"/>
    <s v="Aguirre-Keller"/>
    <s v="South"/>
    <s v="Lake Michael"/>
    <s v="Online"/>
    <n v="2986.14"/>
    <n v="298.61399999999998"/>
    <n v="1060.4100000000001"/>
    <x v="279"/>
    <x v="1"/>
    <n v="0.60543265441897109"/>
  </r>
  <r>
    <x v="280"/>
    <x v="234"/>
    <x v="2"/>
    <x v="10"/>
    <x v="97"/>
    <x v="85"/>
    <s v="STORE8"/>
    <n v="1"/>
    <n v="329.31"/>
    <n v="0.09"/>
    <x v="0"/>
    <n v="299.6721"/>
    <s v="Michael Jones"/>
    <n v="40"/>
    <x v="0"/>
    <x v="97"/>
    <s v="Tennessee"/>
    <x v="3"/>
    <x v="85"/>
    <x v="1"/>
    <s v="Computer"/>
    <x v="85"/>
    <n v="86.42"/>
    <n v="222"/>
    <s v="Bean, Jones and Park"/>
    <s v="West"/>
    <s v="Thompsonborough"/>
    <s v="Online"/>
    <n v="329.31"/>
    <n v="29.637899999999998"/>
    <n v="86.42"/>
    <x v="280"/>
    <x v="4"/>
    <n v="0.71161813195155632"/>
  </r>
  <r>
    <x v="281"/>
    <x v="235"/>
    <x v="0"/>
    <x v="0"/>
    <x v="216"/>
    <x v="44"/>
    <s v="STORE16"/>
    <n v="3"/>
    <n v="64.2"/>
    <n v="0.08"/>
    <x v="2"/>
    <n v="177.19200000000001"/>
    <s v="Scott Harris"/>
    <n v="23"/>
    <x v="0"/>
    <x v="215"/>
    <s v="Maryland"/>
    <x v="1"/>
    <x v="44"/>
    <x v="2"/>
    <s v="Makeup"/>
    <x v="44"/>
    <n v="241.08"/>
    <n v="431"/>
    <s v="Frederick-Wright"/>
    <s v="West"/>
    <s v="New Jimmymouth"/>
    <s v="Flagship"/>
    <n v="192.60000000000002"/>
    <n v="15.408000000000003"/>
    <n v="723.24"/>
    <x v="281"/>
    <x v="3"/>
    <n v="-3.0816741162129215"/>
  </r>
  <r>
    <x v="282"/>
    <x v="14"/>
    <x v="2"/>
    <x v="2"/>
    <x v="217"/>
    <x v="75"/>
    <s v="STORE13"/>
    <n v="3"/>
    <n v="697.13"/>
    <n v="0.25"/>
    <x v="2"/>
    <n v="1568.5425"/>
    <s v="Katherine Cowan"/>
    <n v="60"/>
    <x v="1"/>
    <x v="216"/>
    <s v="Montana"/>
    <x v="2"/>
    <x v="75"/>
    <x v="1"/>
    <s v="Accessories"/>
    <x v="75"/>
    <n v="449.4"/>
    <n v="338"/>
    <s v="Gardner, Humphrey and Contreras"/>
    <s v="East"/>
    <s v="Johnsonville"/>
    <s v="Flagship"/>
    <n v="2091.39"/>
    <n v="522.84749999999997"/>
    <n v="1348.1999999999998"/>
    <x v="282"/>
    <x v="1"/>
    <n v="0.14047595140074318"/>
  </r>
  <r>
    <x v="283"/>
    <x v="236"/>
    <x v="0"/>
    <x v="1"/>
    <x v="128"/>
    <x v="93"/>
    <s v="STORE5"/>
    <n v="3"/>
    <n v="134.30000000000001"/>
    <n v="0.14000000000000001"/>
    <x v="0"/>
    <n v="346.49400000000003"/>
    <s v="Paul Fox"/>
    <n v="33"/>
    <x v="1"/>
    <x v="127"/>
    <s v="Hawaii"/>
    <x v="2"/>
    <x v="93"/>
    <x v="0"/>
    <s v="Fitness"/>
    <x v="93"/>
    <n v="495.72"/>
    <n v="323"/>
    <s v="Gray Ltd"/>
    <s v="North"/>
    <s v="New Michaelchester"/>
    <s v="Outlet"/>
    <n v="402.90000000000003"/>
    <n v="56.406000000000013"/>
    <n v="1487.16"/>
    <x v="283"/>
    <x v="2"/>
    <n v="-3.2920223726817781"/>
  </r>
  <r>
    <x v="284"/>
    <x v="79"/>
    <x v="0"/>
    <x v="7"/>
    <x v="218"/>
    <x v="94"/>
    <s v="STORE13"/>
    <n v="1"/>
    <n v="520.92999999999995"/>
    <n v="0.15"/>
    <x v="0"/>
    <n v="442.79050000000001"/>
    <s v="Russell Lamb"/>
    <n v="63"/>
    <x v="1"/>
    <x v="217"/>
    <s v="Arizona"/>
    <x v="1"/>
    <x v="94"/>
    <x v="3"/>
    <s v="Furniture"/>
    <x v="94"/>
    <n v="388.46"/>
    <n v="208"/>
    <s v="Gardner, Humphrey and Contreras"/>
    <s v="East"/>
    <s v="Johnsonville"/>
    <s v="Flagship"/>
    <n v="520.92999999999995"/>
    <n v="78.139499999999984"/>
    <n v="388.46"/>
    <x v="284"/>
    <x v="1"/>
    <n v="0.1227002386004217"/>
  </r>
  <r>
    <x v="285"/>
    <x v="237"/>
    <x v="2"/>
    <x v="9"/>
    <x v="219"/>
    <x v="46"/>
    <s v="STORE7"/>
    <n v="2"/>
    <n v="350.12"/>
    <n v="0.21"/>
    <x v="2"/>
    <n v="553.18960000000004"/>
    <s v="Elizabeth Stanley"/>
    <n v="46"/>
    <x v="1"/>
    <x v="218"/>
    <s v="Utah"/>
    <x v="1"/>
    <x v="46"/>
    <x v="0"/>
    <s v="Equipment"/>
    <x v="46"/>
    <n v="21.34"/>
    <n v="65"/>
    <s v="Martinez-Mullins"/>
    <s v="South"/>
    <s v="Williamsfurt"/>
    <s v="Online"/>
    <n v="700.24"/>
    <n v="147.0504"/>
    <n v="42.68"/>
    <x v="285"/>
    <x v="0"/>
    <n v="0.92284742880198756"/>
  </r>
  <r>
    <x v="286"/>
    <x v="238"/>
    <x v="0"/>
    <x v="4"/>
    <x v="220"/>
    <x v="70"/>
    <s v="STORE19"/>
    <n v="3"/>
    <n v="807.95"/>
    <n v="0.1"/>
    <x v="1"/>
    <n v="2181.4650000000011"/>
    <s v="Cynthia Parrish"/>
    <n v="18"/>
    <x v="0"/>
    <x v="219"/>
    <s v="Minnesota"/>
    <x v="2"/>
    <x v="70"/>
    <x v="1"/>
    <s v="Accessories"/>
    <x v="70"/>
    <n v="177.98"/>
    <n v="103"/>
    <s v="Mann-Austin"/>
    <s v="East"/>
    <s v="Vasquezborough"/>
    <s v="Online"/>
    <n v="2423.8500000000004"/>
    <n v="242.38500000000005"/>
    <n v="533.93999999999994"/>
    <x v="286"/>
    <x v="3"/>
    <n v="0.7552378791316845"/>
  </r>
  <r>
    <x v="287"/>
    <x v="69"/>
    <x v="2"/>
    <x v="7"/>
    <x v="41"/>
    <x v="48"/>
    <s v="STORE6"/>
    <n v="4"/>
    <n v="766.03"/>
    <n v="0.28999999999999998"/>
    <x v="1"/>
    <n v="2175.5252"/>
    <s v="Jennifer Woods"/>
    <n v="37"/>
    <x v="0"/>
    <x v="41"/>
    <s v="North Carolina"/>
    <x v="1"/>
    <x v="48"/>
    <x v="0"/>
    <s v="Outdoor"/>
    <x v="48"/>
    <n v="135.61000000000001"/>
    <n v="394"/>
    <s v="Benson-Elliott"/>
    <s v="East"/>
    <s v="Port Josephberg"/>
    <s v="Online"/>
    <n v="3064.12"/>
    <n v="888.59479999999996"/>
    <n v="542.44000000000005"/>
    <x v="287"/>
    <x v="4"/>
    <n v="0.75066250669033852"/>
  </r>
  <r>
    <x v="288"/>
    <x v="239"/>
    <x v="0"/>
    <x v="10"/>
    <x v="91"/>
    <x v="71"/>
    <s v="STORE8"/>
    <n v="3"/>
    <n v="545.1"/>
    <n v="0.08"/>
    <x v="2"/>
    <n v="1504.4760000000001"/>
    <s v="Melissa Hamilton"/>
    <n v="23"/>
    <x v="1"/>
    <x v="91"/>
    <s v="Oklahoma"/>
    <x v="2"/>
    <x v="71"/>
    <x v="0"/>
    <s v="Fitness"/>
    <x v="71"/>
    <n v="30.62"/>
    <n v="138"/>
    <s v="Bean, Jones and Park"/>
    <s v="West"/>
    <s v="Thompsonborough"/>
    <s v="Online"/>
    <n v="1635.3000000000002"/>
    <n v="130.82400000000001"/>
    <n v="91.86"/>
    <x v="288"/>
    <x v="3"/>
    <n v="0.93894219648568678"/>
  </r>
  <r>
    <x v="289"/>
    <x v="240"/>
    <x v="0"/>
    <x v="5"/>
    <x v="221"/>
    <x v="15"/>
    <s v="STORE7"/>
    <n v="1"/>
    <n v="203.61"/>
    <n v="0.24"/>
    <x v="2"/>
    <n v="154.74359999999999"/>
    <s v="Crystal Davis"/>
    <n v="50"/>
    <x v="0"/>
    <x v="220"/>
    <s v="Louisiana"/>
    <x v="3"/>
    <x v="15"/>
    <x v="0"/>
    <s v="Fitness"/>
    <x v="15"/>
    <n v="240.63"/>
    <n v="423"/>
    <s v="Martinez-Mullins"/>
    <s v="South"/>
    <s v="Williamsfurt"/>
    <s v="Online"/>
    <n v="203.61"/>
    <n v="48.866399999999999"/>
    <n v="240.63"/>
    <x v="289"/>
    <x v="0"/>
    <n v="-0.5550239234449762"/>
  </r>
  <r>
    <x v="290"/>
    <x v="241"/>
    <x v="2"/>
    <x v="0"/>
    <x v="222"/>
    <x v="0"/>
    <s v="STORE15"/>
    <n v="4"/>
    <n v="493.8"/>
    <n v="0.24"/>
    <x v="2"/>
    <n v="1501.152"/>
    <s v="Karen King"/>
    <n v="64"/>
    <x v="1"/>
    <x v="221"/>
    <s v="North Carolina"/>
    <x v="3"/>
    <x v="0"/>
    <x v="0"/>
    <s v="Team Sports"/>
    <x v="0"/>
    <n v="245.98"/>
    <n v="471"/>
    <s v="Shelton PLC"/>
    <s v="North"/>
    <s v="East Jenniferstad"/>
    <s v="Flagship"/>
    <n v="1975.2"/>
    <n v="474.048"/>
    <n v="983.92"/>
    <x v="290"/>
    <x v="1"/>
    <n v="0.34455671377715252"/>
  </r>
  <r>
    <x v="291"/>
    <x v="242"/>
    <x v="0"/>
    <x v="0"/>
    <x v="223"/>
    <x v="89"/>
    <s v="STORE17"/>
    <n v="1"/>
    <n v="640.54999999999995"/>
    <n v="0.25"/>
    <x v="0"/>
    <n v="480.41250000000002"/>
    <s v="Adam Cruz"/>
    <n v="60"/>
    <x v="1"/>
    <x v="222"/>
    <s v="Georgia"/>
    <x v="1"/>
    <x v="89"/>
    <x v="0"/>
    <s v="Fitness"/>
    <x v="89"/>
    <n v="313.26"/>
    <n v="369"/>
    <s v="Holloway Ltd"/>
    <s v="North"/>
    <s v="Bensonhaven"/>
    <s v="Flagship"/>
    <n v="640.54999999999995"/>
    <n v="160.13749999999999"/>
    <n v="313.26"/>
    <x v="291"/>
    <x v="1"/>
    <n v="0.347935368043088"/>
  </r>
  <r>
    <x v="292"/>
    <x v="81"/>
    <x v="0"/>
    <x v="8"/>
    <x v="97"/>
    <x v="1"/>
    <s v="STORE4"/>
    <n v="1"/>
    <n v="702.53"/>
    <n v="0.3"/>
    <x v="0"/>
    <n v="491.77100000000002"/>
    <s v="Michael Jones"/>
    <n v="40"/>
    <x v="0"/>
    <x v="97"/>
    <s v="Tennessee"/>
    <x v="3"/>
    <x v="1"/>
    <x v="1"/>
    <s v="Audio"/>
    <x v="1"/>
    <n v="403.71"/>
    <n v="159"/>
    <s v="Alexander Group"/>
    <s v="South"/>
    <s v="Port Sharon"/>
    <s v="Online"/>
    <n v="702.53"/>
    <n v="210.75899999999999"/>
    <n v="403.71"/>
    <x v="292"/>
    <x v="4"/>
    <n v="0.17906911956988117"/>
  </r>
  <r>
    <x v="293"/>
    <x v="220"/>
    <x v="2"/>
    <x v="2"/>
    <x v="224"/>
    <x v="11"/>
    <s v="STORE8"/>
    <n v="4"/>
    <n v="139.94"/>
    <n v="0.24"/>
    <x v="0"/>
    <n v="425.41759999999999"/>
    <s v="Anthony Morgan"/>
    <n v="29"/>
    <x v="0"/>
    <x v="223"/>
    <s v="Missouri"/>
    <x v="2"/>
    <x v="11"/>
    <x v="1"/>
    <s v="Mobile"/>
    <x v="11"/>
    <n v="326.06"/>
    <n v="301"/>
    <s v="Bean, Jones and Park"/>
    <s v="West"/>
    <s v="Thompsonborough"/>
    <s v="Online"/>
    <n v="559.76"/>
    <n v="134.3424"/>
    <n v="1304.24"/>
    <x v="293"/>
    <x v="2"/>
    <n v="-2.0657875931790315"/>
  </r>
  <r>
    <x v="294"/>
    <x v="243"/>
    <x v="0"/>
    <x v="1"/>
    <x v="107"/>
    <x v="46"/>
    <s v="STORE8"/>
    <n v="2"/>
    <n v="230.85"/>
    <n v="0.18"/>
    <x v="0"/>
    <n v="378.59399999999999"/>
    <s v="Jeffrey Gomez"/>
    <n v="22"/>
    <x v="1"/>
    <x v="107"/>
    <s v="Colorado"/>
    <x v="1"/>
    <x v="46"/>
    <x v="0"/>
    <s v="Equipment"/>
    <x v="46"/>
    <n v="21.34"/>
    <n v="65"/>
    <s v="Bean, Jones and Park"/>
    <s v="West"/>
    <s v="Thompsonborough"/>
    <s v="Online"/>
    <n v="461.7"/>
    <n v="83.105999999999995"/>
    <n v="42.68"/>
    <x v="294"/>
    <x v="3"/>
    <n v="0.88726709879184562"/>
  </r>
  <r>
    <x v="295"/>
    <x v="90"/>
    <x v="0"/>
    <x v="8"/>
    <x v="225"/>
    <x v="65"/>
    <s v="STORE17"/>
    <n v="4"/>
    <n v="626.35"/>
    <n v="0.25"/>
    <x v="2"/>
    <n v="1879.05"/>
    <s v="Rodney Huffman"/>
    <n v="20"/>
    <x v="1"/>
    <x v="224"/>
    <s v="Delaware"/>
    <x v="2"/>
    <x v="65"/>
    <x v="4"/>
    <s v="Accessories"/>
    <x v="65"/>
    <n v="119.57"/>
    <n v="210"/>
    <s v="Holloway Ltd"/>
    <s v="North"/>
    <s v="Bensonhaven"/>
    <s v="Flagship"/>
    <n v="2505.4"/>
    <n v="626.35"/>
    <n v="478.28"/>
    <x v="295"/>
    <x v="3"/>
    <n v="0.74546712434474871"/>
  </r>
  <r>
    <x v="296"/>
    <x v="244"/>
    <x v="0"/>
    <x v="5"/>
    <x v="196"/>
    <x v="89"/>
    <s v="STORE14"/>
    <n v="4"/>
    <n v="108.55"/>
    <n v="0.18"/>
    <x v="1"/>
    <n v="356.04399999999998"/>
    <s v="George Rosario"/>
    <n v="53"/>
    <x v="0"/>
    <x v="195"/>
    <s v="Florida"/>
    <x v="3"/>
    <x v="89"/>
    <x v="0"/>
    <s v="Fitness"/>
    <x v="89"/>
    <n v="313.26"/>
    <n v="369"/>
    <s v="Mcdonald Inc"/>
    <s v="South"/>
    <s v="Christopherland"/>
    <s v="Outlet"/>
    <n v="434.2"/>
    <n v="78.155999999999992"/>
    <n v="1253.04"/>
    <x v="296"/>
    <x v="0"/>
    <n v="-2.5193403062542834"/>
  </r>
  <r>
    <x v="297"/>
    <x v="245"/>
    <x v="2"/>
    <x v="7"/>
    <x v="226"/>
    <x v="53"/>
    <s v="STORE1"/>
    <n v="4"/>
    <n v="353.67"/>
    <n v="0.03"/>
    <x v="2"/>
    <n v="1372.2396000000001"/>
    <s v="Todd Poole"/>
    <n v="29"/>
    <x v="1"/>
    <x v="225"/>
    <s v="Ohio"/>
    <x v="3"/>
    <x v="53"/>
    <x v="0"/>
    <s v="Accessories"/>
    <x v="53"/>
    <n v="144.53"/>
    <n v="367"/>
    <s v="Martinez, Adkins and Johnson"/>
    <s v="North"/>
    <s v="Danielmouth"/>
    <s v="Flagship"/>
    <n v="1414.68"/>
    <n v="42.440399999999997"/>
    <n v="578.12"/>
    <x v="297"/>
    <x v="2"/>
    <n v="0.57870331099612637"/>
  </r>
  <r>
    <x v="298"/>
    <x v="246"/>
    <x v="0"/>
    <x v="11"/>
    <x v="10"/>
    <x v="64"/>
    <s v="STORE1"/>
    <n v="4"/>
    <n v="61.98"/>
    <n v="0.16"/>
    <x v="0"/>
    <n v="208.25280000000001"/>
    <s v="Michael Thomas"/>
    <n v="21"/>
    <x v="1"/>
    <x v="10"/>
    <s v="Nevada"/>
    <x v="2"/>
    <x v="64"/>
    <x v="1"/>
    <s v="Accessories"/>
    <x v="64"/>
    <n v="340.14"/>
    <n v="361"/>
    <s v="Martinez, Adkins and Johnson"/>
    <s v="North"/>
    <s v="Danielmouth"/>
    <s v="Flagship"/>
    <n v="247.92"/>
    <n v="39.667200000000001"/>
    <n v="1360.56"/>
    <x v="298"/>
    <x v="3"/>
    <n v="-5.533213479002443"/>
  </r>
  <r>
    <x v="299"/>
    <x v="196"/>
    <x v="0"/>
    <x v="6"/>
    <x v="188"/>
    <x v="62"/>
    <s v="STORE19"/>
    <n v="2"/>
    <n v="873.1"/>
    <n v="0.12"/>
    <x v="1"/>
    <n v="1536.6559999999999"/>
    <s v="Kathryn Garcia"/>
    <n v="44"/>
    <x v="0"/>
    <x v="187"/>
    <s v="California"/>
    <x v="1"/>
    <x v="62"/>
    <x v="0"/>
    <s v="Equipment"/>
    <x v="62"/>
    <n v="484.62"/>
    <n v="432"/>
    <s v="Mann-Austin"/>
    <s v="East"/>
    <s v="Vasquezborough"/>
    <s v="Online"/>
    <n v="1746.2"/>
    <n v="209.54400000000001"/>
    <n v="969.24"/>
    <x v="299"/>
    <x v="4"/>
    <n v="0.36925375620828604"/>
  </r>
  <r>
    <x v="300"/>
    <x v="76"/>
    <x v="1"/>
    <x v="1"/>
    <x v="227"/>
    <x v="21"/>
    <s v="STORE15"/>
    <n v="4"/>
    <n v="889.47"/>
    <n v="0.24"/>
    <x v="0"/>
    <n v="2703.9888000000001"/>
    <s v="Wanda Snyder"/>
    <n v="54"/>
    <x v="0"/>
    <x v="226"/>
    <s v="Vermont"/>
    <x v="3"/>
    <x v="21"/>
    <x v="2"/>
    <s v="Haircare"/>
    <x v="21"/>
    <n v="115.82"/>
    <n v="460"/>
    <s v="Shelton PLC"/>
    <s v="North"/>
    <s v="East Jenniferstad"/>
    <s v="Flagship"/>
    <n v="3557.88"/>
    <n v="853.89120000000003"/>
    <n v="463.28"/>
    <x v="300"/>
    <x v="0"/>
    <n v="0.82866792939379053"/>
  </r>
  <r>
    <x v="301"/>
    <x v="247"/>
    <x v="0"/>
    <x v="11"/>
    <x v="29"/>
    <x v="1"/>
    <s v="STORE11"/>
    <n v="3"/>
    <n v="803.76"/>
    <n v="0.19"/>
    <x v="2"/>
    <n v="1953.1368"/>
    <s v="Joshua Ryan"/>
    <n v="27"/>
    <x v="1"/>
    <x v="29"/>
    <s v="New Jersey"/>
    <x v="1"/>
    <x v="1"/>
    <x v="1"/>
    <s v="Audio"/>
    <x v="1"/>
    <n v="403.71"/>
    <n v="159"/>
    <s v="Aguirre-Keller"/>
    <s v="South"/>
    <s v="Lake Michael"/>
    <s v="Online"/>
    <n v="2411.2799999999997"/>
    <n v="458.14319999999998"/>
    <n v="1211.1299999999999"/>
    <x v="301"/>
    <x v="2"/>
    <n v="0.37990518636482612"/>
  </r>
  <r>
    <x v="302"/>
    <x v="248"/>
    <x v="0"/>
    <x v="3"/>
    <x v="228"/>
    <x v="28"/>
    <s v="STORE5"/>
    <n v="2"/>
    <n v="865.14"/>
    <n v="0.2"/>
    <x v="1"/>
    <n v="1384.2239999999999"/>
    <s v="Gregory Curtis"/>
    <n v="45"/>
    <x v="0"/>
    <x v="227"/>
    <s v="Vermont"/>
    <x v="3"/>
    <x v="28"/>
    <x v="4"/>
    <s v="Footwear"/>
    <x v="28"/>
    <n v="158.13999999999999"/>
    <n v="82"/>
    <s v="Gray Ltd"/>
    <s v="North"/>
    <s v="New Michaelchester"/>
    <s v="Outlet"/>
    <n v="1730.28"/>
    <n v="346.05600000000004"/>
    <n v="316.27999999999997"/>
    <x v="302"/>
    <x v="4"/>
    <n v="0.77151096932288421"/>
  </r>
  <r>
    <x v="303"/>
    <x v="249"/>
    <x v="2"/>
    <x v="2"/>
    <x v="90"/>
    <x v="45"/>
    <s v="STORE9"/>
    <n v="2"/>
    <n v="916.49"/>
    <n v="0.3"/>
    <x v="2"/>
    <n v="1283.086"/>
    <s v="David Cobb"/>
    <n v="36"/>
    <x v="0"/>
    <x v="90"/>
    <s v="South Dakota"/>
    <x v="2"/>
    <x v="45"/>
    <x v="0"/>
    <s v="Team Sports"/>
    <x v="45"/>
    <n v="204.39"/>
    <n v="281"/>
    <s v="Moore, Padilla and Butler"/>
    <s v="South"/>
    <s v="East Johnstad"/>
    <s v="Flagship"/>
    <n v="1832.98"/>
    <n v="549.89400000000001"/>
    <n v="408.78"/>
    <x v="303"/>
    <x v="4"/>
    <n v="0.68140872864328661"/>
  </r>
  <r>
    <x v="304"/>
    <x v="250"/>
    <x v="0"/>
    <x v="3"/>
    <x v="229"/>
    <x v="69"/>
    <s v="STORE12"/>
    <n v="3"/>
    <n v="781.39"/>
    <n v="0.12"/>
    <x v="0"/>
    <n v="2062.8696"/>
    <s v="William Martin"/>
    <n v="19"/>
    <x v="0"/>
    <x v="228"/>
    <s v="Connecticut"/>
    <x v="1"/>
    <x v="69"/>
    <x v="1"/>
    <s v="Accessories"/>
    <x v="69"/>
    <n v="88.49"/>
    <n v="246"/>
    <s v="Thomas, Bridges and Harris"/>
    <s v="North"/>
    <s v="Sabrinatown"/>
    <s v="Online"/>
    <n v="2344.17"/>
    <n v="281.30040000000002"/>
    <n v="265.46999999999997"/>
    <x v="304"/>
    <x v="3"/>
    <n v="0.87131033391543511"/>
  </r>
  <r>
    <x v="305"/>
    <x v="251"/>
    <x v="0"/>
    <x v="5"/>
    <x v="225"/>
    <x v="48"/>
    <s v="STORE12"/>
    <n v="4"/>
    <n v="619.74"/>
    <n v="0.13"/>
    <x v="2"/>
    <n v="2156.6952000000001"/>
    <s v="Rodney Huffman"/>
    <n v="20"/>
    <x v="1"/>
    <x v="224"/>
    <s v="Delaware"/>
    <x v="2"/>
    <x v="48"/>
    <x v="0"/>
    <s v="Outdoor"/>
    <x v="48"/>
    <n v="135.61000000000001"/>
    <n v="394"/>
    <s v="Thomas, Bridges and Harris"/>
    <s v="North"/>
    <s v="Sabrinatown"/>
    <s v="Online"/>
    <n v="2478.96"/>
    <n v="322.26480000000004"/>
    <n v="542.44000000000005"/>
    <x v="305"/>
    <x v="3"/>
    <n v="0.74848555326686872"/>
  </r>
  <r>
    <x v="306"/>
    <x v="252"/>
    <x v="2"/>
    <x v="4"/>
    <x v="230"/>
    <x v="85"/>
    <s v="STORE14"/>
    <n v="2"/>
    <n v="837.76"/>
    <n v="0.03"/>
    <x v="2"/>
    <n v="1625.2544"/>
    <s v="Bryan Tran"/>
    <n v="21"/>
    <x v="0"/>
    <x v="229"/>
    <s v="Georgia"/>
    <x v="0"/>
    <x v="85"/>
    <x v="1"/>
    <s v="Computer"/>
    <x v="85"/>
    <n v="86.42"/>
    <n v="222"/>
    <s v="Mcdonald Inc"/>
    <s v="South"/>
    <s v="Christopherland"/>
    <s v="Outlet"/>
    <n v="1675.52"/>
    <n v="50.265599999999999"/>
    <n v="172.84"/>
    <x v="306"/>
    <x v="3"/>
    <n v="0.89365357201924822"/>
  </r>
  <r>
    <x v="307"/>
    <x v="253"/>
    <x v="2"/>
    <x v="0"/>
    <x v="231"/>
    <x v="64"/>
    <s v="STORE1"/>
    <n v="3"/>
    <n v="135.94"/>
    <n v="0.2"/>
    <x v="0"/>
    <n v="326.25599999999997"/>
    <s v="Ashley Roberts"/>
    <n v="46"/>
    <x v="0"/>
    <x v="185"/>
    <s v="New Mexico"/>
    <x v="0"/>
    <x v="64"/>
    <x v="1"/>
    <s v="Accessories"/>
    <x v="64"/>
    <n v="340.14"/>
    <n v="361"/>
    <s v="Martinez, Adkins and Johnson"/>
    <s v="North"/>
    <s v="Danielmouth"/>
    <s v="Flagship"/>
    <n v="407.82"/>
    <n v="81.564000000000007"/>
    <n v="1020.42"/>
    <x v="307"/>
    <x v="0"/>
    <n v="-2.1276666176254233"/>
  </r>
  <r>
    <x v="308"/>
    <x v="254"/>
    <x v="2"/>
    <x v="5"/>
    <x v="232"/>
    <x v="1"/>
    <s v="STORE1"/>
    <n v="4"/>
    <n v="396.53"/>
    <n v="7.0000000000000007E-2"/>
    <x v="1"/>
    <n v="1475.0916"/>
    <s v="Dylan Gutierrez"/>
    <n v="40"/>
    <x v="0"/>
    <x v="230"/>
    <s v="West Virginia"/>
    <x v="3"/>
    <x v="1"/>
    <x v="1"/>
    <s v="Audio"/>
    <x v="1"/>
    <n v="403.71"/>
    <n v="159"/>
    <s v="Martinez, Adkins and Johnson"/>
    <s v="North"/>
    <s v="Danielmouth"/>
    <s v="Flagship"/>
    <n v="1586.12"/>
    <n v="111.0284"/>
    <n v="1614.84"/>
    <x v="308"/>
    <x v="4"/>
    <n v="-9.4738794526387338E-2"/>
  </r>
  <r>
    <x v="309"/>
    <x v="39"/>
    <x v="1"/>
    <x v="1"/>
    <x v="233"/>
    <x v="35"/>
    <s v="STORE14"/>
    <n v="2"/>
    <n v="722.45"/>
    <n v="0.22"/>
    <x v="1"/>
    <n v="1127.0219999999999"/>
    <s v="George Davis"/>
    <n v="50"/>
    <x v="1"/>
    <x v="231"/>
    <s v="Massachusetts"/>
    <x v="3"/>
    <x v="35"/>
    <x v="3"/>
    <s v="Decor"/>
    <x v="35"/>
    <n v="218.48"/>
    <n v="276"/>
    <s v="Mcdonald Inc"/>
    <s v="South"/>
    <s v="Christopherland"/>
    <s v="Outlet"/>
    <n v="1444.9"/>
    <n v="317.87800000000004"/>
    <n v="436.96"/>
    <x v="309"/>
    <x v="0"/>
    <n v="0.61228795888633936"/>
  </r>
  <r>
    <x v="310"/>
    <x v="255"/>
    <x v="0"/>
    <x v="0"/>
    <x v="234"/>
    <x v="91"/>
    <s v="STORE2"/>
    <n v="2"/>
    <n v="138.41"/>
    <n v="0.02"/>
    <x v="0"/>
    <n v="271.28359999999998"/>
    <s v="Gina Knight"/>
    <n v="54"/>
    <x v="1"/>
    <x v="232"/>
    <s v="Nevada"/>
    <x v="2"/>
    <x v="91"/>
    <x v="2"/>
    <s v="Makeup"/>
    <x v="91"/>
    <n v="299.11"/>
    <n v="118"/>
    <s v="Black-Horn"/>
    <s v="South"/>
    <s v="North Nancyview"/>
    <s v="Outlet"/>
    <n v="276.82"/>
    <n v="5.5363999999999995"/>
    <n v="598.22"/>
    <x v="310"/>
    <x v="0"/>
    <n v="-1.2051462012447494"/>
  </r>
  <r>
    <x v="311"/>
    <x v="252"/>
    <x v="2"/>
    <x v="4"/>
    <x v="56"/>
    <x v="61"/>
    <s v="STORE2"/>
    <n v="4"/>
    <n v="741.51"/>
    <n v="0.09"/>
    <x v="2"/>
    <n v="2699.0963999999999"/>
    <s v="James Wolfe"/>
    <n v="62"/>
    <x v="1"/>
    <x v="56"/>
    <s v="Arizona"/>
    <x v="0"/>
    <x v="61"/>
    <x v="3"/>
    <s v="Kitchen"/>
    <x v="61"/>
    <n v="143.43"/>
    <n v="58"/>
    <s v="Black-Horn"/>
    <s v="South"/>
    <s v="North Nancyview"/>
    <s v="Outlet"/>
    <n v="2966.04"/>
    <n v="266.9436"/>
    <n v="573.72"/>
    <x v="311"/>
    <x v="1"/>
    <n v="0.78743997435586233"/>
  </r>
  <r>
    <x v="312"/>
    <x v="256"/>
    <x v="0"/>
    <x v="3"/>
    <x v="193"/>
    <x v="61"/>
    <s v="STORE17"/>
    <n v="2"/>
    <n v="588.9"/>
    <n v="0.19"/>
    <x v="1"/>
    <n v="954.01800000000003"/>
    <s v="Jonathan Steele"/>
    <n v="52"/>
    <x v="1"/>
    <x v="192"/>
    <s v="Oregon"/>
    <x v="2"/>
    <x v="61"/>
    <x v="3"/>
    <s v="Kitchen"/>
    <x v="61"/>
    <n v="143.43"/>
    <n v="58"/>
    <s v="Holloway Ltd"/>
    <s v="North"/>
    <s v="Bensonhaven"/>
    <s v="Flagship"/>
    <n v="1177.8"/>
    <n v="223.78199999999998"/>
    <n v="286.86"/>
    <x v="312"/>
    <x v="0"/>
    <n v="0.6993138494242247"/>
  </r>
  <r>
    <x v="313"/>
    <x v="257"/>
    <x v="0"/>
    <x v="10"/>
    <x v="235"/>
    <x v="57"/>
    <s v="STORE2"/>
    <n v="1"/>
    <n v="88.92"/>
    <n v="0.19"/>
    <x v="1"/>
    <n v="72.025200000000012"/>
    <s v="Miss Alexandria Li Dvm"/>
    <n v="41"/>
    <x v="0"/>
    <x v="233"/>
    <s v="Kansas"/>
    <x v="2"/>
    <x v="57"/>
    <x v="0"/>
    <s v="Fitness"/>
    <x v="57"/>
    <n v="190.29"/>
    <n v="260"/>
    <s v="Black-Horn"/>
    <s v="South"/>
    <s v="North Nancyview"/>
    <s v="Outlet"/>
    <n v="88.92"/>
    <n v="16.8948"/>
    <n v="190.29"/>
    <x v="313"/>
    <x v="4"/>
    <n v="-1.641991969477349"/>
  </r>
  <r>
    <x v="314"/>
    <x v="258"/>
    <x v="0"/>
    <x v="6"/>
    <x v="208"/>
    <x v="86"/>
    <s v="STORE16"/>
    <n v="1"/>
    <n v="299.13"/>
    <n v="0.1"/>
    <x v="2"/>
    <n v="269.21699999999998"/>
    <s v="Earl Allen"/>
    <n v="36"/>
    <x v="0"/>
    <x v="207"/>
    <s v="Nebraska"/>
    <x v="1"/>
    <x v="86"/>
    <x v="0"/>
    <s v="Equipment"/>
    <x v="86"/>
    <n v="103.45"/>
    <n v="465"/>
    <s v="Frederick-Wright"/>
    <s v="West"/>
    <s v="New Jimmymouth"/>
    <s v="Flagship"/>
    <n v="299.13"/>
    <n v="29.913"/>
    <n v="103.45"/>
    <x v="314"/>
    <x v="4"/>
    <n v="0.61573749057451799"/>
  </r>
  <r>
    <x v="315"/>
    <x v="138"/>
    <x v="0"/>
    <x v="5"/>
    <x v="5"/>
    <x v="25"/>
    <s v="STORE3"/>
    <n v="2"/>
    <n v="548.29999999999995"/>
    <n v="0.23"/>
    <x v="0"/>
    <n v="844.38199999999995"/>
    <s v="Anthony Phillips"/>
    <n v="18"/>
    <x v="1"/>
    <x v="5"/>
    <s v="Rhode Island"/>
    <x v="1"/>
    <x v="25"/>
    <x v="1"/>
    <s v="Appliances"/>
    <x v="25"/>
    <n v="480.9"/>
    <n v="104"/>
    <s v="Johnson-Wright"/>
    <s v="North"/>
    <s v="Hoodberg"/>
    <s v="Outlet"/>
    <n v="1096.5999999999999"/>
    <n v="252.21799999999999"/>
    <n v="961.8"/>
    <x v="315"/>
    <x v="3"/>
    <n v="-0.13905791454578617"/>
  </r>
  <r>
    <x v="316"/>
    <x v="259"/>
    <x v="0"/>
    <x v="5"/>
    <x v="217"/>
    <x v="59"/>
    <s v="STORE10"/>
    <n v="3"/>
    <n v="977.55"/>
    <n v="0.02"/>
    <x v="1"/>
    <n v="2873.9969999999989"/>
    <s v="Katherine Cowan"/>
    <n v="60"/>
    <x v="1"/>
    <x v="216"/>
    <s v="Montana"/>
    <x v="2"/>
    <x v="59"/>
    <x v="0"/>
    <s v="Accessories"/>
    <x v="59"/>
    <n v="434.84"/>
    <n v="185"/>
    <s v="Hill, Wagner and Ballard"/>
    <s v="East"/>
    <s v="East Davidville"/>
    <s v="Online"/>
    <n v="2932.6499999999996"/>
    <n v="58.652999999999992"/>
    <n v="1304.52"/>
    <x v="316"/>
    <x v="1"/>
    <n v="0.54609555959870504"/>
  </r>
  <r>
    <x v="317"/>
    <x v="260"/>
    <x v="2"/>
    <x v="2"/>
    <x v="3"/>
    <x v="38"/>
    <s v="STORE18"/>
    <n v="1"/>
    <n v="459.42"/>
    <n v="0.28000000000000003"/>
    <x v="2"/>
    <n v="330.7824"/>
    <s v="John Jordan"/>
    <n v="58"/>
    <x v="1"/>
    <x v="3"/>
    <s v="Tennessee"/>
    <x v="1"/>
    <x v="38"/>
    <x v="0"/>
    <s v="Fitness"/>
    <x v="38"/>
    <n v="167.12"/>
    <n v="316"/>
    <s v="Guerrero-Schmitt"/>
    <s v="East"/>
    <s v="East Stevechester"/>
    <s v="Flagship"/>
    <n v="459.42"/>
    <n v="128.63760000000002"/>
    <n v="167.12"/>
    <x v="317"/>
    <x v="1"/>
    <n v="0.49477360343234705"/>
  </r>
  <r>
    <x v="318"/>
    <x v="261"/>
    <x v="2"/>
    <x v="4"/>
    <x v="236"/>
    <x v="95"/>
    <s v="STORE4"/>
    <n v="2"/>
    <n v="123.19"/>
    <n v="0.19"/>
    <x v="0"/>
    <n v="199.56780000000001"/>
    <s v="Timothy Wright"/>
    <n v="58"/>
    <x v="0"/>
    <x v="234"/>
    <s v="Arkansas"/>
    <x v="2"/>
    <x v="95"/>
    <x v="4"/>
    <s v="Outerwear"/>
    <x v="95"/>
    <n v="296.83"/>
    <n v="352"/>
    <s v="Alexander Group"/>
    <s v="South"/>
    <s v="Port Sharon"/>
    <s v="Online"/>
    <n v="246.38"/>
    <n v="46.812199999999997"/>
    <n v="593.66"/>
    <x v="318"/>
    <x v="1"/>
    <n v="-1.9747283880465683"/>
  </r>
  <r>
    <x v="319"/>
    <x v="262"/>
    <x v="2"/>
    <x v="7"/>
    <x v="237"/>
    <x v="76"/>
    <s v="STORE19"/>
    <n v="1"/>
    <n v="222.95"/>
    <n v="0.02"/>
    <x v="1"/>
    <n v="218.49100000000001"/>
    <s v="Ashley Anderson"/>
    <n v="60"/>
    <x v="1"/>
    <x v="235"/>
    <s v="Mississippi"/>
    <x v="0"/>
    <x v="76"/>
    <x v="3"/>
    <s v="Decor"/>
    <x v="76"/>
    <n v="81.75"/>
    <n v="331.3"/>
    <s v="Mann-Austin"/>
    <s v="East"/>
    <s v="Vasquezborough"/>
    <s v="Online"/>
    <n v="222.95"/>
    <n v="4.4589999999999996"/>
    <n v="81.75"/>
    <x v="319"/>
    <x v="1"/>
    <n v="0.62584271205678954"/>
  </r>
  <r>
    <x v="320"/>
    <x v="263"/>
    <x v="2"/>
    <x v="0"/>
    <x v="238"/>
    <x v="79"/>
    <s v="STORE4"/>
    <n v="3"/>
    <n v="601.92999999999995"/>
    <n v="0.14000000000000001"/>
    <x v="0"/>
    <n v="1552.9793999999999"/>
    <s v="Dr. Lindsay Hanna"/>
    <n v="34"/>
    <x v="1"/>
    <x v="236"/>
    <s v="Hawaii"/>
    <x v="3"/>
    <x v="79"/>
    <x v="2"/>
    <s v="Skincare"/>
    <x v="79"/>
    <n v="283.83"/>
    <n v="244"/>
    <s v="Alexander Group"/>
    <s v="South"/>
    <s v="Port Sharon"/>
    <s v="Online"/>
    <n v="1805.79"/>
    <n v="252.81060000000002"/>
    <n v="851.49"/>
    <x v="320"/>
    <x v="2"/>
    <n v="0.45170554097498006"/>
  </r>
  <r>
    <x v="321"/>
    <x v="264"/>
    <x v="0"/>
    <x v="9"/>
    <x v="239"/>
    <x v="20"/>
    <s v="STORE2"/>
    <n v="1"/>
    <n v="564.1"/>
    <n v="0.03"/>
    <x v="0"/>
    <n v="547.17700000000002"/>
    <s v="Jennifer Carr"/>
    <n v="47"/>
    <x v="1"/>
    <x v="237"/>
    <s v="Missouri"/>
    <x v="2"/>
    <x v="20"/>
    <x v="4"/>
    <s v="Bottoms"/>
    <x v="20"/>
    <n v="218.22"/>
    <n v="224"/>
    <s v="Black-Horn"/>
    <s v="South"/>
    <s v="North Nancyview"/>
    <s v="Outlet"/>
    <n v="564.1"/>
    <n v="16.923000000000002"/>
    <n v="218.22"/>
    <x v="321"/>
    <x v="0"/>
    <n v="0.60118937747748902"/>
  </r>
  <r>
    <x v="322"/>
    <x v="265"/>
    <x v="2"/>
    <x v="4"/>
    <x v="50"/>
    <x v="61"/>
    <s v="STORE5"/>
    <n v="1"/>
    <n v="516.62"/>
    <n v="0.18"/>
    <x v="0"/>
    <n v="423.62840000000011"/>
    <s v="Amy Fowler"/>
    <n v="62"/>
    <x v="1"/>
    <x v="50"/>
    <s v="New York"/>
    <x v="1"/>
    <x v="61"/>
    <x v="3"/>
    <s v="Kitchen"/>
    <x v="61"/>
    <n v="143.43"/>
    <n v="58"/>
    <s v="Gray Ltd"/>
    <s v="North"/>
    <s v="New Michaelchester"/>
    <s v="Outlet"/>
    <n v="516.62"/>
    <n v="92.991599999999991"/>
    <n v="143.43"/>
    <x v="322"/>
    <x v="1"/>
    <n v="0.6614249658427056"/>
  </r>
  <r>
    <x v="323"/>
    <x v="184"/>
    <x v="0"/>
    <x v="0"/>
    <x v="240"/>
    <x v="81"/>
    <s v="STORE12"/>
    <n v="1"/>
    <n v="934.75"/>
    <n v="0.11"/>
    <x v="1"/>
    <n v="831.92750000000001"/>
    <s v="Monica Flynn"/>
    <n v="59"/>
    <x v="1"/>
    <x v="238"/>
    <s v="Tennessee"/>
    <x v="1"/>
    <x v="81"/>
    <x v="2"/>
    <s v="Skincare"/>
    <x v="81"/>
    <n v="266.86"/>
    <n v="458"/>
    <s v="Thomas, Bridges and Harris"/>
    <s v="North"/>
    <s v="Sabrinatown"/>
    <s v="Online"/>
    <n v="934.75"/>
    <n v="102.82250000000001"/>
    <n v="266.86"/>
    <x v="323"/>
    <x v="1"/>
    <n v="0.67922685570557528"/>
  </r>
  <r>
    <x v="324"/>
    <x v="266"/>
    <x v="0"/>
    <x v="10"/>
    <x v="241"/>
    <x v="24"/>
    <s v="STORE7"/>
    <n v="4"/>
    <n v="548.44000000000005"/>
    <n v="0.05"/>
    <x v="1"/>
    <n v="2084.0720000000001"/>
    <s v="Nathaniel Hill"/>
    <n v="43"/>
    <x v="1"/>
    <x v="239"/>
    <s v="Kansas"/>
    <x v="0"/>
    <x v="24"/>
    <x v="1"/>
    <s v="Audio"/>
    <x v="24"/>
    <n v="431.67"/>
    <n v="73"/>
    <s v="Martinez-Mullins"/>
    <s v="South"/>
    <s v="Williamsfurt"/>
    <s v="Online"/>
    <n v="2193.7600000000002"/>
    <n v="109.68800000000002"/>
    <n v="1726.68"/>
    <x v="324"/>
    <x v="4"/>
    <n v="0.17148735744254517"/>
  </r>
  <r>
    <x v="325"/>
    <x v="267"/>
    <x v="2"/>
    <x v="10"/>
    <x v="199"/>
    <x v="92"/>
    <s v="STORE3"/>
    <n v="3"/>
    <n v="361.11"/>
    <n v="0.06"/>
    <x v="0"/>
    <n v="1018.3302"/>
    <s v="Nathan Hernandez"/>
    <n v="32"/>
    <x v="1"/>
    <x v="198"/>
    <s v="Montana"/>
    <x v="2"/>
    <x v="92"/>
    <x v="4"/>
    <s v="Footwear"/>
    <x v="92"/>
    <n v="353.47"/>
    <n v="214"/>
    <s v="Johnson-Wright"/>
    <s v="North"/>
    <s v="Hoodberg"/>
    <s v="Outlet"/>
    <n v="1083.33"/>
    <n v="64.999799999999993"/>
    <n v="1060.4100000000001"/>
    <x v="325"/>
    <x v="2"/>
    <n v="-4.1322353004948777E-2"/>
  </r>
  <r>
    <x v="326"/>
    <x v="268"/>
    <x v="2"/>
    <x v="8"/>
    <x v="8"/>
    <x v="26"/>
    <s v="STORE1"/>
    <n v="2"/>
    <n v="610.37"/>
    <n v="0.1"/>
    <x v="1"/>
    <n v="1098.6659999999999"/>
    <s v="Dr. Suzanne Bullock"/>
    <n v="60"/>
    <x v="1"/>
    <x v="8"/>
    <s v="Alabama"/>
    <x v="1"/>
    <x v="26"/>
    <x v="1"/>
    <s v="Accessories"/>
    <x v="26"/>
    <n v="242.23"/>
    <n v="453"/>
    <s v="Martinez, Adkins and Johnson"/>
    <s v="North"/>
    <s v="Danielmouth"/>
    <s v="Flagship"/>
    <n v="1220.74"/>
    <n v="122.07400000000001"/>
    <n v="484.46"/>
    <x v="326"/>
    <x v="1"/>
    <n v="0.55904706252855729"/>
  </r>
  <r>
    <x v="327"/>
    <x v="269"/>
    <x v="1"/>
    <x v="3"/>
    <x v="159"/>
    <x v="69"/>
    <s v="STORE16"/>
    <n v="1"/>
    <n v="272.2"/>
    <n v="0.3"/>
    <x v="0"/>
    <n v="190.54"/>
    <s v="Mr. Christopher Sims"/>
    <n v="50"/>
    <x v="1"/>
    <x v="158"/>
    <s v="Connecticut"/>
    <x v="2"/>
    <x v="69"/>
    <x v="1"/>
    <s v="Accessories"/>
    <x v="69"/>
    <n v="88.49"/>
    <n v="246"/>
    <s v="Frederick-Wright"/>
    <s v="West"/>
    <s v="New Jimmymouth"/>
    <s v="Flagship"/>
    <n v="272.2"/>
    <n v="81.66"/>
    <n v="88.49"/>
    <x v="327"/>
    <x v="0"/>
    <n v="0.53558307966831109"/>
  </r>
  <r>
    <x v="328"/>
    <x v="209"/>
    <x v="0"/>
    <x v="6"/>
    <x v="240"/>
    <x v="25"/>
    <s v="STORE6"/>
    <n v="3"/>
    <n v="573.1"/>
    <n v="0.16"/>
    <x v="2"/>
    <n v="1444.212"/>
    <s v="Monica Flynn"/>
    <n v="59"/>
    <x v="1"/>
    <x v="238"/>
    <s v="Tennessee"/>
    <x v="1"/>
    <x v="25"/>
    <x v="1"/>
    <s v="Appliances"/>
    <x v="25"/>
    <n v="480.9"/>
    <n v="104"/>
    <s v="Benson-Elliott"/>
    <s v="East"/>
    <s v="Port Josephberg"/>
    <s v="Online"/>
    <n v="1719.3000000000002"/>
    <n v="275.08800000000002"/>
    <n v="1442.6999999999998"/>
    <x v="328"/>
    <x v="1"/>
    <n v="1.0469377072065396E-3"/>
  </r>
  <r>
    <x v="329"/>
    <x v="131"/>
    <x v="2"/>
    <x v="10"/>
    <x v="242"/>
    <x v="96"/>
    <s v="STORE0"/>
    <n v="4"/>
    <n v="24.72"/>
    <n v="0.28000000000000003"/>
    <x v="0"/>
    <n v="71.193599999999989"/>
    <s v="Samuel Arias"/>
    <n v="54"/>
    <x v="0"/>
    <x v="240"/>
    <s v="Wyoming"/>
    <x v="3"/>
    <x v="96"/>
    <x v="2"/>
    <s v="Skincare"/>
    <x v="96"/>
    <n v="312.8"/>
    <n v="350"/>
    <s v="Rivera-Warner"/>
    <s v="East"/>
    <s v="Washingtonfurt"/>
    <s v="Flagship"/>
    <n v="98.88"/>
    <n v="27.686400000000003"/>
    <n v="1251.2"/>
    <x v="329"/>
    <x v="0"/>
    <n v="-16.574613448399859"/>
  </r>
  <r>
    <x v="330"/>
    <x v="270"/>
    <x v="0"/>
    <x v="0"/>
    <x v="243"/>
    <x v="93"/>
    <s v="STORE9"/>
    <n v="3"/>
    <n v="268.89"/>
    <n v="7.0000000000000007E-2"/>
    <x v="2"/>
    <n v="750.20309999999995"/>
    <s v="Tyler Garner"/>
    <n v="64"/>
    <x v="0"/>
    <x v="241"/>
    <s v="Alabama"/>
    <x v="2"/>
    <x v="93"/>
    <x v="0"/>
    <s v="Fitness"/>
    <x v="93"/>
    <n v="495.72"/>
    <n v="323"/>
    <s v="Moore, Padilla and Butler"/>
    <s v="South"/>
    <s v="East Johnstad"/>
    <s v="Flagship"/>
    <n v="806.67"/>
    <n v="56.466900000000003"/>
    <n v="1487.16"/>
    <x v="330"/>
    <x v="1"/>
    <n v="-0.98234318146645916"/>
  </r>
  <r>
    <x v="331"/>
    <x v="271"/>
    <x v="2"/>
    <x v="7"/>
    <x v="99"/>
    <x v="88"/>
    <s v="STORE9"/>
    <n v="1"/>
    <n v="78.5"/>
    <n v="0.17"/>
    <x v="2"/>
    <n v="65.155000000000001"/>
    <s v="Christopher David"/>
    <n v="42"/>
    <x v="0"/>
    <x v="99"/>
    <s v="Massachusetts"/>
    <x v="2"/>
    <x v="88"/>
    <x v="3"/>
    <s v="Furniture"/>
    <x v="88"/>
    <n v="243.7"/>
    <n v="130"/>
    <s v="Moore, Padilla and Butler"/>
    <s v="South"/>
    <s v="East Johnstad"/>
    <s v="Flagship"/>
    <n v="78.5"/>
    <n v="13.345000000000001"/>
    <n v="243.7"/>
    <x v="331"/>
    <x v="4"/>
    <n v="-2.7403115647302583"/>
  </r>
  <r>
    <x v="332"/>
    <x v="272"/>
    <x v="2"/>
    <x v="2"/>
    <x v="244"/>
    <x v="14"/>
    <s v="STORE4"/>
    <n v="3"/>
    <n v="399.42"/>
    <n v="0.02"/>
    <x v="0"/>
    <n v="1174.2947999999999"/>
    <s v="Hayley Pope"/>
    <n v="62"/>
    <x v="1"/>
    <x v="242"/>
    <s v="Florida"/>
    <x v="3"/>
    <x v="14"/>
    <x v="4"/>
    <s v="Tops"/>
    <x v="14"/>
    <n v="223.43"/>
    <n v="154"/>
    <s v="Alexander Group"/>
    <s v="South"/>
    <s v="Port Sharon"/>
    <s v="Online"/>
    <n v="1198.26"/>
    <n v="23.965199999999999"/>
    <n v="670.29"/>
    <x v="332"/>
    <x v="1"/>
    <n v="0.42919784708235104"/>
  </r>
  <r>
    <x v="333"/>
    <x v="99"/>
    <x v="2"/>
    <x v="7"/>
    <x v="245"/>
    <x v="45"/>
    <s v="STORE19"/>
    <n v="3"/>
    <n v="455.82"/>
    <n v="0.01"/>
    <x v="1"/>
    <n v="1353.7854"/>
    <s v="Richard Delgado"/>
    <n v="36"/>
    <x v="0"/>
    <x v="243"/>
    <s v="Pennsylvania"/>
    <x v="2"/>
    <x v="45"/>
    <x v="0"/>
    <s v="Team Sports"/>
    <x v="45"/>
    <n v="204.39"/>
    <n v="281"/>
    <s v="Mann-Austin"/>
    <s v="East"/>
    <s v="Vasquezborough"/>
    <s v="Online"/>
    <n v="1367.46"/>
    <n v="13.6746"/>
    <n v="613.16999999999996"/>
    <x v="333"/>
    <x v="4"/>
    <n v="0.54707001567604441"/>
  </r>
  <r>
    <x v="334"/>
    <x v="75"/>
    <x v="0"/>
    <x v="3"/>
    <x v="116"/>
    <x v="57"/>
    <s v="STORE5"/>
    <n v="2"/>
    <n v="613.23"/>
    <n v="0.15"/>
    <x v="1"/>
    <n v="1042.491"/>
    <s v="Heather Valenzuela"/>
    <n v="31"/>
    <x v="0"/>
    <x v="115"/>
    <s v="Alaska"/>
    <x v="3"/>
    <x v="57"/>
    <x v="0"/>
    <s v="Fitness"/>
    <x v="57"/>
    <n v="190.29"/>
    <n v="260"/>
    <s v="Gray Ltd"/>
    <s v="North"/>
    <s v="New Michaelchester"/>
    <s v="Outlet"/>
    <n v="1226.46"/>
    <n v="183.96899999999999"/>
    <n v="380.58"/>
    <x v="334"/>
    <x v="2"/>
    <n v="0.63493210013323864"/>
  </r>
  <r>
    <x v="335"/>
    <x v="273"/>
    <x v="0"/>
    <x v="4"/>
    <x v="246"/>
    <x v="95"/>
    <s v="STORE14"/>
    <n v="4"/>
    <n v="971.9"/>
    <n v="0.28000000000000003"/>
    <x v="1"/>
    <n v="2799.0720000000001"/>
    <s v="Kelly Garrett"/>
    <n v="62"/>
    <x v="1"/>
    <x v="244"/>
    <s v="Pennsylvania"/>
    <x v="2"/>
    <x v="95"/>
    <x v="4"/>
    <s v="Outerwear"/>
    <x v="95"/>
    <n v="296.83"/>
    <n v="352"/>
    <s v="Mcdonald Inc"/>
    <s v="South"/>
    <s v="Christopherland"/>
    <s v="Outlet"/>
    <n v="3887.6"/>
    <n v="1088.528"/>
    <n v="1187.32"/>
    <x v="335"/>
    <x v="1"/>
    <n v="0.57581655634438844"/>
  </r>
  <r>
    <x v="336"/>
    <x v="274"/>
    <x v="0"/>
    <x v="7"/>
    <x v="247"/>
    <x v="77"/>
    <s v="STORE7"/>
    <n v="3"/>
    <n v="884.92"/>
    <n v="0.06"/>
    <x v="1"/>
    <n v="2495.4744000000001"/>
    <s v="Christopher Olson"/>
    <n v="27"/>
    <x v="1"/>
    <x v="245"/>
    <s v="Maryland"/>
    <x v="1"/>
    <x v="77"/>
    <x v="0"/>
    <s v="Accessories"/>
    <x v="77"/>
    <n v="38.76"/>
    <n v="137"/>
    <s v="Martinez-Mullins"/>
    <s v="South"/>
    <s v="Williamsfurt"/>
    <s v="Online"/>
    <n v="2654.7599999999998"/>
    <n v="159.28559999999999"/>
    <n v="116.28"/>
    <x v="336"/>
    <x v="2"/>
    <n v="0.95340364942233025"/>
  </r>
  <r>
    <x v="337"/>
    <x v="275"/>
    <x v="2"/>
    <x v="8"/>
    <x v="98"/>
    <x v="67"/>
    <s v="STORE9"/>
    <n v="1"/>
    <n v="125"/>
    <n v="0.23"/>
    <x v="0"/>
    <n v="96.25"/>
    <s v="Melissa Duffy Md"/>
    <n v="58"/>
    <x v="1"/>
    <x v="98"/>
    <s v="South Carolina"/>
    <x v="3"/>
    <x v="67"/>
    <x v="1"/>
    <s v="Audio"/>
    <x v="67"/>
    <n v="439.07"/>
    <n v="142"/>
    <s v="Moore, Padilla and Butler"/>
    <s v="South"/>
    <s v="East Johnstad"/>
    <s v="Flagship"/>
    <n v="125"/>
    <n v="28.75"/>
    <n v="439.07"/>
    <x v="337"/>
    <x v="1"/>
    <n v="-3.5617662337662339"/>
  </r>
  <r>
    <x v="338"/>
    <x v="180"/>
    <x v="0"/>
    <x v="2"/>
    <x v="147"/>
    <x v="31"/>
    <s v="STORE15"/>
    <n v="2"/>
    <n v="188.25"/>
    <n v="0.08"/>
    <x v="1"/>
    <n v="346.38"/>
    <s v="Susan Mcdonald"/>
    <n v="45"/>
    <x v="0"/>
    <x v="146"/>
    <s v="Arkansas"/>
    <x v="2"/>
    <x v="31"/>
    <x v="3"/>
    <s v="Kitchen"/>
    <x v="31"/>
    <n v="298.86"/>
    <n v="308"/>
    <s v="Shelton PLC"/>
    <s v="North"/>
    <s v="East Jenniferstad"/>
    <s v="Flagship"/>
    <n v="376.5"/>
    <n v="30.12"/>
    <n v="597.72"/>
    <x v="338"/>
    <x v="4"/>
    <n v="-0.72561926208210648"/>
  </r>
  <r>
    <x v="339"/>
    <x v="276"/>
    <x v="0"/>
    <x v="4"/>
    <x v="248"/>
    <x v="54"/>
    <s v="STORE6"/>
    <n v="4"/>
    <n v="344.12"/>
    <n v="0.25"/>
    <x v="1"/>
    <n v="1032.3599999999999"/>
    <s v="Alejandro Doyle"/>
    <n v="35"/>
    <x v="0"/>
    <x v="246"/>
    <s v="New Mexico"/>
    <x v="1"/>
    <x v="54"/>
    <x v="4"/>
    <s v="Outerwear"/>
    <x v="54"/>
    <n v="167.34"/>
    <n v="296"/>
    <s v="Benson-Elliott"/>
    <s v="East"/>
    <s v="Port Josephberg"/>
    <s v="Online"/>
    <n v="1376.48"/>
    <n v="344.12"/>
    <n v="669.36"/>
    <x v="339"/>
    <x v="2"/>
    <n v="0.35162152737417174"/>
  </r>
  <r>
    <x v="340"/>
    <x v="47"/>
    <x v="1"/>
    <x v="11"/>
    <x v="234"/>
    <x v="53"/>
    <s v="STORE19"/>
    <n v="3"/>
    <n v="997.95"/>
    <n v="0.09"/>
    <x v="2"/>
    <n v="2724.4034999999999"/>
    <s v="Gina Knight"/>
    <n v="54"/>
    <x v="1"/>
    <x v="232"/>
    <s v="Nevada"/>
    <x v="2"/>
    <x v="53"/>
    <x v="0"/>
    <s v="Accessories"/>
    <x v="53"/>
    <n v="144.53"/>
    <n v="367"/>
    <s v="Mann-Austin"/>
    <s v="East"/>
    <s v="Vasquezborough"/>
    <s v="Online"/>
    <n v="2993.8500000000004"/>
    <n v="269.44650000000001"/>
    <n v="433.59000000000003"/>
    <x v="340"/>
    <x v="0"/>
    <n v="0.84084956578568482"/>
  </r>
  <r>
    <x v="341"/>
    <x v="277"/>
    <x v="2"/>
    <x v="9"/>
    <x v="249"/>
    <x v="75"/>
    <s v="STORE15"/>
    <n v="3"/>
    <n v="121.64"/>
    <n v="7.0000000000000007E-2"/>
    <x v="1"/>
    <n v="339.37560000000002"/>
    <s v="Stephanie Conway"/>
    <n v="24"/>
    <x v="0"/>
    <x v="247"/>
    <s v="Mississippi"/>
    <x v="0"/>
    <x v="75"/>
    <x v="1"/>
    <s v="Accessories"/>
    <x v="75"/>
    <n v="449.4"/>
    <n v="338"/>
    <s v="Shelton PLC"/>
    <s v="North"/>
    <s v="East Jenniferstad"/>
    <s v="Flagship"/>
    <n v="364.92"/>
    <n v="25.544400000000003"/>
    <n v="1348.1999999999998"/>
    <x v="341"/>
    <x v="3"/>
    <n v="-2.9725896617199341"/>
  </r>
  <r>
    <x v="342"/>
    <x v="278"/>
    <x v="0"/>
    <x v="8"/>
    <x v="70"/>
    <x v="88"/>
    <s v="STORE10"/>
    <n v="2"/>
    <n v="692.72"/>
    <n v="0.13"/>
    <x v="1"/>
    <n v="1205.3327999999999"/>
    <s v="Lisa Young"/>
    <n v="38"/>
    <x v="0"/>
    <x v="70"/>
    <s v="Georgia"/>
    <x v="1"/>
    <x v="88"/>
    <x v="3"/>
    <s v="Furniture"/>
    <x v="88"/>
    <n v="243.7"/>
    <n v="130"/>
    <s v="Hill, Wagner and Ballard"/>
    <s v="East"/>
    <s v="East Davidville"/>
    <s v="Online"/>
    <n v="1385.44"/>
    <n v="180.10720000000001"/>
    <n v="487.4"/>
    <x v="342"/>
    <x v="4"/>
    <n v="0.5956303520488283"/>
  </r>
  <r>
    <x v="343"/>
    <x v="279"/>
    <x v="0"/>
    <x v="3"/>
    <x v="250"/>
    <x v="10"/>
    <s v="STORE19"/>
    <n v="3"/>
    <n v="794.59"/>
    <n v="0.03"/>
    <x v="1"/>
    <n v="2312.2568999999999"/>
    <s v="Leslie Johnson"/>
    <n v="31"/>
    <x v="0"/>
    <x v="248"/>
    <s v="Utah"/>
    <x v="1"/>
    <x v="10"/>
    <x v="0"/>
    <s v="Outdoor"/>
    <x v="10"/>
    <n v="166.06"/>
    <n v="340"/>
    <s v="Mann-Austin"/>
    <s v="East"/>
    <s v="Vasquezborough"/>
    <s v="Online"/>
    <n v="2383.77"/>
    <n v="71.513099999999994"/>
    <n v="498.18"/>
    <x v="343"/>
    <x v="2"/>
    <n v="0.78454816158187268"/>
  </r>
  <r>
    <x v="344"/>
    <x v="183"/>
    <x v="1"/>
    <x v="11"/>
    <x v="251"/>
    <x v="33"/>
    <s v="STORE9"/>
    <n v="1"/>
    <n v="907.95"/>
    <n v="0.1"/>
    <x v="1"/>
    <n v="817.15500000000009"/>
    <s v="Ashley Cohen"/>
    <n v="53"/>
    <x v="1"/>
    <x v="249"/>
    <s v="Nebraska"/>
    <x v="2"/>
    <x v="33"/>
    <x v="1"/>
    <s v="Audio"/>
    <x v="33"/>
    <n v="322.41000000000003"/>
    <n v="213"/>
    <s v="Moore, Padilla and Butler"/>
    <s v="South"/>
    <s v="East Johnstad"/>
    <s v="Flagship"/>
    <n v="907.95"/>
    <n v="90.795000000000016"/>
    <n v="322.41000000000003"/>
    <x v="344"/>
    <x v="0"/>
    <n v="0.60544817078767188"/>
  </r>
  <r>
    <x v="345"/>
    <x v="280"/>
    <x v="2"/>
    <x v="11"/>
    <x v="86"/>
    <x v="57"/>
    <s v="STORE0"/>
    <n v="2"/>
    <n v="660.81"/>
    <n v="0.18"/>
    <x v="0"/>
    <n v="1083.7284"/>
    <s v="Cynthia Roberts"/>
    <n v="22"/>
    <x v="1"/>
    <x v="86"/>
    <s v="Vermont"/>
    <x v="0"/>
    <x v="57"/>
    <x v="0"/>
    <s v="Fitness"/>
    <x v="57"/>
    <n v="190.29"/>
    <n v="260"/>
    <s v="Rivera-Warner"/>
    <s v="East"/>
    <s v="Washingtonfurt"/>
    <s v="Flagship"/>
    <n v="1321.62"/>
    <n v="237.89159999999998"/>
    <n v="380.58"/>
    <x v="345"/>
    <x v="3"/>
    <n v="0.64882345059887703"/>
  </r>
  <r>
    <x v="346"/>
    <x v="192"/>
    <x v="2"/>
    <x v="8"/>
    <x v="252"/>
    <x v="69"/>
    <s v="STORE8"/>
    <n v="3"/>
    <n v="564.94000000000005"/>
    <n v="0.22"/>
    <x v="2"/>
    <n v="1321.9595999999999"/>
    <s v="Kristin Stein"/>
    <n v="23"/>
    <x v="0"/>
    <x v="250"/>
    <s v="Missouri"/>
    <x v="2"/>
    <x v="69"/>
    <x v="1"/>
    <s v="Accessories"/>
    <x v="69"/>
    <n v="88.49"/>
    <n v="246"/>
    <s v="Bean, Jones and Park"/>
    <s v="West"/>
    <s v="Thompsonborough"/>
    <s v="Online"/>
    <n v="1694.8200000000002"/>
    <n v="372.86040000000003"/>
    <n v="265.46999999999997"/>
    <x v="346"/>
    <x v="3"/>
    <n v="0.79918448339873616"/>
  </r>
  <r>
    <x v="347"/>
    <x v="281"/>
    <x v="0"/>
    <x v="8"/>
    <x v="76"/>
    <x v="5"/>
    <s v="STORE15"/>
    <n v="2"/>
    <n v="280.37"/>
    <n v="0.22"/>
    <x v="2"/>
    <n v="437.37720000000002"/>
    <s v="Katherine Dorsey"/>
    <n v="24"/>
    <x v="0"/>
    <x v="76"/>
    <s v="Oklahoma"/>
    <x v="1"/>
    <x v="5"/>
    <x v="1"/>
    <s v="Appliances"/>
    <x v="5"/>
    <n v="465.34"/>
    <n v="301"/>
    <s v="Shelton PLC"/>
    <s v="North"/>
    <s v="East Jenniferstad"/>
    <s v="Flagship"/>
    <n v="560.74"/>
    <n v="123.36280000000001"/>
    <n v="930.68"/>
    <x v="347"/>
    <x v="3"/>
    <n v="-1.1278658329698026"/>
  </r>
  <r>
    <x v="348"/>
    <x v="282"/>
    <x v="0"/>
    <x v="0"/>
    <x v="61"/>
    <x v="57"/>
    <s v="STORE3"/>
    <n v="2"/>
    <n v="85.23"/>
    <n v="0.13"/>
    <x v="0"/>
    <n v="148.30019999999999"/>
    <s v="Jacqueline Anthony"/>
    <n v="28"/>
    <x v="0"/>
    <x v="61"/>
    <s v="Ohio"/>
    <x v="3"/>
    <x v="57"/>
    <x v="0"/>
    <s v="Fitness"/>
    <x v="57"/>
    <n v="190.29"/>
    <n v="260"/>
    <s v="Johnson-Wright"/>
    <s v="North"/>
    <s v="Hoodberg"/>
    <s v="Outlet"/>
    <n v="170.46"/>
    <n v="22.159800000000001"/>
    <n v="380.58"/>
    <x v="348"/>
    <x v="2"/>
    <n v="-1.566281097395688"/>
  </r>
  <r>
    <x v="349"/>
    <x v="283"/>
    <x v="2"/>
    <x v="10"/>
    <x v="212"/>
    <x v="16"/>
    <s v="STORE13"/>
    <n v="2"/>
    <n v="563.29999999999995"/>
    <n v="0.26"/>
    <x v="0"/>
    <n v="833.68399999999997"/>
    <s v="Jason Mullins"/>
    <n v="47"/>
    <x v="1"/>
    <x v="211"/>
    <s v="Delaware"/>
    <x v="2"/>
    <x v="16"/>
    <x v="3"/>
    <s v="Decor"/>
    <x v="16"/>
    <n v="219.12"/>
    <n v="378"/>
    <s v="Gardner, Humphrey and Contreras"/>
    <s v="East"/>
    <s v="Johnsonville"/>
    <s v="Flagship"/>
    <n v="1126.5999999999999"/>
    <n v="292.916"/>
    <n v="438.24"/>
    <x v="349"/>
    <x v="0"/>
    <n v="0.47433320058919204"/>
  </r>
  <r>
    <x v="350"/>
    <x v="273"/>
    <x v="0"/>
    <x v="4"/>
    <x v="153"/>
    <x v="61"/>
    <s v="STORE18"/>
    <n v="2"/>
    <n v="827.81"/>
    <n v="0.04"/>
    <x v="1"/>
    <n v="1589.3951999999999"/>
    <s v="Robert Jones Dds"/>
    <n v="25"/>
    <x v="0"/>
    <x v="152"/>
    <s v="Oklahoma"/>
    <x v="1"/>
    <x v="61"/>
    <x v="3"/>
    <s v="Kitchen"/>
    <x v="61"/>
    <n v="143.43"/>
    <n v="58"/>
    <s v="Guerrero-Schmitt"/>
    <s v="East"/>
    <s v="East Stevechester"/>
    <s v="Flagship"/>
    <n v="1655.62"/>
    <n v="66.224800000000002"/>
    <n v="286.86"/>
    <x v="350"/>
    <x v="3"/>
    <n v="0.81951625372972048"/>
  </r>
  <r>
    <x v="351"/>
    <x v="284"/>
    <x v="0"/>
    <x v="3"/>
    <x v="96"/>
    <x v="21"/>
    <s v="STORE18"/>
    <n v="3"/>
    <n v="877.71"/>
    <n v="0.12"/>
    <x v="1"/>
    <n v="2317.1543999999999"/>
    <s v="Eric Todd"/>
    <n v="61"/>
    <x v="0"/>
    <x v="96"/>
    <s v="Montana"/>
    <x v="0"/>
    <x v="21"/>
    <x v="2"/>
    <s v="Haircare"/>
    <x v="21"/>
    <n v="115.82"/>
    <n v="460"/>
    <s v="Guerrero-Schmitt"/>
    <s v="East"/>
    <s v="East Stevechester"/>
    <s v="Flagship"/>
    <n v="2633.13"/>
    <n v="315.97559999999999"/>
    <n v="347.46"/>
    <x v="351"/>
    <x v="1"/>
    <n v="0.85004883576165657"/>
  </r>
  <r>
    <x v="352"/>
    <x v="285"/>
    <x v="0"/>
    <x v="3"/>
    <x v="99"/>
    <x v="71"/>
    <s v="STORE9"/>
    <n v="4"/>
    <n v="488.56"/>
    <n v="0.26"/>
    <x v="2"/>
    <n v="1446.1376"/>
    <s v="Christopher David"/>
    <n v="42"/>
    <x v="0"/>
    <x v="99"/>
    <s v="Massachusetts"/>
    <x v="2"/>
    <x v="71"/>
    <x v="0"/>
    <s v="Fitness"/>
    <x v="71"/>
    <n v="30.62"/>
    <n v="138"/>
    <s v="Moore, Padilla and Butler"/>
    <s v="South"/>
    <s v="East Johnstad"/>
    <s v="Flagship"/>
    <n v="1954.24"/>
    <n v="508.10240000000005"/>
    <n v="122.48"/>
    <x v="352"/>
    <x v="4"/>
    <n v="0.91530543151633703"/>
  </r>
  <r>
    <x v="353"/>
    <x v="286"/>
    <x v="0"/>
    <x v="0"/>
    <x v="253"/>
    <x v="60"/>
    <s v="STORE12"/>
    <n v="4"/>
    <n v="175.91"/>
    <n v="0.13"/>
    <x v="1"/>
    <n v="612.16679999999997"/>
    <s v="Christopher Lester"/>
    <n v="64"/>
    <x v="0"/>
    <x v="251"/>
    <s v="Georgia"/>
    <x v="2"/>
    <x v="60"/>
    <x v="4"/>
    <s v="Accessories"/>
    <x v="60"/>
    <n v="174.02"/>
    <n v="268"/>
    <s v="Thomas, Bridges and Harris"/>
    <s v="North"/>
    <s v="Sabrinatown"/>
    <s v="Online"/>
    <n v="703.64"/>
    <n v="91.473200000000006"/>
    <n v="696.08"/>
    <x v="353"/>
    <x v="1"/>
    <n v="-0.1370757120444952"/>
  </r>
  <r>
    <x v="354"/>
    <x v="287"/>
    <x v="0"/>
    <x v="10"/>
    <x v="201"/>
    <x v="72"/>
    <s v="STORE8"/>
    <n v="4"/>
    <n v="289.66000000000003"/>
    <n v="0.25"/>
    <x v="2"/>
    <n v="868.98"/>
    <s v="Nicholas Webb"/>
    <n v="19"/>
    <x v="0"/>
    <x v="200"/>
    <s v="Nevada"/>
    <x v="0"/>
    <x v="72"/>
    <x v="3"/>
    <s v="Lighting"/>
    <x v="72"/>
    <n v="371.38"/>
    <n v="220"/>
    <s v="Bean, Jones and Park"/>
    <s v="West"/>
    <s v="Thompsonborough"/>
    <s v="Online"/>
    <n v="1158.6400000000001"/>
    <n v="289.66000000000003"/>
    <n v="1485.52"/>
    <x v="354"/>
    <x v="3"/>
    <n v="-0.70949849248544261"/>
  </r>
  <r>
    <x v="355"/>
    <x v="288"/>
    <x v="0"/>
    <x v="4"/>
    <x v="254"/>
    <x v="5"/>
    <s v="STORE15"/>
    <n v="2"/>
    <n v="899.27"/>
    <n v="0.17"/>
    <x v="0"/>
    <n v="1492.7882"/>
    <s v="Mr. William Horton"/>
    <n v="31"/>
    <x v="0"/>
    <x v="252"/>
    <s v="Virginia"/>
    <x v="1"/>
    <x v="5"/>
    <x v="1"/>
    <s v="Appliances"/>
    <x v="5"/>
    <n v="465.34"/>
    <n v="301"/>
    <s v="Shelton PLC"/>
    <s v="North"/>
    <s v="East Jenniferstad"/>
    <s v="Flagship"/>
    <n v="1798.54"/>
    <n v="305.7518"/>
    <n v="930.68"/>
    <x v="355"/>
    <x v="2"/>
    <n v="0.37654919833905443"/>
  </r>
  <r>
    <x v="356"/>
    <x v="289"/>
    <x v="0"/>
    <x v="4"/>
    <x v="10"/>
    <x v="97"/>
    <s v="STORE1"/>
    <n v="1"/>
    <n v="691.38"/>
    <n v="0.11"/>
    <x v="2"/>
    <n v="615.32820000000004"/>
    <s v="Michael Thomas"/>
    <n v="21"/>
    <x v="1"/>
    <x v="10"/>
    <s v="Nevada"/>
    <x v="2"/>
    <x v="97"/>
    <x v="4"/>
    <s v="Bottoms"/>
    <x v="97"/>
    <n v="303.75"/>
    <n v="343"/>
    <s v="Martinez, Adkins and Johnson"/>
    <s v="North"/>
    <s v="Danielmouth"/>
    <s v="Flagship"/>
    <n v="691.38"/>
    <n v="76.0518"/>
    <n v="303.75"/>
    <x v="356"/>
    <x v="3"/>
    <n v="0.50636099564427572"/>
  </r>
  <r>
    <x v="357"/>
    <x v="290"/>
    <x v="0"/>
    <x v="8"/>
    <x v="255"/>
    <x v="16"/>
    <s v="STORE0"/>
    <n v="3"/>
    <n v="158.72"/>
    <n v="0.13"/>
    <x v="0"/>
    <n v="414.25920000000002"/>
    <s v="Jason Wheeler"/>
    <n v="47"/>
    <x v="1"/>
    <x v="253"/>
    <s v="Illinois"/>
    <x v="1"/>
    <x v="16"/>
    <x v="3"/>
    <s v="Decor"/>
    <x v="16"/>
    <n v="219.12"/>
    <n v="378"/>
    <s v="Rivera-Warner"/>
    <s v="East"/>
    <s v="Washingtonfurt"/>
    <s v="Flagship"/>
    <n v="476.15999999999997"/>
    <n v="61.900799999999997"/>
    <n v="657.36"/>
    <x v="357"/>
    <x v="0"/>
    <n v="-0.58683259176863178"/>
  </r>
  <r>
    <x v="358"/>
    <x v="106"/>
    <x v="0"/>
    <x v="5"/>
    <x v="256"/>
    <x v="17"/>
    <s v="STORE16"/>
    <n v="4"/>
    <n v="537.15"/>
    <n v="0.06"/>
    <x v="2"/>
    <n v="2019.684"/>
    <s v="Antonio Jones"/>
    <n v="48"/>
    <x v="0"/>
    <x v="254"/>
    <s v="Georgia"/>
    <x v="2"/>
    <x v="17"/>
    <x v="2"/>
    <s v="Fragrance"/>
    <x v="17"/>
    <n v="482.75"/>
    <n v="444"/>
    <s v="Frederick-Wright"/>
    <s v="West"/>
    <s v="New Jimmymouth"/>
    <s v="Flagship"/>
    <n v="2148.6"/>
    <n v="128.916"/>
    <n v="1931"/>
    <x v="358"/>
    <x v="0"/>
    <n v="4.3909839361008937E-2"/>
  </r>
  <r>
    <x v="359"/>
    <x v="0"/>
    <x v="0"/>
    <x v="0"/>
    <x v="222"/>
    <x v="89"/>
    <s v="STORE9"/>
    <n v="3"/>
    <n v="771.7"/>
    <n v="0.05"/>
    <x v="2"/>
    <n v="2199.3449999999998"/>
    <s v="Karen King"/>
    <n v="64"/>
    <x v="1"/>
    <x v="221"/>
    <s v="North Carolina"/>
    <x v="3"/>
    <x v="89"/>
    <x v="0"/>
    <s v="Fitness"/>
    <x v="89"/>
    <n v="313.26"/>
    <n v="369"/>
    <s v="Moore, Padilla and Butler"/>
    <s v="South"/>
    <s v="East Johnstad"/>
    <s v="Flagship"/>
    <n v="2315.1000000000004"/>
    <n v="115.75500000000002"/>
    <n v="939.78"/>
    <x v="359"/>
    <x v="1"/>
    <n v="0.57270005387967782"/>
  </r>
  <r>
    <x v="360"/>
    <x v="291"/>
    <x v="0"/>
    <x v="3"/>
    <x v="140"/>
    <x v="12"/>
    <s v="STORE1"/>
    <n v="4"/>
    <n v="677.25"/>
    <n v="0.14000000000000001"/>
    <x v="1"/>
    <n v="2329.7399999999998"/>
    <s v="Travis Holland"/>
    <n v="38"/>
    <x v="0"/>
    <x v="139"/>
    <s v="New Hampshire"/>
    <x v="3"/>
    <x v="12"/>
    <x v="0"/>
    <s v="Accessories"/>
    <x v="12"/>
    <n v="131.24"/>
    <n v="232"/>
    <s v="Martinez, Adkins and Johnson"/>
    <s v="North"/>
    <s v="Danielmouth"/>
    <s v="Flagship"/>
    <n v="2709"/>
    <n v="379.26000000000005"/>
    <n v="524.96"/>
    <x v="360"/>
    <x v="4"/>
    <n v="0.77467013486483471"/>
  </r>
  <r>
    <x v="361"/>
    <x v="171"/>
    <x v="2"/>
    <x v="10"/>
    <x v="257"/>
    <x v="24"/>
    <s v="STORE11"/>
    <n v="1"/>
    <n v="645.48"/>
    <n v="0.26"/>
    <x v="2"/>
    <n v="477.65519999999998"/>
    <s v="Sarah Schneider"/>
    <n v="34"/>
    <x v="1"/>
    <x v="255"/>
    <s v="Pennsylvania"/>
    <x v="3"/>
    <x v="24"/>
    <x v="1"/>
    <s v="Audio"/>
    <x v="24"/>
    <n v="431.67"/>
    <n v="73"/>
    <s v="Aguirre-Keller"/>
    <s v="South"/>
    <s v="Lake Michael"/>
    <s v="Online"/>
    <n v="645.48"/>
    <n v="167.82480000000001"/>
    <n v="431.67"/>
    <x v="361"/>
    <x v="2"/>
    <n v="9.627279259181093E-2"/>
  </r>
  <r>
    <x v="362"/>
    <x v="241"/>
    <x v="2"/>
    <x v="0"/>
    <x v="258"/>
    <x v="78"/>
    <s v="STORE2"/>
    <n v="2"/>
    <n v="934"/>
    <n v="0.3"/>
    <x v="2"/>
    <n v="1307.5999999999999"/>
    <s v="Denise Tate"/>
    <n v="34"/>
    <x v="0"/>
    <x v="256"/>
    <s v="Arkansas"/>
    <x v="1"/>
    <x v="78"/>
    <x v="0"/>
    <s v="Team Sports"/>
    <x v="78"/>
    <n v="107.06"/>
    <n v="359"/>
    <s v="Black-Horn"/>
    <s v="South"/>
    <s v="North Nancyview"/>
    <s v="Outlet"/>
    <n v="1868"/>
    <n v="560.4"/>
    <n v="214.12"/>
    <x v="362"/>
    <x v="2"/>
    <n v="0.83624961762006733"/>
  </r>
  <r>
    <x v="363"/>
    <x v="292"/>
    <x v="2"/>
    <x v="6"/>
    <x v="159"/>
    <x v="54"/>
    <s v="STORE2"/>
    <n v="1"/>
    <n v="669.53"/>
    <n v="0.2"/>
    <x v="0"/>
    <n v="535.62400000000002"/>
    <s v="Mr. Christopher Sims"/>
    <n v="50"/>
    <x v="1"/>
    <x v="158"/>
    <s v="Connecticut"/>
    <x v="2"/>
    <x v="54"/>
    <x v="4"/>
    <s v="Outerwear"/>
    <x v="54"/>
    <n v="167.34"/>
    <n v="296"/>
    <s v="Black-Horn"/>
    <s v="South"/>
    <s v="North Nancyview"/>
    <s v="Outlet"/>
    <n v="669.53"/>
    <n v="133.90600000000001"/>
    <n v="167.34"/>
    <x v="363"/>
    <x v="0"/>
    <n v="0.68757934670589815"/>
  </r>
  <r>
    <x v="364"/>
    <x v="122"/>
    <x v="2"/>
    <x v="9"/>
    <x v="188"/>
    <x v="68"/>
    <s v="STORE18"/>
    <n v="1"/>
    <n v="213.69"/>
    <n v="0.28000000000000003"/>
    <x v="2"/>
    <n v="153.85679999999999"/>
    <s v="Kathryn Garcia"/>
    <n v="44"/>
    <x v="0"/>
    <x v="187"/>
    <s v="California"/>
    <x v="1"/>
    <x v="68"/>
    <x v="3"/>
    <s v="Lighting"/>
    <x v="68"/>
    <n v="382.22"/>
    <n v="329"/>
    <s v="Guerrero-Schmitt"/>
    <s v="East"/>
    <s v="East Stevechester"/>
    <s v="Flagship"/>
    <n v="213.69"/>
    <n v="59.833200000000005"/>
    <n v="382.22"/>
    <x v="364"/>
    <x v="4"/>
    <n v="-1.484258089340218"/>
  </r>
  <r>
    <x v="365"/>
    <x v="52"/>
    <x v="2"/>
    <x v="6"/>
    <x v="259"/>
    <x v="39"/>
    <s v="STORE19"/>
    <n v="2"/>
    <n v="99.1"/>
    <n v="0.2"/>
    <x v="1"/>
    <n v="158.56"/>
    <s v="Katherine Young"/>
    <n v="29"/>
    <x v="0"/>
    <x v="257"/>
    <s v="Vermont"/>
    <x v="0"/>
    <x v="39"/>
    <x v="3"/>
    <s v="Storage"/>
    <x v="39"/>
    <n v="123.46"/>
    <n v="76"/>
    <s v="Mann-Austin"/>
    <s v="East"/>
    <s v="Vasquezborough"/>
    <s v="Online"/>
    <n v="198.2"/>
    <n v="39.64"/>
    <n v="246.92"/>
    <x v="365"/>
    <x v="2"/>
    <n v="-0.55726538849646812"/>
  </r>
  <r>
    <x v="366"/>
    <x v="293"/>
    <x v="0"/>
    <x v="2"/>
    <x v="260"/>
    <x v="92"/>
    <s v="STORE16"/>
    <n v="1"/>
    <n v="628.98"/>
    <n v="0.03"/>
    <x v="2"/>
    <n v="610.11059999999998"/>
    <s v="James Holloway Jr."/>
    <n v="45"/>
    <x v="0"/>
    <x v="258"/>
    <s v="Indiana"/>
    <x v="2"/>
    <x v="92"/>
    <x v="4"/>
    <s v="Footwear"/>
    <x v="92"/>
    <n v="353.47"/>
    <n v="214"/>
    <s v="Frederick-Wright"/>
    <s v="West"/>
    <s v="New Jimmymouth"/>
    <s v="Flagship"/>
    <n v="628.98"/>
    <n v="18.869399999999999"/>
    <n v="353.47"/>
    <x v="366"/>
    <x v="4"/>
    <n v="0.42064602713016291"/>
  </r>
  <r>
    <x v="367"/>
    <x v="294"/>
    <x v="2"/>
    <x v="6"/>
    <x v="245"/>
    <x v="94"/>
    <s v="STORE4"/>
    <n v="3"/>
    <n v="944.64"/>
    <n v="0.26"/>
    <x v="0"/>
    <n v="2097.1008000000002"/>
    <s v="Richard Delgado"/>
    <n v="36"/>
    <x v="0"/>
    <x v="243"/>
    <s v="Pennsylvania"/>
    <x v="2"/>
    <x v="94"/>
    <x v="3"/>
    <s v="Furniture"/>
    <x v="94"/>
    <n v="388.46"/>
    <n v="208"/>
    <s v="Alexander Group"/>
    <s v="South"/>
    <s v="Port Sharon"/>
    <s v="Online"/>
    <n v="2833.92"/>
    <n v="736.81920000000002"/>
    <n v="1165.3799999999999"/>
    <x v="367"/>
    <x v="4"/>
    <n v="0.44428994543323824"/>
  </r>
  <r>
    <x v="368"/>
    <x v="260"/>
    <x v="2"/>
    <x v="2"/>
    <x v="198"/>
    <x v="47"/>
    <s v="STORE12"/>
    <n v="2"/>
    <n v="121.7"/>
    <n v="0.06"/>
    <x v="2"/>
    <n v="228.79599999999999"/>
    <s v="Debra Mccullough"/>
    <n v="42"/>
    <x v="0"/>
    <x v="197"/>
    <s v="Montana"/>
    <x v="1"/>
    <x v="47"/>
    <x v="1"/>
    <s v="Computer"/>
    <x v="47"/>
    <n v="377.52"/>
    <n v="485"/>
    <s v="Thomas, Bridges and Harris"/>
    <s v="North"/>
    <s v="Sabrinatown"/>
    <s v="Online"/>
    <n v="243.4"/>
    <n v="14.603999999999999"/>
    <n v="755.04"/>
    <x v="368"/>
    <x v="4"/>
    <n v="-2.3000576933163166"/>
  </r>
  <r>
    <x v="369"/>
    <x v="30"/>
    <x v="1"/>
    <x v="11"/>
    <x v="164"/>
    <x v="15"/>
    <s v="STORE3"/>
    <n v="4"/>
    <n v="269.49"/>
    <n v="7.0000000000000007E-2"/>
    <x v="1"/>
    <n v="1002.5028"/>
    <s v="Eric Holmes"/>
    <n v="64"/>
    <x v="1"/>
    <x v="163"/>
    <s v="Wyoming"/>
    <x v="3"/>
    <x v="15"/>
    <x v="0"/>
    <s v="Fitness"/>
    <x v="15"/>
    <n v="240.63"/>
    <n v="423"/>
    <s v="Johnson-Wright"/>
    <s v="North"/>
    <s v="Hoodberg"/>
    <s v="Outlet"/>
    <n v="1077.96"/>
    <n v="75.457200000000014"/>
    <n v="962.52"/>
    <x v="369"/>
    <x v="1"/>
    <n v="3.9882980875464887E-2"/>
  </r>
  <r>
    <x v="370"/>
    <x v="295"/>
    <x v="2"/>
    <x v="9"/>
    <x v="179"/>
    <x v="62"/>
    <s v="STORE18"/>
    <n v="1"/>
    <n v="678.2"/>
    <n v="0.14000000000000001"/>
    <x v="0"/>
    <n v="583.25200000000007"/>
    <s v="Sheila Wilson"/>
    <n v="35"/>
    <x v="0"/>
    <x v="178"/>
    <s v="Tennessee"/>
    <x v="2"/>
    <x v="62"/>
    <x v="0"/>
    <s v="Equipment"/>
    <x v="62"/>
    <n v="484.62"/>
    <n v="432"/>
    <s v="Guerrero-Schmitt"/>
    <s v="East"/>
    <s v="East Stevechester"/>
    <s v="Flagship"/>
    <n v="678.2"/>
    <n v="94.948000000000022"/>
    <n v="484.62"/>
    <x v="370"/>
    <x v="2"/>
    <n v="0.16910700691982206"/>
  </r>
  <r>
    <x v="371"/>
    <x v="296"/>
    <x v="0"/>
    <x v="7"/>
    <x v="104"/>
    <x v="64"/>
    <s v="STORE13"/>
    <n v="1"/>
    <n v="752.45"/>
    <n v="0.21"/>
    <x v="2"/>
    <n v="594.43550000000005"/>
    <s v="Timothy Juarez"/>
    <n v="22"/>
    <x v="1"/>
    <x v="104"/>
    <s v="South Carolina"/>
    <x v="3"/>
    <x v="64"/>
    <x v="1"/>
    <s v="Accessories"/>
    <x v="64"/>
    <n v="340.14"/>
    <n v="361"/>
    <s v="Gardner, Humphrey and Contreras"/>
    <s v="East"/>
    <s v="Johnsonville"/>
    <s v="Flagship"/>
    <n v="752.45"/>
    <n v="158.0145"/>
    <n v="340.14"/>
    <x v="371"/>
    <x v="3"/>
    <n v="0.42779325931913564"/>
  </r>
  <r>
    <x v="372"/>
    <x v="297"/>
    <x v="0"/>
    <x v="9"/>
    <x v="65"/>
    <x v="32"/>
    <s v="STORE13"/>
    <n v="2"/>
    <n v="209.66"/>
    <n v="0.21"/>
    <x v="0"/>
    <n v="331.26280000000003"/>
    <s v="Christopher Carter"/>
    <n v="27"/>
    <x v="1"/>
    <x v="65"/>
    <s v="South Dakota"/>
    <x v="1"/>
    <x v="32"/>
    <x v="2"/>
    <s v="Skincare"/>
    <x v="32"/>
    <n v="358.47"/>
    <n v="213"/>
    <s v="Gardner, Humphrey and Contreras"/>
    <s v="East"/>
    <s v="Johnsonville"/>
    <s v="Flagship"/>
    <n v="419.32"/>
    <n v="88.057199999999995"/>
    <n v="716.94"/>
    <x v="372"/>
    <x v="2"/>
    <n v="-1.1642635394013454"/>
  </r>
  <r>
    <x v="373"/>
    <x v="298"/>
    <x v="2"/>
    <x v="4"/>
    <x v="261"/>
    <x v="0"/>
    <s v="STORE19"/>
    <n v="2"/>
    <n v="739.95"/>
    <n v="0.1"/>
    <x v="2"/>
    <n v="1331.91"/>
    <s v="Cynthia Morris"/>
    <n v="18"/>
    <x v="1"/>
    <x v="259"/>
    <s v="Arizona"/>
    <x v="2"/>
    <x v="0"/>
    <x v="0"/>
    <s v="Team Sports"/>
    <x v="0"/>
    <n v="245.98"/>
    <n v="471"/>
    <s v="Mann-Austin"/>
    <s v="East"/>
    <s v="Vasquezborough"/>
    <s v="Online"/>
    <n v="1479.9"/>
    <n v="147.99"/>
    <n v="491.96"/>
    <x v="373"/>
    <x v="3"/>
    <n v="0.63063570361360755"/>
  </r>
  <r>
    <x v="374"/>
    <x v="149"/>
    <x v="1"/>
    <x v="1"/>
    <x v="262"/>
    <x v="49"/>
    <s v="STORE15"/>
    <n v="1"/>
    <n v="496.19"/>
    <n v="0.08"/>
    <x v="2"/>
    <n v="456.4948"/>
    <s v="James Foster"/>
    <n v="19"/>
    <x v="0"/>
    <x v="260"/>
    <s v="Utah"/>
    <x v="0"/>
    <x v="49"/>
    <x v="0"/>
    <s v="Team Sports"/>
    <x v="49"/>
    <n v="318.91000000000003"/>
    <n v="114"/>
    <s v="Shelton PLC"/>
    <s v="North"/>
    <s v="East Jenniferstad"/>
    <s v="Flagship"/>
    <n v="496.19"/>
    <n v="39.6952"/>
    <n v="318.91000000000003"/>
    <x v="374"/>
    <x v="3"/>
    <n v="0.30139401368865532"/>
  </r>
  <r>
    <x v="375"/>
    <x v="131"/>
    <x v="2"/>
    <x v="10"/>
    <x v="197"/>
    <x v="93"/>
    <s v="STORE12"/>
    <n v="1"/>
    <n v="306.36"/>
    <n v="0.01"/>
    <x v="1"/>
    <n v="303.29640000000001"/>
    <s v="Denise Williams"/>
    <n v="34"/>
    <x v="0"/>
    <x v="196"/>
    <s v="Hawaii"/>
    <x v="3"/>
    <x v="93"/>
    <x v="0"/>
    <s v="Fitness"/>
    <x v="93"/>
    <n v="495.72"/>
    <n v="323"/>
    <s v="Thomas, Bridges and Harris"/>
    <s v="North"/>
    <s v="Sabrinatown"/>
    <s v="Online"/>
    <n v="306.36"/>
    <n v="3.0636000000000001"/>
    <n v="495.72"/>
    <x v="375"/>
    <x v="2"/>
    <n v="-0.63444076487554757"/>
  </r>
  <r>
    <x v="376"/>
    <x v="273"/>
    <x v="0"/>
    <x v="4"/>
    <x v="263"/>
    <x v="78"/>
    <s v="STORE4"/>
    <n v="4"/>
    <n v="693.16"/>
    <n v="0.05"/>
    <x v="1"/>
    <n v="2634.0079999999998"/>
    <s v="Jacob Hopkins"/>
    <n v="44"/>
    <x v="1"/>
    <x v="261"/>
    <s v="Pennsylvania"/>
    <x v="1"/>
    <x v="78"/>
    <x v="0"/>
    <s v="Team Sports"/>
    <x v="78"/>
    <n v="107.06"/>
    <n v="359"/>
    <s v="Alexander Group"/>
    <s v="South"/>
    <s v="Port Sharon"/>
    <s v="Online"/>
    <n v="2772.64"/>
    <n v="138.63200000000001"/>
    <n v="428.24"/>
    <x v="376"/>
    <x v="4"/>
    <n v="0.83741886888726236"/>
  </r>
  <r>
    <x v="377"/>
    <x v="299"/>
    <x v="2"/>
    <x v="9"/>
    <x v="264"/>
    <x v="50"/>
    <s v="STORE10"/>
    <n v="1"/>
    <n v="995.52"/>
    <n v="0.22"/>
    <x v="1"/>
    <n v="776.50559999999996"/>
    <s v="Tyler Weber"/>
    <n v="54"/>
    <x v="0"/>
    <x v="262"/>
    <s v="Illinois"/>
    <x v="0"/>
    <x v="50"/>
    <x v="2"/>
    <s v="Skincare"/>
    <x v="50"/>
    <n v="305.5"/>
    <n v="159"/>
    <s v="Hill, Wagner and Ballard"/>
    <s v="East"/>
    <s v="East Davidville"/>
    <s v="Online"/>
    <n v="995.52"/>
    <n v="219.01439999999999"/>
    <n v="305.5"/>
    <x v="377"/>
    <x v="0"/>
    <n v="0.60657077038465657"/>
  </r>
  <r>
    <x v="378"/>
    <x v="300"/>
    <x v="0"/>
    <x v="7"/>
    <x v="265"/>
    <x v="84"/>
    <s v="STORE18"/>
    <n v="4"/>
    <n v="241.32"/>
    <n v="0.28999999999999998"/>
    <x v="2"/>
    <n v="685.34879999999998"/>
    <s v="Keith Miller"/>
    <n v="64"/>
    <x v="1"/>
    <x v="263"/>
    <s v="Maine"/>
    <x v="1"/>
    <x v="84"/>
    <x v="3"/>
    <s v="Lighting"/>
    <x v="84"/>
    <n v="218.86"/>
    <n v="170"/>
    <s v="Guerrero-Schmitt"/>
    <s v="East"/>
    <s v="East Stevechester"/>
    <s v="Flagship"/>
    <n v="965.28"/>
    <n v="279.93119999999999"/>
    <n v="875.44"/>
    <x v="378"/>
    <x v="1"/>
    <n v="-0.27736416843510936"/>
  </r>
  <r>
    <x v="379"/>
    <x v="269"/>
    <x v="1"/>
    <x v="3"/>
    <x v="19"/>
    <x v="36"/>
    <s v="STORE1"/>
    <n v="3"/>
    <n v="636.03"/>
    <n v="0.06"/>
    <x v="2"/>
    <n v="1793.6045999999999"/>
    <s v="Maria Hill"/>
    <n v="58"/>
    <x v="1"/>
    <x v="19"/>
    <s v="Nevada"/>
    <x v="1"/>
    <x v="36"/>
    <x v="3"/>
    <s v="Decor"/>
    <x v="36"/>
    <n v="325.26"/>
    <n v="400"/>
    <s v="Martinez, Adkins and Johnson"/>
    <s v="North"/>
    <s v="Danielmouth"/>
    <s v="Flagship"/>
    <n v="1908.09"/>
    <n v="114.48539999999998"/>
    <n v="975.78"/>
    <x v="379"/>
    <x v="1"/>
    <n v="0.45596705093196122"/>
  </r>
  <r>
    <x v="380"/>
    <x v="301"/>
    <x v="1"/>
    <x v="1"/>
    <x v="181"/>
    <x v="83"/>
    <s v="STORE19"/>
    <n v="4"/>
    <n v="603.30999999999995"/>
    <n v="0.15"/>
    <x v="0"/>
    <n v="2051.2539999999999"/>
    <s v="Samantha Walker"/>
    <n v="30"/>
    <x v="1"/>
    <x v="180"/>
    <s v="Louisiana"/>
    <x v="1"/>
    <x v="83"/>
    <x v="4"/>
    <s v="Bottoms"/>
    <x v="83"/>
    <n v="306.45999999999998"/>
    <n v="487"/>
    <s v="Mann-Austin"/>
    <s v="East"/>
    <s v="Vasquezborough"/>
    <s v="Online"/>
    <n v="2413.2399999999998"/>
    <n v="361.98599999999993"/>
    <n v="1225.8399999999999"/>
    <x v="380"/>
    <x v="2"/>
    <n v="0.40239482774926949"/>
  </r>
  <r>
    <x v="381"/>
    <x v="80"/>
    <x v="0"/>
    <x v="5"/>
    <x v="178"/>
    <x v="41"/>
    <s v="STORE10"/>
    <n v="3"/>
    <n v="437.96"/>
    <n v="0.27"/>
    <x v="2"/>
    <n v="959.13239999999985"/>
    <s v="Rhonda Morales"/>
    <n v="61"/>
    <x v="1"/>
    <x v="177"/>
    <s v="California"/>
    <x v="0"/>
    <x v="41"/>
    <x v="2"/>
    <s v="Makeup"/>
    <x v="41"/>
    <n v="183.04"/>
    <n v="457"/>
    <s v="Hill, Wagner and Ballard"/>
    <s v="East"/>
    <s v="East Davidville"/>
    <s v="Online"/>
    <n v="1313.8799999999999"/>
    <n v="354.74759999999998"/>
    <n v="549.12"/>
    <x v="381"/>
    <x v="1"/>
    <n v="0.42748258738835215"/>
  </r>
  <r>
    <x v="382"/>
    <x v="302"/>
    <x v="0"/>
    <x v="4"/>
    <x v="266"/>
    <x v="13"/>
    <s v="STORE4"/>
    <n v="2"/>
    <n v="56.91"/>
    <n v="0.08"/>
    <x v="2"/>
    <n v="104.7144"/>
    <s v="John Perez"/>
    <n v="54"/>
    <x v="0"/>
    <x v="264"/>
    <s v="Louisiana"/>
    <x v="1"/>
    <x v="13"/>
    <x v="1"/>
    <s v="Computer"/>
    <x v="13"/>
    <n v="419.28"/>
    <n v="86"/>
    <s v="Alexander Group"/>
    <s v="South"/>
    <s v="Port Sharon"/>
    <s v="Online"/>
    <n v="113.82"/>
    <n v="9.105599999999999"/>
    <n v="838.56"/>
    <x v="382"/>
    <x v="0"/>
    <n v="-7.0080676583163344"/>
  </r>
  <r>
    <x v="383"/>
    <x v="303"/>
    <x v="1"/>
    <x v="1"/>
    <x v="159"/>
    <x v="3"/>
    <s v="STORE6"/>
    <n v="1"/>
    <n v="141.79"/>
    <n v="0.1"/>
    <x v="0"/>
    <n v="127.611"/>
    <s v="Mr. Christopher Sims"/>
    <n v="50"/>
    <x v="1"/>
    <x v="158"/>
    <s v="Connecticut"/>
    <x v="2"/>
    <x v="3"/>
    <x v="1"/>
    <s v="Computer"/>
    <x v="3"/>
    <n v="392.89"/>
    <n v="320"/>
    <s v="Benson-Elliott"/>
    <s v="East"/>
    <s v="Port Josephberg"/>
    <s v="Online"/>
    <n v="141.79"/>
    <n v="14.179"/>
    <n v="392.89"/>
    <x v="383"/>
    <x v="0"/>
    <n v="-2.0788098204700223"/>
  </r>
  <r>
    <x v="384"/>
    <x v="29"/>
    <x v="0"/>
    <x v="4"/>
    <x v="60"/>
    <x v="93"/>
    <s v="STORE15"/>
    <n v="4"/>
    <n v="355.14"/>
    <n v="0.16"/>
    <x v="2"/>
    <n v="1193.2704000000001"/>
    <s v="Sarah Smith"/>
    <n v="48"/>
    <x v="0"/>
    <x v="60"/>
    <s v="Nevada"/>
    <x v="0"/>
    <x v="93"/>
    <x v="0"/>
    <s v="Fitness"/>
    <x v="93"/>
    <n v="495.72"/>
    <n v="323"/>
    <s v="Shelton PLC"/>
    <s v="North"/>
    <s v="East Jenniferstad"/>
    <s v="Flagship"/>
    <n v="1420.56"/>
    <n v="227.28960000000001"/>
    <n v="1982.88"/>
    <x v="384"/>
    <x v="0"/>
    <n v="-0.66171891970168695"/>
  </r>
  <r>
    <x v="385"/>
    <x v="96"/>
    <x v="2"/>
    <x v="8"/>
    <x v="225"/>
    <x v="48"/>
    <s v="STORE6"/>
    <n v="4"/>
    <n v="960.38"/>
    <n v="0.15"/>
    <x v="2"/>
    <n v="3265.2919999999999"/>
    <s v="Rodney Huffman"/>
    <n v="20"/>
    <x v="1"/>
    <x v="224"/>
    <s v="Delaware"/>
    <x v="2"/>
    <x v="48"/>
    <x v="0"/>
    <s v="Outdoor"/>
    <x v="48"/>
    <n v="135.61000000000001"/>
    <n v="394"/>
    <s v="Benson-Elliott"/>
    <s v="East"/>
    <s v="Port Josephberg"/>
    <s v="Online"/>
    <n v="3841.52"/>
    <n v="576.22799999999995"/>
    <n v="542.44000000000005"/>
    <x v="385"/>
    <x v="3"/>
    <n v="0.83387703151816128"/>
  </r>
  <r>
    <x v="386"/>
    <x v="138"/>
    <x v="0"/>
    <x v="5"/>
    <x v="47"/>
    <x v="20"/>
    <s v="STORE16"/>
    <n v="3"/>
    <n v="847.21"/>
    <n v="0.06"/>
    <x v="1"/>
    <n v="2389.1322"/>
    <s v="Dr. Tamara White Md"/>
    <n v="60"/>
    <x v="0"/>
    <x v="47"/>
    <s v="North Carolina"/>
    <x v="3"/>
    <x v="20"/>
    <x v="4"/>
    <s v="Bottoms"/>
    <x v="20"/>
    <n v="218.22"/>
    <n v="224"/>
    <s v="Frederick-Wright"/>
    <s v="West"/>
    <s v="New Jimmymouth"/>
    <s v="Flagship"/>
    <n v="2541.63"/>
    <n v="152.49780000000001"/>
    <n v="654.66"/>
    <x v="386"/>
    <x v="1"/>
    <n v="0.725984187898853"/>
  </r>
  <r>
    <x v="387"/>
    <x v="304"/>
    <x v="2"/>
    <x v="7"/>
    <x v="149"/>
    <x v="61"/>
    <s v="STORE10"/>
    <n v="4"/>
    <n v="773.81"/>
    <n v="0.08"/>
    <x v="2"/>
    <n v="2847.6208000000001"/>
    <s v="Cody Diaz"/>
    <n v="27"/>
    <x v="1"/>
    <x v="148"/>
    <s v="New Hampshire"/>
    <x v="2"/>
    <x v="61"/>
    <x v="3"/>
    <s v="Kitchen"/>
    <x v="61"/>
    <n v="143.43"/>
    <n v="58"/>
    <s v="Hill, Wagner and Ballard"/>
    <s v="East"/>
    <s v="East Davidville"/>
    <s v="Online"/>
    <n v="3095.24"/>
    <n v="247.61919999999998"/>
    <n v="573.72"/>
    <x v="387"/>
    <x v="2"/>
    <n v="0.79852654538834678"/>
  </r>
  <r>
    <x v="388"/>
    <x v="208"/>
    <x v="2"/>
    <x v="5"/>
    <x v="267"/>
    <x v="81"/>
    <s v="STORE16"/>
    <n v="1"/>
    <n v="664.71"/>
    <n v="0.1"/>
    <x v="1"/>
    <n v="598.23900000000003"/>
    <s v="Sheena Bonilla"/>
    <n v="55"/>
    <x v="0"/>
    <x v="265"/>
    <s v="North Carolina"/>
    <x v="1"/>
    <x v="81"/>
    <x v="2"/>
    <s v="Skincare"/>
    <x v="81"/>
    <n v="266.86"/>
    <n v="458"/>
    <s v="Frederick-Wright"/>
    <s v="West"/>
    <s v="New Jimmymouth"/>
    <s v="Flagship"/>
    <n v="664.71"/>
    <n v="66.471000000000004"/>
    <n v="266.86"/>
    <x v="388"/>
    <x v="0"/>
    <n v="0.55392410056850194"/>
  </r>
  <r>
    <x v="389"/>
    <x v="305"/>
    <x v="1"/>
    <x v="3"/>
    <x v="268"/>
    <x v="92"/>
    <s v="STORE7"/>
    <n v="4"/>
    <n v="482.06"/>
    <n v="7.0000000000000007E-2"/>
    <x v="1"/>
    <n v="1793.2632000000001"/>
    <s v="Justin Mason Dds"/>
    <n v="39"/>
    <x v="1"/>
    <x v="266"/>
    <s v="Connecticut"/>
    <x v="0"/>
    <x v="92"/>
    <x v="4"/>
    <s v="Footwear"/>
    <x v="92"/>
    <n v="353.47"/>
    <n v="214"/>
    <s v="Martinez-Mullins"/>
    <s v="South"/>
    <s v="Williamsfurt"/>
    <s v="Online"/>
    <n v="1928.24"/>
    <n v="134.97680000000003"/>
    <n v="1413.88"/>
    <x v="389"/>
    <x v="4"/>
    <n v="0.21156024391734574"/>
  </r>
  <r>
    <x v="390"/>
    <x v="177"/>
    <x v="2"/>
    <x v="9"/>
    <x v="269"/>
    <x v="71"/>
    <s v="STORE3"/>
    <n v="4"/>
    <n v="995.55"/>
    <n v="0.19"/>
    <x v="1"/>
    <n v="3225.5819999999999"/>
    <s v="Jamie Yoder"/>
    <n v="43"/>
    <x v="0"/>
    <x v="267"/>
    <s v="Wisconsin"/>
    <x v="1"/>
    <x v="71"/>
    <x v="0"/>
    <s v="Fitness"/>
    <x v="71"/>
    <n v="30.62"/>
    <n v="138"/>
    <s v="Johnson-Wright"/>
    <s v="North"/>
    <s v="Hoodberg"/>
    <s v="Outlet"/>
    <n v="3982.2"/>
    <n v="756.61799999999994"/>
    <n v="122.48"/>
    <x v="390"/>
    <x v="4"/>
    <n v="0.96202855794706199"/>
  </r>
  <r>
    <x v="391"/>
    <x v="270"/>
    <x v="0"/>
    <x v="0"/>
    <x v="206"/>
    <x v="47"/>
    <s v="STORE13"/>
    <n v="2"/>
    <n v="153.84"/>
    <n v="0.27"/>
    <x v="1"/>
    <n v="224.60640000000001"/>
    <s v="Cristian Wright"/>
    <n v="30"/>
    <x v="0"/>
    <x v="205"/>
    <s v="California"/>
    <x v="3"/>
    <x v="47"/>
    <x v="1"/>
    <s v="Computer"/>
    <x v="47"/>
    <n v="377.52"/>
    <n v="485"/>
    <s v="Gardner, Humphrey and Contreras"/>
    <s v="East"/>
    <s v="Johnsonville"/>
    <s v="Flagship"/>
    <n v="307.68"/>
    <n v="83.073600000000013"/>
    <n v="755.04"/>
    <x v="391"/>
    <x v="2"/>
    <n v="-2.3616139166114589"/>
  </r>
  <r>
    <x v="392"/>
    <x v="306"/>
    <x v="2"/>
    <x v="5"/>
    <x v="175"/>
    <x v="36"/>
    <s v="STORE6"/>
    <n v="3"/>
    <n v="362.11"/>
    <n v="0.23"/>
    <x v="2"/>
    <n v="836.47409999999991"/>
    <s v="Joseph Faulkner"/>
    <n v="31"/>
    <x v="0"/>
    <x v="174"/>
    <s v="North Dakota"/>
    <x v="3"/>
    <x v="36"/>
    <x v="3"/>
    <s v="Decor"/>
    <x v="36"/>
    <n v="325.26"/>
    <n v="400"/>
    <s v="Benson-Elliott"/>
    <s v="East"/>
    <s v="Port Josephberg"/>
    <s v="Online"/>
    <n v="1086.33"/>
    <n v="249.85589999999999"/>
    <n v="975.78"/>
    <x v="392"/>
    <x v="2"/>
    <n v="-0.16653940630080485"/>
  </r>
  <r>
    <x v="393"/>
    <x v="307"/>
    <x v="0"/>
    <x v="8"/>
    <x v="167"/>
    <x v="19"/>
    <s v="STORE8"/>
    <n v="3"/>
    <n v="112.26"/>
    <n v="0.11"/>
    <x v="0"/>
    <n v="299.73419999999999"/>
    <s v="Philip Mendoza"/>
    <n v="42"/>
    <x v="0"/>
    <x v="166"/>
    <s v="Massachusetts"/>
    <x v="2"/>
    <x v="19"/>
    <x v="1"/>
    <s v="Computer"/>
    <x v="19"/>
    <n v="253.33"/>
    <n v="266"/>
    <s v="Bean, Jones and Park"/>
    <s v="West"/>
    <s v="Thompsonborough"/>
    <s v="Online"/>
    <n v="336.78000000000003"/>
    <n v="37.045800000000007"/>
    <n v="759.99"/>
    <x v="393"/>
    <x v="4"/>
    <n v="-1.5355464941938559"/>
  </r>
  <r>
    <x v="394"/>
    <x v="38"/>
    <x v="0"/>
    <x v="9"/>
    <x v="43"/>
    <x v="32"/>
    <s v="STORE19"/>
    <n v="2"/>
    <n v="962.81"/>
    <n v="0.06"/>
    <x v="2"/>
    <n v="1810.0827999999999"/>
    <s v="Sarah Brady"/>
    <n v="47"/>
    <x v="0"/>
    <x v="43"/>
    <s v="Iowa"/>
    <x v="1"/>
    <x v="32"/>
    <x v="2"/>
    <s v="Skincare"/>
    <x v="32"/>
    <n v="358.47"/>
    <n v="213"/>
    <s v="Mann-Austin"/>
    <s v="East"/>
    <s v="Vasquezborough"/>
    <s v="Online"/>
    <n v="1925.62"/>
    <n v="115.53719999999998"/>
    <n v="716.94"/>
    <x v="394"/>
    <x v="0"/>
    <n v="0.60391867156574264"/>
  </r>
  <r>
    <x v="395"/>
    <x v="238"/>
    <x v="0"/>
    <x v="4"/>
    <x v="26"/>
    <x v="39"/>
    <s v="STORE0"/>
    <n v="4"/>
    <n v="276.23"/>
    <n v="0.12"/>
    <x v="0"/>
    <n v="972.32960000000003"/>
    <s v="Stuart Johnson"/>
    <n v="42"/>
    <x v="1"/>
    <x v="26"/>
    <s v="North Dakota"/>
    <x v="1"/>
    <x v="39"/>
    <x v="3"/>
    <s v="Storage"/>
    <x v="39"/>
    <n v="123.46"/>
    <n v="76"/>
    <s v="Rivera-Warner"/>
    <s v="East"/>
    <s v="Washingtonfurt"/>
    <s v="Flagship"/>
    <n v="1104.92"/>
    <n v="132.59040000000002"/>
    <n v="493.84"/>
    <x v="395"/>
    <x v="4"/>
    <n v="0.49210638038788496"/>
  </r>
  <r>
    <x v="396"/>
    <x v="266"/>
    <x v="0"/>
    <x v="10"/>
    <x v="270"/>
    <x v="97"/>
    <s v="STORE14"/>
    <n v="3"/>
    <n v="991.37"/>
    <n v="0.1"/>
    <x v="1"/>
    <n v="2676.6990000000001"/>
    <s v="Laura Alvarez"/>
    <n v="49"/>
    <x v="1"/>
    <x v="268"/>
    <s v="Washington"/>
    <x v="1"/>
    <x v="97"/>
    <x v="4"/>
    <s v="Bottoms"/>
    <x v="97"/>
    <n v="303.75"/>
    <n v="343"/>
    <s v="Mcdonald Inc"/>
    <s v="South"/>
    <s v="Christopherland"/>
    <s v="Outlet"/>
    <n v="2974.11"/>
    <n v="297.411"/>
    <n v="911.25"/>
    <x v="396"/>
    <x v="0"/>
    <n v="0.65956202023462485"/>
  </r>
  <r>
    <x v="397"/>
    <x v="308"/>
    <x v="2"/>
    <x v="8"/>
    <x v="64"/>
    <x v="39"/>
    <s v="STORE13"/>
    <n v="3"/>
    <n v="977.47"/>
    <n v="0.05"/>
    <x v="0"/>
    <n v="2785.7894999999999"/>
    <s v="Daniel Contreras"/>
    <n v="36"/>
    <x v="1"/>
    <x v="64"/>
    <s v="Florida"/>
    <x v="1"/>
    <x v="39"/>
    <x v="3"/>
    <s v="Storage"/>
    <x v="39"/>
    <n v="123.46"/>
    <n v="76"/>
    <s v="Gardner, Humphrey and Contreras"/>
    <s v="East"/>
    <s v="Johnsonville"/>
    <s v="Flagship"/>
    <n v="2932.41"/>
    <n v="146.62049999999999"/>
    <n v="370.38"/>
    <x v="397"/>
    <x v="4"/>
    <n v="0.86704666666307695"/>
  </r>
  <r>
    <x v="398"/>
    <x v="309"/>
    <x v="2"/>
    <x v="0"/>
    <x v="271"/>
    <x v="32"/>
    <s v="STORE12"/>
    <n v="2"/>
    <n v="308.7"/>
    <n v="0.2"/>
    <x v="1"/>
    <n v="493.92"/>
    <s v="Ronald Jones"/>
    <n v="26"/>
    <x v="1"/>
    <x v="269"/>
    <s v="Tennessee"/>
    <x v="2"/>
    <x v="32"/>
    <x v="2"/>
    <s v="Skincare"/>
    <x v="32"/>
    <n v="358.47"/>
    <n v="213"/>
    <s v="Thomas, Bridges and Harris"/>
    <s v="North"/>
    <s v="Sabrinatown"/>
    <s v="Online"/>
    <n v="617.4"/>
    <n v="123.48"/>
    <n v="716.94"/>
    <x v="398"/>
    <x v="2"/>
    <n v="-0.45153061224489804"/>
  </r>
  <r>
    <x v="399"/>
    <x v="140"/>
    <x v="0"/>
    <x v="11"/>
    <x v="65"/>
    <x v="96"/>
    <s v="STORE16"/>
    <n v="2"/>
    <n v="733.87"/>
    <n v="0.1"/>
    <x v="1"/>
    <n v="1320.9659999999999"/>
    <s v="Christopher Carter"/>
    <n v="27"/>
    <x v="1"/>
    <x v="65"/>
    <s v="South Dakota"/>
    <x v="1"/>
    <x v="96"/>
    <x v="2"/>
    <s v="Skincare"/>
    <x v="96"/>
    <n v="312.8"/>
    <n v="350"/>
    <s v="Frederick-Wright"/>
    <s v="West"/>
    <s v="New Jimmymouth"/>
    <s v="Flagship"/>
    <n v="1467.74"/>
    <n v="146.774"/>
    <n v="625.6"/>
    <x v="399"/>
    <x v="2"/>
    <n v="0.52640718988982305"/>
  </r>
  <r>
    <x v="400"/>
    <x v="174"/>
    <x v="1"/>
    <x v="11"/>
    <x v="50"/>
    <x v="46"/>
    <s v="STORE16"/>
    <n v="2"/>
    <n v="22.47"/>
    <n v="0.22"/>
    <x v="1"/>
    <n v="35.053199999999997"/>
    <s v="Amy Fowler"/>
    <n v="62"/>
    <x v="1"/>
    <x v="50"/>
    <s v="New York"/>
    <x v="1"/>
    <x v="46"/>
    <x v="0"/>
    <s v="Equipment"/>
    <x v="46"/>
    <n v="21.34"/>
    <n v="65"/>
    <s v="Frederick-Wright"/>
    <s v="West"/>
    <s v="New Jimmymouth"/>
    <s v="Flagship"/>
    <n v="44.94"/>
    <n v="9.8867999999999991"/>
    <n v="42.68"/>
    <x v="400"/>
    <x v="1"/>
    <n v="-0.21757785309187189"/>
  </r>
  <r>
    <x v="401"/>
    <x v="264"/>
    <x v="0"/>
    <x v="9"/>
    <x v="14"/>
    <x v="71"/>
    <s v="STORE13"/>
    <n v="4"/>
    <n v="651.36"/>
    <n v="0.13"/>
    <x v="0"/>
    <n v="2266.7328000000002"/>
    <s v="Sherry Cabrera"/>
    <n v="55"/>
    <x v="0"/>
    <x v="14"/>
    <s v="Pennsylvania"/>
    <x v="2"/>
    <x v="71"/>
    <x v="0"/>
    <s v="Fitness"/>
    <x v="71"/>
    <n v="30.62"/>
    <n v="138"/>
    <s v="Gardner, Humphrey and Contreras"/>
    <s v="East"/>
    <s v="Johnsonville"/>
    <s v="Flagship"/>
    <n v="2605.44"/>
    <n v="338.7072"/>
    <n v="122.48"/>
    <x v="401"/>
    <x v="0"/>
    <n v="0.94596628239552538"/>
  </r>
  <r>
    <x v="402"/>
    <x v="310"/>
    <x v="2"/>
    <x v="2"/>
    <x v="272"/>
    <x v="66"/>
    <s v="STORE10"/>
    <n v="1"/>
    <n v="753.39"/>
    <n v="0.04"/>
    <x v="2"/>
    <n v="723.25439999999992"/>
    <s v="Jared Moran"/>
    <n v="28"/>
    <x v="1"/>
    <x v="149"/>
    <s v="West Virginia"/>
    <x v="3"/>
    <x v="66"/>
    <x v="3"/>
    <s v="Decor"/>
    <x v="66"/>
    <n v="48.01"/>
    <n v="439"/>
    <s v="Hill, Wagner and Ballard"/>
    <s v="East"/>
    <s v="East Davidville"/>
    <s v="Online"/>
    <n v="753.39"/>
    <n v="30.1356"/>
    <n v="48.01"/>
    <x v="402"/>
    <x v="2"/>
    <n v="0.93361948437506914"/>
  </r>
  <r>
    <x v="403"/>
    <x v="311"/>
    <x v="0"/>
    <x v="11"/>
    <x v="114"/>
    <x v="51"/>
    <s v="STORE12"/>
    <n v="4"/>
    <n v="849.17"/>
    <n v="0.12"/>
    <x v="2"/>
    <n v="2989.0783999999999"/>
    <s v="Mary Boyd"/>
    <n v="25"/>
    <x v="1"/>
    <x v="113"/>
    <s v="Michigan"/>
    <x v="3"/>
    <x v="51"/>
    <x v="2"/>
    <s v="Haircare"/>
    <x v="51"/>
    <n v="214.32"/>
    <n v="383"/>
    <s v="Thomas, Bridges and Harris"/>
    <s v="North"/>
    <s v="Sabrinatown"/>
    <s v="Online"/>
    <n v="3396.68"/>
    <n v="407.60159999999996"/>
    <n v="857.28"/>
    <x v="403"/>
    <x v="3"/>
    <n v="0.71319588004115242"/>
  </r>
  <r>
    <x v="404"/>
    <x v="123"/>
    <x v="0"/>
    <x v="0"/>
    <x v="273"/>
    <x v="42"/>
    <s v="STORE0"/>
    <n v="4"/>
    <n v="585.45000000000005"/>
    <n v="0.25"/>
    <x v="2"/>
    <n v="1756.35"/>
    <s v="Tanya Lopez"/>
    <n v="34"/>
    <x v="1"/>
    <x v="270"/>
    <s v="Iowa"/>
    <x v="0"/>
    <x v="42"/>
    <x v="0"/>
    <s v="Accessories"/>
    <x v="42"/>
    <n v="131.51"/>
    <n v="199.2"/>
    <s v="Rivera-Warner"/>
    <s v="East"/>
    <s v="Washingtonfurt"/>
    <s v="Flagship"/>
    <n v="2341.8000000000002"/>
    <n v="585.45000000000005"/>
    <n v="526.04"/>
    <x v="404"/>
    <x v="2"/>
    <n v="0.70049249864776386"/>
  </r>
  <r>
    <x v="405"/>
    <x v="312"/>
    <x v="0"/>
    <x v="1"/>
    <x v="22"/>
    <x v="28"/>
    <s v="STORE16"/>
    <n v="1"/>
    <n v="745.15"/>
    <n v="0.25"/>
    <x v="2"/>
    <n v="558.86249999999995"/>
    <s v="Elizabeth Foster"/>
    <n v="33"/>
    <x v="1"/>
    <x v="22"/>
    <s v="Oklahoma"/>
    <x v="0"/>
    <x v="28"/>
    <x v="4"/>
    <s v="Footwear"/>
    <x v="28"/>
    <n v="158.13999999999999"/>
    <n v="82"/>
    <s v="Frederick-Wright"/>
    <s v="West"/>
    <s v="New Jimmymouth"/>
    <s v="Flagship"/>
    <n v="745.15"/>
    <n v="186.28749999999999"/>
    <n v="158.13999999999999"/>
    <x v="405"/>
    <x v="2"/>
    <n v="0.71703236484824084"/>
  </r>
  <r>
    <x v="406"/>
    <x v="313"/>
    <x v="1"/>
    <x v="3"/>
    <x v="274"/>
    <x v="8"/>
    <s v="STORE2"/>
    <n v="1"/>
    <n v="848.69"/>
    <n v="0.04"/>
    <x v="2"/>
    <n v="814.74239999999998"/>
    <s v="Matthew Hunter Jr."/>
    <n v="61"/>
    <x v="1"/>
    <x v="271"/>
    <s v="Illinois"/>
    <x v="0"/>
    <x v="8"/>
    <x v="3"/>
    <s v="Kitchen"/>
    <x v="8"/>
    <n v="201.41"/>
    <n v="146"/>
    <s v="Black-Horn"/>
    <s v="South"/>
    <s v="North Nancyview"/>
    <s v="Outlet"/>
    <n v="848.69"/>
    <n v="33.947600000000001"/>
    <n v="201.41"/>
    <x v="406"/>
    <x v="1"/>
    <n v="0.75279303004237907"/>
  </r>
  <r>
    <x v="407"/>
    <x v="314"/>
    <x v="0"/>
    <x v="6"/>
    <x v="275"/>
    <x v="7"/>
    <s v="STORE14"/>
    <n v="2"/>
    <n v="247.67"/>
    <n v="0.1"/>
    <x v="1"/>
    <n v="445.80599999999998"/>
    <s v="Megan Ryan"/>
    <n v="59"/>
    <x v="1"/>
    <x v="272"/>
    <s v="Idaho"/>
    <x v="3"/>
    <x v="7"/>
    <x v="3"/>
    <s v="Storage"/>
    <x v="7"/>
    <n v="138.05000000000001"/>
    <n v="89"/>
    <s v="Mcdonald Inc"/>
    <s v="South"/>
    <s v="Christopherland"/>
    <s v="Outlet"/>
    <n v="495.34"/>
    <n v="49.533999999999999"/>
    <n v="276.10000000000002"/>
    <x v="407"/>
    <x v="1"/>
    <n v="0.38067231037715948"/>
  </r>
  <r>
    <x v="408"/>
    <x v="180"/>
    <x v="0"/>
    <x v="2"/>
    <x v="276"/>
    <x v="1"/>
    <s v="STORE3"/>
    <n v="3"/>
    <n v="220.51"/>
    <n v="0.02"/>
    <x v="1"/>
    <n v="648.29939999999999"/>
    <s v="Tonya Reynolds"/>
    <n v="55"/>
    <x v="1"/>
    <x v="273"/>
    <s v="Michigan"/>
    <x v="0"/>
    <x v="1"/>
    <x v="1"/>
    <s v="Audio"/>
    <x v="1"/>
    <n v="403.71"/>
    <n v="159"/>
    <s v="Johnson-Wright"/>
    <s v="North"/>
    <s v="Hoodberg"/>
    <s v="Outlet"/>
    <n v="661.53"/>
    <n v="13.230599999999999"/>
    <n v="1211.1299999999999"/>
    <x v="408"/>
    <x v="0"/>
    <n v="-0.86816461653365695"/>
  </r>
  <r>
    <x v="409"/>
    <x v="315"/>
    <x v="2"/>
    <x v="2"/>
    <x v="78"/>
    <x v="5"/>
    <s v="STORE16"/>
    <n v="4"/>
    <n v="370.63"/>
    <n v="0.08"/>
    <x v="0"/>
    <n v="1363.9184"/>
    <s v="Reginald Willis"/>
    <n v="62"/>
    <x v="1"/>
    <x v="78"/>
    <s v="New York"/>
    <x v="3"/>
    <x v="5"/>
    <x v="1"/>
    <s v="Appliances"/>
    <x v="5"/>
    <n v="465.34"/>
    <n v="301"/>
    <s v="Frederick-Wright"/>
    <s v="West"/>
    <s v="New Jimmymouth"/>
    <s v="Flagship"/>
    <n v="1482.52"/>
    <n v="118.6016"/>
    <n v="1861.36"/>
    <x v="409"/>
    <x v="1"/>
    <n v="-0.36471507386365626"/>
  </r>
  <r>
    <x v="410"/>
    <x v="52"/>
    <x v="2"/>
    <x v="6"/>
    <x v="277"/>
    <x v="35"/>
    <s v="STORE19"/>
    <n v="4"/>
    <n v="349.84"/>
    <n v="0.11"/>
    <x v="0"/>
    <n v="1245.4304"/>
    <s v="Heidi Tyler"/>
    <n v="40"/>
    <x v="1"/>
    <x v="274"/>
    <s v="Oregon"/>
    <x v="3"/>
    <x v="35"/>
    <x v="3"/>
    <s v="Decor"/>
    <x v="35"/>
    <n v="218.48"/>
    <n v="276"/>
    <s v="Mann-Austin"/>
    <s v="East"/>
    <s v="Vasquezborough"/>
    <s v="Online"/>
    <n v="1399.36"/>
    <n v="153.92959999999999"/>
    <n v="873.92"/>
    <x v="410"/>
    <x v="4"/>
    <n v="0.29829880497537237"/>
  </r>
  <r>
    <x v="411"/>
    <x v="260"/>
    <x v="2"/>
    <x v="2"/>
    <x v="278"/>
    <x v="11"/>
    <s v="STORE12"/>
    <n v="1"/>
    <n v="770.87"/>
    <n v="0.1"/>
    <x v="2"/>
    <n v="693.78300000000002"/>
    <s v="Joseph Snow"/>
    <n v="45"/>
    <x v="0"/>
    <x v="275"/>
    <s v="Vermont"/>
    <x v="0"/>
    <x v="11"/>
    <x v="1"/>
    <s v="Mobile"/>
    <x v="11"/>
    <n v="326.06"/>
    <n v="301"/>
    <s v="Thomas, Bridges and Harris"/>
    <s v="North"/>
    <s v="Sabrinatown"/>
    <s v="Online"/>
    <n v="770.87"/>
    <n v="77.087000000000003"/>
    <n v="326.06"/>
    <x v="411"/>
    <x v="4"/>
    <n v="0.53002595912554795"/>
  </r>
  <r>
    <x v="412"/>
    <x v="79"/>
    <x v="0"/>
    <x v="7"/>
    <x v="232"/>
    <x v="8"/>
    <s v="STORE17"/>
    <n v="3"/>
    <n v="507.33"/>
    <n v="0.06"/>
    <x v="1"/>
    <n v="1430.6705999999999"/>
    <s v="Dylan Gutierrez"/>
    <n v="40"/>
    <x v="0"/>
    <x v="230"/>
    <s v="West Virginia"/>
    <x v="3"/>
    <x v="8"/>
    <x v="3"/>
    <s v="Kitchen"/>
    <x v="8"/>
    <n v="201.41"/>
    <n v="146"/>
    <s v="Holloway Ltd"/>
    <s v="North"/>
    <s v="Bensonhaven"/>
    <s v="Flagship"/>
    <n v="1521.99"/>
    <n v="91.319400000000002"/>
    <n v="604.23"/>
    <x v="412"/>
    <x v="4"/>
    <n v="0.57765959543727252"/>
  </r>
  <r>
    <x v="413"/>
    <x v="198"/>
    <x v="2"/>
    <x v="0"/>
    <x v="169"/>
    <x v="73"/>
    <s v="STORE9"/>
    <n v="1"/>
    <n v="87.78"/>
    <n v="0.06"/>
    <x v="0"/>
    <n v="82.513199999999998"/>
    <s v="Brent Rivas"/>
    <n v="54"/>
    <x v="1"/>
    <x v="168"/>
    <s v="New Jersey"/>
    <x v="1"/>
    <x v="73"/>
    <x v="2"/>
    <s v="Haircare"/>
    <x v="73"/>
    <n v="340.39"/>
    <n v="177"/>
    <s v="Moore, Padilla and Butler"/>
    <s v="South"/>
    <s v="East Johnstad"/>
    <s v="Flagship"/>
    <n v="87.78"/>
    <n v="5.2667999999999999"/>
    <n v="340.39"/>
    <x v="413"/>
    <x v="0"/>
    <n v="-3.1252793492435149"/>
  </r>
  <r>
    <x v="414"/>
    <x v="193"/>
    <x v="2"/>
    <x v="4"/>
    <x v="279"/>
    <x v="47"/>
    <s v="STORE4"/>
    <n v="2"/>
    <n v="772.24"/>
    <n v="0.22"/>
    <x v="0"/>
    <n v="1204.6944000000001"/>
    <s v="Amber Jackson"/>
    <n v="29"/>
    <x v="1"/>
    <x v="276"/>
    <s v="South Dakota"/>
    <x v="1"/>
    <x v="47"/>
    <x v="1"/>
    <s v="Computer"/>
    <x v="47"/>
    <n v="377.52"/>
    <n v="485"/>
    <s v="Alexander Group"/>
    <s v="South"/>
    <s v="Port Sharon"/>
    <s v="Online"/>
    <n v="1544.48"/>
    <n v="339.78559999999999"/>
    <n v="755.04"/>
    <x v="414"/>
    <x v="2"/>
    <n v="0.37325183880658869"/>
  </r>
  <r>
    <x v="415"/>
    <x v="249"/>
    <x v="2"/>
    <x v="2"/>
    <x v="234"/>
    <x v="7"/>
    <s v="STORE14"/>
    <n v="1"/>
    <n v="108.27"/>
    <n v="0.1"/>
    <x v="2"/>
    <n v="97.442999999999998"/>
    <s v="Gina Knight"/>
    <n v="54"/>
    <x v="1"/>
    <x v="232"/>
    <s v="Nevada"/>
    <x v="2"/>
    <x v="7"/>
    <x v="3"/>
    <s v="Storage"/>
    <x v="7"/>
    <n v="138.05000000000001"/>
    <n v="89"/>
    <s v="Mcdonald Inc"/>
    <s v="South"/>
    <s v="Christopherland"/>
    <s v="Outlet"/>
    <n v="108.27"/>
    <n v="10.827"/>
    <n v="138.05000000000001"/>
    <x v="415"/>
    <x v="0"/>
    <n v="-0.4167256755231265"/>
  </r>
  <r>
    <x v="416"/>
    <x v="56"/>
    <x v="0"/>
    <x v="1"/>
    <x v="268"/>
    <x v="48"/>
    <s v="STORE17"/>
    <n v="2"/>
    <n v="839.24"/>
    <n v="0.21"/>
    <x v="1"/>
    <n v="1325.9992"/>
    <s v="Justin Mason Dds"/>
    <n v="39"/>
    <x v="1"/>
    <x v="266"/>
    <s v="Connecticut"/>
    <x v="0"/>
    <x v="48"/>
    <x v="0"/>
    <s v="Outdoor"/>
    <x v="48"/>
    <n v="135.61000000000001"/>
    <n v="394"/>
    <s v="Holloway Ltd"/>
    <s v="North"/>
    <s v="Bensonhaven"/>
    <s v="Flagship"/>
    <n v="1678.48"/>
    <n v="352.48079999999999"/>
    <n v="271.22000000000003"/>
    <x v="416"/>
    <x v="4"/>
    <n v="0.79545990676314127"/>
  </r>
  <r>
    <x v="417"/>
    <x v="316"/>
    <x v="0"/>
    <x v="6"/>
    <x v="280"/>
    <x v="87"/>
    <s v="STORE10"/>
    <n v="2"/>
    <n v="466.27"/>
    <n v="0.11"/>
    <x v="1"/>
    <n v="829.9606"/>
    <s v="Kristine Higgins"/>
    <n v="27"/>
    <x v="1"/>
    <x v="277"/>
    <s v="South Carolina"/>
    <x v="2"/>
    <x v="87"/>
    <x v="4"/>
    <s v="Accessories"/>
    <x v="87"/>
    <n v="113.83"/>
    <n v="485"/>
    <s v="Hill, Wagner and Ballard"/>
    <s v="East"/>
    <s v="East Davidville"/>
    <s v="Online"/>
    <n v="932.54"/>
    <n v="102.57939999999999"/>
    <n v="227.66"/>
    <x v="417"/>
    <x v="2"/>
    <n v="0.72569782228216617"/>
  </r>
  <r>
    <x v="418"/>
    <x v="72"/>
    <x v="2"/>
    <x v="11"/>
    <x v="31"/>
    <x v="85"/>
    <s v="STORE14"/>
    <n v="3"/>
    <n v="969.83"/>
    <n v="0.02"/>
    <x v="0"/>
    <n v="2851.3002000000001"/>
    <s v="Jennifer Johnson"/>
    <n v="54"/>
    <x v="0"/>
    <x v="31"/>
    <s v="New Hampshire"/>
    <x v="3"/>
    <x v="85"/>
    <x v="1"/>
    <s v="Computer"/>
    <x v="85"/>
    <n v="86.42"/>
    <n v="222"/>
    <s v="Mcdonald Inc"/>
    <s v="South"/>
    <s v="Christopherland"/>
    <s v="Outlet"/>
    <n v="2909.4900000000002"/>
    <n v="58.189800000000005"/>
    <n v="259.26"/>
    <x v="418"/>
    <x v="0"/>
    <n v="0.90907306077416905"/>
  </r>
  <r>
    <x v="419"/>
    <x v="317"/>
    <x v="2"/>
    <x v="2"/>
    <x v="222"/>
    <x v="52"/>
    <s v="STORE19"/>
    <n v="2"/>
    <n v="782.11"/>
    <n v="0.17"/>
    <x v="1"/>
    <n v="1298.3026"/>
    <s v="Karen King"/>
    <n v="64"/>
    <x v="1"/>
    <x v="221"/>
    <s v="North Carolina"/>
    <x v="3"/>
    <x v="52"/>
    <x v="4"/>
    <s v="Footwear"/>
    <x v="52"/>
    <n v="438.25"/>
    <n v="496"/>
    <s v="Mann-Austin"/>
    <s v="East"/>
    <s v="Vasquezborough"/>
    <s v="Online"/>
    <n v="1564.22"/>
    <n v="265.91740000000004"/>
    <n v="876.5"/>
    <x v="419"/>
    <x v="1"/>
    <n v="0.32488774188698383"/>
  </r>
  <r>
    <x v="420"/>
    <x v="275"/>
    <x v="2"/>
    <x v="8"/>
    <x v="231"/>
    <x v="43"/>
    <s v="STORE11"/>
    <n v="2"/>
    <n v="74.63"/>
    <n v="0.01"/>
    <x v="1"/>
    <n v="147.76740000000001"/>
    <s v="Ashley Roberts"/>
    <n v="46"/>
    <x v="0"/>
    <x v="185"/>
    <s v="New Mexico"/>
    <x v="0"/>
    <x v="43"/>
    <x v="1"/>
    <s v="Audio"/>
    <x v="43"/>
    <n v="38.520000000000003"/>
    <n v="378"/>
    <s v="Aguirre-Keller"/>
    <s v="South"/>
    <s v="Lake Michael"/>
    <s v="Online"/>
    <n v="149.26"/>
    <n v="1.4925999999999999"/>
    <n v="77.040000000000006"/>
    <x v="420"/>
    <x v="0"/>
    <n v="0.47864007893486654"/>
  </r>
  <r>
    <x v="421"/>
    <x v="318"/>
    <x v="2"/>
    <x v="8"/>
    <x v="95"/>
    <x v="65"/>
    <s v="STORE6"/>
    <n v="3"/>
    <n v="522.78"/>
    <n v="0.25"/>
    <x v="1"/>
    <n v="1176.2550000000001"/>
    <s v="James Gibbs"/>
    <n v="21"/>
    <x v="0"/>
    <x v="95"/>
    <s v="Alaska"/>
    <x v="1"/>
    <x v="65"/>
    <x v="4"/>
    <s v="Accessories"/>
    <x v="65"/>
    <n v="119.57"/>
    <n v="210"/>
    <s v="Benson-Elliott"/>
    <s v="East"/>
    <s v="Port Josephberg"/>
    <s v="Online"/>
    <n v="1568.34"/>
    <n v="392.08499999999998"/>
    <n v="358.71"/>
    <x v="421"/>
    <x v="3"/>
    <n v="0.69504061619291735"/>
  </r>
  <r>
    <x v="422"/>
    <x v="319"/>
    <x v="2"/>
    <x v="0"/>
    <x v="94"/>
    <x v="26"/>
    <s v="STORE15"/>
    <n v="1"/>
    <n v="206.45"/>
    <n v="0.15"/>
    <x v="1"/>
    <n v="175.48249999999999"/>
    <s v="Jasmine Snyder"/>
    <n v="46"/>
    <x v="1"/>
    <x v="94"/>
    <s v="Connecticut"/>
    <x v="2"/>
    <x v="26"/>
    <x v="1"/>
    <s v="Accessories"/>
    <x v="26"/>
    <n v="242.23"/>
    <n v="453"/>
    <s v="Shelton PLC"/>
    <s v="North"/>
    <s v="East Jenniferstad"/>
    <s v="Flagship"/>
    <n v="206.45"/>
    <n v="30.967499999999998"/>
    <n v="242.23"/>
    <x v="422"/>
    <x v="0"/>
    <n v="-0.38036556351772971"/>
  </r>
  <r>
    <x v="423"/>
    <x v="93"/>
    <x v="0"/>
    <x v="11"/>
    <x v="281"/>
    <x v="20"/>
    <s v="STORE5"/>
    <n v="1"/>
    <n v="815.53"/>
    <n v="0.3"/>
    <x v="1"/>
    <n v="570.87099999999998"/>
    <s v="Cameron Simpson"/>
    <n v="46"/>
    <x v="0"/>
    <x v="278"/>
    <s v="Indiana"/>
    <x v="1"/>
    <x v="20"/>
    <x v="4"/>
    <s v="Bottoms"/>
    <x v="20"/>
    <n v="218.22"/>
    <n v="224"/>
    <s v="Gray Ltd"/>
    <s v="North"/>
    <s v="New Michaelchester"/>
    <s v="Outlet"/>
    <n v="815.53"/>
    <n v="244.65899999999999"/>
    <n v="218.22"/>
    <x v="423"/>
    <x v="0"/>
    <n v="0.6177420117679826"/>
  </r>
  <r>
    <x v="424"/>
    <x v="320"/>
    <x v="1"/>
    <x v="11"/>
    <x v="65"/>
    <x v="29"/>
    <s v="STORE13"/>
    <n v="1"/>
    <n v="823.61"/>
    <n v="0.28000000000000003"/>
    <x v="2"/>
    <n v="592.99919999999997"/>
    <s v="Christopher Carter"/>
    <n v="27"/>
    <x v="1"/>
    <x v="65"/>
    <s v="South Dakota"/>
    <x v="1"/>
    <x v="29"/>
    <x v="3"/>
    <s v="Lighting"/>
    <x v="29"/>
    <n v="228.53"/>
    <n v="469"/>
    <s v="Gardner, Humphrey and Contreras"/>
    <s v="East"/>
    <s v="Johnsonville"/>
    <s v="Flagship"/>
    <n v="823.61"/>
    <n v="230.61080000000001"/>
    <n v="228.53"/>
    <x v="424"/>
    <x v="2"/>
    <n v="0.61462005345032511"/>
  </r>
  <r>
    <x v="425"/>
    <x v="185"/>
    <x v="2"/>
    <x v="5"/>
    <x v="151"/>
    <x v="72"/>
    <s v="STORE9"/>
    <n v="2"/>
    <n v="209.96"/>
    <n v="0"/>
    <x v="0"/>
    <n v="419.92"/>
    <s v="Earl Smith Dds"/>
    <n v="59"/>
    <x v="0"/>
    <x v="150"/>
    <s v="South Dakota"/>
    <x v="0"/>
    <x v="72"/>
    <x v="3"/>
    <s v="Lighting"/>
    <x v="72"/>
    <n v="371.38"/>
    <n v="220"/>
    <s v="Moore, Padilla and Butler"/>
    <s v="South"/>
    <s v="East Johnstad"/>
    <s v="Flagship"/>
    <n v="419.92"/>
    <n v="0"/>
    <n v="742.76"/>
    <x v="425"/>
    <x v="1"/>
    <n v="-0.76881310725852536"/>
  </r>
  <r>
    <x v="426"/>
    <x v="55"/>
    <x v="0"/>
    <x v="2"/>
    <x v="143"/>
    <x v="90"/>
    <s v="STORE16"/>
    <n v="4"/>
    <n v="897.93"/>
    <n v="0.05"/>
    <x v="2"/>
    <n v="3412.134"/>
    <s v="Michelle Rogers"/>
    <n v="56"/>
    <x v="0"/>
    <x v="142"/>
    <s v="Hawaii"/>
    <x v="1"/>
    <x v="90"/>
    <x v="1"/>
    <s v="Computer"/>
    <x v="90"/>
    <n v="112.42"/>
    <n v="416"/>
    <s v="Frederick-Wright"/>
    <s v="West"/>
    <s v="New Jimmymouth"/>
    <s v="Flagship"/>
    <n v="3591.72"/>
    <n v="179.58600000000001"/>
    <n v="449.68"/>
    <x v="426"/>
    <x v="1"/>
    <n v="0.86821150634764055"/>
  </r>
  <r>
    <x v="427"/>
    <x v="175"/>
    <x v="0"/>
    <x v="1"/>
    <x v="282"/>
    <x v="81"/>
    <s v="STORE0"/>
    <n v="4"/>
    <n v="925.95"/>
    <n v="0.16"/>
    <x v="2"/>
    <n v="3111.192"/>
    <s v="Erin Ward"/>
    <n v="60"/>
    <x v="0"/>
    <x v="279"/>
    <s v="New York"/>
    <x v="3"/>
    <x v="81"/>
    <x v="2"/>
    <s v="Skincare"/>
    <x v="81"/>
    <n v="266.86"/>
    <n v="458"/>
    <s v="Rivera-Warner"/>
    <s v="East"/>
    <s v="Washingtonfurt"/>
    <s v="Flagship"/>
    <n v="3703.8"/>
    <n v="592.60800000000006"/>
    <n v="1067.44"/>
    <x v="427"/>
    <x v="1"/>
    <n v="0.65690320623092369"/>
  </r>
  <r>
    <x v="428"/>
    <x v="296"/>
    <x v="0"/>
    <x v="7"/>
    <x v="42"/>
    <x v="69"/>
    <s v="STORE6"/>
    <n v="2"/>
    <n v="573.09"/>
    <n v="0.03"/>
    <x v="2"/>
    <n v="1111.7945999999999"/>
    <s v="Christy Hoffman"/>
    <n v="26"/>
    <x v="1"/>
    <x v="42"/>
    <s v="Indiana"/>
    <x v="1"/>
    <x v="69"/>
    <x v="1"/>
    <s v="Accessories"/>
    <x v="69"/>
    <n v="88.49"/>
    <n v="246"/>
    <s v="Benson-Elliott"/>
    <s v="East"/>
    <s v="Port Josephberg"/>
    <s v="Online"/>
    <n v="1146.18"/>
    <n v="34.385400000000004"/>
    <n v="176.98"/>
    <x v="428"/>
    <x v="2"/>
    <n v="0.84081592049466691"/>
  </r>
  <r>
    <x v="429"/>
    <x v="201"/>
    <x v="2"/>
    <x v="9"/>
    <x v="79"/>
    <x v="84"/>
    <s v="STORE4"/>
    <n v="4"/>
    <n v="149.83000000000001"/>
    <n v="0.02"/>
    <x v="0"/>
    <n v="587.33360000000005"/>
    <s v="Mario Jacobs"/>
    <n v="18"/>
    <x v="0"/>
    <x v="79"/>
    <s v="New York"/>
    <x v="1"/>
    <x v="84"/>
    <x v="3"/>
    <s v="Lighting"/>
    <x v="84"/>
    <n v="218.86"/>
    <n v="170"/>
    <s v="Alexander Group"/>
    <s v="South"/>
    <s v="Port Sharon"/>
    <s v="Online"/>
    <n v="599.32000000000005"/>
    <n v="11.986400000000001"/>
    <n v="875.44"/>
    <x v="429"/>
    <x v="3"/>
    <n v="-0.49053280793062065"/>
  </r>
  <r>
    <x v="430"/>
    <x v="181"/>
    <x v="0"/>
    <x v="2"/>
    <x v="283"/>
    <x v="69"/>
    <s v="STORE14"/>
    <n v="3"/>
    <n v="287.70999999999998"/>
    <n v="0.03"/>
    <x v="2"/>
    <n v="837.23609999999985"/>
    <s v="Eugene Nelson"/>
    <n v="26"/>
    <x v="1"/>
    <x v="280"/>
    <s v="North Dakota"/>
    <x v="1"/>
    <x v="69"/>
    <x v="1"/>
    <s v="Accessories"/>
    <x v="69"/>
    <n v="88.49"/>
    <n v="246"/>
    <s v="Mcdonald Inc"/>
    <s v="South"/>
    <s v="Christopherland"/>
    <s v="Outlet"/>
    <n v="863.12999999999988"/>
    <n v="25.893899999999995"/>
    <n v="265.46999999999997"/>
    <x v="430"/>
    <x v="2"/>
    <n v="0.68292098250421829"/>
  </r>
  <r>
    <x v="431"/>
    <x v="321"/>
    <x v="2"/>
    <x v="0"/>
    <x v="18"/>
    <x v="22"/>
    <s v="STORE6"/>
    <n v="2"/>
    <n v="849.8"/>
    <n v="0.06"/>
    <x v="2"/>
    <n v="1597.624"/>
    <s v="David Patterson"/>
    <n v="43"/>
    <x v="1"/>
    <x v="18"/>
    <s v="Nevada"/>
    <x v="0"/>
    <x v="22"/>
    <x v="1"/>
    <s v="Accessories"/>
    <x v="22"/>
    <n v="349.17"/>
    <n v="476"/>
    <s v="Benson-Elliott"/>
    <s v="East"/>
    <s v="Port Josephberg"/>
    <s v="Online"/>
    <n v="1699.6"/>
    <n v="101.97599999999998"/>
    <n v="698.34"/>
    <x v="431"/>
    <x v="4"/>
    <n v="0.56288838925804818"/>
  </r>
  <r>
    <x v="432"/>
    <x v="176"/>
    <x v="2"/>
    <x v="9"/>
    <x v="6"/>
    <x v="89"/>
    <s v="STORE3"/>
    <n v="3"/>
    <n v="482.58"/>
    <n v="0.28000000000000003"/>
    <x v="1"/>
    <n v="1042.3728000000001"/>
    <s v="John Scott"/>
    <n v="24"/>
    <x v="1"/>
    <x v="6"/>
    <s v="Pennsylvania"/>
    <x v="3"/>
    <x v="89"/>
    <x v="0"/>
    <s v="Fitness"/>
    <x v="89"/>
    <n v="313.26"/>
    <n v="369"/>
    <s v="Johnson-Wright"/>
    <s v="North"/>
    <s v="Hoodberg"/>
    <s v="Outlet"/>
    <n v="1447.74"/>
    <n v="405.36720000000003"/>
    <n v="939.78"/>
    <x v="432"/>
    <x v="3"/>
    <n v="9.8422368657355708E-2"/>
  </r>
  <r>
    <x v="433"/>
    <x v="322"/>
    <x v="2"/>
    <x v="6"/>
    <x v="284"/>
    <x v="4"/>
    <s v="STORE2"/>
    <n v="2"/>
    <n v="64.7"/>
    <n v="0"/>
    <x v="0"/>
    <n v="129.4"/>
    <s v="Ryan Hernandez"/>
    <n v="30"/>
    <x v="0"/>
    <x v="281"/>
    <s v="Nevada"/>
    <x v="3"/>
    <x v="4"/>
    <x v="2"/>
    <s v="Haircare"/>
    <x v="4"/>
    <n v="17.309999999999999"/>
    <n v="399"/>
    <s v="Black-Horn"/>
    <s v="South"/>
    <s v="North Nancyview"/>
    <s v="Outlet"/>
    <n v="129.4"/>
    <n v="0"/>
    <n v="34.619999999999997"/>
    <x v="433"/>
    <x v="2"/>
    <n v="0.7324574961360123"/>
  </r>
  <r>
    <x v="434"/>
    <x v="303"/>
    <x v="1"/>
    <x v="1"/>
    <x v="28"/>
    <x v="23"/>
    <s v="STORE5"/>
    <n v="3"/>
    <n v="589.83000000000004"/>
    <n v="0.26"/>
    <x v="0"/>
    <n v="1309.4226000000001"/>
    <s v="Theresa Campbell"/>
    <n v="42"/>
    <x v="1"/>
    <x v="28"/>
    <s v="Wisconsin"/>
    <x v="3"/>
    <x v="23"/>
    <x v="4"/>
    <s v="Accessories"/>
    <x v="23"/>
    <n v="261"/>
    <n v="59"/>
    <s v="Gray Ltd"/>
    <s v="North"/>
    <s v="New Michaelchester"/>
    <s v="Outlet"/>
    <n v="1769.4900000000002"/>
    <n v="460.06740000000008"/>
    <n v="783"/>
    <x v="434"/>
    <x v="4"/>
    <n v="0.40202651153264046"/>
  </r>
  <r>
    <x v="435"/>
    <x v="69"/>
    <x v="2"/>
    <x v="7"/>
    <x v="285"/>
    <x v="58"/>
    <s v="STORE9"/>
    <n v="4"/>
    <n v="758.49"/>
    <n v="0.16"/>
    <x v="2"/>
    <n v="2548.5264000000002"/>
    <s v="Misty Ferguson"/>
    <n v="58"/>
    <x v="0"/>
    <x v="282"/>
    <s v="Connecticut"/>
    <x v="0"/>
    <x v="58"/>
    <x v="4"/>
    <s v="Outerwear"/>
    <x v="58"/>
    <n v="364.67"/>
    <n v="452"/>
    <s v="Moore, Padilla and Butler"/>
    <s v="South"/>
    <s v="East Johnstad"/>
    <s v="Flagship"/>
    <n v="3033.96"/>
    <n v="485.43360000000001"/>
    <n v="1458.68"/>
    <x v="435"/>
    <x v="1"/>
    <n v="0.42763786947625892"/>
  </r>
  <r>
    <x v="436"/>
    <x v="224"/>
    <x v="0"/>
    <x v="8"/>
    <x v="286"/>
    <x v="92"/>
    <s v="STORE12"/>
    <n v="4"/>
    <n v="747.56"/>
    <n v="0.09"/>
    <x v="2"/>
    <n v="2721.1183999999998"/>
    <s v="Sharon Brown"/>
    <n v="37"/>
    <x v="1"/>
    <x v="30"/>
    <s v="Michigan"/>
    <x v="0"/>
    <x v="92"/>
    <x v="4"/>
    <s v="Footwear"/>
    <x v="92"/>
    <n v="353.47"/>
    <n v="214"/>
    <s v="Thomas, Bridges and Harris"/>
    <s v="North"/>
    <s v="Sabrinatown"/>
    <s v="Online"/>
    <n v="2990.24"/>
    <n v="269.12159999999994"/>
    <n v="1413.88"/>
    <x v="436"/>
    <x v="4"/>
    <n v="0.48040482178210248"/>
  </r>
  <r>
    <x v="437"/>
    <x v="249"/>
    <x v="2"/>
    <x v="2"/>
    <x v="73"/>
    <x v="43"/>
    <s v="STORE17"/>
    <n v="3"/>
    <n v="551.22"/>
    <n v="0.12"/>
    <x v="1"/>
    <n v="1455.2208000000001"/>
    <s v="Dr. Ashley Yates Md"/>
    <n v="32"/>
    <x v="0"/>
    <x v="73"/>
    <s v="Wisconsin"/>
    <x v="3"/>
    <x v="43"/>
    <x v="1"/>
    <s v="Audio"/>
    <x v="43"/>
    <n v="38.520000000000003"/>
    <n v="378"/>
    <s v="Holloway Ltd"/>
    <s v="North"/>
    <s v="Bensonhaven"/>
    <s v="Flagship"/>
    <n v="1653.66"/>
    <n v="198.4392"/>
    <n v="115.56"/>
    <x v="437"/>
    <x v="2"/>
    <n v="0.92058937035534405"/>
  </r>
  <r>
    <x v="438"/>
    <x v="323"/>
    <x v="2"/>
    <x v="2"/>
    <x v="287"/>
    <x v="20"/>
    <s v="STORE14"/>
    <n v="2"/>
    <n v="527.05999999999995"/>
    <n v="0.17"/>
    <x v="1"/>
    <n v="874.91959999999983"/>
    <s v="Brian Choi"/>
    <n v="46"/>
    <x v="1"/>
    <x v="283"/>
    <s v="New Jersey"/>
    <x v="0"/>
    <x v="20"/>
    <x v="4"/>
    <s v="Bottoms"/>
    <x v="20"/>
    <n v="218.22"/>
    <n v="224"/>
    <s v="Mcdonald Inc"/>
    <s v="South"/>
    <s v="Christopherland"/>
    <s v="Outlet"/>
    <n v="1054.1199999999999"/>
    <n v="179.2004"/>
    <n v="436.44"/>
    <x v="438"/>
    <x v="0"/>
    <n v="0.50116559281561401"/>
  </r>
  <r>
    <x v="439"/>
    <x v="161"/>
    <x v="2"/>
    <x v="4"/>
    <x v="288"/>
    <x v="85"/>
    <s v="STORE5"/>
    <n v="4"/>
    <n v="875.41"/>
    <n v="0.27"/>
    <x v="0"/>
    <n v="2556.1972000000001"/>
    <s v="Brittney Morgan"/>
    <n v="24"/>
    <x v="0"/>
    <x v="284"/>
    <s v="Alaska"/>
    <x v="0"/>
    <x v="85"/>
    <x v="1"/>
    <s v="Computer"/>
    <x v="85"/>
    <n v="86.42"/>
    <n v="222"/>
    <s v="Gray Ltd"/>
    <s v="North"/>
    <s v="New Michaelchester"/>
    <s v="Outlet"/>
    <n v="3501.64"/>
    <n v="945.44280000000003"/>
    <n v="345.68"/>
    <x v="439"/>
    <x v="3"/>
    <n v="0.8647678668922727"/>
  </r>
  <r>
    <x v="440"/>
    <x v="324"/>
    <x v="2"/>
    <x v="9"/>
    <x v="69"/>
    <x v="65"/>
    <s v="STORE0"/>
    <n v="2"/>
    <n v="226.43"/>
    <n v="0.03"/>
    <x v="0"/>
    <n v="439.27420000000001"/>
    <s v="Daniel Boyd"/>
    <n v="29"/>
    <x v="1"/>
    <x v="69"/>
    <s v="West Virginia"/>
    <x v="3"/>
    <x v="65"/>
    <x v="4"/>
    <s v="Accessories"/>
    <x v="65"/>
    <n v="119.57"/>
    <n v="210"/>
    <s v="Rivera-Warner"/>
    <s v="East"/>
    <s v="Washingtonfurt"/>
    <s v="Flagship"/>
    <n v="452.86"/>
    <n v="13.585800000000001"/>
    <n v="239.14"/>
    <x v="440"/>
    <x v="2"/>
    <n v="0.45560199073835889"/>
  </r>
  <r>
    <x v="441"/>
    <x v="0"/>
    <x v="0"/>
    <x v="0"/>
    <x v="67"/>
    <x v="29"/>
    <s v="STORE5"/>
    <n v="2"/>
    <n v="285.39"/>
    <n v="0.1"/>
    <x v="0"/>
    <n v="513.702"/>
    <s v="Rachel Myers"/>
    <n v="52"/>
    <x v="0"/>
    <x v="67"/>
    <s v="North Dakota"/>
    <x v="2"/>
    <x v="29"/>
    <x v="3"/>
    <s v="Lighting"/>
    <x v="29"/>
    <n v="228.53"/>
    <n v="469"/>
    <s v="Gray Ltd"/>
    <s v="North"/>
    <s v="New Michaelchester"/>
    <s v="Outlet"/>
    <n v="570.78"/>
    <n v="57.078000000000003"/>
    <n v="457.06"/>
    <x v="441"/>
    <x v="0"/>
    <n v="0.11026237001218604"/>
  </r>
  <r>
    <x v="442"/>
    <x v="308"/>
    <x v="2"/>
    <x v="8"/>
    <x v="159"/>
    <x v="75"/>
    <s v="STORE15"/>
    <n v="2"/>
    <n v="298.01"/>
    <n v="0.05"/>
    <x v="0"/>
    <n v="566.21899999999994"/>
    <s v="Mr. Christopher Sims"/>
    <n v="50"/>
    <x v="1"/>
    <x v="158"/>
    <s v="Connecticut"/>
    <x v="2"/>
    <x v="75"/>
    <x v="1"/>
    <s v="Accessories"/>
    <x v="75"/>
    <n v="449.4"/>
    <n v="338"/>
    <s v="Shelton PLC"/>
    <s v="North"/>
    <s v="East Jenniferstad"/>
    <s v="Flagship"/>
    <n v="596.02"/>
    <n v="29.801000000000002"/>
    <n v="898.8"/>
    <x v="442"/>
    <x v="0"/>
    <n v="-0.58737167067865981"/>
  </r>
  <r>
    <x v="443"/>
    <x v="71"/>
    <x v="0"/>
    <x v="3"/>
    <x v="287"/>
    <x v="43"/>
    <s v="STORE4"/>
    <n v="4"/>
    <n v="753.49"/>
    <n v="0.26"/>
    <x v="2"/>
    <n v="2230.3303999999998"/>
    <s v="Brian Choi"/>
    <n v="46"/>
    <x v="1"/>
    <x v="283"/>
    <s v="New Jersey"/>
    <x v="0"/>
    <x v="43"/>
    <x v="1"/>
    <s v="Audio"/>
    <x v="43"/>
    <n v="38.520000000000003"/>
    <n v="378"/>
    <s v="Alexander Group"/>
    <s v="South"/>
    <s v="Port Sharon"/>
    <s v="Online"/>
    <n v="3013.96"/>
    <n v="783.62959999999998"/>
    <n v="154.08000000000001"/>
    <x v="443"/>
    <x v="0"/>
    <n v="0.93091606517133074"/>
  </r>
  <r>
    <x v="444"/>
    <x v="325"/>
    <x v="0"/>
    <x v="2"/>
    <x v="289"/>
    <x v="36"/>
    <s v="STORE12"/>
    <n v="2"/>
    <n v="130.38999999999999"/>
    <n v="0.17"/>
    <x v="1"/>
    <n v="216.44739999999999"/>
    <s v="Zachary Andrade"/>
    <n v="23"/>
    <x v="1"/>
    <x v="285"/>
    <s v="California"/>
    <x v="1"/>
    <x v="36"/>
    <x v="3"/>
    <s v="Decor"/>
    <x v="36"/>
    <n v="325.26"/>
    <n v="400"/>
    <s v="Thomas, Bridges and Harris"/>
    <s v="North"/>
    <s v="Sabrinatown"/>
    <s v="Online"/>
    <n v="260.77999999999997"/>
    <n v="44.332599999999999"/>
    <n v="650.52"/>
    <x v="444"/>
    <x v="3"/>
    <n v="-2.0054415068048863"/>
  </r>
  <r>
    <x v="445"/>
    <x v="326"/>
    <x v="2"/>
    <x v="6"/>
    <x v="290"/>
    <x v="62"/>
    <s v="STORE9"/>
    <n v="4"/>
    <n v="164.02"/>
    <n v="0.01"/>
    <x v="1"/>
    <n v="649.51920000000007"/>
    <s v="Daniel Nelson"/>
    <n v="33"/>
    <x v="0"/>
    <x v="286"/>
    <s v="Oklahoma"/>
    <x v="3"/>
    <x v="62"/>
    <x v="0"/>
    <s v="Equipment"/>
    <x v="62"/>
    <n v="484.62"/>
    <n v="432"/>
    <s v="Moore, Padilla and Butler"/>
    <s v="South"/>
    <s v="East Johnstad"/>
    <s v="Flagship"/>
    <n v="656.08"/>
    <n v="6.5608000000000004"/>
    <n v="1938.48"/>
    <x v="445"/>
    <x v="2"/>
    <n v="-1.98448452332125"/>
  </r>
  <r>
    <x v="446"/>
    <x v="327"/>
    <x v="0"/>
    <x v="8"/>
    <x v="112"/>
    <x v="35"/>
    <s v="STORE4"/>
    <n v="2"/>
    <n v="527.51"/>
    <n v="0.18"/>
    <x v="1"/>
    <n v="865.1164"/>
    <s v="Daniel Rivas"/>
    <n v="39"/>
    <x v="1"/>
    <x v="111"/>
    <s v="Georgia"/>
    <x v="2"/>
    <x v="35"/>
    <x v="3"/>
    <s v="Decor"/>
    <x v="35"/>
    <n v="218.48"/>
    <n v="276"/>
    <s v="Alexander Group"/>
    <s v="South"/>
    <s v="Port Sharon"/>
    <s v="Online"/>
    <n v="1055.02"/>
    <n v="189.90359999999998"/>
    <n v="436.96"/>
    <x v="446"/>
    <x v="4"/>
    <n v="0.49491189856070239"/>
  </r>
  <r>
    <x v="447"/>
    <x v="328"/>
    <x v="2"/>
    <x v="11"/>
    <x v="73"/>
    <x v="71"/>
    <s v="STORE13"/>
    <n v="3"/>
    <n v="628.17999999999995"/>
    <n v="0.26"/>
    <x v="0"/>
    <n v="1394.5596"/>
    <s v="Dr. Ashley Yates Md"/>
    <n v="32"/>
    <x v="0"/>
    <x v="73"/>
    <s v="Wisconsin"/>
    <x v="3"/>
    <x v="71"/>
    <x v="0"/>
    <s v="Fitness"/>
    <x v="71"/>
    <n v="30.62"/>
    <n v="138"/>
    <s v="Gardner, Humphrey and Contreras"/>
    <s v="East"/>
    <s v="Johnsonville"/>
    <s v="Flagship"/>
    <n v="1884.54"/>
    <n v="489.98040000000003"/>
    <n v="91.86"/>
    <x v="447"/>
    <x v="2"/>
    <n v="0.93412974246493308"/>
  </r>
  <r>
    <x v="448"/>
    <x v="329"/>
    <x v="0"/>
    <x v="8"/>
    <x v="59"/>
    <x v="6"/>
    <s v="STORE3"/>
    <n v="1"/>
    <n v="862.31"/>
    <n v="0.06"/>
    <x v="0"/>
    <n v="810.57139999999993"/>
    <s v="Tyrone Olson"/>
    <n v="45"/>
    <x v="1"/>
    <x v="59"/>
    <s v="California"/>
    <x v="2"/>
    <x v="6"/>
    <x v="3"/>
    <s v="Decor"/>
    <x v="6"/>
    <n v="461.47"/>
    <n v="190"/>
    <s v="Johnson-Wright"/>
    <s v="North"/>
    <s v="Hoodberg"/>
    <s v="Outlet"/>
    <n v="862.31"/>
    <n v="51.738599999999998"/>
    <n v="461.47"/>
    <x v="448"/>
    <x v="4"/>
    <n v="0.43068556329522595"/>
  </r>
  <r>
    <x v="449"/>
    <x v="330"/>
    <x v="2"/>
    <x v="5"/>
    <x v="291"/>
    <x v="50"/>
    <s v="STORE14"/>
    <n v="2"/>
    <n v="541.39"/>
    <n v="0.03"/>
    <x v="2"/>
    <n v="1050.2965999999999"/>
    <s v="Andrea Perez"/>
    <n v="61"/>
    <x v="1"/>
    <x v="287"/>
    <s v="New Mexico"/>
    <x v="0"/>
    <x v="50"/>
    <x v="2"/>
    <s v="Skincare"/>
    <x v="50"/>
    <n v="305.5"/>
    <n v="159"/>
    <s v="Mcdonald Inc"/>
    <s v="South"/>
    <s v="Christopherland"/>
    <s v="Outlet"/>
    <n v="1082.78"/>
    <n v="32.483399999999996"/>
    <n v="611"/>
    <x v="449"/>
    <x v="1"/>
    <n v="0.41825956591690377"/>
  </r>
  <r>
    <x v="450"/>
    <x v="323"/>
    <x v="2"/>
    <x v="2"/>
    <x v="292"/>
    <x v="3"/>
    <s v="STORE16"/>
    <n v="3"/>
    <n v="761.8"/>
    <n v="0.06"/>
    <x v="2"/>
    <n v="2148.2759999999989"/>
    <s v="Andrea Harris"/>
    <n v="41"/>
    <x v="1"/>
    <x v="288"/>
    <s v="Kansas"/>
    <x v="1"/>
    <x v="3"/>
    <x v="1"/>
    <s v="Computer"/>
    <x v="3"/>
    <n v="392.89"/>
    <n v="320"/>
    <s v="Frederick-Wright"/>
    <s v="West"/>
    <s v="New Jimmymouth"/>
    <s v="Flagship"/>
    <n v="2285.3999999999996"/>
    <n v="137.12399999999997"/>
    <n v="1178.67"/>
    <x v="450"/>
    <x v="4"/>
    <n v="0.45134144774693724"/>
  </r>
  <r>
    <x v="451"/>
    <x v="151"/>
    <x v="0"/>
    <x v="7"/>
    <x v="293"/>
    <x v="2"/>
    <s v="STORE2"/>
    <n v="4"/>
    <n v="829.36"/>
    <n v="0.11"/>
    <x v="1"/>
    <n v="2952.5216"/>
    <s v="Brittany Edwards Dds"/>
    <n v="42"/>
    <x v="1"/>
    <x v="289"/>
    <s v="Kansas"/>
    <x v="1"/>
    <x v="2"/>
    <x v="2"/>
    <s v="Fragrance"/>
    <x v="2"/>
    <n v="43.29"/>
    <n v="267"/>
    <s v="Black-Horn"/>
    <s v="South"/>
    <s v="North Nancyview"/>
    <s v="Outlet"/>
    <n v="3317.44"/>
    <n v="364.91840000000002"/>
    <n v="173.16"/>
    <x v="451"/>
    <x v="4"/>
    <n v="0.94135182618139024"/>
  </r>
  <r>
    <x v="452"/>
    <x v="325"/>
    <x v="0"/>
    <x v="2"/>
    <x v="53"/>
    <x v="34"/>
    <s v="STORE16"/>
    <n v="2"/>
    <n v="425.06"/>
    <n v="0.09"/>
    <x v="1"/>
    <n v="773.60919999999999"/>
    <s v="David Ross"/>
    <n v="22"/>
    <x v="1"/>
    <x v="53"/>
    <s v="Arkansas"/>
    <x v="2"/>
    <x v="34"/>
    <x v="4"/>
    <s v="Tops"/>
    <x v="34"/>
    <n v="283"/>
    <n v="360"/>
    <s v="Frederick-Wright"/>
    <s v="West"/>
    <s v="New Jimmymouth"/>
    <s v="Flagship"/>
    <n v="850.12"/>
    <n v="76.510800000000003"/>
    <n v="566"/>
    <x v="452"/>
    <x v="3"/>
    <n v="0.26836444034016138"/>
  </r>
  <r>
    <x v="453"/>
    <x v="331"/>
    <x v="0"/>
    <x v="4"/>
    <x v="294"/>
    <x v="76"/>
    <s v="STORE0"/>
    <n v="2"/>
    <n v="911.14"/>
    <n v="0.1"/>
    <x v="0"/>
    <n v="1640.0519999999999"/>
    <s v="John Mcknight"/>
    <n v="39"/>
    <x v="0"/>
    <x v="290"/>
    <s v="Vermont"/>
    <x v="1"/>
    <x v="76"/>
    <x v="3"/>
    <s v="Decor"/>
    <x v="76"/>
    <n v="81.75"/>
    <n v="331.3"/>
    <s v="Rivera-Warner"/>
    <s v="East"/>
    <s v="Washingtonfurt"/>
    <s v="Flagship"/>
    <n v="1822.28"/>
    <n v="182.22800000000001"/>
    <n v="163.5"/>
    <x v="453"/>
    <x v="4"/>
    <n v="0.90030803901339718"/>
  </r>
  <r>
    <x v="454"/>
    <x v="332"/>
    <x v="2"/>
    <x v="8"/>
    <x v="42"/>
    <x v="88"/>
    <s v="STORE8"/>
    <n v="3"/>
    <n v="811.96"/>
    <n v="0.28999999999999998"/>
    <x v="0"/>
    <n v="1729.4748"/>
    <s v="Christy Hoffman"/>
    <n v="26"/>
    <x v="1"/>
    <x v="42"/>
    <s v="Indiana"/>
    <x v="1"/>
    <x v="88"/>
    <x v="3"/>
    <s v="Furniture"/>
    <x v="88"/>
    <n v="243.7"/>
    <n v="130"/>
    <s v="Bean, Jones and Park"/>
    <s v="West"/>
    <s v="Thompsonborough"/>
    <s v="Online"/>
    <n v="2435.88"/>
    <n v="706.40520000000004"/>
    <n v="731.09999999999991"/>
    <x v="454"/>
    <x v="2"/>
    <n v="0.57727051009936658"/>
  </r>
  <r>
    <x v="455"/>
    <x v="264"/>
    <x v="0"/>
    <x v="9"/>
    <x v="66"/>
    <x v="45"/>
    <s v="STORE10"/>
    <n v="2"/>
    <n v="780.05"/>
    <n v="0.12"/>
    <x v="2"/>
    <n v="1372.8879999999999"/>
    <s v="Samantha Robinson"/>
    <n v="23"/>
    <x v="0"/>
    <x v="66"/>
    <s v="Mississippi"/>
    <x v="3"/>
    <x v="45"/>
    <x v="0"/>
    <s v="Team Sports"/>
    <x v="45"/>
    <n v="204.39"/>
    <n v="281"/>
    <s v="Hill, Wagner and Ballard"/>
    <s v="East"/>
    <s v="East Davidville"/>
    <s v="Online"/>
    <n v="1560.1"/>
    <n v="187.21199999999999"/>
    <n v="408.78"/>
    <x v="455"/>
    <x v="3"/>
    <n v="0.70224810763878776"/>
  </r>
  <r>
    <x v="456"/>
    <x v="333"/>
    <x v="0"/>
    <x v="7"/>
    <x v="295"/>
    <x v="79"/>
    <s v="STORE9"/>
    <n v="4"/>
    <n v="315.95"/>
    <n v="0.19"/>
    <x v="2"/>
    <n v="1023.678"/>
    <s v="Steve Medina"/>
    <n v="50"/>
    <x v="1"/>
    <x v="291"/>
    <s v="Oregon"/>
    <x v="0"/>
    <x v="79"/>
    <x v="2"/>
    <s v="Skincare"/>
    <x v="79"/>
    <n v="283.83"/>
    <n v="244"/>
    <s v="Moore, Padilla and Butler"/>
    <s v="South"/>
    <s v="East Johnstad"/>
    <s v="Flagship"/>
    <n v="1263.8"/>
    <n v="240.12199999999999"/>
    <n v="1135.32"/>
    <x v="456"/>
    <x v="0"/>
    <n v="-0.10905968478369168"/>
  </r>
  <r>
    <x v="457"/>
    <x v="254"/>
    <x v="2"/>
    <x v="5"/>
    <x v="296"/>
    <x v="40"/>
    <s v="STORE9"/>
    <n v="2"/>
    <n v="810.17"/>
    <n v="0.27"/>
    <x v="0"/>
    <n v="1182.8481999999999"/>
    <s v="Tanner Thompson"/>
    <n v="32"/>
    <x v="1"/>
    <x v="292"/>
    <s v="Maryland"/>
    <x v="3"/>
    <x v="40"/>
    <x v="0"/>
    <s v="Team Sports"/>
    <x v="40"/>
    <n v="212.26"/>
    <n v="82"/>
    <s v="Moore, Padilla and Butler"/>
    <s v="South"/>
    <s v="East Johnstad"/>
    <s v="Flagship"/>
    <n v="1620.34"/>
    <n v="437.49180000000001"/>
    <n v="424.52"/>
    <x v="457"/>
    <x v="2"/>
    <n v="0.6411035667974978"/>
  </r>
  <r>
    <x v="458"/>
    <x v="257"/>
    <x v="0"/>
    <x v="10"/>
    <x v="297"/>
    <x v="94"/>
    <s v="STORE4"/>
    <n v="3"/>
    <n v="505.01"/>
    <n v="0.02"/>
    <x v="1"/>
    <n v="1484.7293999999999"/>
    <s v="Michelle Carpenter"/>
    <n v="44"/>
    <x v="1"/>
    <x v="293"/>
    <s v="New Jersey"/>
    <x v="0"/>
    <x v="94"/>
    <x v="3"/>
    <s v="Furniture"/>
    <x v="94"/>
    <n v="388.46"/>
    <n v="208"/>
    <s v="Alexander Group"/>
    <s v="South"/>
    <s v="Port Sharon"/>
    <s v="Online"/>
    <n v="1515.03"/>
    <n v="30.300599999999999"/>
    <n v="1165.3799999999999"/>
    <x v="458"/>
    <x v="4"/>
    <n v="0.21508929505942301"/>
  </r>
  <r>
    <x v="459"/>
    <x v="334"/>
    <x v="0"/>
    <x v="4"/>
    <x v="1"/>
    <x v="18"/>
    <s v="STORE17"/>
    <n v="2"/>
    <n v="736.75"/>
    <n v="0.18"/>
    <x v="0"/>
    <n v="1208.27"/>
    <s v="Michael Foley"/>
    <n v="63"/>
    <x v="1"/>
    <x v="1"/>
    <s v="Vermont"/>
    <x v="0"/>
    <x v="18"/>
    <x v="0"/>
    <s v="Fitness"/>
    <x v="18"/>
    <n v="477.61"/>
    <n v="300"/>
    <s v="Holloway Ltd"/>
    <s v="North"/>
    <s v="Bensonhaven"/>
    <s v="Flagship"/>
    <n v="1473.5"/>
    <n v="265.23"/>
    <n v="955.22"/>
    <x v="459"/>
    <x v="1"/>
    <n v="0.20943166676322342"/>
  </r>
  <r>
    <x v="460"/>
    <x v="331"/>
    <x v="0"/>
    <x v="4"/>
    <x v="250"/>
    <x v="25"/>
    <s v="STORE9"/>
    <n v="4"/>
    <n v="700.31"/>
    <n v="0.2"/>
    <x v="1"/>
    <n v="2240.9920000000002"/>
    <s v="Leslie Johnson"/>
    <n v="31"/>
    <x v="0"/>
    <x v="248"/>
    <s v="Utah"/>
    <x v="1"/>
    <x v="25"/>
    <x v="1"/>
    <s v="Appliances"/>
    <x v="25"/>
    <n v="480.9"/>
    <n v="104"/>
    <s v="Moore, Padilla and Butler"/>
    <s v="South"/>
    <s v="East Johnstad"/>
    <s v="Flagship"/>
    <n v="2801.24"/>
    <n v="560.24799999999993"/>
    <n v="1923.6"/>
    <x v="460"/>
    <x v="2"/>
    <n v="0.14163013522582868"/>
  </r>
  <r>
    <x v="461"/>
    <x v="66"/>
    <x v="1"/>
    <x v="1"/>
    <x v="298"/>
    <x v="52"/>
    <s v="STORE11"/>
    <n v="4"/>
    <n v="202.46"/>
    <n v="0.24"/>
    <x v="0"/>
    <n v="615.47840000000008"/>
    <s v="Jessica Mitchell"/>
    <n v="43"/>
    <x v="1"/>
    <x v="294"/>
    <s v="South Dakota"/>
    <x v="2"/>
    <x v="52"/>
    <x v="4"/>
    <s v="Footwear"/>
    <x v="52"/>
    <n v="438.25"/>
    <n v="496"/>
    <s v="Aguirre-Keller"/>
    <s v="South"/>
    <s v="Lake Michael"/>
    <s v="Online"/>
    <n v="809.84"/>
    <n v="194.36160000000001"/>
    <n v="1753"/>
    <x v="461"/>
    <x v="4"/>
    <n v="-1.848190935701399"/>
  </r>
  <r>
    <x v="462"/>
    <x v="335"/>
    <x v="1"/>
    <x v="1"/>
    <x v="299"/>
    <x v="72"/>
    <s v="STORE1"/>
    <n v="2"/>
    <n v="291.83999999999997"/>
    <n v="0.25"/>
    <x v="1"/>
    <n v="437.76"/>
    <s v="Tracy Kelly"/>
    <n v="38"/>
    <x v="0"/>
    <x v="295"/>
    <s v="Tennessee"/>
    <x v="2"/>
    <x v="72"/>
    <x v="3"/>
    <s v="Lighting"/>
    <x v="72"/>
    <n v="371.38"/>
    <n v="220"/>
    <s v="Martinez, Adkins and Johnson"/>
    <s v="North"/>
    <s v="Danielmouth"/>
    <s v="Flagship"/>
    <n v="583.67999999999995"/>
    <n v="145.91999999999999"/>
    <n v="742.76"/>
    <x v="462"/>
    <x v="4"/>
    <n v="-0.69672880116959068"/>
  </r>
  <r>
    <x v="463"/>
    <x v="336"/>
    <x v="1"/>
    <x v="3"/>
    <x v="300"/>
    <x v="0"/>
    <s v="STORE5"/>
    <n v="2"/>
    <n v="261.48"/>
    <n v="0.17"/>
    <x v="0"/>
    <n v="434.05680000000001"/>
    <s v="Joseph Jones"/>
    <n v="21"/>
    <x v="0"/>
    <x v="296"/>
    <s v="Illinois"/>
    <x v="3"/>
    <x v="0"/>
    <x v="0"/>
    <s v="Team Sports"/>
    <x v="0"/>
    <n v="245.98"/>
    <n v="471"/>
    <s v="Gray Ltd"/>
    <s v="North"/>
    <s v="New Michaelchester"/>
    <s v="Outlet"/>
    <n v="522.96"/>
    <n v="88.903200000000012"/>
    <n v="491.96"/>
    <x v="463"/>
    <x v="3"/>
    <n v="-0.13340005271199523"/>
  </r>
  <r>
    <x v="464"/>
    <x v="337"/>
    <x v="2"/>
    <x v="11"/>
    <x v="301"/>
    <x v="14"/>
    <s v="STORE14"/>
    <n v="1"/>
    <n v="850.83"/>
    <n v="0.28000000000000003"/>
    <x v="1"/>
    <n v="612.59760000000006"/>
    <s v="Matthew Avery"/>
    <n v="29"/>
    <x v="0"/>
    <x v="297"/>
    <s v="Oregon"/>
    <x v="2"/>
    <x v="14"/>
    <x v="4"/>
    <s v="Tops"/>
    <x v="14"/>
    <n v="223.43"/>
    <n v="154"/>
    <s v="Mcdonald Inc"/>
    <s v="South"/>
    <s v="Christopherland"/>
    <s v="Outlet"/>
    <n v="850.83"/>
    <n v="238.23240000000004"/>
    <n v="223.43"/>
    <x v="464"/>
    <x v="2"/>
    <n v="0.63527444443138537"/>
  </r>
  <r>
    <x v="465"/>
    <x v="294"/>
    <x v="2"/>
    <x v="6"/>
    <x v="131"/>
    <x v="54"/>
    <s v="STORE9"/>
    <n v="1"/>
    <n v="83.83"/>
    <n v="0.05"/>
    <x v="0"/>
    <n v="79.638499999999993"/>
    <s v="Eric Wolfe"/>
    <n v="18"/>
    <x v="1"/>
    <x v="130"/>
    <s v="Louisiana"/>
    <x v="0"/>
    <x v="54"/>
    <x v="4"/>
    <s v="Outerwear"/>
    <x v="54"/>
    <n v="167.34"/>
    <n v="296"/>
    <s v="Moore, Padilla and Butler"/>
    <s v="South"/>
    <s v="East Johnstad"/>
    <s v="Flagship"/>
    <n v="83.83"/>
    <n v="4.1915000000000004"/>
    <n v="167.34"/>
    <x v="465"/>
    <x v="3"/>
    <n v="-1.1012450008475803"/>
  </r>
  <r>
    <x v="466"/>
    <x v="219"/>
    <x v="2"/>
    <x v="6"/>
    <x v="279"/>
    <x v="12"/>
    <s v="STORE16"/>
    <n v="3"/>
    <n v="649.95000000000005"/>
    <n v="0.28000000000000003"/>
    <x v="2"/>
    <n v="1403.8920000000001"/>
    <s v="Amber Jackson"/>
    <n v="29"/>
    <x v="1"/>
    <x v="276"/>
    <s v="South Dakota"/>
    <x v="1"/>
    <x v="12"/>
    <x v="0"/>
    <s v="Accessories"/>
    <x v="12"/>
    <n v="131.24"/>
    <n v="232"/>
    <s v="Frederick-Wright"/>
    <s v="West"/>
    <s v="New Jimmymouth"/>
    <s v="Flagship"/>
    <n v="1949.8500000000001"/>
    <n v="545.95800000000008"/>
    <n v="393.72"/>
    <x v="466"/>
    <x v="2"/>
    <n v="0.71955107657854023"/>
  </r>
  <r>
    <x v="467"/>
    <x v="338"/>
    <x v="0"/>
    <x v="8"/>
    <x v="302"/>
    <x v="78"/>
    <s v="STORE6"/>
    <n v="4"/>
    <n v="934.96"/>
    <n v="0.18"/>
    <x v="1"/>
    <n v="3066.6687999999999"/>
    <s v="Mallory Allen"/>
    <n v="40"/>
    <x v="1"/>
    <x v="298"/>
    <s v="Alabama"/>
    <x v="1"/>
    <x v="78"/>
    <x v="0"/>
    <s v="Team Sports"/>
    <x v="78"/>
    <n v="107.06"/>
    <n v="359"/>
    <s v="Benson-Elliott"/>
    <s v="East"/>
    <s v="Port Josephberg"/>
    <s v="Online"/>
    <n v="3739.84"/>
    <n v="673.1712"/>
    <n v="428.24"/>
    <x v="467"/>
    <x v="4"/>
    <n v="0.86035661888235204"/>
  </r>
  <r>
    <x v="468"/>
    <x v="335"/>
    <x v="1"/>
    <x v="1"/>
    <x v="271"/>
    <x v="53"/>
    <s v="STORE14"/>
    <n v="1"/>
    <n v="880.89"/>
    <n v="0.13"/>
    <x v="2"/>
    <n v="766.37429999999995"/>
    <s v="Ronald Jones"/>
    <n v="26"/>
    <x v="1"/>
    <x v="269"/>
    <s v="Tennessee"/>
    <x v="2"/>
    <x v="53"/>
    <x v="0"/>
    <s v="Accessories"/>
    <x v="53"/>
    <n v="144.53"/>
    <n v="367"/>
    <s v="Mcdonald Inc"/>
    <s v="South"/>
    <s v="Christopherland"/>
    <s v="Outlet"/>
    <n v="880.89"/>
    <n v="114.5157"/>
    <n v="144.53"/>
    <x v="468"/>
    <x v="2"/>
    <n v="0.81141069057247872"/>
  </r>
  <r>
    <x v="469"/>
    <x v="339"/>
    <x v="0"/>
    <x v="3"/>
    <x v="292"/>
    <x v="24"/>
    <s v="STORE8"/>
    <n v="4"/>
    <n v="610.6"/>
    <n v="0.1"/>
    <x v="1"/>
    <n v="2198.16"/>
    <s v="Andrea Harris"/>
    <n v="41"/>
    <x v="1"/>
    <x v="288"/>
    <s v="Kansas"/>
    <x v="1"/>
    <x v="24"/>
    <x v="1"/>
    <s v="Audio"/>
    <x v="24"/>
    <n v="431.67"/>
    <n v="73"/>
    <s v="Bean, Jones and Park"/>
    <s v="West"/>
    <s v="Thompsonborough"/>
    <s v="Online"/>
    <n v="2442.4"/>
    <n v="244.24"/>
    <n v="1726.68"/>
    <x v="469"/>
    <x v="4"/>
    <n v="0.2144884812752483"/>
  </r>
  <r>
    <x v="470"/>
    <x v="340"/>
    <x v="2"/>
    <x v="8"/>
    <x v="178"/>
    <x v="77"/>
    <s v="STORE18"/>
    <n v="1"/>
    <n v="514.19000000000005"/>
    <n v="0.2"/>
    <x v="0"/>
    <n v="411.35200000000009"/>
    <s v="Rhonda Morales"/>
    <n v="61"/>
    <x v="1"/>
    <x v="177"/>
    <s v="California"/>
    <x v="0"/>
    <x v="77"/>
    <x v="0"/>
    <s v="Accessories"/>
    <x v="77"/>
    <n v="38.76"/>
    <n v="137"/>
    <s v="Guerrero-Schmitt"/>
    <s v="East"/>
    <s v="East Stevechester"/>
    <s v="Flagship"/>
    <n v="514.19000000000005"/>
    <n v="102.83800000000002"/>
    <n v="38.76"/>
    <x v="470"/>
    <x v="1"/>
    <n v="0.90577413018534014"/>
  </r>
  <r>
    <x v="471"/>
    <x v="298"/>
    <x v="2"/>
    <x v="4"/>
    <x v="122"/>
    <x v="92"/>
    <s v="STORE13"/>
    <n v="1"/>
    <n v="546.20000000000005"/>
    <n v="0.22"/>
    <x v="1"/>
    <n v="426.03600000000012"/>
    <s v="John Donaldson"/>
    <n v="27"/>
    <x v="0"/>
    <x v="121"/>
    <s v="Maine"/>
    <x v="3"/>
    <x v="92"/>
    <x v="4"/>
    <s v="Footwear"/>
    <x v="92"/>
    <n v="353.47"/>
    <n v="214"/>
    <s v="Gardner, Humphrey and Contreras"/>
    <s v="East"/>
    <s v="Johnsonville"/>
    <s v="Flagship"/>
    <n v="546.20000000000005"/>
    <n v="120.16400000000002"/>
    <n v="353.47"/>
    <x v="471"/>
    <x v="2"/>
    <n v="0.17032832906139403"/>
  </r>
  <r>
    <x v="472"/>
    <x v="341"/>
    <x v="0"/>
    <x v="11"/>
    <x v="303"/>
    <x v="92"/>
    <s v="STORE0"/>
    <n v="3"/>
    <n v="416.01"/>
    <n v="0.02"/>
    <x v="0"/>
    <n v="1223.0694000000001"/>
    <s v="Andrea Jacobs"/>
    <n v="45"/>
    <x v="1"/>
    <x v="76"/>
    <s v="Minnesota"/>
    <x v="1"/>
    <x v="92"/>
    <x v="4"/>
    <s v="Footwear"/>
    <x v="92"/>
    <n v="353.47"/>
    <n v="214"/>
    <s v="Rivera-Warner"/>
    <s v="East"/>
    <s v="Washingtonfurt"/>
    <s v="Flagship"/>
    <n v="1248.03"/>
    <n v="24.960599999999999"/>
    <n v="1060.4100000000001"/>
    <x v="472"/>
    <x v="4"/>
    <n v="0.13299278029521464"/>
  </r>
  <r>
    <x v="473"/>
    <x v="342"/>
    <x v="2"/>
    <x v="0"/>
    <x v="304"/>
    <x v="1"/>
    <s v="STORE10"/>
    <n v="1"/>
    <n v="30.94"/>
    <n v="0.21"/>
    <x v="2"/>
    <n v="24.442599999999999"/>
    <s v="Andrew Mason"/>
    <n v="52"/>
    <x v="1"/>
    <x v="299"/>
    <s v="Iowa"/>
    <x v="3"/>
    <x v="1"/>
    <x v="1"/>
    <s v="Audio"/>
    <x v="1"/>
    <n v="403.71"/>
    <n v="159"/>
    <s v="Hill, Wagner and Ballard"/>
    <s v="East"/>
    <s v="East Davidville"/>
    <s v="Online"/>
    <n v="30.94"/>
    <n v="6.4973999999999998"/>
    <n v="403.71"/>
    <x v="473"/>
    <x v="0"/>
    <n v="-15.516655347630774"/>
  </r>
  <r>
    <x v="474"/>
    <x v="13"/>
    <x v="2"/>
    <x v="7"/>
    <x v="27"/>
    <x v="87"/>
    <s v="STORE16"/>
    <n v="3"/>
    <n v="666.39"/>
    <n v="0.21"/>
    <x v="2"/>
    <n v="1579.3443"/>
    <s v="Anna Perez"/>
    <n v="30"/>
    <x v="0"/>
    <x v="27"/>
    <s v="Maine"/>
    <x v="1"/>
    <x v="87"/>
    <x v="4"/>
    <s v="Accessories"/>
    <x v="87"/>
    <n v="113.83"/>
    <n v="485"/>
    <s v="Frederick-Wright"/>
    <s v="West"/>
    <s v="New Jimmymouth"/>
    <s v="Flagship"/>
    <n v="1999.17"/>
    <n v="419.82569999999998"/>
    <n v="341.49"/>
    <x v="474"/>
    <x v="2"/>
    <n v="0.78377735621042222"/>
  </r>
  <r>
    <x v="475"/>
    <x v="343"/>
    <x v="2"/>
    <x v="5"/>
    <x v="305"/>
    <x v="82"/>
    <s v="STORE10"/>
    <n v="2"/>
    <n v="145.26"/>
    <n v="0.19"/>
    <x v="1"/>
    <n v="235.3212"/>
    <s v="Patricia Gardner"/>
    <n v="25"/>
    <x v="1"/>
    <x v="300"/>
    <s v="Michigan"/>
    <x v="2"/>
    <x v="82"/>
    <x v="0"/>
    <s v="Equipment"/>
    <x v="82"/>
    <n v="285.54000000000002"/>
    <n v="358"/>
    <s v="Hill, Wagner and Ballard"/>
    <s v="East"/>
    <s v="East Davidville"/>
    <s v="Online"/>
    <n v="290.52"/>
    <n v="55.198799999999999"/>
    <n v="571.08000000000004"/>
    <x v="475"/>
    <x v="3"/>
    <n v="-1.4268106740914124"/>
  </r>
  <r>
    <x v="476"/>
    <x v="344"/>
    <x v="0"/>
    <x v="9"/>
    <x v="208"/>
    <x v="52"/>
    <s v="STORE5"/>
    <n v="4"/>
    <n v="940.77"/>
    <n v="0.24"/>
    <x v="2"/>
    <n v="2859.9407999999999"/>
    <s v="Earl Allen"/>
    <n v="36"/>
    <x v="0"/>
    <x v="207"/>
    <s v="Nebraska"/>
    <x v="1"/>
    <x v="52"/>
    <x v="4"/>
    <s v="Footwear"/>
    <x v="52"/>
    <n v="438.25"/>
    <n v="496"/>
    <s v="Gray Ltd"/>
    <s v="North"/>
    <s v="New Michaelchester"/>
    <s v="Outlet"/>
    <n v="3763.08"/>
    <n v="903.13919999999996"/>
    <n v="1753"/>
    <x v="476"/>
    <x v="4"/>
    <n v="0.38705024943173644"/>
  </r>
  <r>
    <x v="477"/>
    <x v="345"/>
    <x v="2"/>
    <x v="6"/>
    <x v="262"/>
    <x v="54"/>
    <s v="STORE17"/>
    <n v="1"/>
    <n v="708.88"/>
    <n v="0.09"/>
    <x v="0"/>
    <n v="645.08080000000007"/>
    <s v="James Foster"/>
    <n v="19"/>
    <x v="0"/>
    <x v="260"/>
    <s v="Utah"/>
    <x v="0"/>
    <x v="54"/>
    <x v="4"/>
    <s v="Outerwear"/>
    <x v="54"/>
    <n v="167.34"/>
    <n v="296"/>
    <s v="Holloway Ltd"/>
    <s v="North"/>
    <s v="Bensonhaven"/>
    <s v="Flagship"/>
    <n v="708.88"/>
    <n v="63.799199999999999"/>
    <n v="167.34"/>
    <x v="477"/>
    <x v="3"/>
    <n v="0.74059063608775832"/>
  </r>
  <r>
    <x v="478"/>
    <x v="268"/>
    <x v="2"/>
    <x v="8"/>
    <x v="132"/>
    <x v="37"/>
    <s v="STORE2"/>
    <n v="1"/>
    <n v="790.73"/>
    <n v="0.24"/>
    <x v="1"/>
    <n v="600.95479999999998"/>
    <s v="Brandy Thompson"/>
    <n v="56"/>
    <x v="1"/>
    <x v="131"/>
    <s v="Alabama"/>
    <x v="3"/>
    <x v="37"/>
    <x v="3"/>
    <s v="Kitchen"/>
    <x v="37"/>
    <n v="19.52"/>
    <n v="57"/>
    <s v="Black-Horn"/>
    <s v="South"/>
    <s v="North Nancyview"/>
    <s v="Outlet"/>
    <n v="790.73"/>
    <n v="189.77519999999998"/>
    <n v="19.52"/>
    <x v="478"/>
    <x v="1"/>
    <n v="0.96751835578981982"/>
  </r>
  <r>
    <x v="479"/>
    <x v="346"/>
    <x v="0"/>
    <x v="11"/>
    <x v="194"/>
    <x v="5"/>
    <s v="STORE9"/>
    <n v="3"/>
    <n v="635.13"/>
    <n v="0.09"/>
    <x v="1"/>
    <n v="1733.9049"/>
    <s v="William Cortez"/>
    <n v="29"/>
    <x v="0"/>
    <x v="193"/>
    <s v="Ohio"/>
    <x v="3"/>
    <x v="5"/>
    <x v="1"/>
    <s v="Appliances"/>
    <x v="5"/>
    <n v="465.34"/>
    <n v="301"/>
    <s v="Moore, Padilla and Butler"/>
    <s v="South"/>
    <s v="East Johnstad"/>
    <s v="Flagship"/>
    <n v="1905.3899999999999"/>
    <n v="171.48509999999999"/>
    <n v="1396.02"/>
    <x v="479"/>
    <x v="2"/>
    <n v="0.19486933798964406"/>
  </r>
  <r>
    <x v="480"/>
    <x v="305"/>
    <x v="1"/>
    <x v="3"/>
    <x v="176"/>
    <x v="47"/>
    <s v="STORE14"/>
    <n v="1"/>
    <n v="744.88"/>
    <n v="0.15"/>
    <x v="2"/>
    <n v="633.14800000000002"/>
    <s v="Cynthia Payne"/>
    <n v="32"/>
    <x v="1"/>
    <x v="175"/>
    <s v="Kentucky"/>
    <x v="3"/>
    <x v="47"/>
    <x v="1"/>
    <s v="Computer"/>
    <x v="47"/>
    <n v="377.52"/>
    <n v="485"/>
    <s v="Mcdonald Inc"/>
    <s v="South"/>
    <s v="Christopherland"/>
    <s v="Outlet"/>
    <n v="744.88"/>
    <n v="111.732"/>
    <n v="377.52"/>
    <x v="480"/>
    <x v="2"/>
    <n v="0.40374130535040786"/>
  </r>
  <r>
    <x v="481"/>
    <x v="142"/>
    <x v="2"/>
    <x v="9"/>
    <x v="79"/>
    <x v="77"/>
    <s v="STORE1"/>
    <n v="3"/>
    <n v="205.34"/>
    <n v="0.25"/>
    <x v="0"/>
    <n v="462.01499999999999"/>
    <s v="Mario Jacobs"/>
    <n v="18"/>
    <x v="0"/>
    <x v="79"/>
    <s v="New York"/>
    <x v="1"/>
    <x v="77"/>
    <x v="0"/>
    <s v="Accessories"/>
    <x v="77"/>
    <n v="38.76"/>
    <n v="137"/>
    <s v="Martinez, Adkins and Johnson"/>
    <s v="North"/>
    <s v="Danielmouth"/>
    <s v="Flagship"/>
    <n v="616.02"/>
    <n v="154.005"/>
    <n v="116.28"/>
    <x v="481"/>
    <x v="3"/>
    <n v="0.74831985974481352"/>
  </r>
  <r>
    <x v="482"/>
    <x v="103"/>
    <x v="2"/>
    <x v="0"/>
    <x v="100"/>
    <x v="35"/>
    <s v="STORE8"/>
    <n v="2"/>
    <n v="756.8"/>
    <n v="0.15"/>
    <x v="0"/>
    <n v="1286.56"/>
    <s v="Monica Miller"/>
    <n v="33"/>
    <x v="0"/>
    <x v="100"/>
    <s v="Mississippi"/>
    <x v="0"/>
    <x v="35"/>
    <x v="3"/>
    <s v="Decor"/>
    <x v="35"/>
    <n v="218.48"/>
    <n v="276"/>
    <s v="Bean, Jones and Park"/>
    <s v="West"/>
    <s v="Thompsonborough"/>
    <s v="Online"/>
    <n v="1513.6"/>
    <n v="227.04"/>
    <n v="436.96"/>
    <x v="482"/>
    <x v="2"/>
    <n v="0.66036562616589967"/>
  </r>
  <r>
    <x v="483"/>
    <x v="238"/>
    <x v="0"/>
    <x v="4"/>
    <x v="197"/>
    <x v="39"/>
    <s v="STORE10"/>
    <n v="1"/>
    <n v="771.73"/>
    <n v="0.2"/>
    <x v="0"/>
    <n v="617.38400000000001"/>
    <s v="Denise Williams"/>
    <n v="34"/>
    <x v="0"/>
    <x v="196"/>
    <s v="Hawaii"/>
    <x v="3"/>
    <x v="39"/>
    <x v="3"/>
    <s v="Storage"/>
    <x v="39"/>
    <n v="123.46"/>
    <n v="76"/>
    <s v="Hill, Wagner and Ballard"/>
    <s v="East"/>
    <s v="East Davidville"/>
    <s v="Online"/>
    <n v="771.73"/>
    <n v="154.346"/>
    <n v="123.46"/>
    <x v="483"/>
    <x v="2"/>
    <n v="0.80002721158954559"/>
  </r>
  <r>
    <x v="484"/>
    <x v="236"/>
    <x v="0"/>
    <x v="1"/>
    <x v="232"/>
    <x v="73"/>
    <s v="STORE17"/>
    <n v="1"/>
    <n v="440.19"/>
    <n v="0.03"/>
    <x v="1"/>
    <n v="426.98430000000002"/>
    <s v="Dylan Gutierrez"/>
    <n v="40"/>
    <x v="0"/>
    <x v="230"/>
    <s v="West Virginia"/>
    <x v="3"/>
    <x v="73"/>
    <x v="2"/>
    <s v="Haircare"/>
    <x v="73"/>
    <n v="340.39"/>
    <n v="177"/>
    <s v="Holloway Ltd"/>
    <s v="North"/>
    <s v="Bensonhaven"/>
    <s v="Flagship"/>
    <n v="440.19"/>
    <n v="13.2057"/>
    <n v="340.39"/>
    <x v="484"/>
    <x v="4"/>
    <n v="0.20280441224653933"/>
  </r>
  <r>
    <x v="485"/>
    <x v="347"/>
    <x v="2"/>
    <x v="8"/>
    <x v="234"/>
    <x v="83"/>
    <s v="STORE2"/>
    <n v="2"/>
    <n v="409"/>
    <n v="0.17"/>
    <x v="0"/>
    <n v="678.93999999999994"/>
    <s v="Gina Knight"/>
    <n v="54"/>
    <x v="1"/>
    <x v="232"/>
    <s v="Nevada"/>
    <x v="2"/>
    <x v="83"/>
    <x v="4"/>
    <s v="Bottoms"/>
    <x v="83"/>
    <n v="306.45999999999998"/>
    <n v="487"/>
    <s v="Black-Horn"/>
    <s v="South"/>
    <s v="North Nancyview"/>
    <s v="Outlet"/>
    <n v="818"/>
    <n v="139.06"/>
    <n v="612.91999999999996"/>
    <x v="485"/>
    <x v="0"/>
    <n v="9.7239815005744232E-2"/>
  </r>
  <r>
    <x v="486"/>
    <x v="348"/>
    <x v="0"/>
    <x v="6"/>
    <x v="110"/>
    <x v="48"/>
    <s v="STORE19"/>
    <n v="3"/>
    <n v="134.58000000000001"/>
    <n v="0.04"/>
    <x v="2"/>
    <n v="387.59039999999999"/>
    <s v="Ryan Moore"/>
    <n v="38"/>
    <x v="0"/>
    <x v="109"/>
    <s v="Virginia"/>
    <x v="3"/>
    <x v="48"/>
    <x v="0"/>
    <s v="Outdoor"/>
    <x v="48"/>
    <n v="135.61000000000001"/>
    <n v="394"/>
    <s v="Mann-Austin"/>
    <s v="East"/>
    <s v="Vasquezborough"/>
    <s v="Online"/>
    <n v="403.74"/>
    <n v="16.1496"/>
    <n v="406.83000000000004"/>
    <x v="486"/>
    <x v="4"/>
    <n v="-4.9639000346757951E-2"/>
  </r>
  <r>
    <x v="487"/>
    <x v="323"/>
    <x v="2"/>
    <x v="2"/>
    <x v="14"/>
    <x v="11"/>
    <s v="STORE7"/>
    <n v="4"/>
    <n v="284.44"/>
    <n v="0.02"/>
    <x v="0"/>
    <n v="1115.0047999999999"/>
    <s v="Sherry Cabrera"/>
    <n v="55"/>
    <x v="0"/>
    <x v="14"/>
    <s v="Pennsylvania"/>
    <x v="2"/>
    <x v="11"/>
    <x v="1"/>
    <s v="Mobile"/>
    <x v="11"/>
    <n v="326.06"/>
    <n v="301"/>
    <s v="Martinez-Mullins"/>
    <s v="South"/>
    <s v="Williamsfurt"/>
    <s v="Online"/>
    <n v="1137.76"/>
    <n v="22.755199999999999"/>
    <n v="1304.24"/>
    <x v="487"/>
    <x v="0"/>
    <n v="-0.16971693754143488"/>
  </r>
  <r>
    <x v="488"/>
    <x v="349"/>
    <x v="2"/>
    <x v="9"/>
    <x v="131"/>
    <x v="78"/>
    <s v="STORE13"/>
    <n v="4"/>
    <n v="922.69"/>
    <n v="0.16"/>
    <x v="0"/>
    <n v="3100.2384000000002"/>
    <s v="Eric Wolfe"/>
    <n v="18"/>
    <x v="1"/>
    <x v="130"/>
    <s v="Louisiana"/>
    <x v="0"/>
    <x v="78"/>
    <x v="0"/>
    <s v="Team Sports"/>
    <x v="78"/>
    <n v="107.06"/>
    <n v="359"/>
    <s v="Gardner, Humphrey and Contreras"/>
    <s v="East"/>
    <s v="Johnsonville"/>
    <s v="Flagship"/>
    <n v="3690.76"/>
    <n v="590.52160000000003"/>
    <n v="428.24"/>
    <x v="488"/>
    <x v="3"/>
    <n v="0.8618686872596637"/>
  </r>
  <r>
    <x v="489"/>
    <x v="350"/>
    <x v="0"/>
    <x v="1"/>
    <x v="185"/>
    <x v="14"/>
    <s v="STORE6"/>
    <n v="2"/>
    <n v="992.55"/>
    <n v="0.28000000000000003"/>
    <x v="0"/>
    <n v="1429.2719999999999"/>
    <s v="Shannon Miller"/>
    <n v="22"/>
    <x v="0"/>
    <x v="184"/>
    <s v="Kentucky"/>
    <x v="0"/>
    <x v="14"/>
    <x v="4"/>
    <s v="Tops"/>
    <x v="14"/>
    <n v="223.43"/>
    <n v="154"/>
    <s v="Benson-Elliott"/>
    <s v="East"/>
    <s v="Port Josephberg"/>
    <s v="Online"/>
    <n v="1985.1"/>
    <n v="555.82799999999997"/>
    <n v="446.86"/>
    <x v="489"/>
    <x v="3"/>
    <n v="0.68735132291124434"/>
  </r>
  <r>
    <x v="490"/>
    <x v="160"/>
    <x v="0"/>
    <x v="9"/>
    <x v="306"/>
    <x v="41"/>
    <s v="STORE18"/>
    <n v="1"/>
    <n v="170.43"/>
    <n v="0.03"/>
    <x v="0"/>
    <n v="165.31710000000001"/>
    <s v="Luke Parks"/>
    <n v="60"/>
    <x v="1"/>
    <x v="301"/>
    <s v="New Hampshire"/>
    <x v="2"/>
    <x v="41"/>
    <x v="2"/>
    <s v="Makeup"/>
    <x v="41"/>
    <n v="183.04"/>
    <n v="457"/>
    <s v="Guerrero-Schmitt"/>
    <s v="East"/>
    <s v="East Stevechester"/>
    <s v="Flagship"/>
    <n v="170.43"/>
    <n v="5.1128999999999998"/>
    <n v="183.04"/>
    <x v="490"/>
    <x v="1"/>
    <n v="-0.1072054856999063"/>
  </r>
  <r>
    <x v="491"/>
    <x v="55"/>
    <x v="0"/>
    <x v="2"/>
    <x v="307"/>
    <x v="18"/>
    <s v="STORE2"/>
    <n v="3"/>
    <n v="480.51"/>
    <n v="0.03"/>
    <x v="0"/>
    <n v="1398.2841000000001"/>
    <s v="Robert Harris"/>
    <n v="50"/>
    <x v="0"/>
    <x v="302"/>
    <s v="Iowa"/>
    <x v="1"/>
    <x v="18"/>
    <x v="0"/>
    <s v="Fitness"/>
    <x v="18"/>
    <n v="477.61"/>
    <n v="300"/>
    <s v="Black-Horn"/>
    <s v="South"/>
    <s v="North Nancyview"/>
    <s v="Outlet"/>
    <n v="1441.53"/>
    <n v="43.245899999999999"/>
    <n v="1432.83"/>
    <x v="491"/>
    <x v="0"/>
    <n v="-2.4705923495804496E-2"/>
  </r>
  <r>
    <x v="492"/>
    <x v="351"/>
    <x v="0"/>
    <x v="1"/>
    <x v="308"/>
    <x v="2"/>
    <s v="STORE7"/>
    <n v="2"/>
    <n v="955.66"/>
    <n v="0.28999999999999998"/>
    <x v="2"/>
    <n v="1357.0372"/>
    <s v="Maria Sanchez"/>
    <n v="46"/>
    <x v="0"/>
    <x v="303"/>
    <s v="North Dakota"/>
    <x v="3"/>
    <x v="2"/>
    <x v="2"/>
    <s v="Fragrance"/>
    <x v="2"/>
    <n v="43.29"/>
    <n v="267"/>
    <s v="Martinez-Mullins"/>
    <s v="South"/>
    <s v="Williamsfurt"/>
    <s v="Online"/>
    <n v="1911.32"/>
    <n v="554.28279999999995"/>
    <n v="86.58"/>
    <x v="492"/>
    <x v="0"/>
    <n v="0.93619924346952321"/>
  </r>
  <r>
    <x v="493"/>
    <x v="198"/>
    <x v="2"/>
    <x v="0"/>
    <x v="231"/>
    <x v="18"/>
    <s v="STORE0"/>
    <n v="2"/>
    <n v="488.02"/>
    <n v="0.27"/>
    <x v="1"/>
    <n v="712.50919999999996"/>
    <s v="Ashley Roberts"/>
    <n v="46"/>
    <x v="0"/>
    <x v="185"/>
    <s v="New Mexico"/>
    <x v="0"/>
    <x v="18"/>
    <x v="0"/>
    <s v="Fitness"/>
    <x v="18"/>
    <n v="477.61"/>
    <n v="300"/>
    <s v="Rivera-Warner"/>
    <s v="East"/>
    <s v="Washingtonfurt"/>
    <s v="Flagship"/>
    <n v="976.04"/>
    <n v="263.5308"/>
    <n v="955.22"/>
    <x v="493"/>
    <x v="0"/>
    <n v="-0.34064233837261337"/>
  </r>
  <r>
    <x v="494"/>
    <x v="286"/>
    <x v="0"/>
    <x v="0"/>
    <x v="195"/>
    <x v="97"/>
    <s v="STORE0"/>
    <n v="1"/>
    <n v="917.17"/>
    <n v="0.13"/>
    <x v="2"/>
    <n v="797.93790000000001"/>
    <s v="William Hull"/>
    <n v="59"/>
    <x v="1"/>
    <x v="194"/>
    <s v="Michigan"/>
    <x v="1"/>
    <x v="97"/>
    <x v="4"/>
    <s v="Bottoms"/>
    <x v="97"/>
    <n v="303.75"/>
    <n v="343"/>
    <s v="Rivera-Warner"/>
    <s v="East"/>
    <s v="Washingtonfurt"/>
    <s v="Flagship"/>
    <n v="917.17"/>
    <n v="119.2321"/>
    <n v="303.75"/>
    <x v="494"/>
    <x v="1"/>
    <n v="0.61933127878748462"/>
  </r>
  <r>
    <x v="495"/>
    <x v="352"/>
    <x v="0"/>
    <x v="11"/>
    <x v="49"/>
    <x v="67"/>
    <s v="STORE5"/>
    <n v="2"/>
    <n v="406.46"/>
    <n v="0.3"/>
    <x v="1"/>
    <n v="569.04399999999998"/>
    <s v="Alex Mann Ii"/>
    <n v="58"/>
    <x v="0"/>
    <x v="49"/>
    <s v="Oklahoma"/>
    <x v="3"/>
    <x v="67"/>
    <x v="1"/>
    <s v="Audio"/>
    <x v="67"/>
    <n v="439.07"/>
    <n v="142"/>
    <s v="Gray Ltd"/>
    <s v="North"/>
    <s v="New Michaelchester"/>
    <s v="Outlet"/>
    <n v="812.92"/>
    <n v="243.87599999999998"/>
    <n v="878.14"/>
    <x v="495"/>
    <x v="1"/>
    <n v="-0.54318470979397027"/>
  </r>
  <r>
    <x v="496"/>
    <x v="353"/>
    <x v="1"/>
    <x v="3"/>
    <x v="309"/>
    <x v="98"/>
    <s v="STORE0"/>
    <n v="2"/>
    <n v="264.39"/>
    <n v="0.11"/>
    <x v="2"/>
    <n v="470.61419999999998"/>
    <s v="Christy Hill"/>
    <n v="27"/>
    <x v="1"/>
    <x v="304"/>
    <s v="New Jersey"/>
    <x v="1"/>
    <x v="98"/>
    <x v="0"/>
    <s v="Accessories"/>
    <x v="98"/>
    <n v="60.65"/>
    <n v="75"/>
    <s v="Rivera-Warner"/>
    <s v="East"/>
    <s v="Washingtonfurt"/>
    <s v="Flagship"/>
    <n v="528.78"/>
    <n v="58.165799999999997"/>
    <n v="121.3"/>
    <x v="496"/>
    <x v="2"/>
    <n v="0.74225172126127936"/>
  </r>
  <r>
    <x v="497"/>
    <x v="190"/>
    <x v="2"/>
    <x v="10"/>
    <x v="226"/>
    <x v="88"/>
    <s v="STORE16"/>
    <n v="1"/>
    <n v="414.97"/>
    <n v="0.22"/>
    <x v="1"/>
    <n v="323.67660000000001"/>
    <s v="Todd Poole"/>
    <n v="29"/>
    <x v="1"/>
    <x v="225"/>
    <s v="Ohio"/>
    <x v="3"/>
    <x v="88"/>
    <x v="3"/>
    <s v="Furniture"/>
    <x v="88"/>
    <n v="243.7"/>
    <n v="130"/>
    <s v="Frederick-Wright"/>
    <s v="West"/>
    <s v="New Jimmymouth"/>
    <s v="Flagship"/>
    <n v="414.97"/>
    <n v="91.293400000000005"/>
    <n v="243.7"/>
    <x v="497"/>
    <x v="2"/>
    <n v="0.24708798844278523"/>
  </r>
  <r>
    <x v="498"/>
    <x v="354"/>
    <x v="1"/>
    <x v="1"/>
    <x v="310"/>
    <x v="60"/>
    <s v="STORE12"/>
    <n v="2"/>
    <n v="583.51"/>
    <n v="0.2"/>
    <x v="2"/>
    <n v="933.61599999999999"/>
    <s v="Edward Rivera"/>
    <n v="32"/>
    <x v="1"/>
    <x v="305"/>
    <s v="South Carolina"/>
    <x v="0"/>
    <x v="60"/>
    <x v="4"/>
    <s v="Accessories"/>
    <x v="60"/>
    <n v="174.02"/>
    <n v="268"/>
    <s v="Thomas, Bridges and Harris"/>
    <s v="North"/>
    <s v="Sabrinatown"/>
    <s v="Online"/>
    <n v="1167.02"/>
    <n v="233.404"/>
    <n v="348.04"/>
    <x v="498"/>
    <x v="2"/>
    <n v="0.62721290123562579"/>
  </r>
  <r>
    <x v="499"/>
    <x v="355"/>
    <x v="2"/>
    <x v="8"/>
    <x v="311"/>
    <x v="45"/>
    <s v="STORE17"/>
    <n v="1"/>
    <n v="659.27"/>
    <n v="0.15"/>
    <x v="1"/>
    <n v="560.37950000000001"/>
    <s v="Brian Lopez"/>
    <n v="28"/>
    <x v="1"/>
    <x v="306"/>
    <s v="New York"/>
    <x v="0"/>
    <x v="45"/>
    <x v="0"/>
    <s v="Team Sports"/>
    <x v="45"/>
    <n v="204.39"/>
    <n v="281"/>
    <s v="Holloway Ltd"/>
    <s v="North"/>
    <s v="Bensonhaven"/>
    <s v="Flagship"/>
    <n v="659.27"/>
    <n v="98.890499999999989"/>
    <n v="204.39"/>
    <x v="499"/>
    <x v="2"/>
    <n v="0.63526503021613034"/>
  </r>
  <r>
    <x v="500"/>
    <x v="356"/>
    <x v="0"/>
    <x v="1"/>
    <x v="312"/>
    <x v="95"/>
    <s v="STORE4"/>
    <n v="4"/>
    <n v="106.66"/>
    <n v="0.2"/>
    <x v="2"/>
    <n v="341.31200000000001"/>
    <s v="Gene Lee"/>
    <n v="41"/>
    <x v="1"/>
    <x v="307"/>
    <s v="Virginia"/>
    <x v="1"/>
    <x v="95"/>
    <x v="4"/>
    <s v="Outerwear"/>
    <x v="95"/>
    <n v="296.83"/>
    <n v="352"/>
    <s v="Alexander Group"/>
    <s v="South"/>
    <s v="Port Sharon"/>
    <s v="Online"/>
    <n v="426.64"/>
    <n v="85.328000000000003"/>
    <n v="1187.32"/>
    <x v="500"/>
    <x v="4"/>
    <n v="-2.4786939808738042"/>
  </r>
  <r>
    <x v="501"/>
    <x v="136"/>
    <x v="0"/>
    <x v="3"/>
    <x v="300"/>
    <x v="31"/>
    <s v="STORE5"/>
    <n v="4"/>
    <n v="168.55"/>
    <n v="0.15"/>
    <x v="1"/>
    <n v="573.07000000000005"/>
    <s v="Joseph Jones"/>
    <n v="21"/>
    <x v="0"/>
    <x v="296"/>
    <s v="Illinois"/>
    <x v="3"/>
    <x v="31"/>
    <x v="3"/>
    <s v="Kitchen"/>
    <x v="31"/>
    <n v="298.86"/>
    <n v="308"/>
    <s v="Gray Ltd"/>
    <s v="North"/>
    <s v="New Michaelchester"/>
    <s v="Outlet"/>
    <n v="674.2"/>
    <n v="101.13000000000001"/>
    <n v="1195.44"/>
    <x v="501"/>
    <x v="3"/>
    <n v="-1.0860278849006229"/>
  </r>
  <r>
    <x v="502"/>
    <x v="357"/>
    <x v="2"/>
    <x v="7"/>
    <x v="289"/>
    <x v="38"/>
    <s v="STORE2"/>
    <n v="1"/>
    <n v="230.53"/>
    <n v="0.06"/>
    <x v="2"/>
    <n v="216.69820000000001"/>
    <s v="Zachary Andrade"/>
    <n v="23"/>
    <x v="1"/>
    <x v="285"/>
    <s v="California"/>
    <x v="1"/>
    <x v="38"/>
    <x v="0"/>
    <s v="Fitness"/>
    <x v="38"/>
    <n v="167.12"/>
    <n v="316"/>
    <s v="Black-Horn"/>
    <s v="South"/>
    <s v="North Nancyview"/>
    <s v="Outlet"/>
    <n v="230.53"/>
    <n v="13.831799999999999"/>
    <n v="167.12"/>
    <x v="502"/>
    <x v="3"/>
    <n v="0.22878916391552864"/>
  </r>
  <r>
    <x v="503"/>
    <x v="69"/>
    <x v="2"/>
    <x v="7"/>
    <x v="69"/>
    <x v="59"/>
    <s v="STORE1"/>
    <n v="2"/>
    <n v="355.41"/>
    <n v="0.13"/>
    <x v="2"/>
    <n v="618.41340000000002"/>
    <s v="Daniel Boyd"/>
    <n v="29"/>
    <x v="1"/>
    <x v="69"/>
    <s v="West Virginia"/>
    <x v="3"/>
    <x v="59"/>
    <x v="0"/>
    <s v="Accessories"/>
    <x v="59"/>
    <n v="434.84"/>
    <n v="185"/>
    <s v="Martinez, Adkins and Johnson"/>
    <s v="North"/>
    <s v="Danielmouth"/>
    <s v="Flagship"/>
    <n v="710.82"/>
    <n v="92.406600000000012"/>
    <n v="869.68"/>
    <x v="503"/>
    <x v="2"/>
    <n v="-0.40630846614901928"/>
  </r>
  <r>
    <x v="504"/>
    <x v="186"/>
    <x v="2"/>
    <x v="11"/>
    <x v="313"/>
    <x v="44"/>
    <s v="STORE2"/>
    <n v="3"/>
    <n v="843.44"/>
    <n v="0.22"/>
    <x v="0"/>
    <n v="1973.6496"/>
    <s v="Antonio Wade"/>
    <n v="36"/>
    <x v="1"/>
    <x v="308"/>
    <s v="Tennessee"/>
    <x v="0"/>
    <x v="44"/>
    <x v="2"/>
    <s v="Makeup"/>
    <x v="44"/>
    <n v="241.08"/>
    <n v="431"/>
    <s v="Black-Horn"/>
    <s v="South"/>
    <s v="North Nancyview"/>
    <s v="Outlet"/>
    <n v="2530.3200000000002"/>
    <n v="556.67040000000009"/>
    <n v="723.24"/>
    <x v="504"/>
    <x v="4"/>
    <n v="0.63355197396741547"/>
  </r>
  <r>
    <x v="505"/>
    <x v="358"/>
    <x v="0"/>
    <x v="4"/>
    <x v="300"/>
    <x v="98"/>
    <s v="STORE1"/>
    <n v="1"/>
    <n v="301.60000000000002"/>
    <n v="0.27"/>
    <x v="0"/>
    <n v="220.16800000000001"/>
    <s v="Joseph Jones"/>
    <n v="21"/>
    <x v="0"/>
    <x v="296"/>
    <s v="Illinois"/>
    <x v="3"/>
    <x v="98"/>
    <x v="0"/>
    <s v="Accessories"/>
    <x v="98"/>
    <n v="60.65"/>
    <n v="75"/>
    <s v="Martinez, Adkins and Johnson"/>
    <s v="North"/>
    <s v="Danielmouth"/>
    <s v="Flagship"/>
    <n v="301.60000000000002"/>
    <n v="81.432000000000016"/>
    <n v="60.65"/>
    <x v="505"/>
    <x v="3"/>
    <n v="0.72452854184077609"/>
  </r>
  <r>
    <x v="506"/>
    <x v="359"/>
    <x v="2"/>
    <x v="10"/>
    <x v="229"/>
    <x v="41"/>
    <s v="STORE2"/>
    <n v="3"/>
    <n v="21.59"/>
    <n v="0.16"/>
    <x v="2"/>
    <n v="54.406799999999997"/>
    <s v="William Martin"/>
    <n v="19"/>
    <x v="0"/>
    <x v="228"/>
    <s v="Connecticut"/>
    <x v="1"/>
    <x v="41"/>
    <x v="2"/>
    <s v="Makeup"/>
    <x v="41"/>
    <n v="183.04"/>
    <n v="457"/>
    <s v="Black-Horn"/>
    <s v="South"/>
    <s v="North Nancyview"/>
    <s v="Outlet"/>
    <n v="64.77"/>
    <n v="10.363199999999999"/>
    <n v="549.12"/>
    <x v="506"/>
    <x v="3"/>
    <n v="-9.0928560400538174"/>
  </r>
  <r>
    <x v="507"/>
    <x v="360"/>
    <x v="0"/>
    <x v="6"/>
    <x v="314"/>
    <x v="26"/>
    <s v="STORE2"/>
    <n v="4"/>
    <n v="284.24"/>
    <n v="0.09"/>
    <x v="0"/>
    <n v="1034.6335999999999"/>
    <s v="Blake Harrison"/>
    <n v="63"/>
    <x v="1"/>
    <x v="309"/>
    <s v="Washington"/>
    <x v="1"/>
    <x v="26"/>
    <x v="1"/>
    <s v="Accessories"/>
    <x v="26"/>
    <n v="242.23"/>
    <n v="453"/>
    <s v="Black-Horn"/>
    <s v="South"/>
    <s v="North Nancyview"/>
    <s v="Outlet"/>
    <n v="1136.96"/>
    <n v="102.32639999999999"/>
    <n v="968.92"/>
    <x v="507"/>
    <x v="1"/>
    <n v="6.3513885495309577E-2"/>
  </r>
  <r>
    <x v="508"/>
    <x v="361"/>
    <x v="0"/>
    <x v="1"/>
    <x v="23"/>
    <x v="23"/>
    <s v="STORE9"/>
    <n v="1"/>
    <n v="191.6"/>
    <n v="0.27"/>
    <x v="1"/>
    <n v="139.86799999999999"/>
    <s v="Miranda King"/>
    <n v="34"/>
    <x v="1"/>
    <x v="23"/>
    <s v="New York"/>
    <x v="1"/>
    <x v="23"/>
    <x v="4"/>
    <s v="Accessories"/>
    <x v="23"/>
    <n v="261"/>
    <n v="59"/>
    <s v="Moore, Padilla and Butler"/>
    <s v="South"/>
    <s v="East Johnstad"/>
    <s v="Flagship"/>
    <n v="191.6"/>
    <n v="51.731999999999999"/>
    <n v="261"/>
    <x v="508"/>
    <x v="2"/>
    <n v="-0.86604512826379165"/>
  </r>
  <r>
    <x v="509"/>
    <x v="362"/>
    <x v="2"/>
    <x v="10"/>
    <x v="315"/>
    <x v="36"/>
    <s v="STORE12"/>
    <n v="2"/>
    <n v="616.97"/>
    <n v="0.22"/>
    <x v="0"/>
    <n v="962.47320000000002"/>
    <s v="Kevin Larson"/>
    <n v="35"/>
    <x v="0"/>
    <x v="310"/>
    <s v="Oregon"/>
    <x v="1"/>
    <x v="36"/>
    <x v="3"/>
    <s v="Decor"/>
    <x v="36"/>
    <n v="325.26"/>
    <n v="400"/>
    <s v="Thomas, Bridges and Harris"/>
    <s v="North"/>
    <s v="Sabrinatown"/>
    <s v="Online"/>
    <n v="1233.94"/>
    <n v="271.46680000000003"/>
    <n v="650.52"/>
    <x v="509"/>
    <x v="2"/>
    <n v="0.32411624552247276"/>
  </r>
  <r>
    <x v="510"/>
    <x v="93"/>
    <x v="0"/>
    <x v="11"/>
    <x v="64"/>
    <x v="77"/>
    <s v="STORE10"/>
    <n v="3"/>
    <n v="125.68"/>
    <n v="0.26"/>
    <x v="2"/>
    <n v="279.00959999999998"/>
    <s v="Daniel Contreras"/>
    <n v="36"/>
    <x v="1"/>
    <x v="64"/>
    <s v="Florida"/>
    <x v="1"/>
    <x v="77"/>
    <x v="0"/>
    <s v="Accessories"/>
    <x v="77"/>
    <n v="38.76"/>
    <n v="137"/>
    <s v="Hill, Wagner and Ballard"/>
    <s v="East"/>
    <s v="East Davidville"/>
    <s v="Online"/>
    <n v="377.04"/>
    <n v="98.030400000000014"/>
    <n v="116.28"/>
    <x v="510"/>
    <x v="4"/>
    <n v="0.58324014657560164"/>
  </r>
  <r>
    <x v="511"/>
    <x v="197"/>
    <x v="2"/>
    <x v="4"/>
    <x v="316"/>
    <x v="19"/>
    <s v="STORE4"/>
    <n v="3"/>
    <n v="307.48"/>
    <n v="0.24"/>
    <x v="0"/>
    <n v="701.0544000000001"/>
    <s v="Michael Greene"/>
    <n v="52"/>
    <x v="1"/>
    <x v="311"/>
    <s v="Wisconsin"/>
    <x v="2"/>
    <x v="19"/>
    <x v="1"/>
    <s v="Computer"/>
    <x v="19"/>
    <n v="253.33"/>
    <n v="266"/>
    <s v="Alexander Group"/>
    <s v="South"/>
    <s v="Port Sharon"/>
    <s v="Online"/>
    <n v="922.44"/>
    <n v="221.38560000000001"/>
    <n v="759.99"/>
    <x v="511"/>
    <x v="0"/>
    <n v="-8.4067085236181241E-2"/>
  </r>
  <r>
    <x v="512"/>
    <x v="123"/>
    <x v="0"/>
    <x v="0"/>
    <x v="83"/>
    <x v="95"/>
    <s v="STORE19"/>
    <n v="1"/>
    <n v="505.23"/>
    <n v="0.11"/>
    <x v="0"/>
    <n v="449.65469999999999"/>
    <s v="Tracy Stephens"/>
    <n v="64"/>
    <x v="0"/>
    <x v="83"/>
    <s v="Maine"/>
    <x v="1"/>
    <x v="95"/>
    <x v="4"/>
    <s v="Outerwear"/>
    <x v="95"/>
    <n v="296.83"/>
    <n v="352"/>
    <s v="Mann-Austin"/>
    <s v="East"/>
    <s v="Vasquezborough"/>
    <s v="Online"/>
    <n v="505.23"/>
    <n v="55.575300000000006"/>
    <n v="296.83"/>
    <x v="512"/>
    <x v="1"/>
    <n v="0.33987123897515142"/>
  </r>
  <r>
    <x v="513"/>
    <x v="226"/>
    <x v="2"/>
    <x v="9"/>
    <x v="317"/>
    <x v="49"/>
    <s v="STORE16"/>
    <n v="1"/>
    <n v="853.12"/>
    <n v="0.19"/>
    <x v="2"/>
    <n v="691.02719999999999"/>
    <s v="Brandon Mcbride"/>
    <n v="63"/>
    <x v="1"/>
    <x v="312"/>
    <s v="Alaska"/>
    <x v="1"/>
    <x v="49"/>
    <x v="0"/>
    <s v="Team Sports"/>
    <x v="49"/>
    <n v="318.91000000000003"/>
    <n v="114"/>
    <s v="Frederick-Wright"/>
    <s v="West"/>
    <s v="New Jimmymouth"/>
    <s v="Flagship"/>
    <n v="853.12"/>
    <n v="162.09280000000001"/>
    <n v="318.91000000000003"/>
    <x v="513"/>
    <x v="1"/>
    <n v="0.53849862928695136"/>
  </r>
  <r>
    <x v="514"/>
    <x v="86"/>
    <x v="0"/>
    <x v="4"/>
    <x v="298"/>
    <x v="90"/>
    <s v="STORE7"/>
    <n v="4"/>
    <n v="191.65"/>
    <n v="0.19"/>
    <x v="1"/>
    <n v="620.94600000000003"/>
    <s v="Jessica Mitchell"/>
    <n v="43"/>
    <x v="1"/>
    <x v="294"/>
    <s v="South Dakota"/>
    <x v="2"/>
    <x v="90"/>
    <x v="1"/>
    <s v="Computer"/>
    <x v="90"/>
    <n v="112.42"/>
    <n v="416"/>
    <s v="Martinez-Mullins"/>
    <s v="South"/>
    <s v="Williamsfurt"/>
    <s v="Online"/>
    <n v="766.6"/>
    <n v="145.654"/>
    <n v="449.68"/>
    <x v="514"/>
    <x v="4"/>
    <n v="0.27581464410753914"/>
  </r>
  <r>
    <x v="515"/>
    <x v="363"/>
    <x v="1"/>
    <x v="1"/>
    <x v="318"/>
    <x v="44"/>
    <s v="STORE3"/>
    <n v="1"/>
    <n v="169.69"/>
    <n v="0.22"/>
    <x v="0"/>
    <n v="132.35820000000001"/>
    <s v="John Lawson"/>
    <n v="41"/>
    <x v="1"/>
    <x v="313"/>
    <s v="North Carolina"/>
    <x v="1"/>
    <x v="44"/>
    <x v="2"/>
    <s v="Makeup"/>
    <x v="44"/>
    <n v="241.08"/>
    <n v="431"/>
    <s v="Johnson-Wright"/>
    <s v="North"/>
    <s v="Hoodberg"/>
    <s v="Outlet"/>
    <n v="169.69"/>
    <n v="37.331800000000001"/>
    <n v="241.08"/>
    <x v="515"/>
    <x v="4"/>
    <n v="-0.82142096220710159"/>
  </r>
  <r>
    <x v="516"/>
    <x v="364"/>
    <x v="0"/>
    <x v="9"/>
    <x v="143"/>
    <x v="85"/>
    <s v="STORE14"/>
    <n v="1"/>
    <n v="145.43"/>
    <n v="0.08"/>
    <x v="0"/>
    <n v="133.79560000000001"/>
    <s v="Michelle Rogers"/>
    <n v="56"/>
    <x v="0"/>
    <x v="142"/>
    <s v="Hawaii"/>
    <x v="1"/>
    <x v="85"/>
    <x v="1"/>
    <s v="Computer"/>
    <x v="85"/>
    <n v="86.42"/>
    <n v="222"/>
    <s v="Mcdonald Inc"/>
    <s v="South"/>
    <s v="Christopherland"/>
    <s v="Outlet"/>
    <n v="145.43"/>
    <n v="11.634400000000001"/>
    <n v="86.42"/>
    <x v="516"/>
    <x v="1"/>
    <n v="0.35408937214676717"/>
  </r>
  <r>
    <x v="517"/>
    <x v="56"/>
    <x v="0"/>
    <x v="1"/>
    <x v="42"/>
    <x v="47"/>
    <s v="STORE12"/>
    <n v="4"/>
    <n v="828.35"/>
    <n v="0.17"/>
    <x v="0"/>
    <n v="2750.1219999999998"/>
    <s v="Christy Hoffman"/>
    <n v="26"/>
    <x v="1"/>
    <x v="42"/>
    <s v="Indiana"/>
    <x v="1"/>
    <x v="47"/>
    <x v="1"/>
    <s v="Computer"/>
    <x v="47"/>
    <n v="377.52"/>
    <n v="485"/>
    <s v="Thomas, Bridges and Harris"/>
    <s v="North"/>
    <s v="Sabrinatown"/>
    <s v="Online"/>
    <n v="3313.4"/>
    <n v="563.27800000000002"/>
    <n v="1510.08"/>
    <x v="517"/>
    <x v="2"/>
    <n v="0.45090435987930716"/>
  </r>
  <r>
    <x v="518"/>
    <x v="118"/>
    <x v="0"/>
    <x v="3"/>
    <x v="319"/>
    <x v="98"/>
    <s v="STORE7"/>
    <n v="3"/>
    <n v="268.76"/>
    <n v="0.01"/>
    <x v="1"/>
    <n v="798.21719999999993"/>
    <s v="Joshua Smith Dvm"/>
    <n v="60"/>
    <x v="0"/>
    <x v="314"/>
    <s v="Alaska"/>
    <x v="0"/>
    <x v="98"/>
    <x v="0"/>
    <s v="Accessories"/>
    <x v="98"/>
    <n v="60.65"/>
    <n v="75"/>
    <s v="Martinez-Mullins"/>
    <s v="South"/>
    <s v="Williamsfurt"/>
    <s v="Online"/>
    <n v="806.28"/>
    <n v="8.0627999999999993"/>
    <n v="181.95"/>
    <x v="518"/>
    <x v="1"/>
    <n v="0.77205452350563242"/>
  </r>
  <r>
    <x v="519"/>
    <x v="123"/>
    <x v="0"/>
    <x v="0"/>
    <x v="320"/>
    <x v="12"/>
    <s v="STORE0"/>
    <n v="4"/>
    <n v="370.09"/>
    <n v="0.22"/>
    <x v="2"/>
    <n v="1154.6808000000001"/>
    <s v="Michelle Gonzalez"/>
    <n v="59"/>
    <x v="0"/>
    <x v="315"/>
    <s v="West Virginia"/>
    <x v="2"/>
    <x v="12"/>
    <x v="0"/>
    <s v="Accessories"/>
    <x v="12"/>
    <n v="131.24"/>
    <n v="232"/>
    <s v="Rivera-Warner"/>
    <s v="East"/>
    <s v="Washingtonfurt"/>
    <s v="Flagship"/>
    <n v="1480.36"/>
    <n v="325.67919999999998"/>
    <n v="524.96"/>
    <x v="519"/>
    <x v="1"/>
    <n v="0.54536353250179614"/>
  </r>
  <r>
    <x v="520"/>
    <x v="365"/>
    <x v="1"/>
    <x v="11"/>
    <x v="73"/>
    <x v="36"/>
    <s v="STORE6"/>
    <n v="3"/>
    <n v="679.22"/>
    <n v="0.11"/>
    <x v="1"/>
    <n v="1813.5174"/>
    <s v="Dr. Ashley Yates Md"/>
    <n v="32"/>
    <x v="0"/>
    <x v="73"/>
    <s v="Wisconsin"/>
    <x v="3"/>
    <x v="36"/>
    <x v="3"/>
    <s v="Decor"/>
    <x v="36"/>
    <n v="325.26"/>
    <n v="400"/>
    <s v="Benson-Elliott"/>
    <s v="East"/>
    <s v="Port Josephberg"/>
    <s v="Online"/>
    <n v="2037.66"/>
    <n v="224.14260000000002"/>
    <n v="975.78"/>
    <x v="520"/>
    <x v="2"/>
    <n v="0.46194064639247467"/>
  </r>
  <r>
    <x v="521"/>
    <x v="138"/>
    <x v="0"/>
    <x v="5"/>
    <x v="141"/>
    <x v="78"/>
    <s v="STORE0"/>
    <n v="3"/>
    <n v="780.69"/>
    <n v="0.1"/>
    <x v="2"/>
    <n v="2107.8629999999998"/>
    <s v="James Orozco"/>
    <n v="37"/>
    <x v="1"/>
    <x v="140"/>
    <s v="Maine"/>
    <x v="0"/>
    <x v="78"/>
    <x v="0"/>
    <s v="Team Sports"/>
    <x v="78"/>
    <n v="107.06"/>
    <n v="359"/>
    <s v="Rivera-Warner"/>
    <s v="East"/>
    <s v="Washingtonfurt"/>
    <s v="Flagship"/>
    <n v="2342.0700000000002"/>
    <n v="234.20700000000002"/>
    <n v="321.18"/>
    <x v="521"/>
    <x v="4"/>
    <n v="0.84762766840159909"/>
  </r>
  <r>
    <x v="522"/>
    <x v="366"/>
    <x v="2"/>
    <x v="10"/>
    <x v="321"/>
    <x v="63"/>
    <s v="STORE2"/>
    <n v="2"/>
    <n v="42.97"/>
    <n v="0.18"/>
    <x v="1"/>
    <n v="70.470799999999997"/>
    <s v="Carol Bishop"/>
    <n v="27"/>
    <x v="1"/>
    <x v="316"/>
    <s v="Oregon"/>
    <x v="2"/>
    <x v="63"/>
    <x v="1"/>
    <s v="Accessories"/>
    <x v="63"/>
    <n v="450.71"/>
    <n v="389"/>
    <s v="Black-Horn"/>
    <s v="South"/>
    <s v="North Nancyview"/>
    <s v="Outlet"/>
    <n v="85.94"/>
    <n v="15.469199999999999"/>
    <n v="901.42"/>
    <x v="522"/>
    <x v="2"/>
    <n v="-11.791397287954728"/>
  </r>
  <r>
    <x v="523"/>
    <x v="236"/>
    <x v="0"/>
    <x v="1"/>
    <x v="322"/>
    <x v="74"/>
    <s v="STORE0"/>
    <n v="4"/>
    <n v="854.37"/>
    <n v="7.0000000000000007E-2"/>
    <x v="1"/>
    <n v="3178.2564000000002"/>
    <s v="Tommy Roberts"/>
    <n v="22"/>
    <x v="0"/>
    <x v="317"/>
    <s v="South Dakota"/>
    <x v="2"/>
    <x v="74"/>
    <x v="0"/>
    <s v="Fitness"/>
    <x v="74"/>
    <n v="152.91999999999999"/>
    <n v="281"/>
    <s v="Rivera-Warner"/>
    <s v="East"/>
    <s v="Washingtonfurt"/>
    <s v="Flagship"/>
    <n v="3417.48"/>
    <n v="239.22360000000003"/>
    <n v="611.67999999999995"/>
    <x v="523"/>
    <x v="3"/>
    <n v="0.80754227380773946"/>
  </r>
  <r>
    <x v="524"/>
    <x v="367"/>
    <x v="2"/>
    <x v="10"/>
    <x v="323"/>
    <x v="10"/>
    <s v="STORE16"/>
    <n v="2"/>
    <n v="409.52"/>
    <n v="0.06"/>
    <x v="2"/>
    <n v="769.8975999999999"/>
    <s v="Diane Watson"/>
    <n v="53"/>
    <x v="1"/>
    <x v="318"/>
    <s v="Texas"/>
    <x v="1"/>
    <x v="10"/>
    <x v="0"/>
    <s v="Outdoor"/>
    <x v="10"/>
    <n v="166.06"/>
    <n v="340"/>
    <s v="Frederick-Wright"/>
    <s v="West"/>
    <s v="New Jimmymouth"/>
    <s v="Flagship"/>
    <n v="819.04"/>
    <n v="49.142399999999995"/>
    <n v="332.12"/>
    <x v="524"/>
    <x v="0"/>
    <n v="0.56861795646589874"/>
  </r>
  <r>
    <x v="525"/>
    <x v="368"/>
    <x v="0"/>
    <x v="11"/>
    <x v="112"/>
    <x v="1"/>
    <s v="STORE10"/>
    <n v="2"/>
    <n v="407.46"/>
    <n v="0.21"/>
    <x v="0"/>
    <n v="643.78679999999997"/>
    <s v="Daniel Rivas"/>
    <n v="39"/>
    <x v="1"/>
    <x v="111"/>
    <s v="Georgia"/>
    <x v="2"/>
    <x v="1"/>
    <x v="1"/>
    <s v="Audio"/>
    <x v="1"/>
    <n v="403.71"/>
    <n v="159"/>
    <s v="Hill, Wagner and Ballard"/>
    <s v="East"/>
    <s v="East Davidville"/>
    <s v="Online"/>
    <n v="814.92"/>
    <n v="171.13319999999999"/>
    <n v="807.42"/>
    <x v="525"/>
    <x v="4"/>
    <n v="-0.25417296533572914"/>
  </r>
  <r>
    <x v="526"/>
    <x v="241"/>
    <x v="2"/>
    <x v="0"/>
    <x v="324"/>
    <x v="83"/>
    <s v="STORE8"/>
    <n v="1"/>
    <n v="728.84"/>
    <n v="0.28000000000000003"/>
    <x v="1"/>
    <n v="524.76480000000004"/>
    <s v="Casey Flores"/>
    <n v="52"/>
    <x v="1"/>
    <x v="159"/>
    <s v="Utah"/>
    <x v="0"/>
    <x v="83"/>
    <x v="4"/>
    <s v="Bottoms"/>
    <x v="83"/>
    <n v="306.45999999999998"/>
    <n v="487"/>
    <s v="Bean, Jones and Park"/>
    <s v="West"/>
    <s v="Thompsonborough"/>
    <s v="Online"/>
    <n v="728.84"/>
    <n v="204.07520000000002"/>
    <n v="306.45999999999998"/>
    <x v="526"/>
    <x v="0"/>
    <n v="0.41600503692320834"/>
  </r>
  <r>
    <x v="527"/>
    <x v="369"/>
    <x v="0"/>
    <x v="9"/>
    <x v="32"/>
    <x v="36"/>
    <s v="STORE6"/>
    <n v="4"/>
    <n v="467.24"/>
    <n v="0.08"/>
    <x v="1"/>
    <n v="1719.4431999999999"/>
    <s v="April Phillips"/>
    <n v="62"/>
    <x v="1"/>
    <x v="32"/>
    <s v="Hawaii"/>
    <x v="1"/>
    <x v="36"/>
    <x v="3"/>
    <s v="Decor"/>
    <x v="36"/>
    <n v="325.26"/>
    <n v="400"/>
    <s v="Benson-Elliott"/>
    <s v="East"/>
    <s v="Port Josephberg"/>
    <s v="Online"/>
    <n v="1868.96"/>
    <n v="149.51680000000002"/>
    <n v="1301.04"/>
    <x v="527"/>
    <x v="1"/>
    <n v="0.24333644751975522"/>
  </r>
  <r>
    <x v="528"/>
    <x v="370"/>
    <x v="0"/>
    <x v="2"/>
    <x v="325"/>
    <x v="31"/>
    <s v="STORE11"/>
    <n v="1"/>
    <n v="57.94"/>
    <n v="0.13"/>
    <x v="1"/>
    <n v="50.407799999999988"/>
    <s v="Robert Jackson"/>
    <n v="44"/>
    <x v="1"/>
    <x v="319"/>
    <s v="Tennessee"/>
    <x v="1"/>
    <x v="31"/>
    <x v="3"/>
    <s v="Kitchen"/>
    <x v="31"/>
    <n v="298.86"/>
    <n v="308"/>
    <s v="Aguirre-Keller"/>
    <s v="South"/>
    <s v="Lake Michael"/>
    <s v="Online"/>
    <n v="57.94"/>
    <n v="7.5321999999999996"/>
    <n v="298.86"/>
    <x v="528"/>
    <x v="4"/>
    <n v="-4.9288443455179571"/>
  </r>
  <r>
    <x v="529"/>
    <x v="214"/>
    <x v="0"/>
    <x v="6"/>
    <x v="33"/>
    <x v="2"/>
    <s v="STORE17"/>
    <n v="1"/>
    <n v="540.1"/>
    <n v="0.22"/>
    <x v="0"/>
    <n v="421.27800000000002"/>
    <s v="Evelyn Brown"/>
    <n v="39"/>
    <x v="0"/>
    <x v="33"/>
    <s v="New Mexico"/>
    <x v="0"/>
    <x v="2"/>
    <x v="2"/>
    <s v="Fragrance"/>
    <x v="2"/>
    <n v="43.29"/>
    <n v="267"/>
    <s v="Holloway Ltd"/>
    <s v="North"/>
    <s v="Bensonhaven"/>
    <s v="Flagship"/>
    <n v="540.1"/>
    <n v="118.822"/>
    <n v="43.29"/>
    <x v="529"/>
    <x v="4"/>
    <n v="0.89724125162007029"/>
  </r>
  <r>
    <x v="530"/>
    <x v="25"/>
    <x v="0"/>
    <x v="8"/>
    <x v="259"/>
    <x v="67"/>
    <s v="STORE19"/>
    <n v="4"/>
    <n v="816.28"/>
    <n v="0.15"/>
    <x v="2"/>
    <n v="2775.3519999999999"/>
    <s v="Katherine Young"/>
    <n v="29"/>
    <x v="0"/>
    <x v="257"/>
    <s v="Vermont"/>
    <x v="0"/>
    <x v="67"/>
    <x v="1"/>
    <s v="Audio"/>
    <x v="67"/>
    <n v="439.07"/>
    <n v="142"/>
    <s v="Mann-Austin"/>
    <s v="East"/>
    <s v="Vasquezborough"/>
    <s v="Online"/>
    <n v="3265.12"/>
    <n v="489.76799999999997"/>
    <n v="1756.28"/>
    <x v="530"/>
    <x v="2"/>
    <n v="0.36718657669369503"/>
  </r>
  <r>
    <x v="531"/>
    <x v="371"/>
    <x v="2"/>
    <x v="7"/>
    <x v="118"/>
    <x v="63"/>
    <s v="STORE8"/>
    <n v="4"/>
    <n v="727.49"/>
    <n v="0.11"/>
    <x v="0"/>
    <n v="2589.8643999999999"/>
    <s v="Michelle Myers"/>
    <n v="33"/>
    <x v="1"/>
    <x v="117"/>
    <s v="South Carolina"/>
    <x v="3"/>
    <x v="63"/>
    <x v="1"/>
    <s v="Accessories"/>
    <x v="63"/>
    <n v="450.71"/>
    <n v="389"/>
    <s v="Bean, Jones and Park"/>
    <s v="West"/>
    <s v="Thompsonborough"/>
    <s v="Online"/>
    <n v="2909.96"/>
    <n v="320.09559999999999"/>
    <n v="1802.84"/>
    <x v="531"/>
    <x v="2"/>
    <n v="0.30388633474401211"/>
  </r>
  <r>
    <x v="532"/>
    <x v="21"/>
    <x v="0"/>
    <x v="2"/>
    <x v="120"/>
    <x v="56"/>
    <s v="STORE13"/>
    <n v="4"/>
    <n v="817.92"/>
    <n v="0.21"/>
    <x v="0"/>
    <n v="2584.6271999999999"/>
    <s v="Amy Wilson"/>
    <n v="44"/>
    <x v="1"/>
    <x v="119"/>
    <s v="Indiana"/>
    <x v="1"/>
    <x v="56"/>
    <x v="3"/>
    <s v="Kitchen"/>
    <x v="56"/>
    <n v="176.07"/>
    <n v="82"/>
    <s v="Gardner, Humphrey and Contreras"/>
    <s v="East"/>
    <s v="Johnsonville"/>
    <s v="Flagship"/>
    <n v="3271.68"/>
    <n v="687.05279999999993"/>
    <n v="704.28"/>
    <x v="532"/>
    <x v="4"/>
    <n v="0.72751195994532591"/>
  </r>
  <r>
    <x v="533"/>
    <x v="372"/>
    <x v="0"/>
    <x v="11"/>
    <x v="88"/>
    <x v="48"/>
    <s v="STORE7"/>
    <n v="2"/>
    <n v="358.45"/>
    <n v="7.0000000000000007E-2"/>
    <x v="2"/>
    <n v="666.71699999999998"/>
    <s v="Andrew Smith"/>
    <n v="60"/>
    <x v="0"/>
    <x v="88"/>
    <s v="Wisconsin"/>
    <x v="3"/>
    <x v="48"/>
    <x v="0"/>
    <s v="Outdoor"/>
    <x v="48"/>
    <n v="135.61000000000001"/>
    <n v="394"/>
    <s v="Martinez-Mullins"/>
    <s v="South"/>
    <s v="Williamsfurt"/>
    <s v="Online"/>
    <n v="716.9"/>
    <n v="50.183"/>
    <n v="271.22000000000003"/>
    <x v="533"/>
    <x v="1"/>
    <n v="0.59320071334614233"/>
  </r>
  <r>
    <x v="534"/>
    <x v="373"/>
    <x v="2"/>
    <x v="6"/>
    <x v="114"/>
    <x v="72"/>
    <s v="STORE9"/>
    <n v="1"/>
    <n v="972.06"/>
    <n v="0.3"/>
    <x v="2"/>
    <n v="680.44199999999989"/>
    <s v="Mary Boyd"/>
    <n v="25"/>
    <x v="1"/>
    <x v="113"/>
    <s v="Michigan"/>
    <x v="3"/>
    <x v="72"/>
    <x v="3"/>
    <s v="Lighting"/>
    <x v="72"/>
    <n v="371.38"/>
    <n v="220"/>
    <s v="Moore, Padilla and Butler"/>
    <s v="South"/>
    <s v="East Johnstad"/>
    <s v="Flagship"/>
    <n v="972.06"/>
    <n v="291.61799999999999"/>
    <n v="371.38"/>
    <x v="534"/>
    <x v="3"/>
    <n v="0.45420770616746164"/>
  </r>
  <r>
    <x v="535"/>
    <x v="374"/>
    <x v="1"/>
    <x v="1"/>
    <x v="326"/>
    <x v="30"/>
    <s v="STORE0"/>
    <n v="1"/>
    <n v="791.36"/>
    <n v="0.06"/>
    <x v="1"/>
    <n v="743.87839999999994"/>
    <s v="Mike Jennings"/>
    <n v="48"/>
    <x v="1"/>
    <x v="320"/>
    <s v="Arizona"/>
    <x v="0"/>
    <x v="30"/>
    <x v="2"/>
    <s v="Grooming"/>
    <x v="30"/>
    <n v="337.42"/>
    <n v="256"/>
    <s v="Rivera-Warner"/>
    <s v="East"/>
    <s v="Washingtonfurt"/>
    <s v="Flagship"/>
    <n v="791.36"/>
    <n v="47.4816"/>
    <n v="337.42"/>
    <x v="535"/>
    <x v="0"/>
    <n v="0.54640435856182945"/>
  </r>
  <r>
    <x v="536"/>
    <x v="375"/>
    <x v="2"/>
    <x v="0"/>
    <x v="130"/>
    <x v="91"/>
    <s v="STORE5"/>
    <n v="4"/>
    <n v="839.65"/>
    <n v="0.26"/>
    <x v="2"/>
    <n v="2485.364"/>
    <s v="Elizabeth Johnson"/>
    <n v="53"/>
    <x v="1"/>
    <x v="129"/>
    <s v="Washington"/>
    <x v="2"/>
    <x v="91"/>
    <x v="2"/>
    <s v="Makeup"/>
    <x v="91"/>
    <n v="299.11"/>
    <n v="118"/>
    <s v="Gray Ltd"/>
    <s v="North"/>
    <s v="New Michaelchester"/>
    <s v="Outlet"/>
    <n v="3358.6"/>
    <n v="873.23599999999999"/>
    <n v="1196.44"/>
    <x v="536"/>
    <x v="0"/>
    <n v="0.51860572535853899"/>
  </r>
  <r>
    <x v="537"/>
    <x v="376"/>
    <x v="2"/>
    <x v="5"/>
    <x v="57"/>
    <x v="18"/>
    <s v="STORE2"/>
    <n v="2"/>
    <n v="245.52"/>
    <n v="0.11"/>
    <x v="2"/>
    <n v="437.0256"/>
    <s v="Damon Perez"/>
    <n v="21"/>
    <x v="0"/>
    <x v="57"/>
    <s v="Ohio"/>
    <x v="0"/>
    <x v="18"/>
    <x v="0"/>
    <s v="Fitness"/>
    <x v="18"/>
    <n v="477.61"/>
    <n v="300"/>
    <s v="Black-Horn"/>
    <s v="South"/>
    <s v="North Nancyview"/>
    <s v="Outlet"/>
    <n v="491.04"/>
    <n v="54.014400000000002"/>
    <n v="955.22"/>
    <x v="537"/>
    <x v="3"/>
    <n v="-1.1857300808007587"/>
  </r>
  <r>
    <x v="538"/>
    <x v="377"/>
    <x v="2"/>
    <x v="7"/>
    <x v="327"/>
    <x v="74"/>
    <s v="STORE8"/>
    <n v="3"/>
    <n v="787.91"/>
    <n v="0.06"/>
    <x v="1"/>
    <n v="2221.9061999999999"/>
    <s v="Timothy Valenzuela"/>
    <n v="53"/>
    <x v="0"/>
    <x v="321"/>
    <s v="Missouri"/>
    <x v="1"/>
    <x v="74"/>
    <x v="0"/>
    <s v="Fitness"/>
    <x v="74"/>
    <n v="152.91999999999999"/>
    <n v="281"/>
    <s v="Bean, Jones and Park"/>
    <s v="West"/>
    <s v="Thompsonborough"/>
    <s v="Online"/>
    <n v="2363.73"/>
    <n v="141.82380000000001"/>
    <n v="458.76"/>
    <x v="538"/>
    <x v="0"/>
    <n v="0.79352863770756843"/>
  </r>
  <r>
    <x v="539"/>
    <x v="271"/>
    <x v="2"/>
    <x v="7"/>
    <x v="286"/>
    <x v="28"/>
    <s v="STORE4"/>
    <n v="2"/>
    <n v="709.17"/>
    <n v="0.22"/>
    <x v="0"/>
    <n v="1106.3052"/>
    <s v="Sharon Brown"/>
    <n v="37"/>
    <x v="1"/>
    <x v="30"/>
    <s v="Michigan"/>
    <x v="0"/>
    <x v="28"/>
    <x v="4"/>
    <s v="Footwear"/>
    <x v="28"/>
    <n v="158.13999999999999"/>
    <n v="82"/>
    <s v="Alexander Group"/>
    <s v="South"/>
    <s v="Port Sharon"/>
    <s v="Online"/>
    <n v="1418.34"/>
    <n v="312.03479999999996"/>
    <n v="316.27999999999997"/>
    <x v="539"/>
    <x v="4"/>
    <n v="0.71411144049580533"/>
  </r>
  <r>
    <x v="540"/>
    <x v="378"/>
    <x v="1"/>
    <x v="3"/>
    <x v="328"/>
    <x v="52"/>
    <s v="STORE7"/>
    <n v="2"/>
    <n v="533.91999999999996"/>
    <n v="0.13"/>
    <x v="0"/>
    <n v="929.02079999999989"/>
    <s v="Jon Ortiz"/>
    <n v="28"/>
    <x v="1"/>
    <x v="322"/>
    <s v="Delaware"/>
    <x v="3"/>
    <x v="52"/>
    <x v="4"/>
    <s v="Footwear"/>
    <x v="52"/>
    <n v="438.25"/>
    <n v="496"/>
    <s v="Martinez-Mullins"/>
    <s v="South"/>
    <s v="Williamsfurt"/>
    <s v="Online"/>
    <n v="1067.8399999999999"/>
    <n v="138.8192"/>
    <n v="876.5"/>
    <x v="540"/>
    <x v="2"/>
    <n v="5.6533502802090005E-2"/>
  </r>
  <r>
    <x v="541"/>
    <x v="379"/>
    <x v="2"/>
    <x v="6"/>
    <x v="36"/>
    <x v="63"/>
    <s v="STORE0"/>
    <n v="1"/>
    <n v="878.84"/>
    <n v="0.28000000000000003"/>
    <x v="2"/>
    <n v="632.76480000000004"/>
    <s v="Darrell Miller"/>
    <n v="59"/>
    <x v="1"/>
    <x v="36"/>
    <s v="Florida"/>
    <x v="1"/>
    <x v="63"/>
    <x v="1"/>
    <s v="Accessories"/>
    <x v="63"/>
    <n v="450.71"/>
    <n v="389"/>
    <s v="Rivera-Warner"/>
    <s v="East"/>
    <s v="Washingtonfurt"/>
    <s v="Flagship"/>
    <n v="878.84"/>
    <n v="246.07520000000002"/>
    <n v="450.71"/>
    <x v="541"/>
    <x v="1"/>
    <n v="0.28771322298585517"/>
  </r>
  <r>
    <x v="542"/>
    <x v="380"/>
    <x v="1"/>
    <x v="1"/>
    <x v="329"/>
    <x v="38"/>
    <s v="STORE16"/>
    <n v="1"/>
    <n v="442.36"/>
    <n v="0.14000000000000001"/>
    <x v="0"/>
    <n v="380.42959999999999"/>
    <s v="Tiffany Herrera"/>
    <n v="52"/>
    <x v="0"/>
    <x v="323"/>
    <s v="Virginia"/>
    <x v="1"/>
    <x v="38"/>
    <x v="0"/>
    <s v="Fitness"/>
    <x v="38"/>
    <n v="167.12"/>
    <n v="316"/>
    <s v="Frederick-Wright"/>
    <s v="West"/>
    <s v="New Jimmymouth"/>
    <s v="Flagship"/>
    <n v="442.36"/>
    <n v="61.930400000000006"/>
    <n v="167.12"/>
    <x v="542"/>
    <x v="0"/>
    <n v="0.56070715843351826"/>
  </r>
  <r>
    <x v="543"/>
    <x v="294"/>
    <x v="2"/>
    <x v="6"/>
    <x v="203"/>
    <x v="68"/>
    <s v="STORE6"/>
    <n v="1"/>
    <n v="763.34"/>
    <n v="0.11"/>
    <x v="2"/>
    <n v="679.37260000000003"/>
    <s v="Teresa Johnson"/>
    <n v="64"/>
    <x v="1"/>
    <x v="202"/>
    <s v="Georgia"/>
    <x v="0"/>
    <x v="68"/>
    <x v="3"/>
    <s v="Lighting"/>
    <x v="68"/>
    <n v="382.22"/>
    <n v="329"/>
    <s v="Benson-Elliott"/>
    <s v="East"/>
    <s v="Port Josephberg"/>
    <s v="Online"/>
    <n v="763.34"/>
    <n v="83.967399999999998"/>
    <n v="382.22"/>
    <x v="543"/>
    <x v="1"/>
    <n v="0.43739267671377974"/>
  </r>
  <r>
    <x v="544"/>
    <x v="253"/>
    <x v="2"/>
    <x v="0"/>
    <x v="305"/>
    <x v="4"/>
    <s v="STORE18"/>
    <n v="3"/>
    <n v="178.22"/>
    <n v="0.15"/>
    <x v="2"/>
    <n v="454.46100000000001"/>
    <s v="Patricia Gardner"/>
    <n v="25"/>
    <x v="1"/>
    <x v="300"/>
    <s v="Michigan"/>
    <x v="2"/>
    <x v="4"/>
    <x v="2"/>
    <s v="Haircare"/>
    <x v="4"/>
    <n v="17.309999999999999"/>
    <n v="399"/>
    <s v="Guerrero-Schmitt"/>
    <s v="East"/>
    <s v="East Stevechester"/>
    <s v="Flagship"/>
    <n v="534.66"/>
    <n v="80.198999999999998"/>
    <n v="51.929999999999993"/>
    <x v="544"/>
    <x v="3"/>
    <n v="0.88573276914850774"/>
  </r>
  <r>
    <x v="545"/>
    <x v="65"/>
    <x v="1"/>
    <x v="3"/>
    <x v="202"/>
    <x v="33"/>
    <s v="STORE1"/>
    <n v="4"/>
    <n v="90.32"/>
    <n v="0.08"/>
    <x v="1"/>
    <n v="332.37759999999997"/>
    <s v="Steven Stein"/>
    <n v="21"/>
    <x v="0"/>
    <x v="201"/>
    <s v="Connecticut"/>
    <x v="3"/>
    <x v="33"/>
    <x v="1"/>
    <s v="Audio"/>
    <x v="33"/>
    <n v="322.41000000000003"/>
    <n v="213"/>
    <s v="Martinez, Adkins and Johnson"/>
    <s v="North"/>
    <s v="Danielmouth"/>
    <s v="Flagship"/>
    <n v="361.28"/>
    <n v="28.9024"/>
    <n v="1289.6400000000001"/>
    <x v="545"/>
    <x v="3"/>
    <n v="-2.8800448646358845"/>
  </r>
  <r>
    <x v="546"/>
    <x v="379"/>
    <x v="2"/>
    <x v="6"/>
    <x v="74"/>
    <x v="31"/>
    <s v="STORE6"/>
    <n v="3"/>
    <n v="370.93"/>
    <n v="0"/>
    <x v="0"/>
    <n v="1112.79"/>
    <s v="Frank Stewart"/>
    <n v="44"/>
    <x v="1"/>
    <x v="74"/>
    <s v="Delaware"/>
    <x v="3"/>
    <x v="31"/>
    <x v="3"/>
    <s v="Kitchen"/>
    <x v="31"/>
    <n v="298.86"/>
    <n v="308"/>
    <s v="Benson-Elliott"/>
    <s v="East"/>
    <s v="Port Josephberg"/>
    <s v="Online"/>
    <n v="1112.79"/>
    <n v="0"/>
    <n v="896.58"/>
    <x v="546"/>
    <x v="4"/>
    <n v="0.19429541962095268"/>
  </r>
  <r>
    <x v="547"/>
    <x v="374"/>
    <x v="1"/>
    <x v="1"/>
    <x v="330"/>
    <x v="34"/>
    <s v="STORE15"/>
    <n v="1"/>
    <n v="352.43"/>
    <n v="0.14000000000000001"/>
    <x v="1"/>
    <n v="303.08980000000003"/>
    <s v="Michelle Garcia Dds"/>
    <n v="55"/>
    <x v="1"/>
    <x v="324"/>
    <s v="Ohio"/>
    <x v="1"/>
    <x v="34"/>
    <x v="4"/>
    <s v="Tops"/>
    <x v="34"/>
    <n v="283"/>
    <n v="360"/>
    <s v="Shelton PLC"/>
    <s v="North"/>
    <s v="East Jenniferstad"/>
    <s v="Flagship"/>
    <n v="352.43"/>
    <n v="49.340200000000003"/>
    <n v="283"/>
    <x v="547"/>
    <x v="0"/>
    <n v="6.6283325931786624E-2"/>
  </r>
  <r>
    <x v="548"/>
    <x v="381"/>
    <x v="0"/>
    <x v="4"/>
    <x v="331"/>
    <x v="21"/>
    <s v="STORE15"/>
    <n v="2"/>
    <n v="562.97"/>
    <n v="0.2"/>
    <x v="0"/>
    <n v="900.75200000000007"/>
    <s v="Erin Hopkins"/>
    <n v="40"/>
    <x v="0"/>
    <x v="325"/>
    <s v="Iowa"/>
    <x v="2"/>
    <x v="21"/>
    <x v="2"/>
    <s v="Haircare"/>
    <x v="21"/>
    <n v="115.82"/>
    <n v="460"/>
    <s v="Shelton PLC"/>
    <s v="North"/>
    <s v="East Jenniferstad"/>
    <s v="Flagship"/>
    <n v="1125.94"/>
    <n v="225.18800000000002"/>
    <n v="231.64"/>
    <x v="548"/>
    <x v="4"/>
    <n v="0.74283709611524595"/>
  </r>
  <r>
    <x v="549"/>
    <x v="382"/>
    <x v="1"/>
    <x v="3"/>
    <x v="332"/>
    <x v="76"/>
    <s v="STORE7"/>
    <n v="1"/>
    <n v="522.85"/>
    <n v="0.12"/>
    <x v="1"/>
    <n v="460.108"/>
    <s v="Paul Zamora"/>
    <n v="59"/>
    <x v="0"/>
    <x v="326"/>
    <s v="North Dakota"/>
    <x v="1"/>
    <x v="76"/>
    <x v="3"/>
    <s v="Decor"/>
    <x v="76"/>
    <n v="81.75"/>
    <n v="331.3"/>
    <s v="Martinez-Mullins"/>
    <s v="South"/>
    <s v="Williamsfurt"/>
    <s v="Online"/>
    <n v="522.85"/>
    <n v="62.741999999999997"/>
    <n v="81.75"/>
    <x v="549"/>
    <x v="1"/>
    <n v="0.82232432385439935"/>
  </r>
  <r>
    <x v="550"/>
    <x v="103"/>
    <x v="2"/>
    <x v="0"/>
    <x v="116"/>
    <x v="39"/>
    <s v="STORE16"/>
    <n v="4"/>
    <n v="714.89"/>
    <n v="0.15"/>
    <x v="0"/>
    <n v="2430.6260000000002"/>
    <s v="Heather Valenzuela"/>
    <n v="31"/>
    <x v="0"/>
    <x v="115"/>
    <s v="Alaska"/>
    <x v="3"/>
    <x v="39"/>
    <x v="3"/>
    <s v="Storage"/>
    <x v="39"/>
    <n v="123.46"/>
    <n v="76"/>
    <s v="Frederick-Wright"/>
    <s v="West"/>
    <s v="New Jimmymouth"/>
    <s v="Flagship"/>
    <n v="2859.56"/>
    <n v="428.93399999999997"/>
    <n v="493.84"/>
    <x v="550"/>
    <x v="2"/>
    <n v="0.79682600284864891"/>
  </r>
  <r>
    <x v="551"/>
    <x v="383"/>
    <x v="1"/>
    <x v="11"/>
    <x v="8"/>
    <x v="19"/>
    <s v="STORE2"/>
    <n v="3"/>
    <n v="137.77000000000001"/>
    <n v="0.26"/>
    <x v="1"/>
    <n v="305.84940000000012"/>
    <s v="Dr. Suzanne Bullock"/>
    <n v="60"/>
    <x v="1"/>
    <x v="8"/>
    <s v="Alabama"/>
    <x v="1"/>
    <x v="19"/>
    <x v="1"/>
    <s v="Computer"/>
    <x v="19"/>
    <n v="253.33"/>
    <n v="266"/>
    <s v="Black-Horn"/>
    <s v="South"/>
    <s v="North Nancyview"/>
    <s v="Outlet"/>
    <n v="413.31000000000006"/>
    <n v="107.46060000000001"/>
    <n v="759.99"/>
    <x v="551"/>
    <x v="1"/>
    <n v="-1.4848503871513226"/>
  </r>
  <r>
    <x v="552"/>
    <x v="280"/>
    <x v="2"/>
    <x v="11"/>
    <x v="250"/>
    <x v="80"/>
    <s v="STORE11"/>
    <n v="3"/>
    <n v="862.18"/>
    <n v="0.22"/>
    <x v="1"/>
    <n v="2017.5011999999999"/>
    <s v="Leslie Johnson"/>
    <n v="31"/>
    <x v="0"/>
    <x v="248"/>
    <s v="Utah"/>
    <x v="1"/>
    <x v="80"/>
    <x v="3"/>
    <s v="Appliances"/>
    <x v="80"/>
    <n v="447.43"/>
    <n v="191"/>
    <s v="Aguirre-Keller"/>
    <s v="South"/>
    <s v="Lake Michael"/>
    <s v="Online"/>
    <n v="2586.54"/>
    <n v="569.03880000000004"/>
    <n v="1342.29"/>
    <x v="552"/>
    <x v="2"/>
    <n v="0.33467697565681742"/>
  </r>
  <r>
    <x v="553"/>
    <x v="384"/>
    <x v="2"/>
    <x v="2"/>
    <x v="333"/>
    <x v="48"/>
    <s v="STORE14"/>
    <n v="2"/>
    <n v="833.64"/>
    <n v="0.24"/>
    <x v="1"/>
    <n v="1267.1328000000001"/>
    <s v="Jay Patel"/>
    <n v="43"/>
    <x v="1"/>
    <x v="327"/>
    <s v="Rhode Island"/>
    <x v="1"/>
    <x v="48"/>
    <x v="0"/>
    <s v="Outdoor"/>
    <x v="48"/>
    <n v="135.61000000000001"/>
    <n v="394"/>
    <s v="Mcdonald Inc"/>
    <s v="South"/>
    <s v="Christopherland"/>
    <s v="Outlet"/>
    <n v="1667.28"/>
    <n v="400.1472"/>
    <n v="271.22000000000003"/>
    <x v="553"/>
    <x v="4"/>
    <n v="0.78595771492932709"/>
  </r>
  <r>
    <x v="554"/>
    <x v="385"/>
    <x v="2"/>
    <x v="10"/>
    <x v="334"/>
    <x v="46"/>
    <s v="STORE15"/>
    <n v="3"/>
    <n v="543.22"/>
    <n v="0.05"/>
    <x v="2"/>
    <n v="1548.1769999999999"/>
    <s v="Brian Garcia"/>
    <n v="31"/>
    <x v="1"/>
    <x v="328"/>
    <s v="Louisiana"/>
    <x v="0"/>
    <x v="46"/>
    <x v="0"/>
    <s v="Equipment"/>
    <x v="46"/>
    <n v="21.34"/>
    <n v="65"/>
    <s v="Shelton PLC"/>
    <s v="North"/>
    <s v="East Jenniferstad"/>
    <s v="Flagship"/>
    <n v="1629.66"/>
    <n v="81.483000000000004"/>
    <n v="64.02"/>
    <x v="554"/>
    <x v="2"/>
    <n v="0.95864813906936996"/>
  </r>
  <r>
    <x v="555"/>
    <x v="43"/>
    <x v="2"/>
    <x v="4"/>
    <x v="335"/>
    <x v="12"/>
    <s v="STORE2"/>
    <n v="3"/>
    <n v="691.02"/>
    <n v="0.12"/>
    <x v="2"/>
    <n v="1824.2927999999999"/>
    <s v="Stephen Fowler"/>
    <n v="42"/>
    <x v="1"/>
    <x v="329"/>
    <s v="Rhode Island"/>
    <x v="1"/>
    <x v="12"/>
    <x v="0"/>
    <s v="Accessories"/>
    <x v="12"/>
    <n v="131.24"/>
    <n v="232"/>
    <s v="Black-Horn"/>
    <s v="South"/>
    <s v="North Nancyview"/>
    <s v="Outlet"/>
    <n v="2073.06"/>
    <n v="248.76719999999997"/>
    <n v="393.72"/>
    <x v="555"/>
    <x v="4"/>
    <n v="0.78417938173082735"/>
  </r>
  <r>
    <x v="556"/>
    <x v="205"/>
    <x v="1"/>
    <x v="3"/>
    <x v="98"/>
    <x v="56"/>
    <s v="STORE17"/>
    <n v="4"/>
    <n v="338.73"/>
    <n v="0.18"/>
    <x v="0"/>
    <n v="1111.0344"/>
    <s v="Melissa Duffy Md"/>
    <n v="58"/>
    <x v="1"/>
    <x v="98"/>
    <s v="South Carolina"/>
    <x v="3"/>
    <x v="56"/>
    <x v="3"/>
    <s v="Kitchen"/>
    <x v="56"/>
    <n v="176.07"/>
    <n v="82"/>
    <s v="Holloway Ltd"/>
    <s v="North"/>
    <s v="Bensonhaven"/>
    <s v="Flagship"/>
    <n v="1354.92"/>
    <n v="243.88560000000001"/>
    <n v="704.28"/>
    <x v="556"/>
    <x v="1"/>
    <n v="0.36610423583644219"/>
  </r>
  <r>
    <x v="557"/>
    <x v="257"/>
    <x v="0"/>
    <x v="10"/>
    <x v="336"/>
    <x v="94"/>
    <s v="STORE16"/>
    <n v="3"/>
    <n v="366.08"/>
    <n v="0.05"/>
    <x v="0"/>
    <n v="1043.328"/>
    <s v="James Bean"/>
    <n v="50"/>
    <x v="0"/>
    <x v="330"/>
    <s v="New Mexico"/>
    <x v="3"/>
    <x v="94"/>
    <x v="3"/>
    <s v="Furniture"/>
    <x v="94"/>
    <n v="388.46"/>
    <n v="208"/>
    <s v="Frederick-Wright"/>
    <s v="West"/>
    <s v="New Jimmymouth"/>
    <s v="Flagship"/>
    <n v="1098.24"/>
    <n v="54.912000000000006"/>
    <n v="1165.3799999999999"/>
    <x v="557"/>
    <x v="0"/>
    <n v="-0.11698334560176657"/>
  </r>
  <r>
    <x v="558"/>
    <x v="263"/>
    <x v="2"/>
    <x v="0"/>
    <x v="102"/>
    <x v="26"/>
    <s v="STORE13"/>
    <n v="4"/>
    <n v="539.48"/>
    <n v="0.28000000000000003"/>
    <x v="2"/>
    <n v="1553.7023999999999"/>
    <s v="Lance Baker"/>
    <n v="50"/>
    <x v="1"/>
    <x v="102"/>
    <s v="Florida"/>
    <x v="0"/>
    <x v="26"/>
    <x v="1"/>
    <s v="Accessories"/>
    <x v="26"/>
    <n v="242.23"/>
    <n v="453"/>
    <s v="Gardner, Humphrey and Contreras"/>
    <s v="East"/>
    <s v="Johnsonville"/>
    <s v="Flagship"/>
    <n v="2157.92"/>
    <n v="604.21760000000006"/>
    <n v="968.92"/>
    <x v="558"/>
    <x v="0"/>
    <n v="0.3763799296441841"/>
  </r>
  <r>
    <x v="559"/>
    <x v="386"/>
    <x v="1"/>
    <x v="3"/>
    <x v="337"/>
    <x v="52"/>
    <s v="STORE16"/>
    <n v="1"/>
    <n v="499.59"/>
    <n v="0.03"/>
    <x v="2"/>
    <n v="484.60230000000001"/>
    <s v="Cynthia Lopez"/>
    <n v="50"/>
    <x v="0"/>
    <x v="331"/>
    <s v="Nebraska"/>
    <x v="1"/>
    <x v="52"/>
    <x v="4"/>
    <s v="Footwear"/>
    <x v="52"/>
    <n v="438.25"/>
    <n v="496"/>
    <s v="Frederick-Wright"/>
    <s v="West"/>
    <s v="New Jimmymouth"/>
    <s v="Flagship"/>
    <n v="499.59"/>
    <n v="14.987699999999998"/>
    <n v="438.25"/>
    <x v="559"/>
    <x v="0"/>
    <n v="9.5650185729617906E-2"/>
  </r>
  <r>
    <x v="560"/>
    <x v="387"/>
    <x v="0"/>
    <x v="6"/>
    <x v="338"/>
    <x v="37"/>
    <s v="STORE8"/>
    <n v="3"/>
    <n v="330.04"/>
    <n v="0.2"/>
    <x v="0"/>
    <n v="792.09600000000012"/>
    <s v="Kimberly Brooks"/>
    <n v="42"/>
    <x v="0"/>
    <x v="332"/>
    <s v="New Mexico"/>
    <x v="2"/>
    <x v="37"/>
    <x v="3"/>
    <s v="Kitchen"/>
    <x v="37"/>
    <n v="19.52"/>
    <n v="57"/>
    <s v="Bean, Jones and Park"/>
    <s v="West"/>
    <s v="Thompsonborough"/>
    <s v="Online"/>
    <n v="990.12000000000012"/>
    <n v="198.02400000000003"/>
    <n v="58.56"/>
    <x v="560"/>
    <x v="4"/>
    <n v="0.92606956732517265"/>
  </r>
  <r>
    <x v="561"/>
    <x v="170"/>
    <x v="0"/>
    <x v="2"/>
    <x v="91"/>
    <x v="75"/>
    <s v="STORE17"/>
    <n v="2"/>
    <n v="813.01"/>
    <n v="0.06"/>
    <x v="1"/>
    <n v="1528.4588000000001"/>
    <s v="Melissa Hamilton"/>
    <n v="23"/>
    <x v="1"/>
    <x v="91"/>
    <s v="Oklahoma"/>
    <x v="2"/>
    <x v="75"/>
    <x v="1"/>
    <s v="Accessories"/>
    <x v="75"/>
    <n v="449.4"/>
    <n v="338"/>
    <s v="Holloway Ltd"/>
    <s v="North"/>
    <s v="Bensonhaven"/>
    <s v="Flagship"/>
    <n v="1626.02"/>
    <n v="97.561199999999999"/>
    <n v="898.8"/>
    <x v="561"/>
    <x v="3"/>
    <n v="0.41195667164859145"/>
  </r>
  <r>
    <x v="562"/>
    <x v="388"/>
    <x v="2"/>
    <x v="6"/>
    <x v="339"/>
    <x v="55"/>
    <s v="STORE2"/>
    <n v="4"/>
    <n v="204.8"/>
    <n v="0.03"/>
    <x v="1"/>
    <n v="794.62400000000002"/>
    <s v="Amber Carlson"/>
    <n v="18"/>
    <x v="1"/>
    <x v="333"/>
    <s v="Missouri"/>
    <x v="0"/>
    <x v="55"/>
    <x v="4"/>
    <s v="Tops"/>
    <x v="55"/>
    <n v="342.56"/>
    <n v="181"/>
    <s v="Black-Horn"/>
    <s v="South"/>
    <s v="North Nancyview"/>
    <s v="Outlet"/>
    <n v="819.2"/>
    <n v="24.576000000000001"/>
    <n v="1370.24"/>
    <x v="562"/>
    <x v="3"/>
    <n v="-0.72438788659793807"/>
  </r>
  <r>
    <x v="563"/>
    <x v="389"/>
    <x v="1"/>
    <x v="11"/>
    <x v="311"/>
    <x v="58"/>
    <s v="STORE3"/>
    <n v="3"/>
    <n v="728.32"/>
    <n v="0.01"/>
    <x v="0"/>
    <n v="2163.1104"/>
    <s v="Brian Lopez"/>
    <n v="28"/>
    <x v="1"/>
    <x v="306"/>
    <s v="New York"/>
    <x v="0"/>
    <x v="58"/>
    <x v="4"/>
    <s v="Outerwear"/>
    <x v="58"/>
    <n v="364.67"/>
    <n v="452"/>
    <s v="Johnson-Wright"/>
    <s v="North"/>
    <s v="Hoodberg"/>
    <s v="Outlet"/>
    <n v="2184.96"/>
    <n v="21.849600000000002"/>
    <n v="1094.01"/>
    <x v="563"/>
    <x v="2"/>
    <n v="0.49424218014947363"/>
  </r>
  <r>
    <x v="564"/>
    <x v="390"/>
    <x v="0"/>
    <x v="7"/>
    <x v="340"/>
    <x v="4"/>
    <s v="STORE7"/>
    <n v="3"/>
    <n v="836.4"/>
    <n v="0"/>
    <x v="0"/>
    <n v="2509.1999999999998"/>
    <s v="Jeffery Wolf"/>
    <n v="60"/>
    <x v="1"/>
    <x v="334"/>
    <s v="Mississippi"/>
    <x v="3"/>
    <x v="4"/>
    <x v="2"/>
    <s v="Haircare"/>
    <x v="4"/>
    <n v="17.309999999999999"/>
    <n v="399"/>
    <s v="Martinez-Mullins"/>
    <s v="South"/>
    <s v="Williamsfurt"/>
    <s v="Online"/>
    <n v="2509.1999999999998"/>
    <n v="0"/>
    <n v="51.929999999999993"/>
    <x v="564"/>
    <x v="1"/>
    <n v="0.97930416068866577"/>
  </r>
  <r>
    <x v="565"/>
    <x v="20"/>
    <x v="2"/>
    <x v="0"/>
    <x v="341"/>
    <x v="64"/>
    <s v="STORE12"/>
    <n v="1"/>
    <n v="780.16"/>
    <n v="0.02"/>
    <x v="2"/>
    <n v="764.55679999999995"/>
    <s v="Denise Griffin"/>
    <n v="33"/>
    <x v="0"/>
    <x v="335"/>
    <s v="Florida"/>
    <x v="1"/>
    <x v="64"/>
    <x v="1"/>
    <s v="Accessories"/>
    <x v="64"/>
    <n v="340.14"/>
    <n v="361"/>
    <s v="Thomas, Bridges and Harris"/>
    <s v="North"/>
    <s v="Sabrinatown"/>
    <s v="Online"/>
    <n v="780.16"/>
    <n v="15.603199999999999"/>
    <n v="340.14"/>
    <x v="565"/>
    <x v="2"/>
    <n v="0.55511480638194577"/>
  </r>
  <r>
    <x v="566"/>
    <x v="391"/>
    <x v="2"/>
    <x v="5"/>
    <x v="44"/>
    <x v="54"/>
    <s v="STORE13"/>
    <n v="4"/>
    <n v="354.12"/>
    <n v="0.06"/>
    <x v="1"/>
    <n v="1331.4911999999999"/>
    <s v="Manuel Fisher"/>
    <n v="21"/>
    <x v="1"/>
    <x v="44"/>
    <s v="New Hampshire"/>
    <x v="0"/>
    <x v="54"/>
    <x v="4"/>
    <s v="Outerwear"/>
    <x v="54"/>
    <n v="167.34"/>
    <n v="296"/>
    <s v="Gardner, Humphrey and Contreras"/>
    <s v="East"/>
    <s v="Johnsonville"/>
    <s v="Flagship"/>
    <n v="1416.48"/>
    <n v="84.988799999999998"/>
    <n v="669.36"/>
    <x v="566"/>
    <x v="3"/>
    <n v="0.49728544957713572"/>
  </r>
  <r>
    <x v="567"/>
    <x v="392"/>
    <x v="0"/>
    <x v="3"/>
    <x v="340"/>
    <x v="81"/>
    <s v="STORE2"/>
    <n v="4"/>
    <n v="282.48"/>
    <n v="0.11"/>
    <x v="1"/>
    <n v="1005.6288"/>
    <s v="Jeffery Wolf"/>
    <n v="60"/>
    <x v="1"/>
    <x v="334"/>
    <s v="Mississippi"/>
    <x v="3"/>
    <x v="81"/>
    <x v="2"/>
    <s v="Skincare"/>
    <x v="81"/>
    <n v="266.86"/>
    <n v="458"/>
    <s v="Black-Horn"/>
    <s v="South"/>
    <s v="North Nancyview"/>
    <s v="Outlet"/>
    <n v="1129.92"/>
    <n v="124.2912"/>
    <n v="1067.44"/>
    <x v="567"/>
    <x v="1"/>
    <n v="-6.1465224544086351E-2"/>
  </r>
  <r>
    <x v="568"/>
    <x v="2"/>
    <x v="0"/>
    <x v="2"/>
    <x v="342"/>
    <x v="42"/>
    <s v="STORE6"/>
    <n v="2"/>
    <n v="740.68"/>
    <n v="0.02"/>
    <x v="1"/>
    <n v="1451.7328"/>
    <s v="Mario Harvey Jr."/>
    <n v="46"/>
    <x v="0"/>
    <x v="336"/>
    <s v="Minnesota"/>
    <x v="1"/>
    <x v="42"/>
    <x v="0"/>
    <s v="Accessories"/>
    <x v="42"/>
    <n v="131.51"/>
    <n v="199.2"/>
    <s v="Benson-Elliott"/>
    <s v="East"/>
    <s v="Port Josephberg"/>
    <s v="Online"/>
    <n v="1481.36"/>
    <n v="29.627199999999998"/>
    <n v="263.02"/>
    <x v="568"/>
    <x v="0"/>
    <n v="0.81882340882564619"/>
  </r>
  <r>
    <x v="569"/>
    <x v="393"/>
    <x v="0"/>
    <x v="10"/>
    <x v="102"/>
    <x v="6"/>
    <s v="STORE9"/>
    <n v="3"/>
    <n v="600.58000000000004"/>
    <n v="0.28999999999999998"/>
    <x v="2"/>
    <n v="1279.2354"/>
    <s v="Lance Baker"/>
    <n v="50"/>
    <x v="1"/>
    <x v="102"/>
    <s v="Florida"/>
    <x v="0"/>
    <x v="6"/>
    <x v="3"/>
    <s v="Decor"/>
    <x v="6"/>
    <n v="461.47"/>
    <n v="190"/>
    <s v="Moore, Padilla and Butler"/>
    <s v="South"/>
    <s v="East Johnstad"/>
    <s v="Flagship"/>
    <n v="1801.7400000000002"/>
    <n v="522.50459999999998"/>
    <n v="1384.41"/>
    <x v="569"/>
    <x v="0"/>
    <n v="-8.2216767922463727E-2"/>
  </r>
  <r>
    <x v="570"/>
    <x v="196"/>
    <x v="0"/>
    <x v="6"/>
    <x v="343"/>
    <x v="15"/>
    <s v="STORE3"/>
    <n v="3"/>
    <n v="345.58"/>
    <n v="0.22"/>
    <x v="0"/>
    <n v="808.65719999999999"/>
    <s v="Paul Cox"/>
    <n v="60"/>
    <x v="1"/>
    <x v="337"/>
    <s v="Kansas"/>
    <x v="2"/>
    <x v="15"/>
    <x v="0"/>
    <s v="Fitness"/>
    <x v="15"/>
    <n v="240.63"/>
    <n v="423"/>
    <s v="Johnson-Wright"/>
    <s v="North"/>
    <s v="Hoodberg"/>
    <s v="Outlet"/>
    <n v="1036.74"/>
    <n v="228.08279999999999"/>
    <n v="721.89"/>
    <x v="570"/>
    <x v="1"/>
    <n v="0.10729787603449274"/>
  </r>
  <r>
    <x v="571"/>
    <x v="298"/>
    <x v="2"/>
    <x v="4"/>
    <x v="344"/>
    <x v="97"/>
    <s v="STORE11"/>
    <n v="1"/>
    <n v="974.52"/>
    <n v="0.01"/>
    <x v="1"/>
    <n v="964.77480000000003"/>
    <s v="Hunter Sutton"/>
    <n v="54"/>
    <x v="0"/>
    <x v="338"/>
    <s v="Connecticut"/>
    <x v="0"/>
    <x v="97"/>
    <x v="4"/>
    <s v="Bottoms"/>
    <x v="97"/>
    <n v="303.75"/>
    <n v="343"/>
    <s v="Aguirre-Keller"/>
    <s v="South"/>
    <s v="Lake Michael"/>
    <s v="Online"/>
    <n v="974.52"/>
    <n v="9.7452000000000005"/>
    <n v="303.75"/>
    <x v="571"/>
    <x v="0"/>
    <n v="0.68515968700675023"/>
  </r>
  <r>
    <x v="572"/>
    <x v="394"/>
    <x v="1"/>
    <x v="3"/>
    <x v="345"/>
    <x v="53"/>
    <s v="STORE1"/>
    <n v="3"/>
    <n v="282.33"/>
    <n v="7.0000000000000007E-2"/>
    <x v="0"/>
    <n v="787.70069999999998"/>
    <s v="Eric Vega"/>
    <n v="50"/>
    <x v="0"/>
    <x v="339"/>
    <s v="Kansas"/>
    <x v="0"/>
    <x v="53"/>
    <x v="0"/>
    <s v="Accessories"/>
    <x v="53"/>
    <n v="144.53"/>
    <n v="367"/>
    <s v="Martinez, Adkins and Johnson"/>
    <s v="North"/>
    <s v="Danielmouth"/>
    <s v="Flagship"/>
    <n v="846.99"/>
    <n v="59.289300000000004"/>
    <n v="433.59000000000003"/>
    <x v="572"/>
    <x v="0"/>
    <n v="0.44954980997223942"/>
  </r>
  <r>
    <x v="573"/>
    <x v="349"/>
    <x v="2"/>
    <x v="9"/>
    <x v="157"/>
    <x v="3"/>
    <s v="STORE19"/>
    <n v="4"/>
    <n v="158.46"/>
    <n v="0.09"/>
    <x v="1"/>
    <n v="576.7944"/>
    <s v="Martha Brown"/>
    <n v="20"/>
    <x v="1"/>
    <x v="156"/>
    <s v="California"/>
    <x v="0"/>
    <x v="3"/>
    <x v="1"/>
    <s v="Computer"/>
    <x v="3"/>
    <n v="392.89"/>
    <n v="320"/>
    <s v="Mann-Austin"/>
    <s v="East"/>
    <s v="Vasquezborough"/>
    <s v="Online"/>
    <n v="633.84"/>
    <n v="57.0456"/>
    <n v="1571.56"/>
    <x v="573"/>
    <x v="3"/>
    <n v="-1.724645038162645"/>
  </r>
  <r>
    <x v="574"/>
    <x v="395"/>
    <x v="1"/>
    <x v="1"/>
    <x v="110"/>
    <x v="76"/>
    <s v="STORE7"/>
    <n v="2"/>
    <n v="778.56"/>
    <n v="0.11"/>
    <x v="2"/>
    <n v="1385.8368"/>
    <s v="Ryan Moore"/>
    <n v="38"/>
    <x v="0"/>
    <x v="109"/>
    <s v="Virginia"/>
    <x v="3"/>
    <x v="76"/>
    <x v="3"/>
    <s v="Decor"/>
    <x v="76"/>
    <n v="81.75"/>
    <n v="331.3"/>
    <s v="Martinez-Mullins"/>
    <s v="South"/>
    <s v="Williamsfurt"/>
    <s v="Online"/>
    <n v="1557.12"/>
    <n v="171.28319999999999"/>
    <n v="163.5"/>
    <x v="574"/>
    <x v="4"/>
    <n v="0.88202074010446252"/>
  </r>
  <r>
    <x v="575"/>
    <x v="396"/>
    <x v="0"/>
    <x v="9"/>
    <x v="12"/>
    <x v="57"/>
    <s v="STORE19"/>
    <n v="4"/>
    <n v="280.16000000000003"/>
    <n v="0.18"/>
    <x v="2"/>
    <n v="918.92480000000012"/>
    <s v="Wesley Short"/>
    <n v="41"/>
    <x v="1"/>
    <x v="12"/>
    <s v="Montana"/>
    <x v="0"/>
    <x v="57"/>
    <x v="0"/>
    <s v="Fitness"/>
    <x v="57"/>
    <n v="190.29"/>
    <n v="260"/>
    <s v="Mann-Austin"/>
    <s v="East"/>
    <s v="Vasquezborough"/>
    <s v="Online"/>
    <n v="1120.6400000000001"/>
    <n v="201.71520000000001"/>
    <n v="761.16"/>
    <x v="575"/>
    <x v="4"/>
    <n v="0.17168412475101349"/>
  </r>
  <r>
    <x v="576"/>
    <x v="397"/>
    <x v="0"/>
    <x v="11"/>
    <x v="86"/>
    <x v="51"/>
    <s v="STORE13"/>
    <n v="2"/>
    <n v="649.54999999999995"/>
    <n v="0.28999999999999998"/>
    <x v="1"/>
    <n v="922.36099999999988"/>
    <s v="Cynthia Roberts"/>
    <n v="22"/>
    <x v="1"/>
    <x v="86"/>
    <s v="Vermont"/>
    <x v="0"/>
    <x v="51"/>
    <x v="2"/>
    <s v="Haircare"/>
    <x v="51"/>
    <n v="214.32"/>
    <n v="383"/>
    <s v="Gardner, Humphrey and Contreras"/>
    <s v="East"/>
    <s v="Johnsonville"/>
    <s v="Flagship"/>
    <n v="1299.0999999999999"/>
    <n v="376.73899999999998"/>
    <n v="428.64"/>
    <x v="576"/>
    <x v="3"/>
    <n v="0.53527957058028253"/>
  </r>
  <r>
    <x v="577"/>
    <x v="398"/>
    <x v="0"/>
    <x v="9"/>
    <x v="69"/>
    <x v="12"/>
    <s v="STORE2"/>
    <n v="2"/>
    <n v="994.32"/>
    <n v="0.27"/>
    <x v="1"/>
    <n v="1451.7072000000001"/>
    <s v="Daniel Boyd"/>
    <n v="29"/>
    <x v="1"/>
    <x v="69"/>
    <s v="West Virginia"/>
    <x v="3"/>
    <x v="12"/>
    <x v="0"/>
    <s v="Accessories"/>
    <x v="12"/>
    <n v="131.24"/>
    <n v="232"/>
    <s v="Black-Horn"/>
    <s v="South"/>
    <s v="North Nancyview"/>
    <s v="Outlet"/>
    <n v="1988.64"/>
    <n v="536.93280000000004"/>
    <n v="262.48"/>
    <x v="577"/>
    <x v="2"/>
    <n v="0.81919218971980023"/>
  </r>
  <r>
    <x v="578"/>
    <x v="42"/>
    <x v="0"/>
    <x v="1"/>
    <x v="307"/>
    <x v="82"/>
    <s v="STORE12"/>
    <n v="1"/>
    <n v="64.94"/>
    <n v="0.21"/>
    <x v="1"/>
    <n v="51.302599999999998"/>
    <s v="Robert Harris"/>
    <n v="50"/>
    <x v="0"/>
    <x v="302"/>
    <s v="Iowa"/>
    <x v="1"/>
    <x v="82"/>
    <x v="0"/>
    <s v="Equipment"/>
    <x v="82"/>
    <n v="285.54000000000002"/>
    <n v="358"/>
    <s v="Thomas, Bridges and Harris"/>
    <s v="North"/>
    <s v="Sabrinatown"/>
    <s v="Online"/>
    <n v="64.94"/>
    <n v="13.6374"/>
    <n v="285.54000000000002"/>
    <x v="578"/>
    <x v="0"/>
    <n v="-4.5657997840265416"/>
  </r>
  <r>
    <x v="579"/>
    <x v="326"/>
    <x v="2"/>
    <x v="6"/>
    <x v="200"/>
    <x v="11"/>
    <s v="STORE7"/>
    <n v="2"/>
    <n v="507.66"/>
    <n v="0"/>
    <x v="2"/>
    <n v="1015.32"/>
    <s v="Patrick Coleman"/>
    <n v="29"/>
    <x v="0"/>
    <x v="199"/>
    <s v="Nebraska"/>
    <x v="2"/>
    <x v="11"/>
    <x v="1"/>
    <s v="Mobile"/>
    <x v="11"/>
    <n v="326.06"/>
    <n v="301"/>
    <s v="Martinez-Mullins"/>
    <s v="South"/>
    <s v="Williamsfurt"/>
    <s v="Online"/>
    <n v="1015.32"/>
    <n v="0"/>
    <n v="652.12"/>
    <x v="579"/>
    <x v="2"/>
    <n v="0.35771973368002208"/>
  </r>
  <r>
    <x v="580"/>
    <x v="399"/>
    <x v="1"/>
    <x v="1"/>
    <x v="346"/>
    <x v="82"/>
    <s v="STORE4"/>
    <n v="4"/>
    <n v="968.27"/>
    <n v="0.03"/>
    <x v="1"/>
    <n v="3756.8876"/>
    <s v="William Jackson"/>
    <n v="58"/>
    <x v="1"/>
    <x v="340"/>
    <s v="Connecticut"/>
    <x v="2"/>
    <x v="82"/>
    <x v="0"/>
    <s v="Equipment"/>
    <x v="82"/>
    <n v="285.54000000000002"/>
    <n v="358"/>
    <s v="Alexander Group"/>
    <s v="South"/>
    <s v="Port Sharon"/>
    <s v="Online"/>
    <n v="3873.08"/>
    <n v="116.19239999999999"/>
    <n v="1142.1600000000001"/>
    <x v="580"/>
    <x v="1"/>
    <n v="0.69598238712278748"/>
  </r>
  <r>
    <x v="581"/>
    <x v="400"/>
    <x v="1"/>
    <x v="3"/>
    <x v="223"/>
    <x v="12"/>
    <s v="STORE5"/>
    <n v="4"/>
    <n v="510.33"/>
    <n v="0.2"/>
    <x v="1"/>
    <n v="1633.056"/>
    <s v="Adam Cruz"/>
    <n v="60"/>
    <x v="1"/>
    <x v="222"/>
    <s v="Georgia"/>
    <x v="1"/>
    <x v="12"/>
    <x v="0"/>
    <s v="Accessories"/>
    <x v="12"/>
    <n v="131.24"/>
    <n v="232"/>
    <s v="Gray Ltd"/>
    <s v="North"/>
    <s v="New Michaelchester"/>
    <s v="Outlet"/>
    <n v="2041.32"/>
    <n v="408.26400000000001"/>
    <n v="524.96"/>
    <x v="581"/>
    <x v="1"/>
    <n v="0.6785413359982756"/>
  </r>
  <r>
    <x v="582"/>
    <x v="401"/>
    <x v="0"/>
    <x v="8"/>
    <x v="311"/>
    <x v="38"/>
    <s v="STORE19"/>
    <n v="2"/>
    <n v="156.72999999999999"/>
    <n v="0.18"/>
    <x v="2"/>
    <n v="257.03719999999998"/>
    <s v="Brian Lopez"/>
    <n v="28"/>
    <x v="1"/>
    <x v="306"/>
    <s v="New York"/>
    <x v="0"/>
    <x v="38"/>
    <x v="0"/>
    <s v="Fitness"/>
    <x v="38"/>
    <n v="167.12"/>
    <n v="316"/>
    <s v="Mann-Austin"/>
    <s v="East"/>
    <s v="Vasquezborough"/>
    <s v="Online"/>
    <n v="313.45999999999998"/>
    <n v="56.422799999999995"/>
    <n v="334.24"/>
    <x v="582"/>
    <x v="2"/>
    <n v="-0.30035652426963888"/>
  </r>
  <r>
    <x v="583"/>
    <x v="402"/>
    <x v="2"/>
    <x v="2"/>
    <x v="48"/>
    <x v="8"/>
    <s v="STORE10"/>
    <n v="3"/>
    <n v="53.83"/>
    <n v="0.24"/>
    <x v="0"/>
    <n v="122.7324"/>
    <s v="Maria Ramirez"/>
    <n v="37"/>
    <x v="0"/>
    <x v="48"/>
    <s v="Montana"/>
    <x v="3"/>
    <x v="8"/>
    <x v="3"/>
    <s v="Kitchen"/>
    <x v="8"/>
    <n v="201.41"/>
    <n v="146"/>
    <s v="Hill, Wagner and Ballard"/>
    <s v="East"/>
    <s v="East Davidville"/>
    <s v="Online"/>
    <n v="161.49"/>
    <n v="38.757600000000004"/>
    <n v="604.23"/>
    <x v="583"/>
    <x v="4"/>
    <n v="-3.9231498772940157"/>
  </r>
  <r>
    <x v="584"/>
    <x v="87"/>
    <x v="0"/>
    <x v="6"/>
    <x v="146"/>
    <x v="36"/>
    <s v="STORE4"/>
    <n v="1"/>
    <n v="34.71"/>
    <n v="0.1"/>
    <x v="2"/>
    <n v="31.239000000000001"/>
    <s v="Charles Conley"/>
    <n v="39"/>
    <x v="1"/>
    <x v="145"/>
    <s v="Maine"/>
    <x v="0"/>
    <x v="36"/>
    <x v="3"/>
    <s v="Decor"/>
    <x v="36"/>
    <n v="325.26"/>
    <n v="400"/>
    <s v="Alexander Group"/>
    <s v="South"/>
    <s v="Port Sharon"/>
    <s v="Online"/>
    <n v="34.71"/>
    <n v="3.4710000000000001"/>
    <n v="325.26"/>
    <x v="584"/>
    <x v="4"/>
    <n v="-9.4119850187265914"/>
  </r>
  <r>
    <x v="585"/>
    <x v="56"/>
    <x v="0"/>
    <x v="1"/>
    <x v="296"/>
    <x v="25"/>
    <s v="STORE1"/>
    <n v="2"/>
    <n v="829.15"/>
    <n v="0.11"/>
    <x v="1"/>
    <n v="1475.8869999999999"/>
    <s v="Tanner Thompson"/>
    <n v="32"/>
    <x v="1"/>
    <x v="292"/>
    <s v="Maryland"/>
    <x v="3"/>
    <x v="25"/>
    <x v="1"/>
    <s v="Appliances"/>
    <x v="25"/>
    <n v="480.9"/>
    <n v="104"/>
    <s v="Martinez, Adkins and Johnson"/>
    <s v="North"/>
    <s v="Danielmouth"/>
    <s v="Flagship"/>
    <n v="1658.3"/>
    <n v="182.41299999999998"/>
    <n v="961.8"/>
    <x v="585"/>
    <x v="2"/>
    <n v="0.34832409256264202"/>
  </r>
  <r>
    <x v="586"/>
    <x v="104"/>
    <x v="2"/>
    <x v="5"/>
    <x v="105"/>
    <x v="24"/>
    <s v="STORE3"/>
    <n v="2"/>
    <n v="481.86"/>
    <n v="0.1"/>
    <x v="2"/>
    <n v="867.34800000000007"/>
    <s v="Matthew Payne"/>
    <n v="25"/>
    <x v="0"/>
    <x v="105"/>
    <s v="Wyoming"/>
    <x v="0"/>
    <x v="24"/>
    <x v="1"/>
    <s v="Audio"/>
    <x v="24"/>
    <n v="431.67"/>
    <n v="73"/>
    <s v="Johnson-Wright"/>
    <s v="North"/>
    <s v="Hoodberg"/>
    <s v="Outlet"/>
    <n v="963.72"/>
    <n v="96.372000000000014"/>
    <n v="863.34"/>
    <x v="586"/>
    <x v="3"/>
    <n v="4.6209825813860617E-3"/>
  </r>
  <r>
    <x v="587"/>
    <x v="166"/>
    <x v="0"/>
    <x v="9"/>
    <x v="347"/>
    <x v="40"/>
    <s v="STORE7"/>
    <n v="4"/>
    <n v="915.17"/>
    <n v="0.19"/>
    <x v="2"/>
    <n v="2965.1507999999999"/>
    <s v="Rhonda Young"/>
    <n v="49"/>
    <x v="1"/>
    <x v="341"/>
    <s v="Alaska"/>
    <x v="1"/>
    <x v="40"/>
    <x v="0"/>
    <s v="Team Sports"/>
    <x v="40"/>
    <n v="212.26"/>
    <n v="82"/>
    <s v="Martinez-Mullins"/>
    <s v="South"/>
    <s v="Williamsfurt"/>
    <s v="Online"/>
    <n v="3660.68"/>
    <n v="695.52919999999995"/>
    <n v="849.04"/>
    <x v="587"/>
    <x v="0"/>
    <n v="0.71366043170553084"/>
  </r>
  <r>
    <x v="588"/>
    <x v="403"/>
    <x v="0"/>
    <x v="9"/>
    <x v="96"/>
    <x v="51"/>
    <s v="STORE18"/>
    <n v="1"/>
    <n v="250.95"/>
    <n v="0.03"/>
    <x v="1"/>
    <n v="243.42150000000001"/>
    <s v="Eric Todd"/>
    <n v="61"/>
    <x v="0"/>
    <x v="96"/>
    <s v="Montana"/>
    <x v="0"/>
    <x v="51"/>
    <x v="2"/>
    <s v="Haircare"/>
    <x v="51"/>
    <n v="214.32"/>
    <n v="383"/>
    <s v="Guerrero-Schmitt"/>
    <s v="East"/>
    <s v="East Stevechester"/>
    <s v="Flagship"/>
    <n v="250.95"/>
    <n v="7.5284999999999993"/>
    <n v="214.32"/>
    <x v="588"/>
    <x v="1"/>
    <n v="0.1195518883911241"/>
  </r>
  <r>
    <x v="589"/>
    <x v="57"/>
    <x v="1"/>
    <x v="3"/>
    <x v="88"/>
    <x v="99"/>
    <s v="STORE5"/>
    <n v="3"/>
    <n v="882.84"/>
    <n v="0.1"/>
    <x v="0"/>
    <n v="2383.6680000000001"/>
    <s v="Andrew Smith"/>
    <n v="60"/>
    <x v="0"/>
    <x v="88"/>
    <s v="Wisconsin"/>
    <x v="3"/>
    <x v="99"/>
    <x v="4"/>
    <s v="Outerwear"/>
    <x v="99"/>
    <n v="358.47"/>
    <n v="143"/>
    <s v="Gray Ltd"/>
    <s v="North"/>
    <s v="New Michaelchester"/>
    <s v="Outlet"/>
    <n v="2648.52"/>
    <n v="264.85200000000003"/>
    <n v="1075.4100000000001"/>
    <x v="589"/>
    <x v="1"/>
    <n v="0.54884237234379951"/>
  </r>
  <r>
    <x v="590"/>
    <x v="404"/>
    <x v="2"/>
    <x v="6"/>
    <x v="160"/>
    <x v="46"/>
    <s v="STORE18"/>
    <n v="4"/>
    <n v="573.37"/>
    <n v="0.04"/>
    <x v="2"/>
    <n v="2201.7408"/>
    <s v="Sean Roth"/>
    <n v="43"/>
    <x v="0"/>
    <x v="159"/>
    <s v="Virginia"/>
    <x v="0"/>
    <x v="46"/>
    <x v="0"/>
    <s v="Equipment"/>
    <x v="46"/>
    <n v="21.34"/>
    <n v="65"/>
    <s v="Guerrero-Schmitt"/>
    <s v="East"/>
    <s v="East Stevechester"/>
    <s v="Flagship"/>
    <n v="2293.48"/>
    <n v="91.739199999999997"/>
    <n v="85.36"/>
    <x v="590"/>
    <x v="4"/>
    <n v="0.96123067710785937"/>
  </r>
  <r>
    <x v="591"/>
    <x v="405"/>
    <x v="0"/>
    <x v="4"/>
    <x v="63"/>
    <x v="79"/>
    <s v="STORE12"/>
    <n v="3"/>
    <n v="622.72"/>
    <n v="0.04"/>
    <x v="0"/>
    <n v="1793.4336000000001"/>
    <s v="Cheryl Copeland"/>
    <n v="51"/>
    <x v="0"/>
    <x v="63"/>
    <s v="Maryland"/>
    <x v="1"/>
    <x v="79"/>
    <x v="2"/>
    <s v="Skincare"/>
    <x v="79"/>
    <n v="283.83"/>
    <n v="244"/>
    <s v="Thomas, Bridges and Harris"/>
    <s v="North"/>
    <s v="Sabrinatown"/>
    <s v="Online"/>
    <n v="1868.16"/>
    <n v="74.726399999999998"/>
    <n v="851.49"/>
    <x v="591"/>
    <x v="0"/>
    <n v="0.5252179952466598"/>
  </r>
  <r>
    <x v="592"/>
    <x v="186"/>
    <x v="2"/>
    <x v="11"/>
    <x v="327"/>
    <x v="80"/>
    <s v="STORE17"/>
    <n v="3"/>
    <n v="259.74"/>
    <n v="0.24"/>
    <x v="0"/>
    <n v="592.20720000000006"/>
    <s v="Timothy Valenzuela"/>
    <n v="53"/>
    <x v="0"/>
    <x v="321"/>
    <s v="Missouri"/>
    <x v="1"/>
    <x v="80"/>
    <x v="3"/>
    <s v="Appliances"/>
    <x v="80"/>
    <n v="447.43"/>
    <n v="191"/>
    <s v="Holloway Ltd"/>
    <s v="North"/>
    <s v="Bensonhaven"/>
    <s v="Flagship"/>
    <n v="779.22"/>
    <n v="187.0128"/>
    <n v="1342.29"/>
    <x v="592"/>
    <x v="0"/>
    <n v="-1.2665884507989769"/>
  </r>
  <r>
    <x v="593"/>
    <x v="406"/>
    <x v="2"/>
    <x v="10"/>
    <x v="76"/>
    <x v="77"/>
    <s v="STORE13"/>
    <n v="4"/>
    <n v="951.09"/>
    <n v="0.14000000000000001"/>
    <x v="2"/>
    <n v="3271.7496000000001"/>
    <s v="Katherine Dorsey"/>
    <n v="24"/>
    <x v="0"/>
    <x v="76"/>
    <s v="Oklahoma"/>
    <x v="1"/>
    <x v="77"/>
    <x v="0"/>
    <s v="Accessories"/>
    <x v="77"/>
    <n v="38.76"/>
    <n v="137"/>
    <s v="Gardner, Humphrey and Contreras"/>
    <s v="East"/>
    <s v="Johnsonville"/>
    <s v="Flagship"/>
    <n v="3804.36"/>
    <n v="532.61040000000003"/>
    <n v="155.04"/>
    <x v="593"/>
    <x v="3"/>
    <n v="0.95261251044395334"/>
  </r>
  <r>
    <x v="594"/>
    <x v="407"/>
    <x v="2"/>
    <x v="10"/>
    <x v="174"/>
    <x v="8"/>
    <s v="STORE2"/>
    <n v="1"/>
    <n v="71.709999999999994"/>
    <n v="0.23"/>
    <x v="2"/>
    <n v="55.216700000000003"/>
    <s v="Carmen Price"/>
    <n v="46"/>
    <x v="0"/>
    <x v="173"/>
    <s v="Tennessee"/>
    <x v="3"/>
    <x v="8"/>
    <x v="3"/>
    <s v="Kitchen"/>
    <x v="8"/>
    <n v="201.41"/>
    <n v="146"/>
    <s v="Black-Horn"/>
    <s v="South"/>
    <s v="North Nancyview"/>
    <s v="Outlet"/>
    <n v="71.709999999999994"/>
    <n v="16.493299999999998"/>
    <n v="201.41"/>
    <x v="594"/>
    <x v="0"/>
    <n v="-2.6476283443233655"/>
  </r>
  <r>
    <x v="595"/>
    <x v="99"/>
    <x v="2"/>
    <x v="7"/>
    <x v="348"/>
    <x v="42"/>
    <s v="STORE7"/>
    <n v="4"/>
    <n v="894.93"/>
    <n v="0.05"/>
    <x v="2"/>
    <n v="3400.733999999999"/>
    <s v="Teresa Stokes"/>
    <n v="41"/>
    <x v="1"/>
    <x v="120"/>
    <s v="Iowa"/>
    <x v="1"/>
    <x v="42"/>
    <x v="0"/>
    <s v="Accessories"/>
    <x v="42"/>
    <n v="131.51"/>
    <n v="199.2"/>
    <s v="Martinez-Mullins"/>
    <s v="South"/>
    <s v="Williamsfurt"/>
    <s v="Online"/>
    <n v="3579.72"/>
    <n v="178.98599999999999"/>
    <n v="526.04"/>
    <x v="595"/>
    <x v="4"/>
    <n v="0.84531574654177599"/>
  </r>
  <r>
    <x v="596"/>
    <x v="253"/>
    <x v="2"/>
    <x v="0"/>
    <x v="349"/>
    <x v="36"/>
    <s v="STORE8"/>
    <n v="4"/>
    <n v="870.18"/>
    <n v="0.13"/>
    <x v="2"/>
    <n v="3028.2264"/>
    <s v="Christina Garcia"/>
    <n v="37"/>
    <x v="1"/>
    <x v="342"/>
    <s v="Kansas"/>
    <x v="1"/>
    <x v="36"/>
    <x v="3"/>
    <s v="Decor"/>
    <x v="36"/>
    <n v="325.26"/>
    <n v="400"/>
    <s v="Bean, Jones and Park"/>
    <s v="West"/>
    <s v="Thompsonborough"/>
    <s v="Online"/>
    <n v="3480.72"/>
    <n v="452.49360000000001"/>
    <n v="1301.04"/>
    <x v="596"/>
    <x v="4"/>
    <n v="0.57036237449089011"/>
  </r>
  <r>
    <x v="597"/>
    <x v="408"/>
    <x v="0"/>
    <x v="9"/>
    <x v="335"/>
    <x v="91"/>
    <s v="STORE2"/>
    <n v="2"/>
    <n v="552.72"/>
    <n v="0.06"/>
    <x v="1"/>
    <n v="1039.1135999999999"/>
    <s v="Stephen Fowler"/>
    <n v="42"/>
    <x v="1"/>
    <x v="329"/>
    <s v="Rhode Island"/>
    <x v="1"/>
    <x v="91"/>
    <x v="2"/>
    <s v="Makeup"/>
    <x v="91"/>
    <n v="299.11"/>
    <n v="118"/>
    <s v="Black-Horn"/>
    <s v="South"/>
    <s v="North Nancyview"/>
    <s v="Outlet"/>
    <n v="1105.44"/>
    <n v="66.326400000000007"/>
    <n v="598.22"/>
    <x v="597"/>
    <x v="4"/>
    <n v="0.42429778611308705"/>
  </r>
  <r>
    <x v="598"/>
    <x v="409"/>
    <x v="1"/>
    <x v="3"/>
    <x v="177"/>
    <x v="11"/>
    <s v="STORE8"/>
    <n v="3"/>
    <n v="700.43"/>
    <n v="0.01"/>
    <x v="2"/>
    <n v="2080.2770999999998"/>
    <s v="Mary Russell"/>
    <n v="58"/>
    <x v="0"/>
    <x v="176"/>
    <s v="Arkansas"/>
    <x v="3"/>
    <x v="11"/>
    <x v="1"/>
    <s v="Mobile"/>
    <x v="11"/>
    <n v="326.06"/>
    <n v="301"/>
    <s v="Bean, Jones and Park"/>
    <s v="West"/>
    <s v="Thompsonborough"/>
    <s v="Online"/>
    <n v="2101.29"/>
    <n v="21.012899999999998"/>
    <n v="978.18000000000006"/>
    <x v="598"/>
    <x v="1"/>
    <n v="0.52978379659132901"/>
  </r>
  <r>
    <x v="599"/>
    <x v="330"/>
    <x v="2"/>
    <x v="5"/>
    <x v="350"/>
    <x v="93"/>
    <s v="STORE2"/>
    <n v="2"/>
    <n v="823.03"/>
    <n v="0.18"/>
    <x v="1"/>
    <n v="1349.7692"/>
    <s v="Mrs. Susan Buckley"/>
    <n v="52"/>
    <x v="1"/>
    <x v="343"/>
    <s v="Arizona"/>
    <x v="1"/>
    <x v="93"/>
    <x v="0"/>
    <s v="Fitness"/>
    <x v="93"/>
    <n v="495.72"/>
    <n v="323"/>
    <s v="Black-Horn"/>
    <s v="South"/>
    <s v="North Nancyview"/>
    <s v="Outlet"/>
    <n v="1646.06"/>
    <n v="296.29079999999999"/>
    <n v="991.44"/>
    <x v="599"/>
    <x v="0"/>
    <n v="0.26547442333104054"/>
  </r>
  <r>
    <x v="600"/>
    <x v="410"/>
    <x v="0"/>
    <x v="10"/>
    <x v="57"/>
    <x v="80"/>
    <s v="STORE6"/>
    <n v="1"/>
    <n v="117.37"/>
    <n v="0.21"/>
    <x v="0"/>
    <n v="92.722300000000004"/>
    <s v="Damon Perez"/>
    <n v="21"/>
    <x v="0"/>
    <x v="57"/>
    <s v="Ohio"/>
    <x v="0"/>
    <x v="80"/>
    <x v="3"/>
    <s v="Appliances"/>
    <x v="80"/>
    <n v="447.43"/>
    <n v="191"/>
    <s v="Benson-Elliott"/>
    <s v="East"/>
    <s v="Port Josephberg"/>
    <s v="Online"/>
    <n v="117.37"/>
    <n v="24.6477"/>
    <n v="447.43"/>
    <x v="600"/>
    <x v="3"/>
    <n v="-3.8254842686171502"/>
  </r>
  <r>
    <x v="601"/>
    <x v="59"/>
    <x v="2"/>
    <x v="6"/>
    <x v="253"/>
    <x v="6"/>
    <s v="STORE1"/>
    <n v="4"/>
    <n v="165.37"/>
    <n v="0.28999999999999998"/>
    <x v="0"/>
    <n v="469.6508"/>
    <s v="Christopher Lester"/>
    <n v="64"/>
    <x v="0"/>
    <x v="251"/>
    <s v="Georgia"/>
    <x v="2"/>
    <x v="6"/>
    <x v="3"/>
    <s v="Decor"/>
    <x v="6"/>
    <n v="461.47"/>
    <n v="190"/>
    <s v="Martinez, Adkins and Johnson"/>
    <s v="North"/>
    <s v="Danielmouth"/>
    <s v="Flagship"/>
    <n v="661.48"/>
    <n v="191.82919999999999"/>
    <n v="1845.88"/>
    <x v="601"/>
    <x v="1"/>
    <n v="-2.9303244027264514"/>
  </r>
  <r>
    <x v="602"/>
    <x v="132"/>
    <x v="2"/>
    <x v="9"/>
    <x v="74"/>
    <x v="96"/>
    <s v="STORE10"/>
    <n v="3"/>
    <n v="483.06"/>
    <n v="0.05"/>
    <x v="0"/>
    <n v="1376.721"/>
    <s v="Frank Stewart"/>
    <n v="44"/>
    <x v="1"/>
    <x v="74"/>
    <s v="Delaware"/>
    <x v="3"/>
    <x v="96"/>
    <x v="2"/>
    <s v="Skincare"/>
    <x v="96"/>
    <n v="312.8"/>
    <n v="350"/>
    <s v="Hill, Wagner and Ballard"/>
    <s v="East"/>
    <s v="East Davidville"/>
    <s v="Online"/>
    <n v="1449.18"/>
    <n v="72.459000000000003"/>
    <n v="938.40000000000009"/>
    <x v="602"/>
    <x v="4"/>
    <n v="0.31838041258904304"/>
  </r>
  <r>
    <x v="603"/>
    <x v="411"/>
    <x v="0"/>
    <x v="9"/>
    <x v="145"/>
    <x v="82"/>
    <s v="STORE7"/>
    <n v="4"/>
    <n v="262.05"/>
    <n v="0.24"/>
    <x v="1"/>
    <n v="796.63200000000006"/>
    <s v="Gloria Taylor"/>
    <n v="56"/>
    <x v="1"/>
    <x v="144"/>
    <s v="Louisiana"/>
    <x v="1"/>
    <x v="82"/>
    <x v="0"/>
    <s v="Equipment"/>
    <x v="82"/>
    <n v="285.54000000000002"/>
    <n v="358"/>
    <s v="Martinez-Mullins"/>
    <s v="South"/>
    <s v="Williamsfurt"/>
    <s v="Online"/>
    <n v="1048.2"/>
    <n v="251.56800000000001"/>
    <n v="1142.1600000000001"/>
    <x v="603"/>
    <x v="1"/>
    <n v="-0.43373602868074596"/>
  </r>
  <r>
    <x v="604"/>
    <x v="36"/>
    <x v="0"/>
    <x v="1"/>
    <x v="191"/>
    <x v="66"/>
    <s v="STORE14"/>
    <n v="3"/>
    <n v="970.89"/>
    <n v="0.11"/>
    <x v="2"/>
    <n v="2592.2763"/>
    <s v="Samantha Lee"/>
    <n v="36"/>
    <x v="1"/>
    <x v="190"/>
    <s v="Connecticut"/>
    <x v="3"/>
    <x v="66"/>
    <x v="3"/>
    <s v="Decor"/>
    <x v="66"/>
    <n v="48.01"/>
    <n v="439"/>
    <s v="Mcdonald Inc"/>
    <s v="South"/>
    <s v="Christopherland"/>
    <s v="Outlet"/>
    <n v="2912.67"/>
    <n v="320.39370000000002"/>
    <n v="144.03"/>
    <x v="604"/>
    <x v="4"/>
    <n v="0.94443879304069545"/>
  </r>
  <r>
    <x v="605"/>
    <x v="383"/>
    <x v="1"/>
    <x v="11"/>
    <x v="188"/>
    <x v="18"/>
    <s v="STORE0"/>
    <n v="1"/>
    <n v="61.11"/>
    <n v="0.1"/>
    <x v="1"/>
    <n v="54.999000000000002"/>
    <s v="Kathryn Garcia"/>
    <n v="44"/>
    <x v="0"/>
    <x v="187"/>
    <s v="California"/>
    <x v="1"/>
    <x v="18"/>
    <x v="0"/>
    <s v="Fitness"/>
    <x v="18"/>
    <n v="477.61"/>
    <n v="300"/>
    <s v="Rivera-Warner"/>
    <s v="East"/>
    <s v="Washingtonfurt"/>
    <s v="Flagship"/>
    <n v="61.11"/>
    <n v="6.1110000000000007"/>
    <n v="477.61"/>
    <x v="605"/>
    <x v="4"/>
    <n v="-7.6839760722922232"/>
  </r>
  <r>
    <x v="606"/>
    <x v="224"/>
    <x v="0"/>
    <x v="8"/>
    <x v="92"/>
    <x v="16"/>
    <s v="STORE8"/>
    <n v="3"/>
    <n v="827.88"/>
    <n v="0.19"/>
    <x v="1"/>
    <n v="2011.7483999999999"/>
    <s v="David Arnold"/>
    <n v="54"/>
    <x v="1"/>
    <x v="92"/>
    <s v="California"/>
    <x v="2"/>
    <x v="16"/>
    <x v="3"/>
    <s v="Decor"/>
    <x v="16"/>
    <n v="219.12"/>
    <n v="378"/>
    <s v="Bean, Jones and Park"/>
    <s v="West"/>
    <s v="Thompsonborough"/>
    <s v="Online"/>
    <n v="2483.64"/>
    <n v="471.89159999999998"/>
    <n v="657.36"/>
    <x v="606"/>
    <x v="0"/>
    <n v="0.67323945678296548"/>
  </r>
  <r>
    <x v="607"/>
    <x v="246"/>
    <x v="0"/>
    <x v="11"/>
    <x v="351"/>
    <x v="72"/>
    <s v="STORE13"/>
    <n v="3"/>
    <n v="926.85"/>
    <n v="0.18"/>
    <x v="2"/>
    <n v="2280.0509999999999"/>
    <s v="Kimberly Roberts"/>
    <n v="36"/>
    <x v="1"/>
    <x v="344"/>
    <s v="New Jersey"/>
    <x v="0"/>
    <x v="72"/>
    <x v="3"/>
    <s v="Lighting"/>
    <x v="72"/>
    <n v="371.38"/>
    <n v="220"/>
    <s v="Gardner, Humphrey and Contreras"/>
    <s v="East"/>
    <s v="Johnsonville"/>
    <s v="Flagship"/>
    <n v="2780.55"/>
    <n v="500.49900000000002"/>
    <n v="1114.1399999999999"/>
    <x v="607"/>
    <x v="4"/>
    <n v="0.51135303552420541"/>
  </r>
  <r>
    <x v="608"/>
    <x v="125"/>
    <x v="2"/>
    <x v="4"/>
    <x v="352"/>
    <x v="31"/>
    <s v="STORE14"/>
    <n v="1"/>
    <n v="874.59"/>
    <n v="0.28999999999999998"/>
    <x v="1"/>
    <n v="620.95889999999997"/>
    <s v="Tiffany Williams"/>
    <n v="64"/>
    <x v="1"/>
    <x v="345"/>
    <s v="New Hampshire"/>
    <x v="0"/>
    <x v="31"/>
    <x v="3"/>
    <s v="Kitchen"/>
    <x v="31"/>
    <n v="298.86"/>
    <n v="308"/>
    <s v="Mcdonald Inc"/>
    <s v="South"/>
    <s v="Christopherland"/>
    <s v="Outlet"/>
    <n v="874.59"/>
    <n v="253.6311"/>
    <n v="298.86"/>
    <x v="608"/>
    <x v="1"/>
    <n v="0.51871210799941825"/>
  </r>
  <r>
    <x v="609"/>
    <x v="275"/>
    <x v="2"/>
    <x v="8"/>
    <x v="44"/>
    <x v="5"/>
    <s v="STORE1"/>
    <n v="4"/>
    <n v="479.11"/>
    <n v="0.24"/>
    <x v="1"/>
    <n v="1456.4944"/>
    <s v="Manuel Fisher"/>
    <n v="21"/>
    <x v="1"/>
    <x v="44"/>
    <s v="New Hampshire"/>
    <x v="0"/>
    <x v="5"/>
    <x v="1"/>
    <s v="Appliances"/>
    <x v="5"/>
    <n v="465.34"/>
    <n v="301"/>
    <s v="Martinez, Adkins and Johnson"/>
    <s v="North"/>
    <s v="Danielmouth"/>
    <s v="Flagship"/>
    <n v="1916.44"/>
    <n v="459.94560000000001"/>
    <n v="1861.36"/>
    <x v="609"/>
    <x v="3"/>
    <n v="-0.2779726444536964"/>
  </r>
  <r>
    <x v="610"/>
    <x v="412"/>
    <x v="0"/>
    <x v="0"/>
    <x v="26"/>
    <x v="79"/>
    <s v="STORE17"/>
    <n v="3"/>
    <n v="182.91"/>
    <n v="0.28999999999999998"/>
    <x v="0"/>
    <n v="389.59829999999999"/>
    <s v="Stuart Johnson"/>
    <n v="42"/>
    <x v="1"/>
    <x v="26"/>
    <s v="North Dakota"/>
    <x v="1"/>
    <x v="79"/>
    <x v="2"/>
    <s v="Skincare"/>
    <x v="79"/>
    <n v="283.83"/>
    <n v="244"/>
    <s v="Holloway Ltd"/>
    <s v="North"/>
    <s v="Bensonhaven"/>
    <s v="Flagship"/>
    <n v="548.73"/>
    <n v="159.1317"/>
    <n v="851.49"/>
    <x v="610"/>
    <x v="4"/>
    <n v="-1.1855588178901191"/>
  </r>
  <r>
    <x v="611"/>
    <x v="413"/>
    <x v="0"/>
    <x v="1"/>
    <x v="156"/>
    <x v="13"/>
    <s v="STORE5"/>
    <n v="4"/>
    <n v="745.51"/>
    <n v="0.05"/>
    <x v="0"/>
    <n v="2832.9380000000001"/>
    <s v="Adam Rowland"/>
    <n v="48"/>
    <x v="1"/>
    <x v="155"/>
    <s v="California"/>
    <x v="0"/>
    <x v="13"/>
    <x v="1"/>
    <s v="Computer"/>
    <x v="13"/>
    <n v="419.28"/>
    <n v="86"/>
    <s v="Gray Ltd"/>
    <s v="North"/>
    <s v="New Michaelchester"/>
    <s v="Outlet"/>
    <n v="2982.04"/>
    <n v="149.102"/>
    <n v="1677.12"/>
    <x v="611"/>
    <x v="0"/>
    <n v="0.4079926916861577"/>
  </r>
  <r>
    <x v="612"/>
    <x v="118"/>
    <x v="0"/>
    <x v="3"/>
    <x v="230"/>
    <x v="12"/>
    <s v="STORE15"/>
    <n v="3"/>
    <n v="920.61"/>
    <n v="0.04"/>
    <x v="0"/>
    <n v="2651.3568"/>
    <s v="Bryan Tran"/>
    <n v="21"/>
    <x v="0"/>
    <x v="229"/>
    <s v="Georgia"/>
    <x v="0"/>
    <x v="12"/>
    <x v="0"/>
    <s v="Accessories"/>
    <x v="12"/>
    <n v="131.24"/>
    <n v="232"/>
    <s v="Shelton PLC"/>
    <s v="North"/>
    <s v="East Jenniferstad"/>
    <s v="Flagship"/>
    <n v="2761.83"/>
    <n v="110.47320000000001"/>
    <n v="393.72"/>
    <x v="612"/>
    <x v="3"/>
    <n v="0.85150244584206858"/>
  </r>
  <r>
    <x v="613"/>
    <x v="359"/>
    <x v="2"/>
    <x v="10"/>
    <x v="353"/>
    <x v="28"/>
    <s v="STORE10"/>
    <n v="4"/>
    <n v="659.03"/>
    <n v="0.15"/>
    <x v="0"/>
    <n v="2240.7020000000002"/>
    <s v="Bryce Hawkins"/>
    <n v="40"/>
    <x v="0"/>
    <x v="346"/>
    <s v="Utah"/>
    <x v="3"/>
    <x v="28"/>
    <x v="4"/>
    <s v="Footwear"/>
    <x v="28"/>
    <n v="158.13999999999999"/>
    <n v="82"/>
    <s v="Hill, Wagner and Ballard"/>
    <s v="East"/>
    <s v="East Davidville"/>
    <s v="Online"/>
    <n v="2636.12"/>
    <n v="395.41799999999995"/>
    <n v="632.55999999999995"/>
    <x v="613"/>
    <x v="4"/>
    <n v="0.71769561503493107"/>
  </r>
  <r>
    <x v="614"/>
    <x v="214"/>
    <x v="0"/>
    <x v="6"/>
    <x v="354"/>
    <x v="93"/>
    <s v="STORE2"/>
    <n v="1"/>
    <n v="312.91000000000003"/>
    <n v="0.12"/>
    <x v="1"/>
    <n v="275.36079999999998"/>
    <s v="Kaitlin Brown"/>
    <n v="52"/>
    <x v="1"/>
    <x v="347"/>
    <s v="South Dakota"/>
    <x v="0"/>
    <x v="93"/>
    <x v="0"/>
    <s v="Fitness"/>
    <x v="93"/>
    <n v="495.72"/>
    <n v="323"/>
    <s v="Black-Horn"/>
    <s v="South"/>
    <s v="North Nancyview"/>
    <s v="Outlet"/>
    <n v="312.91000000000003"/>
    <n v="37.549199999999999"/>
    <n v="495.72"/>
    <x v="614"/>
    <x v="0"/>
    <n v="-0.80025624562392339"/>
  </r>
  <r>
    <x v="615"/>
    <x v="414"/>
    <x v="0"/>
    <x v="7"/>
    <x v="324"/>
    <x v="21"/>
    <s v="STORE18"/>
    <n v="4"/>
    <n v="705.64"/>
    <n v="0.11"/>
    <x v="1"/>
    <n v="2512.0783999999999"/>
    <s v="Casey Flores"/>
    <n v="52"/>
    <x v="1"/>
    <x v="159"/>
    <s v="Utah"/>
    <x v="0"/>
    <x v="21"/>
    <x v="2"/>
    <s v="Haircare"/>
    <x v="21"/>
    <n v="115.82"/>
    <n v="460"/>
    <s v="Guerrero-Schmitt"/>
    <s v="East"/>
    <s v="East Stevechester"/>
    <s v="Flagship"/>
    <n v="2822.56"/>
    <n v="310.48160000000001"/>
    <n v="463.28"/>
    <x v="615"/>
    <x v="0"/>
    <n v="0.81557900422216112"/>
  </r>
  <r>
    <x v="616"/>
    <x v="184"/>
    <x v="0"/>
    <x v="0"/>
    <x v="20"/>
    <x v="93"/>
    <s v="STORE10"/>
    <n v="4"/>
    <n v="386.41"/>
    <n v="0.13"/>
    <x v="2"/>
    <n v="1344.7067999999999"/>
    <s v="Justin Cross"/>
    <n v="62"/>
    <x v="1"/>
    <x v="20"/>
    <s v="Nevada"/>
    <x v="3"/>
    <x v="93"/>
    <x v="0"/>
    <s v="Fitness"/>
    <x v="93"/>
    <n v="495.72"/>
    <n v="323"/>
    <s v="Hill, Wagner and Ballard"/>
    <s v="East"/>
    <s v="East Davidville"/>
    <s v="Online"/>
    <n v="1545.64"/>
    <n v="200.93320000000003"/>
    <n v="1982.88"/>
    <x v="616"/>
    <x v="1"/>
    <n v="-0.47458167088914865"/>
  </r>
  <r>
    <x v="617"/>
    <x v="415"/>
    <x v="0"/>
    <x v="7"/>
    <x v="92"/>
    <x v="32"/>
    <s v="STORE11"/>
    <n v="3"/>
    <n v="265.89"/>
    <n v="0.08"/>
    <x v="2"/>
    <n v="733.85640000000001"/>
    <s v="David Arnold"/>
    <n v="54"/>
    <x v="1"/>
    <x v="92"/>
    <s v="California"/>
    <x v="2"/>
    <x v="32"/>
    <x v="2"/>
    <s v="Skincare"/>
    <x v="32"/>
    <n v="358.47"/>
    <n v="213"/>
    <s v="Aguirre-Keller"/>
    <s v="South"/>
    <s v="Lake Michael"/>
    <s v="Online"/>
    <n v="797.67"/>
    <n v="63.813600000000001"/>
    <n v="1075.4100000000001"/>
    <x v="617"/>
    <x v="0"/>
    <n v="-0.46542293560429543"/>
  </r>
  <r>
    <x v="618"/>
    <x v="108"/>
    <x v="2"/>
    <x v="8"/>
    <x v="178"/>
    <x v="37"/>
    <s v="STORE16"/>
    <n v="1"/>
    <n v="703.16"/>
    <n v="0.28999999999999998"/>
    <x v="0"/>
    <n v="499.24360000000001"/>
    <s v="Rhonda Morales"/>
    <n v="61"/>
    <x v="1"/>
    <x v="177"/>
    <s v="California"/>
    <x v="0"/>
    <x v="37"/>
    <x v="3"/>
    <s v="Kitchen"/>
    <x v="37"/>
    <n v="19.52"/>
    <n v="57"/>
    <s v="Frederick-Wright"/>
    <s v="West"/>
    <s v="New Jimmymouth"/>
    <s v="Flagship"/>
    <n v="703.16"/>
    <n v="203.91639999999998"/>
    <n v="19.52"/>
    <x v="618"/>
    <x v="1"/>
    <n v="0.96090085080710097"/>
  </r>
  <r>
    <x v="619"/>
    <x v="407"/>
    <x v="2"/>
    <x v="10"/>
    <x v="198"/>
    <x v="0"/>
    <s v="STORE13"/>
    <n v="2"/>
    <n v="394.5"/>
    <n v="0.28999999999999998"/>
    <x v="2"/>
    <n v="560.18999999999994"/>
    <s v="Debra Mccullough"/>
    <n v="42"/>
    <x v="0"/>
    <x v="197"/>
    <s v="Montana"/>
    <x v="1"/>
    <x v="0"/>
    <x v="0"/>
    <s v="Team Sports"/>
    <x v="0"/>
    <n v="245.98"/>
    <n v="471"/>
    <s v="Gardner, Humphrey and Contreras"/>
    <s v="East"/>
    <s v="Johnsonville"/>
    <s v="Flagship"/>
    <n v="789"/>
    <n v="228.80999999999997"/>
    <n v="491.96"/>
    <x v="619"/>
    <x v="4"/>
    <n v="0.12179796140595149"/>
  </r>
  <r>
    <x v="620"/>
    <x v="416"/>
    <x v="2"/>
    <x v="7"/>
    <x v="355"/>
    <x v="0"/>
    <s v="STORE7"/>
    <n v="3"/>
    <n v="411.25"/>
    <n v="0.05"/>
    <x v="0"/>
    <n v="1172.0625"/>
    <s v="Colleen Mccarthy"/>
    <n v="21"/>
    <x v="1"/>
    <x v="348"/>
    <s v="Washington"/>
    <x v="1"/>
    <x v="0"/>
    <x v="0"/>
    <s v="Team Sports"/>
    <x v="0"/>
    <n v="245.98"/>
    <n v="471"/>
    <s v="Martinez-Mullins"/>
    <s v="South"/>
    <s v="Williamsfurt"/>
    <s v="Online"/>
    <n v="1233.75"/>
    <n v="61.6875"/>
    <n v="737.93999999999994"/>
    <x v="620"/>
    <x v="3"/>
    <n v="0.37039193729003367"/>
  </r>
  <r>
    <x v="621"/>
    <x v="28"/>
    <x v="2"/>
    <x v="8"/>
    <x v="356"/>
    <x v="70"/>
    <s v="STORE2"/>
    <n v="4"/>
    <n v="395.45"/>
    <n v="0.01"/>
    <x v="0"/>
    <n v="1565.982"/>
    <s v="Laura Green"/>
    <n v="56"/>
    <x v="1"/>
    <x v="349"/>
    <s v="Oregon"/>
    <x v="1"/>
    <x v="70"/>
    <x v="1"/>
    <s v="Accessories"/>
    <x v="70"/>
    <n v="177.98"/>
    <n v="103"/>
    <s v="Black-Horn"/>
    <s v="South"/>
    <s v="North Nancyview"/>
    <s v="Outlet"/>
    <n v="1581.8"/>
    <n v="15.818"/>
    <n v="711.92"/>
    <x v="621"/>
    <x v="1"/>
    <n v="0.54538430199069976"/>
  </r>
  <r>
    <x v="622"/>
    <x v="417"/>
    <x v="0"/>
    <x v="5"/>
    <x v="357"/>
    <x v="64"/>
    <s v="STORE5"/>
    <n v="2"/>
    <n v="678.98"/>
    <n v="0.23"/>
    <x v="0"/>
    <n v="1045.6292000000001"/>
    <s v="Thomas Phillips"/>
    <n v="20"/>
    <x v="1"/>
    <x v="350"/>
    <s v="Georgia"/>
    <x v="0"/>
    <x v="64"/>
    <x v="1"/>
    <s v="Accessories"/>
    <x v="64"/>
    <n v="340.14"/>
    <n v="361"/>
    <s v="Gray Ltd"/>
    <s v="North"/>
    <s v="New Michaelchester"/>
    <s v="Outlet"/>
    <n v="1357.96"/>
    <n v="312.33080000000001"/>
    <n v="680.28"/>
    <x v="622"/>
    <x v="3"/>
    <n v="0.34940608009034185"/>
  </r>
  <r>
    <x v="623"/>
    <x v="418"/>
    <x v="0"/>
    <x v="3"/>
    <x v="39"/>
    <x v="16"/>
    <s v="STORE14"/>
    <n v="4"/>
    <n v="757.71"/>
    <n v="0.26"/>
    <x v="2"/>
    <n v="2242.8216000000002"/>
    <s v="Tonya Burch"/>
    <n v="39"/>
    <x v="1"/>
    <x v="39"/>
    <s v="Iowa"/>
    <x v="0"/>
    <x v="16"/>
    <x v="3"/>
    <s v="Decor"/>
    <x v="16"/>
    <n v="219.12"/>
    <n v="378"/>
    <s v="Mcdonald Inc"/>
    <s v="South"/>
    <s v="Christopherland"/>
    <s v="Outlet"/>
    <n v="3030.84"/>
    <n v="788.01840000000004"/>
    <n v="876.48"/>
    <x v="623"/>
    <x v="4"/>
    <n v="0.60920654589736434"/>
  </r>
  <r>
    <x v="624"/>
    <x v="350"/>
    <x v="0"/>
    <x v="1"/>
    <x v="358"/>
    <x v="32"/>
    <s v="STORE4"/>
    <n v="1"/>
    <n v="647.86"/>
    <n v="0.05"/>
    <x v="2"/>
    <n v="615.46699999999998"/>
    <s v="Alyssa Vargas"/>
    <n v="53"/>
    <x v="0"/>
    <x v="351"/>
    <s v="Montana"/>
    <x v="1"/>
    <x v="32"/>
    <x v="2"/>
    <s v="Skincare"/>
    <x v="32"/>
    <n v="358.47"/>
    <n v="213"/>
    <s v="Alexander Group"/>
    <s v="South"/>
    <s v="Port Sharon"/>
    <s v="Online"/>
    <n v="647.86"/>
    <n v="32.393000000000001"/>
    <n v="358.47"/>
    <x v="624"/>
    <x v="0"/>
    <n v="0.41756422358956691"/>
  </r>
  <r>
    <x v="625"/>
    <x v="18"/>
    <x v="0"/>
    <x v="7"/>
    <x v="163"/>
    <x v="21"/>
    <s v="STORE6"/>
    <n v="2"/>
    <n v="179.64"/>
    <n v="0.1"/>
    <x v="1"/>
    <n v="323.35199999999998"/>
    <s v="Matthew Hanna"/>
    <n v="33"/>
    <x v="1"/>
    <x v="162"/>
    <s v="Michigan"/>
    <x v="1"/>
    <x v="21"/>
    <x v="2"/>
    <s v="Haircare"/>
    <x v="21"/>
    <n v="115.82"/>
    <n v="460"/>
    <s v="Benson-Elliott"/>
    <s v="East"/>
    <s v="Port Josephberg"/>
    <s v="Online"/>
    <n v="359.28"/>
    <n v="35.927999999999997"/>
    <n v="231.64"/>
    <x v="625"/>
    <x v="2"/>
    <n v="0.28362898636779732"/>
  </r>
  <r>
    <x v="626"/>
    <x v="81"/>
    <x v="0"/>
    <x v="8"/>
    <x v="21"/>
    <x v="85"/>
    <s v="STORE4"/>
    <n v="3"/>
    <n v="392.65"/>
    <n v="0.17"/>
    <x v="1"/>
    <n v="977.69849999999985"/>
    <s v="Alexander Byrd"/>
    <n v="25"/>
    <x v="1"/>
    <x v="21"/>
    <s v="New York"/>
    <x v="2"/>
    <x v="85"/>
    <x v="1"/>
    <s v="Computer"/>
    <x v="85"/>
    <n v="86.42"/>
    <n v="222"/>
    <s v="Alexander Group"/>
    <s v="South"/>
    <s v="Port Sharon"/>
    <s v="Online"/>
    <n v="1177.9499999999998"/>
    <n v="200.25149999999999"/>
    <n v="259.26"/>
    <x v="626"/>
    <x v="3"/>
    <n v="0.73482622710375434"/>
  </r>
  <r>
    <x v="627"/>
    <x v="419"/>
    <x v="0"/>
    <x v="8"/>
    <x v="72"/>
    <x v="52"/>
    <s v="STORE16"/>
    <n v="4"/>
    <n v="969.55"/>
    <n v="0.09"/>
    <x v="2"/>
    <n v="3529.1619999999998"/>
    <s v="John Bradford"/>
    <n v="48"/>
    <x v="0"/>
    <x v="72"/>
    <s v="Vermont"/>
    <x v="2"/>
    <x v="52"/>
    <x v="4"/>
    <s v="Footwear"/>
    <x v="52"/>
    <n v="438.25"/>
    <n v="496"/>
    <s v="Frederick-Wright"/>
    <s v="West"/>
    <s v="New Jimmymouth"/>
    <s v="Flagship"/>
    <n v="3878.2"/>
    <n v="349.03799999999995"/>
    <n v="1753"/>
    <x v="627"/>
    <x v="0"/>
    <n v="0.5032815155552508"/>
  </r>
  <r>
    <x v="628"/>
    <x v="138"/>
    <x v="0"/>
    <x v="5"/>
    <x v="152"/>
    <x v="1"/>
    <s v="STORE12"/>
    <n v="3"/>
    <n v="322.94"/>
    <n v="0.01"/>
    <x v="0"/>
    <n v="959.13179999999988"/>
    <s v="Beth Martin"/>
    <n v="34"/>
    <x v="1"/>
    <x v="151"/>
    <s v="West Virginia"/>
    <x v="2"/>
    <x v="1"/>
    <x v="1"/>
    <s v="Audio"/>
    <x v="1"/>
    <n v="403.71"/>
    <n v="159"/>
    <s v="Thomas, Bridges and Harris"/>
    <s v="North"/>
    <s v="Sabrinatown"/>
    <s v="Online"/>
    <n v="968.81999999999994"/>
    <n v="9.6882000000000001"/>
    <n v="1211.1299999999999"/>
    <x v="628"/>
    <x v="2"/>
    <n v="-0.26273573663181643"/>
  </r>
  <r>
    <x v="629"/>
    <x v="420"/>
    <x v="2"/>
    <x v="5"/>
    <x v="319"/>
    <x v="50"/>
    <s v="STORE0"/>
    <n v="1"/>
    <n v="92.83"/>
    <n v="0.26"/>
    <x v="1"/>
    <n v="68.694199999999995"/>
    <s v="Joshua Smith Dvm"/>
    <n v="60"/>
    <x v="0"/>
    <x v="314"/>
    <s v="Alaska"/>
    <x v="0"/>
    <x v="50"/>
    <x v="2"/>
    <s v="Skincare"/>
    <x v="50"/>
    <n v="305.5"/>
    <n v="159"/>
    <s v="Rivera-Warner"/>
    <s v="East"/>
    <s v="Washingtonfurt"/>
    <s v="Flagship"/>
    <n v="92.83"/>
    <n v="24.1358"/>
    <n v="305.5"/>
    <x v="629"/>
    <x v="1"/>
    <n v="-3.4472459101350625"/>
  </r>
  <r>
    <x v="630"/>
    <x v="391"/>
    <x v="2"/>
    <x v="5"/>
    <x v="47"/>
    <x v="67"/>
    <s v="STORE3"/>
    <n v="4"/>
    <n v="432.29"/>
    <n v="0.16"/>
    <x v="2"/>
    <n v="1452.4944"/>
    <s v="Dr. Tamara White Md"/>
    <n v="60"/>
    <x v="0"/>
    <x v="47"/>
    <s v="North Carolina"/>
    <x v="3"/>
    <x v="67"/>
    <x v="1"/>
    <s v="Audio"/>
    <x v="67"/>
    <n v="439.07"/>
    <n v="142"/>
    <s v="Johnson-Wright"/>
    <s v="North"/>
    <s v="Hoodberg"/>
    <s v="Outlet"/>
    <n v="1729.16"/>
    <n v="276.66560000000004"/>
    <n v="1756.28"/>
    <x v="630"/>
    <x v="1"/>
    <n v="-0.209147518916424"/>
  </r>
  <r>
    <x v="631"/>
    <x v="331"/>
    <x v="0"/>
    <x v="4"/>
    <x v="52"/>
    <x v="11"/>
    <s v="STORE13"/>
    <n v="2"/>
    <n v="925.78"/>
    <n v="0.14000000000000001"/>
    <x v="2"/>
    <n v="1592.3416"/>
    <s v="Jennifer Garcia"/>
    <n v="61"/>
    <x v="1"/>
    <x v="52"/>
    <s v="New Mexico"/>
    <x v="3"/>
    <x v="11"/>
    <x v="1"/>
    <s v="Mobile"/>
    <x v="11"/>
    <n v="326.06"/>
    <n v="301"/>
    <s v="Gardner, Humphrey and Contreras"/>
    <s v="East"/>
    <s v="Johnsonville"/>
    <s v="Flagship"/>
    <n v="1851.56"/>
    <n v="259.21840000000003"/>
    <n v="652.12"/>
    <x v="631"/>
    <x v="1"/>
    <n v="0.59046475957168987"/>
  </r>
  <r>
    <x v="632"/>
    <x v="421"/>
    <x v="0"/>
    <x v="3"/>
    <x v="292"/>
    <x v="60"/>
    <s v="STORE11"/>
    <n v="2"/>
    <n v="151.47"/>
    <n v="0.21"/>
    <x v="1"/>
    <n v="239.32259999999999"/>
    <s v="Andrea Harris"/>
    <n v="41"/>
    <x v="1"/>
    <x v="288"/>
    <s v="Kansas"/>
    <x v="1"/>
    <x v="60"/>
    <x v="4"/>
    <s v="Accessories"/>
    <x v="60"/>
    <n v="174.02"/>
    <n v="268"/>
    <s v="Aguirre-Keller"/>
    <s v="South"/>
    <s v="Lake Michael"/>
    <s v="Online"/>
    <n v="302.94"/>
    <n v="63.617399999999996"/>
    <n v="348.04"/>
    <x v="632"/>
    <x v="4"/>
    <n v="-0.45427134754511289"/>
  </r>
  <r>
    <x v="633"/>
    <x v="214"/>
    <x v="0"/>
    <x v="6"/>
    <x v="194"/>
    <x v="50"/>
    <s v="STORE10"/>
    <n v="1"/>
    <n v="343.05"/>
    <n v="0.28000000000000003"/>
    <x v="1"/>
    <n v="246.99600000000001"/>
    <s v="William Cortez"/>
    <n v="29"/>
    <x v="0"/>
    <x v="193"/>
    <s v="Ohio"/>
    <x v="3"/>
    <x v="50"/>
    <x v="2"/>
    <s v="Skincare"/>
    <x v="50"/>
    <n v="305.5"/>
    <n v="159"/>
    <s v="Hill, Wagner and Ballard"/>
    <s v="East"/>
    <s v="East Davidville"/>
    <s v="Online"/>
    <n v="343.05"/>
    <n v="96.054000000000016"/>
    <n v="305.5"/>
    <x v="633"/>
    <x v="2"/>
    <n v="-0.23686213541919701"/>
  </r>
  <r>
    <x v="634"/>
    <x v="422"/>
    <x v="0"/>
    <x v="1"/>
    <x v="149"/>
    <x v="53"/>
    <s v="STORE4"/>
    <n v="1"/>
    <n v="373.06"/>
    <n v="0.11"/>
    <x v="1"/>
    <n v="332.02339999999998"/>
    <s v="Cody Diaz"/>
    <n v="27"/>
    <x v="1"/>
    <x v="148"/>
    <s v="New Hampshire"/>
    <x v="2"/>
    <x v="53"/>
    <x v="0"/>
    <s v="Accessories"/>
    <x v="53"/>
    <n v="144.53"/>
    <n v="367"/>
    <s v="Alexander Group"/>
    <s v="South"/>
    <s v="Port Sharon"/>
    <s v="Online"/>
    <n v="373.06"/>
    <n v="41.0366"/>
    <n v="144.53"/>
    <x v="634"/>
    <x v="2"/>
    <n v="0.5646993555273514"/>
  </r>
  <r>
    <x v="635"/>
    <x v="227"/>
    <x v="2"/>
    <x v="6"/>
    <x v="359"/>
    <x v="97"/>
    <s v="STORE15"/>
    <n v="1"/>
    <n v="124.98"/>
    <n v="7.0000000000000007E-2"/>
    <x v="2"/>
    <n v="116.23139999999999"/>
    <s v="Katrina Perez"/>
    <n v="63"/>
    <x v="0"/>
    <x v="352"/>
    <s v="Ohio"/>
    <x v="2"/>
    <x v="97"/>
    <x v="4"/>
    <s v="Bottoms"/>
    <x v="97"/>
    <n v="303.75"/>
    <n v="343"/>
    <s v="Shelton PLC"/>
    <s v="North"/>
    <s v="East Jenniferstad"/>
    <s v="Flagship"/>
    <n v="124.98"/>
    <n v="8.7486000000000015"/>
    <n v="303.75"/>
    <x v="635"/>
    <x v="1"/>
    <n v="-1.6133213572236074"/>
  </r>
  <r>
    <x v="636"/>
    <x v="171"/>
    <x v="2"/>
    <x v="10"/>
    <x v="156"/>
    <x v="78"/>
    <s v="STORE19"/>
    <n v="4"/>
    <n v="221.49"/>
    <n v="0.26"/>
    <x v="1"/>
    <n v="655.61040000000003"/>
    <s v="Adam Rowland"/>
    <n v="48"/>
    <x v="1"/>
    <x v="155"/>
    <s v="California"/>
    <x v="0"/>
    <x v="78"/>
    <x v="0"/>
    <s v="Team Sports"/>
    <x v="78"/>
    <n v="107.06"/>
    <n v="359"/>
    <s v="Mann-Austin"/>
    <s v="East"/>
    <s v="Vasquezborough"/>
    <s v="Online"/>
    <n v="885.96"/>
    <n v="230.34960000000001"/>
    <n v="428.24"/>
    <x v="636"/>
    <x v="0"/>
    <n v="0.34680718914770114"/>
  </r>
  <r>
    <x v="637"/>
    <x v="423"/>
    <x v="0"/>
    <x v="11"/>
    <x v="166"/>
    <x v="34"/>
    <s v="STORE15"/>
    <n v="1"/>
    <n v="563.32000000000005"/>
    <n v="0.01"/>
    <x v="1"/>
    <n v="557.68680000000006"/>
    <s v="Christopher Garcia Dds"/>
    <n v="18"/>
    <x v="0"/>
    <x v="165"/>
    <s v="Missouri"/>
    <x v="0"/>
    <x v="34"/>
    <x v="4"/>
    <s v="Tops"/>
    <x v="34"/>
    <n v="283"/>
    <n v="360"/>
    <s v="Shelton PLC"/>
    <s v="North"/>
    <s v="East Jenniferstad"/>
    <s v="Flagship"/>
    <n v="563.32000000000005"/>
    <n v="5.6332000000000004"/>
    <n v="283"/>
    <x v="637"/>
    <x v="3"/>
    <n v="0.49254671259925825"/>
  </r>
  <r>
    <x v="638"/>
    <x v="214"/>
    <x v="0"/>
    <x v="6"/>
    <x v="360"/>
    <x v="75"/>
    <s v="STORE0"/>
    <n v="1"/>
    <n v="362.93"/>
    <n v="0.27"/>
    <x v="0"/>
    <n v="264.93889999999999"/>
    <s v="Daniel Bell"/>
    <n v="56"/>
    <x v="0"/>
    <x v="353"/>
    <s v="Arkansas"/>
    <x v="2"/>
    <x v="75"/>
    <x v="1"/>
    <s v="Accessories"/>
    <x v="75"/>
    <n v="449.4"/>
    <n v="338"/>
    <s v="Rivera-Warner"/>
    <s v="East"/>
    <s v="Washingtonfurt"/>
    <s v="Flagship"/>
    <n v="362.93"/>
    <n v="97.991100000000003"/>
    <n v="449.4"/>
    <x v="638"/>
    <x v="1"/>
    <n v="-0.69624015197466282"/>
  </r>
  <r>
    <x v="639"/>
    <x v="297"/>
    <x v="0"/>
    <x v="9"/>
    <x v="361"/>
    <x v="75"/>
    <s v="STORE15"/>
    <n v="4"/>
    <n v="369.22"/>
    <n v="0.18"/>
    <x v="2"/>
    <n v="1211.0416"/>
    <s v="John Jones"/>
    <n v="58"/>
    <x v="1"/>
    <x v="354"/>
    <s v="Oregon"/>
    <x v="2"/>
    <x v="75"/>
    <x v="1"/>
    <s v="Accessories"/>
    <x v="75"/>
    <n v="449.4"/>
    <n v="338"/>
    <s v="Shelton PLC"/>
    <s v="North"/>
    <s v="East Jenniferstad"/>
    <s v="Flagship"/>
    <n v="1476.88"/>
    <n v="265.83840000000004"/>
    <n v="1797.6"/>
    <x v="639"/>
    <x v="1"/>
    <n v="-0.48434207379829058"/>
  </r>
  <r>
    <x v="640"/>
    <x v="424"/>
    <x v="0"/>
    <x v="11"/>
    <x v="362"/>
    <x v="99"/>
    <s v="STORE14"/>
    <n v="3"/>
    <n v="950.83"/>
    <n v="0.06"/>
    <x v="1"/>
    <n v="2681.3406"/>
    <s v="Jackie Thompson"/>
    <n v="48"/>
    <x v="1"/>
    <x v="355"/>
    <s v="New Jersey"/>
    <x v="3"/>
    <x v="99"/>
    <x v="4"/>
    <s v="Outerwear"/>
    <x v="99"/>
    <n v="358.47"/>
    <n v="143"/>
    <s v="Mcdonald Inc"/>
    <s v="South"/>
    <s v="Christopherland"/>
    <s v="Outlet"/>
    <n v="2852.4900000000002"/>
    <n v="171.14940000000001"/>
    <n v="1075.4100000000001"/>
    <x v="640"/>
    <x v="0"/>
    <n v="0.59892823761367719"/>
  </r>
  <r>
    <x v="641"/>
    <x v="425"/>
    <x v="0"/>
    <x v="9"/>
    <x v="80"/>
    <x v="92"/>
    <s v="STORE13"/>
    <n v="3"/>
    <n v="338.79"/>
    <n v="0.01"/>
    <x v="0"/>
    <n v="1006.2063000000001"/>
    <s v="Carlos Skinner"/>
    <n v="46"/>
    <x v="0"/>
    <x v="80"/>
    <s v="Alabama"/>
    <x v="3"/>
    <x v="92"/>
    <x v="4"/>
    <s v="Footwear"/>
    <x v="92"/>
    <n v="353.47"/>
    <n v="214"/>
    <s v="Gardner, Humphrey and Contreras"/>
    <s v="East"/>
    <s v="Johnsonville"/>
    <s v="Flagship"/>
    <n v="1016.3700000000001"/>
    <n v="10.163700000000002"/>
    <n v="1060.4100000000001"/>
    <x v="641"/>
    <x v="0"/>
    <n v="-5.3869370525706332E-2"/>
  </r>
  <r>
    <x v="642"/>
    <x v="294"/>
    <x v="2"/>
    <x v="6"/>
    <x v="310"/>
    <x v="64"/>
    <s v="STORE1"/>
    <n v="3"/>
    <n v="853.32"/>
    <n v="7.0000000000000007E-2"/>
    <x v="2"/>
    <n v="2380.7628"/>
    <s v="Edward Rivera"/>
    <n v="32"/>
    <x v="1"/>
    <x v="305"/>
    <s v="South Carolina"/>
    <x v="0"/>
    <x v="64"/>
    <x v="1"/>
    <s v="Accessories"/>
    <x v="64"/>
    <n v="340.14"/>
    <n v="361"/>
    <s v="Martinez, Adkins and Johnson"/>
    <s v="North"/>
    <s v="Danielmouth"/>
    <s v="Flagship"/>
    <n v="2559.96"/>
    <n v="179.19720000000001"/>
    <n v="1020.42"/>
    <x v="642"/>
    <x v="2"/>
    <n v="0.57138947231534365"/>
  </r>
  <r>
    <x v="643"/>
    <x v="426"/>
    <x v="0"/>
    <x v="11"/>
    <x v="341"/>
    <x v="3"/>
    <s v="STORE6"/>
    <n v="3"/>
    <n v="89.78"/>
    <n v="0.2"/>
    <x v="2"/>
    <n v="215.47200000000001"/>
    <s v="Denise Griffin"/>
    <n v="33"/>
    <x v="0"/>
    <x v="335"/>
    <s v="Florida"/>
    <x v="1"/>
    <x v="3"/>
    <x v="1"/>
    <s v="Computer"/>
    <x v="3"/>
    <n v="392.89"/>
    <n v="320"/>
    <s v="Benson-Elliott"/>
    <s v="East"/>
    <s v="Port Josephberg"/>
    <s v="Online"/>
    <n v="269.34000000000003"/>
    <n v="53.868000000000009"/>
    <n v="1178.67"/>
    <x v="643"/>
    <x v="2"/>
    <n v="-4.4701770995767438"/>
  </r>
  <r>
    <x v="644"/>
    <x v="427"/>
    <x v="0"/>
    <x v="6"/>
    <x v="226"/>
    <x v="76"/>
    <s v="STORE1"/>
    <n v="1"/>
    <n v="172.04"/>
    <n v="0.04"/>
    <x v="1"/>
    <n v="165.1584"/>
    <s v="Todd Poole"/>
    <n v="29"/>
    <x v="1"/>
    <x v="225"/>
    <s v="Ohio"/>
    <x v="3"/>
    <x v="76"/>
    <x v="3"/>
    <s v="Decor"/>
    <x v="76"/>
    <n v="81.75"/>
    <n v="331.3"/>
    <s v="Martinez, Adkins and Johnson"/>
    <s v="North"/>
    <s v="Danielmouth"/>
    <s v="Flagship"/>
    <n v="172.04"/>
    <n v="6.8815999999999997"/>
    <n v="81.75"/>
    <x v="644"/>
    <x v="2"/>
    <n v="0.50502063473610792"/>
  </r>
  <r>
    <x v="645"/>
    <x v="348"/>
    <x v="0"/>
    <x v="6"/>
    <x v="1"/>
    <x v="59"/>
    <s v="STORE1"/>
    <n v="1"/>
    <n v="389.2"/>
    <n v="0.05"/>
    <x v="0"/>
    <n v="369.74"/>
    <s v="Michael Foley"/>
    <n v="63"/>
    <x v="1"/>
    <x v="1"/>
    <s v="Vermont"/>
    <x v="0"/>
    <x v="59"/>
    <x v="0"/>
    <s v="Accessories"/>
    <x v="59"/>
    <n v="434.84"/>
    <n v="185"/>
    <s v="Martinez, Adkins and Johnson"/>
    <s v="North"/>
    <s v="Danielmouth"/>
    <s v="Flagship"/>
    <n v="389.2"/>
    <n v="19.46"/>
    <n v="434.84"/>
    <x v="645"/>
    <x v="1"/>
    <n v="-0.1760696705793259"/>
  </r>
  <r>
    <x v="646"/>
    <x v="428"/>
    <x v="2"/>
    <x v="5"/>
    <x v="343"/>
    <x v="25"/>
    <s v="STORE13"/>
    <n v="3"/>
    <n v="865.96"/>
    <n v="0.12"/>
    <x v="1"/>
    <n v="2286.1343999999999"/>
    <s v="Paul Cox"/>
    <n v="60"/>
    <x v="1"/>
    <x v="337"/>
    <s v="Kansas"/>
    <x v="2"/>
    <x v="25"/>
    <x v="1"/>
    <s v="Appliances"/>
    <x v="25"/>
    <n v="480.9"/>
    <n v="104"/>
    <s v="Gardner, Humphrey and Contreras"/>
    <s v="East"/>
    <s v="Johnsonville"/>
    <s v="Flagship"/>
    <n v="2597.88"/>
    <n v="311.74560000000002"/>
    <n v="1442.6999999999998"/>
    <x v="646"/>
    <x v="1"/>
    <n v="0.36893473979482577"/>
  </r>
  <r>
    <x v="647"/>
    <x v="397"/>
    <x v="0"/>
    <x v="11"/>
    <x v="186"/>
    <x v="46"/>
    <s v="STORE1"/>
    <n v="3"/>
    <n v="79.95"/>
    <n v="0.2"/>
    <x v="2"/>
    <n v="191.88"/>
    <s v="Steve Mclaughlin"/>
    <n v="64"/>
    <x v="0"/>
    <x v="185"/>
    <s v="New Hampshire"/>
    <x v="3"/>
    <x v="46"/>
    <x v="0"/>
    <s v="Equipment"/>
    <x v="46"/>
    <n v="21.34"/>
    <n v="65"/>
    <s v="Martinez, Adkins and Johnson"/>
    <s v="North"/>
    <s v="Danielmouth"/>
    <s v="Flagship"/>
    <n v="239.85000000000002"/>
    <n v="47.970000000000006"/>
    <n v="64.02"/>
    <x v="647"/>
    <x v="1"/>
    <n v="0.66635397123202"/>
  </r>
  <r>
    <x v="648"/>
    <x v="3"/>
    <x v="1"/>
    <x v="3"/>
    <x v="25"/>
    <x v="33"/>
    <s v="STORE7"/>
    <n v="1"/>
    <n v="566.5"/>
    <n v="0.25"/>
    <x v="2"/>
    <n v="424.875"/>
    <s v="Erika Padilla"/>
    <n v="50"/>
    <x v="0"/>
    <x v="25"/>
    <s v="Alabama"/>
    <x v="2"/>
    <x v="33"/>
    <x v="1"/>
    <s v="Audio"/>
    <x v="33"/>
    <n v="322.41000000000003"/>
    <n v="213"/>
    <s v="Martinez-Mullins"/>
    <s v="South"/>
    <s v="Williamsfurt"/>
    <s v="Online"/>
    <n v="566.5"/>
    <n v="141.625"/>
    <n v="322.41000000000003"/>
    <x v="648"/>
    <x v="0"/>
    <n v="0.24116504854368925"/>
  </r>
  <r>
    <x v="649"/>
    <x v="11"/>
    <x v="2"/>
    <x v="5"/>
    <x v="363"/>
    <x v="39"/>
    <s v="STORE0"/>
    <n v="2"/>
    <n v="347.95"/>
    <n v="0.13"/>
    <x v="2"/>
    <n v="605.43299999999999"/>
    <s v="Cassandra Perez"/>
    <n v="31"/>
    <x v="0"/>
    <x v="222"/>
    <s v="Mississippi"/>
    <x v="3"/>
    <x v="39"/>
    <x v="3"/>
    <s v="Storage"/>
    <x v="39"/>
    <n v="123.46"/>
    <n v="76"/>
    <s v="Rivera-Warner"/>
    <s v="East"/>
    <s v="Washingtonfurt"/>
    <s v="Flagship"/>
    <n v="695.9"/>
    <n v="90.466999999999999"/>
    <n v="246.92"/>
    <x v="649"/>
    <x v="2"/>
    <n v="0.59215966093688321"/>
  </r>
  <r>
    <x v="650"/>
    <x v="121"/>
    <x v="0"/>
    <x v="6"/>
    <x v="204"/>
    <x v="87"/>
    <s v="STORE3"/>
    <n v="2"/>
    <n v="250.83"/>
    <n v="0.15"/>
    <x v="1"/>
    <n v="426.411"/>
    <s v="Joan Johnson"/>
    <n v="50"/>
    <x v="1"/>
    <x v="203"/>
    <s v="Maine"/>
    <x v="1"/>
    <x v="87"/>
    <x v="4"/>
    <s v="Accessories"/>
    <x v="87"/>
    <n v="113.83"/>
    <n v="485"/>
    <s v="Johnson-Wright"/>
    <s v="North"/>
    <s v="Hoodberg"/>
    <s v="Outlet"/>
    <n v="501.66"/>
    <n v="75.248999999999995"/>
    <n v="227.66"/>
    <x v="650"/>
    <x v="0"/>
    <n v="0.46610195327981691"/>
  </r>
  <r>
    <x v="651"/>
    <x v="237"/>
    <x v="2"/>
    <x v="9"/>
    <x v="341"/>
    <x v="51"/>
    <s v="STORE1"/>
    <n v="1"/>
    <n v="888.05"/>
    <n v="0.2"/>
    <x v="1"/>
    <n v="710.44"/>
    <s v="Denise Griffin"/>
    <n v="33"/>
    <x v="0"/>
    <x v="335"/>
    <s v="Florida"/>
    <x v="1"/>
    <x v="51"/>
    <x v="2"/>
    <s v="Haircare"/>
    <x v="51"/>
    <n v="214.32"/>
    <n v="383"/>
    <s v="Martinez, Adkins and Johnson"/>
    <s v="North"/>
    <s v="Danielmouth"/>
    <s v="Flagship"/>
    <n v="888.05"/>
    <n v="177.61"/>
    <n v="214.32"/>
    <x v="651"/>
    <x v="2"/>
    <n v="0.69832779685828505"/>
  </r>
  <r>
    <x v="652"/>
    <x v="429"/>
    <x v="0"/>
    <x v="7"/>
    <x v="279"/>
    <x v="11"/>
    <s v="STORE18"/>
    <n v="2"/>
    <n v="673.02"/>
    <n v="0.11"/>
    <x v="1"/>
    <n v="1197.9756"/>
    <s v="Amber Jackson"/>
    <n v="29"/>
    <x v="1"/>
    <x v="276"/>
    <s v="South Dakota"/>
    <x v="1"/>
    <x v="11"/>
    <x v="1"/>
    <s v="Mobile"/>
    <x v="11"/>
    <n v="326.06"/>
    <n v="301"/>
    <s v="Guerrero-Schmitt"/>
    <s v="East"/>
    <s v="East Stevechester"/>
    <s v="Flagship"/>
    <n v="1346.04"/>
    <n v="148.06440000000001"/>
    <n v="652.12"/>
    <x v="652"/>
    <x v="2"/>
    <n v="0.45564834542539928"/>
  </r>
  <r>
    <x v="653"/>
    <x v="430"/>
    <x v="0"/>
    <x v="6"/>
    <x v="364"/>
    <x v="91"/>
    <s v="STORE3"/>
    <n v="2"/>
    <n v="492.62"/>
    <n v="0.26"/>
    <x v="2"/>
    <n v="729.07759999999996"/>
    <s v="Tammy Trevino"/>
    <n v="60"/>
    <x v="0"/>
    <x v="356"/>
    <s v="North Dakota"/>
    <x v="2"/>
    <x v="91"/>
    <x v="2"/>
    <s v="Makeup"/>
    <x v="91"/>
    <n v="299.11"/>
    <n v="118"/>
    <s v="Johnson-Wright"/>
    <s v="North"/>
    <s v="Hoodberg"/>
    <s v="Outlet"/>
    <n v="985.24"/>
    <n v="256.16239999999999"/>
    <n v="598.22"/>
    <x v="653"/>
    <x v="1"/>
    <n v="0.17948377511529628"/>
  </r>
  <r>
    <x v="654"/>
    <x v="431"/>
    <x v="0"/>
    <x v="6"/>
    <x v="365"/>
    <x v="65"/>
    <s v="STORE3"/>
    <n v="4"/>
    <n v="986.93"/>
    <n v="0.01"/>
    <x v="0"/>
    <n v="3908.2428"/>
    <s v="Michele Burke"/>
    <n v="30"/>
    <x v="0"/>
    <x v="357"/>
    <s v="Connecticut"/>
    <x v="3"/>
    <x v="65"/>
    <x v="4"/>
    <s v="Accessories"/>
    <x v="65"/>
    <n v="119.57"/>
    <n v="210"/>
    <s v="Johnson-Wright"/>
    <s v="North"/>
    <s v="Hoodberg"/>
    <s v="Outlet"/>
    <n v="3947.72"/>
    <n v="39.477199999999996"/>
    <n v="478.28"/>
    <x v="654"/>
    <x v="2"/>
    <n v="0.87762275158544401"/>
  </r>
  <r>
    <x v="655"/>
    <x v="432"/>
    <x v="0"/>
    <x v="10"/>
    <x v="232"/>
    <x v="62"/>
    <s v="STORE12"/>
    <n v="4"/>
    <n v="411.68"/>
    <n v="0.06"/>
    <x v="1"/>
    <n v="1547.9168"/>
    <s v="Dylan Gutierrez"/>
    <n v="40"/>
    <x v="0"/>
    <x v="230"/>
    <s v="West Virginia"/>
    <x v="3"/>
    <x v="62"/>
    <x v="0"/>
    <s v="Equipment"/>
    <x v="62"/>
    <n v="484.62"/>
    <n v="432"/>
    <s v="Thomas, Bridges and Harris"/>
    <s v="North"/>
    <s v="Sabrinatown"/>
    <s v="Online"/>
    <n v="1646.72"/>
    <n v="98.803200000000004"/>
    <n v="1938.48"/>
    <x v="655"/>
    <x v="4"/>
    <n v="-0.2523153699216909"/>
  </r>
  <r>
    <x v="656"/>
    <x v="433"/>
    <x v="0"/>
    <x v="10"/>
    <x v="209"/>
    <x v="14"/>
    <s v="STORE17"/>
    <n v="2"/>
    <n v="637.55999999999995"/>
    <n v="0.05"/>
    <x v="2"/>
    <n v="1211.364"/>
    <s v="Jordan Wells"/>
    <n v="47"/>
    <x v="1"/>
    <x v="208"/>
    <s v="New Jersey"/>
    <x v="0"/>
    <x v="14"/>
    <x v="4"/>
    <s v="Tops"/>
    <x v="14"/>
    <n v="223.43"/>
    <n v="154"/>
    <s v="Holloway Ltd"/>
    <s v="North"/>
    <s v="Bensonhaven"/>
    <s v="Flagship"/>
    <n v="1275.1199999999999"/>
    <n v="63.756"/>
    <n v="446.86"/>
    <x v="656"/>
    <x v="0"/>
    <n v="0.63111005445101553"/>
  </r>
  <r>
    <x v="657"/>
    <x v="56"/>
    <x v="0"/>
    <x v="1"/>
    <x v="251"/>
    <x v="26"/>
    <s v="STORE3"/>
    <n v="3"/>
    <n v="706.87"/>
    <n v="0.27"/>
    <x v="0"/>
    <n v="1548.0453"/>
    <s v="Ashley Cohen"/>
    <n v="53"/>
    <x v="1"/>
    <x v="249"/>
    <s v="Nebraska"/>
    <x v="2"/>
    <x v="26"/>
    <x v="1"/>
    <s v="Accessories"/>
    <x v="26"/>
    <n v="242.23"/>
    <n v="453"/>
    <s v="Johnson-Wright"/>
    <s v="North"/>
    <s v="Hoodberg"/>
    <s v="Outlet"/>
    <n v="2120.61"/>
    <n v="572.56470000000002"/>
    <n v="726.68999999999994"/>
    <x v="657"/>
    <x v="0"/>
    <n v="0.53057575253127287"/>
  </r>
  <r>
    <x v="658"/>
    <x v="434"/>
    <x v="0"/>
    <x v="1"/>
    <x v="366"/>
    <x v="5"/>
    <s v="STORE6"/>
    <n v="2"/>
    <n v="884.48"/>
    <n v="0"/>
    <x v="2"/>
    <n v="1768.96"/>
    <s v="Wayne Mcpherson"/>
    <n v="56"/>
    <x v="1"/>
    <x v="358"/>
    <s v="Minnesota"/>
    <x v="3"/>
    <x v="5"/>
    <x v="1"/>
    <s v="Appliances"/>
    <x v="5"/>
    <n v="465.34"/>
    <n v="301"/>
    <s v="Benson-Elliott"/>
    <s v="East"/>
    <s v="Port Josephberg"/>
    <s v="Online"/>
    <n v="1768.96"/>
    <n v="0"/>
    <n v="930.68"/>
    <x v="658"/>
    <x v="1"/>
    <n v="0.47388295947901593"/>
  </r>
  <r>
    <x v="659"/>
    <x v="49"/>
    <x v="1"/>
    <x v="1"/>
    <x v="234"/>
    <x v="80"/>
    <s v="STORE4"/>
    <n v="3"/>
    <n v="718.23"/>
    <n v="0.19"/>
    <x v="1"/>
    <n v="1745.2989"/>
    <s v="Gina Knight"/>
    <n v="54"/>
    <x v="1"/>
    <x v="232"/>
    <s v="Nevada"/>
    <x v="2"/>
    <x v="80"/>
    <x v="3"/>
    <s v="Appliances"/>
    <x v="80"/>
    <n v="447.43"/>
    <n v="191"/>
    <s v="Alexander Group"/>
    <s v="South"/>
    <s v="Port Sharon"/>
    <s v="Online"/>
    <n v="2154.69"/>
    <n v="409.39109999999999"/>
    <n v="1342.29"/>
    <x v="659"/>
    <x v="0"/>
    <n v="0.23091110640131615"/>
  </r>
  <r>
    <x v="660"/>
    <x v="62"/>
    <x v="2"/>
    <x v="8"/>
    <x v="367"/>
    <x v="64"/>
    <s v="STORE18"/>
    <n v="3"/>
    <n v="107.44"/>
    <n v="0.27"/>
    <x v="1"/>
    <n v="235.2936"/>
    <s v="Wesley Thompson"/>
    <n v="38"/>
    <x v="0"/>
    <x v="167"/>
    <s v="Maine"/>
    <x v="3"/>
    <x v="64"/>
    <x v="1"/>
    <s v="Accessories"/>
    <x v="64"/>
    <n v="340.14"/>
    <n v="361"/>
    <s v="Guerrero-Schmitt"/>
    <s v="East"/>
    <s v="East Stevechester"/>
    <s v="Flagship"/>
    <n v="322.32"/>
    <n v="87.02640000000001"/>
    <n v="1020.42"/>
    <x v="660"/>
    <x v="4"/>
    <n v="-3.3367945409479902"/>
  </r>
  <r>
    <x v="661"/>
    <x v="435"/>
    <x v="2"/>
    <x v="4"/>
    <x v="2"/>
    <x v="54"/>
    <s v="STORE3"/>
    <n v="4"/>
    <n v="608.97"/>
    <n v="0.14000000000000001"/>
    <x v="2"/>
    <n v="2094.8568"/>
    <s v="Christopher Sutton"/>
    <n v="49"/>
    <x v="1"/>
    <x v="2"/>
    <s v="Pennsylvania"/>
    <x v="0"/>
    <x v="54"/>
    <x v="4"/>
    <s v="Outerwear"/>
    <x v="54"/>
    <n v="167.34"/>
    <n v="296"/>
    <s v="Johnson-Wright"/>
    <s v="North"/>
    <s v="Hoodberg"/>
    <s v="Outlet"/>
    <n v="2435.88"/>
    <n v="341.02320000000003"/>
    <n v="669.36"/>
    <x v="661"/>
    <x v="0"/>
    <n v="0.6804745794557413"/>
  </r>
  <r>
    <x v="662"/>
    <x v="50"/>
    <x v="2"/>
    <x v="6"/>
    <x v="368"/>
    <x v="86"/>
    <s v="STORE6"/>
    <n v="3"/>
    <n v="260.45999999999998"/>
    <n v="0.09"/>
    <x v="0"/>
    <n v="711.05579999999986"/>
    <s v="Ryan Torres"/>
    <n v="38"/>
    <x v="0"/>
    <x v="359"/>
    <s v="Connecticut"/>
    <x v="2"/>
    <x v="86"/>
    <x v="0"/>
    <s v="Equipment"/>
    <x v="86"/>
    <n v="103.45"/>
    <n v="465"/>
    <s v="Benson-Elliott"/>
    <s v="East"/>
    <s v="Port Josephberg"/>
    <s v="Online"/>
    <n v="781.37999999999988"/>
    <n v="70.32419999999999"/>
    <n v="310.35000000000002"/>
    <x v="662"/>
    <x v="4"/>
    <n v="0.5635363638127977"/>
  </r>
  <r>
    <x v="663"/>
    <x v="175"/>
    <x v="0"/>
    <x v="1"/>
    <x v="331"/>
    <x v="62"/>
    <s v="STORE6"/>
    <n v="1"/>
    <n v="747.03"/>
    <n v="0.01"/>
    <x v="0"/>
    <n v="739.55970000000002"/>
    <s v="Erin Hopkins"/>
    <n v="40"/>
    <x v="0"/>
    <x v="325"/>
    <s v="Iowa"/>
    <x v="2"/>
    <x v="62"/>
    <x v="0"/>
    <s v="Equipment"/>
    <x v="62"/>
    <n v="484.62"/>
    <n v="432"/>
    <s v="Benson-Elliott"/>
    <s v="East"/>
    <s v="Port Josephberg"/>
    <s v="Online"/>
    <n v="747.03"/>
    <n v="7.4702999999999999"/>
    <n v="484.62"/>
    <x v="663"/>
    <x v="4"/>
    <n v="0.34471821544629866"/>
  </r>
  <r>
    <x v="664"/>
    <x v="235"/>
    <x v="0"/>
    <x v="0"/>
    <x v="53"/>
    <x v="30"/>
    <s v="STORE8"/>
    <n v="4"/>
    <n v="700.88"/>
    <n v="0.23"/>
    <x v="1"/>
    <n v="2158.7103999999999"/>
    <s v="David Ross"/>
    <n v="22"/>
    <x v="1"/>
    <x v="53"/>
    <s v="Arkansas"/>
    <x v="2"/>
    <x v="30"/>
    <x v="2"/>
    <s v="Grooming"/>
    <x v="30"/>
    <n v="337.42"/>
    <n v="256"/>
    <s v="Bean, Jones and Park"/>
    <s v="West"/>
    <s v="Thompsonborough"/>
    <s v="Online"/>
    <n v="2803.52"/>
    <n v="644.80960000000005"/>
    <n v="1349.68"/>
    <x v="664"/>
    <x v="3"/>
    <n v="0.37477486558641671"/>
  </r>
  <r>
    <x v="665"/>
    <x v="8"/>
    <x v="2"/>
    <x v="5"/>
    <x v="369"/>
    <x v="98"/>
    <s v="STORE14"/>
    <n v="4"/>
    <n v="20.09"/>
    <n v="0.16"/>
    <x v="1"/>
    <n v="67.502399999999994"/>
    <s v="April Mullins"/>
    <n v="54"/>
    <x v="0"/>
    <x v="360"/>
    <s v="North Carolina"/>
    <x v="1"/>
    <x v="98"/>
    <x v="0"/>
    <s v="Accessories"/>
    <x v="98"/>
    <n v="60.65"/>
    <n v="75"/>
    <s v="Mcdonald Inc"/>
    <s v="South"/>
    <s v="Christopherland"/>
    <s v="Outlet"/>
    <n v="80.36"/>
    <n v="12.8576"/>
    <n v="242.6"/>
    <x v="665"/>
    <x v="0"/>
    <n v="-2.5939462893171208"/>
  </r>
  <r>
    <x v="666"/>
    <x v="243"/>
    <x v="0"/>
    <x v="1"/>
    <x v="336"/>
    <x v="92"/>
    <s v="STORE11"/>
    <n v="3"/>
    <n v="917.64"/>
    <n v="0.24"/>
    <x v="1"/>
    <n v="2092.2192"/>
    <s v="James Bean"/>
    <n v="50"/>
    <x v="0"/>
    <x v="330"/>
    <s v="New Mexico"/>
    <x v="3"/>
    <x v="92"/>
    <x v="4"/>
    <s v="Footwear"/>
    <x v="92"/>
    <n v="353.47"/>
    <n v="214"/>
    <s v="Aguirre-Keller"/>
    <s v="South"/>
    <s v="Lake Michael"/>
    <s v="Online"/>
    <n v="2752.92"/>
    <n v="660.70079999999996"/>
    <n v="1060.4100000000001"/>
    <x v="666"/>
    <x v="0"/>
    <n v="0.4931649609180529"/>
  </r>
  <r>
    <x v="667"/>
    <x v="139"/>
    <x v="0"/>
    <x v="11"/>
    <x v="370"/>
    <x v="39"/>
    <s v="STORE0"/>
    <n v="1"/>
    <n v="242.08"/>
    <n v="0.18"/>
    <x v="1"/>
    <n v="198.50559999999999"/>
    <s v="Sarah Rodgers"/>
    <n v="23"/>
    <x v="1"/>
    <x v="361"/>
    <s v="West Virginia"/>
    <x v="0"/>
    <x v="39"/>
    <x v="3"/>
    <s v="Storage"/>
    <x v="39"/>
    <n v="123.46"/>
    <n v="76"/>
    <s v="Rivera-Warner"/>
    <s v="East"/>
    <s v="Washingtonfurt"/>
    <s v="Flagship"/>
    <n v="242.08"/>
    <n v="43.574399999999997"/>
    <n v="123.46"/>
    <x v="667"/>
    <x v="3"/>
    <n v="0.37805281060080925"/>
  </r>
  <r>
    <x v="668"/>
    <x v="436"/>
    <x v="0"/>
    <x v="11"/>
    <x v="333"/>
    <x v="81"/>
    <s v="STORE7"/>
    <n v="1"/>
    <n v="536.67999999999995"/>
    <n v="0.27"/>
    <x v="0"/>
    <n v="391.77640000000002"/>
    <s v="Jay Patel"/>
    <n v="43"/>
    <x v="1"/>
    <x v="327"/>
    <s v="Rhode Island"/>
    <x v="1"/>
    <x v="81"/>
    <x v="2"/>
    <s v="Skincare"/>
    <x v="81"/>
    <n v="266.86"/>
    <n v="458"/>
    <s v="Martinez-Mullins"/>
    <s v="South"/>
    <s v="Williamsfurt"/>
    <s v="Online"/>
    <n v="536.67999999999995"/>
    <n v="144.90359999999998"/>
    <n v="266.86"/>
    <x v="668"/>
    <x v="4"/>
    <n v="0.31884615816572925"/>
  </r>
  <r>
    <x v="669"/>
    <x v="283"/>
    <x v="2"/>
    <x v="10"/>
    <x v="18"/>
    <x v="35"/>
    <s v="STORE4"/>
    <n v="2"/>
    <n v="145.18"/>
    <n v="0.26"/>
    <x v="1"/>
    <n v="214.8664"/>
    <s v="David Patterson"/>
    <n v="43"/>
    <x v="1"/>
    <x v="18"/>
    <s v="Nevada"/>
    <x v="0"/>
    <x v="35"/>
    <x v="3"/>
    <s v="Decor"/>
    <x v="35"/>
    <n v="218.48"/>
    <n v="276"/>
    <s v="Alexander Group"/>
    <s v="South"/>
    <s v="Port Sharon"/>
    <s v="Online"/>
    <n v="290.36"/>
    <n v="75.493600000000001"/>
    <n v="436.96"/>
    <x v="669"/>
    <x v="4"/>
    <n v="-1.033635784841185"/>
  </r>
  <r>
    <x v="670"/>
    <x v="19"/>
    <x v="0"/>
    <x v="9"/>
    <x v="70"/>
    <x v="22"/>
    <s v="STORE4"/>
    <n v="2"/>
    <n v="132.77000000000001"/>
    <n v="0.13"/>
    <x v="2"/>
    <n v="231.0198"/>
    <s v="Lisa Young"/>
    <n v="38"/>
    <x v="0"/>
    <x v="70"/>
    <s v="Georgia"/>
    <x v="1"/>
    <x v="22"/>
    <x v="1"/>
    <s v="Accessories"/>
    <x v="22"/>
    <n v="349.17"/>
    <n v="476"/>
    <s v="Alexander Group"/>
    <s v="South"/>
    <s v="Port Sharon"/>
    <s v="Online"/>
    <n v="265.54000000000002"/>
    <n v="34.520200000000003"/>
    <n v="698.34"/>
    <x v="670"/>
    <x v="4"/>
    <n v="-2.0228577810213668"/>
  </r>
  <r>
    <x v="671"/>
    <x v="437"/>
    <x v="2"/>
    <x v="6"/>
    <x v="199"/>
    <x v="89"/>
    <s v="STORE9"/>
    <n v="4"/>
    <n v="682.11"/>
    <n v="0.14000000000000001"/>
    <x v="0"/>
    <n v="2346.4584"/>
    <s v="Nathan Hernandez"/>
    <n v="32"/>
    <x v="1"/>
    <x v="198"/>
    <s v="Montana"/>
    <x v="2"/>
    <x v="89"/>
    <x v="0"/>
    <s v="Fitness"/>
    <x v="89"/>
    <n v="313.26"/>
    <n v="369"/>
    <s v="Moore, Padilla and Butler"/>
    <s v="South"/>
    <s v="East Johnstad"/>
    <s v="Flagship"/>
    <n v="2728.44"/>
    <n v="381.98160000000007"/>
    <n v="1253.04"/>
    <x v="671"/>
    <x v="2"/>
    <n v="0.46598669722846997"/>
  </r>
  <r>
    <x v="672"/>
    <x v="438"/>
    <x v="0"/>
    <x v="7"/>
    <x v="371"/>
    <x v="43"/>
    <s v="STORE17"/>
    <n v="4"/>
    <n v="502.95"/>
    <n v="0.14000000000000001"/>
    <x v="2"/>
    <n v="1730.1479999999999"/>
    <s v="Eric Lee"/>
    <n v="22"/>
    <x v="1"/>
    <x v="362"/>
    <s v="Vermont"/>
    <x v="3"/>
    <x v="43"/>
    <x v="1"/>
    <s v="Audio"/>
    <x v="43"/>
    <n v="38.520000000000003"/>
    <n v="378"/>
    <s v="Holloway Ltd"/>
    <s v="North"/>
    <s v="Bensonhaven"/>
    <s v="Flagship"/>
    <n v="2011.8"/>
    <n v="281.65200000000004"/>
    <n v="154.08000000000001"/>
    <x v="672"/>
    <x v="3"/>
    <n v="0.91094403484557396"/>
  </r>
  <r>
    <x v="673"/>
    <x v="44"/>
    <x v="0"/>
    <x v="8"/>
    <x v="241"/>
    <x v="92"/>
    <s v="STORE16"/>
    <n v="2"/>
    <n v="472.08"/>
    <n v="7.0000000000000007E-2"/>
    <x v="0"/>
    <n v="878.0687999999999"/>
    <s v="Nathaniel Hill"/>
    <n v="43"/>
    <x v="1"/>
    <x v="239"/>
    <s v="Kansas"/>
    <x v="0"/>
    <x v="92"/>
    <x v="4"/>
    <s v="Footwear"/>
    <x v="92"/>
    <n v="353.47"/>
    <n v="214"/>
    <s v="Frederick-Wright"/>
    <s v="West"/>
    <s v="New Jimmymouth"/>
    <s v="Flagship"/>
    <n v="944.16"/>
    <n v="66.091200000000001"/>
    <n v="706.94"/>
    <x v="673"/>
    <x v="4"/>
    <n v="0.19489224534569485"/>
  </r>
  <r>
    <x v="674"/>
    <x v="439"/>
    <x v="2"/>
    <x v="4"/>
    <x v="117"/>
    <x v="71"/>
    <s v="STORE17"/>
    <n v="2"/>
    <n v="218.11"/>
    <n v="0.02"/>
    <x v="2"/>
    <n v="427.49560000000002"/>
    <s v="Laura Mathews"/>
    <n v="53"/>
    <x v="0"/>
    <x v="116"/>
    <s v="Wisconsin"/>
    <x v="3"/>
    <x v="71"/>
    <x v="0"/>
    <s v="Fitness"/>
    <x v="71"/>
    <n v="30.62"/>
    <n v="138"/>
    <s v="Holloway Ltd"/>
    <s v="North"/>
    <s v="Bensonhaven"/>
    <s v="Flagship"/>
    <n v="436.22"/>
    <n v="8.724400000000001"/>
    <n v="61.24"/>
    <x v="674"/>
    <x v="0"/>
    <n v="0.85674706359550834"/>
  </r>
  <r>
    <x v="675"/>
    <x v="440"/>
    <x v="2"/>
    <x v="0"/>
    <x v="333"/>
    <x v="55"/>
    <s v="STORE6"/>
    <n v="4"/>
    <n v="845.58"/>
    <n v="0.06"/>
    <x v="1"/>
    <n v="3179.3807999999999"/>
    <s v="Jay Patel"/>
    <n v="43"/>
    <x v="1"/>
    <x v="327"/>
    <s v="Rhode Island"/>
    <x v="1"/>
    <x v="55"/>
    <x v="4"/>
    <s v="Tops"/>
    <x v="55"/>
    <n v="342.56"/>
    <n v="181"/>
    <s v="Benson-Elliott"/>
    <s v="East"/>
    <s v="Port Josephberg"/>
    <s v="Online"/>
    <n v="3382.32"/>
    <n v="202.9392"/>
    <n v="1370.24"/>
    <x v="675"/>
    <x v="4"/>
    <n v="0.56902299969855763"/>
  </r>
  <r>
    <x v="676"/>
    <x v="65"/>
    <x v="1"/>
    <x v="3"/>
    <x v="147"/>
    <x v="61"/>
    <s v="STORE2"/>
    <n v="2"/>
    <n v="111.28"/>
    <n v="0.14000000000000001"/>
    <x v="0"/>
    <n v="191.4016"/>
    <s v="Susan Mcdonald"/>
    <n v="45"/>
    <x v="0"/>
    <x v="146"/>
    <s v="Arkansas"/>
    <x v="2"/>
    <x v="61"/>
    <x v="3"/>
    <s v="Kitchen"/>
    <x v="61"/>
    <n v="143.43"/>
    <n v="58"/>
    <s v="Black-Horn"/>
    <s v="South"/>
    <s v="North Nancyview"/>
    <s v="Outlet"/>
    <n v="222.56"/>
    <n v="31.158400000000004"/>
    <n v="286.86"/>
    <x v="676"/>
    <x v="4"/>
    <n v="-0.49873355290655885"/>
  </r>
  <r>
    <x v="677"/>
    <x v="253"/>
    <x v="2"/>
    <x v="0"/>
    <x v="372"/>
    <x v="4"/>
    <s v="STORE14"/>
    <n v="2"/>
    <n v="37.21"/>
    <n v="0.19"/>
    <x v="0"/>
    <n v="60.280200000000008"/>
    <s v="Curtis Lam"/>
    <n v="55"/>
    <x v="0"/>
    <x v="363"/>
    <s v="Kentucky"/>
    <x v="1"/>
    <x v="4"/>
    <x v="2"/>
    <s v="Haircare"/>
    <x v="4"/>
    <n v="17.309999999999999"/>
    <n v="399"/>
    <s v="Mcdonald Inc"/>
    <s v="South"/>
    <s v="Christopherland"/>
    <s v="Outlet"/>
    <n v="74.42"/>
    <n v="14.139800000000001"/>
    <n v="34.619999999999997"/>
    <x v="677"/>
    <x v="0"/>
    <n v="0.42568206475758219"/>
  </r>
  <r>
    <x v="678"/>
    <x v="320"/>
    <x v="1"/>
    <x v="11"/>
    <x v="222"/>
    <x v="85"/>
    <s v="STORE13"/>
    <n v="1"/>
    <n v="331.73"/>
    <n v="0.04"/>
    <x v="0"/>
    <n v="318.46080000000001"/>
    <s v="Karen King"/>
    <n v="64"/>
    <x v="1"/>
    <x v="221"/>
    <s v="North Carolina"/>
    <x v="3"/>
    <x v="85"/>
    <x v="1"/>
    <s v="Computer"/>
    <x v="85"/>
    <n v="86.42"/>
    <n v="222"/>
    <s v="Gardner, Humphrey and Contreras"/>
    <s v="East"/>
    <s v="Johnsonville"/>
    <s v="Flagship"/>
    <n v="331.73"/>
    <n v="13.269200000000001"/>
    <n v="86.42"/>
    <x v="678"/>
    <x v="1"/>
    <n v="0.72863222098292779"/>
  </r>
  <r>
    <x v="679"/>
    <x v="399"/>
    <x v="1"/>
    <x v="1"/>
    <x v="190"/>
    <x v="7"/>
    <s v="STORE12"/>
    <n v="3"/>
    <n v="306.70999999999998"/>
    <n v="0.09"/>
    <x v="1"/>
    <n v="837.31829999999991"/>
    <s v="Chloe Aguilar"/>
    <n v="58"/>
    <x v="0"/>
    <x v="189"/>
    <s v="Arizona"/>
    <x v="3"/>
    <x v="7"/>
    <x v="3"/>
    <s v="Storage"/>
    <x v="7"/>
    <n v="138.05000000000001"/>
    <n v="89"/>
    <s v="Thomas, Bridges and Harris"/>
    <s v="North"/>
    <s v="Sabrinatown"/>
    <s v="Online"/>
    <n v="920.12999999999988"/>
    <n v="82.811699999999988"/>
    <n v="414.15000000000003"/>
    <x v="679"/>
    <x v="1"/>
    <n v="0.50538522805485075"/>
  </r>
  <r>
    <x v="680"/>
    <x v="441"/>
    <x v="0"/>
    <x v="2"/>
    <x v="334"/>
    <x v="60"/>
    <s v="STORE6"/>
    <n v="4"/>
    <n v="484.92"/>
    <n v="0.28000000000000003"/>
    <x v="1"/>
    <n v="1396.5696"/>
    <s v="Brian Garcia"/>
    <n v="31"/>
    <x v="1"/>
    <x v="328"/>
    <s v="Louisiana"/>
    <x v="0"/>
    <x v="60"/>
    <x v="4"/>
    <s v="Accessories"/>
    <x v="60"/>
    <n v="174.02"/>
    <n v="268"/>
    <s v="Benson-Elliott"/>
    <s v="East"/>
    <s v="Port Josephberg"/>
    <s v="Online"/>
    <n v="1939.68"/>
    <n v="543.11040000000003"/>
    <n v="696.08"/>
    <x v="680"/>
    <x v="2"/>
    <n v="0.50157872547132631"/>
  </r>
  <r>
    <x v="681"/>
    <x v="442"/>
    <x v="0"/>
    <x v="4"/>
    <x v="278"/>
    <x v="57"/>
    <s v="STORE5"/>
    <n v="2"/>
    <n v="42.04"/>
    <n v="7.0000000000000007E-2"/>
    <x v="0"/>
    <n v="78.194399999999987"/>
    <s v="Joseph Snow"/>
    <n v="45"/>
    <x v="0"/>
    <x v="275"/>
    <s v="Vermont"/>
    <x v="0"/>
    <x v="57"/>
    <x v="0"/>
    <s v="Fitness"/>
    <x v="57"/>
    <n v="190.29"/>
    <n v="260"/>
    <s v="Gray Ltd"/>
    <s v="North"/>
    <s v="New Michaelchester"/>
    <s v="Outlet"/>
    <n v="84.08"/>
    <n v="5.8856000000000002"/>
    <n v="380.58"/>
    <x v="681"/>
    <x v="4"/>
    <n v="-3.8671004573217527"/>
  </r>
  <r>
    <x v="682"/>
    <x v="443"/>
    <x v="1"/>
    <x v="1"/>
    <x v="373"/>
    <x v="76"/>
    <s v="STORE6"/>
    <n v="3"/>
    <n v="599.48"/>
    <n v="0.22"/>
    <x v="1"/>
    <n v="1402.7832000000001"/>
    <s v="Brittany Watson"/>
    <n v="59"/>
    <x v="0"/>
    <x v="364"/>
    <s v="Connecticut"/>
    <x v="1"/>
    <x v="76"/>
    <x v="3"/>
    <s v="Decor"/>
    <x v="76"/>
    <n v="81.75"/>
    <n v="331.3"/>
    <s v="Benson-Elliott"/>
    <s v="East"/>
    <s v="Port Josephberg"/>
    <s v="Online"/>
    <n v="1798.44"/>
    <n v="395.65680000000003"/>
    <n v="245.25"/>
    <x v="682"/>
    <x v="1"/>
    <n v="0.8251689926141117"/>
  </r>
  <r>
    <x v="683"/>
    <x v="444"/>
    <x v="1"/>
    <x v="3"/>
    <x v="374"/>
    <x v="53"/>
    <s v="STORE1"/>
    <n v="3"/>
    <n v="401.42"/>
    <n v="0.01"/>
    <x v="2"/>
    <n v="1192.2174"/>
    <s v="Manuel Castillo"/>
    <n v="41"/>
    <x v="0"/>
    <x v="365"/>
    <s v="Tennessee"/>
    <x v="0"/>
    <x v="53"/>
    <x v="0"/>
    <s v="Accessories"/>
    <x v="53"/>
    <n v="144.53"/>
    <n v="367"/>
    <s v="Martinez, Adkins and Johnson"/>
    <s v="North"/>
    <s v="Danielmouth"/>
    <s v="Flagship"/>
    <n v="1204.26"/>
    <n v="12.0426"/>
    <n v="433.59000000000003"/>
    <x v="683"/>
    <x v="4"/>
    <n v="0.63631632955533102"/>
  </r>
  <r>
    <x v="684"/>
    <x v="96"/>
    <x v="2"/>
    <x v="8"/>
    <x v="375"/>
    <x v="54"/>
    <s v="STORE8"/>
    <n v="4"/>
    <n v="442.54"/>
    <n v="0.06"/>
    <x v="0"/>
    <n v="1663.9503999999999"/>
    <s v="Jacob Wood"/>
    <n v="26"/>
    <x v="0"/>
    <x v="366"/>
    <s v="Idaho"/>
    <x v="0"/>
    <x v="54"/>
    <x v="4"/>
    <s v="Outerwear"/>
    <x v="54"/>
    <n v="167.34"/>
    <n v="296"/>
    <s v="Bean, Jones and Park"/>
    <s v="West"/>
    <s v="Thompsonborough"/>
    <s v="Online"/>
    <n v="1770.16"/>
    <n v="106.20959999999999"/>
    <n v="669.36"/>
    <x v="684"/>
    <x v="2"/>
    <n v="0.59772839382712362"/>
  </r>
  <r>
    <x v="685"/>
    <x v="66"/>
    <x v="1"/>
    <x v="1"/>
    <x v="376"/>
    <x v="12"/>
    <s v="STORE13"/>
    <n v="4"/>
    <n v="451.41"/>
    <n v="0.06"/>
    <x v="1"/>
    <n v="1697.3016"/>
    <s v="Julie Powell"/>
    <n v="59"/>
    <x v="1"/>
    <x v="367"/>
    <s v="Arkansas"/>
    <x v="0"/>
    <x v="12"/>
    <x v="0"/>
    <s v="Accessories"/>
    <x v="12"/>
    <n v="131.24"/>
    <n v="232"/>
    <s v="Gardner, Humphrey and Contreras"/>
    <s v="East"/>
    <s v="Johnsonville"/>
    <s v="Flagship"/>
    <n v="1805.64"/>
    <n v="108.33840000000001"/>
    <n v="524.96"/>
    <x v="685"/>
    <x v="1"/>
    <n v="0.69070906431714907"/>
  </r>
  <r>
    <x v="686"/>
    <x v="72"/>
    <x v="2"/>
    <x v="11"/>
    <x v="299"/>
    <x v="52"/>
    <s v="STORE9"/>
    <n v="4"/>
    <n v="547.21"/>
    <n v="0.25"/>
    <x v="0"/>
    <n v="1641.63"/>
    <s v="Tracy Kelly"/>
    <n v="38"/>
    <x v="0"/>
    <x v="295"/>
    <s v="Tennessee"/>
    <x v="2"/>
    <x v="52"/>
    <x v="4"/>
    <s v="Footwear"/>
    <x v="52"/>
    <n v="438.25"/>
    <n v="496"/>
    <s v="Moore, Padilla and Butler"/>
    <s v="South"/>
    <s v="East Johnstad"/>
    <s v="Flagship"/>
    <n v="2188.84"/>
    <n v="547.21"/>
    <n v="1753"/>
    <x v="686"/>
    <x v="4"/>
    <n v="-6.78411091415239E-2"/>
  </r>
  <r>
    <x v="687"/>
    <x v="178"/>
    <x v="2"/>
    <x v="10"/>
    <x v="43"/>
    <x v="72"/>
    <s v="STORE4"/>
    <n v="1"/>
    <n v="979.28"/>
    <n v="0.2"/>
    <x v="1"/>
    <n v="783.42399999999998"/>
    <s v="Sarah Brady"/>
    <n v="47"/>
    <x v="0"/>
    <x v="43"/>
    <s v="Iowa"/>
    <x v="1"/>
    <x v="72"/>
    <x v="3"/>
    <s v="Lighting"/>
    <x v="72"/>
    <n v="371.38"/>
    <n v="220"/>
    <s v="Alexander Group"/>
    <s v="South"/>
    <s v="Port Sharon"/>
    <s v="Online"/>
    <n v="979.28"/>
    <n v="195.85599999999999"/>
    <n v="371.38"/>
    <x v="687"/>
    <x v="0"/>
    <n v="0.52595274078915122"/>
  </r>
  <r>
    <x v="688"/>
    <x v="217"/>
    <x v="0"/>
    <x v="4"/>
    <x v="9"/>
    <x v="6"/>
    <s v="STORE7"/>
    <n v="4"/>
    <n v="263.58999999999997"/>
    <n v="0.04"/>
    <x v="0"/>
    <n v="1012.1856"/>
    <s v="David Pierce"/>
    <n v="45"/>
    <x v="1"/>
    <x v="9"/>
    <s v="Washington"/>
    <x v="1"/>
    <x v="6"/>
    <x v="3"/>
    <s v="Decor"/>
    <x v="6"/>
    <n v="461.47"/>
    <n v="190"/>
    <s v="Martinez-Mullins"/>
    <s v="South"/>
    <s v="Williamsfurt"/>
    <s v="Online"/>
    <n v="1054.3599999999999"/>
    <n v="42.174399999999999"/>
    <n v="1845.88"/>
    <x v="688"/>
    <x v="4"/>
    <n v="-0.82365763749257059"/>
  </r>
  <r>
    <x v="689"/>
    <x v="213"/>
    <x v="2"/>
    <x v="7"/>
    <x v="93"/>
    <x v="59"/>
    <s v="STORE5"/>
    <n v="1"/>
    <n v="692.75"/>
    <n v="0.11"/>
    <x v="2"/>
    <n v="616.54750000000001"/>
    <s v="Dr. Benjamin Price"/>
    <n v="29"/>
    <x v="1"/>
    <x v="93"/>
    <s v="Alabama"/>
    <x v="1"/>
    <x v="59"/>
    <x v="0"/>
    <s v="Accessories"/>
    <x v="59"/>
    <n v="434.84"/>
    <n v="185"/>
    <s v="Gray Ltd"/>
    <s v="North"/>
    <s v="New Michaelchester"/>
    <s v="Outlet"/>
    <n v="692.75"/>
    <n v="76.202500000000001"/>
    <n v="434.84"/>
    <x v="689"/>
    <x v="2"/>
    <n v="0.29471776302717961"/>
  </r>
  <r>
    <x v="690"/>
    <x v="445"/>
    <x v="0"/>
    <x v="4"/>
    <x v="300"/>
    <x v="81"/>
    <s v="STORE3"/>
    <n v="3"/>
    <n v="142.83000000000001"/>
    <n v="0.01"/>
    <x v="0"/>
    <n v="424.20510000000002"/>
    <s v="Joseph Jones"/>
    <n v="21"/>
    <x v="0"/>
    <x v="296"/>
    <s v="Illinois"/>
    <x v="3"/>
    <x v="81"/>
    <x v="2"/>
    <s v="Skincare"/>
    <x v="81"/>
    <n v="266.86"/>
    <n v="458"/>
    <s v="Johnson-Wright"/>
    <s v="North"/>
    <s v="Hoodberg"/>
    <s v="Outlet"/>
    <n v="428.49"/>
    <n v="4.2849000000000004"/>
    <n v="800.58"/>
    <x v="690"/>
    <x v="3"/>
    <n v="-0.88724746590741133"/>
  </r>
  <r>
    <x v="691"/>
    <x v="446"/>
    <x v="2"/>
    <x v="0"/>
    <x v="377"/>
    <x v="62"/>
    <s v="STORE2"/>
    <n v="2"/>
    <n v="419.25"/>
    <n v="0.17"/>
    <x v="1"/>
    <n v="695.95499999999993"/>
    <s v="Donald Lee"/>
    <n v="26"/>
    <x v="0"/>
    <x v="368"/>
    <s v="Illinois"/>
    <x v="3"/>
    <x v="62"/>
    <x v="0"/>
    <s v="Equipment"/>
    <x v="62"/>
    <n v="484.62"/>
    <n v="432"/>
    <s v="Black-Horn"/>
    <s v="South"/>
    <s v="North Nancyview"/>
    <s v="Outlet"/>
    <n v="838.5"/>
    <n v="142.54500000000002"/>
    <n v="969.24"/>
    <x v="691"/>
    <x v="2"/>
    <n v="-0.39267625061965228"/>
  </r>
  <r>
    <x v="692"/>
    <x v="447"/>
    <x v="0"/>
    <x v="1"/>
    <x v="195"/>
    <x v="33"/>
    <s v="STORE19"/>
    <n v="2"/>
    <n v="800.84"/>
    <n v="0.27"/>
    <x v="2"/>
    <n v="1169.2264"/>
    <s v="William Hull"/>
    <n v="59"/>
    <x v="1"/>
    <x v="194"/>
    <s v="Michigan"/>
    <x v="1"/>
    <x v="33"/>
    <x v="1"/>
    <s v="Audio"/>
    <x v="33"/>
    <n v="322.41000000000003"/>
    <n v="213"/>
    <s v="Mann-Austin"/>
    <s v="East"/>
    <s v="Vasquezborough"/>
    <s v="Online"/>
    <n v="1601.68"/>
    <n v="432.45360000000005"/>
    <n v="644.82000000000005"/>
    <x v="692"/>
    <x v="1"/>
    <n v="0.44850714968461192"/>
  </r>
  <r>
    <x v="693"/>
    <x v="296"/>
    <x v="0"/>
    <x v="7"/>
    <x v="283"/>
    <x v="70"/>
    <s v="STORE2"/>
    <n v="1"/>
    <n v="301.24"/>
    <n v="0.11"/>
    <x v="1"/>
    <n v="268.10359999999997"/>
    <s v="Eugene Nelson"/>
    <n v="26"/>
    <x v="1"/>
    <x v="280"/>
    <s v="North Dakota"/>
    <x v="1"/>
    <x v="70"/>
    <x v="1"/>
    <s v="Accessories"/>
    <x v="70"/>
    <n v="177.98"/>
    <n v="103"/>
    <s v="Black-Horn"/>
    <s v="South"/>
    <s v="North Nancyview"/>
    <s v="Outlet"/>
    <n v="301.24"/>
    <n v="33.136400000000002"/>
    <n v="177.98"/>
    <x v="693"/>
    <x v="2"/>
    <n v="0.33615214417113382"/>
  </r>
  <r>
    <x v="694"/>
    <x v="184"/>
    <x v="0"/>
    <x v="0"/>
    <x v="285"/>
    <x v="65"/>
    <s v="STORE5"/>
    <n v="2"/>
    <n v="701.49"/>
    <n v="0.09"/>
    <x v="1"/>
    <n v="1276.7118"/>
    <s v="Misty Ferguson"/>
    <n v="58"/>
    <x v="0"/>
    <x v="282"/>
    <s v="Connecticut"/>
    <x v="0"/>
    <x v="65"/>
    <x v="4"/>
    <s v="Accessories"/>
    <x v="65"/>
    <n v="119.57"/>
    <n v="210"/>
    <s v="Gray Ltd"/>
    <s v="North"/>
    <s v="New Michaelchester"/>
    <s v="Outlet"/>
    <n v="1402.98"/>
    <n v="126.26819999999999"/>
    <n v="239.14"/>
    <x v="694"/>
    <x v="1"/>
    <n v="0.81269069495558832"/>
  </r>
  <r>
    <x v="695"/>
    <x v="250"/>
    <x v="0"/>
    <x v="3"/>
    <x v="378"/>
    <x v="33"/>
    <s v="STORE10"/>
    <n v="4"/>
    <n v="413.48"/>
    <n v="0.02"/>
    <x v="1"/>
    <n v="1620.8416"/>
    <s v="Jeffrey Mccarthy"/>
    <n v="25"/>
    <x v="1"/>
    <x v="369"/>
    <s v="Nebraska"/>
    <x v="3"/>
    <x v="33"/>
    <x v="1"/>
    <s v="Audio"/>
    <x v="33"/>
    <n v="322.41000000000003"/>
    <n v="213"/>
    <s v="Hill, Wagner and Ballard"/>
    <s v="East"/>
    <s v="East Davidville"/>
    <s v="Online"/>
    <n v="1653.92"/>
    <n v="33.078400000000002"/>
    <n v="1289.6400000000001"/>
    <x v="695"/>
    <x v="3"/>
    <n v="0.20433927658322681"/>
  </r>
  <r>
    <x v="696"/>
    <x v="425"/>
    <x v="0"/>
    <x v="9"/>
    <x v="303"/>
    <x v="67"/>
    <s v="STORE1"/>
    <n v="4"/>
    <n v="167.83"/>
    <n v="0.15"/>
    <x v="0"/>
    <n v="570.62200000000007"/>
    <s v="Andrea Jacobs"/>
    <n v="45"/>
    <x v="1"/>
    <x v="76"/>
    <s v="Minnesota"/>
    <x v="1"/>
    <x v="67"/>
    <x v="1"/>
    <s v="Audio"/>
    <x v="67"/>
    <n v="439.07"/>
    <n v="142"/>
    <s v="Martinez, Adkins and Johnson"/>
    <s v="North"/>
    <s v="Danielmouth"/>
    <s v="Flagship"/>
    <n v="671.32"/>
    <n v="100.69800000000001"/>
    <n v="1756.28"/>
    <x v="696"/>
    <x v="4"/>
    <n v="-2.0778343632036615"/>
  </r>
  <r>
    <x v="697"/>
    <x v="448"/>
    <x v="2"/>
    <x v="2"/>
    <x v="379"/>
    <x v="5"/>
    <s v="STORE18"/>
    <n v="2"/>
    <n v="669.12"/>
    <n v="0.22"/>
    <x v="0"/>
    <n v="1043.8271999999999"/>
    <s v="Brian Holder"/>
    <n v="32"/>
    <x v="0"/>
    <x v="370"/>
    <s v="Utah"/>
    <x v="3"/>
    <x v="5"/>
    <x v="1"/>
    <s v="Appliances"/>
    <x v="5"/>
    <n v="465.34"/>
    <n v="301"/>
    <s v="Guerrero-Schmitt"/>
    <s v="East"/>
    <s v="East Stevechester"/>
    <s v="Flagship"/>
    <n v="1338.24"/>
    <n v="294.4128"/>
    <n v="930.68"/>
    <x v="697"/>
    <x v="2"/>
    <n v="0.1083964855485659"/>
  </r>
  <r>
    <x v="698"/>
    <x v="89"/>
    <x v="0"/>
    <x v="7"/>
    <x v="276"/>
    <x v="92"/>
    <s v="STORE7"/>
    <n v="3"/>
    <n v="346.77"/>
    <n v="0.18"/>
    <x v="1"/>
    <n v="853.05420000000004"/>
    <s v="Tonya Reynolds"/>
    <n v="55"/>
    <x v="1"/>
    <x v="273"/>
    <s v="Michigan"/>
    <x v="0"/>
    <x v="92"/>
    <x v="4"/>
    <s v="Footwear"/>
    <x v="92"/>
    <n v="353.47"/>
    <n v="214"/>
    <s v="Martinez-Mullins"/>
    <s v="South"/>
    <s v="Williamsfurt"/>
    <s v="Online"/>
    <n v="1040.31"/>
    <n v="187.25579999999999"/>
    <n v="1060.4100000000001"/>
    <x v="698"/>
    <x v="0"/>
    <n v="-0.24307459010224677"/>
  </r>
  <r>
    <x v="699"/>
    <x v="328"/>
    <x v="2"/>
    <x v="11"/>
    <x v="358"/>
    <x v="34"/>
    <s v="STORE19"/>
    <n v="3"/>
    <n v="648.33000000000004"/>
    <n v="0.2"/>
    <x v="2"/>
    <n v="1555.992"/>
    <s v="Alyssa Vargas"/>
    <n v="53"/>
    <x v="0"/>
    <x v="351"/>
    <s v="Montana"/>
    <x v="1"/>
    <x v="34"/>
    <x v="4"/>
    <s v="Tops"/>
    <x v="34"/>
    <n v="283"/>
    <n v="360"/>
    <s v="Mann-Austin"/>
    <s v="East"/>
    <s v="Vasquezborough"/>
    <s v="Online"/>
    <n v="1944.9900000000002"/>
    <n v="388.99800000000005"/>
    <n v="849"/>
    <x v="699"/>
    <x v="0"/>
    <n v="0.45436737463945831"/>
  </r>
  <r>
    <x v="700"/>
    <x v="410"/>
    <x v="0"/>
    <x v="10"/>
    <x v="380"/>
    <x v="96"/>
    <s v="STORE2"/>
    <n v="4"/>
    <n v="254.94"/>
    <n v="0.06"/>
    <x v="1"/>
    <n v="958.57439999999997"/>
    <s v="Donna Guerra"/>
    <n v="46"/>
    <x v="1"/>
    <x v="371"/>
    <s v="Massachusetts"/>
    <x v="2"/>
    <x v="96"/>
    <x v="2"/>
    <s v="Skincare"/>
    <x v="96"/>
    <n v="312.8"/>
    <n v="350"/>
    <s v="Black-Horn"/>
    <s v="South"/>
    <s v="North Nancyview"/>
    <s v="Outlet"/>
    <n v="1019.76"/>
    <n v="61.185599999999994"/>
    <n v="1251.2"/>
    <x v="700"/>
    <x v="0"/>
    <n v="-0.30527166175103371"/>
  </r>
  <r>
    <x v="701"/>
    <x v="109"/>
    <x v="0"/>
    <x v="5"/>
    <x v="94"/>
    <x v="82"/>
    <s v="STORE4"/>
    <n v="1"/>
    <n v="445.5"/>
    <n v="0.28000000000000003"/>
    <x v="0"/>
    <n v="320.76"/>
    <s v="Jasmine Snyder"/>
    <n v="46"/>
    <x v="1"/>
    <x v="94"/>
    <s v="Connecticut"/>
    <x v="2"/>
    <x v="82"/>
    <x v="0"/>
    <s v="Equipment"/>
    <x v="82"/>
    <n v="285.54000000000002"/>
    <n v="358"/>
    <s v="Alexander Group"/>
    <s v="South"/>
    <s v="Port Sharon"/>
    <s v="Online"/>
    <n v="445.5"/>
    <n v="124.74000000000001"/>
    <n v="285.54000000000002"/>
    <x v="701"/>
    <x v="0"/>
    <n v="0.10980172091283194"/>
  </r>
  <r>
    <x v="702"/>
    <x v="170"/>
    <x v="0"/>
    <x v="2"/>
    <x v="70"/>
    <x v="64"/>
    <s v="STORE4"/>
    <n v="1"/>
    <n v="900.94"/>
    <n v="0.1"/>
    <x v="0"/>
    <n v="810.84600000000012"/>
    <s v="Lisa Young"/>
    <n v="38"/>
    <x v="0"/>
    <x v="70"/>
    <s v="Georgia"/>
    <x v="1"/>
    <x v="64"/>
    <x v="1"/>
    <s v="Accessories"/>
    <x v="64"/>
    <n v="340.14"/>
    <n v="361"/>
    <s v="Alexander Group"/>
    <s v="South"/>
    <s v="Port Sharon"/>
    <s v="Online"/>
    <n v="900.94"/>
    <n v="90.094000000000008"/>
    <n v="340.14"/>
    <x v="702"/>
    <x v="4"/>
    <n v="0.58051220577026963"/>
  </r>
  <r>
    <x v="703"/>
    <x v="449"/>
    <x v="0"/>
    <x v="5"/>
    <x v="381"/>
    <x v="5"/>
    <s v="STORE16"/>
    <n v="3"/>
    <n v="262.69"/>
    <n v="0.04"/>
    <x v="1"/>
    <n v="756.54719999999986"/>
    <s v="Megan Greer"/>
    <n v="18"/>
    <x v="1"/>
    <x v="372"/>
    <s v="Alaska"/>
    <x v="1"/>
    <x v="5"/>
    <x v="1"/>
    <s v="Appliances"/>
    <x v="5"/>
    <n v="465.34"/>
    <n v="301"/>
    <s v="Frederick-Wright"/>
    <s v="West"/>
    <s v="New Jimmymouth"/>
    <s v="Flagship"/>
    <n v="788.06999999999994"/>
    <n v="31.522799999999997"/>
    <n v="1396.02"/>
    <x v="703"/>
    <x v="3"/>
    <n v="-0.84525169083964657"/>
  </r>
  <r>
    <x v="704"/>
    <x v="239"/>
    <x v="0"/>
    <x v="10"/>
    <x v="382"/>
    <x v="88"/>
    <s v="STORE2"/>
    <n v="3"/>
    <n v="212.72"/>
    <n v="0.22"/>
    <x v="1"/>
    <n v="497.76479999999998"/>
    <s v="Sheri Joyce"/>
    <n v="26"/>
    <x v="0"/>
    <x v="373"/>
    <s v="Kentucky"/>
    <x v="1"/>
    <x v="88"/>
    <x v="3"/>
    <s v="Furniture"/>
    <x v="88"/>
    <n v="243.7"/>
    <n v="130"/>
    <s v="Black-Horn"/>
    <s v="South"/>
    <s v="North Nancyview"/>
    <s v="Outlet"/>
    <n v="638.16"/>
    <n v="140.39519999999999"/>
    <n v="731.09999999999991"/>
    <x v="704"/>
    <x v="2"/>
    <n v="-0.46876597139853993"/>
  </r>
  <r>
    <x v="705"/>
    <x v="225"/>
    <x v="2"/>
    <x v="5"/>
    <x v="383"/>
    <x v="10"/>
    <s v="STORE18"/>
    <n v="4"/>
    <n v="757.9"/>
    <n v="0.22"/>
    <x v="1"/>
    <n v="2364.6480000000001"/>
    <s v="Michael Davies"/>
    <n v="25"/>
    <x v="1"/>
    <x v="374"/>
    <s v="Oregon"/>
    <x v="0"/>
    <x v="10"/>
    <x v="0"/>
    <s v="Outdoor"/>
    <x v="10"/>
    <n v="166.06"/>
    <n v="340"/>
    <s v="Guerrero-Schmitt"/>
    <s v="East"/>
    <s v="East Stevechester"/>
    <s v="Flagship"/>
    <n v="3031.6"/>
    <n v="666.952"/>
    <n v="664.24"/>
    <x v="705"/>
    <x v="3"/>
    <n v="0.71909561169357983"/>
  </r>
  <r>
    <x v="706"/>
    <x v="360"/>
    <x v="0"/>
    <x v="6"/>
    <x v="223"/>
    <x v="61"/>
    <s v="STORE17"/>
    <n v="1"/>
    <n v="846.04"/>
    <n v="0.08"/>
    <x v="1"/>
    <n v="778.35680000000002"/>
    <s v="Adam Cruz"/>
    <n v="60"/>
    <x v="1"/>
    <x v="222"/>
    <s v="Georgia"/>
    <x v="1"/>
    <x v="61"/>
    <x v="3"/>
    <s v="Kitchen"/>
    <x v="61"/>
    <n v="143.43"/>
    <n v="58"/>
    <s v="Holloway Ltd"/>
    <s v="North"/>
    <s v="Bensonhaven"/>
    <s v="Flagship"/>
    <n v="846.04"/>
    <n v="67.683199999999999"/>
    <n v="143.43"/>
    <x v="706"/>
    <x v="1"/>
    <n v="0.81572718321469018"/>
  </r>
  <r>
    <x v="707"/>
    <x v="157"/>
    <x v="1"/>
    <x v="1"/>
    <x v="287"/>
    <x v="48"/>
    <s v="STORE7"/>
    <n v="3"/>
    <n v="179.7"/>
    <n v="0.17"/>
    <x v="2"/>
    <n v="447.45299999999992"/>
    <s v="Brian Choi"/>
    <n v="46"/>
    <x v="1"/>
    <x v="283"/>
    <s v="New Jersey"/>
    <x v="0"/>
    <x v="48"/>
    <x v="0"/>
    <s v="Outdoor"/>
    <x v="48"/>
    <n v="135.61000000000001"/>
    <n v="394"/>
    <s v="Martinez-Mullins"/>
    <s v="South"/>
    <s v="Williamsfurt"/>
    <s v="Online"/>
    <n v="539.09999999999991"/>
    <n v="91.646999999999991"/>
    <n v="406.83000000000004"/>
    <x v="707"/>
    <x v="0"/>
    <n v="9.0787188822065976E-2"/>
  </r>
  <r>
    <x v="708"/>
    <x v="423"/>
    <x v="0"/>
    <x v="11"/>
    <x v="384"/>
    <x v="45"/>
    <s v="STORE4"/>
    <n v="4"/>
    <n v="681.08"/>
    <n v="0"/>
    <x v="1"/>
    <n v="2724.32"/>
    <s v="Shannon Turner"/>
    <n v="35"/>
    <x v="0"/>
    <x v="375"/>
    <s v="Oklahoma"/>
    <x v="2"/>
    <x v="45"/>
    <x v="0"/>
    <s v="Team Sports"/>
    <x v="45"/>
    <n v="204.39"/>
    <n v="281"/>
    <s v="Alexander Group"/>
    <s v="South"/>
    <s v="Port Sharon"/>
    <s v="Online"/>
    <n v="2724.32"/>
    <n v="0"/>
    <n v="817.56"/>
    <x v="708"/>
    <x v="2"/>
    <n v="0.69990309508427795"/>
  </r>
  <r>
    <x v="709"/>
    <x v="336"/>
    <x v="1"/>
    <x v="3"/>
    <x v="75"/>
    <x v="83"/>
    <s v="STORE7"/>
    <n v="4"/>
    <n v="723.44"/>
    <n v="0.14000000000000001"/>
    <x v="1"/>
    <n v="2488.6336000000001"/>
    <s v="Justin Ingram"/>
    <n v="34"/>
    <x v="0"/>
    <x v="75"/>
    <s v="Louisiana"/>
    <x v="3"/>
    <x v="83"/>
    <x v="4"/>
    <s v="Bottoms"/>
    <x v="83"/>
    <n v="306.45999999999998"/>
    <n v="487"/>
    <s v="Martinez-Mullins"/>
    <s v="South"/>
    <s v="Williamsfurt"/>
    <s v="Online"/>
    <n v="2893.76"/>
    <n v="405.12640000000005"/>
    <n v="1225.8399999999999"/>
    <x v="709"/>
    <x v="2"/>
    <n v="0.5074244758248061"/>
  </r>
  <r>
    <x v="710"/>
    <x v="328"/>
    <x v="2"/>
    <x v="11"/>
    <x v="56"/>
    <x v="45"/>
    <s v="STORE14"/>
    <n v="4"/>
    <n v="471.89"/>
    <n v="0.12"/>
    <x v="2"/>
    <n v="1661.0527999999999"/>
    <s v="James Wolfe"/>
    <n v="62"/>
    <x v="1"/>
    <x v="56"/>
    <s v="Arizona"/>
    <x v="0"/>
    <x v="45"/>
    <x v="0"/>
    <s v="Team Sports"/>
    <x v="45"/>
    <n v="204.39"/>
    <n v="281"/>
    <s v="Mcdonald Inc"/>
    <s v="South"/>
    <s v="Christopherland"/>
    <s v="Outlet"/>
    <n v="1887.56"/>
    <n v="226.50719999999998"/>
    <n v="817.56"/>
    <x v="710"/>
    <x v="1"/>
    <n v="0.50780613355577864"/>
  </r>
  <r>
    <x v="711"/>
    <x v="204"/>
    <x v="0"/>
    <x v="8"/>
    <x v="302"/>
    <x v="51"/>
    <s v="STORE17"/>
    <n v="1"/>
    <n v="613.17999999999995"/>
    <n v="0.14000000000000001"/>
    <x v="2"/>
    <n v="527.33479999999997"/>
    <s v="Mallory Allen"/>
    <n v="40"/>
    <x v="1"/>
    <x v="298"/>
    <s v="Alabama"/>
    <x v="1"/>
    <x v="51"/>
    <x v="2"/>
    <s v="Haircare"/>
    <x v="51"/>
    <n v="214.32"/>
    <n v="383"/>
    <s v="Holloway Ltd"/>
    <s v="North"/>
    <s v="Bensonhaven"/>
    <s v="Flagship"/>
    <n v="613.17999999999995"/>
    <n v="85.845200000000006"/>
    <n v="214.32"/>
    <x v="711"/>
    <x v="4"/>
    <n v="0.59357888005874071"/>
  </r>
  <r>
    <x v="712"/>
    <x v="365"/>
    <x v="1"/>
    <x v="11"/>
    <x v="370"/>
    <x v="19"/>
    <s v="STORE4"/>
    <n v="1"/>
    <n v="651.30999999999995"/>
    <n v="0.24"/>
    <x v="1"/>
    <n v="494.99560000000002"/>
    <s v="Sarah Rodgers"/>
    <n v="23"/>
    <x v="1"/>
    <x v="361"/>
    <s v="West Virginia"/>
    <x v="0"/>
    <x v="19"/>
    <x v="1"/>
    <s v="Computer"/>
    <x v="19"/>
    <n v="253.33"/>
    <n v="266"/>
    <s v="Alexander Group"/>
    <s v="South"/>
    <s v="Port Sharon"/>
    <s v="Online"/>
    <n v="651.30999999999995"/>
    <n v="156.31439999999998"/>
    <n v="253.33"/>
    <x v="712"/>
    <x v="3"/>
    <n v="0.48821767304598263"/>
  </r>
  <r>
    <x v="713"/>
    <x v="348"/>
    <x v="0"/>
    <x v="6"/>
    <x v="385"/>
    <x v="58"/>
    <s v="STORE6"/>
    <n v="2"/>
    <n v="635.14"/>
    <n v="0.1"/>
    <x v="2"/>
    <n v="1143.252"/>
    <s v="Heather Collins"/>
    <n v="40"/>
    <x v="0"/>
    <x v="376"/>
    <s v="Idaho"/>
    <x v="1"/>
    <x v="58"/>
    <x v="4"/>
    <s v="Outerwear"/>
    <x v="58"/>
    <n v="364.67"/>
    <n v="452"/>
    <s v="Benson-Elliott"/>
    <s v="East"/>
    <s v="Port Josephberg"/>
    <s v="Online"/>
    <n v="1270.28"/>
    <n v="127.02800000000001"/>
    <n v="729.34"/>
    <x v="713"/>
    <x v="4"/>
    <n v="0.36204791244624979"/>
  </r>
  <r>
    <x v="714"/>
    <x v="385"/>
    <x v="2"/>
    <x v="10"/>
    <x v="386"/>
    <x v="24"/>
    <s v="STORE14"/>
    <n v="4"/>
    <n v="912.61"/>
    <n v="0.14000000000000001"/>
    <x v="0"/>
    <n v="3139.3784000000001"/>
    <s v="Shelley Ponce"/>
    <n v="23"/>
    <x v="0"/>
    <x v="377"/>
    <s v="Rhode Island"/>
    <x v="0"/>
    <x v="24"/>
    <x v="1"/>
    <s v="Audio"/>
    <x v="24"/>
    <n v="431.67"/>
    <n v="73"/>
    <s v="Mcdonald Inc"/>
    <s v="South"/>
    <s v="Christopherland"/>
    <s v="Outlet"/>
    <n v="3650.44"/>
    <n v="511.06160000000006"/>
    <n v="1726.68"/>
    <x v="714"/>
    <x v="3"/>
    <n v="0.44999303046743266"/>
  </r>
  <r>
    <x v="715"/>
    <x v="156"/>
    <x v="2"/>
    <x v="5"/>
    <x v="387"/>
    <x v="44"/>
    <s v="STORE7"/>
    <n v="3"/>
    <n v="79.77"/>
    <n v="0.09"/>
    <x v="0"/>
    <n v="217.77209999999999"/>
    <s v="Sarah Lane"/>
    <n v="38"/>
    <x v="0"/>
    <x v="378"/>
    <s v="Vermont"/>
    <x v="2"/>
    <x v="44"/>
    <x v="2"/>
    <s v="Makeup"/>
    <x v="44"/>
    <n v="241.08"/>
    <n v="431"/>
    <s v="Martinez-Mullins"/>
    <s v="South"/>
    <s v="Williamsfurt"/>
    <s v="Online"/>
    <n v="239.31"/>
    <n v="21.5379"/>
    <n v="723.24"/>
    <x v="715"/>
    <x v="4"/>
    <n v="-2.3210865854716927"/>
  </r>
  <r>
    <x v="716"/>
    <x v="82"/>
    <x v="2"/>
    <x v="10"/>
    <x v="107"/>
    <x v="32"/>
    <s v="STORE15"/>
    <n v="4"/>
    <n v="603.52"/>
    <n v="0.25"/>
    <x v="0"/>
    <n v="1810.56"/>
    <s v="Jeffrey Gomez"/>
    <n v="22"/>
    <x v="1"/>
    <x v="107"/>
    <s v="Colorado"/>
    <x v="1"/>
    <x v="32"/>
    <x v="2"/>
    <s v="Skincare"/>
    <x v="32"/>
    <n v="358.47"/>
    <n v="213"/>
    <s v="Shelton PLC"/>
    <s v="North"/>
    <s v="East Jenniferstad"/>
    <s v="Flagship"/>
    <n v="2414.08"/>
    <n v="603.52"/>
    <n v="1433.88"/>
    <x v="716"/>
    <x v="3"/>
    <n v="0.20804612937433714"/>
  </r>
  <r>
    <x v="717"/>
    <x v="450"/>
    <x v="0"/>
    <x v="3"/>
    <x v="259"/>
    <x v="25"/>
    <s v="STORE12"/>
    <n v="4"/>
    <n v="453.12"/>
    <n v="0.23"/>
    <x v="2"/>
    <n v="1395.6096"/>
    <s v="Katherine Young"/>
    <n v="29"/>
    <x v="0"/>
    <x v="257"/>
    <s v="Vermont"/>
    <x v="0"/>
    <x v="25"/>
    <x v="1"/>
    <s v="Appliances"/>
    <x v="25"/>
    <n v="480.9"/>
    <n v="104"/>
    <s v="Thomas, Bridges and Harris"/>
    <s v="North"/>
    <s v="Sabrinatown"/>
    <s v="Online"/>
    <n v="1812.48"/>
    <n v="416.87040000000002"/>
    <n v="1923.6"/>
    <x v="717"/>
    <x v="2"/>
    <n v="-0.37832241910631736"/>
  </r>
  <r>
    <x v="718"/>
    <x v="361"/>
    <x v="0"/>
    <x v="1"/>
    <x v="388"/>
    <x v="9"/>
    <s v="STORE9"/>
    <n v="2"/>
    <n v="974.35"/>
    <n v="0.15"/>
    <x v="0"/>
    <n v="1656.395"/>
    <s v="Sarah Marsh"/>
    <n v="47"/>
    <x v="1"/>
    <x v="379"/>
    <s v="New York"/>
    <x v="0"/>
    <x v="9"/>
    <x v="3"/>
    <s v="Decor"/>
    <x v="9"/>
    <n v="179.77"/>
    <n v="305"/>
    <s v="Moore, Padilla and Butler"/>
    <s v="South"/>
    <s v="East Johnstad"/>
    <s v="Flagship"/>
    <n v="1948.7"/>
    <n v="292.30500000000001"/>
    <n v="359.54"/>
    <x v="718"/>
    <x v="0"/>
    <n v="0.78293824842504356"/>
  </r>
  <r>
    <x v="719"/>
    <x v="317"/>
    <x v="2"/>
    <x v="2"/>
    <x v="22"/>
    <x v="98"/>
    <s v="STORE17"/>
    <n v="4"/>
    <n v="52.35"/>
    <n v="0.23"/>
    <x v="2"/>
    <n v="161.238"/>
    <s v="Elizabeth Foster"/>
    <n v="33"/>
    <x v="1"/>
    <x v="22"/>
    <s v="Oklahoma"/>
    <x v="0"/>
    <x v="98"/>
    <x v="0"/>
    <s v="Accessories"/>
    <x v="98"/>
    <n v="60.65"/>
    <n v="75"/>
    <s v="Holloway Ltd"/>
    <s v="North"/>
    <s v="Bensonhaven"/>
    <s v="Flagship"/>
    <n v="209.4"/>
    <n v="48.162000000000006"/>
    <n v="242.6"/>
    <x v="719"/>
    <x v="2"/>
    <n v="-0.50460809486597447"/>
  </r>
  <r>
    <x v="720"/>
    <x v="317"/>
    <x v="2"/>
    <x v="2"/>
    <x v="260"/>
    <x v="15"/>
    <s v="STORE17"/>
    <n v="3"/>
    <n v="681.58"/>
    <n v="0.23"/>
    <x v="0"/>
    <n v="1574.4498000000001"/>
    <s v="James Holloway Jr."/>
    <n v="45"/>
    <x v="0"/>
    <x v="258"/>
    <s v="Indiana"/>
    <x v="2"/>
    <x v="15"/>
    <x v="0"/>
    <s v="Fitness"/>
    <x v="15"/>
    <n v="240.63"/>
    <n v="423"/>
    <s v="Holloway Ltd"/>
    <s v="North"/>
    <s v="Bensonhaven"/>
    <s v="Flagship"/>
    <n v="2044.7400000000002"/>
    <n v="470.29020000000008"/>
    <n v="721.89"/>
    <x v="720"/>
    <x v="4"/>
    <n v="0.54149697246619111"/>
  </r>
  <r>
    <x v="721"/>
    <x v="393"/>
    <x v="0"/>
    <x v="10"/>
    <x v="372"/>
    <x v="50"/>
    <s v="STORE15"/>
    <n v="3"/>
    <n v="71.23"/>
    <n v="0.03"/>
    <x v="0"/>
    <n v="207.27930000000001"/>
    <s v="Curtis Lam"/>
    <n v="55"/>
    <x v="0"/>
    <x v="363"/>
    <s v="Kentucky"/>
    <x v="1"/>
    <x v="50"/>
    <x v="2"/>
    <s v="Skincare"/>
    <x v="50"/>
    <n v="305.5"/>
    <n v="159"/>
    <s v="Shelton PLC"/>
    <s v="North"/>
    <s v="East Jenniferstad"/>
    <s v="Flagship"/>
    <n v="213.69"/>
    <n v="6.4106999999999994"/>
    <n v="916.5"/>
    <x v="721"/>
    <x v="0"/>
    <n v="-3.4215703159939266"/>
  </r>
  <r>
    <x v="722"/>
    <x v="411"/>
    <x v="0"/>
    <x v="9"/>
    <x v="254"/>
    <x v="5"/>
    <s v="STORE14"/>
    <n v="1"/>
    <n v="31.36"/>
    <n v="0.21"/>
    <x v="2"/>
    <n v="24.7744"/>
    <s v="Mr. William Horton"/>
    <n v="31"/>
    <x v="0"/>
    <x v="252"/>
    <s v="Virginia"/>
    <x v="1"/>
    <x v="5"/>
    <x v="1"/>
    <s v="Appliances"/>
    <x v="5"/>
    <n v="465.34"/>
    <n v="301"/>
    <s v="Mcdonald Inc"/>
    <s v="South"/>
    <s v="Christopherland"/>
    <s v="Outlet"/>
    <n v="31.36"/>
    <n v="6.5855999999999995"/>
    <n v="465.34"/>
    <x v="722"/>
    <x v="2"/>
    <n v="-17.783098682510978"/>
  </r>
  <r>
    <x v="723"/>
    <x v="116"/>
    <x v="2"/>
    <x v="4"/>
    <x v="389"/>
    <x v="89"/>
    <s v="STORE13"/>
    <n v="2"/>
    <n v="555.54999999999995"/>
    <n v="0.14000000000000001"/>
    <x v="0"/>
    <n v="955.54599999999994"/>
    <s v="Angela Williams"/>
    <n v="56"/>
    <x v="1"/>
    <x v="380"/>
    <s v="Illinois"/>
    <x v="3"/>
    <x v="89"/>
    <x v="0"/>
    <s v="Fitness"/>
    <x v="89"/>
    <n v="313.26"/>
    <n v="369"/>
    <s v="Gardner, Humphrey and Contreras"/>
    <s v="East"/>
    <s v="Johnsonville"/>
    <s v="Flagship"/>
    <n v="1111.0999999999999"/>
    <n v="155.554"/>
    <n v="626.52"/>
    <x v="723"/>
    <x v="1"/>
    <n v="0.34433297821350306"/>
  </r>
  <r>
    <x v="724"/>
    <x v="451"/>
    <x v="2"/>
    <x v="10"/>
    <x v="243"/>
    <x v="73"/>
    <s v="STORE16"/>
    <n v="4"/>
    <n v="805.99"/>
    <n v="0.06"/>
    <x v="0"/>
    <n v="3030.5223999999998"/>
    <s v="Tyler Garner"/>
    <n v="64"/>
    <x v="0"/>
    <x v="241"/>
    <s v="Alabama"/>
    <x v="2"/>
    <x v="73"/>
    <x v="2"/>
    <s v="Haircare"/>
    <x v="73"/>
    <n v="340.39"/>
    <n v="177"/>
    <s v="Frederick-Wright"/>
    <s v="West"/>
    <s v="New Jimmymouth"/>
    <s v="Flagship"/>
    <n v="3223.96"/>
    <n v="193.4376"/>
    <n v="1361.56"/>
    <x v="724"/>
    <x v="1"/>
    <n v="0.55071772444249212"/>
  </r>
  <r>
    <x v="725"/>
    <x v="452"/>
    <x v="0"/>
    <x v="0"/>
    <x v="327"/>
    <x v="51"/>
    <s v="STORE1"/>
    <n v="1"/>
    <n v="506.55"/>
    <n v="0.28000000000000003"/>
    <x v="0"/>
    <n v="364.71600000000001"/>
    <s v="Timothy Valenzuela"/>
    <n v="53"/>
    <x v="0"/>
    <x v="321"/>
    <s v="Missouri"/>
    <x v="1"/>
    <x v="51"/>
    <x v="2"/>
    <s v="Haircare"/>
    <x v="51"/>
    <n v="214.32"/>
    <n v="383"/>
    <s v="Martinez, Adkins and Johnson"/>
    <s v="North"/>
    <s v="Danielmouth"/>
    <s v="Flagship"/>
    <n v="506.55"/>
    <n v="141.834"/>
    <n v="214.32"/>
    <x v="725"/>
    <x v="0"/>
    <n v="0.41236468923765346"/>
  </r>
  <r>
    <x v="726"/>
    <x v="182"/>
    <x v="0"/>
    <x v="1"/>
    <x v="390"/>
    <x v="89"/>
    <s v="STORE11"/>
    <n v="3"/>
    <n v="28.69"/>
    <n v="0.02"/>
    <x v="0"/>
    <n v="84.348600000000005"/>
    <s v="Jamie Reyes"/>
    <n v="29"/>
    <x v="0"/>
    <x v="381"/>
    <s v="Connecticut"/>
    <x v="1"/>
    <x v="89"/>
    <x v="0"/>
    <s v="Fitness"/>
    <x v="89"/>
    <n v="313.26"/>
    <n v="369"/>
    <s v="Aguirre-Keller"/>
    <s v="South"/>
    <s v="Lake Michael"/>
    <s v="Online"/>
    <n v="86.070000000000007"/>
    <n v="1.7214000000000003"/>
    <n v="939.78"/>
    <x v="726"/>
    <x v="2"/>
    <n v="-10.141619422254784"/>
  </r>
  <r>
    <x v="727"/>
    <x v="205"/>
    <x v="1"/>
    <x v="3"/>
    <x v="391"/>
    <x v="3"/>
    <s v="STORE4"/>
    <n v="1"/>
    <n v="106.07"/>
    <n v="0.23"/>
    <x v="2"/>
    <n v="81.673900000000003"/>
    <s v="Timothy Gardner"/>
    <n v="28"/>
    <x v="1"/>
    <x v="382"/>
    <s v="New Jersey"/>
    <x v="2"/>
    <x v="3"/>
    <x v="1"/>
    <s v="Computer"/>
    <x v="3"/>
    <n v="392.89"/>
    <n v="320"/>
    <s v="Alexander Group"/>
    <s v="South"/>
    <s v="Port Sharon"/>
    <s v="Online"/>
    <n v="106.07"/>
    <n v="24.396100000000001"/>
    <n v="392.89"/>
    <x v="727"/>
    <x v="2"/>
    <n v="-3.810471888816378"/>
  </r>
  <r>
    <x v="728"/>
    <x v="189"/>
    <x v="1"/>
    <x v="11"/>
    <x v="218"/>
    <x v="52"/>
    <s v="STORE0"/>
    <n v="4"/>
    <n v="289.77"/>
    <n v="0.06"/>
    <x v="1"/>
    <n v="1089.5352"/>
    <s v="Russell Lamb"/>
    <n v="63"/>
    <x v="1"/>
    <x v="217"/>
    <s v="Arizona"/>
    <x v="1"/>
    <x v="52"/>
    <x v="4"/>
    <s v="Footwear"/>
    <x v="52"/>
    <n v="438.25"/>
    <n v="496"/>
    <s v="Rivera-Warner"/>
    <s v="East"/>
    <s v="Washingtonfurt"/>
    <s v="Flagship"/>
    <n v="1159.08"/>
    <n v="69.544799999999995"/>
    <n v="1753"/>
    <x v="728"/>
    <x v="1"/>
    <n v="-0.60894296944238235"/>
  </r>
  <r>
    <x v="729"/>
    <x v="453"/>
    <x v="1"/>
    <x v="1"/>
    <x v="308"/>
    <x v="50"/>
    <s v="STORE18"/>
    <n v="2"/>
    <n v="354.26"/>
    <n v="0.01"/>
    <x v="2"/>
    <n v="701.4348"/>
    <s v="Maria Sanchez"/>
    <n v="46"/>
    <x v="0"/>
    <x v="303"/>
    <s v="North Dakota"/>
    <x v="3"/>
    <x v="50"/>
    <x v="2"/>
    <s v="Skincare"/>
    <x v="50"/>
    <n v="305.5"/>
    <n v="159"/>
    <s v="Guerrero-Schmitt"/>
    <s v="East"/>
    <s v="East Stevechester"/>
    <s v="Flagship"/>
    <n v="708.52"/>
    <n v="7.0852000000000004"/>
    <n v="611"/>
    <x v="729"/>
    <x v="0"/>
    <n v="0.12892830523948912"/>
  </r>
  <r>
    <x v="730"/>
    <x v="110"/>
    <x v="0"/>
    <x v="8"/>
    <x v="392"/>
    <x v="88"/>
    <s v="STORE14"/>
    <n v="1"/>
    <n v="522.72"/>
    <n v="0.25"/>
    <x v="1"/>
    <n v="392.04"/>
    <s v="Tammy Brennan"/>
    <n v="60"/>
    <x v="0"/>
    <x v="383"/>
    <s v="South Carolina"/>
    <x v="0"/>
    <x v="88"/>
    <x v="3"/>
    <s v="Furniture"/>
    <x v="88"/>
    <n v="243.7"/>
    <n v="130"/>
    <s v="Mcdonald Inc"/>
    <s v="South"/>
    <s v="Christopherland"/>
    <s v="Outlet"/>
    <n v="522.72"/>
    <n v="130.68"/>
    <n v="243.7"/>
    <x v="730"/>
    <x v="1"/>
    <n v="0.378379757167636"/>
  </r>
  <r>
    <x v="731"/>
    <x v="368"/>
    <x v="0"/>
    <x v="11"/>
    <x v="333"/>
    <x v="23"/>
    <s v="STORE9"/>
    <n v="3"/>
    <n v="966.02"/>
    <n v="0.03"/>
    <x v="2"/>
    <n v="2811.1181999999999"/>
    <s v="Jay Patel"/>
    <n v="43"/>
    <x v="1"/>
    <x v="327"/>
    <s v="Rhode Island"/>
    <x v="1"/>
    <x v="23"/>
    <x v="4"/>
    <s v="Accessories"/>
    <x v="23"/>
    <n v="261"/>
    <n v="59"/>
    <s v="Moore, Padilla and Butler"/>
    <s v="South"/>
    <s v="East Johnstad"/>
    <s v="Flagship"/>
    <n v="2898.06"/>
    <n v="86.941800000000001"/>
    <n v="783"/>
    <x v="731"/>
    <x v="4"/>
    <n v="0.72146315299015173"/>
  </r>
  <r>
    <x v="732"/>
    <x v="30"/>
    <x v="1"/>
    <x v="11"/>
    <x v="224"/>
    <x v="57"/>
    <s v="STORE17"/>
    <n v="1"/>
    <n v="498.61"/>
    <n v="0.04"/>
    <x v="1"/>
    <n v="478.66559999999998"/>
    <s v="Anthony Morgan"/>
    <n v="29"/>
    <x v="0"/>
    <x v="223"/>
    <s v="Missouri"/>
    <x v="2"/>
    <x v="57"/>
    <x v="0"/>
    <s v="Fitness"/>
    <x v="57"/>
    <n v="190.29"/>
    <n v="260"/>
    <s v="Holloway Ltd"/>
    <s v="North"/>
    <s v="Bensonhaven"/>
    <s v="Flagship"/>
    <n v="498.61"/>
    <n v="19.944400000000002"/>
    <n v="190.29"/>
    <x v="732"/>
    <x v="2"/>
    <n v="0.6024573313812398"/>
  </r>
  <r>
    <x v="733"/>
    <x v="454"/>
    <x v="2"/>
    <x v="5"/>
    <x v="393"/>
    <x v="63"/>
    <s v="STORE6"/>
    <n v="4"/>
    <n v="758.27"/>
    <n v="0.05"/>
    <x v="1"/>
    <n v="2881.4259999999999"/>
    <s v="Pamela Mcguire"/>
    <n v="54"/>
    <x v="0"/>
    <x v="384"/>
    <s v="Illinois"/>
    <x v="1"/>
    <x v="63"/>
    <x v="1"/>
    <s v="Accessories"/>
    <x v="63"/>
    <n v="450.71"/>
    <n v="389"/>
    <s v="Benson-Elliott"/>
    <s v="East"/>
    <s v="Port Josephberg"/>
    <s v="Online"/>
    <n v="3033.08"/>
    <n v="151.654"/>
    <n v="1802.84"/>
    <x v="733"/>
    <x v="0"/>
    <n v="0.37432368556402285"/>
  </r>
  <r>
    <x v="734"/>
    <x v="160"/>
    <x v="0"/>
    <x v="9"/>
    <x v="227"/>
    <x v="58"/>
    <s v="STORE2"/>
    <n v="2"/>
    <n v="371.03"/>
    <n v="0.23"/>
    <x v="1"/>
    <n v="571.38619999999992"/>
    <s v="Wanda Snyder"/>
    <n v="54"/>
    <x v="0"/>
    <x v="226"/>
    <s v="Vermont"/>
    <x v="3"/>
    <x v="58"/>
    <x v="4"/>
    <s v="Outerwear"/>
    <x v="58"/>
    <n v="364.67"/>
    <n v="452"/>
    <s v="Black-Horn"/>
    <s v="South"/>
    <s v="North Nancyview"/>
    <s v="Outlet"/>
    <n v="742.06"/>
    <n v="170.6738"/>
    <n v="729.34"/>
    <x v="734"/>
    <x v="0"/>
    <n v="-0.27643964799989945"/>
  </r>
  <r>
    <x v="735"/>
    <x v="95"/>
    <x v="0"/>
    <x v="2"/>
    <x v="394"/>
    <x v="52"/>
    <s v="STORE17"/>
    <n v="1"/>
    <n v="230.32"/>
    <n v="0.05"/>
    <x v="2"/>
    <n v="218.804"/>
    <s v="Carlos Flores"/>
    <n v="20"/>
    <x v="0"/>
    <x v="385"/>
    <s v="Washington"/>
    <x v="0"/>
    <x v="52"/>
    <x v="4"/>
    <s v="Footwear"/>
    <x v="52"/>
    <n v="438.25"/>
    <n v="496"/>
    <s v="Holloway Ltd"/>
    <s v="North"/>
    <s v="Bensonhaven"/>
    <s v="Flagship"/>
    <n v="230.32"/>
    <n v="11.516"/>
    <n v="438.25"/>
    <x v="735"/>
    <x v="3"/>
    <n v="-1.0029341328312096"/>
  </r>
  <r>
    <x v="736"/>
    <x v="455"/>
    <x v="0"/>
    <x v="7"/>
    <x v="395"/>
    <x v="86"/>
    <s v="STORE6"/>
    <n v="2"/>
    <n v="985.43"/>
    <n v="0.28000000000000003"/>
    <x v="2"/>
    <n v="1419.0192"/>
    <s v="Michelle Cunningham"/>
    <n v="30"/>
    <x v="1"/>
    <x v="386"/>
    <s v="Connecticut"/>
    <x v="3"/>
    <x v="86"/>
    <x v="0"/>
    <s v="Equipment"/>
    <x v="86"/>
    <n v="103.45"/>
    <n v="465"/>
    <s v="Benson-Elliott"/>
    <s v="East"/>
    <s v="Port Josephberg"/>
    <s v="Online"/>
    <n v="1970.86"/>
    <n v="551.84080000000006"/>
    <n v="206.9"/>
    <x v="736"/>
    <x v="2"/>
    <n v="0.85419506656428601"/>
  </r>
  <r>
    <x v="737"/>
    <x v="131"/>
    <x v="2"/>
    <x v="10"/>
    <x v="293"/>
    <x v="93"/>
    <s v="STORE4"/>
    <n v="2"/>
    <n v="492.5"/>
    <n v="0.3"/>
    <x v="1"/>
    <n v="689.5"/>
    <s v="Brittany Edwards Dds"/>
    <n v="42"/>
    <x v="1"/>
    <x v="289"/>
    <s v="Kansas"/>
    <x v="1"/>
    <x v="93"/>
    <x v="0"/>
    <s v="Fitness"/>
    <x v="93"/>
    <n v="495.72"/>
    <n v="323"/>
    <s v="Alexander Group"/>
    <s v="South"/>
    <s v="Port Sharon"/>
    <s v="Online"/>
    <n v="985"/>
    <n v="295.5"/>
    <n v="991.44"/>
    <x v="737"/>
    <x v="4"/>
    <n v="-0.43791153009427131"/>
  </r>
  <r>
    <x v="738"/>
    <x v="88"/>
    <x v="0"/>
    <x v="1"/>
    <x v="190"/>
    <x v="54"/>
    <s v="STORE11"/>
    <n v="2"/>
    <n v="213.69"/>
    <n v="0.28000000000000003"/>
    <x v="1"/>
    <n v="307.71359999999999"/>
    <s v="Chloe Aguilar"/>
    <n v="58"/>
    <x v="0"/>
    <x v="189"/>
    <s v="Arizona"/>
    <x v="3"/>
    <x v="54"/>
    <x v="4"/>
    <s v="Outerwear"/>
    <x v="54"/>
    <n v="167.34"/>
    <n v="296"/>
    <s v="Aguirre-Keller"/>
    <s v="South"/>
    <s v="Lake Michael"/>
    <s v="Online"/>
    <n v="427.38"/>
    <n v="119.66640000000001"/>
    <n v="334.68"/>
    <x v="738"/>
    <x v="1"/>
    <n v="-8.7634735676291278E-2"/>
  </r>
  <r>
    <x v="739"/>
    <x v="59"/>
    <x v="2"/>
    <x v="6"/>
    <x v="10"/>
    <x v="42"/>
    <s v="STORE8"/>
    <n v="4"/>
    <n v="618.83000000000004"/>
    <n v="0.08"/>
    <x v="1"/>
    <n v="2277.2944000000002"/>
    <s v="Michael Thomas"/>
    <n v="21"/>
    <x v="1"/>
    <x v="10"/>
    <s v="Nevada"/>
    <x v="2"/>
    <x v="42"/>
    <x v="0"/>
    <s v="Accessories"/>
    <x v="42"/>
    <n v="131.51"/>
    <n v="199.2"/>
    <s v="Bean, Jones and Park"/>
    <s v="West"/>
    <s v="Thompsonborough"/>
    <s v="Online"/>
    <n v="2475.3200000000002"/>
    <n v="198.02560000000003"/>
    <n v="526.04"/>
    <x v="739"/>
    <x v="3"/>
    <n v="0.7690065895740138"/>
  </r>
  <r>
    <x v="740"/>
    <x v="154"/>
    <x v="0"/>
    <x v="4"/>
    <x v="126"/>
    <x v="4"/>
    <s v="STORE11"/>
    <n v="2"/>
    <n v="81.16"/>
    <n v="0.16"/>
    <x v="1"/>
    <n v="136.34880000000001"/>
    <s v="Christy Vasquez"/>
    <n v="28"/>
    <x v="1"/>
    <x v="125"/>
    <s v="South Carolina"/>
    <x v="0"/>
    <x v="4"/>
    <x v="2"/>
    <s v="Haircare"/>
    <x v="4"/>
    <n v="17.309999999999999"/>
    <n v="399"/>
    <s v="Aguirre-Keller"/>
    <s v="South"/>
    <s v="Lake Michael"/>
    <s v="Online"/>
    <n v="162.32"/>
    <n v="25.9712"/>
    <n v="34.619999999999997"/>
    <x v="740"/>
    <x v="2"/>
    <n v="0.74609237485038371"/>
  </r>
  <r>
    <x v="741"/>
    <x v="364"/>
    <x v="0"/>
    <x v="9"/>
    <x v="93"/>
    <x v="56"/>
    <s v="STORE9"/>
    <n v="1"/>
    <n v="431.69"/>
    <n v="0.09"/>
    <x v="0"/>
    <n v="392.83789999999999"/>
    <s v="Dr. Benjamin Price"/>
    <n v="29"/>
    <x v="1"/>
    <x v="93"/>
    <s v="Alabama"/>
    <x v="1"/>
    <x v="56"/>
    <x v="3"/>
    <s v="Kitchen"/>
    <x v="56"/>
    <n v="176.07"/>
    <n v="82"/>
    <s v="Moore, Padilla and Butler"/>
    <s v="South"/>
    <s v="East Johnstad"/>
    <s v="Flagship"/>
    <n v="431.69"/>
    <n v="38.8521"/>
    <n v="176.07"/>
    <x v="741"/>
    <x v="2"/>
    <n v="0.55179986452427321"/>
  </r>
  <r>
    <x v="742"/>
    <x v="221"/>
    <x v="0"/>
    <x v="1"/>
    <x v="131"/>
    <x v="97"/>
    <s v="STORE5"/>
    <n v="3"/>
    <n v="438.65"/>
    <n v="0.28999999999999998"/>
    <x v="1"/>
    <n v="934.32449999999983"/>
    <s v="Eric Wolfe"/>
    <n v="18"/>
    <x v="1"/>
    <x v="130"/>
    <s v="Louisiana"/>
    <x v="0"/>
    <x v="97"/>
    <x v="4"/>
    <s v="Bottoms"/>
    <x v="97"/>
    <n v="303.75"/>
    <n v="343"/>
    <s v="Gray Ltd"/>
    <s v="North"/>
    <s v="New Michaelchester"/>
    <s v="Outlet"/>
    <n v="1315.9499999999998"/>
    <n v="381.62549999999993"/>
    <n v="911.25"/>
    <x v="742"/>
    <x v="3"/>
    <n v="2.4696451821609979E-2"/>
  </r>
  <r>
    <x v="743"/>
    <x v="393"/>
    <x v="0"/>
    <x v="10"/>
    <x v="396"/>
    <x v="29"/>
    <s v="STORE3"/>
    <n v="3"/>
    <n v="339.41"/>
    <n v="0.26"/>
    <x v="0"/>
    <n v="753.49019999999996"/>
    <s v="Thomas Rhodes"/>
    <n v="41"/>
    <x v="1"/>
    <x v="124"/>
    <s v="West Virginia"/>
    <x v="3"/>
    <x v="29"/>
    <x v="3"/>
    <s v="Lighting"/>
    <x v="29"/>
    <n v="228.53"/>
    <n v="469"/>
    <s v="Johnson-Wright"/>
    <s v="North"/>
    <s v="Hoodberg"/>
    <s v="Outlet"/>
    <n v="1018.23"/>
    <n v="264.7398"/>
    <n v="685.59"/>
    <x v="743"/>
    <x v="4"/>
    <n v="9.0114244352481207E-2"/>
  </r>
  <r>
    <x v="744"/>
    <x v="456"/>
    <x v="2"/>
    <x v="4"/>
    <x v="44"/>
    <x v="29"/>
    <s v="STORE9"/>
    <n v="4"/>
    <n v="848.47"/>
    <n v="0.21"/>
    <x v="2"/>
    <n v="2681.1651999999999"/>
    <s v="Manuel Fisher"/>
    <n v="21"/>
    <x v="1"/>
    <x v="44"/>
    <s v="New Hampshire"/>
    <x v="0"/>
    <x v="29"/>
    <x v="3"/>
    <s v="Lighting"/>
    <x v="29"/>
    <n v="228.53"/>
    <n v="469"/>
    <s v="Moore, Padilla and Butler"/>
    <s v="South"/>
    <s v="East Johnstad"/>
    <s v="Flagship"/>
    <n v="3393.88"/>
    <n v="712.71479999999997"/>
    <n v="914.12"/>
    <x v="744"/>
    <x v="3"/>
    <n v="0.65905868090485442"/>
  </r>
  <r>
    <x v="745"/>
    <x v="457"/>
    <x v="2"/>
    <x v="9"/>
    <x v="375"/>
    <x v="22"/>
    <s v="STORE8"/>
    <n v="1"/>
    <n v="664.87"/>
    <n v="0.08"/>
    <x v="1"/>
    <n v="611.68040000000008"/>
    <s v="Jacob Wood"/>
    <n v="26"/>
    <x v="0"/>
    <x v="366"/>
    <s v="Idaho"/>
    <x v="0"/>
    <x v="22"/>
    <x v="1"/>
    <s v="Accessories"/>
    <x v="22"/>
    <n v="349.17"/>
    <n v="476"/>
    <s v="Bean, Jones and Park"/>
    <s v="West"/>
    <s v="Thompsonborough"/>
    <s v="Online"/>
    <n v="664.87"/>
    <n v="53.189599999999999"/>
    <n v="349.17"/>
    <x v="745"/>
    <x v="2"/>
    <n v="0.42916268038014627"/>
  </r>
  <r>
    <x v="746"/>
    <x v="456"/>
    <x v="2"/>
    <x v="4"/>
    <x v="179"/>
    <x v="10"/>
    <s v="STORE7"/>
    <n v="1"/>
    <n v="412.11"/>
    <n v="0.23"/>
    <x v="1"/>
    <n v="317.32470000000001"/>
    <s v="Sheila Wilson"/>
    <n v="35"/>
    <x v="0"/>
    <x v="178"/>
    <s v="Tennessee"/>
    <x v="2"/>
    <x v="10"/>
    <x v="0"/>
    <s v="Outdoor"/>
    <x v="10"/>
    <n v="166.06"/>
    <n v="340"/>
    <s v="Martinez-Mullins"/>
    <s v="South"/>
    <s v="Williamsfurt"/>
    <s v="Online"/>
    <n v="412.11"/>
    <n v="94.785300000000007"/>
    <n v="166.06"/>
    <x v="746"/>
    <x v="2"/>
    <n v="0.47668744349242276"/>
  </r>
  <r>
    <x v="747"/>
    <x v="120"/>
    <x v="2"/>
    <x v="8"/>
    <x v="397"/>
    <x v="32"/>
    <s v="STORE1"/>
    <n v="1"/>
    <n v="126.09"/>
    <n v="0.05"/>
    <x v="2"/>
    <n v="119.7855"/>
    <s v="Michael Chang"/>
    <n v="50"/>
    <x v="0"/>
    <x v="387"/>
    <s v="North Carolina"/>
    <x v="1"/>
    <x v="32"/>
    <x v="2"/>
    <s v="Skincare"/>
    <x v="32"/>
    <n v="358.47"/>
    <n v="213"/>
    <s v="Martinez, Adkins and Johnson"/>
    <s v="North"/>
    <s v="Danielmouth"/>
    <s v="Flagship"/>
    <n v="126.09"/>
    <n v="6.3045000000000009"/>
    <n v="358.47"/>
    <x v="747"/>
    <x v="0"/>
    <n v="-1.9925992711972653"/>
  </r>
  <r>
    <x v="748"/>
    <x v="207"/>
    <x v="2"/>
    <x v="8"/>
    <x v="227"/>
    <x v="22"/>
    <s v="STORE10"/>
    <n v="4"/>
    <n v="602.39"/>
    <n v="0.19"/>
    <x v="2"/>
    <n v="1951.7436"/>
    <s v="Wanda Snyder"/>
    <n v="54"/>
    <x v="0"/>
    <x v="226"/>
    <s v="Vermont"/>
    <x v="3"/>
    <x v="22"/>
    <x v="1"/>
    <s v="Accessories"/>
    <x v="22"/>
    <n v="349.17"/>
    <n v="476"/>
    <s v="Hill, Wagner and Ballard"/>
    <s v="East"/>
    <s v="East Davidville"/>
    <s v="Online"/>
    <n v="2409.56"/>
    <n v="457.81639999999999"/>
    <n v="1396.68"/>
    <x v="748"/>
    <x v="0"/>
    <n v="0.28439370827192667"/>
  </r>
  <r>
    <x v="749"/>
    <x v="458"/>
    <x v="2"/>
    <x v="11"/>
    <x v="88"/>
    <x v="74"/>
    <s v="STORE3"/>
    <n v="3"/>
    <n v="447.69"/>
    <n v="0.02"/>
    <x v="2"/>
    <n v="1316.2085999999999"/>
    <s v="Andrew Smith"/>
    <n v="60"/>
    <x v="0"/>
    <x v="88"/>
    <s v="Wisconsin"/>
    <x v="3"/>
    <x v="74"/>
    <x v="0"/>
    <s v="Fitness"/>
    <x v="74"/>
    <n v="152.91999999999999"/>
    <n v="281"/>
    <s v="Johnson-Wright"/>
    <s v="North"/>
    <s v="Hoodberg"/>
    <s v="Outlet"/>
    <n v="1343.07"/>
    <n v="26.8614"/>
    <n v="458.76"/>
    <x v="749"/>
    <x v="1"/>
    <n v="0.65145342463193145"/>
  </r>
  <r>
    <x v="750"/>
    <x v="428"/>
    <x v="2"/>
    <x v="5"/>
    <x v="201"/>
    <x v="13"/>
    <s v="STORE3"/>
    <n v="3"/>
    <n v="35.159999999999997"/>
    <n v="0.04"/>
    <x v="2"/>
    <n v="101.2608"/>
    <s v="Nicholas Webb"/>
    <n v="19"/>
    <x v="0"/>
    <x v="200"/>
    <s v="Nevada"/>
    <x v="0"/>
    <x v="13"/>
    <x v="1"/>
    <s v="Computer"/>
    <x v="13"/>
    <n v="419.28"/>
    <n v="86"/>
    <s v="Johnson-Wright"/>
    <s v="North"/>
    <s v="Hoodberg"/>
    <s v="Outlet"/>
    <n v="105.47999999999999"/>
    <n v="4.2191999999999998"/>
    <n v="1257.8399999999999"/>
    <x v="750"/>
    <x v="3"/>
    <n v="-11.42178612059158"/>
  </r>
  <r>
    <x v="751"/>
    <x v="459"/>
    <x v="2"/>
    <x v="9"/>
    <x v="393"/>
    <x v="18"/>
    <s v="STORE11"/>
    <n v="2"/>
    <n v="838.59"/>
    <n v="0.18"/>
    <x v="2"/>
    <n v="1375.2876000000001"/>
    <s v="Pamela Mcguire"/>
    <n v="54"/>
    <x v="0"/>
    <x v="384"/>
    <s v="Illinois"/>
    <x v="1"/>
    <x v="18"/>
    <x v="0"/>
    <s v="Fitness"/>
    <x v="18"/>
    <n v="477.61"/>
    <n v="300"/>
    <s v="Aguirre-Keller"/>
    <s v="South"/>
    <s v="Lake Michael"/>
    <s v="Online"/>
    <n v="1677.18"/>
    <n v="301.89240000000001"/>
    <n v="955.22"/>
    <x v="751"/>
    <x v="0"/>
    <n v="0.30543982218701021"/>
  </r>
  <r>
    <x v="752"/>
    <x v="118"/>
    <x v="0"/>
    <x v="3"/>
    <x v="269"/>
    <x v="4"/>
    <s v="STORE6"/>
    <n v="4"/>
    <n v="867.94"/>
    <n v="0.26"/>
    <x v="1"/>
    <n v="2569.1024000000002"/>
    <s v="Jamie Yoder"/>
    <n v="43"/>
    <x v="0"/>
    <x v="267"/>
    <s v="Wisconsin"/>
    <x v="1"/>
    <x v="4"/>
    <x v="2"/>
    <s v="Haircare"/>
    <x v="4"/>
    <n v="17.309999999999999"/>
    <n v="399"/>
    <s v="Benson-Elliott"/>
    <s v="East"/>
    <s v="Port Josephberg"/>
    <s v="Online"/>
    <n v="3471.76"/>
    <n v="902.65760000000012"/>
    <n v="69.239999999999995"/>
    <x v="752"/>
    <x v="4"/>
    <n v="0.97304895281713966"/>
  </r>
  <r>
    <x v="753"/>
    <x v="341"/>
    <x v="0"/>
    <x v="11"/>
    <x v="381"/>
    <x v="11"/>
    <s v="STORE17"/>
    <n v="1"/>
    <n v="623.88"/>
    <n v="0.25"/>
    <x v="0"/>
    <n v="467.91"/>
    <s v="Megan Greer"/>
    <n v="18"/>
    <x v="1"/>
    <x v="372"/>
    <s v="Alaska"/>
    <x v="1"/>
    <x v="11"/>
    <x v="1"/>
    <s v="Mobile"/>
    <x v="11"/>
    <n v="326.06"/>
    <n v="301"/>
    <s v="Holloway Ltd"/>
    <s v="North"/>
    <s v="Bensonhaven"/>
    <s v="Flagship"/>
    <n v="623.88"/>
    <n v="155.97"/>
    <n v="326.06"/>
    <x v="753"/>
    <x v="3"/>
    <n v="0.30315658994251032"/>
  </r>
  <r>
    <x v="754"/>
    <x v="460"/>
    <x v="0"/>
    <x v="8"/>
    <x v="372"/>
    <x v="63"/>
    <s v="STORE14"/>
    <n v="2"/>
    <n v="567.95000000000005"/>
    <n v="0.12"/>
    <x v="1"/>
    <n v="999.5920000000001"/>
    <s v="Curtis Lam"/>
    <n v="55"/>
    <x v="0"/>
    <x v="363"/>
    <s v="Kentucky"/>
    <x v="1"/>
    <x v="63"/>
    <x v="1"/>
    <s v="Accessories"/>
    <x v="63"/>
    <n v="450.71"/>
    <n v="389"/>
    <s v="Mcdonald Inc"/>
    <s v="South"/>
    <s v="Christopherland"/>
    <s v="Outlet"/>
    <n v="1135.9000000000001"/>
    <n v="136.30799999999999"/>
    <n v="901.42"/>
    <x v="754"/>
    <x v="0"/>
    <n v="9.8212070524774236E-2"/>
  </r>
  <r>
    <x v="755"/>
    <x v="231"/>
    <x v="0"/>
    <x v="0"/>
    <x v="162"/>
    <x v="45"/>
    <s v="STORE18"/>
    <n v="2"/>
    <n v="671.69"/>
    <n v="0.19"/>
    <x v="0"/>
    <n v="1088.1378"/>
    <s v="Kristy Dunlap"/>
    <n v="64"/>
    <x v="1"/>
    <x v="161"/>
    <s v="North Carolina"/>
    <x v="1"/>
    <x v="45"/>
    <x v="0"/>
    <s v="Team Sports"/>
    <x v="45"/>
    <n v="204.39"/>
    <n v="281"/>
    <s v="Guerrero-Schmitt"/>
    <s v="East"/>
    <s v="East Stevechester"/>
    <s v="Flagship"/>
    <n v="1343.38"/>
    <n v="255.24220000000003"/>
    <n v="408.78"/>
    <x v="755"/>
    <x v="1"/>
    <n v="0.62433066841350426"/>
  </r>
  <r>
    <x v="756"/>
    <x v="461"/>
    <x v="2"/>
    <x v="5"/>
    <x v="271"/>
    <x v="96"/>
    <s v="STORE7"/>
    <n v="2"/>
    <n v="257.95999999999998"/>
    <n v="0.21"/>
    <x v="1"/>
    <n v="407.57679999999999"/>
    <s v="Ronald Jones"/>
    <n v="26"/>
    <x v="1"/>
    <x v="269"/>
    <s v="Tennessee"/>
    <x v="2"/>
    <x v="96"/>
    <x v="2"/>
    <s v="Skincare"/>
    <x v="96"/>
    <n v="312.8"/>
    <n v="350"/>
    <s v="Martinez-Mullins"/>
    <s v="South"/>
    <s v="Williamsfurt"/>
    <s v="Online"/>
    <n v="515.91999999999996"/>
    <n v="108.34319999999998"/>
    <n v="625.6"/>
    <x v="756"/>
    <x v="2"/>
    <n v="-0.53492544227247485"/>
  </r>
  <r>
    <x v="757"/>
    <x v="235"/>
    <x v="0"/>
    <x v="0"/>
    <x v="329"/>
    <x v="24"/>
    <s v="STORE19"/>
    <n v="4"/>
    <n v="281.48"/>
    <n v="0.27"/>
    <x v="1"/>
    <n v="821.92160000000001"/>
    <s v="Tiffany Herrera"/>
    <n v="52"/>
    <x v="0"/>
    <x v="323"/>
    <s v="Virginia"/>
    <x v="1"/>
    <x v="24"/>
    <x v="1"/>
    <s v="Audio"/>
    <x v="24"/>
    <n v="431.67"/>
    <n v="73"/>
    <s v="Mann-Austin"/>
    <s v="East"/>
    <s v="Vasquezborough"/>
    <s v="Online"/>
    <n v="1125.92"/>
    <n v="303.99840000000006"/>
    <n v="1726.68"/>
    <x v="757"/>
    <x v="0"/>
    <n v="-1.1007843083817241"/>
  </r>
  <r>
    <x v="758"/>
    <x v="462"/>
    <x v="0"/>
    <x v="2"/>
    <x v="214"/>
    <x v="42"/>
    <s v="STORE11"/>
    <n v="1"/>
    <n v="202.13"/>
    <n v="0.13"/>
    <x v="2"/>
    <n v="175.85310000000001"/>
    <s v="Robert House"/>
    <n v="34"/>
    <x v="0"/>
    <x v="213"/>
    <s v="Maryland"/>
    <x v="0"/>
    <x v="42"/>
    <x v="0"/>
    <s v="Accessories"/>
    <x v="42"/>
    <n v="131.51"/>
    <n v="199.2"/>
    <s v="Aguirre-Keller"/>
    <s v="South"/>
    <s v="Lake Michael"/>
    <s v="Online"/>
    <n v="202.13"/>
    <n v="26.276900000000001"/>
    <n v="131.51"/>
    <x v="758"/>
    <x v="2"/>
    <n v="0.25215989937055427"/>
  </r>
  <r>
    <x v="759"/>
    <x v="463"/>
    <x v="1"/>
    <x v="3"/>
    <x v="398"/>
    <x v="1"/>
    <s v="STORE5"/>
    <n v="1"/>
    <n v="370.66"/>
    <n v="0.01"/>
    <x v="1"/>
    <n v="366.95339999999999"/>
    <s v="Daisy Johnson Dds"/>
    <n v="64"/>
    <x v="0"/>
    <x v="388"/>
    <s v="Nebraska"/>
    <x v="1"/>
    <x v="1"/>
    <x v="1"/>
    <s v="Audio"/>
    <x v="1"/>
    <n v="403.71"/>
    <n v="159"/>
    <s v="Gray Ltd"/>
    <s v="North"/>
    <s v="New Michaelchester"/>
    <s v="Outlet"/>
    <n v="370.66"/>
    <n v="3.7066000000000003"/>
    <n v="403.71"/>
    <x v="759"/>
    <x v="1"/>
    <n v="-0.10016694217848914"/>
  </r>
  <r>
    <x v="760"/>
    <x v="464"/>
    <x v="0"/>
    <x v="6"/>
    <x v="399"/>
    <x v="86"/>
    <s v="STORE12"/>
    <n v="4"/>
    <n v="731.53"/>
    <n v="0.12"/>
    <x v="0"/>
    <n v="2574.9856"/>
    <s v="Christine Vaughn"/>
    <n v="24"/>
    <x v="0"/>
    <x v="389"/>
    <s v="Oregon"/>
    <x v="3"/>
    <x v="86"/>
    <x v="0"/>
    <s v="Equipment"/>
    <x v="86"/>
    <n v="103.45"/>
    <n v="465"/>
    <s v="Thomas, Bridges and Harris"/>
    <s v="North"/>
    <s v="Sabrinatown"/>
    <s v="Online"/>
    <n v="2926.12"/>
    <n v="351.13439999999997"/>
    <n v="413.8"/>
    <x v="760"/>
    <x v="3"/>
    <n v="0.83930007220234548"/>
  </r>
  <r>
    <x v="761"/>
    <x v="160"/>
    <x v="0"/>
    <x v="9"/>
    <x v="255"/>
    <x v="36"/>
    <s v="STORE1"/>
    <n v="3"/>
    <n v="468.25"/>
    <n v="7.0000000000000007E-2"/>
    <x v="1"/>
    <n v="1306.4175"/>
    <s v="Jason Wheeler"/>
    <n v="47"/>
    <x v="1"/>
    <x v="253"/>
    <s v="Illinois"/>
    <x v="1"/>
    <x v="36"/>
    <x v="3"/>
    <s v="Decor"/>
    <x v="36"/>
    <n v="325.26"/>
    <n v="400"/>
    <s v="Martinez, Adkins and Johnson"/>
    <s v="North"/>
    <s v="Danielmouth"/>
    <s v="Flagship"/>
    <n v="1404.75"/>
    <n v="98.33250000000001"/>
    <n v="975.78"/>
    <x v="761"/>
    <x v="0"/>
    <n v="0.2530871639426141"/>
  </r>
  <r>
    <x v="762"/>
    <x v="398"/>
    <x v="0"/>
    <x v="9"/>
    <x v="283"/>
    <x v="22"/>
    <s v="STORE0"/>
    <n v="1"/>
    <n v="928.72"/>
    <n v="0.1"/>
    <x v="2"/>
    <n v="835.84800000000007"/>
    <s v="Eugene Nelson"/>
    <n v="26"/>
    <x v="1"/>
    <x v="280"/>
    <s v="North Dakota"/>
    <x v="1"/>
    <x v="22"/>
    <x v="1"/>
    <s v="Accessories"/>
    <x v="22"/>
    <n v="349.17"/>
    <n v="476"/>
    <s v="Rivera-Warner"/>
    <s v="East"/>
    <s v="Washingtonfurt"/>
    <s v="Flagship"/>
    <n v="928.72"/>
    <n v="92.872000000000014"/>
    <n v="349.17"/>
    <x v="762"/>
    <x v="2"/>
    <n v="0.58225658253653778"/>
  </r>
  <r>
    <x v="763"/>
    <x v="5"/>
    <x v="0"/>
    <x v="0"/>
    <x v="210"/>
    <x v="83"/>
    <s v="STORE18"/>
    <n v="3"/>
    <n v="217.22"/>
    <n v="0.06"/>
    <x v="1"/>
    <n v="612.56039999999996"/>
    <s v="Colleen Maynard"/>
    <n v="29"/>
    <x v="0"/>
    <x v="209"/>
    <s v="Utah"/>
    <x v="0"/>
    <x v="83"/>
    <x v="4"/>
    <s v="Bottoms"/>
    <x v="83"/>
    <n v="306.45999999999998"/>
    <n v="487"/>
    <s v="Guerrero-Schmitt"/>
    <s v="East"/>
    <s v="East Stevechester"/>
    <s v="Flagship"/>
    <n v="651.66"/>
    <n v="39.099599999999995"/>
    <n v="919.37999999999988"/>
    <x v="763"/>
    <x v="2"/>
    <n v="-0.50088056622661203"/>
  </r>
  <r>
    <x v="764"/>
    <x v="142"/>
    <x v="2"/>
    <x v="9"/>
    <x v="131"/>
    <x v="10"/>
    <s v="STORE3"/>
    <n v="1"/>
    <n v="387.99"/>
    <n v="0.3"/>
    <x v="0"/>
    <n v="271.59300000000002"/>
    <s v="Eric Wolfe"/>
    <n v="18"/>
    <x v="1"/>
    <x v="130"/>
    <s v="Louisiana"/>
    <x v="0"/>
    <x v="10"/>
    <x v="0"/>
    <s v="Outdoor"/>
    <x v="10"/>
    <n v="166.06"/>
    <n v="340"/>
    <s v="Johnson-Wright"/>
    <s v="North"/>
    <s v="Hoodberg"/>
    <s v="Outlet"/>
    <n v="387.99"/>
    <n v="116.39699999999999"/>
    <n v="166.06"/>
    <x v="764"/>
    <x v="3"/>
    <n v="0.38857039761702256"/>
  </r>
  <r>
    <x v="765"/>
    <x v="132"/>
    <x v="2"/>
    <x v="9"/>
    <x v="22"/>
    <x v="97"/>
    <s v="STORE6"/>
    <n v="4"/>
    <n v="186.24"/>
    <n v="0.23"/>
    <x v="0"/>
    <n v="573.61920000000009"/>
    <s v="Elizabeth Foster"/>
    <n v="33"/>
    <x v="1"/>
    <x v="22"/>
    <s v="Oklahoma"/>
    <x v="0"/>
    <x v="97"/>
    <x v="4"/>
    <s v="Bottoms"/>
    <x v="97"/>
    <n v="303.75"/>
    <n v="343"/>
    <s v="Benson-Elliott"/>
    <s v="East"/>
    <s v="Port Josephberg"/>
    <s v="Online"/>
    <n v="744.96"/>
    <n v="171.34080000000003"/>
    <n v="1215"/>
    <x v="765"/>
    <x v="2"/>
    <n v="-1.1181299370732356"/>
  </r>
  <r>
    <x v="766"/>
    <x v="146"/>
    <x v="0"/>
    <x v="2"/>
    <x v="272"/>
    <x v="43"/>
    <s v="STORE8"/>
    <n v="4"/>
    <n v="609.05999999999995"/>
    <n v="0.22"/>
    <x v="2"/>
    <n v="1900.2672"/>
    <s v="Jared Moran"/>
    <n v="28"/>
    <x v="1"/>
    <x v="149"/>
    <s v="West Virginia"/>
    <x v="3"/>
    <x v="43"/>
    <x v="1"/>
    <s v="Audio"/>
    <x v="43"/>
    <n v="38.520000000000003"/>
    <n v="378"/>
    <s v="Bean, Jones and Park"/>
    <s v="West"/>
    <s v="Thompsonborough"/>
    <s v="Online"/>
    <n v="2436.2399999999998"/>
    <n v="535.97280000000001"/>
    <n v="154.08000000000001"/>
    <x v="766"/>
    <x v="2"/>
    <n v="0.91891666603517652"/>
  </r>
  <r>
    <x v="767"/>
    <x v="244"/>
    <x v="0"/>
    <x v="5"/>
    <x v="168"/>
    <x v="9"/>
    <s v="STORE11"/>
    <n v="1"/>
    <n v="827.91"/>
    <n v="0.21"/>
    <x v="1"/>
    <n v="654.0489"/>
    <s v="Melinda Rivera"/>
    <n v="47"/>
    <x v="1"/>
    <x v="167"/>
    <s v="New Hampshire"/>
    <x v="1"/>
    <x v="9"/>
    <x v="3"/>
    <s v="Decor"/>
    <x v="9"/>
    <n v="179.77"/>
    <n v="305"/>
    <s v="Aguirre-Keller"/>
    <s v="South"/>
    <s v="Lake Michael"/>
    <s v="Online"/>
    <n v="827.91"/>
    <n v="173.86109999999999"/>
    <n v="179.77"/>
    <x v="767"/>
    <x v="0"/>
    <n v="0.72514287540274136"/>
  </r>
  <r>
    <x v="768"/>
    <x v="40"/>
    <x v="0"/>
    <x v="0"/>
    <x v="72"/>
    <x v="50"/>
    <s v="STORE0"/>
    <n v="1"/>
    <n v="303.79000000000002"/>
    <n v="0.24"/>
    <x v="1"/>
    <n v="230.88040000000001"/>
    <s v="John Bradford"/>
    <n v="48"/>
    <x v="0"/>
    <x v="72"/>
    <s v="Vermont"/>
    <x v="2"/>
    <x v="50"/>
    <x v="2"/>
    <s v="Skincare"/>
    <x v="50"/>
    <n v="305.5"/>
    <n v="159"/>
    <s v="Rivera-Warner"/>
    <s v="East"/>
    <s v="Washingtonfurt"/>
    <s v="Flagship"/>
    <n v="303.79000000000002"/>
    <n v="72.909599999999998"/>
    <n v="305.5"/>
    <x v="768"/>
    <x v="0"/>
    <n v="-0.32319590575899898"/>
  </r>
  <r>
    <x v="769"/>
    <x v="465"/>
    <x v="2"/>
    <x v="8"/>
    <x v="253"/>
    <x v="92"/>
    <s v="STORE6"/>
    <n v="2"/>
    <n v="365.91"/>
    <n v="0.14000000000000001"/>
    <x v="2"/>
    <n v="629.36520000000007"/>
    <s v="Christopher Lester"/>
    <n v="64"/>
    <x v="0"/>
    <x v="251"/>
    <s v="Georgia"/>
    <x v="2"/>
    <x v="92"/>
    <x v="4"/>
    <s v="Footwear"/>
    <x v="92"/>
    <n v="353.47"/>
    <n v="214"/>
    <s v="Benson-Elliott"/>
    <s v="East"/>
    <s v="Port Josephberg"/>
    <s v="Online"/>
    <n v="731.82"/>
    <n v="102.45480000000002"/>
    <n v="706.94"/>
    <x v="769"/>
    <x v="1"/>
    <n v="-0.12325880109036848"/>
  </r>
  <r>
    <x v="770"/>
    <x v="362"/>
    <x v="2"/>
    <x v="10"/>
    <x v="182"/>
    <x v="60"/>
    <s v="STORE17"/>
    <n v="3"/>
    <n v="852.72"/>
    <n v="0.16"/>
    <x v="0"/>
    <n v="2148.8544000000002"/>
    <s v="Roy Cole"/>
    <n v="24"/>
    <x v="1"/>
    <x v="181"/>
    <s v="New Jersey"/>
    <x v="1"/>
    <x v="60"/>
    <x v="4"/>
    <s v="Accessories"/>
    <x v="60"/>
    <n v="174.02"/>
    <n v="268"/>
    <s v="Holloway Ltd"/>
    <s v="North"/>
    <s v="Bensonhaven"/>
    <s v="Flagship"/>
    <n v="2558.16"/>
    <n v="409.30559999999997"/>
    <n v="522.06000000000006"/>
    <x v="770"/>
    <x v="3"/>
    <n v="0.75705194358445138"/>
  </r>
  <r>
    <x v="771"/>
    <x v="385"/>
    <x v="2"/>
    <x v="10"/>
    <x v="400"/>
    <x v="31"/>
    <s v="STORE4"/>
    <n v="1"/>
    <n v="768.25"/>
    <n v="0.18"/>
    <x v="0"/>
    <n v="629.96500000000003"/>
    <s v="Douglas Rhodes"/>
    <n v="32"/>
    <x v="0"/>
    <x v="390"/>
    <s v="New Hampshire"/>
    <x v="1"/>
    <x v="31"/>
    <x v="3"/>
    <s v="Kitchen"/>
    <x v="31"/>
    <n v="298.86"/>
    <n v="308"/>
    <s v="Alexander Group"/>
    <s v="South"/>
    <s v="Port Sharon"/>
    <s v="Online"/>
    <n v="768.25"/>
    <n v="138.285"/>
    <n v="298.86"/>
    <x v="771"/>
    <x v="2"/>
    <n v="0.52559269165747302"/>
  </r>
  <r>
    <x v="772"/>
    <x v="466"/>
    <x v="1"/>
    <x v="3"/>
    <x v="401"/>
    <x v="80"/>
    <s v="STORE19"/>
    <n v="2"/>
    <n v="318.62"/>
    <n v="0.02"/>
    <x v="2"/>
    <n v="624.49519999999995"/>
    <s v="Charles Miller"/>
    <n v="26"/>
    <x v="0"/>
    <x v="391"/>
    <s v="Iowa"/>
    <x v="2"/>
    <x v="80"/>
    <x v="3"/>
    <s v="Appliances"/>
    <x v="80"/>
    <n v="447.43"/>
    <n v="191"/>
    <s v="Mann-Austin"/>
    <s v="East"/>
    <s v="Vasquezborough"/>
    <s v="Online"/>
    <n v="637.24"/>
    <n v="12.7448"/>
    <n v="894.86"/>
    <x v="772"/>
    <x v="2"/>
    <n v="-0.43293335160942803"/>
  </r>
  <r>
    <x v="773"/>
    <x v="467"/>
    <x v="2"/>
    <x v="4"/>
    <x v="184"/>
    <x v="3"/>
    <s v="STORE2"/>
    <n v="4"/>
    <n v="402.11"/>
    <n v="0.14000000000000001"/>
    <x v="1"/>
    <n v="1383.2583999999999"/>
    <s v="Timothy Weaver"/>
    <n v="45"/>
    <x v="1"/>
    <x v="183"/>
    <s v="Ohio"/>
    <x v="0"/>
    <x v="3"/>
    <x v="1"/>
    <s v="Computer"/>
    <x v="3"/>
    <n v="392.89"/>
    <n v="320"/>
    <s v="Black-Horn"/>
    <s v="South"/>
    <s v="North Nancyview"/>
    <s v="Outlet"/>
    <n v="1608.44"/>
    <n v="225.18160000000003"/>
    <n v="1571.56"/>
    <x v="773"/>
    <x v="4"/>
    <n v="-0.1361290124824111"/>
  </r>
  <r>
    <x v="774"/>
    <x v="391"/>
    <x v="2"/>
    <x v="5"/>
    <x v="55"/>
    <x v="94"/>
    <s v="STORE17"/>
    <n v="3"/>
    <n v="846.31"/>
    <n v="0.18"/>
    <x v="2"/>
    <n v="2081.9225999999999"/>
    <s v="Isabel Foster"/>
    <n v="36"/>
    <x v="0"/>
    <x v="55"/>
    <s v="New Jersey"/>
    <x v="0"/>
    <x v="94"/>
    <x v="3"/>
    <s v="Furniture"/>
    <x v="94"/>
    <n v="388.46"/>
    <n v="208"/>
    <s v="Holloway Ltd"/>
    <s v="North"/>
    <s v="Bensonhaven"/>
    <s v="Flagship"/>
    <n v="2538.9299999999998"/>
    <n v="457.00739999999996"/>
    <n v="1165.3799999999999"/>
    <x v="774"/>
    <x v="4"/>
    <n v="0.44023855641895621"/>
  </r>
  <r>
    <x v="775"/>
    <x v="468"/>
    <x v="2"/>
    <x v="2"/>
    <x v="64"/>
    <x v="32"/>
    <s v="STORE14"/>
    <n v="1"/>
    <n v="269.94"/>
    <n v="7.0000000000000007E-2"/>
    <x v="2"/>
    <n v="251.04419999999999"/>
    <s v="Daniel Contreras"/>
    <n v="36"/>
    <x v="1"/>
    <x v="64"/>
    <s v="Florida"/>
    <x v="1"/>
    <x v="32"/>
    <x v="2"/>
    <s v="Skincare"/>
    <x v="32"/>
    <n v="358.47"/>
    <n v="213"/>
    <s v="Mcdonald Inc"/>
    <s v="South"/>
    <s v="Christopherland"/>
    <s v="Outlet"/>
    <n v="269.94"/>
    <n v="18.895800000000001"/>
    <n v="358.47"/>
    <x v="775"/>
    <x v="4"/>
    <n v="-0.42791588094845467"/>
  </r>
  <r>
    <x v="776"/>
    <x v="469"/>
    <x v="0"/>
    <x v="2"/>
    <x v="254"/>
    <x v="42"/>
    <s v="STORE4"/>
    <n v="3"/>
    <n v="909.25"/>
    <n v="0.28999999999999998"/>
    <x v="2"/>
    <n v="1936.7025000000001"/>
    <s v="Mr. William Horton"/>
    <n v="31"/>
    <x v="0"/>
    <x v="252"/>
    <s v="Virginia"/>
    <x v="1"/>
    <x v="42"/>
    <x v="0"/>
    <s v="Accessories"/>
    <x v="42"/>
    <n v="131.51"/>
    <n v="199.2"/>
    <s v="Alexander Group"/>
    <s v="South"/>
    <s v="Port Sharon"/>
    <s v="Online"/>
    <n v="2727.75"/>
    <n v="791.0474999999999"/>
    <n v="394.53"/>
    <x v="776"/>
    <x v="2"/>
    <n v="0.79628776231765075"/>
  </r>
  <r>
    <x v="777"/>
    <x v="316"/>
    <x v="0"/>
    <x v="6"/>
    <x v="402"/>
    <x v="52"/>
    <s v="STORE12"/>
    <n v="2"/>
    <n v="229.81"/>
    <n v="0.21"/>
    <x v="2"/>
    <n v="363.09980000000002"/>
    <s v="Elizabeth Smith"/>
    <n v="23"/>
    <x v="0"/>
    <x v="392"/>
    <s v="Ohio"/>
    <x v="3"/>
    <x v="52"/>
    <x v="4"/>
    <s v="Footwear"/>
    <x v="52"/>
    <n v="438.25"/>
    <n v="496"/>
    <s v="Thomas, Bridges and Harris"/>
    <s v="North"/>
    <s v="Sabrinatown"/>
    <s v="Online"/>
    <n v="459.62"/>
    <n v="96.520200000000003"/>
    <n v="876.5"/>
    <x v="777"/>
    <x v="3"/>
    <n v="-1.4139368845700273"/>
  </r>
  <r>
    <x v="778"/>
    <x v="470"/>
    <x v="0"/>
    <x v="2"/>
    <x v="65"/>
    <x v="36"/>
    <s v="STORE15"/>
    <n v="3"/>
    <n v="442.36"/>
    <n v="0.06"/>
    <x v="1"/>
    <n v="1247.4552000000001"/>
    <s v="Christopher Carter"/>
    <n v="27"/>
    <x v="1"/>
    <x v="65"/>
    <s v="South Dakota"/>
    <x v="1"/>
    <x v="36"/>
    <x v="3"/>
    <s v="Decor"/>
    <x v="36"/>
    <n v="325.26"/>
    <n v="400"/>
    <s v="Shelton PLC"/>
    <s v="North"/>
    <s v="East Jenniferstad"/>
    <s v="Flagship"/>
    <n v="1327.08"/>
    <n v="79.624799999999993"/>
    <n v="975.78"/>
    <x v="778"/>
    <x v="2"/>
    <n v="0.21778353242665557"/>
  </r>
  <r>
    <x v="779"/>
    <x v="239"/>
    <x v="0"/>
    <x v="10"/>
    <x v="19"/>
    <x v="56"/>
    <s v="STORE3"/>
    <n v="3"/>
    <n v="413.74"/>
    <n v="0.01"/>
    <x v="0"/>
    <n v="1228.8078"/>
    <s v="Maria Hill"/>
    <n v="58"/>
    <x v="1"/>
    <x v="19"/>
    <s v="Nevada"/>
    <x v="1"/>
    <x v="56"/>
    <x v="3"/>
    <s v="Kitchen"/>
    <x v="56"/>
    <n v="176.07"/>
    <n v="82"/>
    <s v="Johnson-Wright"/>
    <s v="North"/>
    <s v="Hoodberg"/>
    <s v="Outlet"/>
    <n v="1241.22"/>
    <n v="12.4122"/>
    <n v="528.21"/>
    <x v="779"/>
    <x v="1"/>
    <n v="0.57014433013852939"/>
  </r>
  <r>
    <x v="780"/>
    <x v="471"/>
    <x v="0"/>
    <x v="0"/>
    <x v="111"/>
    <x v="41"/>
    <s v="STORE14"/>
    <n v="4"/>
    <n v="79.75"/>
    <n v="0.18"/>
    <x v="1"/>
    <n v="261.58"/>
    <s v="Christopher Ford"/>
    <n v="56"/>
    <x v="0"/>
    <x v="110"/>
    <s v="Ohio"/>
    <x v="3"/>
    <x v="41"/>
    <x v="2"/>
    <s v="Makeup"/>
    <x v="41"/>
    <n v="183.04"/>
    <n v="457"/>
    <s v="Mcdonald Inc"/>
    <s v="South"/>
    <s v="Christopherland"/>
    <s v="Outlet"/>
    <n v="319"/>
    <n v="57.419999999999995"/>
    <n v="732.16"/>
    <x v="780"/>
    <x v="1"/>
    <n v="-1.7989907485281751"/>
  </r>
  <r>
    <x v="781"/>
    <x v="138"/>
    <x v="0"/>
    <x v="5"/>
    <x v="180"/>
    <x v="43"/>
    <s v="STORE12"/>
    <n v="4"/>
    <n v="95.06"/>
    <n v="0.03"/>
    <x v="0"/>
    <n v="368.83280000000002"/>
    <s v="James Berger"/>
    <n v="23"/>
    <x v="1"/>
    <x v="179"/>
    <s v="Delaware"/>
    <x v="3"/>
    <x v="43"/>
    <x v="1"/>
    <s v="Audio"/>
    <x v="43"/>
    <n v="38.520000000000003"/>
    <n v="378"/>
    <s v="Thomas, Bridges and Harris"/>
    <s v="North"/>
    <s v="Sabrinatown"/>
    <s v="Online"/>
    <n v="380.24"/>
    <n v="11.4072"/>
    <n v="154.08000000000001"/>
    <x v="781"/>
    <x v="3"/>
    <n v="0.58224973483920084"/>
  </r>
  <r>
    <x v="782"/>
    <x v="472"/>
    <x v="2"/>
    <x v="10"/>
    <x v="51"/>
    <x v="24"/>
    <s v="STORE7"/>
    <n v="4"/>
    <n v="107.08"/>
    <n v="0.27"/>
    <x v="2"/>
    <n v="312.67360000000002"/>
    <s v="Jennifer Myers"/>
    <n v="46"/>
    <x v="0"/>
    <x v="51"/>
    <s v="Wisconsin"/>
    <x v="1"/>
    <x v="24"/>
    <x v="1"/>
    <s v="Audio"/>
    <x v="24"/>
    <n v="431.67"/>
    <n v="73"/>
    <s v="Martinez-Mullins"/>
    <s v="South"/>
    <s v="Williamsfurt"/>
    <s v="Online"/>
    <n v="428.32"/>
    <n v="115.6464"/>
    <n v="1726.68"/>
    <x v="782"/>
    <x v="0"/>
    <n v="-4.5223082473224467"/>
  </r>
  <r>
    <x v="783"/>
    <x v="473"/>
    <x v="2"/>
    <x v="5"/>
    <x v="403"/>
    <x v="8"/>
    <s v="STORE18"/>
    <n v="1"/>
    <n v="873.18"/>
    <n v="0.03"/>
    <x v="2"/>
    <n v="846.98459999999989"/>
    <s v="Joshua Howard"/>
    <n v="32"/>
    <x v="1"/>
    <x v="393"/>
    <s v="South Dakota"/>
    <x v="1"/>
    <x v="8"/>
    <x v="3"/>
    <s v="Kitchen"/>
    <x v="8"/>
    <n v="201.41"/>
    <n v="146"/>
    <s v="Guerrero-Schmitt"/>
    <s v="East"/>
    <s v="East Stevechester"/>
    <s v="Flagship"/>
    <n v="873.18"/>
    <n v="26.195399999999996"/>
    <n v="201.41"/>
    <x v="783"/>
    <x v="2"/>
    <n v="0.76220346863449462"/>
  </r>
  <r>
    <x v="784"/>
    <x v="267"/>
    <x v="2"/>
    <x v="10"/>
    <x v="146"/>
    <x v="7"/>
    <s v="STORE18"/>
    <n v="1"/>
    <n v="914.75"/>
    <n v="0.1"/>
    <x v="2"/>
    <n v="823.27499999999998"/>
    <s v="Charles Conley"/>
    <n v="39"/>
    <x v="1"/>
    <x v="145"/>
    <s v="Maine"/>
    <x v="0"/>
    <x v="7"/>
    <x v="3"/>
    <s v="Storage"/>
    <x v="7"/>
    <n v="138.05000000000001"/>
    <n v="89"/>
    <s v="Guerrero-Schmitt"/>
    <s v="East"/>
    <s v="East Stevechester"/>
    <s v="Flagship"/>
    <n v="914.75"/>
    <n v="91.475000000000009"/>
    <n v="138.05000000000001"/>
    <x v="784"/>
    <x v="4"/>
    <n v="0.83231605478120907"/>
  </r>
  <r>
    <x v="785"/>
    <x v="335"/>
    <x v="1"/>
    <x v="1"/>
    <x v="184"/>
    <x v="78"/>
    <s v="STORE13"/>
    <n v="4"/>
    <n v="457.33"/>
    <n v="0.1"/>
    <x v="0"/>
    <n v="1646.3879999999999"/>
    <s v="Timothy Weaver"/>
    <n v="45"/>
    <x v="1"/>
    <x v="183"/>
    <s v="Ohio"/>
    <x v="0"/>
    <x v="78"/>
    <x v="0"/>
    <s v="Team Sports"/>
    <x v="78"/>
    <n v="107.06"/>
    <n v="359"/>
    <s v="Gardner, Humphrey and Contreras"/>
    <s v="East"/>
    <s v="Johnsonville"/>
    <s v="Flagship"/>
    <n v="1829.32"/>
    <n v="182.93200000000002"/>
    <n v="428.24"/>
    <x v="785"/>
    <x v="4"/>
    <n v="0.73989120426047805"/>
  </r>
  <r>
    <x v="786"/>
    <x v="392"/>
    <x v="0"/>
    <x v="3"/>
    <x v="404"/>
    <x v="8"/>
    <s v="STORE3"/>
    <n v="3"/>
    <n v="761.88"/>
    <n v="0.23"/>
    <x v="1"/>
    <n v="1759.9428"/>
    <s v="Ricardo Jones"/>
    <n v="30"/>
    <x v="0"/>
    <x v="394"/>
    <s v="Minnesota"/>
    <x v="2"/>
    <x v="8"/>
    <x v="3"/>
    <s v="Kitchen"/>
    <x v="8"/>
    <n v="201.41"/>
    <n v="146"/>
    <s v="Johnson-Wright"/>
    <s v="North"/>
    <s v="Hoodberg"/>
    <s v="Outlet"/>
    <n v="2285.64"/>
    <n v="525.69719999999995"/>
    <n v="604.23"/>
    <x v="786"/>
    <x v="2"/>
    <n v="0.65667634198111435"/>
  </r>
  <r>
    <x v="787"/>
    <x v="376"/>
    <x v="2"/>
    <x v="5"/>
    <x v="372"/>
    <x v="92"/>
    <s v="STORE19"/>
    <n v="4"/>
    <n v="122.87"/>
    <n v="0.13"/>
    <x v="0"/>
    <n v="427.58760000000001"/>
    <s v="Curtis Lam"/>
    <n v="55"/>
    <x v="0"/>
    <x v="363"/>
    <s v="Kentucky"/>
    <x v="1"/>
    <x v="92"/>
    <x v="4"/>
    <s v="Footwear"/>
    <x v="92"/>
    <n v="353.47"/>
    <n v="214"/>
    <s v="Mann-Austin"/>
    <s v="East"/>
    <s v="Vasquezborough"/>
    <s v="Online"/>
    <n v="491.48"/>
    <n v="63.892400000000002"/>
    <n v="1413.88"/>
    <x v="787"/>
    <x v="0"/>
    <n v="-2.3066440654499805"/>
  </r>
  <r>
    <x v="788"/>
    <x v="428"/>
    <x v="2"/>
    <x v="5"/>
    <x v="405"/>
    <x v="78"/>
    <s v="STORE4"/>
    <n v="4"/>
    <n v="753"/>
    <n v="0.28000000000000003"/>
    <x v="2"/>
    <n v="2168.64"/>
    <s v="Barbara Berry"/>
    <n v="18"/>
    <x v="1"/>
    <x v="159"/>
    <s v="Vermont"/>
    <x v="1"/>
    <x v="78"/>
    <x v="0"/>
    <s v="Team Sports"/>
    <x v="78"/>
    <n v="107.06"/>
    <n v="359"/>
    <s v="Alexander Group"/>
    <s v="South"/>
    <s v="Port Sharon"/>
    <s v="Online"/>
    <n v="3012"/>
    <n v="843.36000000000013"/>
    <n v="428.24"/>
    <x v="788"/>
    <x v="3"/>
    <n v="0.80253061826767003"/>
  </r>
  <r>
    <x v="789"/>
    <x v="474"/>
    <x v="0"/>
    <x v="6"/>
    <x v="260"/>
    <x v="23"/>
    <s v="STORE5"/>
    <n v="2"/>
    <n v="788.05"/>
    <n v="0.21"/>
    <x v="0"/>
    <n v="1245.1189999999999"/>
    <s v="James Holloway Jr."/>
    <n v="45"/>
    <x v="0"/>
    <x v="258"/>
    <s v="Indiana"/>
    <x v="2"/>
    <x v="23"/>
    <x v="4"/>
    <s v="Accessories"/>
    <x v="23"/>
    <n v="261"/>
    <n v="59"/>
    <s v="Gray Ltd"/>
    <s v="North"/>
    <s v="New Michaelchester"/>
    <s v="Outlet"/>
    <n v="1576.1"/>
    <n v="330.98099999999999"/>
    <n v="522"/>
    <x v="789"/>
    <x v="4"/>
    <n v="0.58076296321877663"/>
  </r>
  <r>
    <x v="790"/>
    <x v="13"/>
    <x v="2"/>
    <x v="7"/>
    <x v="152"/>
    <x v="74"/>
    <s v="STORE10"/>
    <n v="2"/>
    <n v="807.1"/>
    <n v="0.28999999999999998"/>
    <x v="0"/>
    <n v="1146.0820000000001"/>
    <s v="Beth Martin"/>
    <n v="34"/>
    <x v="1"/>
    <x v="151"/>
    <s v="West Virginia"/>
    <x v="2"/>
    <x v="74"/>
    <x v="0"/>
    <s v="Fitness"/>
    <x v="74"/>
    <n v="152.91999999999999"/>
    <n v="281"/>
    <s v="Hill, Wagner and Ballard"/>
    <s v="East"/>
    <s v="East Davidville"/>
    <s v="Online"/>
    <n v="1614.2"/>
    <n v="468.11799999999999"/>
    <n v="305.83999999999997"/>
    <x v="790"/>
    <x v="2"/>
    <n v="0.73314300372922714"/>
  </r>
  <r>
    <x v="791"/>
    <x v="475"/>
    <x v="0"/>
    <x v="4"/>
    <x v="211"/>
    <x v="67"/>
    <s v="STORE1"/>
    <n v="2"/>
    <n v="443.09"/>
    <n v="0.02"/>
    <x v="1"/>
    <n v="868.45639999999992"/>
    <s v="Morgan Bowen"/>
    <n v="54"/>
    <x v="0"/>
    <x v="210"/>
    <s v="Washington"/>
    <x v="0"/>
    <x v="67"/>
    <x v="1"/>
    <s v="Audio"/>
    <x v="67"/>
    <n v="439.07"/>
    <n v="142"/>
    <s v="Martinez, Adkins and Johnson"/>
    <s v="North"/>
    <s v="Danielmouth"/>
    <s v="Flagship"/>
    <n v="886.18"/>
    <n v="17.723600000000001"/>
    <n v="878.14"/>
    <x v="791"/>
    <x v="0"/>
    <n v="-1.1150358267841737E-2"/>
  </r>
  <r>
    <x v="792"/>
    <x v="476"/>
    <x v="2"/>
    <x v="7"/>
    <x v="228"/>
    <x v="46"/>
    <s v="STORE15"/>
    <n v="1"/>
    <n v="512.16"/>
    <n v="0.02"/>
    <x v="2"/>
    <n v="501.91680000000002"/>
    <s v="Gregory Curtis"/>
    <n v="45"/>
    <x v="0"/>
    <x v="227"/>
    <s v="Vermont"/>
    <x v="3"/>
    <x v="46"/>
    <x v="0"/>
    <s v="Equipment"/>
    <x v="46"/>
    <n v="21.34"/>
    <n v="65"/>
    <s v="Shelton PLC"/>
    <s v="North"/>
    <s v="East Jenniferstad"/>
    <s v="Flagship"/>
    <n v="512.16"/>
    <n v="10.2432"/>
    <n v="21.34"/>
    <x v="792"/>
    <x v="4"/>
    <n v="0.95748299319727892"/>
  </r>
  <r>
    <x v="793"/>
    <x v="85"/>
    <x v="0"/>
    <x v="11"/>
    <x v="266"/>
    <x v="89"/>
    <s v="STORE18"/>
    <n v="2"/>
    <n v="602.54999999999995"/>
    <n v="0.23"/>
    <x v="2"/>
    <n v="927.92699999999991"/>
    <s v="John Perez"/>
    <n v="54"/>
    <x v="0"/>
    <x v="264"/>
    <s v="Louisiana"/>
    <x v="1"/>
    <x v="89"/>
    <x v="0"/>
    <s v="Fitness"/>
    <x v="89"/>
    <n v="313.26"/>
    <n v="369"/>
    <s v="Guerrero-Schmitt"/>
    <s v="East"/>
    <s v="East Stevechester"/>
    <s v="Flagship"/>
    <n v="1205.0999999999999"/>
    <n v="277.173"/>
    <n v="626.52"/>
    <x v="793"/>
    <x v="0"/>
    <n v="0.32481757724476168"/>
  </r>
  <r>
    <x v="794"/>
    <x v="142"/>
    <x v="2"/>
    <x v="9"/>
    <x v="112"/>
    <x v="63"/>
    <s v="STORE0"/>
    <n v="3"/>
    <n v="846.19"/>
    <n v="0.09"/>
    <x v="2"/>
    <n v="2310.0987"/>
    <s v="Daniel Rivas"/>
    <n v="39"/>
    <x v="1"/>
    <x v="111"/>
    <s v="Georgia"/>
    <x v="2"/>
    <x v="63"/>
    <x v="1"/>
    <s v="Accessories"/>
    <x v="63"/>
    <n v="450.71"/>
    <n v="389"/>
    <s v="Rivera-Warner"/>
    <s v="East"/>
    <s v="Washingtonfurt"/>
    <s v="Flagship"/>
    <n v="2538.5700000000002"/>
    <n v="228.47130000000001"/>
    <n v="1352.1299999999999"/>
    <x v="794"/>
    <x v="4"/>
    <n v="0.41468734647571559"/>
  </r>
  <r>
    <x v="795"/>
    <x v="359"/>
    <x v="2"/>
    <x v="10"/>
    <x v="215"/>
    <x v="20"/>
    <s v="STORE8"/>
    <n v="1"/>
    <n v="506.73"/>
    <n v="0.28999999999999998"/>
    <x v="0"/>
    <n v="359.7783"/>
    <s v="Robert King"/>
    <n v="58"/>
    <x v="1"/>
    <x v="214"/>
    <s v="Rhode Island"/>
    <x v="0"/>
    <x v="20"/>
    <x v="4"/>
    <s v="Bottoms"/>
    <x v="20"/>
    <n v="218.22"/>
    <n v="224"/>
    <s v="Bean, Jones and Park"/>
    <s v="West"/>
    <s v="Thompsonborough"/>
    <s v="Online"/>
    <n v="506.73"/>
    <n v="146.95169999999999"/>
    <n v="218.22"/>
    <x v="795"/>
    <x v="1"/>
    <n v="0.39345980566365452"/>
  </r>
  <r>
    <x v="796"/>
    <x v="289"/>
    <x v="0"/>
    <x v="4"/>
    <x v="406"/>
    <x v="69"/>
    <s v="STORE16"/>
    <n v="1"/>
    <n v="408.66"/>
    <n v="0.13"/>
    <x v="2"/>
    <n v="355.5342"/>
    <s v="Debra Liu"/>
    <n v="55"/>
    <x v="0"/>
    <x v="395"/>
    <s v="Minnesota"/>
    <x v="3"/>
    <x v="69"/>
    <x v="1"/>
    <s v="Accessories"/>
    <x v="69"/>
    <n v="88.49"/>
    <n v="246"/>
    <s v="Frederick-Wright"/>
    <s v="West"/>
    <s v="New Jimmymouth"/>
    <s v="Flagship"/>
    <n v="408.66"/>
    <n v="53.125800000000005"/>
    <n v="88.49"/>
    <x v="796"/>
    <x v="0"/>
    <n v="0.75110692585973438"/>
  </r>
  <r>
    <x v="797"/>
    <x v="21"/>
    <x v="0"/>
    <x v="2"/>
    <x v="407"/>
    <x v="67"/>
    <s v="STORE17"/>
    <n v="3"/>
    <n v="170.48"/>
    <n v="0.06"/>
    <x v="2"/>
    <n v="480.75359999999989"/>
    <s v="Ashley Griffin"/>
    <n v="40"/>
    <x v="1"/>
    <x v="396"/>
    <s v="Maryland"/>
    <x v="0"/>
    <x v="67"/>
    <x v="1"/>
    <s v="Audio"/>
    <x v="67"/>
    <n v="439.07"/>
    <n v="142"/>
    <s v="Holloway Ltd"/>
    <s v="North"/>
    <s v="Bensonhaven"/>
    <s v="Flagship"/>
    <n v="511.43999999999994"/>
    <n v="30.686399999999995"/>
    <n v="1317.21"/>
    <x v="797"/>
    <x v="4"/>
    <n v="-1.7398858791697043"/>
  </r>
  <r>
    <x v="798"/>
    <x v="216"/>
    <x v="2"/>
    <x v="9"/>
    <x v="90"/>
    <x v="97"/>
    <s v="STORE9"/>
    <n v="1"/>
    <n v="423.48"/>
    <n v="0.18"/>
    <x v="1"/>
    <n v="347.25360000000012"/>
    <s v="David Cobb"/>
    <n v="36"/>
    <x v="0"/>
    <x v="90"/>
    <s v="South Dakota"/>
    <x v="2"/>
    <x v="97"/>
    <x v="4"/>
    <s v="Bottoms"/>
    <x v="97"/>
    <n v="303.75"/>
    <n v="343"/>
    <s v="Moore, Padilla and Butler"/>
    <s v="South"/>
    <s v="East Johnstad"/>
    <s v="Flagship"/>
    <n v="423.48"/>
    <n v="76.226399999999998"/>
    <n v="303.75"/>
    <x v="798"/>
    <x v="4"/>
    <n v="0.12527904678310062"/>
  </r>
  <r>
    <x v="799"/>
    <x v="64"/>
    <x v="1"/>
    <x v="11"/>
    <x v="328"/>
    <x v="80"/>
    <s v="STORE11"/>
    <n v="4"/>
    <n v="23.57"/>
    <n v="0.1"/>
    <x v="0"/>
    <n v="84.852000000000004"/>
    <s v="Jon Ortiz"/>
    <n v="28"/>
    <x v="1"/>
    <x v="322"/>
    <s v="Delaware"/>
    <x v="3"/>
    <x v="80"/>
    <x v="3"/>
    <s v="Appliances"/>
    <x v="80"/>
    <n v="447.43"/>
    <n v="191"/>
    <s v="Aguirre-Keller"/>
    <s v="South"/>
    <s v="Lake Michael"/>
    <s v="Online"/>
    <n v="94.28"/>
    <n v="9.4280000000000008"/>
    <n v="1789.72"/>
    <x v="799"/>
    <x v="2"/>
    <n v="-20.092254749446091"/>
  </r>
  <r>
    <x v="800"/>
    <x v="315"/>
    <x v="2"/>
    <x v="2"/>
    <x v="25"/>
    <x v="63"/>
    <s v="STORE18"/>
    <n v="2"/>
    <n v="953.26"/>
    <n v="0.1"/>
    <x v="2"/>
    <n v="1715.8679999999999"/>
    <s v="Erika Padilla"/>
    <n v="50"/>
    <x v="0"/>
    <x v="25"/>
    <s v="Alabama"/>
    <x v="2"/>
    <x v="63"/>
    <x v="1"/>
    <s v="Accessories"/>
    <x v="63"/>
    <n v="450.71"/>
    <n v="389"/>
    <s v="Guerrero-Schmitt"/>
    <s v="East"/>
    <s v="East Stevechester"/>
    <s v="Flagship"/>
    <n v="1906.52"/>
    <n v="190.65200000000002"/>
    <n v="901.42"/>
    <x v="800"/>
    <x v="0"/>
    <n v="0.4746565586630207"/>
  </r>
  <r>
    <x v="801"/>
    <x v="477"/>
    <x v="1"/>
    <x v="1"/>
    <x v="268"/>
    <x v="78"/>
    <s v="STORE7"/>
    <n v="3"/>
    <n v="405.13"/>
    <n v="0.14000000000000001"/>
    <x v="2"/>
    <n v="1045.2354"/>
    <s v="Justin Mason Dds"/>
    <n v="39"/>
    <x v="1"/>
    <x v="266"/>
    <s v="Connecticut"/>
    <x v="0"/>
    <x v="78"/>
    <x v="0"/>
    <s v="Team Sports"/>
    <x v="78"/>
    <n v="107.06"/>
    <n v="359"/>
    <s v="Martinez-Mullins"/>
    <s v="South"/>
    <s v="Williamsfurt"/>
    <s v="Online"/>
    <n v="1215.3899999999999"/>
    <n v="170.15459999999999"/>
    <n v="321.18"/>
    <x v="801"/>
    <x v="4"/>
    <n v="0.69271993658079312"/>
  </r>
  <r>
    <x v="802"/>
    <x v="7"/>
    <x v="1"/>
    <x v="3"/>
    <x v="350"/>
    <x v="95"/>
    <s v="STORE4"/>
    <n v="2"/>
    <n v="333.83"/>
    <n v="0.26"/>
    <x v="1"/>
    <n v="494.0684"/>
    <s v="Mrs. Susan Buckley"/>
    <n v="52"/>
    <x v="1"/>
    <x v="343"/>
    <s v="Arizona"/>
    <x v="1"/>
    <x v="95"/>
    <x v="4"/>
    <s v="Outerwear"/>
    <x v="95"/>
    <n v="296.83"/>
    <n v="352"/>
    <s v="Alexander Group"/>
    <s v="South"/>
    <s v="Port Sharon"/>
    <s v="Online"/>
    <n v="667.66"/>
    <n v="173.5916"/>
    <n v="593.66"/>
    <x v="802"/>
    <x v="0"/>
    <n v="-0.20157451883180541"/>
  </r>
  <r>
    <x v="803"/>
    <x v="478"/>
    <x v="2"/>
    <x v="9"/>
    <x v="203"/>
    <x v="52"/>
    <s v="STORE3"/>
    <n v="2"/>
    <n v="727.18"/>
    <n v="0.22"/>
    <x v="1"/>
    <n v="1134.4007999999999"/>
    <s v="Teresa Johnson"/>
    <n v="64"/>
    <x v="1"/>
    <x v="202"/>
    <s v="Georgia"/>
    <x v="0"/>
    <x v="52"/>
    <x v="4"/>
    <s v="Footwear"/>
    <x v="52"/>
    <n v="438.25"/>
    <n v="496"/>
    <s v="Johnson-Wright"/>
    <s v="North"/>
    <s v="Hoodberg"/>
    <s v="Outlet"/>
    <n v="1454.36"/>
    <n v="319.95919999999995"/>
    <n v="876.5"/>
    <x v="803"/>
    <x v="1"/>
    <n v="0.22734539679450147"/>
  </r>
  <r>
    <x v="804"/>
    <x v="428"/>
    <x v="2"/>
    <x v="5"/>
    <x v="408"/>
    <x v="23"/>
    <s v="STORE10"/>
    <n v="2"/>
    <n v="516.02"/>
    <n v="0.19"/>
    <x v="2"/>
    <n v="835.95240000000001"/>
    <s v="Angela Robinson"/>
    <n v="44"/>
    <x v="0"/>
    <x v="397"/>
    <s v="Tennessee"/>
    <x v="1"/>
    <x v="23"/>
    <x v="4"/>
    <s v="Accessories"/>
    <x v="23"/>
    <n v="261"/>
    <n v="59"/>
    <s v="Hill, Wagner and Ballard"/>
    <s v="East"/>
    <s v="East Davidville"/>
    <s v="Online"/>
    <n v="1032.04"/>
    <n v="196.08760000000001"/>
    <n v="522"/>
    <x v="804"/>
    <x v="4"/>
    <n v="0.37556253202933565"/>
  </r>
  <r>
    <x v="805"/>
    <x v="191"/>
    <x v="0"/>
    <x v="9"/>
    <x v="125"/>
    <x v="63"/>
    <s v="STORE11"/>
    <n v="2"/>
    <n v="705.61"/>
    <n v="0.28000000000000003"/>
    <x v="0"/>
    <n v="1016.0784"/>
    <s v="Lisa Chandler"/>
    <n v="29"/>
    <x v="0"/>
    <x v="124"/>
    <s v="Montana"/>
    <x v="1"/>
    <x v="63"/>
    <x v="1"/>
    <s v="Accessories"/>
    <x v="63"/>
    <n v="450.71"/>
    <n v="389"/>
    <s v="Aguirre-Keller"/>
    <s v="South"/>
    <s v="Lake Michael"/>
    <s v="Online"/>
    <n v="1411.22"/>
    <n v="395.14160000000004"/>
    <n v="901.42"/>
    <x v="805"/>
    <x v="2"/>
    <n v="0.11284404825454417"/>
  </r>
  <r>
    <x v="806"/>
    <x v="479"/>
    <x v="0"/>
    <x v="5"/>
    <x v="185"/>
    <x v="94"/>
    <s v="STORE8"/>
    <n v="3"/>
    <n v="654.47"/>
    <n v="0.18"/>
    <x v="2"/>
    <n v="1609.9962"/>
    <s v="Shannon Miller"/>
    <n v="22"/>
    <x v="0"/>
    <x v="184"/>
    <s v="Kentucky"/>
    <x v="0"/>
    <x v="94"/>
    <x v="3"/>
    <s v="Furniture"/>
    <x v="94"/>
    <n v="388.46"/>
    <n v="208"/>
    <s v="Bean, Jones and Park"/>
    <s v="West"/>
    <s v="Thompsonborough"/>
    <s v="Online"/>
    <n v="1963.41"/>
    <n v="353.41379999999998"/>
    <n v="1165.3799999999999"/>
    <x v="806"/>
    <x v="3"/>
    <n v="0.27615978224047993"/>
  </r>
  <r>
    <x v="807"/>
    <x v="480"/>
    <x v="2"/>
    <x v="9"/>
    <x v="120"/>
    <x v="12"/>
    <s v="STORE15"/>
    <n v="2"/>
    <n v="315.27"/>
    <n v="0.23"/>
    <x v="0"/>
    <n v="485.51580000000001"/>
    <s v="Amy Wilson"/>
    <n v="44"/>
    <x v="1"/>
    <x v="119"/>
    <s v="Indiana"/>
    <x v="1"/>
    <x v="12"/>
    <x v="0"/>
    <s v="Accessories"/>
    <x v="12"/>
    <n v="131.24"/>
    <n v="232"/>
    <s v="Shelton PLC"/>
    <s v="North"/>
    <s v="East Jenniferstad"/>
    <s v="Flagship"/>
    <n v="630.54"/>
    <n v="145.02420000000001"/>
    <n v="262.48"/>
    <x v="807"/>
    <x v="4"/>
    <n v="0.45937907684981621"/>
  </r>
  <r>
    <x v="808"/>
    <x v="279"/>
    <x v="0"/>
    <x v="3"/>
    <x v="248"/>
    <x v="77"/>
    <s v="STORE2"/>
    <n v="1"/>
    <n v="974.47"/>
    <n v="0.05"/>
    <x v="0"/>
    <n v="925.74649999999997"/>
    <s v="Alejandro Doyle"/>
    <n v="35"/>
    <x v="0"/>
    <x v="246"/>
    <s v="New Mexico"/>
    <x v="1"/>
    <x v="77"/>
    <x v="0"/>
    <s v="Accessories"/>
    <x v="77"/>
    <n v="38.76"/>
    <n v="137"/>
    <s v="Black-Horn"/>
    <s v="South"/>
    <s v="North Nancyview"/>
    <s v="Outlet"/>
    <n v="974.47"/>
    <n v="48.723500000000001"/>
    <n v="38.76"/>
    <x v="808"/>
    <x v="2"/>
    <n v="0.95813108664196944"/>
  </r>
  <r>
    <x v="809"/>
    <x v="481"/>
    <x v="0"/>
    <x v="6"/>
    <x v="101"/>
    <x v="95"/>
    <s v="STORE4"/>
    <n v="2"/>
    <n v="803.3"/>
    <n v="0.17"/>
    <x v="0"/>
    <n v="1333.4780000000001"/>
    <s v="Amber Mcclain"/>
    <n v="58"/>
    <x v="0"/>
    <x v="101"/>
    <s v="Florida"/>
    <x v="2"/>
    <x v="95"/>
    <x v="4"/>
    <s v="Outerwear"/>
    <x v="95"/>
    <n v="296.83"/>
    <n v="352"/>
    <s v="Alexander Group"/>
    <s v="South"/>
    <s v="Port Sharon"/>
    <s v="Online"/>
    <n v="1606.6"/>
    <n v="273.12200000000001"/>
    <n v="593.66"/>
    <x v="809"/>
    <x v="1"/>
    <n v="0.5548033038415332"/>
  </r>
  <r>
    <x v="810"/>
    <x v="21"/>
    <x v="0"/>
    <x v="2"/>
    <x v="199"/>
    <x v="95"/>
    <s v="STORE10"/>
    <n v="4"/>
    <n v="863.87"/>
    <n v="0.21"/>
    <x v="2"/>
    <n v="2729.8292000000001"/>
    <s v="Nathan Hernandez"/>
    <n v="32"/>
    <x v="1"/>
    <x v="198"/>
    <s v="Montana"/>
    <x v="2"/>
    <x v="95"/>
    <x v="4"/>
    <s v="Outerwear"/>
    <x v="95"/>
    <n v="296.83"/>
    <n v="352"/>
    <s v="Hill, Wagner and Ballard"/>
    <s v="East"/>
    <s v="East Davidville"/>
    <s v="Online"/>
    <n v="3455.48"/>
    <n v="725.6508"/>
    <n v="1187.32"/>
    <x v="810"/>
    <x v="2"/>
    <n v="0.56505703726811929"/>
  </r>
  <r>
    <x v="811"/>
    <x v="212"/>
    <x v="0"/>
    <x v="7"/>
    <x v="262"/>
    <x v="61"/>
    <s v="STORE18"/>
    <n v="1"/>
    <n v="450.11"/>
    <n v="0.17"/>
    <x v="0"/>
    <n v="373.59129999999999"/>
    <s v="James Foster"/>
    <n v="19"/>
    <x v="0"/>
    <x v="260"/>
    <s v="Utah"/>
    <x v="0"/>
    <x v="61"/>
    <x v="3"/>
    <s v="Kitchen"/>
    <x v="61"/>
    <n v="143.43"/>
    <n v="58"/>
    <s v="Guerrero-Schmitt"/>
    <s v="East"/>
    <s v="East Stevechester"/>
    <s v="Flagship"/>
    <n v="450.11"/>
    <n v="76.51870000000001"/>
    <n v="143.43"/>
    <x v="811"/>
    <x v="3"/>
    <n v="0.61607778339591956"/>
  </r>
  <r>
    <x v="812"/>
    <x v="40"/>
    <x v="0"/>
    <x v="0"/>
    <x v="409"/>
    <x v="88"/>
    <s v="STORE13"/>
    <n v="1"/>
    <n v="289.82"/>
    <n v="0.18"/>
    <x v="2"/>
    <n v="237.6524"/>
    <s v="Timothy Sanders"/>
    <n v="29"/>
    <x v="0"/>
    <x v="398"/>
    <s v="Florida"/>
    <x v="3"/>
    <x v="88"/>
    <x v="3"/>
    <s v="Furniture"/>
    <x v="88"/>
    <n v="243.7"/>
    <n v="130"/>
    <s v="Gardner, Humphrey and Contreras"/>
    <s v="East"/>
    <s v="Johnsonville"/>
    <s v="Flagship"/>
    <n v="289.82"/>
    <n v="52.1676"/>
    <n v="243.7"/>
    <x v="812"/>
    <x v="2"/>
    <n v="-2.544724984893899E-2"/>
  </r>
  <r>
    <x v="813"/>
    <x v="271"/>
    <x v="2"/>
    <x v="7"/>
    <x v="159"/>
    <x v="59"/>
    <s v="STORE10"/>
    <n v="4"/>
    <n v="250.64"/>
    <n v="0.1"/>
    <x v="1"/>
    <n v="902.30399999999997"/>
    <s v="Mr. Christopher Sims"/>
    <n v="50"/>
    <x v="1"/>
    <x v="158"/>
    <s v="Connecticut"/>
    <x v="2"/>
    <x v="59"/>
    <x v="0"/>
    <s v="Accessories"/>
    <x v="59"/>
    <n v="434.84"/>
    <n v="185"/>
    <s v="Hill, Wagner and Ballard"/>
    <s v="East"/>
    <s v="East Davidville"/>
    <s v="Online"/>
    <n v="1002.56"/>
    <n v="100.256"/>
    <n v="1739.36"/>
    <x v="813"/>
    <x v="0"/>
    <n v="-0.92768734262510189"/>
  </r>
  <r>
    <x v="814"/>
    <x v="213"/>
    <x v="2"/>
    <x v="7"/>
    <x v="86"/>
    <x v="20"/>
    <s v="STORE19"/>
    <n v="4"/>
    <n v="373.49"/>
    <n v="0.16"/>
    <x v="2"/>
    <n v="1254.9264000000001"/>
    <s v="Cynthia Roberts"/>
    <n v="22"/>
    <x v="1"/>
    <x v="86"/>
    <s v="Vermont"/>
    <x v="0"/>
    <x v="20"/>
    <x v="4"/>
    <s v="Bottoms"/>
    <x v="20"/>
    <n v="218.22"/>
    <n v="224"/>
    <s v="Mann-Austin"/>
    <s v="East"/>
    <s v="Vasquezborough"/>
    <s v="Online"/>
    <n v="1493.96"/>
    <n v="239.03360000000001"/>
    <n v="872.88"/>
    <x v="814"/>
    <x v="3"/>
    <n v="0.30443729608365883"/>
  </r>
  <r>
    <x v="815"/>
    <x v="287"/>
    <x v="0"/>
    <x v="10"/>
    <x v="149"/>
    <x v="58"/>
    <s v="STORE9"/>
    <n v="4"/>
    <n v="348.91"/>
    <n v="0.18"/>
    <x v="1"/>
    <n v="1144.4248"/>
    <s v="Cody Diaz"/>
    <n v="27"/>
    <x v="1"/>
    <x v="148"/>
    <s v="New Hampshire"/>
    <x v="2"/>
    <x v="58"/>
    <x v="4"/>
    <s v="Outerwear"/>
    <x v="58"/>
    <n v="364.67"/>
    <n v="452"/>
    <s v="Moore, Padilla and Butler"/>
    <s v="South"/>
    <s v="East Johnstad"/>
    <s v="Flagship"/>
    <n v="1395.64"/>
    <n v="251.21520000000001"/>
    <n v="1458.68"/>
    <x v="815"/>
    <x v="2"/>
    <n v="-0.27459663579468047"/>
  </r>
  <r>
    <x v="816"/>
    <x v="155"/>
    <x v="0"/>
    <x v="10"/>
    <x v="407"/>
    <x v="32"/>
    <s v="STORE17"/>
    <n v="4"/>
    <n v="212.96"/>
    <n v="0.17"/>
    <x v="0"/>
    <n v="707.02719999999999"/>
    <s v="Ashley Griffin"/>
    <n v="40"/>
    <x v="1"/>
    <x v="396"/>
    <s v="Maryland"/>
    <x v="0"/>
    <x v="32"/>
    <x v="2"/>
    <s v="Skincare"/>
    <x v="32"/>
    <n v="358.47"/>
    <n v="213"/>
    <s v="Holloway Ltd"/>
    <s v="North"/>
    <s v="Bensonhaven"/>
    <s v="Flagship"/>
    <n v="851.84"/>
    <n v="144.81280000000001"/>
    <n v="1433.88"/>
    <x v="816"/>
    <x v="4"/>
    <n v="-1.028040788246902"/>
  </r>
  <r>
    <x v="817"/>
    <x v="194"/>
    <x v="0"/>
    <x v="10"/>
    <x v="410"/>
    <x v="16"/>
    <s v="STORE19"/>
    <n v="3"/>
    <n v="871.34"/>
    <n v="0.11"/>
    <x v="2"/>
    <n v="2326.4778000000001"/>
    <s v="Christopher Stewart"/>
    <n v="21"/>
    <x v="0"/>
    <x v="399"/>
    <s v="New York"/>
    <x v="3"/>
    <x v="16"/>
    <x v="3"/>
    <s v="Decor"/>
    <x v="16"/>
    <n v="219.12"/>
    <n v="378"/>
    <s v="Mann-Austin"/>
    <s v="East"/>
    <s v="Vasquezborough"/>
    <s v="Online"/>
    <n v="2614.02"/>
    <n v="287.54219999999998"/>
    <n v="657.36"/>
    <x v="817"/>
    <x v="3"/>
    <n v="0.71744411229713856"/>
  </r>
  <r>
    <x v="818"/>
    <x v="309"/>
    <x v="2"/>
    <x v="0"/>
    <x v="323"/>
    <x v="32"/>
    <s v="STORE0"/>
    <n v="2"/>
    <n v="698.94"/>
    <n v="0.06"/>
    <x v="0"/>
    <n v="1314.0072"/>
    <s v="Diane Watson"/>
    <n v="53"/>
    <x v="1"/>
    <x v="318"/>
    <s v="Texas"/>
    <x v="1"/>
    <x v="32"/>
    <x v="2"/>
    <s v="Skincare"/>
    <x v="32"/>
    <n v="358.47"/>
    <n v="213"/>
    <s v="Rivera-Warner"/>
    <s v="East"/>
    <s v="Washingtonfurt"/>
    <s v="Flagship"/>
    <n v="1397.88"/>
    <n v="83.872799999999998"/>
    <n v="716.94"/>
    <x v="818"/>
    <x v="0"/>
    <n v="0.45438655130656813"/>
  </r>
  <r>
    <x v="819"/>
    <x v="373"/>
    <x v="2"/>
    <x v="6"/>
    <x v="214"/>
    <x v="1"/>
    <s v="STORE0"/>
    <n v="1"/>
    <n v="719.94"/>
    <n v="0.23"/>
    <x v="2"/>
    <n v="554.35380000000009"/>
    <s v="Robert House"/>
    <n v="34"/>
    <x v="0"/>
    <x v="213"/>
    <s v="Maryland"/>
    <x v="0"/>
    <x v="1"/>
    <x v="1"/>
    <s v="Audio"/>
    <x v="1"/>
    <n v="403.71"/>
    <n v="159"/>
    <s v="Rivera-Warner"/>
    <s v="East"/>
    <s v="Washingtonfurt"/>
    <s v="Flagship"/>
    <n v="719.94"/>
    <n v="165.58620000000002"/>
    <n v="403.71"/>
    <x v="819"/>
    <x v="2"/>
    <n v="0.27174667152998694"/>
  </r>
  <r>
    <x v="820"/>
    <x v="48"/>
    <x v="0"/>
    <x v="3"/>
    <x v="279"/>
    <x v="77"/>
    <s v="STORE4"/>
    <n v="2"/>
    <n v="278.16000000000003"/>
    <n v="0.22"/>
    <x v="1"/>
    <n v="433.92960000000011"/>
    <s v="Amber Jackson"/>
    <n v="29"/>
    <x v="1"/>
    <x v="276"/>
    <s v="South Dakota"/>
    <x v="1"/>
    <x v="77"/>
    <x v="0"/>
    <s v="Accessories"/>
    <x v="77"/>
    <n v="38.76"/>
    <n v="137"/>
    <s v="Alexander Group"/>
    <s v="South"/>
    <s v="Port Sharon"/>
    <s v="Online"/>
    <n v="556.32000000000005"/>
    <n v="122.39040000000001"/>
    <n v="77.52"/>
    <x v="820"/>
    <x v="2"/>
    <n v="0.82135350987810007"/>
  </r>
  <r>
    <x v="821"/>
    <x v="482"/>
    <x v="0"/>
    <x v="4"/>
    <x v="286"/>
    <x v="2"/>
    <s v="STORE5"/>
    <n v="1"/>
    <n v="678.9"/>
    <n v="0.17"/>
    <x v="0"/>
    <n v="563.48699999999997"/>
    <s v="Sharon Brown"/>
    <n v="37"/>
    <x v="1"/>
    <x v="30"/>
    <s v="Michigan"/>
    <x v="0"/>
    <x v="2"/>
    <x v="2"/>
    <s v="Fragrance"/>
    <x v="2"/>
    <n v="43.29"/>
    <n v="267"/>
    <s v="Gray Ltd"/>
    <s v="North"/>
    <s v="New Michaelchester"/>
    <s v="Outlet"/>
    <n v="678.9"/>
    <n v="115.41300000000001"/>
    <n v="43.29"/>
    <x v="821"/>
    <x v="4"/>
    <n v="0.9231748026130151"/>
  </r>
  <r>
    <x v="822"/>
    <x v="296"/>
    <x v="0"/>
    <x v="7"/>
    <x v="270"/>
    <x v="60"/>
    <s v="STORE15"/>
    <n v="4"/>
    <n v="94.13"/>
    <n v="0.15"/>
    <x v="0"/>
    <n v="320.04199999999997"/>
    <s v="Laura Alvarez"/>
    <n v="49"/>
    <x v="1"/>
    <x v="268"/>
    <s v="Washington"/>
    <x v="1"/>
    <x v="60"/>
    <x v="4"/>
    <s v="Accessories"/>
    <x v="60"/>
    <n v="174.02"/>
    <n v="268"/>
    <s v="Shelton PLC"/>
    <s v="North"/>
    <s v="East Jenniferstad"/>
    <s v="Flagship"/>
    <n v="376.52"/>
    <n v="56.477999999999994"/>
    <n v="696.08"/>
    <x v="822"/>
    <x v="0"/>
    <n v="-1.1749645359046628"/>
  </r>
  <r>
    <x v="823"/>
    <x v="483"/>
    <x v="2"/>
    <x v="11"/>
    <x v="411"/>
    <x v="38"/>
    <s v="STORE1"/>
    <n v="4"/>
    <n v="415.02"/>
    <n v="0.01"/>
    <x v="1"/>
    <n v="1643.4792"/>
    <s v="Dalton Walters"/>
    <n v="31"/>
    <x v="0"/>
    <x v="400"/>
    <s v="Wisconsin"/>
    <x v="2"/>
    <x v="38"/>
    <x v="0"/>
    <s v="Fitness"/>
    <x v="38"/>
    <n v="167.12"/>
    <n v="316"/>
    <s v="Martinez, Adkins and Johnson"/>
    <s v="North"/>
    <s v="Danielmouth"/>
    <s v="Flagship"/>
    <n v="1660.08"/>
    <n v="16.6008"/>
    <n v="668.48"/>
    <x v="823"/>
    <x v="2"/>
    <n v="0.59325314247968575"/>
  </r>
  <r>
    <x v="824"/>
    <x v="484"/>
    <x v="2"/>
    <x v="0"/>
    <x v="370"/>
    <x v="75"/>
    <s v="STORE4"/>
    <n v="4"/>
    <n v="780.07"/>
    <n v="0.03"/>
    <x v="0"/>
    <n v="3026.6716000000001"/>
    <s v="Sarah Rodgers"/>
    <n v="23"/>
    <x v="1"/>
    <x v="361"/>
    <s v="West Virginia"/>
    <x v="0"/>
    <x v="75"/>
    <x v="1"/>
    <s v="Accessories"/>
    <x v="75"/>
    <n v="449.4"/>
    <n v="338"/>
    <s v="Alexander Group"/>
    <s v="South"/>
    <s v="Port Sharon"/>
    <s v="Online"/>
    <n v="3120.28"/>
    <n v="93.608400000000003"/>
    <n v="1797.6"/>
    <x v="824"/>
    <x v="3"/>
    <n v="0.40608026321719215"/>
  </r>
  <r>
    <x v="825"/>
    <x v="485"/>
    <x v="2"/>
    <x v="7"/>
    <x v="155"/>
    <x v="92"/>
    <s v="STORE15"/>
    <n v="4"/>
    <n v="184.57"/>
    <n v="0.28000000000000003"/>
    <x v="0"/>
    <n v="531.5616"/>
    <s v="Samuel Mullins"/>
    <n v="27"/>
    <x v="1"/>
    <x v="154"/>
    <s v="Louisiana"/>
    <x v="3"/>
    <x v="92"/>
    <x v="4"/>
    <s v="Footwear"/>
    <x v="92"/>
    <n v="353.47"/>
    <n v="214"/>
    <s v="Shelton PLC"/>
    <s v="North"/>
    <s v="East Jenniferstad"/>
    <s v="Flagship"/>
    <n v="738.28"/>
    <n v="206.7184"/>
    <n v="1413.88"/>
    <x v="825"/>
    <x v="2"/>
    <n v="-1.6598610584361251"/>
  </r>
  <r>
    <x v="826"/>
    <x v="486"/>
    <x v="0"/>
    <x v="7"/>
    <x v="86"/>
    <x v="15"/>
    <s v="STORE4"/>
    <n v="4"/>
    <n v="277.58"/>
    <n v="0.22"/>
    <x v="1"/>
    <n v="866.04959999999994"/>
    <s v="Cynthia Roberts"/>
    <n v="22"/>
    <x v="1"/>
    <x v="86"/>
    <s v="Vermont"/>
    <x v="0"/>
    <x v="15"/>
    <x v="0"/>
    <s v="Fitness"/>
    <x v="15"/>
    <n v="240.63"/>
    <n v="423"/>
    <s v="Alexander Group"/>
    <s v="South"/>
    <s v="Port Sharon"/>
    <s v="Online"/>
    <n v="1110.32"/>
    <n v="244.2704"/>
    <n v="962.52"/>
    <x v="826"/>
    <x v="3"/>
    <n v="-0.11139131061315662"/>
  </r>
  <r>
    <x v="827"/>
    <x v="480"/>
    <x v="2"/>
    <x v="9"/>
    <x v="253"/>
    <x v="45"/>
    <s v="STORE3"/>
    <n v="1"/>
    <n v="36.799999999999997"/>
    <n v="0.18"/>
    <x v="0"/>
    <n v="30.175999999999998"/>
    <s v="Christopher Lester"/>
    <n v="64"/>
    <x v="0"/>
    <x v="251"/>
    <s v="Georgia"/>
    <x v="2"/>
    <x v="45"/>
    <x v="0"/>
    <s v="Team Sports"/>
    <x v="45"/>
    <n v="204.39"/>
    <n v="281"/>
    <s v="Johnson-Wright"/>
    <s v="North"/>
    <s v="Hoodberg"/>
    <s v="Outlet"/>
    <n v="36.799999999999997"/>
    <n v="6.6239999999999997"/>
    <n v="204.39"/>
    <x v="827"/>
    <x v="1"/>
    <n v="-5.7732635206786851"/>
  </r>
  <r>
    <x v="828"/>
    <x v="203"/>
    <x v="2"/>
    <x v="2"/>
    <x v="412"/>
    <x v="12"/>
    <s v="STORE6"/>
    <n v="1"/>
    <n v="539.37"/>
    <n v="0.14000000000000001"/>
    <x v="0"/>
    <n v="463.85820000000001"/>
    <s v="Steve Hunt"/>
    <n v="54"/>
    <x v="0"/>
    <x v="401"/>
    <s v="Virginia"/>
    <x v="3"/>
    <x v="12"/>
    <x v="0"/>
    <s v="Accessories"/>
    <x v="12"/>
    <n v="131.24"/>
    <n v="232"/>
    <s v="Benson-Elliott"/>
    <s v="East"/>
    <s v="Port Josephberg"/>
    <s v="Online"/>
    <n v="539.37"/>
    <n v="75.511800000000008"/>
    <n v="131.24"/>
    <x v="828"/>
    <x v="0"/>
    <n v="0.71706870763522124"/>
  </r>
  <r>
    <x v="829"/>
    <x v="451"/>
    <x v="2"/>
    <x v="10"/>
    <x v="269"/>
    <x v="42"/>
    <s v="STORE18"/>
    <n v="1"/>
    <n v="27.83"/>
    <n v="0.3"/>
    <x v="1"/>
    <n v="19.481000000000002"/>
    <s v="Jamie Yoder"/>
    <n v="43"/>
    <x v="0"/>
    <x v="267"/>
    <s v="Wisconsin"/>
    <x v="1"/>
    <x v="42"/>
    <x v="0"/>
    <s v="Accessories"/>
    <x v="42"/>
    <n v="131.51"/>
    <n v="199.2"/>
    <s v="Guerrero-Schmitt"/>
    <s v="East"/>
    <s v="East Stevechester"/>
    <s v="Flagship"/>
    <n v="27.83"/>
    <n v="8.3489999999999984"/>
    <n v="131.51"/>
    <x v="829"/>
    <x v="4"/>
    <n v="-5.7506801498896349"/>
  </r>
  <r>
    <x v="830"/>
    <x v="441"/>
    <x v="0"/>
    <x v="2"/>
    <x v="413"/>
    <x v="7"/>
    <s v="STORE4"/>
    <n v="3"/>
    <n v="698.72"/>
    <n v="0.28000000000000003"/>
    <x v="2"/>
    <n v="1509.2352000000001"/>
    <s v="Bryan Garcia"/>
    <n v="54"/>
    <x v="1"/>
    <x v="402"/>
    <s v="Wyoming"/>
    <x v="2"/>
    <x v="7"/>
    <x v="3"/>
    <s v="Storage"/>
    <x v="7"/>
    <n v="138.05000000000001"/>
    <n v="89"/>
    <s v="Alexander Group"/>
    <s v="South"/>
    <s v="Port Sharon"/>
    <s v="Online"/>
    <n v="2096.16"/>
    <n v="586.9248"/>
    <n v="414.15000000000003"/>
    <x v="830"/>
    <x v="0"/>
    <n v="0.72558949062412537"/>
  </r>
  <r>
    <x v="831"/>
    <x v="487"/>
    <x v="2"/>
    <x v="6"/>
    <x v="172"/>
    <x v="3"/>
    <s v="STORE13"/>
    <n v="4"/>
    <n v="528.23"/>
    <n v="0.15"/>
    <x v="2"/>
    <n v="1795.982"/>
    <s v="Kenneth Lambert"/>
    <n v="55"/>
    <x v="1"/>
    <x v="171"/>
    <s v="Kansas"/>
    <x v="1"/>
    <x v="3"/>
    <x v="1"/>
    <s v="Computer"/>
    <x v="3"/>
    <n v="392.89"/>
    <n v="320"/>
    <s v="Gardner, Humphrey and Contreras"/>
    <s v="East"/>
    <s v="Johnsonville"/>
    <s v="Flagship"/>
    <n v="2112.92"/>
    <n v="316.93799999999999"/>
    <n v="1571.56"/>
    <x v="831"/>
    <x v="0"/>
    <n v="0.12495782251715219"/>
  </r>
  <r>
    <x v="832"/>
    <x v="488"/>
    <x v="0"/>
    <x v="8"/>
    <x v="36"/>
    <x v="54"/>
    <s v="STORE16"/>
    <n v="2"/>
    <n v="780.9"/>
    <n v="0.24"/>
    <x v="1"/>
    <n v="1186.9680000000001"/>
    <s v="Darrell Miller"/>
    <n v="59"/>
    <x v="1"/>
    <x v="36"/>
    <s v="Florida"/>
    <x v="1"/>
    <x v="54"/>
    <x v="4"/>
    <s v="Outerwear"/>
    <x v="54"/>
    <n v="167.34"/>
    <n v="296"/>
    <s v="Frederick-Wright"/>
    <s v="West"/>
    <s v="New Jimmymouth"/>
    <s v="Flagship"/>
    <n v="1561.8"/>
    <n v="374.83199999999999"/>
    <n v="334.68"/>
    <x v="832"/>
    <x v="1"/>
    <n v="0.71803789150170849"/>
  </r>
  <r>
    <x v="833"/>
    <x v="409"/>
    <x v="1"/>
    <x v="3"/>
    <x v="367"/>
    <x v="39"/>
    <s v="STORE14"/>
    <n v="1"/>
    <n v="977.97"/>
    <n v="0.06"/>
    <x v="2"/>
    <n v="919.29179999999997"/>
    <s v="Wesley Thompson"/>
    <n v="38"/>
    <x v="0"/>
    <x v="167"/>
    <s v="Maine"/>
    <x v="3"/>
    <x v="39"/>
    <x v="3"/>
    <s v="Storage"/>
    <x v="39"/>
    <n v="123.46"/>
    <n v="76"/>
    <s v="Mcdonald Inc"/>
    <s v="South"/>
    <s v="Christopherland"/>
    <s v="Outlet"/>
    <n v="977.97"/>
    <n v="58.678199999999997"/>
    <n v="123.46"/>
    <x v="833"/>
    <x v="4"/>
    <n v="0.86570096676593866"/>
  </r>
  <r>
    <x v="834"/>
    <x v="489"/>
    <x v="0"/>
    <x v="4"/>
    <x v="89"/>
    <x v="50"/>
    <s v="STORE12"/>
    <n v="4"/>
    <n v="354.65"/>
    <n v="0.19"/>
    <x v="0"/>
    <n v="1149.066"/>
    <s v="Gregory Allen"/>
    <n v="20"/>
    <x v="1"/>
    <x v="89"/>
    <s v="Vermont"/>
    <x v="1"/>
    <x v="50"/>
    <x v="2"/>
    <s v="Skincare"/>
    <x v="50"/>
    <n v="305.5"/>
    <n v="159"/>
    <s v="Thomas, Bridges and Harris"/>
    <s v="North"/>
    <s v="Sabrinatown"/>
    <s v="Online"/>
    <n v="1418.6"/>
    <n v="269.53399999999999"/>
    <n v="1222"/>
    <x v="834"/>
    <x v="3"/>
    <n v="-6.347242020910894E-2"/>
  </r>
  <r>
    <x v="835"/>
    <x v="490"/>
    <x v="0"/>
    <x v="9"/>
    <x v="413"/>
    <x v="88"/>
    <s v="STORE19"/>
    <n v="1"/>
    <n v="671.62"/>
    <n v="0.09"/>
    <x v="2"/>
    <n v="611.17420000000004"/>
    <s v="Bryan Garcia"/>
    <n v="54"/>
    <x v="1"/>
    <x v="402"/>
    <s v="Wyoming"/>
    <x v="2"/>
    <x v="88"/>
    <x v="3"/>
    <s v="Furniture"/>
    <x v="88"/>
    <n v="243.7"/>
    <n v="130"/>
    <s v="Mann-Austin"/>
    <s v="East"/>
    <s v="Vasquezborough"/>
    <s v="Online"/>
    <n v="671.62"/>
    <n v="60.445799999999998"/>
    <n v="243.7"/>
    <x v="835"/>
    <x v="0"/>
    <n v="0.60125934635329836"/>
  </r>
  <r>
    <x v="836"/>
    <x v="62"/>
    <x v="2"/>
    <x v="8"/>
    <x v="352"/>
    <x v="74"/>
    <s v="STORE3"/>
    <n v="1"/>
    <n v="867.32"/>
    <n v="0.28999999999999998"/>
    <x v="1"/>
    <n v="615.79719999999998"/>
    <s v="Tiffany Williams"/>
    <n v="64"/>
    <x v="1"/>
    <x v="345"/>
    <s v="New Hampshire"/>
    <x v="0"/>
    <x v="74"/>
    <x v="0"/>
    <s v="Fitness"/>
    <x v="74"/>
    <n v="152.91999999999999"/>
    <n v="281"/>
    <s v="Johnson-Wright"/>
    <s v="North"/>
    <s v="Hoodberg"/>
    <s v="Outlet"/>
    <n v="867.32"/>
    <n v="251.52279999999999"/>
    <n v="152.91999999999999"/>
    <x v="836"/>
    <x v="1"/>
    <n v="0.75167149184829041"/>
  </r>
  <r>
    <x v="837"/>
    <x v="314"/>
    <x v="0"/>
    <x v="6"/>
    <x v="150"/>
    <x v="31"/>
    <s v="STORE12"/>
    <n v="3"/>
    <n v="240.27"/>
    <n v="0.15"/>
    <x v="1"/>
    <n v="612.68850000000009"/>
    <s v="Krystal Ford"/>
    <n v="34"/>
    <x v="1"/>
    <x v="149"/>
    <s v="Arizona"/>
    <x v="1"/>
    <x v="31"/>
    <x v="3"/>
    <s v="Kitchen"/>
    <x v="31"/>
    <n v="298.86"/>
    <n v="308"/>
    <s v="Thomas, Bridges and Harris"/>
    <s v="North"/>
    <s v="Sabrinatown"/>
    <s v="Online"/>
    <n v="720.81000000000006"/>
    <n v="108.12150000000001"/>
    <n v="896.58"/>
    <x v="837"/>
    <x v="2"/>
    <n v="-0.46335372705706068"/>
  </r>
  <r>
    <x v="838"/>
    <x v="491"/>
    <x v="2"/>
    <x v="9"/>
    <x v="178"/>
    <x v="77"/>
    <s v="STORE16"/>
    <n v="2"/>
    <n v="619.12"/>
    <n v="0.28000000000000003"/>
    <x v="2"/>
    <n v="891.53279999999995"/>
    <s v="Rhonda Morales"/>
    <n v="61"/>
    <x v="1"/>
    <x v="177"/>
    <s v="California"/>
    <x v="0"/>
    <x v="77"/>
    <x v="0"/>
    <s v="Accessories"/>
    <x v="77"/>
    <n v="38.76"/>
    <n v="137"/>
    <s v="Frederick-Wright"/>
    <s v="West"/>
    <s v="New Jimmymouth"/>
    <s v="Flagship"/>
    <n v="1238.24"/>
    <n v="346.70720000000006"/>
    <n v="77.52"/>
    <x v="838"/>
    <x v="1"/>
    <n v="0.91304862816039978"/>
  </r>
  <r>
    <x v="839"/>
    <x v="82"/>
    <x v="2"/>
    <x v="10"/>
    <x v="26"/>
    <x v="72"/>
    <s v="STORE0"/>
    <n v="3"/>
    <n v="693.42"/>
    <n v="0.08"/>
    <x v="1"/>
    <n v="1913.8391999999999"/>
    <s v="Stuart Johnson"/>
    <n v="42"/>
    <x v="1"/>
    <x v="26"/>
    <s v="North Dakota"/>
    <x v="1"/>
    <x v="72"/>
    <x v="3"/>
    <s v="Lighting"/>
    <x v="72"/>
    <n v="371.38"/>
    <n v="220"/>
    <s v="Rivera-Warner"/>
    <s v="East"/>
    <s v="Washingtonfurt"/>
    <s v="Flagship"/>
    <n v="2080.2599999999998"/>
    <n v="166.42079999999999"/>
    <n v="1114.1399999999999"/>
    <x v="839"/>
    <x v="4"/>
    <n v="0.41785077868610909"/>
  </r>
  <r>
    <x v="840"/>
    <x v="379"/>
    <x v="2"/>
    <x v="6"/>
    <x v="140"/>
    <x v="70"/>
    <s v="STORE10"/>
    <n v="4"/>
    <n v="751.63"/>
    <n v="0.28000000000000003"/>
    <x v="2"/>
    <n v="2164.6943999999999"/>
    <s v="Travis Holland"/>
    <n v="38"/>
    <x v="0"/>
    <x v="139"/>
    <s v="New Hampshire"/>
    <x v="3"/>
    <x v="70"/>
    <x v="1"/>
    <s v="Accessories"/>
    <x v="70"/>
    <n v="177.98"/>
    <n v="103"/>
    <s v="Hill, Wagner and Ballard"/>
    <s v="East"/>
    <s v="East Davidville"/>
    <s v="Online"/>
    <n v="3006.52"/>
    <n v="841.82560000000012"/>
    <n v="711.92"/>
    <x v="840"/>
    <x v="4"/>
    <n v="0.67112216856106799"/>
  </r>
  <r>
    <x v="841"/>
    <x v="264"/>
    <x v="0"/>
    <x v="9"/>
    <x v="407"/>
    <x v="45"/>
    <s v="STORE15"/>
    <n v="3"/>
    <n v="108.14"/>
    <n v="0.19"/>
    <x v="2"/>
    <n v="262.78019999999998"/>
    <s v="Ashley Griffin"/>
    <n v="40"/>
    <x v="1"/>
    <x v="396"/>
    <s v="Maryland"/>
    <x v="0"/>
    <x v="45"/>
    <x v="0"/>
    <s v="Team Sports"/>
    <x v="45"/>
    <n v="204.39"/>
    <n v="281"/>
    <s v="Shelton PLC"/>
    <s v="North"/>
    <s v="East Jenniferstad"/>
    <s v="Flagship"/>
    <n v="324.42"/>
    <n v="61.639800000000001"/>
    <n v="613.16999999999996"/>
    <x v="841"/>
    <x v="4"/>
    <n v="-1.3333949818136983"/>
  </r>
  <r>
    <x v="842"/>
    <x v="2"/>
    <x v="0"/>
    <x v="2"/>
    <x v="142"/>
    <x v="16"/>
    <s v="STORE4"/>
    <n v="1"/>
    <n v="964.11"/>
    <n v="0.17"/>
    <x v="2"/>
    <n v="800.21129999999994"/>
    <s v="Kristen Fischer"/>
    <n v="57"/>
    <x v="0"/>
    <x v="141"/>
    <s v="Arkansas"/>
    <x v="1"/>
    <x v="16"/>
    <x v="3"/>
    <s v="Decor"/>
    <x v="16"/>
    <n v="219.12"/>
    <n v="378"/>
    <s v="Alexander Group"/>
    <s v="South"/>
    <s v="Port Sharon"/>
    <s v="Online"/>
    <n v="964.11"/>
    <n v="163.89870000000002"/>
    <n v="219.12"/>
    <x v="842"/>
    <x v="1"/>
    <n v="0.72617232473472937"/>
  </r>
  <r>
    <x v="843"/>
    <x v="492"/>
    <x v="0"/>
    <x v="7"/>
    <x v="87"/>
    <x v="46"/>
    <s v="STORE0"/>
    <n v="1"/>
    <n v="346.2"/>
    <n v="0.28999999999999998"/>
    <x v="0"/>
    <n v="245.80199999999999"/>
    <s v="Joseph Richards"/>
    <n v="34"/>
    <x v="1"/>
    <x v="87"/>
    <s v="Alabama"/>
    <x v="3"/>
    <x v="46"/>
    <x v="0"/>
    <s v="Equipment"/>
    <x v="46"/>
    <n v="21.34"/>
    <n v="65"/>
    <s v="Rivera-Warner"/>
    <s v="East"/>
    <s v="Washingtonfurt"/>
    <s v="Flagship"/>
    <n v="346.2"/>
    <n v="100.398"/>
    <n v="21.34"/>
    <x v="843"/>
    <x v="2"/>
    <n v="0.91318215474243492"/>
  </r>
  <r>
    <x v="844"/>
    <x v="333"/>
    <x v="0"/>
    <x v="7"/>
    <x v="414"/>
    <x v="19"/>
    <s v="STORE15"/>
    <n v="3"/>
    <n v="791.75"/>
    <n v="0.28999999999999998"/>
    <x v="0"/>
    <n v="1686.4275"/>
    <s v="Christina Robertson"/>
    <n v="59"/>
    <x v="0"/>
    <x v="403"/>
    <s v="Kentucky"/>
    <x v="1"/>
    <x v="19"/>
    <x v="1"/>
    <s v="Computer"/>
    <x v="19"/>
    <n v="253.33"/>
    <n v="266"/>
    <s v="Shelton PLC"/>
    <s v="North"/>
    <s v="East Jenniferstad"/>
    <s v="Flagship"/>
    <n v="2375.25"/>
    <n v="688.82249999999999"/>
    <n v="759.99"/>
    <x v="844"/>
    <x v="1"/>
    <n v="0.54934914189907358"/>
  </r>
  <r>
    <x v="845"/>
    <x v="493"/>
    <x v="1"/>
    <x v="1"/>
    <x v="133"/>
    <x v="11"/>
    <s v="STORE13"/>
    <n v="1"/>
    <n v="529.84"/>
    <n v="0.13"/>
    <x v="1"/>
    <n v="460.96080000000001"/>
    <s v="Casey Simpson"/>
    <n v="54"/>
    <x v="0"/>
    <x v="132"/>
    <s v="Mississippi"/>
    <x v="1"/>
    <x v="11"/>
    <x v="1"/>
    <s v="Mobile"/>
    <x v="11"/>
    <n v="326.06"/>
    <n v="301"/>
    <s v="Gardner, Humphrey and Contreras"/>
    <s v="East"/>
    <s v="Johnsonville"/>
    <s v="Flagship"/>
    <n v="529.84"/>
    <n v="68.879200000000012"/>
    <n v="326.06"/>
    <x v="845"/>
    <x v="0"/>
    <n v="0.29265134909519419"/>
  </r>
  <r>
    <x v="846"/>
    <x v="494"/>
    <x v="2"/>
    <x v="11"/>
    <x v="198"/>
    <x v="59"/>
    <s v="STORE3"/>
    <n v="3"/>
    <n v="582.57000000000005"/>
    <n v="0.11"/>
    <x v="1"/>
    <n v="1555.4619"/>
    <s v="Debra Mccullough"/>
    <n v="42"/>
    <x v="0"/>
    <x v="197"/>
    <s v="Montana"/>
    <x v="1"/>
    <x v="59"/>
    <x v="0"/>
    <s v="Accessories"/>
    <x v="59"/>
    <n v="434.84"/>
    <n v="185"/>
    <s v="Johnson-Wright"/>
    <s v="North"/>
    <s v="Hoodberg"/>
    <s v="Outlet"/>
    <n v="1747.71"/>
    <n v="192.24809999999999"/>
    <n v="1304.52"/>
    <x v="846"/>
    <x v="4"/>
    <n v="0.16132950604576043"/>
  </r>
  <r>
    <x v="847"/>
    <x v="495"/>
    <x v="1"/>
    <x v="3"/>
    <x v="225"/>
    <x v="98"/>
    <s v="STORE17"/>
    <n v="1"/>
    <n v="219.81"/>
    <n v="0.22"/>
    <x v="2"/>
    <n v="171.45179999999999"/>
    <s v="Rodney Huffman"/>
    <n v="20"/>
    <x v="1"/>
    <x v="224"/>
    <s v="Delaware"/>
    <x v="2"/>
    <x v="98"/>
    <x v="0"/>
    <s v="Accessories"/>
    <x v="98"/>
    <n v="60.65"/>
    <n v="75"/>
    <s v="Holloway Ltd"/>
    <s v="North"/>
    <s v="Bensonhaven"/>
    <s v="Flagship"/>
    <n v="219.81"/>
    <n v="48.358200000000004"/>
    <n v="60.65"/>
    <x v="847"/>
    <x v="3"/>
    <n v="0.64625626560934324"/>
  </r>
  <r>
    <x v="848"/>
    <x v="223"/>
    <x v="0"/>
    <x v="5"/>
    <x v="388"/>
    <x v="7"/>
    <s v="STORE18"/>
    <n v="4"/>
    <n v="883.31"/>
    <n v="0.27"/>
    <x v="0"/>
    <n v="2579.2651999999998"/>
    <s v="Sarah Marsh"/>
    <n v="47"/>
    <x v="1"/>
    <x v="379"/>
    <s v="New York"/>
    <x v="0"/>
    <x v="7"/>
    <x v="3"/>
    <s v="Storage"/>
    <x v="7"/>
    <n v="138.05000000000001"/>
    <n v="89"/>
    <s v="Guerrero-Schmitt"/>
    <s v="East"/>
    <s v="East Stevechester"/>
    <s v="Flagship"/>
    <n v="3533.24"/>
    <n v="953.97479999999996"/>
    <n v="552.20000000000005"/>
    <x v="848"/>
    <x v="0"/>
    <n v="0.7859080175237505"/>
  </r>
  <r>
    <x v="849"/>
    <x v="356"/>
    <x v="0"/>
    <x v="1"/>
    <x v="241"/>
    <x v="53"/>
    <s v="STORE14"/>
    <n v="4"/>
    <n v="329.06"/>
    <n v="0.04"/>
    <x v="2"/>
    <n v="1263.5904"/>
    <s v="Nathaniel Hill"/>
    <n v="43"/>
    <x v="1"/>
    <x v="239"/>
    <s v="Kansas"/>
    <x v="0"/>
    <x v="53"/>
    <x v="0"/>
    <s v="Accessories"/>
    <x v="53"/>
    <n v="144.53"/>
    <n v="367"/>
    <s v="Mcdonald Inc"/>
    <s v="South"/>
    <s v="Christopherland"/>
    <s v="Outlet"/>
    <n v="1316.24"/>
    <n v="52.6496"/>
    <n v="578.12"/>
    <x v="849"/>
    <x v="4"/>
    <n v="0.54247832208918334"/>
  </r>
  <r>
    <x v="850"/>
    <x v="496"/>
    <x v="2"/>
    <x v="4"/>
    <x v="102"/>
    <x v="88"/>
    <s v="STORE11"/>
    <n v="1"/>
    <n v="935.78"/>
    <n v="0.03"/>
    <x v="1"/>
    <n v="907.70659999999998"/>
    <s v="Lance Baker"/>
    <n v="50"/>
    <x v="1"/>
    <x v="102"/>
    <s v="Florida"/>
    <x v="0"/>
    <x v="88"/>
    <x v="3"/>
    <s v="Furniture"/>
    <x v="88"/>
    <n v="243.7"/>
    <n v="130"/>
    <s v="Aguirre-Keller"/>
    <s v="South"/>
    <s v="Lake Michael"/>
    <s v="Online"/>
    <n v="935.78"/>
    <n v="28.073399999999999"/>
    <n v="243.7"/>
    <x v="850"/>
    <x v="0"/>
    <n v="0.73152117655638937"/>
  </r>
  <r>
    <x v="851"/>
    <x v="497"/>
    <x v="0"/>
    <x v="0"/>
    <x v="11"/>
    <x v="17"/>
    <s v="STORE10"/>
    <n v="4"/>
    <n v="597.79999999999995"/>
    <n v="0.2"/>
    <x v="0"/>
    <n v="1912.96"/>
    <s v="Jessica Gonzalez"/>
    <n v="34"/>
    <x v="1"/>
    <x v="11"/>
    <s v="Iowa"/>
    <x v="3"/>
    <x v="17"/>
    <x v="2"/>
    <s v="Fragrance"/>
    <x v="17"/>
    <n v="482.75"/>
    <n v="444"/>
    <s v="Hill, Wagner and Ballard"/>
    <s v="East"/>
    <s v="East Davidville"/>
    <s v="Online"/>
    <n v="2391.1999999999998"/>
    <n v="478.24"/>
    <n v="1931"/>
    <x v="851"/>
    <x v="2"/>
    <n v="-9.4304115088658224E-3"/>
  </r>
  <r>
    <x v="852"/>
    <x v="345"/>
    <x v="2"/>
    <x v="6"/>
    <x v="415"/>
    <x v="26"/>
    <s v="STORE18"/>
    <n v="4"/>
    <n v="266.98"/>
    <n v="0.16"/>
    <x v="0"/>
    <n v="897.05280000000005"/>
    <s v="Beth Allen"/>
    <n v="32"/>
    <x v="1"/>
    <x v="404"/>
    <s v="Oklahoma"/>
    <x v="2"/>
    <x v="26"/>
    <x v="1"/>
    <s v="Accessories"/>
    <x v="26"/>
    <n v="242.23"/>
    <n v="453"/>
    <s v="Guerrero-Schmitt"/>
    <s v="East"/>
    <s v="East Stevechester"/>
    <s v="Flagship"/>
    <n v="1067.92"/>
    <n v="170.86720000000003"/>
    <n v="968.92"/>
    <x v="852"/>
    <x v="2"/>
    <n v="-8.0114793688844083E-2"/>
  </r>
  <r>
    <x v="853"/>
    <x v="498"/>
    <x v="2"/>
    <x v="7"/>
    <x v="416"/>
    <x v="7"/>
    <s v="STORE15"/>
    <n v="3"/>
    <n v="360.18"/>
    <n v="0.03"/>
    <x v="0"/>
    <n v="1048.1238000000001"/>
    <s v="Joseph Mendoza"/>
    <n v="33"/>
    <x v="0"/>
    <x v="405"/>
    <s v="Maryland"/>
    <x v="0"/>
    <x v="7"/>
    <x v="3"/>
    <s v="Storage"/>
    <x v="7"/>
    <n v="138.05000000000001"/>
    <n v="89"/>
    <s v="Shelton PLC"/>
    <s v="North"/>
    <s v="East Jenniferstad"/>
    <s v="Flagship"/>
    <n v="1080.54"/>
    <n v="32.416199999999996"/>
    <n v="414.15000000000003"/>
    <x v="853"/>
    <x v="2"/>
    <n v="0.60486537945231278"/>
  </r>
  <r>
    <x v="854"/>
    <x v="321"/>
    <x v="2"/>
    <x v="0"/>
    <x v="402"/>
    <x v="6"/>
    <s v="STORE0"/>
    <n v="3"/>
    <n v="247.41"/>
    <n v="0.05"/>
    <x v="2"/>
    <n v="705.11850000000004"/>
    <s v="Elizabeth Smith"/>
    <n v="23"/>
    <x v="0"/>
    <x v="392"/>
    <s v="Ohio"/>
    <x v="3"/>
    <x v="6"/>
    <x v="3"/>
    <s v="Decor"/>
    <x v="6"/>
    <n v="461.47"/>
    <n v="190"/>
    <s v="Rivera-Warner"/>
    <s v="East"/>
    <s v="Washingtonfurt"/>
    <s v="Flagship"/>
    <n v="742.23"/>
    <n v="37.111499999999999"/>
    <n v="1384.41"/>
    <x v="854"/>
    <x v="3"/>
    <n v="-0.96337211404891521"/>
  </r>
  <r>
    <x v="855"/>
    <x v="163"/>
    <x v="1"/>
    <x v="3"/>
    <x v="417"/>
    <x v="49"/>
    <s v="STORE15"/>
    <n v="3"/>
    <n v="674.66"/>
    <n v="0.23"/>
    <x v="0"/>
    <n v="1558.4646"/>
    <s v="Cody Blake"/>
    <n v="21"/>
    <x v="0"/>
    <x v="406"/>
    <s v="Virginia"/>
    <x v="0"/>
    <x v="49"/>
    <x v="0"/>
    <s v="Team Sports"/>
    <x v="49"/>
    <n v="318.91000000000003"/>
    <n v="114"/>
    <s v="Shelton PLC"/>
    <s v="North"/>
    <s v="East Jenniferstad"/>
    <s v="Flagship"/>
    <n v="2023.98"/>
    <n v="465.5154"/>
    <n v="956.73"/>
    <x v="855"/>
    <x v="3"/>
    <n v="0.38610732640317913"/>
  </r>
  <r>
    <x v="856"/>
    <x v="499"/>
    <x v="2"/>
    <x v="7"/>
    <x v="139"/>
    <x v="63"/>
    <s v="STORE4"/>
    <n v="1"/>
    <n v="913.98"/>
    <n v="0.27"/>
    <x v="1"/>
    <n v="667.20539999999994"/>
    <s v="Tyler Cook"/>
    <n v="26"/>
    <x v="1"/>
    <x v="138"/>
    <s v="Alaska"/>
    <x v="2"/>
    <x v="63"/>
    <x v="1"/>
    <s v="Accessories"/>
    <x v="63"/>
    <n v="450.71"/>
    <n v="389"/>
    <s v="Alexander Group"/>
    <s v="South"/>
    <s v="Port Sharon"/>
    <s v="Online"/>
    <n v="913.98"/>
    <n v="246.77460000000002"/>
    <n v="450.71"/>
    <x v="856"/>
    <x v="2"/>
    <n v="0.32448088699521915"/>
  </r>
  <r>
    <x v="857"/>
    <x v="406"/>
    <x v="2"/>
    <x v="10"/>
    <x v="130"/>
    <x v="47"/>
    <s v="STORE10"/>
    <n v="4"/>
    <n v="370.5"/>
    <n v="0.13"/>
    <x v="1"/>
    <n v="1289.3399999999999"/>
    <s v="Elizabeth Johnson"/>
    <n v="53"/>
    <x v="1"/>
    <x v="129"/>
    <s v="Washington"/>
    <x v="2"/>
    <x v="47"/>
    <x v="1"/>
    <s v="Computer"/>
    <x v="47"/>
    <n v="377.52"/>
    <n v="485"/>
    <s v="Hill, Wagner and Ballard"/>
    <s v="East"/>
    <s v="East Davidville"/>
    <s v="Online"/>
    <n v="1482"/>
    <n v="192.66"/>
    <n v="1510.08"/>
    <x v="857"/>
    <x v="0"/>
    <n v="-0.17120387174833637"/>
  </r>
  <r>
    <x v="858"/>
    <x v="500"/>
    <x v="0"/>
    <x v="3"/>
    <x v="237"/>
    <x v="18"/>
    <s v="STORE13"/>
    <n v="1"/>
    <n v="735.1"/>
    <n v="0.1"/>
    <x v="1"/>
    <n v="661.59"/>
    <s v="Ashley Anderson"/>
    <n v="60"/>
    <x v="1"/>
    <x v="235"/>
    <s v="Mississippi"/>
    <x v="0"/>
    <x v="18"/>
    <x v="0"/>
    <s v="Fitness"/>
    <x v="18"/>
    <n v="477.61"/>
    <n v="300"/>
    <s v="Gardner, Humphrey and Contreras"/>
    <s v="East"/>
    <s v="Johnsonville"/>
    <s v="Flagship"/>
    <n v="735.1"/>
    <n v="73.510000000000005"/>
    <n v="477.61"/>
    <x v="858"/>
    <x v="1"/>
    <n v="0.27808763735848485"/>
  </r>
  <r>
    <x v="859"/>
    <x v="339"/>
    <x v="0"/>
    <x v="3"/>
    <x v="163"/>
    <x v="29"/>
    <s v="STORE2"/>
    <n v="3"/>
    <n v="448.55"/>
    <n v="0.05"/>
    <x v="0"/>
    <n v="1278.3675000000001"/>
    <s v="Matthew Hanna"/>
    <n v="33"/>
    <x v="1"/>
    <x v="162"/>
    <s v="Michigan"/>
    <x v="1"/>
    <x v="29"/>
    <x v="3"/>
    <s v="Lighting"/>
    <x v="29"/>
    <n v="228.53"/>
    <n v="469"/>
    <s v="Black-Horn"/>
    <s v="South"/>
    <s v="North Nancyview"/>
    <s v="Outlet"/>
    <n v="1345.65"/>
    <n v="67.282500000000013"/>
    <n v="685.59"/>
    <x v="859"/>
    <x v="2"/>
    <n v="0.46369881900157817"/>
  </r>
  <r>
    <x v="860"/>
    <x v="501"/>
    <x v="2"/>
    <x v="6"/>
    <x v="358"/>
    <x v="94"/>
    <s v="STORE13"/>
    <n v="3"/>
    <n v="904.96"/>
    <n v="7.0000000000000007E-2"/>
    <x v="2"/>
    <n v="2524.8384000000001"/>
    <s v="Alyssa Vargas"/>
    <n v="53"/>
    <x v="0"/>
    <x v="351"/>
    <s v="Montana"/>
    <x v="1"/>
    <x v="94"/>
    <x v="3"/>
    <s v="Furniture"/>
    <x v="94"/>
    <n v="388.46"/>
    <n v="208"/>
    <s v="Gardner, Humphrey and Contreras"/>
    <s v="East"/>
    <s v="Johnsonville"/>
    <s v="Flagship"/>
    <n v="2714.88"/>
    <n v="190.04160000000002"/>
    <n v="1165.3799999999999"/>
    <x v="860"/>
    <x v="0"/>
    <n v="0.53843382610150425"/>
  </r>
  <r>
    <x v="861"/>
    <x v="418"/>
    <x v="0"/>
    <x v="3"/>
    <x v="386"/>
    <x v="88"/>
    <s v="STORE13"/>
    <n v="4"/>
    <n v="408.72"/>
    <n v="0.16"/>
    <x v="2"/>
    <n v="1373.2991999999999"/>
    <s v="Shelley Ponce"/>
    <n v="23"/>
    <x v="0"/>
    <x v="377"/>
    <s v="Rhode Island"/>
    <x v="0"/>
    <x v="88"/>
    <x v="3"/>
    <s v="Furniture"/>
    <x v="88"/>
    <n v="243.7"/>
    <n v="130"/>
    <s v="Gardner, Humphrey and Contreras"/>
    <s v="East"/>
    <s v="Johnsonville"/>
    <s v="Flagship"/>
    <n v="1634.88"/>
    <n v="261.58080000000001"/>
    <n v="974.8"/>
    <x v="861"/>
    <x v="3"/>
    <n v="0.29017653254294473"/>
  </r>
  <r>
    <x v="862"/>
    <x v="502"/>
    <x v="0"/>
    <x v="10"/>
    <x v="205"/>
    <x v="51"/>
    <s v="STORE3"/>
    <n v="4"/>
    <n v="770.65"/>
    <n v="0.27"/>
    <x v="0"/>
    <n v="2250.2979999999998"/>
    <s v="Kristi Lopez"/>
    <n v="46"/>
    <x v="1"/>
    <x v="204"/>
    <s v="New Jersey"/>
    <x v="0"/>
    <x v="51"/>
    <x v="2"/>
    <s v="Haircare"/>
    <x v="51"/>
    <n v="214.32"/>
    <n v="383"/>
    <s v="Johnson-Wright"/>
    <s v="North"/>
    <s v="Hoodberg"/>
    <s v="Outlet"/>
    <n v="3082.6"/>
    <n v="832.30200000000002"/>
    <n v="857.28"/>
    <x v="862"/>
    <x v="0"/>
    <n v="0.61903712308325387"/>
  </r>
  <r>
    <x v="863"/>
    <x v="503"/>
    <x v="2"/>
    <x v="10"/>
    <x v="43"/>
    <x v="37"/>
    <s v="STORE6"/>
    <n v="1"/>
    <n v="649.22"/>
    <n v="0.03"/>
    <x v="2"/>
    <n v="629.74340000000007"/>
    <s v="Sarah Brady"/>
    <n v="47"/>
    <x v="0"/>
    <x v="43"/>
    <s v="Iowa"/>
    <x v="1"/>
    <x v="37"/>
    <x v="3"/>
    <s v="Kitchen"/>
    <x v="37"/>
    <n v="19.52"/>
    <n v="57"/>
    <s v="Benson-Elliott"/>
    <s v="East"/>
    <s v="Port Josephberg"/>
    <s v="Online"/>
    <n v="649.22"/>
    <n v="19.476600000000001"/>
    <n v="19.52"/>
    <x v="863"/>
    <x v="0"/>
    <n v="0.96900324798957804"/>
  </r>
  <r>
    <x v="864"/>
    <x v="504"/>
    <x v="0"/>
    <x v="5"/>
    <x v="14"/>
    <x v="9"/>
    <s v="STORE10"/>
    <n v="2"/>
    <n v="379.78"/>
    <n v="0.2"/>
    <x v="0"/>
    <n v="607.64800000000002"/>
    <s v="Sherry Cabrera"/>
    <n v="55"/>
    <x v="0"/>
    <x v="14"/>
    <s v="Pennsylvania"/>
    <x v="2"/>
    <x v="9"/>
    <x v="3"/>
    <s v="Decor"/>
    <x v="9"/>
    <n v="179.77"/>
    <n v="305"/>
    <s v="Hill, Wagner and Ballard"/>
    <s v="East"/>
    <s v="East Davidville"/>
    <s v="Online"/>
    <n v="759.56"/>
    <n v="151.91200000000001"/>
    <n v="359.54"/>
    <x v="864"/>
    <x v="0"/>
    <n v="0.40830875770182734"/>
  </r>
  <r>
    <x v="865"/>
    <x v="505"/>
    <x v="2"/>
    <x v="10"/>
    <x v="201"/>
    <x v="19"/>
    <s v="STORE8"/>
    <n v="3"/>
    <n v="924.15"/>
    <n v="0.1"/>
    <x v="1"/>
    <n v="2495.2049999999999"/>
    <s v="Nicholas Webb"/>
    <n v="19"/>
    <x v="0"/>
    <x v="200"/>
    <s v="Nevada"/>
    <x v="0"/>
    <x v="19"/>
    <x v="1"/>
    <s v="Computer"/>
    <x v="19"/>
    <n v="253.33"/>
    <n v="266"/>
    <s v="Bean, Jones and Park"/>
    <s v="West"/>
    <s v="Thompsonborough"/>
    <s v="Online"/>
    <n v="2772.45"/>
    <n v="277.245"/>
    <n v="759.99"/>
    <x v="865"/>
    <x v="3"/>
    <n v="0.69541981520556428"/>
  </r>
  <r>
    <x v="866"/>
    <x v="506"/>
    <x v="0"/>
    <x v="11"/>
    <x v="262"/>
    <x v="49"/>
    <s v="STORE17"/>
    <n v="3"/>
    <n v="144.66999999999999"/>
    <n v="0.28999999999999998"/>
    <x v="2"/>
    <n v="308.14710000000002"/>
    <s v="James Foster"/>
    <n v="19"/>
    <x v="0"/>
    <x v="260"/>
    <s v="Utah"/>
    <x v="0"/>
    <x v="49"/>
    <x v="0"/>
    <s v="Team Sports"/>
    <x v="49"/>
    <n v="318.91000000000003"/>
    <n v="114"/>
    <s v="Holloway Ltd"/>
    <s v="North"/>
    <s v="Bensonhaven"/>
    <s v="Flagship"/>
    <n v="434.01"/>
    <n v="125.86289999999998"/>
    <n v="956.73"/>
    <x v="866"/>
    <x v="3"/>
    <n v="-2.1047833972800651"/>
  </r>
  <r>
    <x v="867"/>
    <x v="345"/>
    <x v="2"/>
    <x v="6"/>
    <x v="418"/>
    <x v="9"/>
    <s v="STORE15"/>
    <n v="2"/>
    <n v="667.17"/>
    <n v="0.1"/>
    <x v="1"/>
    <n v="1200.9059999999999"/>
    <s v="Joel Robinson"/>
    <n v="62"/>
    <x v="0"/>
    <x v="407"/>
    <s v="Hawaii"/>
    <x v="1"/>
    <x v="9"/>
    <x v="3"/>
    <s v="Decor"/>
    <x v="9"/>
    <n v="179.77"/>
    <n v="305"/>
    <s v="Shelton PLC"/>
    <s v="North"/>
    <s v="East Jenniferstad"/>
    <s v="Flagship"/>
    <n v="1334.34"/>
    <n v="133.434"/>
    <n v="359.54"/>
    <x v="867"/>
    <x v="1"/>
    <n v="0.70060937325652473"/>
  </r>
  <r>
    <x v="868"/>
    <x v="408"/>
    <x v="0"/>
    <x v="9"/>
    <x v="363"/>
    <x v="73"/>
    <s v="STORE3"/>
    <n v="1"/>
    <n v="984.6"/>
    <n v="0.22"/>
    <x v="0"/>
    <n v="767.98800000000006"/>
    <s v="Cassandra Perez"/>
    <n v="31"/>
    <x v="0"/>
    <x v="222"/>
    <s v="Mississippi"/>
    <x v="3"/>
    <x v="73"/>
    <x v="2"/>
    <s v="Haircare"/>
    <x v="73"/>
    <n v="340.39"/>
    <n v="177"/>
    <s v="Johnson-Wright"/>
    <s v="North"/>
    <s v="Hoodberg"/>
    <s v="Outlet"/>
    <n v="984.6"/>
    <n v="216.61199999999999"/>
    <n v="340.39"/>
    <x v="868"/>
    <x v="2"/>
    <n v="0.55677692880617935"/>
  </r>
  <r>
    <x v="869"/>
    <x v="382"/>
    <x v="1"/>
    <x v="3"/>
    <x v="419"/>
    <x v="26"/>
    <s v="STORE8"/>
    <n v="1"/>
    <n v="139.29"/>
    <n v="0"/>
    <x v="0"/>
    <n v="139.29"/>
    <s v="Aaron Luna"/>
    <n v="21"/>
    <x v="1"/>
    <x v="408"/>
    <s v="Ohio"/>
    <x v="3"/>
    <x v="26"/>
    <x v="1"/>
    <s v="Accessories"/>
    <x v="26"/>
    <n v="242.23"/>
    <n v="453"/>
    <s v="Bean, Jones and Park"/>
    <s v="West"/>
    <s v="Thompsonborough"/>
    <s v="Online"/>
    <n v="139.29"/>
    <n v="0"/>
    <n v="242.23"/>
    <x v="869"/>
    <x v="3"/>
    <n v="-0.73903367075884852"/>
  </r>
  <r>
    <x v="870"/>
    <x v="404"/>
    <x v="2"/>
    <x v="6"/>
    <x v="153"/>
    <x v="30"/>
    <s v="STORE8"/>
    <n v="3"/>
    <n v="459.57"/>
    <n v="0.1"/>
    <x v="2"/>
    <n v="1240.8389999999999"/>
    <s v="Robert Jones Dds"/>
    <n v="25"/>
    <x v="0"/>
    <x v="152"/>
    <s v="Oklahoma"/>
    <x v="1"/>
    <x v="30"/>
    <x v="2"/>
    <s v="Grooming"/>
    <x v="30"/>
    <n v="337.42"/>
    <n v="256"/>
    <s v="Bean, Jones and Park"/>
    <s v="West"/>
    <s v="Thompsonborough"/>
    <s v="Online"/>
    <n v="1378.71"/>
    <n v="137.87100000000001"/>
    <n v="1012.26"/>
    <x v="870"/>
    <x v="3"/>
    <n v="0.18421326215568656"/>
  </r>
  <r>
    <x v="871"/>
    <x v="29"/>
    <x v="0"/>
    <x v="4"/>
    <x v="149"/>
    <x v="43"/>
    <s v="STORE15"/>
    <n v="1"/>
    <n v="517.82000000000005"/>
    <n v="0.28999999999999998"/>
    <x v="0"/>
    <n v="367.65219999999999"/>
    <s v="Cody Diaz"/>
    <n v="27"/>
    <x v="1"/>
    <x v="148"/>
    <s v="New Hampshire"/>
    <x v="2"/>
    <x v="43"/>
    <x v="1"/>
    <s v="Audio"/>
    <x v="43"/>
    <n v="38.520000000000003"/>
    <n v="378"/>
    <s v="Shelton PLC"/>
    <s v="North"/>
    <s v="East Jenniferstad"/>
    <s v="Flagship"/>
    <n v="517.82000000000005"/>
    <n v="150.1678"/>
    <n v="38.520000000000003"/>
    <x v="871"/>
    <x v="2"/>
    <n v="0.89522706514472106"/>
  </r>
  <r>
    <x v="872"/>
    <x v="507"/>
    <x v="0"/>
    <x v="1"/>
    <x v="273"/>
    <x v="3"/>
    <s v="STORE6"/>
    <n v="4"/>
    <n v="282.45"/>
    <n v="0.28999999999999998"/>
    <x v="2"/>
    <n v="802.1579999999999"/>
    <s v="Tanya Lopez"/>
    <n v="34"/>
    <x v="1"/>
    <x v="270"/>
    <s v="Iowa"/>
    <x v="0"/>
    <x v="3"/>
    <x v="1"/>
    <s v="Computer"/>
    <x v="3"/>
    <n v="392.89"/>
    <n v="320"/>
    <s v="Benson-Elliott"/>
    <s v="East"/>
    <s v="Port Josephberg"/>
    <s v="Online"/>
    <n v="1129.8"/>
    <n v="327.64199999999994"/>
    <n v="1571.56"/>
    <x v="872"/>
    <x v="2"/>
    <n v="-0.95916515200247354"/>
  </r>
  <r>
    <x v="873"/>
    <x v="400"/>
    <x v="1"/>
    <x v="3"/>
    <x v="264"/>
    <x v="72"/>
    <s v="STORE7"/>
    <n v="2"/>
    <n v="386.46"/>
    <n v="0.23"/>
    <x v="2"/>
    <n v="595.14840000000004"/>
    <s v="Tyler Weber"/>
    <n v="54"/>
    <x v="0"/>
    <x v="262"/>
    <s v="Illinois"/>
    <x v="0"/>
    <x v="72"/>
    <x v="3"/>
    <s v="Lighting"/>
    <x v="72"/>
    <n v="371.38"/>
    <n v="220"/>
    <s v="Martinez-Mullins"/>
    <s v="South"/>
    <s v="Williamsfurt"/>
    <s v="Online"/>
    <n v="772.92"/>
    <n v="177.77160000000001"/>
    <n v="742.76"/>
    <x v="873"/>
    <x v="0"/>
    <n v="-0.24802486237046079"/>
  </r>
  <r>
    <x v="874"/>
    <x v="232"/>
    <x v="2"/>
    <x v="4"/>
    <x v="420"/>
    <x v="46"/>
    <s v="STORE3"/>
    <n v="1"/>
    <n v="270.45"/>
    <n v="0.15"/>
    <x v="2"/>
    <n v="229.88249999999999"/>
    <s v="Anthony Garcia"/>
    <n v="60"/>
    <x v="0"/>
    <x v="409"/>
    <s v="Arizona"/>
    <x v="2"/>
    <x v="46"/>
    <x v="0"/>
    <s v="Equipment"/>
    <x v="46"/>
    <n v="21.34"/>
    <n v="65"/>
    <s v="Johnson-Wright"/>
    <s v="North"/>
    <s v="Hoodberg"/>
    <s v="Outlet"/>
    <n v="270.45"/>
    <n v="40.567499999999995"/>
    <n v="21.34"/>
    <x v="874"/>
    <x v="1"/>
    <n v="0.90716996726588583"/>
  </r>
  <r>
    <x v="875"/>
    <x v="508"/>
    <x v="0"/>
    <x v="0"/>
    <x v="95"/>
    <x v="3"/>
    <s v="STORE10"/>
    <n v="4"/>
    <n v="762.94"/>
    <n v="0.09"/>
    <x v="2"/>
    <n v="2777.1016"/>
    <s v="James Gibbs"/>
    <n v="21"/>
    <x v="0"/>
    <x v="95"/>
    <s v="Alaska"/>
    <x v="1"/>
    <x v="3"/>
    <x v="1"/>
    <s v="Computer"/>
    <x v="3"/>
    <n v="392.89"/>
    <n v="320"/>
    <s v="Hill, Wagner and Ballard"/>
    <s v="East"/>
    <s v="East Davidville"/>
    <s v="Online"/>
    <n v="3051.76"/>
    <n v="274.65840000000003"/>
    <n v="1571.56"/>
    <x v="875"/>
    <x v="3"/>
    <n v="0.43410064651577746"/>
  </r>
  <r>
    <x v="876"/>
    <x v="495"/>
    <x v="1"/>
    <x v="3"/>
    <x v="187"/>
    <x v="89"/>
    <s v="STORE13"/>
    <n v="1"/>
    <n v="409.03"/>
    <n v="0.25"/>
    <x v="2"/>
    <n v="306.77249999999998"/>
    <s v="Justin Lopez"/>
    <n v="21"/>
    <x v="0"/>
    <x v="186"/>
    <s v="Texas"/>
    <x v="0"/>
    <x v="89"/>
    <x v="0"/>
    <s v="Fitness"/>
    <x v="89"/>
    <n v="313.26"/>
    <n v="369"/>
    <s v="Gardner, Humphrey and Contreras"/>
    <s v="East"/>
    <s v="Johnsonville"/>
    <s v="Flagship"/>
    <n v="409.03"/>
    <n v="102.25749999999999"/>
    <n v="313.26"/>
    <x v="876"/>
    <x v="3"/>
    <n v="-2.1147593086081745E-2"/>
  </r>
  <r>
    <x v="877"/>
    <x v="168"/>
    <x v="0"/>
    <x v="10"/>
    <x v="209"/>
    <x v="99"/>
    <s v="STORE18"/>
    <n v="2"/>
    <n v="891.13"/>
    <n v="0.13"/>
    <x v="0"/>
    <n v="1550.5662"/>
    <s v="Jordan Wells"/>
    <n v="47"/>
    <x v="1"/>
    <x v="208"/>
    <s v="New Jersey"/>
    <x v="0"/>
    <x v="99"/>
    <x v="4"/>
    <s v="Outerwear"/>
    <x v="99"/>
    <n v="358.47"/>
    <n v="143"/>
    <s v="Guerrero-Schmitt"/>
    <s v="East"/>
    <s v="East Stevechester"/>
    <s v="Flagship"/>
    <n v="1782.26"/>
    <n v="231.69380000000001"/>
    <n v="716.94"/>
    <x v="877"/>
    <x v="0"/>
    <n v="0.53762696491126916"/>
  </r>
  <r>
    <x v="878"/>
    <x v="31"/>
    <x v="0"/>
    <x v="11"/>
    <x v="326"/>
    <x v="80"/>
    <s v="STORE16"/>
    <n v="1"/>
    <n v="553.38"/>
    <n v="0.21"/>
    <x v="1"/>
    <n v="437.17020000000002"/>
    <s v="Mike Jennings"/>
    <n v="48"/>
    <x v="1"/>
    <x v="320"/>
    <s v="Arizona"/>
    <x v="0"/>
    <x v="80"/>
    <x v="3"/>
    <s v="Appliances"/>
    <x v="80"/>
    <n v="447.43"/>
    <n v="191"/>
    <s v="Frederick-Wright"/>
    <s v="West"/>
    <s v="New Jimmymouth"/>
    <s v="Flagship"/>
    <n v="553.38"/>
    <n v="116.2098"/>
    <n v="447.43"/>
    <x v="878"/>
    <x v="0"/>
    <n v="-2.3468662777105995E-2"/>
  </r>
  <r>
    <x v="879"/>
    <x v="374"/>
    <x v="1"/>
    <x v="1"/>
    <x v="318"/>
    <x v="65"/>
    <s v="STORE13"/>
    <n v="2"/>
    <n v="652.29999999999995"/>
    <n v="0.16"/>
    <x v="2"/>
    <n v="1095.864"/>
    <s v="John Lawson"/>
    <n v="41"/>
    <x v="1"/>
    <x v="313"/>
    <s v="North Carolina"/>
    <x v="1"/>
    <x v="65"/>
    <x v="4"/>
    <s v="Accessories"/>
    <x v="65"/>
    <n v="119.57"/>
    <n v="210"/>
    <s v="Gardner, Humphrey and Contreras"/>
    <s v="East"/>
    <s v="Johnsonville"/>
    <s v="Flagship"/>
    <n v="1304.5999999999999"/>
    <n v="208.73599999999999"/>
    <n v="239.14"/>
    <x v="879"/>
    <x v="4"/>
    <n v="0.7817794908857304"/>
  </r>
  <r>
    <x v="880"/>
    <x v="509"/>
    <x v="0"/>
    <x v="11"/>
    <x v="397"/>
    <x v="63"/>
    <s v="STORE9"/>
    <n v="4"/>
    <n v="194.36"/>
    <n v="0.18"/>
    <x v="2"/>
    <n v="637.50080000000014"/>
    <s v="Michael Chang"/>
    <n v="50"/>
    <x v="0"/>
    <x v="387"/>
    <s v="North Carolina"/>
    <x v="1"/>
    <x v="63"/>
    <x v="1"/>
    <s v="Accessories"/>
    <x v="63"/>
    <n v="450.71"/>
    <n v="389"/>
    <s v="Moore, Padilla and Butler"/>
    <s v="South"/>
    <s v="East Johnstad"/>
    <s v="Flagship"/>
    <n v="777.44"/>
    <n v="139.9392"/>
    <n v="1802.84"/>
    <x v="880"/>
    <x v="0"/>
    <n v="-1.8279807648868827"/>
  </r>
  <r>
    <x v="881"/>
    <x v="510"/>
    <x v="2"/>
    <x v="4"/>
    <x v="175"/>
    <x v="80"/>
    <s v="STORE1"/>
    <n v="3"/>
    <n v="476.37"/>
    <n v="0.21"/>
    <x v="2"/>
    <n v="1128.9969000000001"/>
    <s v="Joseph Faulkner"/>
    <n v="31"/>
    <x v="0"/>
    <x v="174"/>
    <s v="North Dakota"/>
    <x v="3"/>
    <x v="80"/>
    <x v="3"/>
    <s v="Appliances"/>
    <x v="80"/>
    <n v="447.43"/>
    <n v="191"/>
    <s v="Martinez, Adkins and Johnson"/>
    <s v="North"/>
    <s v="Danielmouth"/>
    <s v="Flagship"/>
    <n v="1429.1100000000001"/>
    <n v="300.11310000000003"/>
    <n v="1342.29"/>
    <x v="881"/>
    <x v="2"/>
    <n v="-0.18892266223228765"/>
  </r>
  <r>
    <x v="882"/>
    <x v="398"/>
    <x v="0"/>
    <x v="9"/>
    <x v="317"/>
    <x v="43"/>
    <s v="STORE5"/>
    <n v="3"/>
    <n v="174.57"/>
    <n v="0"/>
    <x v="1"/>
    <n v="523.71"/>
    <s v="Brandon Mcbride"/>
    <n v="63"/>
    <x v="1"/>
    <x v="312"/>
    <s v="Alaska"/>
    <x v="1"/>
    <x v="43"/>
    <x v="1"/>
    <s v="Audio"/>
    <x v="43"/>
    <n v="38.520000000000003"/>
    <n v="378"/>
    <s v="Gray Ltd"/>
    <s v="North"/>
    <s v="New Michaelchester"/>
    <s v="Outlet"/>
    <n v="523.71"/>
    <n v="0"/>
    <n v="115.56"/>
    <x v="882"/>
    <x v="1"/>
    <n v="0.77934352981611965"/>
  </r>
  <r>
    <x v="883"/>
    <x v="455"/>
    <x v="0"/>
    <x v="7"/>
    <x v="97"/>
    <x v="65"/>
    <s v="STORE0"/>
    <n v="3"/>
    <n v="762"/>
    <n v="0.02"/>
    <x v="1"/>
    <n v="2240.2800000000002"/>
    <s v="Michael Jones"/>
    <n v="40"/>
    <x v="0"/>
    <x v="97"/>
    <s v="Tennessee"/>
    <x v="3"/>
    <x v="65"/>
    <x v="4"/>
    <s v="Accessories"/>
    <x v="65"/>
    <n v="119.57"/>
    <n v="210"/>
    <s v="Rivera-Warner"/>
    <s v="East"/>
    <s v="Washingtonfurt"/>
    <s v="Flagship"/>
    <n v="2286"/>
    <n v="45.72"/>
    <n v="358.71"/>
    <x v="883"/>
    <x v="4"/>
    <n v="0.83988162194011462"/>
  </r>
  <r>
    <x v="884"/>
    <x v="511"/>
    <x v="0"/>
    <x v="10"/>
    <x v="353"/>
    <x v="18"/>
    <s v="STORE19"/>
    <n v="1"/>
    <n v="44.08"/>
    <n v="0.05"/>
    <x v="0"/>
    <n v="41.875999999999998"/>
    <s v="Bryce Hawkins"/>
    <n v="40"/>
    <x v="0"/>
    <x v="346"/>
    <s v="Utah"/>
    <x v="3"/>
    <x v="18"/>
    <x v="0"/>
    <s v="Fitness"/>
    <x v="18"/>
    <n v="477.61"/>
    <n v="300"/>
    <s v="Mann-Austin"/>
    <s v="East"/>
    <s v="Vasquezborough"/>
    <s v="Online"/>
    <n v="44.08"/>
    <n v="2.2040000000000002"/>
    <n v="477.61"/>
    <x v="884"/>
    <x v="4"/>
    <n v="-10.405339573980324"/>
  </r>
  <r>
    <x v="885"/>
    <x v="23"/>
    <x v="0"/>
    <x v="2"/>
    <x v="180"/>
    <x v="4"/>
    <s v="STORE13"/>
    <n v="1"/>
    <n v="992.37"/>
    <n v="0.24"/>
    <x v="2"/>
    <n v="754.20119999999997"/>
    <s v="James Berger"/>
    <n v="23"/>
    <x v="1"/>
    <x v="179"/>
    <s v="Delaware"/>
    <x v="3"/>
    <x v="4"/>
    <x v="2"/>
    <s v="Haircare"/>
    <x v="4"/>
    <n v="17.309999999999999"/>
    <n v="399"/>
    <s v="Gardner, Humphrey and Contreras"/>
    <s v="East"/>
    <s v="Johnsonville"/>
    <s v="Flagship"/>
    <n v="992.37"/>
    <n v="238.1688"/>
    <n v="17.309999999999999"/>
    <x v="885"/>
    <x v="3"/>
    <n v="0.97704856475964241"/>
  </r>
  <r>
    <x v="886"/>
    <x v="213"/>
    <x v="2"/>
    <x v="7"/>
    <x v="114"/>
    <x v="45"/>
    <s v="STORE10"/>
    <n v="3"/>
    <n v="465.4"/>
    <n v="0.28999999999999998"/>
    <x v="2"/>
    <n v="991.30199999999979"/>
    <s v="Mary Boyd"/>
    <n v="25"/>
    <x v="1"/>
    <x v="113"/>
    <s v="Michigan"/>
    <x v="3"/>
    <x v="45"/>
    <x v="0"/>
    <s v="Team Sports"/>
    <x v="45"/>
    <n v="204.39"/>
    <n v="281"/>
    <s v="Hill, Wagner and Ballard"/>
    <s v="East"/>
    <s v="East Davidville"/>
    <s v="Online"/>
    <n v="1396.1999999999998"/>
    <n v="404.89799999999991"/>
    <n v="613.16999999999996"/>
    <x v="886"/>
    <x v="3"/>
    <n v="0.38144985080227811"/>
  </r>
  <r>
    <x v="887"/>
    <x v="512"/>
    <x v="2"/>
    <x v="9"/>
    <x v="119"/>
    <x v="30"/>
    <s v="STORE10"/>
    <n v="2"/>
    <n v="693.61"/>
    <n v="0.15"/>
    <x v="1"/>
    <n v="1179.1369999999999"/>
    <s v="Carol Lewis"/>
    <n v="40"/>
    <x v="1"/>
    <x v="118"/>
    <s v="North Carolina"/>
    <x v="3"/>
    <x v="30"/>
    <x v="2"/>
    <s v="Grooming"/>
    <x v="30"/>
    <n v="337.42"/>
    <n v="256"/>
    <s v="Hill, Wagner and Ballard"/>
    <s v="East"/>
    <s v="East Davidville"/>
    <s v="Online"/>
    <n v="1387.22"/>
    <n v="208.083"/>
    <n v="674.84"/>
    <x v="887"/>
    <x v="4"/>
    <n v="0.42768312757550642"/>
  </r>
  <r>
    <x v="888"/>
    <x v="11"/>
    <x v="2"/>
    <x v="5"/>
    <x v="421"/>
    <x v="22"/>
    <s v="STORE8"/>
    <n v="2"/>
    <n v="995.11"/>
    <n v="0.13"/>
    <x v="1"/>
    <n v="1731.4914000000001"/>
    <s v="Ronald Ross"/>
    <n v="28"/>
    <x v="1"/>
    <x v="410"/>
    <s v="North Carolina"/>
    <x v="2"/>
    <x v="22"/>
    <x v="1"/>
    <s v="Accessories"/>
    <x v="22"/>
    <n v="349.17"/>
    <n v="476"/>
    <s v="Bean, Jones and Park"/>
    <s v="West"/>
    <s v="Thompsonborough"/>
    <s v="Online"/>
    <n v="1990.22"/>
    <n v="258.72860000000003"/>
    <n v="698.34"/>
    <x v="888"/>
    <x v="2"/>
    <n v="0.59668295204931432"/>
  </r>
  <r>
    <x v="889"/>
    <x v="513"/>
    <x v="2"/>
    <x v="10"/>
    <x v="25"/>
    <x v="34"/>
    <s v="STORE4"/>
    <n v="3"/>
    <n v="70.97"/>
    <n v="0.06"/>
    <x v="2"/>
    <n v="200.1354"/>
    <s v="Erika Padilla"/>
    <n v="50"/>
    <x v="0"/>
    <x v="25"/>
    <s v="Alabama"/>
    <x v="2"/>
    <x v="34"/>
    <x v="4"/>
    <s v="Tops"/>
    <x v="34"/>
    <n v="283"/>
    <n v="360"/>
    <s v="Alexander Group"/>
    <s v="South"/>
    <s v="Port Sharon"/>
    <s v="Online"/>
    <n v="212.91"/>
    <n v="12.7746"/>
    <n v="849"/>
    <x v="889"/>
    <x v="0"/>
    <n v="-3.2421280792903202"/>
  </r>
  <r>
    <x v="890"/>
    <x v="474"/>
    <x v="0"/>
    <x v="6"/>
    <x v="121"/>
    <x v="50"/>
    <s v="STORE9"/>
    <n v="3"/>
    <n v="470.42"/>
    <n v="0.16"/>
    <x v="0"/>
    <n v="1185.4584"/>
    <s v="Edward Hall"/>
    <n v="51"/>
    <x v="0"/>
    <x v="120"/>
    <s v="New Mexico"/>
    <x v="0"/>
    <x v="50"/>
    <x v="2"/>
    <s v="Skincare"/>
    <x v="50"/>
    <n v="305.5"/>
    <n v="159"/>
    <s v="Moore, Padilla and Butler"/>
    <s v="South"/>
    <s v="East Johnstad"/>
    <s v="Flagship"/>
    <n v="1411.26"/>
    <n v="225.80160000000001"/>
    <n v="916.5"/>
    <x v="890"/>
    <x v="0"/>
    <n v="0.22688134817721145"/>
  </r>
  <r>
    <x v="891"/>
    <x v="230"/>
    <x v="2"/>
    <x v="11"/>
    <x v="130"/>
    <x v="56"/>
    <s v="STORE16"/>
    <n v="2"/>
    <n v="215.59"/>
    <n v="0.18"/>
    <x v="0"/>
    <n v="353.56760000000003"/>
    <s v="Elizabeth Johnson"/>
    <n v="53"/>
    <x v="1"/>
    <x v="129"/>
    <s v="Washington"/>
    <x v="2"/>
    <x v="56"/>
    <x v="3"/>
    <s v="Kitchen"/>
    <x v="56"/>
    <n v="176.07"/>
    <n v="82"/>
    <s v="Frederick-Wright"/>
    <s v="West"/>
    <s v="New Jimmymouth"/>
    <s v="Flagship"/>
    <n v="431.18"/>
    <n v="77.612399999999994"/>
    <n v="352.14"/>
    <x v="891"/>
    <x v="0"/>
    <n v="4.0377002870173647E-3"/>
  </r>
  <r>
    <x v="892"/>
    <x v="371"/>
    <x v="2"/>
    <x v="7"/>
    <x v="19"/>
    <x v="80"/>
    <s v="STORE0"/>
    <n v="1"/>
    <n v="533.79999999999995"/>
    <n v="0.27"/>
    <x v="2"/>
    <n v="389.67399999999998"/>
    <s v="Maria Hill"/>
    <n v="58"/>
    <x v="1"/>
    <x v="19"/>
    <s v="Nevada"/>
    <x v="1"/>
    <x v="80"/>
    <x v="3"/>
    <s v="Appliances"/>
    <x v="80"/>
    <n v="447.43"/>
    <n v="191"/>
    <s v="Rivera-Warner"/>
    <s v="East"/>
    <s v="Washingtonfurt"/>
    <s v="Flagship"/>
    <n v="533.79999999999995"/>
    <n v="144.126"/>
    <n v="447.43"/>
    <x v="892"/>
    <x v="1"/>
    <n v="-0.14821620123487847"/>
  </r>
  <r>
    <x v="893"/>
    <x v="339"/>
    <x v="0"/>
    <x v="3"/>
    <x v="126"/>
    <x v="79"/>
    <s v="STORE3"/>
    <n v="2"/>
    <n v="732.67"/>
    <n v="0.24"/>
    <x v="1"/>
    <n v="1113.6584"/>
    <s v="Christy Vasquez"/>
    <n v="28"/>
    <x v="1"/>
    <x v="125"/>
    <s v="South Carolina"/>
    <x v="0"/>
    <x v="79"/>
    <x v="2"/>
    <s v="Skincare"/>
    <x v="79"/>
    <n v="283.83"/>
    <n v="244"/>
    <s v="Johnson-Wright"/>
    <s v="North"/>
    <s v="Hoodberg"/>
    <s v="Outlet"/>
    <n v="1465.34"/>
    <n v="351.68159999999995"/>
    <n v="567.66"/>
    <x v="893"/>
    <x v="2"/>
    <n v="0.49027457611777547"/>
  </r>
  <r>
    <x v="894"/>
    <x v="514"/>
    <x v="1"/>
    <x v="3"/>
    <x v="154"/>
    <x v="17"/>
    <s v="STORE13"/>
    <n v="4"/>
    <n v="106.48"/>
    <n v="0.1"/>
    <x v="2"/>
    <n v="383.32799999999997"/>
    <s v="Melinda Thomas"/>
    <n v="42"/>
    <x v="1"/>
    <x v="153"/>
    <s v="Indiana"/>
    <x v="2"/>
    <x v="17"/>
    <x v="2"/>
    <s v="Fragrance"/>
    <x v="17"/>
    <n v="482.75"/>
    <n v="444"/>
    <s v="Gardner, Humphrey and Contreras"/>
    <s v="East"/>
    <s v="Johnsonville"/>
    <s v="Flagship"/>
    <n v="425.92"/>
    <n v="42.592000000000006"/>
    <n v="1931"/>
    <x v="894"/>
    <x v="4"/>
    <n v="-4.0374613907671764"/>
  </r>
  <r>
    <x v="895"/>
    <x v="515"/>
    <x v="2"/>
    <x v="6"/>
    <x v="102"/>
    <x v="71"/>
    <s v="STORE3"/>
    <n v="1"/>
    <n v="38.950000000000003"/>
    <n v="0.28000000000000003"/>
    <x v="0"/>
    <n v="28.044"/>
    <s v="Lance Baker"/>
    <n v="50"/>
    <x v="1"/>
    <x v="102"/>
    <s v="Florida"/>
    <x v="0"/>
    <x v="71"/>
    <x v="0"/>
    <s v="Fitness"/>
    <x v="71"/>
    <n v="30.62"/>
    <n v="138"/>
    <s v="Johnson-Wright"/>
    <s v="North"/>
    <s v="Hoodberg"/>
    <s v="Outlet"/>
    <n v="38.950000000000003"/>
    <n v="10.906000000000002"/>
    <n v="30.62"/>
    <x v="895"/>
    <x v="0"/>
    <n v="-9.1855655398659267E-2"/>
  </r>
  <r>
    <x v="896"/>
    <x v="26"/>
    <x v="0"/>
    <x v="4"/>
    <x v="38"/>
    <x v="99"/>
    <s v="STORE16"/>
    <n v="1"/>
    <n v="835.17"/>
    <n v="0.02"/>
    <x v="2"/>
    <n v="818.46659999999997"/>
    <s v="John Smith"/>
    <n v="27"/>
    <x v="0"/>
    <x v="38"/>
    <s v="California"/>
    <x v="1"/>
    <x v="99"/>
    <x v="4"/>
    <s v="Outerwear"/>
    <x v="99"/>
    <n v="358.47"/>
    <n v="143"/>
    <s v="Frederick-Wright"/>
    <s v="West"/>
    <s v="New Jimmymouth"/>
    <s v="Flagship"/>
    <n v="835.17"/>
    <n v="16.703399999999998"/>
    <n v="358.47"/>
    <x v="896"/>
    <x v="2"/>
    <n v="0.56202244538750878"/>
  </r>
  <r>
    <x v="897"/>
    <x v="257"/>
    <x v="0"/>
    <x v="10"/>
    <x v="211"/>
    <x v="50"/>
    <s v="STORE3"/>
    <n v="1"/>
    <n v="113.07"/>
    <n v="0.24"/>
    <x v="0"/>
    <n v="85.933199999999999"/>
    <s v="Morgan Bowen"/>
    <n v="54"/>
    <x v="0"/>
    <x v="210"/>
    <s v="Washington"/>
    <x v="0"/>
    <x v="50"/>
    <x v="2"/>
    <s v="Skincare"/>
    <x v="50"/>
    <n v="305.5"/>
    <n v="159"/>
    <s v="Johnson-Wright"/>
    <s v="North"/>
    <s v="Hoodberg"/>
    <s v="Outlet"/>
    <n v="113.07"/>
    <n v="27.136799999999997"/>
    <n v="305.5"/>
    <x v="897"/>
    <x v="0"/>
    <n v="-2.5550869745337077"/>
  </r>
  <r>
    <x v="898"/>
    <x v="516"/>
    <x v="2"/>
    <x v="8"/>
    <x v="220"/>
    <x v="32"/>
    <s v="STORE12"/>
    <n v="2"/>
    <n v="451.33"/>
    <n v="0.23"/>
    <x v="2"/>
    <n v="695.04819999999995"/>
    <s v="Cynthia Parrish"/>
    <n v="18"/>
    <x v="0"/>
    <x v="219"/>
    <s v="Minnesota"/>
    <x v="2"/>
    <x v="32"/>
    <x v="2"/>
    <s v="Skincare"/>
    <x v="32"/>
    <n v="358.47"/>
    <n v="213"/>
    <s v="Thomas, Bridges and Harris"/>
    <s v="North"/>
    <s v="Sabrinatown"/>
    <s v="Online"/>
    <n v="902.66"/>
    <n v="207.61179999999999"/>
    <n v="716.94"/>
    <x v="898"/>
    <x v="3"/>
    <n v="-3.1496808422782914E-2"/>
  </r>
  <r>
    <x v="899"/>
    <x v="441"/>
    <x v="0"/>
    <x v="2"/>
    <x v="61"/>
    <x v="56"/>
    <s v="STORE6"/>
    <n v="3"/>
    <n v="619.80999999999995"/>
    <n v="0.16"/>
    <x v="2"/>
    <n v="1561.9212"/>
    <s v="Jacqueline Anthony"/>
    <n v="28"/>
    <x v="0"/>
    <x v="61"/>
    <s v="Ohio"/>
    <x v="3"/>
    <x v="56"/>
    <x v="3"/>
    <s v="Kitchen"/>
    <x v="56"/>
    <n v="176.07"/>
    <n v="82"/>
    <s v="Benson-Elliott"/>
    <s v="East"/>
    <s v="Port Josephberg"/>
    <s v="Online"/>
    <n v="1859.4299999999998"/>
    <n v="297.50880000000001"/>
    <n v="528.21"/>
    <x v="899"/>
    <x v="2"/>
    <n v="0.66182032742752961"/>
  </r>
  <r>
    <x v="900"/>
    <x v="219"/>
    <x v="2"/>
    <x v="6"/>
    <x v="140"/>
    <x v="85"/>
    <s v="STORE7"/>
    <n v="4"/>
    <n v="46.97"/>
    <n v="0.26"/>
    <x v="1"/>
    <n v="139.03120000000001"/>
    <s v="Travis Holland"/>
    <n v="38"/>
    <x v="0"/>
    <x v="139"/>
    <s v="New Hampshire"/>
    <x v="3"/>
    <x v="85"/>
    <x v="1"/>
    <s v="Computer"/>
    <x v="85"/>
    <n v="86.42"/>
    <n v="222"/>
    <s v="Martinez-Mullins"/>
    <s v="South"/>
    <s v="Williamsfurt"/>
    <s v="Online"/>
    <n v="187.88"/>
    <n v="48.848799999999997"/>
    <n v="345.68"/>
    <x v="900"/>
    <x v="4"/>
    <n v="-1.4863483879877322"/>
  </r>
  <r>
    <x v="901"/>
    <x v="517"/>
    <x v="2"/>
    <x v="5"/>
    <x v="170"/>
    <x v="54"/>
    <s v="STORE2"/>
    <n v="2"/>
    <n v="71.48"/>
    <n v="0.14000000000000001"/>
    <x v="2"/>
    <n v="122.9456"/>
    <s v="Leonard Cochran"/>
    <n v="46"/>
    <x v="1"/>
    <x v="169"/>
    <s v="North Dakota"/>
    <x v="2"/>
    <x v="54"/>
    <x v="4"/>
    <s v="Outerwear"/>
    <x v="54"/>
    <n v="167.34"/>
    <n v="296"/>
    <s v="Black-Horn"/>
    <s v="South"/>
    <s v="North Nancyview"/>
    <s v="Outlet"/>
    <n v="142.96"/>
    <n v="20.014400000000002"/>
    <n v="334.68"/>
    <x v="901"/>
    <x v="0"/>
    <n v="-1.7221795655964913"/>
  </r>
  <r>
    <x v="902"/>
    <x v="162"/>
    <x v="2"/>
    <x v="2"/>
    <x v="267"/>
    <x v="6"/>
    <s v="STORE19"/>
    <n v="2"/>
    <n v="404.08"/>
    <n v="7.0000000000000007E-2"/>
    <x v="0"/>
    <n v="751.58879999999988"/>
    <s v="Sheena Bonilla"/>
    <n v="55"/>
    <x v="0"/>
    <x v="265"/>
    <s v="North Carolina"/>
    <x v="1"/>
    <x v="6"/>
    <x v="3"/>
    <s v="Decor"/>
    <x v="6"/>
    <n v="461.47"/>
    <n v="190"/>
    <s v="Mann-Austin"/>
    <s v="East"/>
    <s v="Vasquezborough"/>
    <s v="Online"/>
    <n v="808.16"/>
    <n v="56.571200000000005"/>
    <n v="922.94"/>
    <x v="902"/>
    <x v="0"/>
    <n v="-0.22798530260163563"/>
  </r>
  <r>
    <x v="903"/>
    <x v="507"/>
    <x v="0"/>
    <x v="1"/>
    <x v="105"/>
    <x v="53"/>
    <s v="STORE16"/>
    <n v="1"/>
    <n v="519.91"/>
    <n v="0.05"/>
    <x v="2"/>
    <n v="493.91449999999992"/>
    <s v="Matthew Payne"/>
    <n v="25"/>
    <x v="0"/>
    <x v="105"/>
    <s v="Wyoming"/>
    <x v="0"/>
    <x v="53"/>
    <x v="0"/>
    <s v="Accessories"/>
    <x v="53"/>
    <n v="144.53"/>
    <n v="367"/>
    <s v="Frederick-Wright"/>
    <s v="West"/>
    <s v="New Jimmymouth"/>
    <s v="Flagship"/>
    <n v="519.91"/>
    <n v="25.9955"/>
    <n v="144.53"/>
    <x v="903"/>
    <x v="3"/>
    <n v="0.70737850376937694"/>
  </r>
  <r>
    <x v="904"/>
    <x v="265"/>
    <x v="2"/>
    <x v="4"/>
    <x v="281"/>
    <x v="70"/>
    <s v="STORE13"/>
    <n v="3"/>
    <n v="566.16"/>
    <n v="0.05"/>
    <x v="1"/>
    <n v="1613.556"/>
    <s v="Cameron Simpson"/>
    <n v="46"/>
    <x v="0"/>
    <x v="278"/>
    <s v="Indiana"/>
    <x v="1"/>
    <x v="70"/>
    <x v="1"/>
    <s v="Accessories"/>
    <x v="70"/>
    <n v="177.98"/>
    <n v="103"/>
    <s v="Gardner, Humphrey and Contreras"/>
    <s v="East"/>
    <s v="Johnsonville"/>
    <s v="Flagship"/>
    <n v="1698.48"/>
    <n v="84.924000000000007"/>
    <n v="533.93999999999994"/>
    <x v="904"/>
    <x v="0"/>
    <n v="0.66909112543971205"/>
  </r>
  <r>
    <x v="905"/>
    <x v="518"/>
    <x v="2"/>
    <x v="5"/>
    <x v="422"/>
    <x v="40"/>
    <s v="STORE10"/>
    <n v="2"/>
    <n v="295.12"/>
    <n v="0.09"/>
    <x v="2"/>
    <n v="537.11840000000007"/>
    <s v="Jacqueline Payne"/>
    <n v="46"/>
    <x v="0"/>
    <x v="411"/>
    <s v="Missouri"/>
    <x v="0"/>
    <x v="40"/>
    <x v="0"/>
    <s v="Team Sports"/>
    <x v="40"/>
    <n v="212.26"/>
    <n v="82"/>
    <s v="Hill, Wagner and Ballard"/>
    <s v="East"/>
    <s v="East Davidville"/>
    <s v="Online"/>
    <n v="590.24"/>
    <n v="53.121600000000001"/>
    <n v="424.52"/>
    <x v="905"/>
    <x v="0"/>
    <n v="0.20963422589879638"/>
  </r>
  <r>
    <x v="906"/>
    <x v="84"/>
    <x v="2"/>
    <x v="0"/>
    <x v="423"/>
    <x v="13"/>
    <s v="STORE11"/>
    <n v="2"/>
    <n v="414.18"/>
    <n v="0.25"/>
    <x v="1"/>
    <n v="621.27"/>
    <s v="Amy Walker"/>
    <n v="27"/>
    <x v="0"/>
    <x v="412"/>
    <s v="West Virginia"/>
    <x v="2"/>
    <x v="13"/>
    <x v="1"/>
    <s v="Computer"/>
    <x v="13"/>
    <n v="419.28"/>
    <n v="86"/>
    <s v="Aguirre-Keller"/>
    <s v="South"/>
    <s v="Lake Michael"/>
    <s v="Online"/>
    <n v="828.36"/>
    <n v="207.09"/>
    <n v="838.56"/>
    <x v="906"/>
    <x v="2"/>
    <n v="-0.34975131585301072"/>
  </r>
  <r>
    <x v="907"/>
    <x v="147"/>
    <x v="2"/>
    <x v="8"/>
    <x v="424"/>
    <x v="87"/>
    <s v="STORE8"/>
    <n v="2"/>
    <n v="433.75"/>
    <n v="0"/>
    <x v="0"/>
    <n v="867.5"/>
    <s v="Kevin Orr"/>
    <n v="53"/>
    <x v="1"/>
    <x v="413"/>
    <s v="Minnesota"/>
    <x v="3"/>
    <x v="87"/>
    <x v="4"/>
    <s v="Accessories"/>
    <x v="87"/>
    <n v="113.83"/>
    <n v="485"/>
    <s v="Bean, Jones and Park"/>
    <s v="West"/>
    <s v="Thompsonborough"/>
    <s v="Online"/>
    <n v="867.5"/>
    <n v="0"/>
    <n v="227.66"/>
    <x v="907"/>
    <x v="0"/>
    <n v="0.73756772334293952"/>
  </r>
  <r>
    <x v="908"/>
    <x v="519"/>
    <x v="1"/>
    <x v="1"/>
    <x v="373"/>
    <x v="65"/>
    <s v="STORE19"/>
    <n v="3"/>
    <n v="104.33"/>
    <n v="0.13"/>
    <x v="2"/>
    <n v="272.30130000000003"/>
    <s v="Brittany Watson"/>
    <n v="59"/>
    <x v="0"/>
    <x v="364"/>
    <s v="Connecticut"/>
    <x v="1"/>
    <x v="65"/>
    <x v="4"/>
    <s v="Accessories"/>
    <x v="65"/>
    <n v="119.57"/>
    <n v="210"/>
    <s v="Mann-Austin"/>
    <s v="East"/>
    <s v="Vasquezborough"/>
    <s v="Online"/>
    <n v="312.99"/>
    <n v="40.688700000000004"/>
    <n v="358.71"/>
    <x v="908"/>
    <x v="1"/>
    <n v="-0.31732753387515938"/>
  </r>
  <r>
    <x v="909"/>
    <x v="471"/>
    <x v="0"/>
    <x v="0"/>
    <x v="9"/>
    <x v="83"/>
    <s v="STORE12"/>
    <n v="1"/>
    <n v="221.7"/>
    <n v="0.04"/>
    <x v="0"/>
    <n v="212.83199999999999"/>
    <s v="David Pierce"/>
    <n v="45"/>
    <x v="1"/>
    <x v="9"/>
    <s v="Washington"/>
    <x v="1"/>
    <x v="83"/>
    <x v="4"/>
    <s v="Bottoms"/>
    <x v="83"/>
    <n v="306.45999999999998"/>
    <n v="487"/>
    <s v="Thomas, Bridges and Harris"/>
    <s v="North"/>
    <s v="Sabrinatown"/>
    <s v="Online"/>
    <n v="221.7"/>
    <n v="8.8680000000000003"/>
    <n v="306.45999999999998"/>
    <x v="909"/>
    <x v="4"/>
    <n v="-0.43991505036836559"/>
  </r>
  <r>
    <x v="910"/>
    <x v="254"/>
    <x v="2"/>
    <x v="5"/>
    <x v="225"/>
    <x v="22"/>
    <s v="STORE5"/>
    <n v="2"/>
    <n v="491.26"/>
    <n v="0.14000000000000001"/>
    <x v="2"/>
    <n v="844.96719999999993"/>
    <s v="Rodney Huffman"/>
    <n v="20"/>
    <x v="1"/>
    <x v="224"/>
    <s v="Delaware"/>
    <x v="2"/>
    <x v="22"/>
    <x v="1"/>
    <s v="Accessories"/>
    <x v="22"/>
    <n v="349.17"/>
    <n v="476"/>
    <s v="Gray Ltd"/>
    <s v="North"/>
    <s v="New Michaelchester"/>
    <s v="Outlet"/>
    <n v="982.52"/>
    <n v="137.55280000000002"/>
    <n v="698.34"/>
    <x v="910"/>
    <x v="3"/>
    <n v="0.17353004945044009"/>
  </r>
  <r>
    <x v="911"/>
    <x v="520"/>
    <x v="0"/>
    <x v="1"/>
    <x v="282"/>
    <x v="92"/>
    <s v="STORE8"/>
    <n v="4"/>
    <n v="923.14"/>
    <n v="0.15"/>
    <x v="0"/>
    <n v="3138.6759999999999"/>
    <s v="Erin Ward"/>
    <n v="60"/>
    <x v="0"/>
    <x v="279"/>
    <s v="New York"/>
    <x v="3"/>
    <x v="92"/>
    <x v="4"/>
    <s v="Footwear"/>
    <x v="92"/>
    <n v="353.47"/>
    <n v="214"/>
    <s v="Bean, Jones and Park"/>
    <s v="West"/>
    <s v="Thompsonborough"/>
    <s v="Online"/>
    <n v="3692.56"/>
    <n v="553.88400000000001"/>
    <n v="1413.88"/>
    <x v="911"/>
    <x v="1"/>
    <n v="0.54952980173805765"/>
  </r>
  <r>
    <x v="912"/>
    <x v="450"/>
    <x v="0"/>
    <x v="3"/>
    <x v="425"/>
    <x v="91"/>
    <s v="STORE7"/>
    <n v="2"/>
    <n v="747.65"/>
    <n v="0.08"/>
    <x v="0"/>
    <n v="1375.6759999999999"/>
    <s v="David Roberts"/>
    <n v="38"/>
    <x v="0"/>
    <x v="414"/>
    <s v="Georgia"/>
    <x v="0"/>
    <x v="91"/>
    <x v="2"/>
    <s v="Makeup"/>
    <x v="91"/>
    <n v="299.11"/>
    <n v="118"/>
    <s v="Martinez-Mullins"/>
    <s v="South"/>
    <s v="Williamsfurt"/>
    <s v="Online"/>
    <n v="1495.3"/>
    <n v="119.624"/>
    <n v="598.22"/>
    <x v="912"/>
    <x v="4"/>
    <n v="0.56514469976942239"/>
  </r>
  <r>
    <x v="913"/>
    <x v="218"/>
    <x v="2"/>
    <x v="10"/>
    <x v="423"/>
    <x v="63"/>
    <s v="STORE7"/>
    <n v="3"/>
    <n v="94.55"/>
    <n v="0.13"/>
    <x v="2"/>
    <n v="246.77549999999999"/>
    <s v="Amy Walker"/>
    <n v="27"/>
    <x v="0"/>
    <x v="412"/>
    <s v="West Virginia"/>
    <x v="2"/>
    <x v="63"/>
    <x v="1"/>
    <s v="Accessories"/>
    <x v="63"/>
    <n v="450.71"/>
    <n v="389"/>
    <s v="Martinez-Mullins"/>
    <s v="South"/>
    <s v="Williamsfurt"/>
    <s v="Online"/>
    <n v="283.64999999999998"/>
    <n v="36.874499999999998"/>
    <n v="1352.1299999999999"/>
    <x v="913"/>
    <x v="2"/>
    <n v="-4.4791906003634878"/>
  </r>
  <r>
    <x v="914"/>
    <x v="238"/>
    <x v="0"/>
    <x v="4"/>
    <x v="276"/>
    <x v="5"/>
    <s v="STORE19"/>
    <n v="3"/>
    <n v="620.12"/>
    <n v="0.06"/>
    <x v="0"/>
    <n v="1748.7384"/>
    <s v="Tonya Reynolds"/>
    <n v="55"/>
    <x v="1"/>
    <x v="273"/>
    <s v="Michigan"/>
    <x v="0"/>
    <x v="5"/>
    <x v="1"/>
    <s v="Appliances"/>
    <x v="5"/>
    <n v="465.34"/>
    <n v="301"/>
    <s v="Mann-Austin"/>
    <s v="East"/>
    <s v="Vasquezborough"/>
    <s v="Online"/>
    <n v="1860.3600000000001"/>
    <n v="111.6216"/>
    <n v="1396.02"/>
    <x v="914"/>
    <x v="0"/>
    <n v="0.20169877895973462"/>
  </r>
  <r>
    <x v="915"/>
    <x v="9"/>
    <x v="2"/>
    <x v="0"/>
    <x v="371"/>
    <x v="20"/>
    <s v="STORE6"/>
    <n v="2"/>
    <n v="354.09"/>
    <n v="0.12"/>
    <x v="2"/>
    <n v="623.19839999999999"/>
    <s v="Eric Lee"/>
    <n v="22"/>
    <x v="1"/>
    <x v="362"/>
    <s v="Vermont"/>
    <x v="3"/>
    <x v="20"/>
    <x v="4"/>
    <s v="Bottoms"/>
    <x v="20"/>
    <n v="218.22"/>
    <n v="224"/>
    <s v="Benson-Elliott"/>
    <s v="East"/>
    <s v="Port Josephberg"/>
    <s v="Online"/>
    <n v="708.18"/>
    <n v="84.981599999999986"/>
    <n v="436.44"/>
    <x v="915"/>
    <x v="3"/>
    <n v="0.29967727773370406"/>
  </r>
  <r>
    <x v="916"/>
    <x v="284"/>
    <x v="0"/>
    <x v="3"/>
    <x v="390"/>
    <x v="27"/>
    <s v="STORE5"/>
    <n v="3"/>
    <n v="214.94"/>
    <n v="0.22"/>
    <x v="2"/>
    <n v="502.95960000000002"/>
    <s v="Jamie Reyes"/>
    <n v="29"/>
    <x v="0"/>
    <x v="381"/>
    <s v="Connecticut"/>
    <x v="1"/>
    <x v="27"/>
    <x v="4"/>
    <s v="Bottoms"/>
    <x v="27"/>
    <n v="386.56"/>
    <n v="125"/>
    <s v="Gray Ltd"/>
    <s v="North"/>
    <s v="New Michaelchester"/>
    <s v="Outlet"/>
    <n v="644.81999999999994"/>
    <n v="141.8604"/>
    <n v="1159.68"/>
    <x v="916"/>
    <x v="2"/>
    <n v="-1.3057120293558369"/>
  </r>
  <r>
    <x v="917"/>
    <x v="504"/>
    <x v="0"/>
    <x v="5"/>
    <x v="174"/>
    <x v="93"/>
    <s v="STORE12"/>
    <n v="2"/>
    <n v="309.77999999999997"/>
    <n v="0.16"/>
    <x v="0"/>
    <n v="520.43039999999996"/>
    <s v="Carmen Price"/>
    <n v="46"/>
    <x v="0"/>
    <x v="173"/>
    <s v="Tennessee"/>
    <x v="3"/>
    <x v="93"/>
    <x v="0"/>
    <s v="Fitness"/>
    <x v="93"/>
    <n v="495.72"/>
    <n v="323"/>
    <s v="Thomas, Bridges and Harris"/>
    <s v="North"/>
    <s v="Sabrinatown"/>
    <s v="Online"/>
    <n v="619.55999999999995"/>
    <n v="99.129599999999996"/>
    <n v="991.44"/>
    <x v="917"/>
    <x v="0"/>
    <n v="-0.90503859882128357"/>
  </r>
  <r>
    <x v="918"/>
    <x v="185"/>
    <x v="2"/>
    <x v="5"/>
    <x v="182"/>
    <x v="26"/>
    <s v="STORE3"/>
    <n v="2"/>
    <n v="183.85"/>
    <n v="0.14000000000000001"/>
    <x v="1"/>
    <n v="316.22199999999998"/>
    <s v="Roy Cole"/>
    <n v="24"/>
    <x v="1"/>
    <x v="181"/>
    <s v="New Jersey"/>
    <x v="1"/>
    <x v="26"/>
    <x v="1"/>
    <s v="Accessories"/>
    <x v="26"/>
    <n v="242.23"/>
    <n v="453"/>
    <s v="Johnson-Wright"/>
    <s v="North"/>
    <s v="Hoodberg"/>
    <s v="Outlet"/>
    <n v="367.7"/>
    <n v="51.478000000000002"/>
    <n v="484.46"/>
    <x v="918"/>
    <x v="3"/>
    <n v="-0.53202496979969771"/>
  </r>
  <r>
    <x v="919"/>
    <x v="353"/>
    <x v="1"/>
    <x v="3"/>
    <x v="0"/>
    <x v="7"/>
    <s v="STORE0"/>
    <n v="1"/>
    <n v="550.05999999999995"/>
    <n v="0.01"/>
    <x v="0"/>
    <n v="544.55939999999998"/>
    <s v="Sarah Smith"/>
    <n v="55"/>
    <x v="0"/>
    <x v="0"/>
    <s v="Wyoming"/>
    <x v="0"/>
    <x v="7"/>
    <x v="3"/>
    <s v="Storage"/>
    <x v="7"/>
    <n v="138.05000000000001"/>
    <n v="89"/>
    <s v="Rivera-Warner"/>
    <s v="East"/>
    <s v="Washingtonfurt"/>
    <s v="Flagship"/>
    <n v="550.05999999999995"/>
    <n v="5.5005999999999995"/>
    <n v="138.05000000000001"/>
    <x v="919"/>
    <x v="0"/>
    <n v="0.74649230184989912"/>
  </r>
  <r>
    <x v="920"/>
    <x v="205"/>
    <x v="1"/>
    <x v="3"/>
    <x v="92"/>
    <x v="29"/>
    <s v="STORE4"/>
    <n v="2"/>
    <n v="32.19"/>
    <n v="0.13"/>
    <x v="2"/>
    <n v="56.010599999999997"/>
    <s v="David Arnold"/>
    <n v="54"/>
    <x v="1"/>
    <x v="92"/>
    <s v="California"/>
    <x v="2"/>
    <x v="29"/>
    <x v="3"/>
    <s v="Lighting"/>
    <x v="29"/>
    <n v="228.53"/>
    <n v="469"/>
    <s v="Alexander Group"/>
    <s v="South"/>
    <s v="Port Sharon"/>
    <s v="Online"/>
    <n v="64.38"/>
    <n v="8.3693999999999988"/>
    <n v="457.06"/>
    <x v="920"/>
    <x v="0"/>
    <n v="-7.1602410972208839"/>
  </r>
  <r>
    <x v="921"/>
    <x v="325"/>
    <x v="0"/>
    <x v="2"/>
    <x v="160"/>
    <x v="9"/>
    <s v="STORE19"/>
    <n v="2"/>
    <n v="892.06"/>
    <n v="0.08"/>
    <x v="0"/>
    <n v="1641.3904"/>
    <s v="Sean Roth"/>
    <n v="43"/>
    <x v="0"/>
    <x v="159"/>
    <s v="Virginia"/>
    <x v="0"/>
    <x v="9"/>
    <x v="3"/>
    <s v="Decor"/>
    <x v="9"/>
    <n v="179.77"/>
    <n v="305"/>
    <s v="Mann-Austin"/>
    <s v="East"/>
    <s v="Vasquezborough"/>
    <s v="Online"/>
    <n v="1784.12"/>
    <n v="142.7296"/>
    <n v="359.54"/>
    <x v="921"/>
    <x v="4"/>
    <n v="0.78095400094943901"/>
  </r>
  <r>
    <x v="922"/>
    <x v="312"/>
    <x v="0"/>
    <x v="1"/>
    <x v="167"/>
    <x v="87"/>
    <s v="STORE6"/>
    <n v="1"/>
    <n v="127.47"/>
    <n v="0.16"/>
    <x v="2"/>
    <n v="107.0748"/>
    <s v="Philip Mendoza"/>
    <n v="42"/>
    <x v="0"/>
    <x v="166"/>
    <s v="Massachusetts"/>
    <x v="2"/>
    <x v="87"/>
    <x v="4"/>
    <s v="Accessories"/>
    <x v="87"/>
    <n v="113.83"/>
    <n v="485"/>
    <s v="Benson-Elliott"/>
    <s v="East"/>
    <s v="Port Josephberg"/>
    <s v="Online"/>
    <n v="127.47"/>
    <n v="20.395199999999999"/>
    <n v="113.83"/>
    <x v="922"/>
    <x v="4"/>
    <n v="-6.3088607216637366E-2"/>
  </r>
  <r>
    <x v="923"/>
    <x v="428"/>
    <x v="2"/>
    <x v="5"/>
    <x v="327"/>
    <x v="25"/>
    <s v="STORE14"/>
    <n v="3"/>
    <n v="212.87"/>
    <n v="0.18"/>
    <x v="0"/>
    <n v="523.66020000000003"/>
    <s v="Timothy Valenzuela"/>
    <n v="53"/>
    <x v="0"/>
    <x v="321"/>
    <s v="Missouri"/>
    <x v="1"/>
    <x v="25"/>
    <x v="1"/>
    <s v="Appliances"/>
    <x v="25"/>
    <n v="480.9"/>
    <n v="104"/>
    <s v="Mcdonald Inc"/>
    <s v="South"/>
    <s v="Christopherland"/>
    <s v="Outlet"/>
    <n v="638.61"/>
    <n v="114.9498"/>
    <n v="1442.6999999999998"/>
    <x v="923"/>
    <x v="0"/>
    <n v="-1.7550308387003628"/>
  </r>
  <r>
    <x v="924"/>
    <x v="521"/>
    <x v="0"/>
    <x v="2"/>
    <x v="282"/>
    <x v="82"/>
    <s v="STORE7"/>
    <n v="1"/>
    <n v="26.37"/>
    <n v="0.3"/>
    <x v="2"/>
    <n v="18.459"/>
    <s v="Erin Ward"/>
    <n v="60"/>
    <x v="0"/>
    <x v="279"/>
    <s v="New York"/>
    <x v="3"/>
    <x v="82"/>
    <x v="0"/>
    <s v="Equipment"/>
    <x v="82"/>
    <n v="285.54000000000002"/>
    <n v="358"/>
    <s v="Martinez-Mullins"/>
    <s v="South"/>
    <s v="Williamsfurt"/>
    <s v="Online"/>
    <n v="26.37"/>
    <n v="7.9109999999999996"/>
    <n v="285.54000000000002"/>
    <x v="924"/>
    <x v="1"/>
    <n v="-14.468876970583457"/>
  </r>
  <r>
    <x v="925"/>
    <x v="505"/>
    <x v="2"/>
    <x v="10"/>
    <x v="220"/>
    <x v="13"/>
    <s v="STORE18"/>
    <n v="4"/>
    <n v="953.98"/>
    <n v="0.16"/>
    <x v="0"/>
    <n v="3205.3728000000001"/>
    <s v="Cynthia Parrish"/>
    <n v="18"/>
    <x v="0"/>
    <x v="219"/>
    <s v="Minnesota"/>
    <x v="2"/>
    <x v="13"/>
    <x v="1"/>
    <s v="Computer"/>
    <x v="13"/>
    <n v="419.28"/>
    <n v="86"/>
    <s v="Guerrero-Schmitt"/>
    <s v="East"/>
    <s v="East Stevechester"/>
    <s v="Flagship"/>
    <n v="3815.92"/>
    <n v="610.54719999999998"/>
    <n v="1677.12"/>
    <x v="925"/>
    <x v="3"/>
    <n v="0.47677848891710822"/>
  </r>
  <r>
    <x v="926"/>
    <x v="19"/>
    <x v="0"/>
    <x v="9"/>
    <x v="295"/>
    <x v="22"/>
    <s v="STORE19"/>
    <n v="3"/>
    <n v="968.88"/>
    <n v="0.15"/>
    <x v="0"/>
    <n v="2470.6439999999998"/>
    <s v="Steve Medina"/>
    <n v="50"/>
    <x v="1"/>
    <x v="291"/>
    <s v="Oregon"/>
    <x v="0"/>
    <x v="22"/>
    <x v="1"/>
    <s v="Accessories"/>
    <x v="22"/>
    <n v="349.17"/>
    <n v="476"/>
    <s v="Mann-Austin"/>
    <s v="East"/>
    <s v="Vasquezborough"/>
    <s v="Online"/>
    <n v="2906.64"/>
    <n v="435.99599999999998"/>
    <n v="1047.51"/>
    <x v="926"/>
    <x v="0"/>
    <n v="0.5760174270352183"/>
  </r>
  <r>
    <x v="927"/>
    <x v="126"/>
    <x v="2"/>
    <x v="8"/>
    <x v="8"/>
    <x v="3"/>
    <s v="STORE18"/>
    <n v="1"/>
    <n v="533.04999999999995"/>
    <n v="0.11"/>
    <x v="1"/>
    <n v="474.41449999999998"/>
    <s v="Dr. Suzanne Bullock"/>
    <n v="60"/>
    <x v="1"/>
    <x v="8"/>
    <s v="Alabama"/>
    <x v="1"/>
    <x v="3"/>
    <x v="1"/>
    <s v="Computer"/>
    <x v="3"/>
    <n v="392.89"/>
    <n v="320"/>
    <s v="Guerrero-Schmitt"/>
    <s v="East"/>
    <s v="East Stevechester"/>
    <s v="Flagship"/>
    <n v="533.04999999999995"/>
    <n v="58.635499999999993"/>
    <n v="392.89"/>
    <x v="927"/>
    <x v="1"/>
    <n v="0.17184234461636394"/>
  </r>
  <r>
    <x v="928"/>
    <x v="17"/>
    <x v="0"/>
    <x v="1"/>
    <x v="25"/>
    <x v="82"/>
    <s v="STORE1"/>
    <n v="3"/>
    <n v="138.86000000000001"/>
    <n v="0.11"/>
    <x v="1"/>
    <n v="370.75619999999998"/>
    <s v="Erika Padilla"/>
    <n v="50"/>
    <x v="0"/>
    <x v="25"/>
    <s v="Alabama"/>
    <x v="2"/>
    <x v="82"/>
    <x v="0"/>
    <s v="Equipment"/>
    <x v="82"/>
    <n v="285.54000000000002"/>
    <n v="358"/>
    <s v="Martinez, Adkins and Johnson"/>
    <s v="North"/>
    <s v="Danielmouth"/>
    <s v="Flagship"/>
    <n v="416.58000000000004"/>
    <n v="45.823800000000006"/>
    <n v="856.62000000000012"/>
    <x v="928"/>
    <x v="0"/>
    <n v="-1.3104670940094869"/>
  </r>
  <r>
    <x v="929"/>
    <x v="52"/>
    <x v="2"/>
    <x v="6"/>
    <x v="287"/>
    <x v="62"/>
    <s v="STORE0"/>
    <n v="1"/>
    <n v="588.92999999999995"/>
    <n v="0.03"/>
    <x v="2"/>
    <n v="571.26209999999992"/>
    <s v="Brian Choi"/>
    <n v="46"/>
    <x v="1"/>
    <x v="283"/>
    <s v="New Jersey"/>
    <x v="0"/>
    <x v="62"/>
    <x v="0"/>
    <s v="Equipment"/>
    <x v="62"/>
    <n v="484.62"/>
    <n v="432"/>
    <s v="Rivera-Warner"/>
    <s v="East"/>
    <s v="Washingtonfurt"/>
    <s v="Flagship"/>
    <n v="588.92999999999995"/>
    <n v="17.667899999999999"/>
    <n v="484.62"/>
    <x v="929"/>
    <x v="0"/>
    <n v="0.15166785963920926"/>
  </r>
  <r>
    <x v="930"/>
    <x v="278"/>
    <x v="0"/>
    <x v="8"/>
    <x v="75"/>
    <x v="40"/>
    <s v="STORE5"/>
    <n v="2"/>
    <n v="576.83000000000004"/>
    <n v="0.19"/>
    <x v="1"/>
    <n v="934.46460000000013"/>
    <s v="Justin Ingram"/>
    <n v="34"/>
    <x v="0"/>
    <x v="75"/>
    <s v="Louisiana"/>
    <x v="3"/>
    <x v="40"/>
    <x v="0"/>
    <s v="Team Sports"/>
    <x v="40"/>
    <n v="212.26"/>
    <n v="82"/>
    <s v="Gray Ltd"/>
    <s v="North"/>
    <s v="New Michaelchester"/>
    <s v="Outlet"/>
    <n v="1153.6600000000001"/>
    <n v="219.19540000000001"/>
    <n v="424.52"/>
    <x v="930"/>
    <x v="2"/>
    <n v="0.54570777748028132"/>
  </r>
  <r>
    <x v="931"/>
    <x v="214"/>
    <x v="0"/>
    <x v="6"/>
    <x v="162"/>
    <x v="15"/>
    <s v="STORE12"/>
    <n v="1"/>
    <n v="681.3"/>
    <n v="0.05"/>
    <x v="0"/>
    <n v="647.2349999999999"/>
    <s v="Kristy Dunlap"/>
    <n v="64"/>
    <x v="1"/>
    <x v="161"/>
    <s v="North Carolina"/>
    <x v="1"/>
    <x v="15"/>
    <x v="0"/>
    <s v="Fitness"/>
    <x v="15"/>
    <n v="240.63"/>
    <n v="423"/>
    <s v="Thomas, Bridges and Harris"/>
    <s v="North"/>
    <s v="Sabrinatown"/>
    <s v="Online"/>
    <n v="681.3"/>
    <n v="34.064999999999998"/>
    <n v="240.63"/>
    <x v="931"/>
    <x v="1"/>
    <n v="0.62821849869058377"/>
  </r>
  <r>
    <x v="932"/>
    <x v="522"/>
    <x v="0"/>
    <x v="5"/>
    <x v="414"/>
    <x v="60"/>
    <s v="STORE15"/>
    <n v="3"/>
    <n v="504.97"/>
    <n v="0.3"/>
    <x v="0"/>
    <n v="1060.4369999999999"/>
    <s v="Christina Robertson"/>
    <n v="59"/>
    <x v="0"/>
    <x v="403"/>
    <s v="Kentucky"/>
    <x v="1"/>
    <x v="60"/>
    <x v="4"/>
    <s v="Accessories"/>
    <x v="60"/>
    <n v="174.02"/>
    <n v="268"/>
    <s v="Shelton PLC"/>
    <s v="North"/>
    <s v="East Jenniferstad"/>
    <s v="Flagship"/>
    <n v="1514.91"/>
    <n v="454.47300000000001"/>
    <n v="522.06000000000006"/>
    <x v="932"/>
    <x v="1"/>
    <n v="0.50769352634809983"/>
  </r>
  <r>
    <x v="933"/>
    <x v="523"/>
    <x v="0"/>
    <x v="10"/>
    <x v="426"/>
    <x v="48"/>
    <s v="STORE11"/>
    <n v="3"/>
    <n v="649.78"/>
    <n v="0.1"/>
    <x v="1"/>
    <n v="1754.4059999999999"/>
    <s v="Dr. David Smith"/>
    <n v="22"/>
    <x v="1"/>
    <x v="415"/>
    <s v="Alaska"/>
    <x v="2"/>
    <x v="48"/>
    <x v="0"/>
    <s v="Outdoor"/>
    <x v="48"/>
    <n v="135.61000000000001"/>
    <n v="394"/>
    <s v="Aguirre-Keller"/>
    <s v="South"/>
    <s v="Lake Michael"/>
    <s v="Online"/>
    <n v="1949.34"/>
    <n v="194.934"/>
    <n v="406.83000000000004"/>
    <x v="933"/>
    <x v="3"/>
    <n v="0.76810954818895971"/>
  </r>
  <r>
    <x v="934"/>
    <x v="524"/>
    <x v="0"/>
    <x v="4"/>
    <x v="427"/>
    <x v="11"/>
    <s v="STORE9"/>
    <n v="2"/>
    <n v="986.73"/>
    <n v="0.05"/>
    <x v="1"/>
    <n v="1874.787"/>
    <s v="Laura Soto"/>
    <n v="57"/>
    <x v="1"/>
    <x v="416"/>
    <s v="Michigan"/>
    <x v="1"/>
    <x v="11"/>
    <x v="1"/>
    <s v="Mobile"/>
    <x v="11"/>
    <n v="326.06"/>
    <n v="301"/>
    <s v="Moore, Padilla and Butler"/>
    <s v="South"/>
    <s v="East Johnstad"/>
    <s v="Flagship"/>
    <n v="1973.46"/>
    <n v="98.673000000000002"/>
    <n v="652.12"/>
    <x v="934"/>
    <x v="1"/>
    <n v="0.65216315240077938"/>
  </r>
  <r>
    <x v="935"/>
    <x v="163"/>
    <x v="1"/>
    <x v="3"/>
    <x v="97"/>
    <x v="26"/>
    <s v="STORE15"/>
    <n v="2"/>
    <n v="65.44"/>
    <n v="0.05"/>
    <x v="1"/>
    <n v="124.336"/>
    <s v="Michael Jones"/>
    <n v="40"/>
    <x v="0"/>
    <x v="97"/>
    <s v="Tennessee"/>
    <x v="3"/>
    <x v="26"/>
    <x v="1"/>
    <s v="Accessories"/>
    <x v="26"/>
    <n v="242.23"/>
    <n v="453"/>
    <s v="Shelton PLC"/>
    <s v="North"/>
    <s v="East Jenniferstad"/>
    <s v="Flagship"/>
    <n v="130.88"/>
    <n v="6.5440000000000005"/>
    <n v="484.46"/>
    <x v="935"/>
    <x v="4"/>
    <n v="-2.8963775575858959"/>
  </r>
  <r>
    <x v="936"/>
    <x v="317"/>
    <x v="2"/>
    <x v="2"/>
    <x v="280"/>
    <x v="81"/>
    <s v="STORE13"/>
    <n v="3"/>
    <n v="953.74"/>
    <n v="0.04"/>
    <x v="0"/>
    <n v="2746.7712000000001"/>
    <s v="Kristine Higgins"/>
    <n v="27"/>
    <x v="1"/>
    <x v="277"/>
    <s v="South Carolina"/>
    <x v="2"/>
    <x v="81"/>
    <x v="2"/>
    <s v="Skincare"/>
    <x v="81"/>
    <n v="266.86"/>
    <n v="458"/>
    <s v="Gardner, Humphrey and Contreras"/>
    <s v="East"/>
    <s v="Johnsonville"/>
    <s v="Flagship"/>
    <n v="2861.2200000000003"/>
    <n v="114.44880000000001"/>
    <n v="800.58"/>
    <x v="936"/>
    <x v="2"/>
    <n v="0.7085377915714276"/>
  </r>
  <r>
    <x v="937"/>
    <x v="525"/>
    <x v="0"/>
    <x v="8"/>
    <x v="101"/>
    <x v="3"/>
    <s v="STORE10"/>
    <n v="3"/>
    <n v="904.48"/>
    <n v="0.21"/>
    <x v="1"/>
    <n v="2143.6176"/>
    <s v="Amber Mcclain"/>
    <n v="58"/>
    <x v="0"/>
    <x v="101"/>
    <s v="Florida"/>
    <x v="2"/>
    <x v="3"/>
    <x v="1"/>
    <s v="Computer"/>
    <x v="3"/>
    <n v="392.89"/>
    <n v="320"/>
    <s v="Hill, Wagner and Ballard"/>
    <s v="East"/>
    <s v="East Davidville"/>
    <s v="Online"/>
    <n v="2713.44"/>
    <n v="569.82240000000002"/>
    <n v="1178.67"/>
    <x v="937"/>
    <x v="1"/>
    <n v="0.45014913107636362"/>
  </r>
  <r>
    <x v="938"/>
    <x v="526"/>
    <x v="0"/>
    <x v="11"/>
    <x v="36"/>
    <x v="85"/>
    <s v="STORE15"/>
    <n v="3"/>
    <n v="920.82"/>
    <n v="0.1"/>
    <x v="1"/>
    <n v="2486.2139999999999"/>
    <s v="Darrell Miller"/>
    <n v="59"/>
    <x v="1"/>
    <x v="36"/>
    <s v="Florida"/>
    <x v="1"/>
    <x v="85"/>
    <x v="1"/>
    <s v="Computer"/>
    <x v="85"/>
    <n v="86.42"/>
    <n v="222"/>
    <s v="Shelton PLC"/>
    <s v="North"/>
    <s v="East Jenniferstad"/>
    <s v="Flagship"/>
    <n v="2762.46"/>
    <n v="276.24600000000004"/>
    <n v="259.26"/>
    <x v="938"/>
    <x v="1"/>
    <n v="0.89572096368212861"/>
  </r>
  <r>
    <x v="939"/>
    <x v="225"/>
    <x v="2"/>
    <x v="5"/>
    <x v="428"/>
    <x v="77"/>
    <s v="STORE1"/>
    <n v="1"/>
    <n v="182.28"/>
    <n v="0.15"/>
    <x v="2"/>
    <n v="154.93799999999999"/>
    <s v="Roberta Green"/>
    <n v="64"/>
    <x v="0"/>
    <x v="417"/>
    <s v="Washington"/>
    <x v="1"/>
    <x v="77"/>
    <x v="0"/>
    <s v="Accessories"/>
    <x v="77"/>
    <n v="38.76"/>
    <n v="137"/>
    <s v="Martinez, Adkins and Johnson"/>
    <s v="North"/>
    <s v="Danielmouth"/>
    <s v="Flagship"/>
    <n v="182.28"/>
    <n v="27.341999999999999"/>
    <n v="38.76"/>
    <x v="939"/>
    <x v="1"/>
    <n v="0.7498354180381831"/>
  </r>
  <r>
    <x v="940"/>
    <x v="200"/>
    <x v="2"/>
    <x v="7"/>
    <x v="312"/>
    <x v="45"/>
    <s v="STORE16"/>
    <n v="3"/>
    <n v="938.68"/>
    <n v="0.14000000000000001"/>
    <x v="0"/>
    <n v="2421.7944000000002"/>
    <s v="Gene Lee"/>
    <n v="41"/>
    <x v="1"/>
    <x v="307"/>
    <s v="Virginia"/>
    <x v="1"/>
    <x v="45"/>
    <x v="0"/>
    <s v="Team Sports"/>
    <x v="45"/>
    <n v="204.39"/>
    <n v="281"/>
    <s v="Frederick-Wright"/>
    <s v="West"/>
    <s v="New Jimmymouth"/>
    <s v="Flagship"/>
    <n v="2816.04"/>
    <n v="394.24560000000002"/>
    <n v="613.16999999999996"/>
    <x v="940"/>
    <x v="4"/>
    <n v="0.7468117029257314"/>
  </r>
  <r>
    <x v="941"/>
    <x v="527"/>
    <x v="2"/>
    <x v="6"/>
    <x v="150"/>
    <x v="52"/>
    <s v="STORE5"/>
    <n v="3"/>
    <n v="219.96"/>
    <n v="0.18"/>
    <x v="1"/>
    <n v="541.10160000000008"/>
    <s v="Krystal Ford"/>
    <n v="34"/>
    <x v="1"/>
    <x v="149"/>
    <s v="Arizona"/>
    <x v="1"/>
    <x v="52"/>
    <x v="4"/>
    <s v="Footwear"/>
    <x v="52"/>
    <n v="438.25"/>
    <n v="496"/>
    <s v="Gray Ltd"/>
    <s v="North"/>
    <s v="New Michaelchester"/>
    <s v="Outlet"/>
    <n v="659.88"/>
    <n v="118.77839999999999"/>
    <n v="1314.75"/>
    <x v="941"/>
    <x v="2"/>
    <n v="-1.4297655006009959"/>
  </r>
  <r>
    <x v="942"/>
    <x v="484"/>
    <x v="2"/>
    <x v="0"/>
    <x v="117"/>
    <x v="51"/>
    <s v="STORE18"/>
    <n v="3"/>
    <n v="385.74"/>
    <n v="0.27"/>
    <x v="0"/>
    <n v="844.77059999999994"/>
    <s v="Laura Mathews"/>
    <n v="53"/>
    <x v="0"/>
    <x v="116"/>
    <s v="Wisconsin"/>
    <x v="3"/>
    <x v="51"/>
    <x v="2"/>
    <s v="Haircare"/>
    <x v="51"/>
    <n v="214.32"/>
    <n v="383"/>
    <s v="Guerrero-Schmitt"/>
    <s v="East"/>
    <s v="East Stevechester"/>
    <s v="Flagship"/>
    <n v="1157.22"/>
    <n v="312.44940000000003"/>
    <n v="642.96"/>
    <x v="942"/>
    <x v="0"/>
    <n v="0.23889396719061948"/>
  </r>
  <r>
    <x v="943"/>
    <x v="264"/>
    <x v="0"/>
    <x v="9"/>
    <x v="32"/>
    <x v="82"/>
    <s v="STORE18"/>
    <n v="2"/>
    <n v="830.94"/>
    <n v="0.28000000000000003"/>
    <x v="1"/>
    <n v="1196.5536"/>
    <s v="April Phillips"/>
    <n v="62"/>
    <x v="1"/>
    <x v="32"/>
    <s v="Hawaii"/>
    <x v="1"/>
    <x v="82"/>
    <x v="0"/>
    <s v="Equipment"/>
    <x v="82"/>
    <n v="285.54000000000002"/>
    <n v="358"/>
    <s v="Guerrero-Schmitt"/>
    <s v="East"/>
    <s v="East Stevechester"/>
    <s v="Flagship"/>
    <n v="1661.88"/>
    <n v="465.32640000000009"/>
    <n v="571.08000000000004"/>
    <x v="943"/>
    <x v="1"/>
    <n v="0.52272927848781692"/>
  </r>
  <r>
    <x v="944"/>
    <x v="112"/>
    <x v="0"/>
    <x v="0"/>
    <x v="280"/>
    <x v="58"/>
    <s v="STORE9"/>
    <n v="3"/>
    <n v="462.75"/>
    <n v="0.22"/>
    <x v="1"/>
    <n v="1082.835"/>
    <s v="Kristine Higgins"/>
    <n v="27"/>
    <x v="1"/>
    <x v="277"/>
    <s v="South Carolina"/>
    <x v="2"/>
    <x v="58"/>
    <x v="4"/>
    <s v="Outerwear"/>
    <x v="58"/>
    <n v="364.67"/>
    <n v="452"/>
    <s v="Moore, Padilla and Butler"/>
    <s v="South"/>
    <s v="East Johnstad"/>
    <s v="Flagship"/>
    <n v="1388.25"/>
    <n v="305.41500000000002"/>
    <n v="1094.01"/>
    <x v="944"/>
    <x v="2"/>
    <n v="-1.0320131876047555E-2"/>
  </r>
  <r>
    <x v="945"/>
    <x v="528"/>
    <x v="0"/>
    <x v="11"/>
    <x v="101"/>
    <x v="66"/>
    <s v="STORE15"/>
    <n v="4"/>
    <n v="973.9"/>
    <n v="0.02"/>
    <x v="2"/>
    <n v="3817.6880000000001"/>
    <s v="Amber Mcclain"/>
    <n v="58"/>
    <x v="0"/>
    <x v="101"/>
    <s v="Florida"/>
    <x v="2"/>
    <x v="66"/>
    <x v="3"/>
    <s v="Decor"/>
    <x v="66"/>
    <n v="48.01"/>
    <n v="439"/>
    <s v="Shelton PLC"/>
    <s v="North"/>
    <s v="East Jenniferstad"/>
    <s v="Flagship"/>
    <n v="3895.6"/>
    <n v="77.912000000000006"/>
    <n v="192.04"/>
    <x v="945"/>
    <x v="1"/>
    <n v="0.94969730370842254"/>
  </r>
  <r>
    <x v="946"/>
    <x v="167"/>
    <x v="0"/>
    <x v="3"/>
    <x v="429"/>
    <x v="68"/>
    <s v="STORE1"/>
    <n v="2"/>
    <n v="157.18"/>
    <n v="0.15"/>
    <x v="0"/>
    <n v="267.20600000000002"/>
    <s v="Patty Francis"/>
    <n v="63"/>
    <x v="1"/>
    <x v="418"/>
    <s v="Pennsylvania"/>
    <x v="0"/>
    <x v="68"/>
    <x v="3"/>
    <s v="Lighting"/>
    <x v="68"/>
    <n v="382.22"/>
    <n v="329"/>
    <s v="Martinez, Adkins and Johnson"/>
    <s v="North"/>
    <s v="Danielmouth"/>
    <s v="Flagship"/>
    <n v="314.36"/>
    <n v="47.154000000000003"/>
    <n v="764.44"/>
    <x v="946"/>
    <x v="1"/>
    <n v="-1.8608639027566747"/>
  </r>
  <r>
    <x v="947"/>
    <x v="529"/>
    <x v="0"/>
    <x v="5"/>
    <x v="199"/>
    <x v="78"/>
    <s v="STORE13"/>
    <n v="3"/>
    <n v="239.57"/>
    <n v="0.16"/>
    <x v="0"/>
    <n v="603.71640000000002"/>
    <s v="Nathan Hernandez"/>
    <n v="32"/>
    <x v="1"/>
    <x v="198"/>
    <s v="Montana"/>
    <x v="2"/>
    <x v="78"/>
    <x v="0"/>
    <s v="Team Sports"/>
    <x v="78"/>
    <n v="107.06"/>
    <n v="359"/>
    <s v="Gardner, Humphrey and Contreras"/>
    <s v="East"/>
    <s v="Johnsonville"/>
    <s v="Flagship"/>
    <n v="718.71"/>
    <n v="114.99360000000001"/>
    <n v="321.18"/>
    <x v="947"/>
    <x v="2"/>
    <n v="0.46799523749893163"/>
  </r>
  <r>
    <x v="948"/>
    <x v="530"/>
    <x v="0"/>
    <x v="6"/>
    <x v="78"/>
    <x v="93"/>
    <s v="STORE16"/>
    <n v="4"/>
    <n v="583.21"/>
    <n v="0.2"/>
    <x v="0"/>
    <n v="1866.2719999999999"/>
    <s v="Reginald Willis"/>
    <n v="62"/>
    <x v="1"/>
    <x v="78"/>
    <s v="New York"/>
    <x v="3"/>
    <x v="93"/>
    <x v="0"/>
    <s v="Fitness"/>
    <x v="93"/>
    <n v="495.72"/>
    <n v="323"/>
    <s v="Frederick-Wright"/>
    <s v="West"/>
    <s v="New Jimmymouth"/>
    <s v="Flagship"/>
    <n v="2332.84"/>
    <n v="466.56800000000004"/>
    <n v="1982.88"/>
    <x v="948"/>
    <x v="1"/>
    <n v="-6.2481781862451014E-2"/>
  </r>
  <r>
    <x v="949"/>
    <x v="531"/>
    <x v="0"/>
    <x v="10"/>
    <x v="275"/>
    <x v="82"/>
    <s v="STORE8"/>
    <n v="3"/>
    <n v="758.75"/>
    <n v="0.27"/>
    <x v="1"/>
    <n v="1661.6624999999999"/>
    <s v="Megan Ryan"/>
    <n v="59"/>
    <x v="1"/>
    <x v="272"/>
    <s v="Idaho"/>
    <x v="3"/>
    <x v="82"/>
    <x v="0"/>
    <s v="Equipment"/>
    <x v="82"/>
    <n v="285.54000000000002"/>
    <n v="358"/>
    <s v="Bean, Jones and Park"/>
    <s v="West"/>
    <s v="Thompsonborough"/>
    <s v="Online"/>
    <n v="2276.25"/>
    <n v="614.58750000000009"/>
    <n v="856.62000000000012"/>
    <x v="949"/>
    <x v="1"/>
    <n v="0.48448015165534508"/>
  </r>
  <r>
    <x v="950"/>
    <x v="50"/>
    <x v="2"/>
    <x v="6"/>
    <x v="430"/>
    <x v="86"/>
    <s v="STORE5"/>
    <n v="4"/>
    <n v="372.42"/>
    <n v="0.19"/>
    <x v="0"/>
    <n v="1206.6407999999999"/>
    <s v="Stacy Collins"/>
    <n v="41"/>
    <x v="1"/>
    <x v="419"/>
    <s v="California"/>
    <x v="3"/>
    <x v="86"/>
    <x v="0"/>
    <s v="Equipment"/>
    <x v="86"/>
    <n v="103.45"/>
    <n v="465"/>
    <s v="Gray Ltd"/>
    <s v="North"/>
    <s v="New Michaelchester"/>
    <s v="Outlet"/>
    <n v="1489.68"/>
    <n v="283.03919999999999"/>
    <n v="413.8"/>
    <x v="950"/>
    <x v="4"/>
    <n v="0.65706447187928674"/>
  </r>
  <r>
    <x v="951"/>
    <x v="322"/>
    <x v="2"/>
    <x v="6"/>
    <x v="431"/>
    <x v="81"/>
    <s v="STORE19"/>
    <n v="4"/>
    <n v="286.27999999999997"/>
    <n v="0.28000000000000003"/>
    <x v="1"/>
    <n v="824.48639999999989"/>
    <s v="Julie Hale"/>
    <n v="35"/>
    <x v="1"/>
    <x v="420"/>
    <s v="Vermont"/>
    <x v="0"/>
    <x v="81"/>
    <x v="2"/>
    <s v="Skincare"/>
    <x v="81"/>
    <n v="266.86"/>
    <n v="458"/>
    <s v="Mann-Austin"/>
    <s v="East"/>
    <s v="Vasquezborough"/>
    <s v="Online"/>
    <n v="1145.1199999999999"/>
    <n v="320.6336"/>
    <n v="1067.44"/>
    <x v="951"/>
    <x v="2"/>
    <n v="-0.29467265924580466"/>
  </r>
  <r>
    <x v="952"/>
    <x v="261"/>
    <x v="2"/>
    <x v="4"/>
    <x v="419"/>
    <x v="78"/>
    <s v="STORE11"/>
    <n v="3"/>
    <n v="488.37"/>
    <n v="0.27"/>
    <x v="2"/>
    <n v="1069.5302999999999"/>
    <s v="Aaron Luna"/>
    <n v="21"/>
    <x v="1"/>
    <x v="408"/>
    <s v="Ohio"/>
    <x v="3"/>
    <x v="78"/>
    <x v="0"/>
    <s v="Team Sports"/>
    <x v="78"/>
    <n v="107.06"/>
    <n v="359"/>
    <s v="Aguirre-Keller"/>
    <s v="South"/>
    <s v="Lake Michael"/>
    <s v="Online"/>
    <n v="1465.1100000000001"/>
    <n v="395.57970000000006"/>
    <n v="321.18"/>
    <x v="952"/>
    <x v="3"/>
    <n v="0.69969995239966543"/>
  </r>
  <r>
    <x v="953"/>
    <x v="532"/>
    <x v="0"/>
    <x v="9"/>
    <x v="262"/>
    <x v="72"/>
    <s v="STORE8"/>
    <n v="3"/>
    <n v="662.82"/>
    <n v="0.01"/>
    <x v="2"/>
    <n v="1968.5753999999999"/>
    <s v="James Foster"/>
    <n v="19"/>
    <x v="0"/>
    <x v="260"/>
    <s v="Utah"/>
    <x v="0"/>
    <x v="72"/>
    <x v="3"/>
    <s v="Lighting"/>
    <x v="72"/>
    <n v="371.38"/>
    <n v="220"/>
    <s v="Bean, Jones and Park"/>
    <s v="West"/>
    <s v="Thompsonborough"/>
    <s v="Online"/>
    <n v="1988.46"/>
    <n v="19.884600000000002"/>
    <n v="1114.1399999999999"/>
    <x v="953"/>
    <x v="3"/>
    <n v="0.4340374262525073"/>
  </r>
  <r>
    <x v="954"/>
    <x v="502"/>
    <x v="0"/>
    <x v="10"/>
    <x v="388"/>
    <x v="96"/>
    <s v="STORE16"/>
    <n v="2"/>
    <n v="824.34"/>
    <n v="0.1"/>
    <x v="2"/>
    <n v="1483.8119999999999"/>
    <s v="Sarah Marsh"/>
    <n v="47"/>
    <x v="1"/>
    <x v="379"/>
    <s v="New York"/>
    <x v="0"/>
    <x v="96"/>
    <x v="2"/>
    <s v="Skincare"/>
    <x v="96"/>
    <n v="312.8"/>
    <n v="350"/>
    <s v="Frederick-Wright"/>
    <s v="West"/>
    <s v="New Jimmymouth"/>
    <s v="Flagship"/>
    <n v="1648.68"/>
    <n v="164.86800000000002"/>
    <n v="625.6"/>
    <x v="954"/>
    <x v="0"/>
    <n v="0.57838324531679208"/>
  </r>
  <r>
    <x v="955"/>
    <x v="209"/>
    <x v="0"/>
    <x v="6"/>
    <x v="121"/>
    <x v="4"/>
    <s v="STORE8"/>
    <n v="1"/>
    <n v="437.12"/>
    <n v="0.21"/>
    <x v="0"/>
    <n v="345.32479999999998"/>
    <s v="Edward Hall"/>
    <n v="51"/>
    <x v="0"/>
    <x v="120"/>
    <s v="New Mexico"/>
    <x v="0"/>
    <x v="4"/>
    <x v="2"/>
    <s v="Haircare"/>
    <x v="4"/>
    <n v="17.309999999999999"/>
    <n v="399"/>
    <s v="Bean, Jones and Park"/>
    <s v="West"/>
    <s v="Thompsonborough"/>
    <s v="Online"/>
    <n v="437.12"/>
    <n v="91.795199999999994"/>
    <n v="17.309999999999999"/>
    <x v="955"/>
    <x v="0"/>
    <n v="0.94987327872194527"/>
  </r>
  <r>
    <x v="956"/>
    <x v="40"/>
    <x v="0"/>
    <x v="0"/>
    <x v="374"/>
    <x v="12"/>
    <s v="STORE6"/>
    <n v="3"/>
    <n v="23.37"/>
    <n v="0.15"/>
    <x v="1"/>
    <n v="59.593499999999999"/>
    <s v="Manuel Castillo"/>
    <n v="41"/>
    <x v="0"/>
    <x v="365"/>
    <s v="Tennessee"/>
    <x v="0"/>
    <x v="12"/>
    <x v="0"/>
    <s v="Accessories"/>
    <x v="12"/>
    <n v="131.24"/>
    <n v="232"/>
    <s v="Benson-Elliott"/>
    <s v="East"/>
    <s v="Port Josephberg"/>
    <s v="Online"/>
    <n v="70.11"/>
    <n v="10.516499999999999"/>
    <n v="393.72"/>
    <x v="956"/>
    <x v="4"/>
    <n v="-5.6067608044501505"/>
  </r>
  <r>
    <x v="957"/>
    <x v="533"/>
    <x v="2"/>
    <x v="10"/>
    <x v="8"/>
    <x v="14"/>
    <s v="STORE8"/>
    <n v="1"/>
    <n v="579.69000000000005"/>
    <n v="0.02"/>
    <x v="0"/>
    <n v="568.09620000000007"/>
    <s v="Dr. Suzanne Bullock"/>
    <n v="60"/>
    <x v="1"/>
    <x v="8"/>
    <s v="Alabama"/>
    <x v="1"/>
    <x v="14"/>
    <x v="4"/>
    <s v="Tops"/>
    <x v="14"/>
    <n v="223.43"/>
    <n v="154"/>
    <s v="Bean, Jones and Park"/>
    <s v="West"/>
    <s v="Thompsonborough"/>
    <s v="Online"/>
    <n v="579.69000000000005"/>
    <n v="11.593800000000002"/>
    <n v="223.43"/>
    <x v="957"/>
    <x v="1"/>
    <n v="0.6067039350025577"/>
  </r>
  <r>
    <x v="958"/>
    <x v="236"/>
    <x v="0"/>
    <x v="1"/>
    <x v="351"/>
    <x v="36"/>
    <s v="STORE14"/>
    <n v="3"/>
    <n v="240.51"/>
    <n v="7.0000000000000007E-2"/>
    <x v="0"/>
    <n v="671.02289999999994"/>
    <s v="Kimberly Roberts"/>
    <n v="36"/>
    <x v="1"/>
    <x v="344"/>
    <s v="New Jersey"/>
    <x v="0"/>
    <x v="36"/>
    <x v="3"/>
    <s v="Decor"/>
    <x v="36"/>
    <n v="325.26"/>
    <n v="400"/>
    <s v="Mcdonald Inc"/>
    <s v="South"/>
    <s v="Christopherland"/>
    <s v="Outlet"/>
    <n v="721.53"/>
    <n v="50.507100000000001"/>
    <n v="975.78"/>
    <x v="958"/>
    <x v="4"/>
    <n v="-0.45416795760621592"/>
  </r>
  <r>
    <x v="959"/>
    <x v="534"/>
    <x v="2"/>
    <x v="7"/>
    <x v="157"/>
    <x v="60"/>
    <s v="STORE14"/>
    <n v="2"/>
    <n v="855.4"/>
    <n v="0.08"/>
    <x v="2"/>
    <n v="1573.9359999999999"/>
    <s v="Martha Brown"/>
    <n v="20"/>
    <x v="1"/>
    <x v="156"/>
    <s v="California"/>
    <x v="0"/>
    <x v="60"/>
    <x v="4"/>
    <s v="Accessories"/>
    <x v="60"/>
    <n v="174.02"/>
    <n v="268"/>
    <s v="Mcdonald Inc"/>
    <s v="South"/>
    <s v="Christopherland"/>
    <s v="Outlet"/>
    <n v="1710.8"/>
    <n v="136.864"/>
    <n v="348.04"/>
    <x v="959"/>
    <x v="3"/>
    <n v="0.77887283853981359"/>
  </r>
  <r>
    <x v="960"/>
    <x v="174"/>
    <x v="1"/>
    <x v="11"/>
    <x v="69"/>
    <x v="64"/>
    <s v="STORE7"/>
    <n v="1"/>
    <n v="537.26"/>
    <n v="0.09"/>
    <x v="0"/>
    <n v="488.90660000000003"/>
    <s v="Daniel Boyd"/>
    <n v="29"/>
    <x v="1"/>
    <x v="69"/>
    <s v="West Virginia"/>
    <x v="3"/>
    <x v="64"/>
    <x v="1"/>
    <s v="Accessories"/>
    <x v="64"/>
    <n v="340.14"/>
    <n v="361"/>
    <s v="Martinez-Mullins"/>
    <s v="South"/>
    <s v="Williamsfurt"/>
    <s v="Online"/>
    <n v="537.26"/>
    <n v="48.353400000000001"/>
    <n v="340.14"/>
    <x v="960"/>
    <x v="2"/>
    <n v="0.30428429479168423"/>
  </r>
  <r>
    <x v="961"/>
    <x v="17"/>
    <x v="0"/>
    <x v="1"/>
    <x v="304"/>
    <x v="69"/>
    <s v="STORE10"/>
    <n v="3"/>
    <n v="918.26"/>
    <n v="0.17"/>
    <x v="2"/>
    <n v="2286.4674"/>
    <s v="Andrew Mason"/>
    <n v="52"/>
    <x v="1"/>
    <x v="299"/>
    <s v="Iowa"/>
    <x v="3"/>
    <x v="69"/>
    <x v="1"/>
    <s v="Accessories"/>
    <x v="69"/>
    <n v="88.49"/>
    <n v="246"/>
    <s v="Hill, Wagner and Ballard"/>
    <s v="East"/>
    <s v="East Davidville"/>
    <s v="Online"/>
    <n v="2754.7799999999997"/>
    <n v="468.31259999999997"/>
    <n v="265.46999999999997"/>
    <x v="961"/>
    <x v="0"/>
    <n v="0.8838951301033201"/>
  </r>
  <r>
    <x v="962"/>
    <x v="469"/>
    <x v="0"/>
    <x v="2"/>
    <x v="50"/>
    <x v="96"/>
    <s v="STORE9"/>
    <n v="4"/>
    <n v="579.70000000000005"/>
    <n v="0.18"/>
    <x v="1"/>
    <n v="1901.4159999999999"/>
    <s v="Amy Fowler"/>
    <n v="62"/>
    <x v="1"/>
    <x v="50"/>
    <s v="New York"/>
    <x v="1"/>
    <x v="96"/>
    <x v="2"/>
    <s v="Skincare"/>
    <x v="96"/>
    <n v="312.8"/>
    <n v="350"/>
    <s v="Moore, Padilla and Butler"/>
    <s v="South"/>
    <s v="East Johnstad"/>
    <s v="Flagship"/>
    <n v="2318.8000000000002"/>
    <n v="417.38400000000001"/>
    <n v="1251.2"/>
    <x v="962"/>
    <x v="1"/>
    <n v="0.34196409412774476"/>
  </r>
  <r>
    <x v="963"/>
    <x v="27"/>
    <x v="2"/>
    <x v="6"/>
    <x v="281"/>
    <x v="19"/>
    <s v="STORE6"/>
    <n v="1"/>
    <n v="824.32"/>
    <n v="0.18"/>
    <x v="0"/>
    <n v="675.94240000000013"/>
    <s v="Cameron Simpson"/>
    <n v="46"/>
    <x v="0"/>
    <x v="278"/>
    <s v="Indiana"/>
    <x v="1"/>
    <x v="19"/>
    <x v="1"/>
    <s v="Computer"/>
    <x v="19"/>
    <n v="253.33"/>
    <n v="266"/>
    <s v="Benson-Elliott"/>
    <s v="East"/>
    <s v="Port Josephberg"/>
    <s v="Online"/>
    <n v="824.32"/>
    <n v="148.3776"/>
    <n v="253.33"/>
    <x v="963"/>
    <x v="0"/>
    <n v="0.62521954533404034"/>
  </r>
  <r>
    <x v="964"/>
    <x v="535"/>
    <x v="2"/>
    <x v="4"/>
    <x v="423"/>
    <x v="54"/>
    <s v="STORE15"/>
    <n v="4"/>
    <n v="614.99"/>
    <n v="0.16"/>
    <x v="1"/>
    <n v="2066.3663999999999"/>
    <s v="Amy Walker"/>
    <n v="27"/>
    <x v="0"/>
    <x v="412"/>
    <s v="West Virginia"/>
    <x v="2"/>
    <x v="54"/>
    <x v="4"/>
    <s v="Outerwear"/>
    <x v="54"/>
    <n v="167.34"/>
    <n v="296"/>
    <s v="Shelton PLC"/>
    <s v="North"/>
    <s v="East Jenniferstad"/>
    <s v="Flagship"/>
    <n v="2459.96"/>
    <n v="393.59360000000004"/>
    <n v="669.36"/>
    <x v="964"/>
    <x v="2"/>
    <n v="0.67606906500221831"/>
  </r>
  <r>
    <x v="965"/>
    <x v="536"/>
    <x v="2"/>
    <x v="9"/>
    <x v="147"/>
    <x v="85"/>
    <s v="STORE0"/>
    <n v="4"/>
    <n v="189.21"/>
    <n v="0.06"/>
    <x v="2"/>
    <n v="711.42959999999994"/>
    <s v="Susan Mcdonald"/>
    <n v="45"/>
    <x v="0"/>
    <x v="146"/>
    <s v="Arkansas"/>
    <x v="2"/>
    <x v="85"/>
    <x v="1"/>
    <s v="Computer"/>
    <x v="85"/>
    <n v="86.42"/>
    <n v="222"/>
    <s v="Rivera-Warner"/>
    <s v="East"/>
    <s v="Washingtonfurt"/>
    <s v="Flagship"/>
    <n v="756.84"/>
    <n v="45.410400000000003"/>
    <n v="345.68"/>
    <x v="965"/>
    <x v="4"/>
    <n v="0.5141051201693041"/>
  </r>
  <r>
    <x v="966"/>
    <x v="434"/>
    <x v="0"/>
    <x v="1"/>
    <x v="431"/>
    <x v="85"/>
    <s v="STORE14"/>
    <n v="2"/>
    <n v="233.33"/>
    <n v="0.05"/>
    <x v="0"/>
    <n v="443.327"/>
    <s v="Julie Hale"/>
    <n v="35"/>
    <x v="1"/>
    <x v="420"/>
    <s v="Vermont"/>
    <x v="0"/>
    <x v="85"/>
    <x v="1"/>
    <s v="Computer"/>
    <x v="85"/>
    <n v="86.42"/>
    <n v="222"/>
    <s v="Mcdonald Inc"/>
    <s v="South"/>
    <s v="Christopherland"/>
    <s v="Outlet"/>
    <n v="466.66"/>
    <n v="23.333000000000002"/>
    <n v="172.84"/>
    <x v="966"/>
    <x v="2"/>
    <n v="0.61012976877113279"/>
  </r>
  <r>
    <x v="967"/>
    <x v="454"/>
    <x v="2"/>
    <x v="5"/>
    <x v="201"/>
    <x v="11"/>
    <s v="STORE18"/>
    <n v="3"/>
    <n v="529.89"/>
    <n v="0.21"/>
    <x v="0"/>
    <n v="1255.8393000000001"/>
    <s v="Nicholas Webb"/>
    <n v="19"/>
    <x v="0"/>
    <x v="200"/>
    <s v="Nevada"/>
    <x v="0"/>
    <x v="11"/>
    <x v="1"/>
    <s v="Mobile"/>
    <x v="11"/>
    <n v="326.06"/>
    <n v="301"/>
    <s v="Guerrero-Schmitt"/>
    <s v="East"/>
    <s v="East Stevechester"/>
    <s v="Flagship"/>
    <n v="1589.67"/>
    <n v="333.83069999999998"/>
    <n v="978.18000000000006"/>
    <x v="967"/>
    <x v="3"/>
    <n v="0.2210946097960145"/>
  </r>
  <r>
    <x v="968"/>
    <x v="79"/>
    <x v="0"/>
    <x v="7"/>
    <x v="154"/>
    <x v="80"/>
    <s v="STORE1"/>
    <n v="2"/>
    <n v="954.1"/>
    <n v="0.17"/>
    <x v="1"/>
    <n v="1583.806"/>
    <s v="Melinda Thomas"/>
    <n v="42"/>
    <x v="1"/>
    <x v="153"/>
    <s v="Indiana"/>
    <x v="2"/>
    <x v="80"/>
    <x v="3"/>
    <s v="Appliances"/>
    <x v="80"/>
    <n v="447.43"/>
    <n v="191"/>
    <s v="Martinez, Adkins and Johnson"/>
    <s v="North"/>
    <s v="Danielmouth"/>
    <s v="Flagship"/>
    <n v="1908.2"/>
    <n v="324.39400000000001"/>
    <n v="894.86"/>
    <x v="968"/>
    <x v="4"/>
    <n v="0.4349939323376727"/>
  </r>
  <r>
    <x v="969"/>
    <x v="113"/>
    <x v="1"/>
    <x v="1"/>
    <x v="162"/>
    <x v="15"/>
    <s v="STORE7"/>
    <n v="1"/>
    <n v="370.04"/>
    <n v="0.04"/>
    <x v="2"/>
    <n v="355.23840000000001"/>
    <s v="Kristy Dunlap"/>
    <n v="64"/>
    <x v="1"/>
    <x v="161"/>
    <s v="North Carolina"/>
    <x v="1"/>
    <x v="15"/>
    <x v="0"/>
    <s v="Fitness"/>
    <x v="15"/>
    <n v="240.63"/>
    <n v="423"/>
    <s v="Martinez-Mullins"/>
    <s v="South"/>
    <s v="Williamsfurt"/>
    <s v="Online"/>
    <n v="370.04"/>
    <n v="14.801600000000001"/>
    <n v="240.63"/>
    <x v="969"/>
    <x v="1"/>
    <n v="0.32262390552372722"/>
  </r>
  <r>
    <x v="970"/>
    <x v="4"/>
    <x v="0"/>
    <x v="4"/>
    <x v="252"/>
    <x v="99"/>
    <s v="STORE19"/>
    <n v="4"/>
    <n v="492.71"/>
    <n v="0.08"/>
    <x v="0"/>
    <n v="1813.1728000000001"/>
    <s v="Kristin Stein"/>
    <n v="23"/>
    <x v="0"/>
    <x v="250"/>
    <s v="Missouri"/>
    <x v="2"/>
    <x v="99"/>
    <x v="4"/>
    <s v="Outerwear"/>
    <x v="99"/>
    <n v="358.47"/>
    <n v="143"/>
    <s v="Mann-Austin"/>
    <s v="East"/>
    <s v="Vasquezborough"/>
    <s v="Online"/>
    <n v="1970.84"/>
    <n v="157.66720000000001"/>
    <n v="1433.88"/>
    <x v="970"/>
    <x v="3"/>
    <n v="0.20918734276181505"/>
  </r>
  <r>
    <x v="971"/>
    <x v="89"/>
    <x v="0"/>
    <x v="7"/>
    <x v="432"/>
    <x v="52"/>
    <s v="STORE13"/>
    <n v="4"/>
    <n v="853.26"/>
    <n v="0.24"/>
    <x v="2"/>
    <n v="2593.9104000000002"/>
    <s v="Antonio Leon"/>
    <n v="48"/>
    <x v="0"/>
    <x v="421"/>
    <s v="Hawaii"/>
    <x v="3"/>
    <x v="52"/>
    <x v="4"/>
    <s v="Footwear"/>
    <x v="52"/>
    <n v="438.25"/>
    <n v="496"/>
    <s v="Gardner, Humphrey and Contreras"/>
    <s v="East"/>
    <s v="Johnsonville"/>
    <s v="Flagship"/>
    <n v="3413.04"/>
    <n v="819.12959999999998"/>
    <n v="1753"/>
    <x v="971"/>
    <x v="0"/>
    <n v="0.32418637127943978"/>
  </r>
  <r>
    <x v="972"/>
    <x v="459"/>
    <x v="2"/>
    <x v="9"/>
    <x v="82"/>
    <x v="58"/>
    <s v="STORE16"/>
    <n v="1"/>
    <n v="402.47"/>
    <n v="0.19"/>
    <x v="1"/>
    <n v="326.00070000000011"/>
    <s v="David Lozano"/>
    <n v="23"/>
    <x v="1"/>
    <x v="82"/>
    <s v="Wisconsin"/>
    <x v="0"/>
    <x v="58"/>
    <x v="4"/>
    <s v="Outerwear"/>
    <x v="58"/>
    <n v="364.67"/>
    <n v="452"/>
    <s v="Frederick-Wright"/>
    <s v="West"/>
    <s v="New Jimmymouth"/>
    <s v="Flagship"/>
    <n v="402.47"/>
    <n v="76.469300000000004"/>
    <n v="364.67"/>
    <x v="972"/>
    <x v="3"/>
    <n v="-0.11861722996300282"/>
  </r>
  <r>
    <x v="973"/>
    <x v="331"/>
    <x v="0"/>
    <x v="4"/>
    <x v="363"/>
    <x v="59"/>
    <s v="STORE18"/>
    <n v="2"/>
    <n v="528.29999999999995"/>
    <n v="0.24"/>
    <x v="0"/>
    <n v="803.01599999999996"/>
    <s v="Cassandra Perez"/>
    <n v="31"/>
    <x v="0"/>
    <x v="222"/>
    <s v="Mississippi"/>
    <x v="3"/>
    <x v="59"/>
    <x v="0"/>
    <s v="Accessories"/>
    <x v="59"/>
    <n v="434.84"/>
    <n v="185"/>
    <s v="Guerrero-Schmitt"/>
    <s v="East"/>
    <s v="East Stevechester"/>
    <s v="Flagship"/>
    <n v="1056.5999999999999"/>
    <n v="253.58399999999997"/>
    <n v="869.68"/>
    <x v="973"/>
    <x v="2"/>
    <n v="-8.3017025812686163E-2"/>
  </r>
  <r>
    <x v="974"/>
    <x v="228"/>
    <x v="2"/>
    <x v="4"/>
    <x v="433"/>
    <x v="31"/>
    <s v="STORE6"/>
    <n v="4"/>
    <n v="599.85"/>
    <n v="0.25"/>
    <x v="0"/>
    <n v="1799.55"/>
    <s v="Cheryl Carr"/>
    <n v="19"/>
    <x v="0"/>
    <x v="422"/>
    <s v="Wyoming"/>
    <x v="0"/>
    <x v="31"/>
    <x v="3"/>
    <s v="Kitchen"/>
    <x v="31"/>
    <n v="298.86"/>
    <n v="308"/>
    <s v="Benson-Elliott"/>
    <s v="East"/>
    <s v="Port Josephberg"/>
    <s v="Online"/>
    <n v="2399.4"/>
    <n v="599.85"/>
    <n v="1195.44"/>
    <x v="974"/>
    <x v="3"/>
    <n v="0.33570059181462025"/>
  </r>
  <r>
    <x v="975"/>
    <x v="374"/>
    <x v="1"/>
    <x v="1"/>
    <x v="77"/>
    <x v="30"/>
    <s v="STORE9"/>
    <n v="2"/>
    <n v="61.42"/>
    <n v="0.08"/>
    <x v="1"/>
    <n v="113.0128"/>
    <s v="John Sloan"/>
    <n v="23"/>
    <x v="1"/>
    <x v="77"/>
    <s v="Delaware"/>
    <x v="1"/>
    <x v="30"/>
    <x v="2"/>
    <s v="Grooming"/>
    <x v="30"/>
    <n v="337.42"/>
    <n v="256"/>
    <s v="Moore, Padilla and Butler"/>
    <s v="South"/>
    <s v="East Johnstad"/>
    <s v="Flagship"/>
    <n v="122.84"/>
    <n v="9.8272000000000013"/>
    <n v="674.84"/>
    <x v="975"/>
    <x v="3"/>
    <n v="-4.971358996503052"/>
  </r>
  <r>
    <x v="976"/>
    <x v="227"/>
    <x v="2"/>
    <x v="6"/>
    <x v="434"/>
    <x v="46"/>
    <s v="STORE10"/>
    <n v="2"/>
    <n v="466.42"/>
    <n v="0.12"/>
    <x v="1"/>
    <n v="820.89920000000006"/>
    <s v="Lauren George"/>
    <n v="41"/>
    <x v="1"/>
    <x v="423"/>
    <s v="New York"/>
    <x v="0"/>
    <x v="46"/>
    <x v="0"/>
    <s v="Equipment"/>
    <x v="46"/>
    <n v="21.34"/>
    <n v="65"/>
    <s v="Hill, Wagner and Ballard"/>
    <s v="East"/>
    <s v="East Davidville"/>
    <s v="Online"/>
    <n v="932.84"/>
    <n v="111.9408"/>
    <n v="42.68"/>
    <x v="976"/>
    <x v="4"/>
    <n v="0.94800823292311653"/>
  </r>
  <r>
    <x v="977"/>
    <x v="446"/>
    <x v="2"/>
    <x v="0"/>
    <x v="179"/>
    <x v="45"/>
    <s v="STORE5"/>
    <n v="4"/>
    <n v="540.69000000000005"/>
    <n v="0.09"/>
    <x v="2"/>
    <n v="1968.1116"/>
    <s v="Sheila Wilson"/>
    <n v="35"/>
    <x v="0"/>
    <x v="178"/>
    <s v="Tennessee"/>
    <x v="2"/>
    <x v="45"/>
    <x v="0"/>
    <s v="Team Sports"/>
    <x v="45"/>
    <n v="204.39"/>
    <n v="281"/>
    <s v="Gray Ltd"/>
    <s v="North"/>
    <s v="New Michaelchester"/>
    <s v="Outlet"/>
    <n v="2162.7600000000002"/>
    <n v="194.64840000000001"/>
    <n v="817.56"/>
    <x v="977"/>
    <x v="2"/>
    <n v="0.58459672713681488"/>
  </r>
  <r>
    <x v="978"/>
    <x v="537"/>
    <x v="2"/>
    <x v="9"/>
    <x v="83"/>
    <x v="46"/>
    <s v="STORE13"/>
    <n v="3"/>
    <n v="677.46"/>
    <n v="0.05"/>
    <x v="0"/>
    <n v="1930.761"/>
    <s v="Tracy Stephens"/>
    <n v="64"/>
    <x v="0"/>
    <x v="83"/>
    <s v="Maine"/>
    <x v="1"/>
    <x v="46"/>
    <x v="0"/>
    <s v="Equipment"/>
    <x v="46"/>
    <n v="21.34"/>
    <n v="65"/>
    <s v="Gardner, Humphrey and Contreras"/>
    <s v="East"/>
    <s v="Johnsonville"/>
    <s v="Flagship"/>
    <n v="2032.38"/>
    <n v="101.61900000000001"/>
    <n v="64.02"/>
    <x v="978"/>
    <x v="1"/>
    <n v="0.9668420897252431"/>
  </r>
  <r>
    <x v="979"/>
    <x v="538"/>
    <x v="2"/>
    <x v="10"/>
    <x v="342"/>
    <x v="39"/>
    <s v="STORE1"/>
    <n v="3"/>
    <n v="614.63"/>
    <n v="0.06"/>
    <x v="1"/>
    <n v="1733.2565999999999"/>
    <s v="Mario Harvey Jr."/>
    <n v="46"/>
    <x v="0"/>
    <x v="336"/>
    <s v="Minnesota"/>
    <x v="1"/>
    <x v="39"/>
    <x v="3"/>
    <s v="Storage"/>
    <x v="39"/>
    <n v="123.46"/>
    <n v="76"/>
    <s v="Martinez, Adkins and Johnson"/>
    <s v="North"/>
    <s v="Danielmouth"/>
    <s v="Flagship"/>
    <n v="1843.8899999999999"/>
    <n v="110.63339999999999"/>
    <n v="370.38"/>
    <x v="979"/>
    <x v="0"/>
    <n v="0.78630977086716425"/>
  </r>
  <r>
    <x v="980"/>
    <x v="539"/>
    <x v="1"/>
    <x v="1"/>
    <x v="309"/>
    <x v="73"/>
    <s v="STORE8"/>
    <n v="4"/>
    <n v="649.52"/>
    <n v="0.11"/>
    <x v="0"/>
    <n v="2312.2912000000001"/>
    <s v="Christy Hill"/>
    <n v="27"/>
    <x v="1"/>
    <x v="304"/>
    <s v="New Jersey"/>
    <x v="1"/>
    <x v="73"/>
    <x v="2"/>
    <s v="Haircare"/>
    <x v="73"/>
    <n v="340.39"/>
    <n v="177"/>
    <s v="Bean, Jones and Park"/>
    <s v="West"/>
    <s v="Thompsonborough"/>
    <s v="Online"/>
    <n v="2598.08"/>
    <n v="285.78879999999998"/>
    <n v="1361.56"/>
    <x v="980"/>
    <x v="2"/>
    <n v="0.41116413019259862"/>
  </r>
  <r>
    <x v="981"/>
    <x v="540"/>
    <x v="0"/>
    <x v="0"/>
    <x v="312"/>
    <x v="65"/>
    <s v="STORE8"/>
    <n v="2"/>
    <n v="943.93"/>
    <n v="0.22"/>
    <x v="1"/>
    <n v="1472.5308"/>
    <s v="Gene Lee"/>
    <n v="41"/>
    <x v="1"/>
    <x v="307"/>
    <s v="Virginia"/>
    <x v="1"/>
    <x v="65"/>
    <x v="4"/>
    <s v="Accessories"/>
    <x v="65"/>
    <n v="119.57"/>
    <n v="210"/>
    <s v="Bean, Jones and Park"/>
    <s v="West"/>
    <s v="Thompsonborough"/>
    <s v="Online"/>
    <n v="1887.86"/>
    <n v="415.32919999999996"/>
    <n v="239.14"/>
    <x v="981"/>
    <x v="4"/>
    <n v="0.83759932220093469"/>
  </r>
  <r>
    <x v="982"/>
    <x v="541"/>
    <x v="1"/>
    <x v="11"/>
    <x v="255"/>
    <x v="45"/>
    <s v="STORE8"/>
    <n v="4"/>
    <n v="538.73"/>
    <n v="0.03"/>
    <x v="0"/>
    <n v="2090.2723999999998"/>
    <s v="Jason Wheeler"/>
    <n v="47"/>
    <x v="1"/>
    <x v="253"/>
    <s v="Illinois"/>
    <x v="1"/>
    <x v="45"/>
    <x v="0"/>
    <s v="Team Sports"/>
    <x v="45"/>
    <n v="204.39"/>
    <n v="281"/>
    <s v="Bean, Jones and Park"/>
    <s v="West"/>
    <s v="Thompsonborough"/>
    <s v="Online"/>
    <n v="2154.92"/>
    <n v="64.647599999999997"/>
    <n v="817.56"/>
    <x v="982"/>
    <x v="0"/>
    <n v="0.60887394389362837"/>
  </r>
  <r>
    <x v="983"/>
    <x v="542"/>
    <x v="0"/>
    <x v="5"/>
    <x v="236"/>
    <x v="73"/>
    <s v="STORE8"/>
    <n v="2"/>
    <n v="853.93"/>
    <n v="0.01"/>
    <x v="1"/>
    <n v="1690.7814000000001"/>
    <s v="Timothy Wright"/>
    <n v="58"/>
    <x v="0"/>
    <x v="234"/>
    <s v="Arkansas"/>
    <x v="2"/>
    <x v="73"/>
    <x v="2"/>
    <s v="Haircare"/>
    <x v="73"/>
    <n v="340.39"/>
    <n v="177"/>
    <s v="Bean, Jones and Park"/>
    <s v="West"/>
    <s v="Thompsonborough"/>
    <s v="Online"/>
    <n v="1707.86"/>
    <n v="17.078599999999998"/>
    <n v="680.78"/>
    <x v="983"/>
    <x v="1"/>
    <n v="0.5973577660601187"/>
  </r>
  <r>
    <x v="984"/>
    <x v="62"/>
    <x v="2"/>
    <x v="8"/>
    <x v="354"/>
    <x v="35"/>
    <s v="STORE4"/>
    <n v="4"/>
    <n v="465.42"/>
    <n v="0.26"/>
    <x v="2"/>
    <n v="1377.6432"/>
    <s v="Kaitlin Brown"/>
    <n v="52"/>
    <x v="1"/>
    <x v="347"/>
    <s v="South Dakota"/>
    <x v="0"/>
    <x v="35"/>
    <x v="3"/>
    <s v="Decor"/>
    <x v="35"/>
    <n v="218.48"/>
    <n v="276"/>
    <s v="Alexander Group"/>
    <s v="South"/>
    <s v="Port Sharon"/>
    <s v="Online"/>
    <n v="1861.68"/>
    <n v="484.03680000000003"/>
    <n v="873.92"/>
    <x v="984"/>
    <x v="0"/>
    <n v="0.36564126328210383"/>
  </r>
  <r>
    <x v="985"/>
    <x v="543"/>
    <x v="2"/>
    <x v="10"/>
    <x v="366"/>
    <x v="55"/>
    <s v="STORE11"/>
    <n v="4"/>
    <n v="880.26"/>
    <n v="0.11"/>
    <x v="2"/>
    <n v="3133.7256000000002"/>
    <s v="Wayne Mcpherson"/>
    <n v="56"/>
    <x v="1"/>
    <x v="358"/>
    <s v="Minnesota"/>
    <x v="3"/>
    <x v="55"/>
    <x v="4"/>
    <s v="Tops"/>
    <x v="55"/>
    <n v="342.56"/>
    <n v="181"/>
    <s v="Aguirre-Keller"/>
    <s v="South"/>
    <s v="Lake Michael"/>
    <s v="Online"/>
    <n v="3521.04"/>
    <n v="387.31439999999998"/>
    <n v="1370.24"/>
    <x v="985"/>
    <x v="1"/>
    <n v="0.56274410241917805"/>
  </r>
  <r>
    <x v="986"/>
    <x v="449"/>
    <x v="0"/>
    <x v="5"/>
    <x v="60"/>
    <x v="69"/>
    <s v="STORE11"/>
    <n v="3"/>
    <n v="461.02"/>
    <n v="0.28999999999999998"/>
    <x v="1"/>
    <n v="981.97259999999994"/>
    <s v="Sarah Smith"/>
    <n v="48"/>
    <x v="0"/>
    <x v="60"/>
    <s v="Nevada"/>
    <x v="0"/>
    <x v="69"/>
    <x v="1"/>
    <s v="Accessories"/>
    <x v="69"/>
    <n v="88.49"/>
    <n v="246"/>
    <s v="Aguirre-Keller"/>
    <s v="South"/>
    <s v="Lake Michael"/>
    <s v="Online"/>
    <n v="1383.06"/>
    <n v="401.08739999999995"/>
    <n v="265.46999999999997"/>
    <x v="986"/>
    <x v="0"/>
    <n v="0.72965640792828645"/>
  </r>
  <r>
    <x v="987"/>
    <x v="372"/>
    <x v="0"/>
    <x v="11"/>
    <x v="339"/>
    <x v="60"/>
    <s v="STORE13"/>
    <n v="1"/>
    <n v="531.99"/>
    <n v="0.17"/>
    <x v="1"/>
    <n v="441.55169999999998"/>
    <s v="Amber Carlson"/>
    <n v="18"/>
    <x v="1"/>
    <x v="333"/>
    <s v="Missouri"/>
    <x v="0"/>
    <x v="60"/>
    <x v="4"/>
    <s v="Accessories"/>
    <x v="60"/>
    <n v="174.02"/>
    <n v="268"/>
    <s v="Gardner, Humphrey and Contreras"/>
    <s v="East"/>
    <s v="Johnsonville"/>
    <s v="Flagship"/>
    <n v="531.99"/>
    <n v="90.438300000000012"/>
    <n v="174.02"/>
    <x v="987"/>
    <x v="3"/>
    <n v="0.60588986521850108"/>
  </r>
  <r>
    <x v="988"/>
    <x v="40"/>
    <x v="0"/>
    <x v="0"/>
    <x v="435"/>
    <x v="44"/>
    <s v="STORE17"/>
    <n v="2"/>
    <n v="274.08999999999997"/>
    <n v="0.13"/>
    <x v="1"/>
    <n v="476.91660000000002"/>
    <s v="Caroline Collins"/>
    <n v="64"/>
    <x v="1"/>
    <x v="424"/>
    <s v="California"/>
    <x v="2"/>
    <x v="44"/>
    <x v="2"/>
    <s v="Makeup"/>
    <x v="44"/>
    <n v="241.08"/>
    <n v="431"/>
    <s v="Holloway Ltd"/>
    <s v="North"/>
    <s v="Bensonhaven"/>
    <s v="Flagship"/>
    <n v="548.17999999999995"/>
    <n v="71.26339999999999"/>
    <n v="482.16"/>
    <x v="988"/>
    <x v="1"/>
    <n v="-1.0994375117158867E-2"/>
  </r>
  <r>
    <x v="989"/>
    <x v="544"/>
    <x v="2"/>
    <x v="6"/>
    <x v="13"/>
    <x v="12"/>
    <s v="STORE10"/>
    <n v="1"/>
    <n v="66.14"/>
    <n v="0.14000000000000001"/>
    <x v="2"/>
    <n v="56.880400000000002"/>
    <s v="Adam Castro"/>
    <n v="51"/>
    <x v="0"/>
    <x v="13"/>
    <s v="Texas"/>
    <x v="2"/>
    <x v="12"/>
    <x v="0"/>
    <s v="Accessories"/>
    <x v="12"/>
    <n v="131.24"/>
    <n v="232"/>
    <s v="Hill, Wagner and Ballard"/>
    <s v="East"/>
    <s v="East Davidville"/>
    <s v="Online"/>
    <n v="66.14"/>
    <n v="9.2596000000000007"/>
    <n v="131.24"/>
    <x v="989"/>
    <x v="0"/>
    <n v="-1.3072974170364484"/>
  </r>
  <r>
    <x v="990"/>
    <x v="13"/>
    <x v="2"/>
    <x v="7"/>
    <x v="259"/>
    <x v="42"/>
    <s v="STORE9"/>
    <n v="3"/>
    <n v="955.82"/>
    <n v="0.16"/>
    <x v="2"/>
    <n v="2408.6664000000001"/>
    <s v="Katherine Young"/>
    <n v="29"/>
    <x v="0"/>
    <x v="257"/>
    <s v="Vermont"/>
    <x v="0"/>
    <x v="42"/>
    <x v="0"/>
    <s v="Accessories"/>
    <x v="42"/>
    <n v="131.51"/>
    <n v="199.2"/>
    <s v="Moore, Padilla and Butler"/>
    <s v="South"/>
    <s v="East Johnstad"/>
    <s v="Flagship"/>
    <n v="2867.46"/>
    <n v="458.79360000000003"/>
    <n v="394.53"/>
    <x v="990"/>
    <x v="2"/>
    <n v="0.83620396747345338"/>
  </r>
  <r>
    <x v="991"/>
    <x v="542"/>
    <x v="0"/>
    <x v="5"/>
    <x v="133"/>
    <x v="62"/>
    <s v="STORE12"/>
    <n v="1"/>
    <n v="904.92"/>
    <n v="0.13"/>
    <x v="0"/>
    <n v="787.28039999999999"/>
    <s v="Casey Simpson"/>
    <n v="54"/>
    <x v="0"/>
    <x v="132"/>
    <s v="Mississippi"/>
    <x v="1"/>
    <x v="62"/>
    <x v="0"/>
    <s v="Equipment"/>
    <x v="62"/>
    <n v="484.62"/>
    <n v="432"/>
    <s v="Thomas, Bridges and Harris"/>
    <s v="North"/>
    <s v="Sabrinatown"/>
    <s v="Online"/>
    <n v="904.92"/>
    <n v="117.6396"/>
    <n v="484.62"/>
    <x v="991"/>
    <x v="0"/>
    <n v="0.38443786991267659"/>
  </r>
  <r>
    <x v="992"/>
    <x v="509"/>
    <x v="0"/>
    <x v="11"/>
    <x v="267"/>
    <x v="43"/>
    <s v="STORE7"/>
    <n v="3"/>
    <n v="490.02"/>
    <n v="0.26"/>
    <x v="0"/>
    <n v="1087.8444"/>
    <s v="Sheena Bonilla"/>
    <n v="55"/>
    <x v="0"/>
    <x v="265"/>
    <s v="North Carolina"/>
    <x v="1"/>
    <x v="43"/>
    <x v="1"/>
    <s v="Audio"/>
    <x v="43"/>
    <n v="38.520000000000003"/>
    <n v="378"/>
    <s v="Martinez-Mullins"/>
    <s v="South"/>
    <s v="Williamsfurt"/>
    <s v="Online"/>
    <n v="1470.06"/>
    <n v="382.21559999999999"/>
    <n v="115.56"/>
    <x v="992"/>
    <x v="0"/>
    <n v="0.89377157247856409"/>
  </r>
  <r>
    <x v="993"/>
    <x v="481"/>
    <x v="0"/>
    <x v="6"/>
    <x v="402"/>
    <x v="46"/>
    <s v="STORE6"/>
    <n v="2"/>
    <n v="957.54"/>
    <n v="0.1"/>
    <x v="2"/>
    <n v="1723.5719999999999"/>
    <s v="Elizabeth Smith"/>
    <n v="23"/>
    <x v="0"/>
    <x v="392"/>
    <s v="Ohio"/>
    <x v="3"/>
    <x v="46"/>
    <x v="0"/>
    <s v="Equipment"/>
    <x v="46"/>
    <n v="21.34"/>
    <n v="65"/>
    <s v="Benson-Elliott"/>
    <s v="East"/>
    <s v="Port Josephberg"/>
    <s v="Online"/>
    <n v="1915.08"/>
    <n v="191.50800000000001"/>
    <n v="42.68"/>
    <x v="993"/>
    <x v="3"/>
    <n v="0.97523747194779209"/>
  </r>
  <r>
    <x v="994"/>
    <x v="545"/>
    <x v="2"/>
    <x v="8"/>
    <x v="113"/>
    <x v="8"/>
    <s v="STORE13"/>
    <n v="2"/>
    <n v="314.39999999999998"/>
    <n v="7.0000000000000007E-2"/>
    <x v="1"/>
    <n v="584.78399999999988"/>
    <s v="Victor Mcintosh"/>
    <n v="62"/>
    <x v="1"/>
    <x v="112"/>
    <s v="Minnesota"/>
    <x v="3"/>
    <x v="8"/>
    <x v="3"/>
    <s v="Kitchen"/>
    <x v="8"/>
    <n v="201.41"/>
    <n v="146"/>
    <s v="Gardner, Humphrey and Contreras"/>
    <s v="East"/>
    <s v="Johnsonville"/>
    <s v="Flagship"/>
    <n v="628.79999999999995"/>
    <n v="44.015999999999998"/>
    <n v="402.82"/>
    <x v="994"/>
    <x v="1"/>
    <n v="0.31116446414402571"/>
  </r>
  <r>
    <x v="995"/>
    <x v="297"/>
    <x v="0"/>
    <x v="9"/>
    <x v="134"/>
    <x v="10"/>
    <s v="STORE6"/>
    <n v="3"/>
    <n v="480.11"/>
    <n v="0.11"/>
    <x v="1"/>
    <n v="1281.8937000000001"/>
    <s v="Alejandro Evans"/>
    <n v="43"/>
    <x v="1"/>
    <x v="133"/>
    <s v="Connecticut"/>
    <x v="3"/>
    <x v="10"/>
    <x v="0"/>
    <s v="Outdoor"/>
    <x v="10"/>
    <n v="166.06"/>
    <n v="340"/>
    <s v="Benson-Elliott"/>
    <s v="East"/>
    <s v="Port Josephberg"/>
    <s v="Online"/>
    <n v="1440.33"/>
    <n v="158.43629999999999"/>
    <n v="498.18"/>
    <x v="995"/>
    <x v="4"/>
    <n v="0.61137183215737778"/>
  </r>
  <r>
    <x v="996"/>
    <x v="140"/>
    <x v="0"/>
    <x v="11"/>
    <x v="327"/>
    <x v="70"/>
    <s v="STORE6"/>
    <n v="4"/>
    <n v="826.55"/>
    <n v="0.28000000000000003"/>
    <x v="0"/>
    <n v="2380.4639999999999"/>
    <s v="Timothy Valenzuela"/>
    <n v="53"/>
    <x v="0"/>
    <x v="321"/>
    <s v="Missouri"/>
    <x v="1"/>
    <x v="70"/>
    <x v="1"/>
    <s v="Accessories"/>
    <x v="70"/>
    <n v="177.98"/>
    <n v="103"/>
    <s v="Benson-Elliott"/>
    <s v="East"/>
    <s v="Port Josephberg"/>
    <s v="Online"/>
    <n v="3306.2"/>
    <n v="925.73599999999999"/>
    <n v="711.92"/>
    <x v="996"/>
    <x v="0"/>
    <n v="0.70093225522419156"/>
  </r>
  <r>
    <x v="997"/>
    <x v="546"/>
    <x v="2"/>
    <x v="5"/>
    <x v="410"/>
    <x v="16"/>
    <s v="STORE3"/>
    <n v="3"/>
    <n v="530.16999999999996"/>
    <n v="0.18"/>
    <x v="1"/>
    <n v="1304.2182"/>
    <s v="Christopher Stewart"/>
    <n v="21"/>
    <x v="0"/>
    <x v="399"/>
    <s v="New York"/>
    <x v="3"/>
    <x v="16"/>
    <x v="3"/>
    <s v="Decor"/>
    <x v="16"/>
    <n v="219.12"/>
    <n v="378"/>
    <s v="Johnson-Wright"/>
    <s v="North"/>
    <s v="Hoodberg"/>
    <s v="Outlet"/>
    <n v="1590.5099999999998"/>
    <n v="286.29179999999997"/>
    <n v="657.36"/>
    <x v="997"/>
    <x v="3"/>
    <n v="0.49597390988716461"/>
  </r>
  <r>
    <x v="998"/>
    <x v="135"/>
    <x v="0"/>
    <x v="7"/>
    <x v="416"/>
    <x v="13"/>
    <s v="STORE17"/>
    <n v="3"/>
    <n v="336.17"/>
    <n v="0.04"/>
    <x v="2"/>
    <n v="968.16959999999995"/>
    <s v="Joseph Mendoza"/>
    <n v="33"/>
    <x v="0"/>
    <x v="405"/>
    <s v="Maryland"/>
    <x v="0"/>
    <x v="13"/>
    <x v="1"/>
    <s v="Computer"/>
    <x v="13"/>
    <n v="419.28"/>
    <n v="86"/>
    <s v="Holloway Ltd"/>
    <s v="North"/>
    <s v="Bensonhaven"/>
    <s v="Flagship"/>
    <n v="1008.51"/>
    <n v="40.340400000000002"/>
    <n v="1257.8399999999999"/>
    <x v="998"/>
    <x v="2"/>
    <n v="-0.29919386024927863"/>
  </r>
  <r>
    <x v="999"/>
    <x v="288"/>
    <x v="0"/>
    <x v="4"/>
    <x v="436"/>
    <x v="82"/>
    <s v="STORE8"/>
    <n v="4"/>
    <n v="22.51"/>
    <n v="0.27"/>
    <x v="1"/>
    <n v="65.729200000000006"/>
    <s v="Holly Robinson"/>
    <n v="45"/>
    <x v="1"/>
    <x v="425"/>
    <s v="Washington"/>
    <x v="1"/>
    <x v="82"/>
    <x v="0"/>
    <s v="Equipment"/>
    <x v="82"/>
    <n v="285.54000000000002"/>
    <n v="358"/>
    <s v="Bean, Jones and Park"/>
    <s v="West"/>
    <s v="Thompsonborough"/>
    <s v="Online"/>
    <n v="90.04"/>
    <n v="24.310800000000004"/>
    <n v="1142.1600000000001"/>
    <x v="999"/>
    <x v="4"/>
    <n v="-16.376751885006968"/>
  </r>
  <r>
    <x v="1000"/>
    <x v="441"/>
    <x v="0"/>
    <x v="2"/>
    <x v="410"/>
    <x v="4"/>
    <s v="STORE2"/>
    <n v="2"/>
    <n v="909.51"/>
    <n v="0.27"/>
    <x v="0"/>
    <n v="1327.8846000000001"/>
    <s v="Christopher Stewart"/>
    <n v="21"/>
    <x v="0"/>
    <x v="399"/>
    <s v="New York"/>
    <x v="3"/>
    <x v="4"/>
    <x v="2"/>
    <s v="Haircare"/>
    <x v="4"/>
    <n v="17.309999999999999"/>
    <n v="399"/>
    <s v="Black-Horn"/>
    <s v="South"/>
    <s v="North Nancyview"/>
    <s v="Outlet"/>
    <n v="1819.02"/>
    <n v="491.1354"/>
    <n v="34.619999999999997"/>
    <x v="1000"/>
    <x v="3"/>
    <n v="0.97392845733733191"/>
  </r>
  <r>
    <x v="1001"/>
    <x v="547"/>
    <x v="2"/>
    <x v="10"/>
    <x v="406"/>
    <x v="20"/>
    <s v="STORE14"/>
    <n v="4"/>
    <n v="593.84"/>
    <n v="0.24"/>
    <x v="1"/>
    <n v="1805.2736"/>
    <s v="Debra Liu"/>
    <n v="55"/>
    <x v="0"/>
    <x v="395"/>
    <s v="Minnesota"/>
    <x v="3"/>
    <x v="20"/>
    <x v="4"/>
    <s v="Bottoms"/>
    <x v="20"/>
    <n v="218.22"/>
    <n v="224"/>
    <s v="Mcdonald Inc"/>
    <s v="South"/>
    <s v="Christopherland"/>
    <s v="Outlet"/>
    <n v="2375.36"/>
    <n v="570.08640000000003"/>
    <n v="872.88"/>
    <x v="1001"/>
    <x v="0"/>
    <n v="0.51648326325715943"/>
  </r>
  <r>
    <x v="1002"/>
    <x v="548"/>
    <x v="0"/>
    <x v="11"/>
    <x v="423"/>
    <x v="78"/>
    <s v="STORE10"/>
    <n v="3"/>
    <n v="909.11"/>
    <n v="0.23"/>
    <x v="2"/>
    <n v="2100.0441000000001"/>
    <s v="Amy Walker"/>
    <n v="27"/>
    <x v="0"/>
    <x v="412"/>
    <s v="West Virginia"/>
    <x v="2"/>
    <x v="78"/>
    <x v="0"/>
    <s v="Team Sports"/>
    <x v="78"/>
    <n v="107.06"/>
    <n v="359"/>
    <s v="Hill, Wagner and Ballard"/>
    <s v="East"/>
    <s v="East Davidville"/>
    <s v="Online"/>
    <n v="2727.33"/>
    <n v="627.28589999999997"/>
    <n v="321.18"/>
    <x v="1002"/>
    <x v="2"/>
    <n v="0.84706035458969642"/>
  </r>
  <r>
    <x v="1003"/>
    <x v="549"/>
    <x v="0"/>
    <x v="8"/>
    <x v="122"/>
    <x v="10"/>
    <s v="STORE1"/>
    <n v="4"/>
    <n v="996.85"/>
    <n v="0.24"/>
    <x v="1"/>
    <n v="3030.424"/>
    <s v="John Donaldson"/>
    <n v="27"/>
    <x v="0"/>
    <x v="121"/>
    <s v="Maine"/>
    <x v="3"/>
    <x v="10"/>
    <x v="0"/>
    <s v="Outdoor"/>
    <x v="10"/>
    <n v="166.06"/>
    <n v="340"/>
    <s v="Martinez, Adkins and Johnson"/>
    <s v="North"/>
    <s v="Danielmouth"/>
    <s v="Flagship"/>
    <n v="3987.4"/>
    <n v="956.976"/>
    <n v="664.24"/>
    <x v="1003"/>
    <x v="2"/>
    <n v="0.78080955008276076"/>
  </r>
  <r>
    <x v="1004"/>
    <x v="550"/>
    <x v="2"/>
    <x v="2"/>
    <x v="301"/>
    <x v="90"/>
    <s v="STORE17"/>
    <n v="1"/>
    <n v="522.69000000000005"/>
    <n v="0.06"/>
    <x v="2"/>
    <n v="491.32860000000011"/>
    <s v="Matthew Avery"/>
    <n v="29"/>
    <x v="0"/>
    <x v="297"/>
    <s v="Oregon"/>
    <x v="2"/>
    <x v="90"/>
    <x v="1"/>
    <s v="Computer"/>
    <x v="90"/>
    <n v="112.42"/>
    <n v="416"/>
    <s v="Holloway Ltd"/>
    <s v="North"/>
    <s v="Bensonhaven"/>
    <s v="Flagship"/>
    <n v="522.69000000000005"/>
    <n v="31.361400000000003"/>
    <n v="112.42"/>
    <x v="1004"/>
    <x v="2"/>
    <n v="0.77119182559289245"/>
  </r>
  <r>
    <x v="1005"/>
    <x v="111"/>
    <x v="0"/>
    <x v="10"/>
    <x v="437"/>
    <x v="59"/>
    <s v="STORE3"/>
    <n v="3"/>
    <n v="261.05"/>
    <n v="0.12"/>
    <x v="1"/>
    <n v="689.17200000000014"/>
    <s v="Ashley Ferguson"/>
    <n v="46"/>
    <x v="0"/>
    <x v="426"/>
    <s v="Pennsylvania"/>
    <x v="0"/>
    <x v="59"/>
    <x v="0"/>
    <s v="Accessories"/>
    <x v="59"/>
    <n v="434.84"/>
    <n v="185"/>
    <s v="Johnson-Wright"/>
    <s v="North"/>
    <s v="Hoodberg"/>
    <s v="Outlet"/>
    <n v="783.15000000000009"/>
    <n v="93.978000000000009"/>
    <n v="1304.52"/>
    <x v="1005"/>
    <x v="0"/>
    <n v="-0.89288015183437475"/>
  </r>
  <r>
    <x v="1006"/>
    <x v="147"/>
    <x v="2"/>
    <x v="8"/>
    <x v="98"/>
    <x v="34"/>
    <s v="STORE17"/>
    <n v="3"/>
    <n v="644.73"/>
    <n v="0.01"/>
    <x v="2"/>
    <n v="1914.8480999999999"/>
    <s v="Melissa Duffy Md"/>
    <n v="58"/>
    <x v="1"/>
    <x v="98"/>
    <s v="South Carolina"/>
    <x v="3"/>
    <x v="34"/>
    <x v="4"/>
    <s v="Tops"/>
    <x v="34"/>
    <n v="283"/>
    <n v="360"/>
    <s v="Holloway Ltd"/>
    <s v="North"/>
    <s v="Bensonhaven"/>
    <s v="Flagship"/>
    <n v="1934.19"/>
    <n v="19.341900000000003"/>
    <n v="849"/>
    <x v="1006"/>
    <x v="1"/>
    <n v="0.55662279425715278"/>
  </r>
  <r>
    <x v="1007"/>
    <x v="30"/>
    <x v="1"/>
    <x v="11"/>
    <x v="227"/>
    <x v="28"/>
    <s v="STORE2"/>
    <n v="2"/>
    <n v="541.52"/>
    <n v="0.26"/>
    <x v="1"/>
    <n v="801.44959999999992"/>
    <s v="Wanda Snyder"/>
    <n v="54"/>
    <x v="0"/>
    <x v="226"/>
    <s v="Vermont"/>
    <x v="3"/>
    <x v="28"/>
    <x v="4"/>
    <s v="Footwear"/>
    <x v="28"/>
    <n v="158.13999999999999"/>
    <n v="82"/>
    <s v="Black-Horn"/>
    <s v="South"/>
    <s v="North Nancyview"/>
    <s v="Outlet"/>
    <n v="1083.04"/>
    <n v="281.59039999999999"/>
    <n v="316.27999999999997"/>
    <x v="1007"/>
    <x v="0"/>
    <n v="0.60536507847779819"/>
  </r>
  <r>
    <x v="1008"/>
    <x v="3"/>
    <x v="1"/>
    <x v="3"/>
    <x v="438"/>
    <x v="81"/>
    <s v="STORE10"/>
    <n v="1"/>
    <n v="395.18"/>
    <n v="0.09"/>
    <x v="1"/>
    <n v="359.61380000000003"/>
    <s v="Jeanette Nichols"/>
    <n v="28"/>
    <x v="0"/>
    <x v="427"/>
    <s v="North Carolina"/>
    <x v="1"/>
    <x v="81"/>
    <x v="2"/>
    <s v="Skincare"/>
    <x v="81"/>
    <n v="266.86"/>
    <n v="458"/>
    <s v="Hill, Wagner and Ballard"/>
    <s v="East"/>
    <s v="East Davidville"/>
    <s v="Online"/>
    <n v="395.18"/>
    <n v="35.566200000000002"/>
    <n v="266.86"/>
    <x v="1008"/>
    <x v="2"/>
    <n v="0.25792614187775886"/>
  </r>
  <r>
    <x v="1009"/>
    <x v="459"/>
    <x v="2"/>
    <x v="9"/>
    <x v="323"/>
    <x v="67"/>
    <s v="STORE8"/>
    <n v="4"/>
    <n v="56.37"/>
    <n v="0.17"/>
    <x v="0"/>
    <n v="187.14840000000001"/>
    <s v="Diane Watson"/>
    <n v="53"/>
    <x v="1"/>
    <x v="318"/>
    <s v="Texas"/>
    <x v="1"/>
    <x v="67"/>
    <x v="1"/>
    <s v="Audio"/>
    <x v="67"/>
    <n v="439.07"/>
    <n v="142"/>
    <s v="Bean, Jones and Park"/>
    <s v="West"/>
    <s v="Thompsonborough"/>
    <s v="Online"/>
    <n v="225.48"/>
    <n v="38.331600000000002"/>
    <n v="1756.28"/>
    <x v="1009"/>
    <x v="0"/>
    <n v="-8.3844243391875111"/>
  </r>
  <r>
    <x v="1010"/>
    <x v="24"/>
    <x v="2"/>
    <x v="8"/>
    <x v="204"/>
    <x v="29"/>
    <s v="STORE9"/>
    <n v="4"/>
    <n v="202.59"/>
    <n v="0.06"/>
    <x v="2"/>
    <n v="761.73839999999996"/>
    <s v="Joan Johnson"/>
    <n v="50"/>
    <x v="1"/>
    <x v="203"/>
    <s v="Maine"/>
    <x v="1"/>
    <x v="29"/>
    <x v="3"/>
    <s v="Lighting"/>
    <x v="29"/>
    <n v="228.53"/>
    <n v="469"/>
    <s v="Moore, Padilla and Butler"/>
    <s v="South"/>
    <s v="East Johnstad"/>
    <s v="Flagship"/>
    <n v="810.36"/>
    <n v="48.621600000000001"/>
    <n v="914.12"/>
    <x v="1010"/>
    <x v="0"/>
    <n v="-0.20004452972306511"/>
  </r>
  <r>
    <x v="1011"/>
    <x v="145"/>
    <x v="0"/>
    <x v="3"/>
    <x v="435"/>
    <x v="82"/>
    <s v="STORE5"/>
    <n v="2"/>
    <n v="358.36"/>
    <n v="0.05"/>
    <x v="1"/>
    <n v="680.88400000000001"/>
    <s v="Caroline Collins"/>
    <n v="64"/>
    <x v="1"/>
    <x v="424"/>
    <s v="California"/>
    <x v="2"/>
    <x v="82"/>
    <x v="0"/>
    <s v="Equipment"/>
    <x v="82"/>
    <n v="285.54000000000002"/>
    <n v="358"/>
    <s v="Gray Ltd"/>
    <s v="North"/>
    <s v="New Michaelchester"/>
    <s v="Outlet"/>
    <n v="716.72"/>
    <n v="35.836000000000006"/>
    <n v="571.08000000000004"/>
    <x v="1011"/>
    <x v="1"/>
    <n v="0.16126682371740264"/>
  </r>
  <r>
    <x v="1012"/>
    <x v="300"/>
    <x v="0"/>
    <x v="7"/>
    <x v="39"/>
    <x v="92"/>
    <s v="STORE18"/>
    <n v="4"/>
    <n v="85.62"/>
    <n v="0.28000000000000003"/>
    <x v="2"/>
    <n v="246.5856"/>
    <s v="Tonya Burch"/>
    <n v="39"/>
    <x v="1"/>
    <x v="39"/>
    <s v="Iowa"/>
    <x v="0"/>
    <x v="92"/>
    <x v="4"/>
    <s v="Footwear"/>
    <x v="92"/>
    <n v="353.47"/>
    <n v="214"/>
    <s v="Guerrero-Schmitt"/>
    <s v="East"/>
    <s v="East Stevechester"/>
    <s v="Flagship"/>
    <n v="342.48"/>
    <n v="95.894400000000019"/>
    <n v="1413.88"/>
    <x v="1012"/>
    <x v="4"/>
    <n v="-4.7338303615458495"/>
  </r>
  <r>
    <x v="1013"/>
    <x v="170"/>
    <x v="0"/>
    <x v="2"/>
    <x v="169"/>
    <x v="84"/>
    <s v="STORE17"/>
    <n v="4"/>
    <n v="929.26"/>
    <n v="0.23"/>
    <x v="1"/>
    <n v="2862.1208000000001"/>
    <s v="Brent Rivas"/>
    <n v="54"/>
    <x v="1"/>
    <x v="168"/>
    <s v="New Jersey"/>
    <x v="1"/>
    <x v="84"/>
    <x v="3"/>
    <s v="Lighting"/>
    <x v="84"/>
    <n v="218.86"/>
    <n v="170"/>
    <s v="Holloway Ltd"/>
    <s v="North"/>
    <s v="Bensonhaven"/>
    <s v="Flagship"/>
    <n v="3717.04"/>
    <n v="854.91920000000005"/>
    <n v="875.44"/>
    <x v="1013"/>
    <x v="0"/>
    <n v="0.69412891307732361"/>
  </r>
  <r>
    <x v="1014"/>
    <x v="551"/>
    <x v="2"/>
    <x v="4"/>
    <x v="430"/>
    <x v="17"/>
    <s v="STORE13"/>
    <n v="2"/>
    <n v="92.64"/>
    <n v="0.14000000000000001"/>
    <x v="2"/>
    <n v="159.3408"/>
    <s v="Stacy Collins"/>
    <n v="41"/>
    <x v="1"/>
    <x v="419"/>
    <s v="California"/>
    <x v="3"/>
    <x v="17"/>
    <x v="2"/>
    <s v="Fragrance"/>
    <x v="17"/>
    <n v="482.75"/>
    <n v="444"/>
    <s v="Gardner, Humphrey and Contreras"/>
    <s v="East"/>
    <s v="Johnsonville"/>
    <s v="Flagship"/>
    <n v="185.28"/>
    <n v="25.939200000000003"/>
    <n v="965.5"/>
    <x v="1014"/>
    <x v="4"/>
    <n v="-5.0593394786520465"/>
  </r>
  <r>
    <x v="1015"/>
    <x v="176"/>
    <x v="2"/>
    <x v="9"/>
    <x v="201"/>
    <x v="85"/>
    <s v="STORE4"/>
    <n v="4"/>
    <n v="139.05000000000001"/>
    <n v="0.28999999999999998"/>
    <x v="2"/>
    <n v="394.90199999999999"/>
    <s v="Nicholas Webb"/>
    <n v="19"/>
    <x v="0"/>
    <x v="200"/>
    <s v="Nevada"/>
    <x v="0"/>
    <x v="85"/>
    <x v="1"/>
    <s v="Computer"/>
    <x v="85"/>
    <n v="86.42"/>
    <n v="222"/>
    <s v="Alexander Group"/>
    <s v="South"/>
    <s v="Port Sharon"/>
    <s v="Online"/>
    <n v="556.20000000000005"/>
    <n v="161.298"/>
    <n v="345.68"/>
    <x v="1015"/>
    <x v="3"/>
    <n v="0.12464358245843268"/>
  </r>
  <r>
    <x v="1016"/>
    <x v="552"/>
    <x v="0"/>
    <x v="2"/>
    <x v="429"/>
    <x v="27"/>
    <s v="STORE4"/>
    <n v="3"/>
    <n v="155.87"/>
    <n v="0.03"/>
    <x v="2"/>
    <n v="453.58170000000001"/>
    <s v="Patty Francis"/>
    <n v="63"/>
    <x v="1"/>
    <x v="418"/>
    <s v="Pennsylvania"/>
    <x v="0"/>
    <x v="27"/>
    <x v="4"/>
    <s v="Bottoms"/>
    <x v="27"/>
    <n v="386.56"/>
    <n v="125"/>
    <s v="Alexander Group"/>
    <s v="South"/>
    <s v="Port Sharon"/>
    <s v="Online"/>
    <n v="467.61"/>
    <n v="14.0283"/>
    <n v="1159.68"/>
    <x v="1016"/>
    <x v="1"/>
    <n v="-1.5567169045841136"/>
  </r>
  <r>
    <x v="1017"/>
    <x v="315"/>
    <x v="2"/>
    <x v="2"/>
    <x v="173"/>
    <x v="13"/>
    <s v="STORE16"/>
    <n v="4"/>
    <n v="115.42"/>
    <n v="0.03"/>
    <x v="2"/>
    <n v="447.82960000000003"/>
    <s v="Kelli Smith"/>
    <n v="42"/>
    <x v="1"/>
    <x v="172"/>
    <s v="Oregon"/>
    <x v="3"/>
    <x v="13"/>
    <x v="1"/>
    <s v="Computer"/>
    <x v="13"/>
    <n v="419.28"/>
    <n v="86"/>
    <s v="Frederick-Wright"/>
    <s v="West"/>
    <s v="New Jimmymouth"/>
    <s v="Flagship"/>
    <n v="461.68"/>
    <n v="13.8504"/>
    <n v="1677.12"/>
    <x v="1017"/>
    <x v="4"/>
    <n v="-2.7449958644984607"/>
  </r>
  <r>
    <x v="1018"/>
    <x v="260"/>
    <x v="2"/>
    <x v="2"/>
    <x v="397"/>
    <x v="40"/>
    <s v="STORE6"/>
    <n v="3"/>
    <n v="593.62"/>
    <n v="0.08"/>
    <x v="0"/>
    <n v="1638.3912"/>
    <s v="Michael Chang"/>
    <n v="50"/>
    <x v="0"/>
    <x v="387"/>
    <s v="North Carolina"/>
    <x v="1"/>
    <x v="40"/>
    <x v="0"/>
    <s v="Team Sports"/>
    <x v="40"/>
    <n v="212.26"/>
    <n v="82"/>
    <s v="Benson-Elliott"/>
    <s v="East"/>
    <s v="Port Josephberg"/>
    <s v="Online"/>
    <n v="1780.8600000000001"/>
    <n v="142.46880000000002"/>
    <n v="636.78"/>
    <x v="1018"/>
    <x v="0"/>
    <n v="0.61133824449252416"/>
  </r>
  <r>
    <x v="1019"/>
    <x v="295"/>
    <x v="2"/>
    <x v="9"/>
    <x v="356"/>
    <x v="49"/>
    <s v="STORE4"/>
    <n v="2"/>
    <n v="825.04"/>
    <n v="0.2"/>
    <x v="0"/>
    <n v="1320.0640000000001"/>
    <s v="Laura Green"/>
    <n v="56"/>
    <x v="1"/>
    <x v="349"/>
    <s v="Oregon"/>
    <x v="1"/>
    <x v="49"/>
    <x v="0"/>
    <s v="Team Sports"/>
    <x v="49"/>
    <n v="318.91000000000003"/>
    <n v="114"/>
    <s v="Alexander Group"/>
    <s v="South"/>
    <s v="Port Sharon"/>
    <s v="Online"/>
    <n v="1650.08"/>
    <n v="330.01600000000002"/>
    <n v="637.82000000000005"/>
    <x v="1019"/>
    <x v="1"/>
    <n v="0.51682645689905948"/>
  </r>
  <r>
    <x v="1020"/>
    <x v="302"/>
    <x v="0"/>
    <x v="4"/>
    <x v="9"/>
    <x v="60"/>
    <s v="STORE13"/>
    <n v="1"/>
    <n v="963.76"/>
    <n v="0.14000000000000001"/>
    <x v="1"/>
    <n v="828.83359999999993"/>
    <s v="David Pierce"/>
    <n v="45"/>
    <x v="1"/>
    <x v="9"/>
    <s v="Washington"/>
    <x v="1"/>
    <x v="60"/>
    <x v="4"/>
    <s v="Accessories"/>
    <x v="60"/>
    <n v="174.02"/>
    <n v="268"/>
    <s v="Gardner, Humphrey and Contreras"/>
    <s v="East"/>
    <s v="Johnsonville"/>
    <s v="Flagship"/>
    <n v="963.76"/>
    <n v="134.9264"/>
    <n v="174.02"/>
    <x v="1020"/>
    <x v="4"/>
    <n v="0.79004229558261152"/>
  </r>
  <r>
    <x v="1021"/>
    <x v="529"/>
    <x v="0"/>
    <x v="5"/>
    <x v="404"/>
    <x v="76"/>
    <s v="STORE6"/>
    <n v="1"/>
    <n v="238.24"/>
    <n v="0.12"/>
    <x v="1"/>
    <n v="209.65119999999999"/>
    <s v="Ricardo Jones"/>
    <n v="30"/>
    <x v="0"/>
    <x v="394"/>
    <s v="Minnesota"/>
    <x v="2"/>
    <x v="76"/>
    <x v="3"/>
    <s v="Decor"/>
    <x v="76"/>
    <n v="81.75"/>
    <n v="331.3"/>
    <s v="Benson-Elliott"/>
    <s v="East"/>
    <s v="Port Josephberg"/>
    <s v="Online"/>
    <n v="238.24"/>
    <n v="28.588799999999999"/>
    <n v="81.75"/>
    <x v="1021"/>
    <x v="2"/>
    <n v="0.61006662494657793"/>
  </r>
  <r>
    <x v="1022"/>
    <x v="350"/>
    <x v="0"/>
    <x v="1"/>
    <x v="414"/>
    <x v="74"/>
    <s v="STORE16"/>
    <n v="1"/>
    <n v="756.63"/>
    <n v="0.04"/>
    <x v="1"/>
    <n v="726.36479999999995"/>
    <s v="Christina Robertson"/>
    <n v="59"/>
    <x v="0"/>
    <x v="403"/>
    <s v="Kentucky"/>
    <x v="1"/>
    <x v="74"/>
    <x v="0"/>
    <s v="Fitness"/>
    <x v="74"/>
    <n v="152.91999999999999"/>
    <n v="281"/>
    <s v="Frederick-Wright"/>
    <s v="West"/>
    <s v="New Jimmymouth"/>
    <s v="Flagship"/>
    <n v="756.63"/>
    <n v="30.2652"/>
    <n v="152.91999999999999"/>
    <x v="1022"/>
    <x v="1"/>
    <n v="0.78947217706584905"/>
  </r>
  <r>
    <x v="1023"/>
    <x v="553"/>
    <x v="2"/>
    <x v="0"/>
    <x v="68"/>
    <x v="47"/>
    <s v="STORE7"/>
    <n v="3"/>
    <n v="159.76"/>
    <n v="0.22"/>
    <x v="0"/>
    <n v="373.83839999999998"/>
    <s v="Michael Torres"/>
    <n v="46"/>
    <x v="1"/>
    <x v="68"/>
    <s v="New Jersey"/>
    <x v="1"/>
    <x v="47"/>
    <x v="1"/>
    <s v="Computer"/>
    <x v="47"/>
    <n v="377.52"/>
    <n v="485"/>
    <s v="Martinez-Mullins"/>
    <s v="South"/>
    <s v="Williamsfurt"/>
    <s v="Online"/>
    <n v="479.28"/>
    <n v="105.44159999999999"/>
    <n v="1132.56"/>
    <x v="1023"/>
    <x v="0"/>
    <n v="-2.0295443164747122"/>
  </r>
  <r>
    <x v="1024"/>
    <x v="166"/>
    <x v="0"/>
    <x v="9"/>
    <x v="23"/>
    <x v="98"/>
    <s v="STORE8"/>
    <n v="1"/>
    <n v="329.94"/>
    <n v="0.14000000000000001"/>
    <x v="2"/>
    <n v="283.7484"/>
    <s v="Miranda King"/>
    <n v="34"/>
    <x v="1"/>
    <x v="23"/>
    <s v="New York"/>
    <x v="1"/>
    <x v="98"/>
    <x v="0"/>
    <s v="Accessories"/>
    <x v="98"/>
    <n v="60.65"/>
    <n v="75"/>
    <s v="Bean, Jones and Park"/>
    <s v="West"/>
    <s v="Thompsonborough"/>
    <s v="Online"/>
    <n v="329.94"/>
    <n v="46.191600000000001"/>
    <n v="60.65"/>
    <x v="1024"/>
    <x v="2"/>
    <n v="0.78625430134584018"/>
  </r>
  <r>
    <x v="1025"/>
    <x v="554"/>
    <x v="2"/>
    <x v="9"/>
    <x v="426"/>
    <x v="53"/>
    <s v="STORE8"/>
    <n v="1"/>
    <n v="234.06"/>
    <n v="0.11"/>
    <x v="1"/>
    <n v="208.3134"/>
    <s v="Dr. David Smith"/>
    <n v="22"/>
    <x v="1"/>
    <x v="415"/>
    <s v="Alaska"/>
    <x v="2"/>
    <x v="53"/>
    <x v="0"/>
    <s v="Accessories"/>
    <x v="53"/>
    <n v="144.53"/>
    <n v="367"/>
    <s v="Bean, Jones and Park"/>
    <s v="West"/>
    <s v="Thompsonborough"/>
    <s v="Online"/>
    <n v="234.06"/>
    <n v="25.746600000000001"/>
    <n v="144.53"/>
    <x v="1025"/>
    <x v="3"/>
    <n v="0.30618961622248014"/>
  </r>
  <r>
    <x v="1026"/>
    <x v="443"/>
    <x v="1"/>
    <x v="1"/>
    <x v="352"/>
    <x v="82"/>
    <s v="STORE0"/>
    <n v="2"/>
    <n v="773.75"/>
    <n v="0.16"/>
    <x v="1"/>
    <n v="1299.9000000000001"/>
    <s v="Tiffany Williams"/>
    <n v="64"/>
    <x v="1"/>
    <x v="345"/>
    <s v="New Hampshire"/>
    <x v="0"/>
    <x v="82"/>
    <x v="0"/>
    <s v="Equipment"/>
    <x v="82"/>
    <n v="285.54000000000002"/>
    <n v="358"/>
    <s v="Rivera-Warner"/>
    <s v="East"/>
    <s v="Washingtonfurt"/>
    <s v="Flagship"/>
    <n v="1547.5"/>
    <n v="247.6"/>
    <n v="571.08000000000004"/>
    <x v="1026"/>
    <x v="1"/>
    <n v="0.56067389799215328"/>
  </r>
  <r>
    <x v="1027"/>
    <x v="555"/>
    <x v="0"/>
    <x v="5"/>
    <x v="439"/>
    <x v="40"/>
    <s v="STORE18"/>
    <n v="1"/>
    <n v="73.88"/>
    <n v="0.04"/>
    <x v="0"/>
    <n v="70.924799999999991"/>
    <s v="Sharon Simpson"/>
    <n v="61"/>
    <x v="0"/>
    <x v="428"/>
    <s v="South Dakota"/>
    <x v="0"/>
    <x v="40"/>
    <x v="0"/>
    <s v="Team Sports"/>
    <x v="40"/>
    <n v="212.26"/>
    <n v="82"/>
    <s v="Guerrero-Schmitt"/>
    <s v="East"/>
    <s v="East Stevechester"/>
    <s v="Flagship"/>
    <n v="73.88"/>
    <n v="2.9552"/>
    <n v="212.26"/>
    <x v="1027"/>
    <x v="1"/>
    <n v="-1.9927472477892079"/>
  </r>
  <r>
    <x v="1028"/>
    <x v="556"/>
    <x v="0"/>
    <x v="6"/>
    <x v="399"/>
    <x v="56"/>
    <s v="STORE18"/>
    <n v="1"/>
    <n v="859.3"/>
    <n v="0.16"/>
    <x v="1"/>
    <n v="721.8119999999999"/>
    <s v="Christine Vaughn"/>
    <n v="24"/>
    <x v="0"/>
    <x v="389"/>
    <s v="Oregon"/>
    <x v="3"/>
    <x v="56"/>
    <x v="3"/>
    <s v="Kitchen"/>
    <x v="56"/>
    <n v="176.07"/>
    <n v="82"/>
    <s v="Guerrero-Schmitt"/>
    <s v="East"/>
    <s v="East Stevechester"/>
    <s v="Flagship"/>
    <n v="859.3"/>
    <n v="137.488"/>
    <n v="176.07"/>
    <x v="1028"/>
    <x v="3"/>
    <n v="0.75607221825073567"/>
  </r>
  <r>
    <x v="1029"/>
    <x v="290"/>
    <x v="0"/>
    <x v="8"/>
    <x v="298"/>
    <x v="82"/>
    <s v="STORE6"/>
    <n v="4"/>
    <n v="762.43"/>
    <n v="0.05"/>
    <x v="0"/>
    <n v="2897.233999999999"/>
    <s v="Jessica Mitchell"/>
    <n v="43"/>
    <x v="1"/>
    <x v="294"/>
    <s v="South Dakota"/>
    <x v="2"/>
    <x v="82"/>
    <x v="0"/>
    <s v="Equipment"/>
    <x v="82"/>
    <n v="285.54000000000002"/>
    <n v="358"/>
    <s v="Benson-Elliott"/>
    <s v="East"/>
    <s v="Port Josephberg"/>
    <s v="Online"/>
    <n v="3049.72"/>
    <n v="152.48599999999999"/>
    <n v="1142.1600000000001"/>
    <x v="1029"/>
    <x v="4"/>
    <n v="0.60577571573438649"/>
  </r>
  <r>
    <x v="1030"/>
    <x v="557"/>
    <x v="0"/>
    <x v="5"/>
    <x v="377"/>
    <x v="78"/>
    <s v="STORE0"/>
    <n v="1"/>
    <n v="328.51"/>
    <n v="0.2"/>
    <x v="2"/>
    <n v="262.80799999999999"/>
    <s v="Donald Lee"/>
    <n v="26"/>
    <x v="0"/>
    <x v="368"/>
    <s v="Illinois"/>
    <x v="3"/>
    <x v="78"/>
    <x v="0"/>
    <s v="Team Sports"/>
    <x v="78"/>
    <n v="107.06"/>
    <n v="359"/>
    <s v="Rivera-Warner"/>
    <s v="East"/>
    <s v="Washingtonfurt"/>
    <s v="Flagship"/>
    <n v="328.51"/>
    <n v="65.701999999999998"/>
    <n v="107.06"/>
    <x v="1030"/>
    <x v="2"/>
    <n v="0.59263036132842228"/>
  </r>
  <r>
    <x v="1031"/>
    <x v="558"/>
    <x v="2"/>
    <x v="9"/>
    <x v="387"/>
    <x v="38"/>
    <s v="STORE4"/>
    <n v="1"/>
    <n v="34.51"/>
    <n v="0.04"/>
    <x v="2"/>
    <n v="33.129600000000003"/>
    <s v="Sarah Lane"/>
    <n v="38"/>
    <x v="0"/>
    <x v="378"/>
    <s v="Vermont"/>
    <x v="2"/>
    <x v="38"/>
    <x v="0"/>
    <s v="Fitness"/>
    <x v="38"/>
    <n v="167.12"/>
    <n v="316"/>
    <s v="Alexander Group"/>
    <s v="South"/>
    <s v="Port Sharon"/>
    <s v="Online"/>
    <n v="34.51"/>
    <n v="1.3803999999999998"/>
    <n v="167.12"/>
    <x v="1031"/>
    <x v="4"/>
    <n v="-4.0444315657297398"/>
  </r>
  <r>
    <x v="1032"/>
    <x v="400"/>
    <x v="1"/>
    <x v="3"/>
    <x v="102"/>
    <x v="46"/>
    <s v="STORE11"/>
    <n v="3"/>
    <n v="663.73"/>
    <n v="0.06"/>
    <x v="2"/>
    <n v="1871.7185999999999"/>
    <s v="Lance Baker"/>
    <n v="50"/>
    <x v="1"/>
    <x v="102"/>
    <s v="Florida"/>
    <x v="0"/>
    <x v="46"/>
    <x v="0"/>
    <s v="Equipment"/>
    <x v="46"/>
    <n v="21.34"/>
    <n v="65"/>
    <s v="Aguirre-Keller"/>
    <s v="South"/>
    <s v="Lake Michael"/>
    <s v="Online"/>
    <n v="1991.19"/>
    <n v="119.4714"/>
    <n v="64.02"/>
    <x v="1032"/>
    <x v="0"/>
    <n v="0.96579614050958307"/>
  </r>
  <r>
    <x v="1033"/>
    <x v="94"/>
    <x v="0"/>
    <x v="0"/>
    <x v="177"/>
    <x v="9"/>
    <s v="STORE9"/>
    <n v="1"/>
    <n v="409.41"/>
    <n v="0.13"/>
    <x v="1"/>
    <n v="356.18669999999997"/>
    <s v="Mary Russell"/>
    <n v="58"/>
    <x v="0"/>
    <x v="176"/>
    <s v="Arkansas"/>
    <x v="3"/>
    <x v="9"/>
    <x v="3"/>
    <s v="Decor"/>
    <x v="9"/>
    <n v="179.77"/>
    <n v="305"/>
    <s v="Moore, Padilla and Butler"/>
    <s v="South"/>
    <s v="East Johnstad"/>
    <s v="Flagship"/>
    <n v="409.41"/>
    <n v="53.223300000000002"/>
    <n v="179.77"/>
    <x v="1033"/>
    <x v="1"/>
    <n v="0.49529277763599816"/>
  </r>
  <r>
    <x v="1034"/>
    <x v="277"/>
    <x v="2"/>
    <x v="9"/>
    <x v="325"/>
    <x v="36"/>
    <s v="STORE3"/>
    <n v="3"/>
    <n v="461.03"/>
    <n v="0.11"/>
    <x v="1"/>
    <n v="1230.9501"/>
    <s v="Robert Jackson"/>
    <n v="44"/>
    <x v="1"/>
    <x v="319"/>
    <s v="Tennessee"/>
    <x v="1"/>
    <x v="36"/>
    <x v="3"/>
    <s v="Decor"/>
    <x v="36"/>
    <n v="325.26"/>
    <n v="400"/>
    <s v="Johnson-Wright"/>
    <s v="North"/>
    <s v="Hoodberg"/>
    <s v="Outlet"/>
    <n v="1383.09"/>
    <n v="152.13989999999998"/>
    <n v="975.78"/>
    <x v="1034"/>
    <x v="4"/>
    <n v="0.20729524291845791"/>
  </r>
  <r>
    <x v="1035"/>
    <x v="22"/>
    <x v="0"/>
    <x v="10"/>
    <x v="23"/>
    <x v="46"/>
    <s v="STORE14"/>
    <n v="2"/>
    <n v="760.14"/>
    <n v="0.02"/>
    <x v="2"/>
    <n v="1489.8743999999999"/>
    <s v="Miranda King"/>
    <n v="34"/>
    <x v="1"/>
    <x v="23"/>
    <s v="New York"/>
    <x v="1"/>
    <x v="46"/>
    <x v="0"/>
    <s v="Equipment"/>
    <x v="46"/>
    <n v="21.34"/>
    <n v="65"/>
    <s v="Mcdonald Inc"/>
    <s v="South"/>
    <s v="Christopherland"/>
    <s v="Outlet"/>
    <n v="1520.28"/>
    <n v="30.4056"/>
    <n v="42.68"/>
    <x v="1035"/>
    <x v="2"/>
    <n v="0.97135328991490821"/>
  </r>
  <r>
    <x v="1036"/>
    <x v="218"/>
    <x v="2"/>
    <x v="10"/>
    <x v="335"/>
    <x v="34"/>
    <s v="STORE1"/>
    <n v="3"/>
    <n v="688.76"/>
    <n v="0.12"/>
    <x v="1"/>
    <n v="1818.3263999999999"/>
    <s v="Stephen Fowler"/>
    <n v="42"/>
    <x v="1"/>
    <x v="329"/>
    <s v="Rhode Island"/>
    <x v="1"/>
    <x v="34"/>
    <x v="4"/>
    <s v="Tops"/>
    <x v="34"/>
    <n v="283"/>
    <n v="360"/>
    <s v="Martinez, Adkins and Johnson"/>
    <s v="North"/>
    <s v="Danielmouth"/>
    <s v="Flagship"/>
    <n v="2066.2799999999997"/>
    <n v="247.95359999999997"/>
    <n v="849"/>
    <x v="1036"/>
    <x v="4"/>
    <n v="0.53308712891150889"/>
  </r>
  <r>
    <x v="1037"/>
    <x v="559"/>
    <x v="2"/>
    <x v="5"/>
    <x v="287"/>
    <x v="19"/>
    <s v="STORE9"/>
    <n v="2"/>
    <n v="257.77999999999997"/>
    <n v="0.05"/>
    <x v="0"/>
    <n v="489.78199999999993"/>
    <s v="Brian Choi"/>
    <n v="46"/>
    <x v="1"/>
    <x v="283"/>
    <s v="New Jersey"/>
    <x v="0"/>
    <x v="19"/>
    <x v="1"/>
    <s v="Computer"/>
    <x v="19"/>
    <n v="253.33"/>
    <n v="266"/>
    <s v="Moore, Padilla and Butler"/>
    <s v="South"/>
    <s v="East Johnstad"/>
    <s v="Flagship"/>
    <n v="515.55999999999995"/>
    <n v="25.777999999999999"/>
    <n v="506.66"/>
    <x v="1037"/>
    <x v="0"/>
    <n v="-3.4460229244847915E-2"/>
  </r>
  <r>
    <x v="1038"/>
    <x v="560"/>
    <x v="0"/>
    <x v="10"/>
    <x v="406"/>
    <x v="27"/>
    <s v="STORE7"/>
    <n v="2"/>
    <n v="314.29000000000002"/>
    <n v="0.19"/>
    <x v="2"/>
    <n v="509.14980000000008"/>
    <s v="Debra Liu"/>
    <n v="55"/>
    <x v="0"/>
    <x v="395"/>
    <s v="Minnesota"/>
    <x v="3"/>
    <x v="27"/>
    <x v="4"/>
    <s v="Bottoms"/>
    <x v="27"/>
    <n v="386.56"/>
    <n v="125"/>
    <s v="Martinez-Mullins"/>
    <s v="South"/>
    <s v="Williamsfurt"/>
    <s v="Online"/>
    <n v="628.58000000000004"/>
    <n v="119.43020000000001"/>
    <n v="773.12"/>
    <x v="1038"/>
    <x v="0"/>
    <n v="-0.51845291896412382"/>
  </r>
  <r>
    <x v="1039"/>
    <x v="296"/>
    <x v="0"/>
    <x v="7"/>
    <x v="440"/>
    <x v="18"/>
    <s v="STORE14"/>
    <n v="3"/>
    <n v="336.09"/>
    <n v="0.01"/>
    <x v="1"/>
    <n v="998.18729999999994"/>
    <s v="Curtis Haynes"/>
    <n v="60"/>
    <x v="1"/>
    <x v="429"/>
    <s v="Iowa"/>
    <x v="0"/>
    <x v="18"/>
    <x v="0"/>
    <s v="Fitness"/>
    <x v="18"/>
    <n v="477.61"/>
    <n v="300"/>
    <s v="Mcdonald Inc"/>
    <s v="South"/>
    <s v="Christopherland"/>
    <s v="Outlet"/>
    <n v="1008.27"/>
    <n v="10.082700000000001"/>
    <n v="1432.83"/>
    <x v="1039"/>
    <x v="1"/>
    <n v="-0.43543200760017686"/>
  </r>
  <r>
    <x v="1040"/>
    <x v="206"/>
    <x v="2"/>
    <x v="0"/>
    <x v="93"/>
    <x v="28"/>
    <s v="STORE17"/>
    <n v="3"/>
    <n v="202.07"/>
    <n v="0.23"/>
    <x v="1"/>
    <n v="466.78170000000011"/>
    <s v="Dr. Benjamin Price"/>
    <n v="29"/>
    <x v="1"/>
    <x v="93"/>
    <s v="Alabama"/>
    <x v="1"/>
    <x v="28"/>
    <x v="4"/>
    <s v="Footwear"/>
    <x v="28"/>
    <n v="158.13999999999999"/>
    <n v="82"/>
    <s v="Holloway Ltd"/>
    <s v="North"/>
    <s v="Bensonhaven"/>
    <s v="Flagship"/>
    <n v="606.21"/>
    <n v="139.42830000000001"/>
    <n v="474.41999999999996"/>
    <x v="1040"/>
    <x v="2"/>
    <n v="-1.6363752049405197E-2"/>
  </r>
  <r>
    <x v="1041"/>
    <x v="8"/>
    <x v="2"/>
    <x v="5"/>
    <x v="441"/>
    <x v="53"/>
    <s v="STORE8"/>
    <n v="2"/>
    <n v="485.25"/>
    <n v="0.28000000000000003"/>
    <x v="0"/>
    <n v="698.76"/>
    <s v="Kara Dodson"/>
    <n v="20"/>
    <x v="0"/>
    <x v="430"/>
    <s v="Vermont"/>
    <x v="2"/>
    <x v="53"/>
    <x v="0"/>
    <s v="Accessories"/>
    <x v="53"/>
    <n v="144.53"/>
    <n v="367"/>
    <s v="Bean, Jones and Park"/>
    <s v="West"/>
    <s v="Thompsonborough"/>
    <s v="Online"/>
    <n v="970.5"/>
    <n v="271.74"/>
    <n v="289.06"/>
    <x v="1041"/>
    <x v="3"/>
    <n v="0.58632434598431504"/>
  </r>
  <r>
    <x v="1042"/>
    <x v="332"/>
    <x v="2"/>
    <x v="8"/>
    <x v="120"/>
    <x v="28"/>
    <s v="STORE10"/>
    <n v="4"/>
    <n v="552.38"/>
    <n v="0.1"/>
    <x v="1"/>
    <n v="1988.568"/>
    <s v="Amy Wilson"/>
    <n v="44"/>
    <x v="1"/>
    <x v="119"/>
    <s v="Indiana"/>
    <x v="1"/>
    <x v="28"/>
    <x v="4"/>
    <s v="Footwear"/>
    <x v="28"/>
    <n v="158.13999999999999"/>
    <n v="82"/>
    <s v="Hill, Wagner and Ballard"/>
    <s v="East"/>
    <s v="East Davidville"/>
    <s v="Online"/>
    <n v="2209.52"/>
    <n v="220.952"/>
    <n v="632.55999999999995"/>
    <x v="1042"/>
    <x v="4"/>
    <n v="0.68190175040531686"/>
  </r>
  <r>
    <x v="1043"/>
    <x v="378"/>
    <x v="1"/>
    <x v="3"/>
    <x v="183"/>
    <x v="87"/>
    <s v="STORE17"/>
    <n v="4"/>
    <n v="377.26"/>
    <n v="0.22"/>
    <x v="2"/>
    <n v="1177.0512000000001"/>
    <s v="Erica Carney"/>
    <n v="62"/>
    <x v="1"/>
    <x v="182"/>
    <s v="North Dakota"/>
    <x v="1"/>
    <x v="87"/>
    <x v="4"/>
    <s v="Accessories"/>
    <x v="87"/>
    <n v="113.83"/>
    <n v="485"/>
    <s v="Holloway Ltd"/>
    <s v="North"/>
    <s v="Bensonhaven"/>
    <s v="Flagship"/>
    <n v="1509.04"/>
    <n v="331.98879999999997"/>
    <n v="455.32"/>
    <x v="1043"/>
    <x v="1"/>
    <n v="0.61316890888008957"/>
  </r>
  <r>
    <x v="1044"/>
    <x v="57"/>
    <x v="1"/>
    <x v="3"/>
    <x v="286"/>
    <x v="44"/>
    <s v="STORE19"/>
    <n v="4"/>
    <n v="189.07"/>
    <n v="0.1"/>
    <x v="2"/>
    <n v="680.65200000000004"/>
    <s v="Sharon Brown"/>
    <n v="37"/>
    <x v="1"/>
    <x v="30"/>
    <s v="Michigan"/>
    <x v="0"/>
    <x v="44"/>
    <x v="2"/>
    <s v="Makeup"/>
    <x v="44"/>
    <n v="241.08"/>
    <n v="431"/>
    <s v="Mann-Austin"/>
    <s v="East"/>
    <s v="Vasquezborough"/>
    <s v="Online"/>
    <n v="756.28"/>
    <n v="75.628"/>
    <n v="964.32"/>
    <x v="1044"/>
    <x v="4"/>
    <n v="-0.41675922497840306"/>
  </r>
  <r>
    <x v="1045"/>
    <x v="561"/>
    <x v="2"/>
    <x v="2"/>
    <x v="148"/>
    <x v="37"/>
    <s v="STORE4"/>
    <n v="3"/>
    <n v="272.27"/>
    <n v="0.01"/>
    <x v="0"/>
    <n v="808.64189999999996"/>
    <s v="Philip Pennington"/>
    <n v="27"/>
    <x v="1"/>
    <x v="147"/>
    <s v="Oregon"/>
    <x v="1"/>
    <x v="37"/>
    <x v="3"/>
    <s v="Kitchen"/>
    <x v="37"/>
    <n v="19.52"/>
    <n v="57"/>
    <s v="Alexander Group"/>
    <s v="South"/>
    <s v="Port Sharon"/>
    <s v="Online"/>
    <n v="816.81"/>
    <n v="8.168099999999999"/>
    <n v="58.56"/>
    <x v="1045"/>
    <x v="2"/>
    <n v="0.92758228333209047"/>
  </r>
  <r>
    <x v="1046"/>
    <x v="330"/>
    <x v="2"/>
    <x v="5"/>
    <x v="105"/>
    <x v="80"/>
    <s v="STORE11"/>
    <n v="1"/>
    <n v="209.39"/>
    <n v="0.28000000000000003"/>
    <x v="1"/>
    <n v="150.76079999999999"/>
    <s v="Matthew Payne"/>
    <n v="25"/>
    <x v="0"/>
    <x v="105"/>
    <s v="Wyoming"/>
    <x v="0"/>
    <x v="80"/>
    <x v="3"/>
    <s v="Appliances"/>
    <x v="80"/>
    <n v="447.43"/>
    <n v="191"/>
    <s v="Aguirre-Keller"/>
    <s v="South"/>
    <s v="Lake Michael"/>
    <s v="Online"/>
    <n v="209.39"/>
    <n v="58.629200000000004"/>
    <n v="447.43"/>
    <x v="1046"/>
    <x v="3"/>
    <n v="-1.9678139144923619"/>
  </r>
  <r>
    <x v="1047"/>
    <x v="519"/>
    <x v="1"/>
    <x v="1"/>
    <x v="286"/>
    <x v="61"/>
    <s v="STORE9"/>
    <n v="1"/>
    <n v="813.87"/>
    <n v="0.23"/>
    <x v="0"/>
    <n v="626.67989999999998"/>
    <s v="Sharon Brown"/>
    <n v="37"/>
    <x v="1"/>
    <x v="30"/>
    <s v="Michigan"/>
    <x v="0"/>
    <x v="61"/>
    <x v="3"/>
    <s v="Kitchen"/>
    <x v="61"/>
    <n v="143.43"/>
    <n v="58"/>
    <s v="Moore, Padilla and Butler"/>
    <s v="South"/>
    <s v="East Johnstad"/>
    <s v="Flagship"/>
    <n v="813.87"/>
    <n v="187.1901"/>
    <n v="143.43"/>
    <x v="1047"/>
    <x v="4"/>
    <n v="0.77112717353787796"/>
  </r>
  <r>
    <x v="1048"/>
    <x v="454"/>
    <x v="2"/>
    <x v="5"/>
    <x v="99"/>
    <x v="77"/>
    <s v="STORE0"/>
    <n v="1"/>
    <n v="143.69999999999999"/>
    <n v="0.19"/>
    <x v="1"/>
    <n v="116.39700000000001"/>
    <s v="Christopher David"/>
    <n v="42"/>
    <x v="0"/>
    <x v="99"/>
    <s v="Massachusetts"/>
    <x v="2"/>
    <x v="77"/>
    <x v="0"/>
    <s v="Accessories"/>
    <x v="77"/>
    <n v="38.76"/>
    <n v="137"/>
    <s v="Rivera-Warner"/>
    <s v="East"/>
    <s v="Washingtonfurt"/>
    <s v="Flagship"/>
    <n v="143.69999999999999"/>
    <n v="27.302999999999997"/>
    <n v="38.76"/>
    <x v="1048"/>
    <x v="4"/>
    <n v="0.66700172684863013"/>
  </r>
  <r>
    <x v="1049"/>
    <x v="562"/>
    <x v="0"/>
    <x v="10"/>
    <x v="44"/>
    <x v="54"/>
    <s v="STORE1"/>
    <n v="4"/>
    <n v="837.34"/>
    <n v="0.05"/>
    <x v="1"/>
    <n v="3181.8919999999998"/>
    <s v="Manuel Fisher"/>
    <n v="21"/>
    <x v="1"/>
    <x v="44"/>
    <s v="New Hampshire"/>
    <x v="0"/>
    <x v="54"/>
    <x v="4"/>
    <s v="Outerwear"/>
    <x v="54"/>
    <n v="167.34"/>
    <n v="296"/>
    <s v="Martinez, Adkins and Johnson"/>
    <s v="North"/>
    <s v="Danielmouth"/>
    <s v="Flagship"/>
    <n v="3349.36"/>
    <n v="167.46800000000002"/>
    <n v="669.36"/>
    <x v="1049"/>
    <x v="3"/>
    <n v="0.7896345947631157"/>
  </r>
  <r>
    <x v="1050"/>
    <x v="35"/>
    <x v="2"/>
    <x v="7"/>
    <x v="263"/>
    <x v="5"/>
    <s v="STORE19"/>
    <n v="1"/>
    <n v="151.66"/>
    <n v="0.16"/>
    <x v="2"/>
    <n v="127.3944"/>
    <s v="Jacob Hopkins"/>
    <n v="44"/>
    <x v="1"/>
    <x v="261"/>
    <s v="Pennsylvania"/>
    <x v="1"/>
    <x v="5"/>
    <x v="1"/>
    <s v="Appliances"/>
    <x v="5"/>
    <n v="465.34"/>
    <n v="301"/>
    <s v="Mann-Austin"/>
    <s v="East"/>
    <s v="Vasquezborough"/>
    <s v="Online"/>
    <n v="151.66"/>
    <n v="24.265599999999999"/>
    <n v="465.34"/>
    <x v="1050"/>
    <x v="4"/>
    <n v="-2.6527508273519085"/>
  </r>
  <r>
    <x v="1051"/>
    <x v="554"/>
    <x v="2"/>
    <x v="9"/>
    <x v="148"/>
    <x v="38"/>
    <s v="STORE8"/>
    <n v="3"/>
    <n v="961.4"/>
    <n v="0.02"/>
    <x v="1"/>
    <n v="2826.5160000000001"/>
    <s v="Philip Pennington"/>
    <n v="27"/>
    <x v="1"/>
    <x v="147"/>
    <s v="Oregon"/>
    <x v="1"/>
    <x v="38"/>
    <x v="0"/>
    <s v="Fitness"/>
    <x v="38"/>
    <n v="167.12"/>
    <n v="316"/>
    <s v="Bean, Jones and Park"/>
    <s v="West"/>
    <s v="Thompsonborough"/>
    <s v="Online"/>
    <n v="2884.2"/>
    <n v="57.683999999999997"/>
    <n v="501.36"/>
    <x v="1051"/>
    <x v="2"/>
    <n v="0.82262262092271898"/>
  </r>
  <r>
    <x v="1052"/>
    <x v="112"/>
    <x v="0"/>
    <x v="0"/>
    <x v="260"/>
    <x v="1"/>
    <s v="STORE18"/>
    <n v="4"/>
    <n v="475.98"/>
    <n v="0.19"/>
    <x v="1"/>
    <n v="1542.1751999999999"/>
    <s v="James Holloway Jr."/>
    <n v="45"/>
    <x v="0"/>
    <x v="258"/>
    <s v="Indiana"/>
    <x v="2"/>
    <x v="1"/>
    <x v="1"/>
    <s v="Audio"/>
    <x v="1"/>
    <n v="403.71"/>
    <n v="159"/>
    <s v="Guerrero-Schmitt"/>
    <s v="East"/>
    <s v="East Stevechester"/>
    <s v="Flagship"/>
    <n v="1903.92"/>
    <n v="361.7448"/>
    <n v="1614.84"/>
    <x v="1052"/>
    <x v="4"/>
    <n v="-4.7118381880346678E-2"/>
  </r>
  <r>
    <x v="1053"/>
    <x v="327"/>
    <x v="0"/>
    <x v="8"/>
    <x v="386"/>
    <x v="48"/>
    <s v="STORE15"/>
    <n v="4"/>
    <n v="132.88999999999999"/>
    <n v="0.12"/>
    <x v="0"/>
    <n v="467.77280000000002"/>
    <s v="Shelley Ponce"/>
    <n v="23"/>
    <x v="0"/>
    <x v="377"/>
    <s v="Rhode Island"/>
    <x v="0"/>
    <x v="48"/>
    <x v="0"/>
    <s v="Outdoor"/>
    <x v="48"/>
    <n v="135.61000000000001"/>
    <n v="394"/>
    <s v="Shelton PLC"/>
    <s v="North"/>
    <s v="East Jenniferstad"/>
    <s v="Flagship"/>
    <n v="531.55999999999995"/>
    <n v="63.787199999999991"/>
    <n v="542.44000000000005"/>
    <x v="1053"/>
    <x v="3"/>
    <n v="-0.15962279123540324"/>
  </r>
  <r>
    <x v="1054"/>
    <x v="6"/>
    <x v="2"/>
    <x v="0"/>
    <x v="168"/>
    <x v="68"/>
    <s v="STORE12"/>
    <n v="3"/>
    <n v="471.31"/>
    <n v="0"/>
    <x v="1"/>
    <n v="1413.93"/>
    <s v="Melinda Rivera"/>
    <n v="47"/>
    <x v="1"/>
    <x v="167"/>
    <s v="New Hampshire"/>
    <x v="1"/>
    <x v="68"/>
    <x v="3"/>
    <s v="Lighting"/>
    <x v="68"/>
    <n v="382.22"/>
    <n v="329"/>
    <s v="Thomas, Bridges and Harris"/>
    <s v="North"/>
    <s v="Sabrinatown"/>
    <s v="Online"/>
    <n v="1413.93"/>
    <n v="0"/>
    <n v="1146.6600000000001"/>
    <x v="1054"/>
    <x v="0"/>
    <n v="0.18902633086503573"/>
  </r>
  <r>
    <x v="1055"/>
    <x v="522"/>
    <x v="0"/>
    <x v="5"/>
    <x v="9"/>
    <x v="3"/>
    <s v="STORE14"/>
    <n v="2"/>
    <n v="720.32"/>
    <n v="0.26"/>
    <x v="0"/>
    <n v="1066.0735999999999"/>
    <s v="David Pierce"/>
    <n v="45"/>
    <x v="1"/>
    <x v="9"/>
    <s v="Washington"/>
    <x v="1"/>
    <x v="3"/>
    <x v="1"/>
    <s v="Computer"/>
    <x v="3"/>
    <n v="392.89"/>
    <n v="320"/>
    <s v="Mcdonald Inc"/>
    <s v="South"/>
    <s v="Christopherland"/>
    <s v="Outlet"/>
    <n v="1440.64"/>
    <n v="374.56640000000004"/>
    <n v="785.78"/>
    <x v="1055"/>
    <x v="4"/>
    <n v="0.2629214343174805"/>
  </r>
  <r>
    <x v="1056"/>
    <x v="251"/>
    <x v="0"/>
    <x v="5"/>
    <x v="178"/>
    <x v="73"/>
    <s v="STORE18"/>
    <n v="4"/>
    <n v="99.92"/>
    <n v="0.11"/>
    <x v="2"/>
    <n v="355.71519999999998"/>
    <s v="Rhonda Morales"/>
    <n v="61"/>
    <x v="1"/>
    <x v="177"/>
    <s v="California"/>
    <x v="0"/>
    <x v="73"/>
    <x v="2"/>
    <s v="Haircare"/>
    <x v="73"/>
    <n v="340.39"/>
    <n v="177"/>
    <s v="Guerrero-Schmitt"/>
    <s v="East"/>
    <s v="East Stevechester"/>
    <s v="Flagship"/>
    <n v="399.68"/>
    <n v="43.964800000000004"/>
    <n v="1361.56"/>
    <x v="1056"/>
    <x v="1"/>
    <n v="-2.8276688766743732"/>
  </r>
  <r>
    <x v="1057"/>
    <x v="498"/>
    <x v="2"/>
    <x v="7"/>
    <x v="101"/>
    <x v="31"/>
    <s v="STORE3"/>
    <n v="3"/>
    <n v="900.63"/>
    <n v="0.11"/>
    <x v="2"/>
    <n v="2404.6821"/>
    <s v="Amber Mcclain"/>
    <n v="58"/>
    <x v="0"/>
    <x v="101"/>
    <s v="Florida"/>
    <x v="2"/>
    <x v="31"/>
    <x v="3"/>
    <s v="Kitchen"/>
    <x v="31"/>
    <n v="298.86"/>
    <n v="308"/>
    <s v="Johnson-Wright"/>
    <s v="North"/>
    <s v="Hoodberg"/>
    <s v="Outlet"/>
    <n v="2701.89"/>
    <n v="297.2079"/>
    <n v="896.58"/>
    <x v="1057"/>
    <x v="1"/>
    <n v="0.62715237910241861"/>
  </r>
  <r>
    <x v="1058"/>
    <x v="434"/>
    <x v="0"/>
    <x v="1"/>
    <x v="173"/>
    <x v="54"/>
    <s v="STORE8"/>
    <n v="1"/>
    <n v="681.72"/>
    <n v="0.11"/>
    <x v="1"/>
    <n v="606.73080000000004"/>
    <s v="Kelli Smith"/>
    <n v="42"/>
    <x v="1"/>
    <x v="172"/>
    <s v="Oregon"/>
    <x v="3"/>
    <x v="54"/>
    <x v="4"/>
    <s v="Outerwear"/>
    <x v="54"/>
    <n v="167.34"/>
    <n v="296"/>
    <s v="Bean, Jones and Park"/>
    <s v="West"/>
    <s v="Thompsonborough"/>
    <s v="Online"/>
    <n v="681.72"/>
    <n v="74.989199999999997"/>
    <n v="167.34"/>
    <x v="1058"/>
    <x v="4"/>
    <n v="0.72419399179998767"/>
  </r>
  <r>
    <x v="1059"/>
    <x v="383"/>
    <x v="1"/>
    <x v="11"/>
    <x v="442"/>
    <x v="36"/>
    <s v="STORE13"/>
    <n v="2"/>
    <n v="838.22"/>
    <n v="0.3"/>
    <x v="0"/>
    <n v="1173.508"/>
    <s v="Ms. Maria Leach"/>
    <n v="64"/>
    <x v="0"/>
    <x v="431"/>
    <s v="Pennsylvania"/>
    <x v="1"/>
    <x v="36"/>
    <x v="3"/>
    <s v="Decor"/>
    <x v="36"/>
    <n v="325.26"/>
    <n v="400"/>
    <s v="Gardner, Humphrey and Contreras"/>
    <s v="East"/>
    <s v="Johnsonville"/>
    <s v="Flagship"/>
    <n v="1676.44"/>
    <n v="502.93200000000002"/>
    <n v="650.52"/>
    <x v="1059"/>
    <x v="1"/>
    <n v="0.44566206621514298"/>
  </r>
  <r>
    <x v="1060"/>
    <x v="343"/>
    <x v="2"/>
    <x v="5"/>
    <x v="437"/>
    <x v="72"/>
    <s v="STORE12"/>
    <n v="2"/>
    <n v="816.22"/>
    <n v="0.27"/>
    <x v="0"/>
    <n v="1191.6812"/>
    <s v="Ashley Ferguson"/>
    <n v="46"/>
    <x v="0"/>
    <x v="426"/>
    <s v="Pennsylvania"/>
    <x v="0"/>
    <x v="72"/>
    <x v="3"/>
    <s v="Lighting"/>
    <x v="72"/>
    <n v="371.38"/>
    <n v="220"/>
    <s v="Thomas, Bridges and Harris"/>
    <s v="North"/>
    <s v="Sabrinatown"/>
    <s v="Online"/>
    <n v="1632.44"/>
    <n v="440.75880000000006"/>
    <n v="742.76"/>
    <x v="1060"/>
    <x v="0"/>
    <n v="0.37671249659724432"/>
  </r>
  <r>
    <x v="1061"/>
    <x v="110"/>
    <x v="0"/>
    <x v="8"/>
    <x v="386"/>
    <x v="86"/>
    <s v="STORE7"/>
    <n v="2"/>
    <n v="654.12"/>
    <n v="0.27"/>
    <x v="1"/>
    <n v="955.01519999999994"/>
    <s v="Shelley Ponce"/>
    <n v="23"/>
    <x v="0"/>
    <x v="377"/>
    <s v="Rhode Island"/>
    <x v="0"/>
    <x v="86"/>
    <x v="0"/>
    <s v="Equipment"/>
    <x v="86"/>
    <n v="103.45"/>
    <n v="465"/>
    <s v="Martinez-Mullins"/>
    <s v="South"/>
    <s v="Williamsfurt"/>
    <s v="Online"/>
    <n v="1308.24"/>
    <n v="353.22480000000002"/>
    <n v="206.9"/>
    <x v="1061"/>
    <x v="3"/>
    <n v="0.78335423352424127"/>
  </r>
  <r>
    <x v="1062"/>
    <x v="562"/>
    <x v="0"/>
    <x v="10"/>
    <x v="102"/>
    <x v="78"/>
    <s v="STORE13"/>
    <n v="4"/>
    <n v="528.22"/>
    <n v="0.2"/>
    <x v="1"/>
    <n v="1690.3040000000001"/>
    <s v="Lance Baker"/>
    <n v="50"/>
    <x v="1"/>
    <x v="102"/>
    <s v="Florida"/>
    <x v="0"/>
    <x v="78"/>
    <x v="0"/>
    <s v="Team Sports"/>
    <x v="78"/>
    <n v="107.06"/>
    <n v="359"/>
    <s v="Gardner, Humphrey and Contreras"/>
    <s v="East"/>
    <s v="Johnsonville"/>
    <s v="Flagship"/>
    <n v="2112.88"/>
    <n v="422.57600000000002"/>
    <n v="428.24"/>
    <x v="1062"/>
    <x v="0"/>
    <n v="0.74664912347128087"/>
  </r>
  <r>
    <x v="1063"/>
    <x v="563"/>
    <x v="2"/>
    <x v="6"/>
    <x v="70"/>
    <x v="13"/>
    <s v="STORE7"/>
    <n v="4"/>
    <n v="36.72"/>
    <n v="7.0000000000000007E-2"/>
    <x v="2"/>
    <n v="136.5984"/>
    <s v="Lisa Young"/>
    <n v="38"/>
    <x v="0"/>
    <x v="70"/>
    <s v="Georgia"/>
    <x v="1"/>
    <x v="13"/>
    <x v="1"/>
    <s v="Computer"/>
    <x v="13"/>
    <n v="419.28"/>
    <n v="86"/>
    <s v="Martinez-Mullins"/>
    <s v="South"/>
    <s v="Williamsfurt"/>
    <s v="Online"/>
    <n v="146.88"/>
    <n v="10.281600000000001"/>
    <n v="1677.12"/>
    <x v="1063"/>
    <x v="4"/>
    <n v="-11.277742638273946"/>
  </r>
  <r>
    <x v="1064"/>
    <x v="81"/>
    <x v="0"/>
    <x v="8"/>
    <x v="260"/>
    <x v="36"/>
    <s v="STORE19"/>
    <n v="2"/>
    <n v="705.97"/>
    <n v="0.1"/>
    <x v="1"/>
    <n v="1270.7460000000001"/>
    <s v="James Holloway Jr."/>
    <n v="45"/>
    <x v="0"/>
    <x v="258"/>
    <s v="Indiana"/>
    <x v="2"/>
    <x v="36"/>
    <x v="3"/>
    <s v="Decor"/>
    <x v="36"/>
    <n v="325.26"/>
    <n v="400"/>
    <s v="Mann-Austin"/>
    <s v="East"/>
    <s v="Vasquezborough"/>
    <s v="Online"/>
    <n v="1411.94"/>
    <n v="141.19400000000002"/>
    <n v="650.52"/>
    <x v="1064"/>
    <x v="4"/>
    <n v="0.48808023003810364"/>
  </r>
  <r>
    <x v="1065"/>
    <x v="324"/>
    <x v="2"/>
    <x v="9"/>
    <x v="193"/>
    <x v="43"/>
    <s v="STORE1"/>
    <n v="2"/>
    <n v="994.29"/>
    <n v="0.01"/>
    <x v="1"/>
    <n v="1968.6941999999999"/>
    <s v="Jonathan Steele"/>
    <n v="52"/>
    <x v="1"/>
    <x v="192"/>
    <s v="Oregon"/>
    <x v="2"/>
    <x v="43"/>
    <x v="1"/>
    <s v="Audio"/>
    <x v="43"/>
    <n v="38.520000000000003"/>
    <n v="378"/>
    <s v="Martinez, Adkins and Johnson"/>
    <s v="North"/>
    <s v="Danielmouth"/>
    <s v="Flagship"/>
    <n v="1988.58"/>
    <n v="19.8858"/>
    <n v="77.040000000000006"/>
    <x v="1065"/>
    <x v="0"/>
    <n v="0.96086746230064579"/>
  </r>
  <r>
    <x v="1066"/>
    <x v="418"/>
    <x v="0"/>
    <x v="3"/>
    <x v="436"/>
    <x v="80"/>
    <s v="STORE18"/>
    <n v="1"/>
    <n v="909.04"/>
    <n v="0.11"/>
    <x v="0"/>
    <n v="809.04560000000004"/>
    <s v="Holly Robinson"/>
    <n v="45"/>
    <x v="1"/>
    <x v="425"/>
    <s v="Washington"/>
    <x v="1"/>
    <x v="80"/>
    <x v="3"/>
    <s v="Appliances"/>
    <x v="80"/>
    <n v="447.43"/>
    <n v="191"/>
    <s v="Guerrero-Schmitt"/>
    <s v="East"/>
    <s v="East Stevechester"/>
    <s v="Flagship"/>
    <n v="909.04"/>
    <n v="99.994399999999999"/>
    <n v="447.43"/>
    <x v="1066"/>
    <x v="4"/>
    <n v="0.44696565929040344"/>
  </r>
  <r>
    <x v="1067"/>
    <x v="427"/>
    <x v="0"/>
    <x v="6"/>
    <x v="116"/>
    <x v="13"/>
    <s v="STORE11"/>
    <n v="1"/>
    <n v="164.73"/>
    <n v="0.12"/>
    <x v="1"/>
    <n v="144.9624"/>
    <s v="Heather Valenzuela"/>
    <n v="31"/>
    <x v="0"/>
    <x v="115"/>
    <s v="Alaska"/>
    <x v="3"/>
    <x v="13"/>
    <x v="1"/>
    <s v="Computer"/>
    <x v="13"/>
    <n v="419.28"/>
    <n v="86"/>
    <s v="Aguirre-Keller"/>
    <s v="South"/>
    <s v="Lake Michael"/>
    <s v="Online"/>
    <n v="164.73"/>
    <n v="19.767599999999998"/>
    <n v="419.28"/>
    <x v="1067"/>
    <x v="2"/>
    <n v="-1.892336219599013"/>
  </r>
  <r>
    <x v="1068"/>
    <x v="527"/>
    <x v="2"/>
    <x v="6"/>
    <x v="336"/>
    <x v="92"/>
    <s v="STORE7"/>
    <n v="2"/>
    <n v="606.35"/>
    <n v="0.16"/>
    <x v="2"/>
    <n v="1018.668"/>
    <s v="James Bean"/>
    <n v="50"/>
    <x v="0"/>
    <x v="330"/>
    <s v="New Mexico"/>
    <x v="3"/>
    <x v="92"/>
    <x v="4"/>
    <s v="Footwear"/>
    <x v="92"/>
    <n v="353.47"/>
    <n v="214"/>
    <s v="Martinez-Mullins"/>
    <s v="South"/>
    <s v="Williamsfurt"/>
    <s v="Online"/>
    <n v="1212.7"/>
    <n v="194.03200000000001"/>
    <n v="706.94"/>
    <x v="1068"/>
    <x v="0"/>
    <n v="0.30601530626268808"/>
  </r>
  <r>
    <x v="1069"/>
    <x v="540"/>
    <x v="0"/>
    <x v="0"/>
    <x v="300"/>
    <x v="24"/>
    <s v="STORE4"/>
    <n v="3"/>
    <n v="904.19"/>
    <n v="0.09"/>
    <x v="0"/>
    <n v="2468.4387000000002"/>
    <s v="Joseph Jones"/>
    <n v="21"/>
    <x v="0"/>
    <x v="296"/>
    <s v="Illinois"/>
    <x v="3"/>
    <x v="24"/>
    <x v="1"/>
    <s v="Audio"/>
    <x v="24"/>
    <n v="431.67"/>
    <n v="73"/>
    <s v="Alexander Group"/>
    <s v="South"/>
    <s v="Port Sharon"/>
    <s v="Online"/>
    <n v="2712.57"/>
    <n v="244.13130000000001"/>
    <n v="1295.01"/>
    <x v="1069"/>
    <x v="3"/>
    <n v="0.47537283384837553"/>
  </r>
  <r>
    <x v="1070"/>
    <x v="311"/>
    <x v="0"/>
    <x v="11"/>
    <x v="383"/>
    <x v="57"/>
    <s v="STORE2"/>
    <n v="4"/>
    <n v="694.61"/>
    <n v="0.18"/>
    <x v="2"/>
    <n v="2278.3208"/>
    <s v="Michael Davies"/>
    <n v="25"/>
    <x v="1"/>
    <x v="374"/>
    <s v="Oregon"/>
    <x v="0"/>
    <x v="57"/>
    <x v="0"/>
    <s v="Fitness"/>
    <x v="57"/>
    <n v="190.29"/>
    <n v="260"/>
    <s v="Black-Horn"/>
    <s v="South"/>
    <s v="North Nancyview"/>
    <s v="Outlet"/>
    <n v="2778.44"/>
    <n v="500.11919999999998"/>
    <n v="761.16"/>
    <x v="1070"/>
    <x v="3"/>
    <n v="0.66591184173888074"/>
  </r>
  <r>
    <x v="1071"/>
    <x v="34"/>
    <x v="1"/>
    <x v="11"/>
    <x v="219"/>
    <x v="41"/>
    <s v="STORE2"/>
    <n v="4"/>
    <n v="753.83"/>
    <n v="0.24"/>
    <x v="0"/>
    <n v="2291.6432"/>
    <s v="Elizabeth Stanley"/>
    <n v="46"/>
    <x v="1"/>
    <x v="218"/>
    <s v="Utah"/>
    <x v="1"/>
    <x v="41"/>
    <x v="2"/>
    <s v="Makeup"/>
    <x v="41"/>
    <n v="183.04"/>
    <n v="457"/>
    <s v="Black-Horn"/>
    <s v="South"/>
    <s v="North Nancyview"/>
    <s v="Outlet"/>
    <n v="3015.32"/>
    <n v="723.67679999999996"/>
    <n v="732.16"/>
    <x v="1071"/>
    <x v="0"/>
    <n v="0.68050872840937893"/>
  </r>
  <r>
    <x v="1072"/>
    <x v="507"/>
    <x v="0"/>
    <x v="1"/>
    <x v="303"/>
    <x v="39"/>
    <s v="STORE8"/>
    <n v="1"/>
    <n v="66.22"/>
    <n v="0.02"/>
    <x v="0"/>
    <n v="64.895600000000002"/>
    <s v="Andrea Jacobs"/>
    <n v="45"/>
    <x v="1"/>
    <x v="76"/>
    <s v="Minnesota"/>
    <x v="1"/>
    <x v="39"/>
    <x v="3"/>
    <s v="Storage"/>
    <x v="39"/>
    <n v="123.46"/>
    <n v="76"/>
    <s v="Bean, Jones and Park"/>
    <s v="West"/>
    <s v="Thompsonborough"/>
    <s v="Online"/>
    <n v="66.22"/>
    <n v="1.3244"/>
    <n v="123.46"/>
    <x v="1072"/>
    <x v="4"/>
    <n v="-0.90244022707240534"/>
  </r>
  <r>
    <x v="1073"/>
    <x v="41"/>
    <x v="1"/>
    <x v="3"/>
    <x v="119"/>
    <x v="91"/>
    <s v="STORE14"/>
    <n v="2"/>
    <n v="891.8"/>
    <n v="0.28999999999999998"/>
    <x v="2"/>
    <n v="1266.356"/>
    <s v="Carol Lewis"/>
    <n v="40"/>
    <x v="1"/>
    <x v="118"/>
    <s v="North Carolina"/>
    <x v="3"/>
    <x v="91"/>
    <x v="2"/>
    <s v="Makeup"/>
    <x v="91"/>
    <n v="299.11"/>
    <n v="118"/>
    <s v="Mcdonald Inc"/>
    <s v="South"/>
    <s v="Christopherland"/>
    <s v="Outlet"/>
    <n v="1783.6"/>
    <n v="517.24399999999991"/>
    <n v="598.22"/>
    <x v="1073"/>
    <x v="4"/>
    <n v="0.52760519158909502"/>
  </r>
  <r>
    <x v="1074"/>
    <x v="504"/>
    <x v="0"/>
    <x v="5"/>
    <x v="402"/>
    <x v="28"/>
    <s v="STORE9"/>
    <n v="4"/>
    <n v="255.48"/>
    <n v="0.03"/>
    <x v="2"/>
    <n v="991.26239999999996"/>
    <s v="Elizabeth Smith"/>
    <n v="23"/>
    <x v="0"/>
    <x v="392"/>
    <s v="Ohio"/>
    <x v="3"/>
    <x v="28"/>
    <x v="4"/>
    <s v="Footwear"/>
    <x v="28"/>
    <n v="158.13999999999999"/>
    <n v="82"/>
    <s v="Moore, Padilla and Butler"/>
    <s v="South"/>
    <s v="East Johnstad"/>
    <s v="Flagship"/>
    <n v="1021.92"/>
    <n v="30.657599999999999"/>
    <n v="632.55999999999995"/>
    <x v="1074"/>
    <x v="3"/>
    <n v="0.36186422485105862"/>
  </r>
  <r>
    <x v="1075"/>
    <x v="31"/>
    <x v="0"/>
    <x v="11"/>
    <x v="443"/>
    <x v="94"/>
    <s v="STORE17"/>
    <n v="4"/>
    <n v="604.87"/>
    <n v="0.28000000000000003"/>
    <x v="1"/>
    <n v="1742.0255999999999"/>
    <s v="Ryan Kane"/>
    <n v="50"/>
    <x v="0"/>
    <x v="432"/>
    <s v="Virginia"/>
    <x v="0"/>
    <x v="94"/>
    <x v="3"/>
    <s v="Furniture"/>
    <x v="94"/>
    <n v="388.46"/>
    <n v="208"/>
    <s v="Holloway Ltd"/>
    <s v="North"/>
    <s v="Bensonhaven"/>
    <s v="Flagship"/>
    <n v="2419.48"/>
    <n v="677.45440000000008"/>
    <n v="1553.84"/>
    <x v="1075"/>
    <x v="0"/>
    <n v="0.10802688548319843"/>
  </r>
  <r>
    <x v="1076"/>
    <x v="564"/>
    <x v="0"/>
    <x v="9"/>
    <x v="444"/>
    <x v="9"/>
    <s v="STORE17"/>
    <n v="3"/>
    <n v="623.82000000000005"/>
    <n v="0.13"/>
    <x v="2"/>
    <n v="1628.1702"/>
    <s v="Jordan Jackson Dds"/>
    <n v="54"/>
    <x v="0"/>
    <x v="433"/>
    <s v="Arizona"/>
    <x v="0"/>
    <x v="9"/>
    <x v="3"/>
    <s v="Decor"/>
    <x v="9"/>
    <n v="179.77"/>
    <n v="305"/>
    <s v="Holloway Ltd"/>
    <s v="North"/>
    <s v="Bensonhaven"/>
    <s v="Flagship"/>
    <n v="1871.46"/>
    <n v="243.28980000000001"/>
    <n v="539.31000000000006"/>
    <x v="1076"/>
    <x v="0"/>
    <n v="0.66876313053758141"/>
  </r>
  <r>
    <x v="1077"/>
    <x v="416"/>
    <x v="2"/>
    <x v="7"/>
    <x v="160"/>
    <x v="51"/>
    <s v="STORE16"/>
    <n v="3"/>
    <n v="575.24"/>
    <n v="0.12"/>
    <x v="2"/>
    <n v="1518.6335999999999"/>
    <s v="Sean Roth"/>
    <n v="43"/>
    <x v="0"/>
    <x v="159"/>
    <s v="Virginia"/>
    <x v="0"/>
    <x v="51"/>
    <x v="2"/>
    <s v="Haircare"/>
    <x v="51"/>
    <n v="214.32"/>
    <n v="383"/>
    <s v="Frederick-Wright"/>
    <s v="West"/>
    <s v="New Jimmymouth"/>
    <s v="Flagship"/>
    <n v="1725.72"/>
    <n v="207.0864"/>
    <n v="642.96"/>
    <x v="1077"/>
    <x v="4"/>
    <n v="0.57661940312660009"/>
  </r>
  <r>
    <x v="1078"/>
    <x v="35"/>
    <x v="2"/>
    <x v="7"/>
    <x v="445"/>
    <x v="83"/>
    <s v="STORE11"/>
    <n v="1"/>
    <n v="769.4"/>
    <n v="0.16"/>
    <x v="0"/>
    <n v="646.29599999999994"/>
    <s v="Melissa Valentine"/>
    <n v="35"/>
    <x v="1"/>
    <x v="434"/>
    <s v="Missouri"/>
    <x v="0"/>
    <x v="83"/>
    <x v="4"/>
    <s v="Bottoms"/>
    <x v="83"/>
    <n v="306.45999999999998"/>
    <n v="487"/>
    <s v="Aguirre-Keller"/>
    <s v="South"/>
    <s v="Lake Michael"/>
    <s v="Online"/>
    <n v="769.4"/>
    <n v="123.104"/>
    <n v="306.45999999999998"/>
    <x v="1078"/>
    <x v="2"/>
    <n v="0.52582098604973571"/>
  </r>
  <r>
    <x v="1079"/>
    <x v="109"/>
    <x v="0"/>
    <x v="5"/>
    <x v="113"/>
    <x v="83"/>
    <s v="STORE17"/>
    <n v="1"/>
    <n v="227.28"/>
    <n v="0.13"/>
    <x v="2"/>
    <n v="197.7336"/>
    <s v="Victor Mcintosh"/>
    <n v="62"/>
    <x v="1"/>
    <x v="112"/>
    <s v="Minnesota"/>
    <x v="3"/>
    <x v="83"/>
    <x v="4"/>
    <s v="Bottoms"/>
    <x v="83"/>
    <n v="306.45999999999998"/>
    <n v="487"/>
    <s v="Holloway Ltd"/>
    <s v="North"/>
    <s v="Bensonhaven"/>
    <s v="Flagship"/>
    <n v="227.28"/>
    <n v="29.546400000000002"/>
    <n v="306.45999999999998"/>
    <x v="1079"/>
    <x v="1"/>
    <n v="-0.54986304806062292"/>
  </r>
  <r>
    <x v="1080"/>
    <x v="191"/>
    <x v="0"/>
    <x v="9"/>
    <x v="370"/>
    <x v="95"/>
    <s v="STORE17"/>
    <n v="4"/>
    <n v="127.58"/>
    <n v="0.15"/>
    <x v="0"/>
    <n v="433.77199999999999"/>
    <s v="Sarah Rodgers"/>
    <n v="23"/>
    <x v="1"/>
    <x v="361"/>
    <s v="West Virginia"/>
    <x v="0"/>
    <x v="95"/>
    <x v="4"/>
    <s v="Outerwear"/>
    <x v="95"/>
    <n v="296.83"/>
    <n v="352"/>
    <s v="Holloway Ltd"/>
    <s v="North"/>
    <s v="Bensonhaven"/>
    <s v="Flagship"/>
    <n v="510.32"/>
    <n v="76.548000000000002"/>
    <n v="1187.32"/>
    <x v="1080"/>
    <x v="3"/>
    <n v="-1.7371983438303995"/>
  </r>
  <r>
    <x v="1081"/>
    <x v="404"/>
    <x v="2"/>
    <x v="6"/>
    <x v="306"/>
    <x v="38"/>
    <s v="STORE3"/>
    <n v="1"/>
    <n v="793.21"/>
    <n v="0.09"/>
    <x v="0"/>
    <n v="721.8211"/>
    <s v="Luke Parks"/>
    <n v="60"/>
    <x v="1"/>
    <x v="301"/>
    <s v="New Hampshire"/>
    <x v="2"/>
    <x v="38"/>
    <x v="0"/>
    <s v="Fitness"/>
    <x v="38"/>
    <n v="167.12"/>
    <n v="316"/>
    <s v="Johnson-Wright"/>
    <s v="North"/>
    <s v="Hoodberg"/>
    <s v="Outlet"/>
    <n v="793.21"/>
    <n v="71.388900000000007"/>
    <n v="167.12"/>
    <x v="1081"/>
    <x v="1"/>
    <n v="0.76847448765351967"/>
  </r>
  <r>
    <x v="1082"/>
    <x v="245"/>
    <x v="2"/>
    <x v="7"/>
    <x v="443"/>
    <x v="50"/>
    <s v="STORE12"/>
    <n v="3"/>
    <n v="435.61"/>
    <n v="0.03"/>
    <x v="1"/>
    <n v="1267.6251"/>
    <s v="Ryan Kane"/>
    <n v="50"/>
    <x v="0"/>
    <x v="432"/>
    <s v="Virginia"/>
    <x v="0"/>
    <x v="50"/>
    <x v="2"/>
    <s v="Skincare"/>
    <x v="50"/>
    <n v="305.5"/>
    <n v="159"/>
    <s v="Thomas, Bridges and Harris"/>
    <s v="North"/>
    <s v="Sabrinatown"/>
    <s v="Online"/>
    <n v="1306.83"/>
    <n v="39.204899999999995"/>
    <n v="916.5"/>
    <x v="1082"/>
    <x v="0"/>
    <n v="0.2769944362887734"/>
  </r>
  <r>
    <x v="1083"/>
    <x v="429"/>
    <x v="0"/>
    <x v="7"/>
    <x v="392"/>
    <x v="35"/>
    <s v="STORE16"/>
    <n v="1"/>
    <n v="850.06"/>
    <n v="0.28999999999999998"/>
    <x v="1"/>
    <n v="603.54259999999988"/>
    <s v="Tammy Brennan"/>
    <n v="60"/>
    <x v="0"/>
    <x v="383"/>
    <s v="South Carolina"/>
    <x v="0"/>
    <x v="35"/>
    <x v="3"/>
    <s v="Decor"/>
    <x v="35"/>
    <n v="218.48"/>
    <n v="276"/>
    <s v="Frederick-Wright"/>
    <s v="West"/>
    <s v="New Jimmymouth"/>
    <s v="Flagship"/>
    <n v="850.06"/>
    <n v="246.51739999999998"/>
    <n v="218.48"/>
    <x v="1083"/>
    <x v="1"/>
    <n v="0.63800401164723075"/>
  </r>
  <r>
    <x v="1084"/>
    <x v="97"/>
    <x v="0"/>
    <x v="6"/>
    <x v="268"/>
    <x v="30"/>
    <s v="STORE16"/>
    <n v="2"/>
    <n v="753.92"/>
    <n v="0.17"/>
    <x v="1"/>
    <n v="1251.5072"/>
    <s v="Justin Mason Dds"/>
    <n v="39"/>
    <x v="1"/>
    <x v="266"/>
    <s v="Connecticut"/>
    <x v="0"/>
    <x v="30"/>
    <x v="2"/>
    <s v="Grooming"/>
    <x v="30"/>
    <n v="337.42"/>
    <n v="256"/>
    <s v="Frederick-Wright"/>
    <s v="West"/>
    <s v="New Jimmymouth"/>
    <s v="Flagship"/>
    <n v="1507.84"/>
    <n v="256.33280000000002"/>
    <n v="674.84"/>
    <x v="1084"/>
    <x v="4"/>
    <n v="0.46077817211119521"/>
  </r>
  <r>
    <x v="1085"/>
    <x v="331"/>
    <x v="0"/>
    <x v="4"/>
    <x v="289"/>
    <x v="83"/>
    <s v="STORE13"/>
    <n v="3"/>
    <n v="408.99"/>
    <n v="0.27"/>
    <x v="1"/>
    <n v="895.68809999999996"/>
    <s v="Zachary Andrade"/>
    <n v="23"/>
    <x v="1"/>
    <x v="285"/>
    <s v="California"/>
    <x v="1"/>
    <x v="83"/>
    <x v="4"/>
    <s v="Bottoms"/>
    <x v="83"/>
    <n v="306.45999999999998"/>
    <n v="487"/>
    <s v="Gardner, Humphrey and Contreras"/>
    <s v="East"/>
    <s v="Johnsonville"/>
    <s v="Flagship"/>
    <n v="1226.97"/>
    <n v="331.28190000000001"/>
    <n v="919.37999999999988"/>
    <x v="1085"/>
    <x v="3"/>
    <n v="-2.645106036353494E-2"/>
  </r>
  <r>
    <x v="1086"/>
    <x v="528"/>
    <x v="0"/>
    <x v="11"/>
    <x v="380"/>
    <x v="71"/>
    <s v="STORE5"/>
    <n v="3"/>
    <n v="404.5"/>
    <n v="0.22"/>
    <x v="1"/>
    <n v="946.53000000000009"/>
    <s v="Donna Guerra"/>
    <n v="46"/>
    <x v="1"/>
    <x v="371"/>
    <s v="Massachusetts"/>
    <x v="2"/>
    <x v="71"/>
    <x v="0"/>
    <s v="Fitness"/>
    <x v="71"/>
    <n v="30.62"/>
    <n v="138"/>
    <s v="Gray Ltd"/>
    <s v="North"/>
    <s v="New Michaelchester"/>
    <s v="Outlet"/>
    <n v="1213.5"/>
    <n v="266.97000000000003"/>
    <n v="91.86"/>
    <x v="1086"/>
    <x v="0"/>
    <n v="0.9029507781052899"/>
  </r>
  <r>
    <x v="1087"/>
    <x v="565"/>
    <x v="1"/>
    <x v="3"/>
    <x v="386"/>
    <x v="11"/>
    <s v="STORE3"/>
    <n v="3"/>
    <n v="717.81"/>
    <n v="0.17"/>
    <x v="2"/>
    <n v="1787.3469"/>
    <s v="Shelley Ponce"/>
    <n v="23"/>
    <x v="0"/>
    <x v="377"/>
    <s v="Rhode Island"/>
    <x v="0"/>
    <x v="11"/>
    <x v="1"/>
    <s v="Mobile"/>
    <x v="11"/>
    <n v="326.06"/>
    <n v="301"/>
    <s v="Johnson-Wright"/>
    <s v="North"/>
    <s v="Hoodberg"/>
    <s v="Outlet"/>
    <n v="2153.4299999999998"/>
    <n v="366.0831"/>
    <n v="978.18000000000006"/>
    <x v="1087"/>
    <x v="3"/>
    <n v="0.45271955880528841"/>
  </r>
  <r>
    <x v="1088"/>
    <x v="195"/>
    <x v="1"/>
    <x v="1"/>
    <x v="243"/>
    <x v="94"/>
    <s v="STORE1"/>
    <n v="3"/>
    <n v="204.77"/>
    <n v="0.14000000000000001"/>
    <x v="0"/>
    <n v="528.3066"/>
    <s v="Tyler Garner"/>
    <n v="64"/>
    <x v="0"/>
    <x v="241"/>
    <s v="Alabama"/>
    <x v="2"/>
    <x v="94"/>
    <x v="3"/>
    <s v="Furniture"/>
    <x v="94"/>
    <n v="388.46"/>
    <n v="208"/>
    <s v="Martinez, Adkins and Johnson"/>
    <s v="North"/>
    <s v="Danielmouth"/>
    <s v="Flagship"/>
    <n v="614.31000000000006"/>
    <n v="86.003400000000013"/>
    <n v="1165.3799999999999"/>
    <x v="1088"/>
    <x v="1"/>
    <n v="-1.2058781775582585"/>
  </r>
  <r>
    <x v="1089"/>
    <x v="165"/>
    <x v="2"/>
    <x v="4"/>
    <x v="276"/>
    <x v="70"/>
    <s v="STORE18"/>
    <n v="4"/>
    <n v="106.23"/>
    <n v="0.28000000000000003"/>
    <x v="2"/>
    <n v="305.94240000000002"/>
    <s v="Tonya Reynolds"/>
    <n v="55"/>
    <x v="1"/>
    <x v="273"/>
    <s v="Michigan"/>
    <x v="0"/>
    <x v="70"/>
    <x v="1"/>
    <s v="Accessories"/>
    <x v="70"/>
    <n v="177.98"/>
    <n v="103"/>
    <s v="Guerrero-Schmitt"/>
    <s v="East"/>
    <s v="East Stevechester"/>
    <s v="Flagship"/>
    <n v="424.92"/>
    <n v="118.97760000000001"/>
    <n v="711.92"/>
    <x v="1089"/>
    <x v="0"/>
    <n v="-1.3269739663413764"/>
  </r>
  <r>
    <x v="1090"/>
    <x v="317"/>
    <x v="2"/>
    <x v="2"/>
    <x v="88"/>
    <x v="73"/>
    <s v="STORE5"/>
    <n v="2"/>
    <n v="769.48"/>
    <n v="0.11"/>
    <x v="1"/>
    <n v="1369.6744000000001"/>
    <s v="Andrew Smith"/>
    <n v="60"/>
    <x v="0"/>
    <x v="88"/>
    <s v="Wisconsin"/>
    <x v="3"/>
    <x v="73"/>
    <x v="2"/>
    <s v="Haircare"/>
    <x v="73"/>
    <n v="340.39"/>
    <n v="177"/>
    <s v="Gray Ltd"/>
    <s v="North"/>
    <s v="New Michaelchester"/>
    <s v="Outlet"/>
    <n v="1538.96"/>
    <n v="169.28560000000002"/>
    <n v="680.78"/>
    <x v="1090"/>
    <x v="1"/>
    <n v="0.50296216385441683"/>
  </r>
  <r>
    <x v="1091"/>
    <x v="566"/>
    <x v="2"/>
    <x v="0"/>
    <x v="57"/>
    <x v="71"/>
    <s v="STORE13"/>
    <n v="2"/>
    <n v="714.21"/>
    <n v="0.14000000000000001"/>
    <x v="0"/>
    <n v="1228.4412"/>
    <s v="Damon Perez"/>
    <n v="21"/>
    <x v="0"/>
    <x v="57"/>
    <s v="Ohio"/>
    <x v="0"/>
    <x v="71"/>
    <x v="0"/>
    <s v="Fitness"/>
    <x v="71"/>
    <n v="30.62"/>
    <n v="138"/>
    <s v="Gardner, Humphrey and Contreras"/>
    <s v="East"/>
    <s v="Johnsonville"/>
    <s v="Flagship"/>
    <n v="1428.42"/>
    <n v="199.97880000000004"/>
    <n v="61.24"/>
    <x v="1091"/>
    <x v="3"/>
    <n v="0.95014820408172573"/>
  </r>
  <r>
    <x v="1092"/>
    <x v="372"/>
    <x v="0"/>
    <x v="11"/>
    <x v="398"/>
    <x v="75"/>
    <s v="STORE15"/>
    <n v="4"/>
    <n v="632.24"/>
    <n v="0.25"/>
    <x v="1"/>
    <n v="1896.72"/>
    <s v="Daisy Johnson Dds"/>
    <n v="64"/>
    <x v="0"/>
    <x v="388"/>
    <s v="Nebraska"/>
    <x v="1"/>
    <x v="75"/>
    <x v="1"/>
    <s v="Accessories"/>
    <x v="75"/>
    <n v="449.4"/>
    <n v="338"/>
    <s v="Shelton PLC"/>
    <s v="North"/>
    <s v="East Jenniferstad"/>
    <s v="Flagship"/>
    <n v="2528.96"/>
    <n v="632.24"/>
    <n v="1797.6"/>
    <x v="1092"/>
    <x v="1"/>
    <n v="5.2258635961027519E-2"/>
  </r>
  <r>
    <x v="1093"/>
    <x v="509"/>
    <x v="0"/>
    <x v="11"/>
    <x v="261"/>
    <x v="36"/>
    <s v="STORE3"/>
    <n v="2"/>
    <n v="845.27"/>
    <n v="0.18"/>
    <x v="1"/>
    <n v="1386.2428"/>
    <s v="Cynthia Morris"/>
    <n v="18"/>
    <x v="1"/>
    <x v="259"/>
    <s v="Arizona"/>
    <x v="2"/>
    <x v="36"/>
    <x v="3"/>
    <s v="Decor"/>
    <x v="36"/>
    <n v="325.26"/>
    <n v="400"/>
    <s v="Johnson-Wright"/>
    <s v="North"/>
    <s v="Hoodberg"/>
    <s v="Outlet"/>
    <n v="1690.54"/>
    <n v="304.29719999999998"/>
    <n v="650.52"/>
    <x v="1093"/>
    <x v="3"/>
    <n v="0.53073155727120824"/>
  </r>
  <r>
    <x v="1094"/>
    <x v="567"/>
    <x v="2"/>
    <x v="2"/>
    <x v="388"/>
    <x v="72"/>
    <s v="STORE13"/>
    <n v="1"/>
    <n v="575.94000000000005"/>
    <n v="0.17"/>
    <x v="0"/>
    <n v="478.03019999999998"/>
    <s v="Sarah Marsh"/>
    <n v="47"/>
    <x v="1"/>
    <x v="379"/>
    <s v="New York"/>
    <x v="0"/>
    <x v="72"/>
    <x v="3"/>
    <s v="Lighting"/>
    <x v="72"/>
    <n v="371.38"/>
    <n v="220"/>
    <s v="Gardner, Humphrey and Contreras"/>
    <s v="East"/>
    <s v="Johnsonville"/>
    <s v="Flagship"/>
    <n v="575.94000000000005"/>
    <n v="97.909800000000018"/>
    <n v="371.38"/>
    <x v="1094"/>
    <x v="0"/>
    <n v="0.22310347756271462"/>
  </r>
  <r>
    <x v="1095"/>
    <x v="33"/>
    <x v="0"/>
    <x v="3"/>
    <x v="243"/>
    <x v="94"/>
    <s v="STORE15"/>
    <n v="1"/>
    <n v="907.97"/>
    <n v="0.26"/>
    <x v="2"/>
    <n v="671.89779999999996"/>
    <s v="Tyler Garner"/>
    <n v="64"/>
    <x v="0"/>
    <x v="241"/>
    <s v="Alabama"/>
    <x v="2"/>
    <x v="94"/>
    <x v="3"/>
    <s v="Furniture"/>
    <x v="94"/>
    <n v="388.46"/>
    <n v="208"/>
    <s v="Shelton PLC"/>
    <s v="North"/>
    <s v="East Jenniferstad"/>
    <s v="Flagship"/>
    <n v="907.97"/>
    <n v="236.07220000000001"/>
    <n v="388.46"/>
    <x v="1095"/>
    <x v="1"/>
    <n v="0.42184659631271304"/>
  </r>
  <r>
    <x v="1096"/>
    <x v="379"/>
    <x v="2"/>
    <x v="6"/>
    <x v="176"/>
    <x v="42"/>
    <s v="STORE12"/>
    <n v="1"/>
    <n v="99.35"/>
    <n v="0.08"/>
    <x v="2"/>
    <n v="91.402000000000001"/>
    <s v="Cynthia Payne"/>
    <n v="32"/>
    <x v="1"/>
    <x v="175"/>
    <s v="Kentucky"/>
    <x v="3"/>
    <x v="42"/>
    <x v="0"/>
    <s v="Accessories"/>
    <x v="42"/>
    <n v="131.51"/>
    <n v="199.2"/>
    <s v="Thomas, Bridges and Harris"/>
    <s v="North"/>
    <s v="Sabrinatown"/>
    <s v="Online"/>
    <n v="99.35"/>
    <n v="7.9479999999999995"/>
    <n v="131.51"/>
    <x v="1096"/>
    <x v="2"/>
    <n v="-0.43880877880133901"/>
  </r>
  <r>
    <x v="1097"/>
    <x v="247"/>
    <x v="0"/>
    <x v="11"/>
    <x v="291"/>
    <x v="90"/>
    <s v="STORE3"/>
    <n v="2"/>
    <n v="374.42"/>
    <n v="0.21"/>
    <x v="2"/>
    <n v="591.58360000000005"/>
    <s v="Andrea Perez"/>
    <n v="61"/>
    <x v="1"/>
    <x v="287"/>
    <s v="New Mexico"/>
    <x v="0"/>
    <x v="90"/>
    <x v="1"/>
    <s v="Computer"/>
    <x v="90"/>
    <n v="112.42"/>
    <n v="416"/>
    <s v="Johnson-Wright"/>
    <s v="North"/>
    <s v="Hoodberg"/>
    <s v="Outlet"/>
    <n v="748.84"/>
    <n v="157.25640000000001"/>
    <n v="224.84"/>
    <x v="1097"/>
    <x v="1"/>
    <n v="0.61993537346200944"/>
  </r>
  <r>
    <x v="1098"/>
    <x v="9"/>
    <x v="2"/>
    <x v="0"/>
    <x v="230"/>
    <x v="5"/>
    <s v="STORE15"/>
    <n v="3"/>
    <n v="248.43"/>
    <n v="0.24"/>
    <x v="2"/>
    <n v="566.42039999999997"/>
    <s v="Bryan Tran"/>
    <n v="21"/>
    <x v="0"/>
    <x v="229"/>
    <s v="Georgia"/>
    <x v="0"/>
    <x v="5"/>
    <x v="1"/>
    <s v="Appliances"/>
    <x v="5"/>
    <n v="465.34"/>
    <n v="301"/>
    <s v="Shelton PLC"/>
    <s v="North"/>
    <s v="East Jenniferstad"/>
    <s v="Flagship"/>
    <n v="745.29"/>
    <n v="178.86959999999999"/>
    <n v="1396.02"/>
    <x v="1098"/>
    <x v="3"/>
    <n v="-1.4646358076086243"/>
  </r>
  <r>
    <x v="1099"/>
    <x v="568"/>
    <x v="0"/>
    <x v="1"/>
    <x v="228"/>
    <x v="65"/>
    <s v="STORE1"/>
    <n v="1"/>
    <n v="784.46"/>
    <n v="0.14000000000000001"/>
    <x v="2"/>
    <n v="674.63560000000007"/>
    <s v="Gregory Curtis"/>
    <n v="45"/>
    <x v="0"/>
    <x v="227"/>
    <s v="Vermont"/>
    <x v="3"/>
    <x v="65"/>
    <x v="4"/>
    <s v="Accessories"/>
    <x v="65"/>
    <n v="119.57"/>
    <n v="210"/>
    <s v="Martinez, Adkins and Johnson"/>
    <s v="North"/>
    <s v="Danielmouth"/>
    <s v="Flagship"/>
    <n v="784.46"/>
    <n v="109.82440000000001"/>
    <n v="119.57"/>
    <x v="1099"/>
    <x v="4"/>
    <n v="0.82276357784854526"/>
  </r>
  <r>
    <x v="1100"/>
    <x v="411"/>
    <x v="0"/>
    <x v="9"/>
    <x v="415"/>
    <x v="40"/>
    <s v="STORE10"/>
    <n v="3"/>
    <n v="70.88"/>
    <n v="0.27"/>
    <x v="2"/>
    <n v="155.22720000000001"/>
    <s v="Beth Allen"/>
    <n v="32"/>
    <x v="1"/>
    <x v="404"/>
    <s v="Oklahoma"/>
    <x v="2"/>
    <x v="40"/>
    <x v="0"/>
    <s v="Team Sports"/>
    <x v="40"/>
    <n v="212.26"/>
    <n v="82"/>
    <s v="Hill, Wagner and Ballard"/>
    <s v="East"/>
    <s v="East Davidville"/>
    <s v="Online"/>
    <n v="212.64"/>
    <n v="57.412799999999997"/>
    <n v="636.78"/>
    <x v="1100"/>
    <x v="2"/>
    <n v="-3.1022449673768508"/>
  </r>
  <r>
    <x v="1101"/>
    <x v="159"/>
    <x v="0"/>
    <x v="1"/>
    <x v="407"/>
    <x v="67"/>
    <s v="STORE1"/>
    <n v="3"/>
    <n v="324.29000000000002"/>
    <n v="0.16"/>
    <x v="2"/>
    <n v="817.21080000000006"/>
    <s v="Ashley Griffin"/>
    <n v="40"/>
    <x v="1"/>
    <x v="396"/>
    <s v="Maryland"/>
    <x v="0"/>
    <x v="67"/>
    <x v="1"/>
    <s v="Audio"/>
    <x v="67"/>
    <n v="439.07"/>
    <n v="142"/>
    <s v="Martinez, Adkins and Johnson"/>
    <s v="North"/>
    <s v="Danielmouth"/>
    <s v="Flagship"/>
    <n v="972.87000000000012"/>
    <n v="155.65920000000003"/>
    <n v="1317.21"/>
    <x v="1101"/>
    <x v="4"/>
    <n v="-0.61183626060742213"/>
  </r>
  <r>
    <x v="1102"/>
    <x v="253"/>
    <x v="2"/>
    <x v="0"/>
    <x v="206"/>
    <x v="5"/>
    <s v="STORE3"/>
    <n v="4"/>
    <n v="243.92"/>
    <n v="0.02"/>
    <x v="1"/>
    <n v="956.16639999999995"/>
    <s v="Cristian Wright"/>
    <n v="30"/>
    <x v="0"/>
    <x v="205"/>
    <s v="California"/>
    <x v="3"/>
    <x v="5"/>
    <x v="1"/>
    <s v="Appliances"/>
    <x v="5"/>
    <n v="465.34"/>
    <n v="301"/>
    <s v="Johnson-Wright"/>
    <s v="North"/>
    <s v="Hoodberg"/>
    <s v="Outlet"/>
    <n v="975.68"/>
    <n v="19.5136"/>
    <n v="1861.36"/>
    <x v="1102"/>
    <x v="2"/>
    <n v="-0.94669045053245959"/>
  </r>
  <r>
    <x v="1103"/>
    <x v="57"/>
    <x v="1"/>
    <x v="3"/>
    <x v="446"/>
    <x v="77"/>
    <s v="STORE13"/>
    <n v="1"/>
    <n v="664.35"/>
    <n v="0"/>
    <x v="0"/>
    <n v="664.35"/>
    <s v="Joshua Bell"/>
    <n v="26"/>
    <x v="0"/>
    <x v="435"/>
    <s v="Minnesota"/>
    <x v="1"/>
    <x v="77"/>
    <x v="0"/>
    <s v="Accessories"/>
    <x v="77"/>
    <n v="38.76"/>
    <n v="137"/>
    <s v="Gardner, Humphrey and Contreras"/>
    <s v="East"/>
    <s v="Johnsonville"/>
    <s v="Flagship"/>
    <n v="664.35"/>
    <n v="0"/>
    <n v="38.76"/>
    <x v="1103"/>
    <x v="2"/>
    <n v="0.94165725897493791"/>
  </r>
  <r>
    <x v="1104"/>
    <x v="569"/>
    <x v="0"/>
    <x v="2"/>
    <x v="304"/>
    <x v="39"/>
    <s v="STORE10"/>
    <n v="2"/>
    <n v="218.07"/>
    <n v="0.19"/>
    <x v="1"/>
    <n v="353.27339999999998"/>
    <s v="Andrew Mason"/>
    <n v="52"/>
    <x v="1"/>
    <x v="299"/>
    <s v="Iowa"/>
    <x v="3"/>
    <x v="39"/>
    <x v="3"/>
    <s v="Storage"/>
    <x v="39"/>
    <n v="123.46"/>
    <n v="76"/>
    <s v="Hill, Wagner and Ballard"/>
    <s v="East"/>
    <s v="East Davidville"/>
    <s v="Online"/>
    <n v="436.14"/>
    <n v="82.866600000000005"/>
    <n v="246.92"/>
    <x v="1104"/>
    <x v="0"/>
    <n v="0.30105125378814257"/>
  </r>
  <r>
    <x v="1105"/>
    <x v="541"/>
    <x v="1"/>
    <x v="11"/>
    <x v="280"/>
    <x v="5"/>
    <s v="STORE3"/>
    <n v="4"/>
    <n v="921.83"/>
    <n v="0.27"/>
    <x v="0"/>
    <n v="2691.7435999999998"/>
    <s v="Kristine Higgins"/>
    <n v="27"/>
    <x v="1"/>
    <x v="277"/>
    <s v="South Carolina"/>
    <x v="2"/>
    <x v="5"/>
    <x v="1"/>
    <s v="Appliances"/>
    <x v="5"/>
    <n v="465.34"/>
    <n v="301"/>
    <s v="Johnson-Wright"/>
    <s v="North"/>
    <s v="Hoodberg"/>
    <s v="Outlet"/>
    <n v="3687.32"/>
    <n v="995.57640000000015"/>
    <n v="1861.36"/>
    <x v="1105"/>
    <x v="2"/>
    <n v="0.3084928297033937"/>
  </r>
  <r>
    <x v="1106"/>
    <x v="232"/>
    <x v="2"/>
    <x v="4"/>
    <x v="64"/>
    <x v="57"/>
    <s v="STORE1"/>
    <n v="3"/>
    <n v="326.2"/>
    <n v="0.22"/>
    <x v="2"/>
    <n v="763.30799999999999"/>
    <s v="Daniel Contreras"/>
    <n v="36"/>
    <x v="1"/>
    <x v="64"/>
    <s v="Florida"/>
    <x v="1"/>
    <x v="57"/>
    <x v="0"/>
    <s v="Fitness"/>
    <x v="57"/>
    <n v="190.29"/>
    <n v="260"/>
    <s v="Martinez, Adkins and Johnson"/>
    <s v="North"/>
    <s v="Danielmouth"/>
    <s v="Flagship"/>
    <n v="978.59999999999991"/>
    <n v="215.29199999999997"/>
    <n v="570.87"/>
    <x v="1106"/>
    <x v="4"/>
    <n v="0.25211055039381219"/>
  </r>
  <r>
    <x v="1107"/>
    <x v="437"/>
    <x v="2"/>
    <x v="6"/>
    <x v="246"/>
    <x v="53"/>
    <s v="STORE19"/>
    <n v="1"/>
    <n v="244.25"/>
    <n v="0.09"/>
    <x v="1"/>
    <n v="222.26750000000001"/>
    <s v="Kelly Garrett"/>
    <n v="62"/>
    <x v="1"/>
    <x v="244"/>
    <s v="Pennsylvania"/>
    <x v="2"/>
    <x v="53"/>
    <x v="0"/>
    <s v="Accessories"/>
    <x v="53"/>
    <n v="144.53"/>
    <n v="367"/>
    <s v="Mann-Austin"/>
    <s v="East"/>
    <s v="Vasquezborough"/>
    <s v="Online"/>
    <n v="244.25"/>
    <n v="21.982499999999998"/>
    <n v="144.53"/>
    <x v="1107"/>
    <x v="1"/>
    <n v="0.34974748894912666"/>
  </r>
  <r>
    <x v="1108"/>
    <x v="134"/>
    <x v="0"/>
    <x v="2"/>
    <x v="89"/>
    <x v="86"/>
    <s v="STORE10"/>
    <n v="3"/>
    <n v="808.87"/>
    <n v="0.12"/>
    <x v="2"/>
    <n v="2135.4168"/>
    <s v="Gregory Allen"/>
    <n v="20"/>
    <x v="1"/>
    <x v="89"/>
    <s v="Vermont"/>
    <x v="1"/>
    <x v="86"/>
    <x v="0"/>
    <s v="Equipment"/>
    <x v="86"/>
    <n v="103.45"/>
    <n v="465"/>
    <s v="Hill, Wagner and Ballard"/>
    <s v="East"/>
    <s v="East Davidville"/>
    <s v="Online"/>
    <n v="2426.61"/>
    <n v="291.19319999999999"/>
    <n v="310.35000000000002"/>
    <x v="1108"/>
    <x v="3"/>
    <n v="0.85466537492821082"/>
  </r>
  <r>
    <x v="1109"/>
    <x v="570"/>
    <x v="0"/>
    <x v="10"/>
    <x v="94"/>
    <x v="45"/>
    <s v="STORE2"/>
    <n v="3"/>
    <n v="826.15"/>
    <n v="0"/>
    <x v="1"/>
    <n v="2478.4499999999998"/>
    <s v="Jasmine Snyder"/>
    <n v="46"/>
    <x v="1"/>
    <x v="94"/>
    <s v="Connecticut"/>
    <x v="2"/>
    <x v="45"/>
    <x v="0"/>
    <s v="Team Sports"/>
    <x v="45"/>
    <n v="204.39"/>
    <n v="281"/>
    <s v="Black-Horn"/>
    <s v="South"/>
    <s v="North Nancyview"/>
    <s v="Outlet"/>
    <n v="2478.4499999999998"/>
    <n v="0"/>
    <n v="613.16999999999996"/>
    <x v="1109"/>
    <x v="0"/>
    <n v="0.75259940688736904"/>
  </r>
  <r>
    <x v="1110"/>
    <x v="413"/>
    <x v="0"/>
    <x v="1"/>
    <x v="8"/>
    <x v="10"/>
    <s v="STORE19"/>
    <n v="3"/>
    <n v="631.20000000000005"/>
    <n v="0.24"/>
    <x v="0"/>
    <n v="1439.136"/>
    <s v="Dr. Suzanne Bullock"/>
    <n v="60"/>
    <x v="1"/>
    <x v="8"/>
    <s v="Alabama"/>
    <x v="1"/>
    <x v="10"/>
    <x v="0"/>
    <s v="Outdoor"/>
    <x v="10"/>
    <n v="166.06"/>
    <n v="340"/>
    <s v="Mann-Austin"/>
    <s v="East"/>
    <s v="Vasquezborough"/>
    <s v="Online"/>
    <n v="1893.6000000000001"/>
    <n v="454.464"/>
    <n v="498.18"/>
    <x v="1110"/>
    <x v="1"/>
    <n v="0.65383396704689478"/>
  </r>
  <r>
    <x v="1111"/>
    <x v="229"/>
    <x v="0"/>
    <x v="4"/>
    <x v="387"/>
    <x v="87"/>
    <s v="STORE10"/>
    <n v="1"/>
    <n v="937.01"/>
    <n v="7.0000000000000007E-2"/>
    <x v="0"/>
    <n v="871.41929999999991"/>
    <s v="Sarah Lane"/>
    <n v="38"/>
    <x v="0"/>
    <x v="378"/>
    <s v="Vermont"/>
    <x v="2"/>
    <x v="87"/>
    <x v="4"/>
    <s v="Accessories"/>
    <x v="87"/>
    <n v="113.83"/>
    <n v="485"/>
    <s v="Hill, Wagner and Ballard"/>
    <s v="East"/>
    <s v="East Davidville"/>
    <s v="Online"/>
    <n v="937.01"/>
    <n v="65.590700000000012"/>
    <n v="113.83"/>
    <x v="1111"/>
    <x v="4"/>
    <n v="0.86937402006129538"/>
  </r>
  <r>
    <x v="1112"/>
    <x v="229"/>
    <x v="0"/>
    <x v="4"/>
    <x v="383"/>
    <x v="78"/>
    <s v="STORE5"/>
    <n v="2"/>
    <n v="644"/>
    <n v="0.04"/>
    <x v="1"/>
    <n v="1236.48"/>
    <s v="Michael Davies"/>
    <n v="25"/>
    <x v="1"/>
    <x v="374"/>
    <s v="Oregon"/>
    <x v="0"/>
    <x v="78"/>
    <x v="0"/>
    <s v="Team Sports"/>
    <x v="78"/>
    <n v="107.06"/>
    <n v="359"/>
    <s v="Gray Ltd"/>
    <s v="North"/>
    <s v="New Michaelchester"/>
    <s v="Outlet"/>
    <n v="1288"/>
    <n v="51.52"/>
    <n v="214.12"/>
    <x v="1112"/>
    <x v="3"/>
    <n v="0.8268310041407867"/>
  </r>
  <r>
    <x v="1113"/>
    <x v="571"/>
    <x v="2"/>
    <x v="7"/>
    <x v="18"/>
    <x v="52"/>
    <s v="STORE5"/>
    <n v="3"/>
    <n v="629.58000000000004"/>
    <n v="0.05"/>
    <x v="0"/>
    <n v="1794.3030000000001"/>
    <s v="David Patterson"/>
    <n v="43"/>
    <x v="1"/>
    <x v="18"/>
    <s v="Nevada"/>
    <x v="0"/>
    <x v="52"/>
    <x v="4"/>
    <s v="Footwear"/>
    <x v="52"/>
    <n v="438.25"/>
    <n v="496"/>
    <s v="Gray Ltd"/>
    <s v="North"/>
    <s v="New Michaelchester"/>
    <s v="Outlet"/>
    <n v="1888.7400000000002"/>
    <n v="94.437000000000012"/>
    <n v="1314.75"/>
    <x v="1113"/>
    <x v="4"/>
    <n v="0.26726422460420568"/>
  </r>
  <r>
    <x v="1114"/>
    <x v="572"/>
    <x v="2"/>
    <x v="5"/>
    <x v="220"/>
    <x v="72"/>
    <s v="STORE2"/>
    <n v="2"/>
    <n v="121.52"/>
    <n v="0.18"/>
    <x v="2"/>
    <n v="199.2928"/>
    <s v="Cynthia Parrish"/>
    <n v="18"/>
    <x v="0"/>
    <x v="219"/>
    <s v="Minnesota"/>
    <x v="2"/>
    <x v="72"/>
    <x v="3"/>
    <s v="Lighting"/>
    <x v="72"/>
    <n v="371.38"/>
    <n v="220"/>
    <s v="Black-Horn"/>
    <s v="South"/>
    <s v="North Nancyview"/>
    <s v="Outlet"/>
    <n v="243.04"/>
    <n v="43.747199999999999"/>
    <n v="742.76"/>
    <x v="1114"/>
    <x v="3"/>
    <n v="-2.7269785963165756"/>
  </r>
  <r>
    <x v="1115"/>
    <x v="109"/>
    <x v="0"/>
    <x v="5"/>
    <x v="123"/>
    <x v="15"/>
    <s v="STORE19"/>
    <n v="2"/>
    <n v="549.83000000000004"/>
    <n v="7.0000000000000007E-2"/>
    <x v="1"/>
    <n v="1022.6838"/>
    <s v="Terry Moses"/>
    <n v="51"/>
    <x v="1"/>
    <x v="122"/>
    <s v="Nevada"/>
    <x v="1"/>
    <x v="15"/>
    <x v="0"/>
    <s v="Fitness"/>
    <x v="15"/>
    <n v="240.63"/>
    <n v="423"/>
    <s v="Mann-Austin"/>
    <s v="East"/>
    <s v="Vasquezborough"/>
    <s v="Online"/>
    <n v="1099.6600000000001"/>
    <n v="76.97620000000002"/>
    <n v="481.26"/>
    <x v="1115"/>
    <x v="0"/>
    <n v="0.52941466365263634"/>
  </r>
  <r>
    <x v="1116"/>
    <x v="188"/>
    <x v="1"/>
    <x v="11"/>
    <x v="429"/>
    <x v="26"/>
    <s v="STORE8"/>
    <n v="3"/>
    <n v="278.38"/>
    <n v="0.03"/>
    <x v="0"/>
    <n v="810.08579999999995"/>
    <s v="Patty Francis"/>
    <n v="63"/>
    <x v="1"/>
    <x v="418"/>
    <s v="Pennsylvania"/>
    <x v="0"/>
    <x v="26"/>
    <x v="1"/>
    <s v="Accessories"/>
    <x v="26"/>
    <n v="242.23"/>
    <n v="453"/>
    <s v="Bean, Jones and Park"/>
    <s v="West"/>
    <s v="Thompsonborough"/>
    <s v="Online"/>
    <n v="835.14"/>
    <n v="25.054199999999998"/>
    <n v="726.68999999999994"/>
    <x v="1116"/>
    <x v="1"/>
    <n v="0.10294687303493039"/>
  </r>
  <r>
    <x v="1117"/>
    <x v="438"/>
    <x v="0"/>
    <x v="7"/>
    <x v="168"/>
    <x v="99"/>
    <s v="STORE3"/>
    <n v="4"/>
    <n v="723.66"/>
    <n v="0.03"/>
    <x v="1"/>
    <n v="2807.8008"/>
    <s v="Melinda Rivera"/>
    <n v="47"/>
    <x v="1"/>
    <x v="167"/>
    <s v="New Hampshire"/>
    <x v="1"/>
    <x v="99"/>
    <x v="4"/>
    <s v="Outerwear"/>
    <x v="99"/>
    <n v="358.47"/>
    <n v="143"/>
    <s v="Johnson-Wright"/>
    <s v="North"/>
    <s v="Hoodberg"/>
    <s v="Outlet"/>
    <n v="2894.64"/>
    <n v="86.839199999999991"/>
    <n v="1433.88"/>
    <x v="1117"/>
    <x v="0"/>
    <n v="0.48932274682733901"/>
  </r>
  <r>
    <x v="1118"/>
    <x v="456"/>
    <x v="2"/>
    <x v="4"/>
    <x v="297"/>
    <x v="18"/>
    <s v="STORE9"/>
    <n v="1"/>
    <n v="724.74"/>
    <n v="0.15"/>
    <x v="1"/>
    <n v="616.029"/>
    <s v="Michelle Carpenter"/>
    <n v="44"/>
    <x v="1"/>
    <x v="293"/>
    <s v="New Jersey"/>
    <x v="0"/>
    <x v="18"/>
    <x v="0"/>
    <s v="Fitness"/>
    <x v="18"/>
    <n v="477.61"/>
    <n v="300"/>
    <s v="Moore, Padilla and Butler"/>
    <s v="South"/>
    <s v="East Johnstad"/>
    <s v="Flagship"/>
    <n v="724.74"/>
    <n v="108.711"/>
    <n v="477.61"/>
    <x v="1118"/>
    <x v="4"/>
    <n v="0.22469559062966188"/>
  </r>
  <r>
    <x v="1119"/>
    <x v="573"/>
    <x v="1"/>
    <x v="1"/>
    <x v="264"/>
    <x v="39"/>
    <s v="STORE4"/>
    <n v="2"/>
    <n v="961.84"/>
    <n v="0.25"/>
    <x v="1"/>
    <n v="1442.76"/>
    <s v="Tyler Weber"/>
    <n v="54"/>
    <x v="0"/>
    <x v="262"/>
    <s v="Illinois"/>
    <x v="0"/>
    <x v="39"/>
    <x v="3"/>
    <s v="Storage"/>
    <x v="39"/>
    <n v="123.46"/>
    <n v="76"/>
    <s v="Alexander Group"/>
    <s v="South"/>
    <s v="Port Sharon"/>
    <s v="Online"/>
    <n v="1923.68"/>
    <n v="480.92"/>
    <n v="246.92"/>
    <x v="1119"/>
    <x v="0"/>
    <n v="0.82885580415315085"/>
  </r>
  <r>
    <x v="1120"/>
    <x v="2"/>
    <x v="0"/>
    <x v="2"/>
    <x v="135"/>
    <x v="92"/>
    <s v="STORE16"/>
    <n v="4"/>
    <n v="21.12"/>
    <n v="0.18"/>
    <x v="2"/>
    <n v="69.273600000000002"/>
    <s v="Bridget Allen"/>
    <n v="59"/>
    <x v="0"/>
    <x v="134"/>
    <s v="Delaware"/>
    <x v="2"/>
    <x v="92"/>
    <x v="4"/>
    <s v="Footwear"/>
    <x v="92"/>
    <n v="353.47"/>
    <n v="214"/>
    <s v="Frederick-Wright"/>
    <s v="West"/>
    <s v="New Jimmymouth"/>
    <s v="Flagship"/>
    <n v="84.48"/>
    <n v="15.2064"/>
    <n v="1413.88"/>
    <x v="1120"/>
    <x v="1"/>
    <n v="-19.410084072431633"/>
  </r>
  <r>
    <x v="1121"/>
    <x v="140"/>
    <x v="0"/>
    <x v="11"/>
    <x v="133"/>
    <x v="90"/>
    <s v="STORE4"/>
    <n v="3"/>
    <n v="819.93"/>
    <n v="0.08"/>
    <x v="1"/>
    <n v="2263.0068000000001"/>
    <s v="Casey Simpson"/>
    <n v="54"/>
    <x v="0"/>
    <x v="132"/>
    <s v="Mississippi"/>
    <x v="1"/>
    <x v="90"/>
    <x v="1"/>
    <s v="Computer"/>
    <x v="90"/>
    <n v="112.42"/>
    <n v="416"/>
    <s v="Alexander Group"/>
    <s v="South"/>
    <s v="Port Sharon"/>
    <s v="Online"/>
    <n v="2459.79"/>
    <n v="196.78319999999999"/>
    <n v="337.26"/>
    <x v="1121"/>
    <x v="0"/>
    <n v="0.85096818975532906"/>
  </r>
  <r>
    <x v="1122"/>
    <x v="176"/>
    <x v="2"/>
    <x v="9"/>
    <x v="125"/>
    <x v="63"/>
    <s v="STORE0"/>
    <n v="2"/>
    <n v="700.95"/>
    <n v="0.18"/>
    <x v="0"/>
    <n v="1149.558"/>
    <s v="Lisa Chandler"/>
    <n v="29"/>
    <x v="0"/>
    <x v="124"/>
    <s v="Montana"/>
    <x v="1"/>
    <x v="63"/>
    <x v="1"/>
    <s v="Accessories"/>
    <x v="63"/>
    <n v="450.71"/>
    <n v="389"/>
    <s v="Rivera-Warner"/>
    <s v="East"/>
    <s v="Washingtonfurt"/>
    <s v="Flagship"/>
    <n v="1401.9"/>
    <n v="252.34200000000001"/>
    <n v="901.42"/>
    <x v="1122"/>
    <x v="2"/>
    <n v="0.21585513736583978"/>
  </r>
  <r>
    <x v="1123"/>
    <x v="126"/>
    <x v="2"/>
    <x v="8"/>
    <x v="206"/>
    <x v="53"/>
    <s v="STORE14"/>
    <n v="2"/>
    <n v="456.38"/>
    <n v="0.12"/>
    <x v="0"/>
    <n v="803.22879999999998"/>
    <s v="Cristian Wright"/>
    <n v="30"/>
    <x v="0"/>
    <x v="205"/>
    <s v="California"/>
    <x v="3"/>
    <x v="53"/>
    <x v="0"/>
    <s v="Accessories"/>
    <x v="53"/>
    <n v="144.53"/>
    <n v="367"/>
    <s v="Mcdonald Inc"/>
    <s v="South"/>
    <s v="Christopherland"/>
    <s v="Outlet"/>
    <n v="912.76"/>
    <n v="109.5312"/>
    <n v="289.06"/>
    <x v="1123"/>
    <x v="2"/>
    <n v="0.64012744562943946"/>
  </r>
  <r>
    <x v="1124"/>
    <x v="21"/>
    <x v="0"/>
    <x v="2"/>
    <x v="447"/>
    <x v="3"/>
    <s v="STORE14"/>
    <n v="3"/>
    <n v="291.05"/>
    <n v="0.3"/>
    <x v="0"/>
    <n v="611.20500000000004"/>
    <s v="Natalie Johnson"/>
    <n v="64"/>
    <x v="0"/>
    <x v="436"/>
    <s v="Indiana"/>
    <x v="1"/>
    <x v="3"/>
    <x v="1"/>
    <s v="Computer"/>
    <x v="3"/>
    <n v="392.89"/>
    <n v="320"/>
    <s v="Mcdonald Inc"/>
    <s v="South"/>
    <s v="Christopherland"/>
    <s v="Outlet"/>
    <n v="873.15000000000009"/>
    <n v="261.94499999999999"/>
    <n v="1178.67"/>
    <x v="1124"/>
    <x v="1"/>
    <n v="-0.92843644930915159"/>
  </r>
  <r>
    <x v="1125"/>
    <x v="482"/>
    <x v="0"/>
    <x v="4"/>
    <x v="320"/>
    <x v="98"/>
    <s v="STORE15"/>
    <n v="2"/>
    <n v="463.52"/>
    <n v="0.27"/>
    <x v="1"/>
    <n v="676.73919999999998"/>
    <s v="Michelle Gonzalez"/>
    <n v="59"/>
    <x v="0"/>
    <x v="315"/>
    <s v="West Virginia"/>
    <x v="2"/>
    <x v="98"/>
    <x v="0"/>
    <s v="Accessories"/>
    <x v="98"/>
    <n v="60.65"/>
    <n v="75"/>
    <s v="Shelton PLC"/>
    <s v="North"/>
    <s v="East Jenniferstad"/>
    <s v="Flagship"/>
    <n v="927.04"/>
    <n v="250.30080000000001"/>
    <n v="121.3"/>
    <x v="1125"/>
    <x v="1"/>
    <n v="0.82075812957192373"/>
  </r>
  <r>
    <x v="1126"/>
    <x v="507"/>
    <x v="0"/>
    <x v="1"/>
    <x v="273"/>
    <x v="90"/>
    <s v="STORE17"/>
    <n v="3"/>
    <n v="241.64"/>
    <n v="0.28999999999999998"/>
    <x v="1"/>
    <n v="514.69319999999993"/>
    <s v="Tanya Lopez"/>
    <n v="34"/>
    <x v="1"/>
    <x v="270"/>
    <s v="Iowa"/>
    <x v="0"/>
    <x v="90"/>
    <x v="1"/>
    <s v="Computer"/>
    <x v="90"/>
    <n v="112.42"/>
    <n v="416"/>
    <s v="Holloway Ltd"/>
    <s v="North"/>
    <s v="Bensonhaven"/>
    <s v="Flagship"/>
    <n v="724.92"/>
    <n v="210.22679999999997"/>
    <n v="337.26"/>
    <x v="1126"/>
    <x v="2"/>
    <n v="0.34473585429144965"/>
  </r>
  <r>
    <x v="1127"/>
    <x v="310"/>
    <x v="2"/>
    <x v="2"/>
    <x v="60"/>
    <x v="37"/>
    <s v="STORE10"/>
    <n v="2"/>
    <n v="47.86"/>
    <n v="0.03"/>
    <x v="1"/>
    <n v="92.848399999999998"/>
    <s v="Sarah Smith"/>
    <n v="48"/>
    <x v="0"/>
    <x v="60"/>
    <s v="Nevada"/>
    <x v="0"/>
    <x v="37"/>
    <x v="3"/>
    <s v="Kitchen"/>
    <x v="37"/>
    <n v="19.52"/>
    <n v="57"/>
    <s v="Hill, Wagner and Ballard"/>
    <s v="East"/>
    <s v="East Davidville"/>
    <s v="Online"/>
    <n v="95.72"/>
    <n v="2.8715999999999999"/>
    <n v="39.04"/>
    <x v="1127"/>
    <x v="0"/>
    <n v="0.57952964186781897"/>
  </r>
  <r>
    <x v="1128"/>
    <x v="574"/>
    <x v="0"/>
    <x v="7"/>
    <x v="33"/>
    <x v="80"/>
    <s v="STORE3"/>
    <n v="1"/>
    <n v="805.07"/>
    <n v="0.06"/>
    <x v="2"/>
    <n v="756.76580000000001"/>
    <s v="Evelyn Brown"/>
    <n v="39"/>
    <x v="0"/>
    <x v="33"/>
    <s v="New Mexico"/>
    <x v="0"/>
    <x v="80"/>
    <x v="3"/>
    <s v="Appliances"/>
    <x v="80"/>
    <n v="447.43"/>
    <n v="191"/>
    <s v="Johnson-Wright"/>
    <s v="North"/>
    <s v="Hoodberg"/>
    <s v="Outlet"/>
    <n v="805.07"/>
    <n v="48.304200000000002"/>
    <n v="447.43"/>
    <x v="1128"/>
    <x v="4"/>
    <n v="0.40876027960037309"/>
  </r>
  <r>
    <x v="1129"/>
    <x v="164"/>
    <x v="2"/>
    <x v="10"/>
    <x v="141"/>
    <x v="13"/>
    <s v="STORE1"/>
    <n v="3"/>
    <n v="848.48"/>
    <n v="0"/>
    <x v="2"/>
    <n v="2545.44"/>
    <s v="James Orozco"/>
    <n v="37"/>
    <x v="1"/>
    <x v="140"/>
    <s v="Maine"/>
    <x v="0"/>
    <x v="13"/>
    <x v="1"/>
    <s v="Computer"/>
    <x v="13"/>
    <n v="419.28"/>
    <n v="86"/>
    <s v="Martinez, Adkins and Johnson"/>
    <s v="North"/>
    <s v="Danielmouth"/>
    <s v="Flagship"/>
    <n v="2545.44"/>
    <n v="0"/>
    <n v="1257.8399999999999"/>
    <x v="1129"/>
    <x v="4"/>
    <n v="0.5058457476899868"/>
  </r>
  <r>
    <x v="1130"/>
    <x v="575"/>
    <x v="0"/>
    <x v="7"/>
    <x v="85"/>
    <x v="27"/>
    <s v="STORE8"/>
    <n v="2"/>
    <n v="568.95000000000005"/>
    <n v="0.22"/>
    <x v="0"/>
    <n v="887.56200000000013"/>
    <s v="Nancy Page"/>
    <n v="19"/>
    <x v="0"/>
    <x v="85"/>
    <s v="Utah"/>
    <x v="3"/>
    <x v="27"/>
    <x v="4"/>
    <s v="Bottoms"/>
    <x v="27"/>
    <n v="386.56"/>
    <n v="125"/>
    <s v="Bean, Jones and Park"/>
    <s v="West"/>
    <s v="Thompsonborough"/>
    <s v="Online"/>
    <n v="1137.9000000000001"/>
    <n v="250.33800000000002"/>
    <n v="773.12"/>
    <x v="1130"/>
    <x v="3"/>
    <n v="0.12893972477415674"/>
  </r>
  <r>
    <x v="1131"/>
    <x v="267"/>
    <x v="2"/>
    <x v="10"/>
    <x v="58"/>
    <x v="27"/>
    <s v="STORE11"/>
    <n v="3"/>
    <n v="269.83999999999997"/>
    <n v="0.05"/>
    <x v="1"/>
    <n v="769.04399999999998"/>
    <s v="Mariah Brown"/>
    <n v="37"/>
    <x v="0"/>
    <x v="58"/>
    <s v="Tennessee"/>
    <x v="2"/>
    <x v="27"/>
    <x v="4"/>
    <s v="Bottoms"/>
    <x v="27"/>
    <n v="386.56"/>
    <n v="125"/>
    <s v="Aguirre-Keller"/>
    <s v="South"/>
    <s v="Lake Michael"/>
    <s v="Online"/>
    <n v="809.52"/>
    <n v="40.475999999999999"/>
    <n v="1159.68"/>
    <x v="1131"/>
    <x v="4"/>
    <n v="-0.50795013029163494"/>
  </r>
  <r>
    <x v="1132"/>
    <x v="215"/>
    <x v="2"/>
    <x v="9"/>
    <x v="430"/>
    <x v="85"/>
    <s v="STORE13"/>
    <n v="4"/>
    <n v="267.36"/>
    <n v="0.27"/>
    <x v="1"/>
    <n v="780.69119999999998"/>
    <s v="Stacy Collins"/>
    <n v="41"/>
    <x v="1"/>
    <x v="419"/>
    <s v="California"/>
    <x v="3"/>
    <x v="85"/>
    <x v="1"/>
    <s v="Computer"/>
    <x v="85"/>
    <n v="86.42"/>
    <n v="222"/>
    <s v="Gardner, Humphrey and Contreras"/>
    <s v="East"/>
    <s v="Johnsonville"/>
    <s v="Flagship"/>
    <n v="1069.44"/>
    <n v="288.74880000000002"/>
    <n v="345.68"/>
    <x v="1132"/>
    <x v="4"/>
    <n v="0.55721289032078236"/>
  </r>
  <r>
    <x v="1133"/>
    <x v="576"/>
    <x v="0"/>
    <x v="1"/>
    <x v="284"/>
    <x v="92"/>
    <s v="STORE1"/>
    <n v="1"/>
    <n v="438.41"/>
    <n v="0.09"/>
    <x v="0"/>
    <n v="398.95310000000012"/>
    <s v="Ryan Hernandez"/>
    <n v="30"/>
    <x v="0"/>
    <x v="281"/>
    <s v="Nevada"/>
    <x v="3"/>
    <x v="92"/>
    <x v="4"/>
    <s v="Footwear"/>
    <x v="92"/>
    <n v="353.47"/>
    <n v="214"/>
    <s v="Martinez, Adkins and Johnson"/>
    <s v="North"/>
    <s v="Danielmouth"/>
    <s v="Flagship"/>
    <n v="438.41"/>
    <n v="39.456899999999997"/>
    <n v="353.47"/>
    <x v="1133"/>
    <x v="2"/>
    <n v="0.11400613255041778"/>
  </r>
  <r>
    <x v="1134"/>
    <x v="577"/>
    <x v="0"/>
    <x v="5"/>
    <x v="112"/>
    <x v="69"/>
    <s v="STORE18"/>
    <n v="2"/>
    <n v="86.72"/>
    <n v="0.28000000000000003"/>
    <x v="2"/>
    <n v="124.8768"/>
    <s v="Daniel Rivas"/>
    <n v="39"/>
    <x v="1"/>
    <x v="111"/>
    <s v="Georgia"/>
    <x v="2"/>
    <x v="69"/>
    <x v="1"/>
    <s v="Accessories"/>
    <x v="69"/>
    <n v="88.49"/>
    <n v="246"/>
    <s v="Guerrero-Schmitt"/>
    <s v="East"/>
    <s v="East Stevechester"/>
    <s v="Flagship"/>
    <n v="173.44"/>
    <n v="48.563200000000002"/>
    <n v="176.98"/>
    <x v="1134"/>
    <x v="4"/>
    <n v="-0.41723682861828609"/>
  </r>
  <r>
    <x v="1135"/>
    <x v="578"/>
    <x v="2"/>
    <x v="9"/>
    <x v="353"/>
    <x v="41"/>
    <s v="STORE6"/>
    <n v="4"/>
    <n v="630.21"/>
    <n v="0.14000000000000001"/>
    <x v="2"/>
    <n v="2167.9223999999999"/>
    <s v="Bryce Hawkins"/>
    <n v="40"/>
    <x v="0"/>
    <x v="346"/>
    <s v="Utah"/>
    <x v="3"/>
    <x v="41"/>
    <x v="2"/>
    <s v="Makeup"/>
    <x v="41"/>
    <n v="183.04"/>
    <n v="457"/>
    <s v="Benson-Elliott"/>
    <s v="East"/>
    <s v="Port Josephberg"/>
    <s v="Online"/>
    <n v="2520.84"/>
    <n v="352.91760000000005"/>
    <n v="732.16"/>
    <x v="1135"/>
    <x v="4"/>
    <n v="0.66227573459271427"/>
  </r>
  <r>
    <x v="1136"/>
    <x v="509"/>
    <x v="0"/>
    <x v="11"/>
    <x v="448"/>
    <x v="4"/>
    <s v="STORE6"/>
    <n v="3"/>
    <n v="180.84"/>
    <n v="0.03"/>
    <x v="1"/>
    <n v="526.24439999999993"/>
    <s v="Melanie Lam"/>
    <n v="32"/>
    <x v="0"/>
    <x v="437"/>
    <s v="Kansas"/>
    <x v="2"/>
    <x v="4"/>
    <x v="2"/>
    <s v="Haircare"/>
    <x v="4"/>
    <n v="17.309999999999999"/>
    <n v="399"/>
    <s v="Benson-Elliott"/>
    <s v="East"/>
    <s v="Port Josephberg"/>
    <s v="Online"/>
    <n v="542.52"/>
    <n v="16.275599999999997"/>
    <n v="51.929999999999993"/>
    <x v="1136"/>
    <x v="2"/>
    <n v="0.90131961499257751"/>
  </r>
  <r>
    <x v="1137"/>
    <x v="522"/>
    <x v="0"/>
    <x v="5"/>
    <x v="435"/>
    <x v="91"/>
    <s v="STORE16"/>
    <n v="1"/>
    <n v="453.41"/>
    <n v="0.04"/>
    <x v="2"/>
    <n v="435.27359999999999"/>
    <s v="Caroline Collins"/>
    <n v="64"/>
    <x v="1"/>
    <x v="424"/>
    <s v="California"/>
    <x v="2"/>
    <x v="91"/>
    <x v="2"/>
    <s v="Makeup"/>
    <x v="91"/>
    <n v="299.11"/>
    <n v="118"/>
    <s v="Frederick-Wright"/>
    <s v="West"/>
    <s v="New Jimmymouth"/>
    <s v="Flagship"/>
    <n v="453.41"/>
    <n v="18.136400000000002"/>
    <n v="299.11"/>
    <x v="1137"/>
    <x v="1"/>
    <n v="0.31282301522536626"/>
  </r>
  <r>
    <x v="1138"/>
    <x v="280"/>
    <x v="2"/>
    <x v="11"/>
    <x v="385"/>
    <x v="69"/>
    <s v="STORE6"/>
    <n v="1"/>
    <n v="629.09"/>
    <n v="0.02"/>
    <x v="0"/>
    <n v="616.50819999999999"/>
    <s v="Heather Collins"/>
    <n v="40"/>
    <x v="0"/>
    <x v="376"/>
    <s v="Idaho"/>
    <x v="1"/>
    <x v="69"/>
    <x v="1"/>
    <s v="Accessories"/>
    <x v="69"/>
    <n v="88.49"/>
    <n v="246"/>
    <s v="Benson-Elliott"/>
    <s v="East"/>
    <s v="Port Josephberg"/>
    <s v="Online"/>
    <n v="629.09"/>
    <n v="12.581800000000001"/>
    <n v="88.49"/>
    <x v="1138"/>
    <x v="4"/>
    <n v="0.85646581829730728"/>
  </r>
  <r>
    <x v="1139"/>
    <x v="79"/>
    <x v="0"/>
    <x v="7"/>
    <x v="128"/>
    <x v="25"/>
    <s v="STORE2"/>
    <n v="2"/>
    <n v="257.45"/>
    <n v="0"/>
    <x v="2"/>
    <n v="514.9"/>
    <s v="Paul Fox"/>
    <n v="33"/>
    <x v="1"/>
    <x v="127"/>
    <s v="Hawaii"/>
    <x v="2"/>
    <x v="25"/>
    <x v="1"/>
    <s v="Appliances"/>
    <x v="25"/>
    <n v="480.9"/>
    <n v="104"/>
    <s v="Black-Horn"/>
    <s v="South"/>
    <s v="North Nancyview"/>
    <s v="Outlet"/>
    <n v="514.9"/>
    <n v="0"/>
    <n v="961.8"/>
    <x v="1139"/>
    <x v="2"/>
    <n v="-0.86793552146047781"/>
  </r>
  <r>
    <x v="1140"/>
    <x v="206"/>
    <x v="2"/>
    <x v="0"/>
    <x v="449"/>
    <x v="13"/>
    <s v="STORE15"/>
    <n v="2"/>
    <n v="696.61"/>
    <n v="0.17"/>
    <x v="1"/>
    <n v="1156.3725999999999"/>
    <s v="Nicholas Bradshaw"/>
    <n v="43"/>
    <x v="1"/>
    <x v="438"/>
    <s v="Utah"/>
    <x v="2"/>
    <x v="13"/>
    <x v="1"/>
    <s v="Computer"/>
    <x v="13"/>
    <n v="419.28"/>
    <n v="86"/>
    <s v="Shelton PLC"/>
    <s v="North"/>
    <s v="East Jenniferstad"/>
    <s v="Flagship"/>
    <n v="1393.22"/>
    <n v="236.84740000000002"/>
    <n v="838.56"/>
    <x v="1140"/>
    <x v="4"/>
    <n v="0.27483580984191425"/>
  </r>
  <r>
    <x v="1141"/>
    <x v="579"/>
    <x v="0"/>
    <x v="5"/>
    <x v="141"/>
    <x v="54"/>
    <s v="STORE7"/>
    <n v="2"/>
    <n v="143.79"/>
    <n v="0.1"/>
    <x v="1"/>
    <n v="258.822"/>
    <s v="James Orozco"/>
    <n v="37"/>
    <x v="1"/>
    <x v="140"/>
    <s v="Maine"/>
    <x v="0"/>
    <x v="54"/>
    <x v="4"/>
    <s v="Outerwear"/>
    <x v="54"/>
    <n v="167.34"/>
    <n v="296"/>
    <s v="Martinez-Mullins"/>
    <s v="South"/>
    <s v="Williamsfurt"/>
    <s v="Online"/>
    <n v="287.58"/>
    <n v="28.757999999999999"/>
    <n v="334.68"/>
    <x v="1141"/>
    <x v="4"/>
    <n v="-0.29308945916498597"/>
  </r>
  <r>
    <x v="1142"/>
    <x v="418"/>
    <x v="0"/>
    <x v="3"/>
    <x v="272"/>
    <x v="50"/>
    <s v="STORE1"/>
    <n v="3"/>
    <n v="460.93"/>
    <n v="0.19"/>
    <x v="2"/>
    <n v="1120.0599"/>
    <s v="Jared Moran"/>
    <n v="28"/>
    <x v="1"/>
    <x v="149"/>
    <s v="West Virginia"/>
    <x v="3"/>
    <x v="50"/>
    <x v="2"/>
    <s v="Skincare"/>
    <x v="50"/>
    <n v="305.5"/>
    <n v="159"/>
    <s v="Martinez, Adkins and Johnson"/>
    <s v="North"/>
    <s v="Danielmouth"/>
    <s v="Flagship"/>
    <n v="1382.79"/>
    <n v="262.73009999999999"/>
    <n v="916.5"/>
    <x v="1142"/>
    <x v="2"/>
    <n v="0.18174019085943527"/>
  </r>
  <r>
    <x v="1143"/>
    <x v="445"/>
    <x v="0"/>
    <x v="4"/>
    <x v="148"/>
    <x v="77"/>
    <s v="STORE9"/>
    <n v="2"/>
    <n v="67.55"/>
    <n v="0.03"/>
    <x v="0"/>
    <n v="131.047"/>
    <s v="Philip Pennington"/>
    <n v="27"/>
    <x v="1"/>
    <x v="147"/>
    <s v="Oregon"/>
    <x v="1"/>
    <x v="77"/>
    <x v="0"/>
    <s v="Accessories"/>
    <x v="77"/>
    <n v="38.76"/>
    <n v="137"/>
    <s v="Moore, Padilla and Butler"/>
    <s v="South"/>
    <s v="East Johnstad"/>
    <s v="Flagship"/>
    <n v="135.1"/>
    <n v="4.0529999999999999"/>
    <n v="77.52"/>
    <x v="1143"/>
    <x v="2"/>
    <n v="0.40845650797042282"/>
  </r>
  <r>
    <x v="1144"/>
    <x v="138"/>
    <x v="0"/>
    <x v="5"/>
    <x v="256"/>
    <x v="2"/>
    <s v="STORE1"/>
    <n v="3"/>
    <n v="803.31"/>
    <n v="0.1"/>
    <x v="1"/>
    <n v="2168.9369999999999"/>
    <s v="Antonio Jones"/>
    <n v="48"/>
    <x v="0"/>
    <x v="254"/>
    <s v="Georgia"/>
    <x v="2"/>
    <x v="2"/>
    <x v="2"/>
    <s v="Fragrance"/>
    <x v="2"/>
    <n v="43.29"/>
    <n v="267"/>
    <s v="Martinez, Adkins and Johnson"/>
    <s v="North"/>
    <s v="Danielmouth"/>
    <s v="Flagship"/>
    <n v="2409.9299999999998"/>
    <n v="240.99299999999999"/>
    <n v="129.87"/>
    <x v="1144"/>
    <x v="0"/>
    <n v="0.94012274215433644"/>
  </r>
  <r>
    <x v="1145"/>
    <x v="468"/>
    <x v="2"/>
    <x v="2"/>
    <x v="450"/>
    <x v="30"/>
    <s v="STORE13"/>
    <n v="4"/>
    <n v="254.71"/>
    <n v="0.2"/>
    <x v="2"/>
    <n v="815.07200000000012"/>
    <s v="Summer Weiss"/>
    <n v="37"/>
    <x v="0"/>
    <x v="439"/>
    <s v="New Jersey"/>
    <x v="3"/>
    <x v="30"/>
    <x v="2"/>
    <s v="Grooming"/>
    <x v="30"/>
    <n v="337.42"/>
    <n v="256"/>
    <s v="Gardner, Humphrey and Contreras"/>
    <s v="East"/>
    <s v="Johnsonville"/>
    <s v="Flagship"/>
    <n v="1018.84"/>
    <n v="203.76800000000003"/>
    <n v="1349.68"/>
    <x v="1145"/>
    <x v="4"/>
    <n v="-0.65590279140983854"/>
  </r>
  <r>
    <x v="1146"/>
    <x v="151"/>
    <x v="0"/>
    <x v="7"/>
    <x v="370"/>
    <x v="57"/>
    <s v="STORE4"/>
    <n v="4"/>
    <n v="594.89"/>
    <n v="0.3"/>
    <x v="1"/>
    <n v="1665.692"/>
    <s v="Sarah Rodgers"/>
    <n v="23"/>
    <x v="1"/>
    <x v="361"/>
    <s v="West Virginia"/>
    <x v="0"/>
    <x v="57"/>
    <x v="0"/>
    <s v="Fitness"/>
    <x v="57"/>
    <n v="190.29"/>
    <n v="260"/>
    <s v="Alexander Group"/>
    <s v="South"/>
    <s v="Port Sharon"/>
    <s v="Online"/>
    <n v="2379.56"/>
    <n v="713.86799999999994"/>
    <n v="761.16"/>
    <x v="1146"/>
    <x v="3"/>
    <n v="0.54303676790186906"/>
  </r>
  <r>
    <x v="1147"/>
    <x v="58"/>
    <x v="2"/>
    <x v="0"/>
    <x v="209"/>
    <x v="52"/>
    <s v="STORE0"/>
    <n v="2"/>
    <n v="844.31"/>
    <n v="7.0000000000000007E-2"/>
    <x v="1"/>
    <n v="1570.4166"/>
    <s v="Jordan Wells"/>
    <n v="47"/>
    <x v="1"/>
    <x v="208"/>
    <s v="New Jersey"/>
    <x v="0"/>
    <x v="52"/>
    <x v="4"/>
    <s v="Footwear"/>
    <x v="52"/>
    <n v="438.25"/>
    <n v="496"/>
    <s v="Rivera-Warner"/>
    <s v="East"/>
    <s v="Washingtonfurt"/>
    <s v="Flagship"/>
    <n v="1688.62"/>
    <n v="118.2034"/>
    <n v="876.5"/>
    <x v="1147"/>
    <x v="0"/>
    <n v="0.44186784576780452"/>
  </r>
  <r>
    <x v="1148"/>
    <x v="368"/>
    <x v="0"/>
    <x v="11"/>
    <x v="211"/>
    <x v="5"/>
    <s v="STORE6"/>
    <n v="4"/>
    <n v="101.33"/>
    <n v="0"/>
    <x v="0"/>
    <n v="405.32"/>
    <s v="Morgan Bowen"/>
    <n v="54"/>
    <x v="0"/>
    <x v="210"/>
    <s v="Washington"/>
    <x v="0"/>
    <x v="5"/>
    <x v="1"/>
    <s v="Appliances"/>
    <x v="5"/>
    <n v="465.34"/>
    <n v="301"/>
    <s v="Benson-Elliott"/>
    <s v="East"/>
    <s v="Port Josephberg"/>
    <s v="Online"/>
    <n v="405.32"/>
    <n v="0"/>
    <n v="1861.36"/>
    <x v="1148"/>
    <x v="0"/>
    <n v="-3.5923221158590741"/>
  </r>
  <r>
    <x v="1149"/>
    <x v="317"/>
    <x v="2"/>
    <x v="2"/>
    <x v="87"/>
    <x v="33"/>
    <s v="STORE8"/>
    <n v="3"/>
    <n v="922.56"/>
    <n v="0.18"/>
    <x v="1"/>
    <n v="2269.4976000000001"/>
    <s v="Joseph Richards"/>
    <n v="34"/>
    <x v="1"/>
    <x v="87"/>
    <s v="Alabama"/>
    <x v="3"/>
    <x v="33"/>
    <x v="1"/>
    <s v="Audio"/>
    <x v="33"/>
    <n v="322.41000000000003"/>
    <n v="213"/>
    <s v="Bean, Jones and Park"/>
    <s v="West"/>
    <s v="Thompsonborough"/>
    <s v="Online"/>
    <n v="2767.68"/>
    <n v="498.18239999999997"/>
    <n v="967.23"/>
    <x v="1149"/>
    <x v="2"/>
    <n v="0.57381316464049137"/>
  </r>
  <r>
    <x v="1150"/>
    <x v="580"/>
    <x v="0"/>
    <x v="9"/>
    <x v="450"/>
    <x v="48"/>
    <s v="STORE14"/>
    <n v="4"/>
    <n v="867.19"/>
    <n v="7.0000000000000007E-2"/>
    <x v="2"/>
    <n v="3225.9468000000002"/>
    <s v="Summer Weiss"/>
    <n v="37"/>
    <x v="0"/>
    <x v="439"/>
    <s v="New Jersey"/>
    <x v="3"/>
    <x v="48"/>
    <x v="0"/>
    <s v="Outdoor"/>
    <x v="48"/>
    <n v="135.61000000000001"/>
    <n v="394"/>
    <s v="Mcdonald Inc"/>
    <s v="South"/>
    <s v="Christopherland"/>
    <s v="Outlet"/>
    <n v="3468.76"/>
    <n v="242.81320000000005"/>
    <n v="542.44000000000005"/>
    <x v="1150"/>
    <x v="4"/>
    <n v="0.83185091583035409"/>
  </r>
  <r>
    <x v="1151"/>
    <x v="146"/>
    <x v="0"/>
    <x v="2"/>
    <x v="279"/>
    <x v="50"/>
    <s v="STORE17"/>
    <n v="3"/>
    <n v="816.87"/>
    <n v="0.14000000000000001"/>
    <x v="1"/>
    <n v="2107.5246000000002"/>
    <s v="Amber Jackson"/>
    <n v="29"/>
    <x v="1"/>
    <x v="276"/>
    <s v="South Dakota"/>
    <x v="1"/>
    <x v="50"/>
    <x v="2"/>
    <s v="Skincare"/>
    <x v="50"/>
    <n v="305.5"/>
    <n v="159"/>
    <s v="Holloway Ltd"/>
    <s v="North"/>
    <s v="Bensonhaven"/>
    <s v="Flagship"/>
    <n v="2450.61"/>
    <n v="343.08540000000005"/>
    <n v="916.5"/>
    <x v="1151"/>
    <x v="2"/>
    <n v="0.56512963122708038"/>
  </r>
  <r>
    <x v="1152"/>
    <x v="268"/>
    <x v="2"/>
    <x v="8"/>
    <x v="451"/>
    <x v="15"/>
    <s v="STORE3"/>
    <n v="3"/>
    <n v="258.06"/>
    <n v="0"/>
    <x v="1"/>
    <n v="774.18000000000006"/>
    <s v="Jordan Medina"/>
    <n v="33"/>
    <x v="0"/>
    <x v="440"/>
    <s v="Florida"/>
    <x v="3"/>
    <x v="15"/>
    <x v="0"/>
    <s v="Fitness"/>
    <x v="15"/>
    <n v="240.63"/>
    <n v="423"/>
    <s v="Johnson-Wright"/>
    <s v="North"/>
    <s v="Hoodberg"/>
    <s v="Outlet"/>
    <n v="774.18000000000006"/>
    <n v="0"/>
    <n v="721.89"/>
    <x v="1152"/>
    <x v="2"/>
    <n v="6.7542431992559965E-2"/>
  </r>
  <r>
    <x v="1153"/>
    <x v="544"/>
    <x v="2"/>
    <x v="6"/>
    <x v="212"/>
    <x v="48"/>
    <s v="STORE14"/>
    <n v="2"/>
    <n v="574.58000000000004"/>
    <n v="0.06"/>
    <x v="0"/>
    <n v="1080.2103999999999"/>
    <s v="Jason Mullins"/>
    <n v="47"/>
    <x v="1"/>
    <x v="211"/>
    <s v="Delaware"/>
    <x v="2"/>
    <x v="48"/>
    <x v="0"/>
    <s v="Outdoor"/>
    <x v="48"/>
    <n v="135.61000000000001"/>
    <n v="394"/>
    <s v="Mcdonald Inc"/>
    <s v="South"/>
    <s v="Christopherland"/>
    <s v="Outlet"/>
    <n v="1149.1600000000001"/>
    <n v="68.949600000000004"/>
    <n v="271.22000000000003"/>
    <x v="1153"/>
    <x v="0"/>
    <n v="0.74891928461344193"/>
  </r>
  <r>
    <x v="1154"/>
    <x v="92"/>
    <x v="0"/>
    <x v="11"/>
    <x v="128"/>
    <x v="50"/>
    <s v="STORE6"/>
    <n v="2"/>
    <n v="472.18"/>
    <n v="0.27"/>
    <x v="1"/>
    <n v="689.38279999999997"/>
    <s v="Paul Fox"/>
    <n v="33"/>
    <x v="1"/>
    <x v="127"/>
    <s v="Hawaii"/>
    <x v="2"/>
    <x v="50"/>
    <x v="2"/>
    <s v="Skincare"/>
    <x v="50"/>
    <n v="305.5"/>
    <n v="159"/>
    <s v="Benson-Elliott"/>
    <s v="East"/>
    <s v="Port Josephberg"/>
    <s v="Online"/>
    <n v="944.36"/>
    <n v="254.97720000000001"/>
    <n v="611"/>
    <x v="1154"/>
    <x v="2"/>
    <n v="0.11369996466404439"/>
  </r>
  <r>
    <x v="1155"/>
    <x v="90"/>
    <x v="0"/>
    <x v="8"/>
    <x v="452"/>
    <x v="89"/>
    <s v="STORE5"/>
    <n v="2"/>
    <n v="20.47"/>
    <n v="0.12"/>
    <x v="2"/>
    <n v="36.027200000000001"/>
    <s v="Eric Davis"/>
    <n v="27"/>
    <x v="0"/>
    <x v="441"/>
    <s v="Colorado"/>
    <x v="3"/>
    <x v="89"/>
    <x v="0"/>
    <s v="Fitness"/>
    <x v="89"/>
    <n v="313.26"/>
    <n v="369"/>
    <s v="Gray Ltd"/>
    <s v="North"/>
    <s v="New Michaelchester"/>
    <s v="Outlet"/>
    <n v="40.94"/>
    <n v="4.9127999999999998"/>
    <n v="626.52"/>
    <x v="1155"/>
    <x v="2"/>
    <n v="-16.390194075587335"/>
  </r>
  <r>
    <x v="1156"/>
    <x v="28"/>
    <x v="2"/>
    <x v="8"/>
    <x v="193"/>
    <x v="62"/>
    <s v="STORE7"/>
    <n v="3"/>
    <n v="235.41"/>
    <n v="0.15"/>
    <x v="1"/>
    <n v="600.29549999999995"/>
    <s v="Jonathan Steele"/>
    <n v="52"/>
    <x v="1"/>
    <x v="192"/>
    <s v="Oregon"/>
    <x v="2"/>
    <x v="62"/>
    <x v="0"/>
    <s v="Equipment"/>
    <x v="62"/>
    <n v="484.62"/>
    <n v="432"/>
    <s v="Martinez-Mullins"/>
    <s v="South"/>
    <s v="Williamsfurt"/>
    <s v="Online"/>
    <n v="706.23"/>
    <n v="105.9345"/>
    <n v="1453.8600000000001"/>
    <x v="1156"/>
    <x v="0"/>
    <n v="-1.4219072106987314"/>
  </r>
  <r>
    <x v="1157"/>
    <x v="323"/>
    <x v="2"/>
    <x v="2"/>
    <x v="409"/>
    <x v="36"/>
    <s v="STORE7"/>
    <n v="3"/>
    <n v="744.9"/>
    <n v="0.27"/>
    <x v="1"/>
    <n v="1631.3309999999999"/>
    <s v="Timothy Sanders"/>
    <n v="29"/>
    <x v="0"/>
    <x v="398"/>
    <s v="Florida"/>
    <x v="3"/>
    <x v="36"/>
    <x v="3"/>
    <s v="Decor"/>
    <x v="36"/>
    <n v="325.26"/>
    <n v="400"/>
    <s v="Martinez-Mullins"/>
    <s v="South"/>
    <s v="Williamsfurt"/>
    <s v="Online"/>
    <n v="2234.6999999999998"/>
    <n v="603.36900000000003"/>
    <n v="975.78"/>
    <x v="1157"/>
    <x v="2"/>
    <n v="0.40185039087714264"/>
  </r>
  <r>
    <x v="1158"/>
    <x v="204"/>
    <x v="0"/>
    <x v="8"/>
    <x v="234"/>
    <x v="97"/>
    <s v="STORE3"/>
    <n v="2"/>
    <n v="382.2"/>
    <n v="0.15"/>
    <x v="0"/>
    <n v="649.74"/>
    <s v="Gina Knight"/>
    <n v="54"/>
    <x v="1"/>
    <x v="232"/>
    <s v="Nevada"/>
    <x v="2"/>
    <x v="97"/>
    <x v="4"/>
    <s v="Bottoms"/>
    <x v="97"/>
    <n v="303.75"/>
    <n v="343"/>
    <s v="Johnson-Wright"/>
    <s v="North"/>
    <s v="Hoodberg"/>
    <s v="Outlet"/>
    <n v="764.4"/>
    <n v="114.66"/>
    <n v="607.5"/>
    <x v="1158"/>
    <x v="0"/>
    <n v="6.5010619632468389E-2"/>
  </r>
  <r>
    <x v="1159"/>
    <x v="377"/>
    <x v="2"/>
    <x v="7"/>
    <x v="3"/>
    <x v="64"/>
    <s v="STORE16"/>
    <n v="1"/>
    <n v="269.25"/>
    <n v="0.14000000000000001"/>
    <x v="1"/>
    <n v="231.55500000000001"/>
    <s v="John Jordan"/>
    <n v="58"/>
    <x v="1"/>
    <x v="3"/>
    <s v="Tennessee"/>
    <x v="1"/>
    <x v="64"/>
    <x v="1"/>
    <s v="Accessories"/>
    <x v="64"/>
    <n v="340.14"/>
    <n v="361"/>
    <s v="Frederick-Wright"/>
    <s v="West"/>
    <s v="New Jimmymouth"/>
    <s v="Flagship"/>
    <n v="269.25"/>
    <n v="37.695"/>
    <n v="340.14"/>
    <x v="1159"/>
    <x v="1"/>
    <n v="-0.46893826520697018"/>
  </r>
  <r>
    <x v="1160"/>
    <x v="581"/>
    <x v="0"/>
    <x v="9"/>
    <x v="317"/>
    <x v="37"/>
    <s v="STORE11"/>
    <n v="2"/>
    <n v="723.75"/>
    <n v="0.03"/>
    <x v="1"/>
    <n v="1404.075"/>
    <s v="Brandon Mcbride"/>
    <n v="63"/>
    <x v="1"/>
    <x v="312"/>
    <s v="Alaska"/>
    <x v="1"/>
    <x v="37"/>
    <x v="3"/>
    <s v="Kitchen"/>
    <x v="37"/>
    <n v="19.52"/>
    <n v="57"/>
    <s v="Aguirre-Keller"/>
    <s v="South"/>
    <s v="Lake Michael"/>
    <s v="Online"/>
    <n v="1447.5"/>
    <n v="43.424999999999997"/>
    <n v="39.04"/>
    <x v="1160"/>
    <x v="1"/>
    <n v="0.97219521749194315"/>
  </r>
  <r>
    <x v="1161"/>
    <x v="448"/>
    <x v="2"/>
    <x v="2"/>
    <x v="373"/>
    <x v="46"/>
    <s v="STORE19"/>
    <n v="4"/>
    <n v="58.92"/>
    <n v="0.18"/>
    <x v="0"/>
    <n v="193.2576"/>
    <s v="Brittany Watson"/>
    <n v="59"/>
    <x v="0"/>
    <x v="364"/>
    <s v="Connecticut"/>
    <x v="1"/>
    <x v="46"/>
    <x v="0"/>
    <s v="Equipment"/>
    <x v="46"/>
    <n v="21.34"/>
    <n v="65"/>
    <s v="Mann-Austin"/>
    <s v="East"/>
    <s v="Vasquezborough"/>
    <s v="Online"/>
    <n v="235.68"/>
    <n v="42.422399999999996"/>
    <n v="85.36"/>
    <x v="1161"/>
    <x v="1"/>
    <n v="0.55830973788352956"/>
  </r>
  <r>
    <x v="1162"/>
    <x v="240"/>
    <x v="0"/>
    <x v="5"/>
    <x v="338"/>
    <x v="51"/>
    <s v="STORE10"/>
    <n v="2"/>
    <n v="913.08"/>
    <n v="0.26"/>
    <x v="0"/>
    <n v="1351.3584000000001"/>
    <s v="Kimberly Brooks"/>
    <n v="42"/>
    <x v="0"/>
    <x v="332"/>
    <s v="New Mexico"/>
    <x v="2"/>
    <x v="51"/>
    <x v="2"/>
    <s v="Haircare"/>
    <x v="51"/>
    <n v="214.32"/>
    <n v="383"/>
    <s v="Hill, Wagner and Ballard"/>
    <s v="East"/>
    <s v="East Davidville"/>
    <s v="Online"/>
    <n v="1826.16"/>
    <n v="474.80160000000006"/>
    <n v="428.64"/>
    <x v="1162"/>
    <x v="4"/>
    <n v="0.68280805447318793"/>
  </r>
  <r>
    <x v="1163"/>
    <x v="501"/>
    <x v="2"/>
    <x v="6"/>
    <x v="346"/>
    <x v="82"/>
    <s v="STORE1"/>
    <n v="1"/>
    <n v="791.83"/>
    <n v="0.28000000000000003"/>
    <x v="1"/>
    <n v="570.11760000000004"/>
    <s v="William Jackson"/>
    <n v="58"/>
    <x v="1"/>
    <x v="340"/>
    <s v="Connecticut"/>
    <x v="2"/>
    <x v="82"/>
    <x v="0"/>
    <s v="Equipment"/>
    <x v="82"/>
    <n v="285.54000000000002"/>
    <n v="358"/>
    <s v="Martinez, Adkins and Johnson"/>
    <s v="North"/>
    <s v="Danielmouth"/>
    <s v="Flagship"/>
    <n v="791.83"/>
    <n v="221.71240000000003"/>
    <n v="285.54000000000002"/>
    <x v="1163"/>
    <x v="1"/>
    <n v="0.49915596361171799"/>
  </r>
  <r>
    <x v="1164"/>
    <x v="582"/>
    <x v="0"/>
    <x v="7"/>
    <x v="198"/>
    <x v="58"/>
    <s v="STORE15"/>
    <n v="1"/>
    <n v="74.290000000000006"/>
    <n v="0.3"/>
    <x v="2"/>
    <n v="52.003"/>
    <s v="Debra Mccullough"/>
    <n v="42"/>
    <x v="0"/>
    <x v="197"/>
    <s v="Montana"/>
    <x v="1"/>
    <x v="58"/>
    <x v="4"/>
    <s v="Outerwear"/>
    <x v="58"/>
    <n v="364.67"/>
    <n v="452"/>
    <s v="Shelton PLC"/>
    <s v="North"/>
    <s v="East Jenniferstad"/>
    <s v="Flagship"/>
    <n v="74.290000000000006"/>
    <n v="22.287000000000003"/>
    <n v="364.67"/>
    <x v="1164"/>
    <x v="4"/>
    <n v="-6.0124800492279293"/>
  </r>
  <r>
    <x v="1165"/>
    <x v="378"/>
    <x v="1"/>
    <x v="3"/>
    <x v="129"/>
    <x v="68"/>
    <s v="STORE0"/>
    <n v="2"/>
    <n v="961.68"/>
    <n v="0.27"/>
    <x v="1"/>
    <n v="1404.0527999999999"/>
    <s v="Brian Hammond"/>
    <n v="56"/>
    <x v="1"/>
    <x v="128"/>
    <s v="Texas"/>
    <x v="0"/>
    <x v="68"/>
    <x v="3"/>
    <s v="Lighting"/>
    <x v="68"/>
    <n v="382.22"/>
    <n v="329"/>
    <s v="Rivera-Warner"/>
    <s v="East"/>
    <s v="Washingtonfurt"/>
    <s v="Flagship"/>
    <n v="1923.36"/>
    <n v="519.30719999999997"/>
    <n v="764.44"/>
    <x v="1165"/>
    <x v="1"/>
    <n v="0.45554754066228842"/>
  </r>
  <r>
    <x v="1166"/>
    <x v="578"/>
    <x v="2"/>
    <x v="9"/>
    <x v="187"/>
    <x v="46"/>
    <s v="STORE14"/>
    <n v="1"/>
    <n v="90.72"/>
    <n v="0.1"/>
    <x v="1"/>
    <n v="81.647999999999996"/>
    <s v="Justin Lopez"/>
    <n v="21"/>
    <x v="0"/>
    <x v="186"/>
    <s v="Texas"/>
    <x v="0"/>
    <x v="46"/>
    <x v="0"/>
    <s v="Equipment"/>
    <x v="46"/>
    <n v="21.34"/>
    <n v="65"/>
    <s v="Mcdonald Inc"/>
    <s v="South"/>
    <s v="Christopherland"/>
    <s v="Outlet"/>
    <n v="90.72"/>
    <n v="9.072000000000001"/>
    <n v="21.34"/>
    <x v="1166"/>
    <x v="3"/>
    <n v="0.73863413678228484"/>
  </r>
  <r>
    <x v="1167"/>
    <x v="50"/>
    <x v="2"/>
    <x v="6"/>
    <x v="426"/>
    <x v="87"/>
    <s v="STORE7"/>
    <n v="1"/>
    <n v="458.69"/>
    <n v="0.16"/>
    <x v="1"/>
    <n v="385.2996"/>
    <s v="Dr. David Smith"/>
    <n v="22"/>
    <x v="1"/>
    <x v="415"/>
    <s v="Alaska"/>
    <x v="2"/>
    <x v="87"/>
    <x v="4"/>
    <s v="Accessories"/>
    <x v="87"/>
    <n v="113.83"/>
    <n v="485"/>
    <s v="Martinez-Mullins"/>
    <s v="South"/>
    <s v="Williamsfurt"/>
    <s v="Online"/>
    <n v="458.69"/>
    <n v="73.3904"/>
    <n v="113.83"/>
    <x v="1167"/>
    <x v="3"/>
    <n v="0.70456756248903452"/>
  </r>
  <r>
    <x v="1168"/>
    <x v="360"/>
    <x v="0"/>
    <x v="6"/>
    <x v="104"/>
    <x v="13"/>
    <s v="STORE7"/>
    <n v="1"/>
    <n v="168.29"/>
    <n v="0.05"/>
    <x v="1"/>
    <n v="159.87549999999999"/>
    <s v="Timothy Juarez"/>
    <n v="22"/>
    <x v="1"/>
    <x v="104"/>
    <s v="South Carolina"/>
    <x v="3"/>
    <x v="13"/>
    <x v="1"/>
    <s v="Computer"/>
    <x v="13"/>
    <n v="419.28"/>
    <n v="86"/>
    <s v="Martinez-Mullins"/>
    <s v="South"/>
    <s v="Williamsfurt"/>
    <s v="Online"/>
    <n v="168.29"/>
    <n v="8.4145000000000003"/>
    <n v="419.28"/>
    <x v="1168"/>
    <x v="3"/>
    <n v="-1.6225406644545286"/>
  </r>
  <r>
    <x v="1169"/>
    <x v="583"/>
    <x v="0"/>
    <x v="8"/>
    <x v="225"/>
    <x v="53"/>
    <s v="STORE17"/>
    <n v="1"/>
    <n v="391.77"/>
    <n v="0.1"/>
    <x v="1"/>
    <n v="352.59300000000002"/>
    <s v="Rodney Huffman"/>
    <n v="20"/>
    <x v="1"/>
    <x v="224"/>
    <s v="Delaware"/>
    <x v="2"/>
    <x v="53"/>
    <x v="0"/>
    <s v="Accessories"/>
    <x v="53"/>
    <n v="144.53"/>
    <n v="367"/>
    <s v="Holloway Ltd"/>
    <s v="North"/>
    <s v="Bensonhaven"/>
    <s v="Flagship"/>
    <n v="391.77"/>
    <n v="39.177"/>
    <n v="144.53"/>
    <x v="1169"/>
    <x v="3"/>
    <n v="0.59009396102588541"/>
  </r>
  <r>
    <x v="1170"/>
    <x v="584"/>
    <x v="2"/>
    <x v="7"/>
    <x v="110"/>
    <x v="21"/>
    <s v="STORE14"/>
    <n v="1"/>
    <n v="424.83"/>
    <n v="0.05"/>
    <x v="2"/>
    <n v="403.58850000000001"/>
    <s v="Ryan Moore"/>
    <n v="38"/>
    <x v="0"/>
    <x v="109"/>
    <s v="Virginia"/>
    <x v="3"/>
    <x v="21"/>
    <x v="2"/>
    <s v="Haircare"/>
    <x v="21"/>
    <n v="115.82"/>
    <n v="460"/>
    <s v="Mcdonald Inc"/>
    <s v="South"/>
    <s v="Christopherland"/>
    <s v="Outlet"/>
    <n v="424.83"/>
    <n v="21.241500000000002"/>
    <n v="115.82"/>
    <x v="1170"/>
    <x v="4"/>
    <n v="0.71302452869692767"/>
  </r>
  <r>
    <x v="1171"/>
    <x v="238"/>
    <x v="0"/>
    <x v="4"/>
    <x v="286"/>
    <x v="75"/>
    <s v="STORE3"/>
    <n v="1"/>
    <n v="499.46"/>
    <n v="0.1"/>
    <x v="0"/>
    <n v="449.51400000000001"/>
    <s v="Sharon Brown"/>
    <n v="37"/>
    <x v="1"/>
    <x v="30"/>
    <s v="Michigan"/>
    <x v="0"/>
    <x v="75"/>
    <x v="1"/>
    <s v="Accessories"/>
    <x v="75"/>
    <n v="449.4"/>
    <n v="338"/>
    <s v="Johnson-Wright"/>
    <s v="North"/>
    <s v="Hoodberg"/>
    <s v="Outlet"/>
    <n v="499.46"/>
    <n v="49.945999999999998"/>
    <n v="449.4"/>
    <x v="1171"/>
    <x v="4"/>
    <n v="2.5360722914087824E-4"/>
  </r>
  <r>
    <x v="1172"/>
    <x v="314"/>
    <x v="0"/>
    <x v="6"/>
    <x v="68"/>
    <x v="8"/>
    <s v="STORE1"/>
    <n v="2"/>
    <n v="698.34"/>
    <n v="0.15"/>
    <x v="1"/>
    <n v="1187.1780000000001"/>
    <s v="Michael Torres"/>
    <n v="46"/>
    <x v="1"/>
    <x v="68"/>
    <s v="New Jersey"/>
    <x v="1"/>
    <x v="8"/>
    <x v="3"/>
    <s v="Kitchen"/>
    <x v="8"/>
    <n v="201.41"/>
    <n v="146"/>
    <s v="Martinez, Adkins and Johnson"/>
    <s v="North"/>
    <s v="Danielmouth"/>
    <s v="Flagship"/>
    <n v="1396.68"/>
    <n v="209.50200000000001"/>
    <n v="402.82"/>
    <x v="1172"/>
    <x v="0"/>
    <n v="0.66069115162174508"/>
  </r>
  <r>
    <x v="1173"/>
    <x v="64"/>
    <x v="1"/>
    <x v="11"/>
    <x v="413"/>
    <x v="6"/>
    <s v="STORE16"/>
    <n v="2"/>
    <n v="805.08"/>
    <n v="0.27"/>
    <x v="1"/>
    <n v="1175.4168"/>
    <s v="Bryan Garcia"/>
    <n v="54"/>
    <x v="1"/>
    <x v="402"/>
    <s v="Wyoming"/>
    <x v="2"/>
    <x v="6"/>
    <x v="3"/>
    <s v="Decor"/>
    <x v="6"/>
    <n v="461.47"/>
    <n v="190"/>
    <s v="Frederick-Wright"/>
    <s v="West"/>
    <s v="New Jimmymouth"/>
    <s v="Flagship"/>
    <n v="1610.16"/>
    <n v="434.74320000000006"/>
    <n v="922.94"/>
    <x v="1173"/>
    <x v="0"/>
    <n v="0.2147976785766546"/>
  </r>
  <r>
    <x v="1174"/>
    <x v="177"/>
    <x v="2"/>
    <x v="9"/>
    <x v="220"/>
    <x v="3"/>
    <s v="STORE2"/>
    <n v="4"/>
    <n v="934.79"/>
    <n v="0.08"/>
    <x v="1"/>
    <n v="3440.0272"/>
    <s v="Cynthia Parrish"/>
    <n v="18"/>
    <x v="0"/>
    <x v="219"/>
    <s v="Minnesota"/>
    <x v="2"/>
    <x v="3"/>
    <x v="1"/>
    <s v="Computer"/>
    <x v="3"/>
    <n v="392.89"/>
    <n v="320"/>
    <s v="Black-Horn"/>
    <s v="South"/>
    <s v="North Nancyview"/>
    <s v="Outlet"/>
    <n v="3739.16"/>
    <n v="299.13279999999997"/>
    <n v="1571.56"/>
    <x v="1174"/>
    <x v="3"/>
    <n v="0.54315477505526699"/>
  </r>
  <r>
    <x v="1175"/>
    <x v="230"/>
    <x v="2"/>
    <x v="11"/>
    <x v="68"/>
    <x v="17"/>
    <s v="STORE1"/>
    <n v="2"/>
    <n v="424.54"/>
    <n v="0.24"/>
    <x v="1"/>
    <n v="645.30080000000009"/>
    <s v="Michael Torres"/>
    <n v="46"/>
    <x v="1"/>
    <x v="68"/>
    <s v="New Jersey"/>
    <x v="1"/>
    <x v="17"/>
    <x v="2"/>
    <s v="Fragrance"/>
    <x v="17"/>
    <n v="482.75"/>
    <n v="444"/>
    <s v="Martinez, Adkins and Johnson"/>
    <s v="North"/>
    <s v="Danielmouth"/>
    <s v="Flagship"/>
    <n v="849.08"/>
    <n v="203.7792"/>
    <n v="965.5"/>
    <x v="1175"/>
    <x v="0"/>
    <n v="-0.49620146139598753"/>
  </r>
  <r>
    <x v="1176"/>
    <x v="55"/>
    <x v="0"/>
    <x v="2"/>
    <x v="78"/>
    <x v="94"/>
    <s v="STORE17"/>
    <n v="1"/>
    <n v="235.44"/>
    <n v="0.19"/>
    <x v="2"/>
    <n v="190.7064"/>
    <s v="Reginald Willis"/>
    <n v="62"/>
    <x v="1"/>
    <x v="78"/>
    <s v="New York"/>
    <x v="3"/>
    <x v="94"/>
    <x v="3"/>
    <s v="Furniture"/>
    <x v="94"/>
    <n v="388.46"/>
    <n v="208"/>
    <s v="Holloway Ltd"/>
    <s v="North"/>
    <s v="Bensonhaven"/>
    <s v="Flagship"/>
    <n v="235.44"/>
    <n v="44.733600000000003"/>
    <n v="388.46"/>
    <x v="1176"/>
    <x v="1"/>
    <n v="-1.0369531384368851"/>
  </r>
  <r>
    <x v="1177"/>
    <x v="352"/>
    <x v="0"/>
    <x v="11"/>
    <x v="398"/>
    <x v="2"/>
    <s v="STORE13"/>
    <n v="2"/>
    <n v="620.71"/>
    <n v="0.27"/>
    <x v="0"/>
    <n v="906.23660000000007"/>
    <s v="Daisy Johnson Dds"/>
    <n v="64"/>
    <x v="0"/>
    <x v="388"/>
    <s v="Nebraska"/>
    <x v="1"/>
    <x v="2"/>
    <x v="2"/>
    <s v="Fragrance"/>
    <x v="2"/>
    <n v="43.29"/>
    <n v="267"/>
    <s v="Gardner, Humphrey and Contreras"/>
    <s v="East"/>
    <s v="Johnsonville"/>
    <s v="Flagship"/>
    <n v="1241.42"/>
    <n v="335.18340000000006"/>
    <n v="86.58"/>
    <x v="1177"/>
    <x v="1"/>
    <n v="0.90446203563175442"/>
  </r>
  <r>
    <x v="1178"/>
    <x v="433"/>
    <x v="0"/>
    <x v="10"/>
    <x v="71"/>
    <x v="30"/>
    <s v="STORE11"/>
    <n v="2"/>
    <n v="851.77"/>
    <n v="0.13"/>
    <x v="1"/>
    <n v="1482.0798"/>
    <s v="Tyler Conrad"/>
    <n v="53"/>
    <x v="1"/>
    <x v="71"/>
    <s v="North Dakota"/>
    <x v="1"/>
    <x v="30"/>
    <x v="2"/>
    <s v="Grooming"/>
    <x v="30"/>
    <n v="337.42"/>
    <n v="256"/>
    <s v="Aguirre-Keller"/>
    <s v="South"/>
    <s v="Lake Michael"/>
    <s v="Online"/>
    <n v="1703.54"/>
    <n v="221.46020000000001"/>
    <n v="674.84"/>
    <x v="1178"/>
    <x v="0"/>
    <n v="0.54466689310521599"/>
  </r>
  <r>
    <x v="1179"/>
    <x v="368"/>
    <x v="0"/>
    <x v="11"/>
    <x v="64"/>
    <x v="49"/>
    <s v="STORE1"/>
    <n v="3"/>
    <n v="876.01"/>
    <n v="0.2"/>
    <x v="0"/>
    <n v="2102.424"/>
    <s v="Daniel Contreras"/>
    <n v="36"/>
    <x v="1"/>
    <x v="64"/>
    <s v="Florida"/>
    <x v="1"/>
    <x v="49"/>
    <x v="0"/>
    <s v="Team Sports"/>
    <x v="49"/>
    <n v="318.91000000000003"/>
    <n v="114"/>
    <s v="Martinez, Adkins and Johnson"/>
    <s v="North"/>
    <s v="Danielmouth"/>
    <s v="Flagship"/>
    <n v="2628.0299999999997"/>
    <n v="525.60599999999999"/>
    <n v="956.73"/>
    <x v="1179"/>
    <x v="4"/>
    <n v="0.54493955548452644"/>
  </r>
  <r>
    <x v="1180"/>
    <x v="396"/>
    <x v="0"/>
    <x v="9"/>
    <x v="16"/>
    <x v="16"/>
    <s v="STORE9"/>
    <n v="2"/>
    <n v="717.21"/>
    <n v="0.15"/>
    <x v="2"/>
    <n v="1219.2570000000001"/>
    <s v="Arthur Warren"/>
    <n v="38"/>
    <x v="0"/>
    <x v="16"/>
    <s v="Nevada"/>
    <x v="0"/>
    <x v="16"/>
    <x v="3"/>
    <s v="Decor"/>
    <x v="16"/>
    <n v="219.12"/>
    <n v="378"/>
    <s v="Moore, Padilla and Butler"/>
    <s v="South"/>
    <s v="East Johnstad"/>
    <s v="Flagship"/>
    <n v="1434.42"/>
    <n v="215.16300000000001"/>
    <n v="438.24"/>
    <x v="1180"/>
    <x v="4"/>
    <n v="0.64056798525659475"/>
  </r>
  <r>
    <x v="1181"/>
    <x v="530"/>
    <x v="0"/>
    <x v="6"/>
    <x v="2"/>
    <x v="89"/>
    <s v="STORE8"/>
    <n v="2"/>
    <n v="871.43"/>
    <n v="0.05"/>
    <x v="0"/>
    <n v="1655.7170000000001"/>
    <s v="Christopher Sutton"/>
    <n v="49"/>
    <x v="1"/>
    <x v="2"/>
    <s v="Pennsylvania"/>
    <x v="0"/>
    <x v="89"/>
    <x v="0"/>
    <s v="Fitness"/>
    <x v="89"/>
    <n v="313.26"/>
    <n v="369"/>
    <s v="Bean, Jones and Park"/>
    <s v="West"/>
    <s v="Thompsonborough"/>
    <s v="Online"/>
    <n v="1742.86"/>
    <n v="87.143000000000001"/>
    <n v="626.52"/>
    <x v="1181"/>
    <x v="0"/>
    <n v="0.62160200082502026"/>
  </r>
  <r>
    <x v="1182"/>
    <x v="585"/>
    <x v="0"/>
    <x v="4"/>
    <x v="32"/>
    <x v="14"/>
    <s v="STORE7"/>
    <n v="1"/>
    <n v="514.65"/>
    <n v="0.18"/>
    <x v="0"/>
    <n v="422.01299999999998"/>
    <s v="April Phillips"/>
    <n v="62"/>
    <x v="1"/>
    <x v="32"/>
    <s v="Hawaii"/>
    <x v="1"/>
    <x v="14"/>
    <x v="4"/>
    <s v="Tops"/>
    <x v="14"/>
    <n v="223.43"/>
    <n v="154"/>
    <s v="Martinez-Mullins"/>
    <s v="South"/>
    <s v="Williamsfurt"/>
    <s v="Online"/>
    <n v="514.65"/>
    <n v="92.636999999999986"/>
    <n v="223.43"/>
    <x v="1182"/>
    <x v="1"/>
    <n v="0.47056133341863871"/>
  </r>
  <r>
    <x v="1183"/>
    <x v="447"/>
    <x v="0"/>
    <x v="1"/>
    <x v="124"/>
    <x v="85"/>
    <s v="STORE16"/>
    <n v="3"/>
    <n v="198.76"/>
    <n v="0.28000000000000003"/>
    <x v="2"/>
    <n v="429.32159999999999"/>
    <s v="John Perez"/>
    <n v="29"/>
    <x v="1"/>
    <x v="123"/>
    <s v="South Carolina"/>
    <x v="0"/>
    <x v="85"/>
    <x v="1"/>
    <s v="Computer"/>
    <x v="85"/>
    <n v="86.42"/>
    <n v="222"/>
    <s v="Frederick-Wright"/>
    <s v="West"/>
    <s v="New Jimmymouth"/>
    <s v="Flagship"/>
    <n v="596.28"/>
    <n v="166.95840000000001"/>
    <n v="259.26"/>
    <x v="1183"/>
    <x v="2"/>
    <n v="0.39611703673889226"/>
  </r>
  <r>
    <x v="1184"/>
    <x v="323"/>
    <x v="2"/>
    <x v="2"/>
    <x v="219"/>
    <x v="81"/>
    <s v="STORE3"/>
    <n v="2"/>
    <n v="975.72"/>
    <n v="0.16"/>
    <x v="2"/>
    <n v="1639.2095999999999"/>
    <s v="Elizabeth Stanley"/>
    <n v="46"/>
    <x v="1"/>
    <x v="218"/>
    <s v="Utah"/>
    <x v="1"/>
    <x v="81"/>
    <x v="2"/>
    <s v="Skincare"/>
    <x v="81"/>
    <n v="266.86"/>
    <n v="458"/>
    <s v="Johnson-Wright"/>
    <s v="North"/>
    <s v="Hoodberg"/>
    <s v="Outlet"/>
    <n v="1951.44"/>
    <n v="312.23040000000003"/>
    <n v="533.72"/>
    <x v="1184"/>
    <x v="0"/>
    <n v="0.67440405424663197"/>
  </r>
  <r>
    <x v="1185"/>
    <x v="586"/>
    <x v="0"/>
    <x v="7"/>
    <x v="47"/>
    <x v="5"/>
    <s v="STORE1"/>
    <n v="1"/>
    <n v="86.03"/>
    <n v="0.01"/>
    <x v="0"/>
    <n v="85.169700000000006"/>
    <s v="Dr. Tamara White Md"/>
    <n v="60"/>
    <x v="0"/>
    <x v="47"/>
    <s v="North Carolina"/>
    <x v="3"/>
    <x v="5"/>
    <x v="1"/>
    <s v="Appliances"/>
    <x v="5"/>
    <n v="465.34"/>
    <n v="301"/>
    <s v="Martinez, Adkins and Johnson"/>
    <s v="North"/>
    <s v="Danielmouth"/>
    <s v="Flagship"/>
    <n v="86.03"/>
    <n v="0.86030000000000006"/>
    <n v="465.34"/>
    <x v="1185"/>
    <x v="1"/>
    <n v="-4.4636801585540393"/>
  </r>
  <r>
    <x v="1186"/>
    <x v="67"/>
    <x v="2"/>
    <x v="7"/>
    <x v="98"/>
    <x v="59"/>
    <s v="STORE12"/>
    <n v="4"/>
    <n v="705.12"/>
    <n v="0.15"/>
    <x v="1"/>
    <n v="2397.4079999999999"/>
    <s v="Melissa Duffy Md"/>
    <n v="58"/>
    <x v="1"/>
    <x v="98"/>
    <s v="South Carolina"/>
    <x v="3"/>
    <x v="59"/>
    <x v="0"/>
    <s v="Accessories"/>
    <x v="59"/>
    <n v="434.84"/>
    <n v="185"/>
    <s v="Thomas, Bridges and Harris"/>
    <s v="North"/>
    <s v="Sabrinatown"/>
    <s v="Online"/>
    <n v="2820.48"/>
    <n v="423.072"/>
    <n v="1739.36"/>
    <x v="1186"/>
    <x v="1"/>
    <n v="0.27448310842376433"/>
  </r>
  <r>
    <x v="1187"/>
    <x v="392"/>
    <x v="0"/>
    <x v="3"/>
    <x v="171"/>
    <x v="97"/>
    <s v="STORE12"/>
    <n v="3"/>
    <n v="99.77"/>
    <n v="0.01"/>
    <x v="1"/>
    <n v="296.31689999999998"/>
    <s v="Michael Garner"/>
    <n v="21"/>
    <x v="1"/>
    <x v="170"/>
    <s v="New Hampshire"/>
    <x v="1"/>
    <x v="97"/>
    <x v="4"/>
    <s v="Bottoms"/>
    <x v="97"/>
    <n v="303.75"/>
    <n v="343"/>
    <s v="Thomas, Bridges and Harris"/>
    <s v="North"/>
    <s v="Sabrinatown"/>
    <s v="Online"/>
    <n v="299.31"/>
    <n v="2.9931000000000001"/>
    <n v="911.25"/>
    <x v="1187"/>
    <x v="3"/>
    <n v="-2.0752549044620809"/>
  </r>
  <r>
    <x v="1188"/>
    <x v="89"/>
    <x v="0"/>
    <x v="7"/>
    <x v="204"/>
    <x v="13"/>
    <s v="STORE9"/>
    <n v="2"/>
    <n v="166.26"/>
    <n v="0.14000000000000001"/>
    <x v="1"/>
    <n v="285.96719999999999"/>
    <s v="Joan Johnson"/>
    <n v="50"/>
    <x v="1"/>
    <x v="203"/>
    <s v="Maine"/>
    <x v="1"/>
    <x v="13"/>
    <x v="1"/>
    <s v="Computer"/>
    <x v="13"/>
    <n v="419.28"/>
    <n v="86"/>
    <s v="Moore, Padilla and Butler"/>
    <s v="South"/>
    <s v="East Johnstad"/>
    <s v="Flagship"/>
    <n v="332.52"/>
    <n v="46.552800000000005"/>
    <n v="838.56"/>
    <x v="1188"/>
    <x v="0"/>
    <n v="-1.9323642711471802"/>
  </r>
  <r>
    <x v="1189"/>
    <x v="148"/>
    <x v="2"/>
    <x v="9"/>
    <x v="124"/>
    <x v="33"/>
    <s v="STORE5"/>
    <n v="1"/>
    <n v="429.25"/>
    <n v="0.28999999999999998"/>
    <x v="0"/>
    <n v="304.76749999999998"/>
    <s v="John Perez"/>
    <n v="29"/>
    <x v="1"/>
    <x v="123"/>
    <s v="South Carolina"/>
    <x v="0"/>
    <x v="33"/>
    <x v="1"/>
    <s v="Audio"/>
    <x v="33"/>
    <n v="322.41000000000003"/>
    <n v="213"/>
    <s v="Gray Ltd"/>
    <s v="North"/>
    <s v="New Michaelchester"/>
    <s v="Outlet"/>
    <n v="429.25"/>
    <n v="124.48249999999999"/>
    <n v="322.41000000000003"/>
    <x v="1189"/>
    <x v="2"/>
    <n v="-5.7888390330333918E-2"/>
  </r>
  <r>
    <x v="1190"/>
    <x v="569"/>
    <x v="0"/>
    <x v="2"/>
    <x v="13"/>
    <x v="90"/>
    <s v="STORE9"/>
    <n v="2"/>
    <n v="540.48"/>
    <n v="0.28999999999999998"/>
    <x v="0"/>
    <n v="767.48159999999996"/>
    <s v="Adam Castro"/>
    <n v="51"/>
    <x v="0"/>
    <x v="13"/>
    <s v="Texas"/>
    <x v="2"/>
    <x v="90"/>
    <x v="1"/>
    <s v="Computer"/>
    <x v="90"/>
    <n v="112.42"/>
    <n v="416"/>
    <s v="Moore, Padilla and Butler"/>
    <s v="South"/>
    <s v="East Johnstad"/>
    <s v="Flagship"/>
    <n v="1080.96"/>
    <n v="313.47839999999997"/>
    <n v="224.84"/>
    <x v="1190"/>
    <x v="0"/>
    <n v="0.70704183657302011"/>
  </r>
  <r>
    <x v="1191"/>
    <x v="494"/>
    <x v="2"/>
    <x v="11"/>
    <x v="59"/>
    <x v="4"/>
    <s v="STORE14"/>
    <n v="2"/>
    <n v="579.52"/>
    <n v="0.01"/>
    <x v="1"/>
    <n v="1147.4495999999999"/>
    <s v="Tyrone Olson"/>
    <n v="45"/>
    <x v="1"/>
    <x v="59"/>
    <s v="California"/>
    <x v="2"/>
    <x v="4"/>
    <x v="2"/>
    <s v="Haircare"/>
    <x v="4"/>
    <n v="17.309999999999999"/>
    <n v="399"/>
    <s v="Mcdonald Inc"/>
    <s v="South"/>
    <s v="Christopherland"/>
    <s v="Outlet"/>
    <n v="1159.04"/>
    <n v="11.590400000000001"/>
    <n v="34.619999999999997"/>
    <x v="1191"/>
    <x v="4"/>
    <n v="0.96982874019041887"/>
  </r>
  <r>
    <x v="1192"/>
    <x v="587"/>
    <x v="0"/>
    <x v="3"/>
    <x v="339"/>
    <x v="20"/>
    <s v="STORE17"/>
    <n v="4"/>
    <n v="477.52"/>
    <n v="7.0000000000000007E-2"/>
    <x v="1"/>
    <n v="1776.3743999999999"/>
    <s v="Amber Carlson"/>
    <n v="18"/>
    <x v="1"/>
    <x v="333"/>
    <s v="Missouri"/>
    <x v="0"/>
    <x v="20"/>
    <x v="4"/>
    <s v="Bottoms"/>
    <x v="20"/>
    <n v="218.22"/>
    <n v="224"/>
    <s v="Holloway Ltd"/>
    <s v="North"/>
    <s v="Bensonhaven"/>
    <s v="Flagship"/>
    <n v="1910.08"/>
    <n v="133.7056"/>
    <n v="872.88"/>
    <x v="1192"/>
    <x v="3"/>
    <n v="0.50861710234058766"/>
  </r>
  <r>
    <x v="1193"/>
    <x v="105"/>
    <x v="2"/>
    <x v="6"/>
    <x v="415"/>
    <x v="52"/>
    <s v="STORE6"/>
    <n v="3"/>
    <n v="242.58"/>
    <n v="0.25"/>
    <x v="0"/>
    <n v="545.80500000000006"/>
    <s v="Beth Allen"/>
    <n v="32"/>
    <x v="1"/>
    <x v="404"/>
    <s v="Oklahoma"/>
    <x v="2"/>
    <x v="52"/>
    <x v="4"/>
    <s v="Footwear"/>
    <x v="52"/>
    <n v="438.25"/>
    <n v="496"/>
    <s v="Benson-Elliott"/>
    <s v="East"/>
    <s v="Port Josephberg"/>
    <s v="Online"/>
    <n v="727.74"/>
    <n v="181.935"/>
    <n v="1314.75"/>
    <x v="1193"/>
    <x v="2"/>
    <n v="-1.4088273284414761"/>
  </r>
  <r>
    <x v="1194"/>
    <x v="400"/>
    <x v="1"/>
    <x v="3"/>
    <x v="54"/>
    <x v="33"/>
    <s v="STORE17"/>
    <n v="2"/>
    <n v="519.29999999999995"/>
    <n v="0.09"/>
    <x v="1"/>
    <n v="945.12599999999998"/>
    <s v="Melinda Johnson"/>
    <n v="51"/>
    <x v="0"/>
    <x v="54"/>
    <s v="Ohio"/>
    <x v="3"/>
    <x v="33"/>
    <x v="1"/>
    <s v="Audio"/>
    <x v="33"/>
    <n v="322.41000000000003"/>
    <n v="213"/>
    <s v="Holloway Ltd"/>
    <s v="North"/>
    <s v="Bensonhaven"/>
    <s v="Flagship"/>
    <n v="1038.5999999999999"/>
    <n v="93.47399999999999"/>
    <n v="644.82000000000005"/>
    <x v="1194"/>
    <x v="0"/>
    <n v="0.31774176141593813"/>
  </r>
  <r>
    <x v="1195"/>
    <x v="588"/>
    <x v="2"/>
    <x v="4"/>
    <x v="354"/>
    <x v="32"/>
    <s v="STORE11"/>
    <n v="3"/>
    <n v="845.67"/>
    <n v="0.12"/>
    <x v="2"/>
    <n v="2232.5688"/>
    <s v="Kaitlin Brown"/>
    <n v="52"/>
    <x v="1"/>
    <x v="347"/>
    <s v="South Dakota"/>
    <x v="0"/>
    <x v="32"/>
    <x v="2"/>
    <s v="Skincare"/>
    <x v="32"/>
    <n v="358.47"/>
    <n v="213"/>
    <s v="Aguirre-Keller"/>
    <s v="South"/>
    <s v="Lake Michael"/>
    <s v="Online"/>
    <n v="2537.0099999999998"/>
    <n v="304.44119999999998"/>
    <n v="1075.4100000000001"/>
    <x v="1195"/>
    <x v="0"/>
    <n v="0.51830823757816558"/>
  </r>
  <r>
    <x v="1196"/>
    <x v="511"/>
    <x v="0"/>
    <x v="10"/>
    <x v="428"/>
    <x v="76"/>
    <s v="STORE16"/>
    <n v="4"/>
    <n v="750.26"/>
    <n v="0.01"/>
    <x v="1"/>
    <n v="2971.0295999999998"/>
    <s v="Roberta Green"/>
    <n v="64"/>
    <x v="0"/>
    <x v="417"/>
    <s v="Washington"/>
    <x v="1"/>
    <x v="76"/>
    <x v="3"/>
    <s v="Decor"/>
    <x v="76"/>
    <n v="81.75"/>
    <n v="331.3"/>
    <s v="Frederick-Wright"/>
    <s v="West"/>
    <s v="New Jimmymouth"/>
    <s v="Flagship"/>
    <n v="3001.04"/>
    <n v="30.010400000000001"/>
    <n v="327"/>
    <x v="1196"/>
    <x v="1"/>
    <n v="0.8899371450220489"/>
  </r>
  <r>
    <x v="1197"/>
    <x v="408"/>
    <x v="0"/>
    <x v="9"/>
    <x v="238"/>
    <x v="80"/>
    <s v="STORE12"/>
    <n v="4"/>
    <n v="294.38"/>
    <n v="0.2"/>
    <x v="0"/>
    <n v="942.01600000000008"/>
    <s v="Dr. Lindsay Hanna"/>
    <n v="34"/>
    <x v="1"/>
    <x v="236"/>
    <s v="Hawaii"/>
    <x v="3"/>
    <x v="80"/>
    <x v="3"/>
    <s v="Appliances"/>
    <x v="80"/>
    <n v="447.43"/>
    <n v="191"/>
    <s v="Thomas, Bridges and Harris"/>
    <s v="North"/>
    <s v="Sabrinatown"/>
    <s v="Online"/>
    <n v="1177.52"/>
    <n v="235.50400000000002"/>
    <n v="1789.72"/>
    <x v="1197"/>
    <x v="2"/>
    <n v="-0.89988280453835168"/>
  </r>
  <r>
    <x v="1198"/>
    <x v="347"/>
    <x v="2"/>
    <x v="8"/>
    <x v="90"/>
    <x v="99"/>
    <s v="STORE2"/>
    <n v="3"/>
    <n v="583.52"/>
    <n v="7.0000000000000007E-2"/>
    <x v="1"/>
    <n v="1628.0208"/>
    <s v="David Cobb"/>
    <n v="36"/>
    <x v="0"/>
    <x v="90"/>
    <s v="South Dakota"/>
    <x v="2"/>
    <x v="99"/>
    <x v="4"/>
    <s v="Outerwear"/>
    <x v="99"/>
    <n v="358.47"/>
    <n v="143"/>
    <s v="Black-Horn"/>
    <s v="South"/>
    <s v="North Nancyview"/>
    <s v="Outlet"/>
    <n v="1750.56"/>
    <n v="122.53920000000001"/>
    <n v="1075.4100000000001"/>
    <x v="1198"/>
    <x v="4"/>
    <n v="0.33943718655191624"/>
  </r>
  <r>
    <x v="1199"/>
    <x v="95"/>
    <x v="0"/>
    <x v="2"/>
    <x v="44"/>
    <x v="41"/>
    <s v="STORE16"/>
    <n v="2"/>
    <n v="635.22"/>
    <n v="0.3"/>
    <x v="2"/>
    <n v="889.30799999999999"/>
    <s v="Manuel Fisher"/>
    <n v="21"/>
    <x v="1"/>
    <x v="44"/>
    <s v="New Hampshire"/>
    <x v="0"/>
    <x v="41"/>
    <x v="2"/>
    <s v="Makeup"/>
    <x v="41"/>
    <n v="183.04"/>
    <n v="457"/>
    <s v="Frederick-Wright"/>
    <s v="West"/>
    <s v="New Jimmymouth"/>
    <s v="Flagship"/>
    <n v="1270.44"/>
    <n v="381.13200000000001"/>
    <n v="366.08"/>
    <x v="1199"/>
    <x v="3"/>
    <n v="0.58835409104607184"/>
  </r>
  <r>
    <x v="1200"/>
    <x v="154"/>
    <x v="0"/>
    <x v="4"/>
    <x v="155"/>
    <x v="73"/>
    <s v="STORE2"/>
    <n v="1"/>
    <n v="743.55"/>
    <n v="0.11"/>
    <x v="2"/>
    <n v="661.7595"/>
    <s v="Samuel Mullins"/>
    <n v="27"/>
    <x v="1"/>
    <x v="154"/>
    <s v="Louisiana"/>
    <x v="3"/>
    <x v="73"/>
    <x v="2"/>
    <s v="Haircare"/>
    <x v="73"/>
    <n v="340.39"/>
    <n v="177"/>
    <s v="Black-Horn"/>
    <s v="South"/>
    <s v="North Nancyview"/>
    <s v="Outlet"/>
    <n v="743.55"/>
    <n v="81.790499999999994"/>
    <n v="340.39"/>
    <x v="1200"/>
    <x v="2"/>
    <n v="0.48562884250244992"/>
  </r>
  <r>
    <x v="1201"/>
    <x v="532"/>
    <x v="0"/>
    <x v="9"/>
    <x v="210"/>
    <x v="38"/>
    <s v="STORE3"/>
    <n v="4"/>
    <n v="530.45000000000005"/>
    <n v="0.13"/>
    <x v="0"/>
    <n v="1845.9659999999999"/>
    <s v="Colleen Maynard"/>
    <n v="29"/>
    <x v="0"/>
    <x v="209"/>
    <s v="Utah"/>
    <x v="0"/>
    <x v="38"/>
    <x v="0"/>
    <s v="Fitness"/>
    <x v="38"/>
    <n v="167.12"/>
    <n v="316"/>
    <s v="Johnson-Wright"/>
    <s v="North"/>
    <s v="Hoodberg"/>
    <s v="Outlet"/>
    <n v="2121.8000000000002"/>
    <n v="275.83400000000006"/>
    <n v="668.48"/>
    <x v="1201"/>
    <x v="2"/>
    <n v="0.63786981992084357"/>
  </r>
  <r>
    <x v="1202"/>
    <x v="160"/>
    <x v="0"/>
    <x v="9"/>
    <x v="105"/>
    <x v="73"/>
    <s v="STORE9"/>
    <n v="2"/>
    <n v="972.4"/>
    <n v="0.06"/>
    <x v="2"/>
    <n v="1828.1120000000001"/>
    <s v="Matthew Payne"/>
    <n v="25"/>
    <x v="0"/>
    <x v="105"/>
    <s v="Wyoming"/>
    <x v="0"/>
    <x v="73"/>
    <x v="2"/>
    <s v="Haircare"/>
    <x v="73"/>
    <n v="340.39"/>
    <n v="177"/>
    <s v="Moore, Padilla and Butler"/>
    <s v="South"/>
    <s v="East Johnstad"/>
    <s v="Flagship"/>
    <n v="1944.8"/>
    <n v="116.68799999999999"/>
    <n v="680.78"/>
    <x v="1202"/>
    <x v="3"/>
    <n v="0.62760487322439762"/>
  </r>
  <r>
    <x v="1203"/>
    <x v="343"/>
    <x v="2"/>
    <x v="5"/>
    <x v="74"/>
    <x v="5"/>
    <s v="STORE18"/>
    <n v="3"/>
    <n v="197.93"/>
    <n v="0"/>
    <x v="2"/>
    <n v="593.79"/>
    <s v="Frank Stewart"/>
    <n v="44"/>
    <x v="1"/>
    <x v="74"/>
    <s v="Delaware"/>
    <x v="3"/>
    <x v="5"/>
    <x v="1"/>
    <s v="Appliances"/>
    <x v="5"/>
    <n v="465.34"/>
    <n v="301"/>
    <s v="Guerrero-Schmitt"/>
    <s v="East"/>
    <s v="East Stevechester"/>
    <s v="Flagship"/>
    <n v="593.79"/>
    <n v="0"/>
    <n v="1396.02"/>
    <x v="1203"/>
    <x v="4"/>
    <n v="-1.3510331935532764"/>
  </r>
  <r>
    <x v="1204"/>
    <x v="509"/>
    <x v="0"/>
    <x v="11"/>
    <x v="395"/>
    <x v="72"/>
    <s v="STORE11"/>
    <n v="4"/>
    <n v="565.51"/>
    <n v="0.16"/>
    <x v="1"/>
    <n v="1900.1135999999999"/>
    <s v="Michelle Cunningham"/>
    <n v="30"/>
    <x v="1"/>
    <x v="386"/>
    <s v="Connecticut"/>
    <x v="3"/>
    <x v="72"/>
    <x v="3"/>
    <s v="Lighting"/>
    <x v="72"/>
    <n v="371.38"/>
    <n v="220"/>
    <s v="Aguirre-Keller"/>
    <s v="South"/>
    <s v="Lake Michael"/>
    <s v="Online"/>
    <n v="2262.04"/>
    <n v="361.9264"/>
    <n v="1485.52"/>
    <x v="1204"/>
    <x v="2"/>
    <n v="0.21819411218360837"/>
  </r>
  <r>
    <x v="1205"/>
    <x v="548"/>
    <x v="0"/>
    <x v="11"/>
    <x v="453"/>
    <x v="11"/>
    <s v="STORE4"/>
    <n v="4"/>
    <n v="983.38"/>
    <n v="0.25"/>
    <x v="2"/>
    <n v="2950.14"/>
    <s v="Mark Rogers"/>
    <n v="57"/>
    <x v="1"/>
    <x v="442"/>
    <s v="Oklahoma"/>
    <x v="1"/>
    <x v="11"/>
    <x v="1"/>
    <s v="Mobile"/>
    <x v="11"/>
    <n v="326.06"/>
    <n v="301"/>
    <s v="Alexander Group"/>
    <s v="South"/>
    <s v="Port Sharon"/>
    <s v="Online"/>
    <n v="3933.52"/>
    <n v="983.38"/>
    <n v="1304.24"/>
    <x v="1205"/>
    <x v="1"/>
    <n v="0.55790572650789449"/>
  </r>
  <r>
    <x v="1206"/>
    <x v="336"/>
    <x v="1"/>
    <x v="3"/>
    <x v="241"/>
    <x v="8"/>
    <s v="STORE9"/>
    <n v="1"/>
    <n v="955.06"/>
    <n v="0.14000000000000001"/>
    <x v="0"/>
    <n v="821.35159999999996"/>
    <s v="Nathaniel Hill"/>
    <n v="43"/>
    <x v="1"/>
    <x v="239"/>
    <s v="Kansas"/>
    <x v="0"/>
    <x v="8"/>
    <x v="3"/>
    <s v="Kitchen"/>
    <x v="8"/>
    <n v="201.41"/>
    <n v="146"/>
    <s v="Moore, Padilla and Butler"/>
    <s v="South"/>
    <s v="East Johnstad"/>
    <s v="Flagship"/>
    <n v="955.06"/>
    <n v="133.70840000000001"/>
    <n v="201.41"/>
    <x v="1206"/>
    <x v="4"/>
    <n v="0.754782239420974"/>
  </r>
  <r>
    <x v="1207"/>
    <x v="227"/>
    <x v="2"/>
    <x v="6"/>
    <x v="316"/>
    <x v="4"/>
    <s v="STORE15"/>
    <n v="3"/>
    <n v="597.46"/>
    <n v="0.02"/>
    <x v="1"/>
    <n v="1756.5324000000001"/>
    <s v="Michael Greene"/>
    <n v="52"/>
    <x v="1"/>
    <x v="311"/>
    <s v="Wisconsin"/>
    <x v="2"/>
    <x v="4"/>
    <x v="2"/>
    <s v="Haircare"/>
    <x v="4"/>
    <n v="17.309999999999999"/>
    <n v="399"/>
    <s v="Shelton PLC"/>
    <s v="North"/>
    <s v="East Jenniferstad"/>
    <s v="Flagship"/>
    <n v="1792.38"/>
    <n v="35.8476"/>
    <n v="51.929999999999993"/>
    <x v="1207"/>
    <x v="0"/>
    <n v="0.97043607052167091"/>
  </r>
  <r>
    <x v="1208"/>
    <x v="2"/>
    <x v="0"/>
    <x v="2"/>
    <x v="352"/>
    <x v="67"/>
    <s v="STORE16"/>
    <n v="3"/>
    <n v="581.09"/>
    <n v="0.1"/>
    <x v="2"/>
    <n v="1568.943"/>
    <s v="Tiffany Williams"/>
    <n v="64"/>
    <x v="1"/>
    <x v="345"/>
    <s v="New Hampshire"/>
    <x v="0"/>
    <x v="67"/>
    <x v="1"/>
    <s v="Audio"/>
    <x v="67"/>
    <n v="439.07"/>
    <n v="142"/>
    <s v="Frederick-Wright"/>
    <s v="West"/>
    <s v="New Jimmymouth"/>
    <s v="Flagship"/>
    <n v="1743.27"/>
    <n v="174.327"/>
    <n v="1317.21"/>
    <x v="1208"/>
    <x v="1"/>
    <n v="0.16044751147747238"/>
  </r>
  <r>
    <x v="1209"/>
    <x v="589"/>
    <x v="2"/>
    <x v="0"/>
    <x v="76"/>
    <x v="37"/>
    <s v="STORE4"/>
    <n v="4"/>
    <n v="153.94999999999999"/>
    <n v="0.11"/>
    <x v="1"/>
    <n v="548.06200000000001"/>
    <s v="Katherine Dorsey"/>
    <n v="24"/>
    <x v="0"/>
    <x v="76"/>
    <s v="Oklahoma"/>
    <x v="1"/>
    <x v="37"/>
    <x v="3"/>
    <s v="Kitchen"/>
    <x v="37"/>
    <n v="19.52"/>
    <n v="57"/>
    <s v="Alexander Group"/>
    <s v="South"/>
    <s v="Port Sharon"/>
    <s v="Online"/>
    <n v="615.79999999999995"/>
    <n v="67.738"/>
    <n v="78.08"/>
    <x v="1209"/>
    <x v="3"/>
    <n v="0.85753436654977"/>
  </r>
  <r>
    <x v="1210"/>
    <x v="89"/>
    <x v="0"/>
    <x v="7"/>
    <x v="150"/>
    <x v="14"/>
    <s v="STORE8"/>
    <n v="4"/>
    <n v="271.04000000000002"/>
    <n v="0.12"/>
    <x v="2"/>
    <n v="954.06080000000009"/>
    <s v="Krystal Ford"/>
    <n v="34"/>
    <x v="1"/>
    <x v="149"/>
    <s v="Arizona"/>
    <x v="1"/>
    <x v="14"/>
    <x v="4"/>
    <s v="Tops"/>
    <x v="14"/>
    <n v="223.43"/>
    <n v="154"/>
    <s v="Bean, Jones and Park"/>
    <s v="West"/>
    <s v="Thompsonborough"/>
    <s v="Online"/>
    <n v="1084.1600000000001"/>
    <n v="130.0992"/>
    <n v="893.72"/>
    <x v="1210"/>
    <x v="2"/>
    <n v="6.3246283675002735E-2"/>
  </r>
  <r>
    <x v="1211"/>
    <x v="114"/>
    <x v="0"/>
    <x v="8"/>
    <x v="270"/>
    <x v="68"/>
    <s v="STORE6"/>
    <n v="4"/>
    <n v="328.27"/>
    <n v="0.09"/>
    <x v="1"/>
    <n v="1194.9028000000001"/>
    <s v="Laura Alvarez"/>
    <n v="49"/>
    <x v="1"/>
    <x v="268"/>
    <s v="Washington"/>
    <x v="1"/>
    <x v="68"/>
    <x v="3"/>
    <s v="Lighting"/>
    <x v="68"/>
    <n v="382.22"/>
    <n v="329"/>
    <s v="Benson-Elliott"/>
    <s v="East"/>
    <s v="Port Josephberg"/>
    <s v="Online"/>
    <n v="1313.08"/>
    <n v="118.17719999999998"/>
    <n v="1528.88"/>
    <x v="1211"/>
    <x v="0"/>
    <n v="-0.27950156280494115"/>
  </r>
  <r>
    <x v="1212"/>
    <x v="469"/>
    <x v="0"/>
    <x v="2"/>
    <x v="187"/>
    <x v="53"/>
    <s v="STORE14"/>
    <n v="4"/>
    <n v="884.71"/>
    <n v="0.09"/>
    <x v="1"/>
    <n v="3220.3444"/>
    <s v="Justin Lopez"/>
    <n v="21"/>
    <x v="0"/>
    <x v="186"/>
    <s v="Texas"/>
    <x v="0"/>
    <x v="53"/>
    <x v="0"/>
    <s v="Accessories"/>
    <x v="53"/>
    <n v="144.53"/>
    <n v="367"/>
    <s v="Mcdonald Inc"/>
    <s v="South"/>
    <s v="Christopherland"/>
    <s v="Outlet"/>
    <n v="3538.84"/>
    <n v="318.49560000000002"/>
    <n v="578.12"/>
    <x v="1212"/>
    <x v="3"/>
    <n v="0.8204788282892973"/>
  </r>
  <r>
    <x v="1213"/>
    <x v="203"/>
    <x v="2"/>
    <x v="2"/>
    <x v="434"/>
    <x v="18"/>
    <s v="STORE4"/>
    <n v="1"/>
    <n v="41.39"/>
    <n v="0.01"/>
    <x v="0"/>
    <n v="40.976100000000002"/>
    <s v="Lauren George"/>
    <n v="41"/>
    <x v="1"/>
    <x v="423"/>
    <s v="New York"/>
    <x v="0"/>
    <x v="18"/>
    <x v="0"/>
    <s v="Fitness"/>
    <x v="18"/>
    <n v="477.61"/>
    <n v="300"/>
    <s v="Alexander Group"/>
    <s v="South"/>
    <s v="Port Sharon"/>
    <s v="Online"/>
    <n v="41.39"/>
    <n v="0.41389999999999999"/>
    <n v="477.61"/>
    <x v="1213"/>
    <x v="4"/>
    <n v="-10.655818879786022"/>
  </r>
  <r>
    <x v="1214"/>
    <x v="454"/>
    <x v="2"/>
    <x v="5"/>
    <x v="255"/>
    <x v="71"/>
    <s v="STORE9"/>
    <n v="4"/>
    <n v="64.06"/>
    <n v="0.26"/>
    <x v="0"/>
    <n v="189.61760000000001"/>
    <s v="Jason Wheeler"/>
    <n v="47"/>
    <x v="1"/>
    <x v="253"/>
    <s v="Illinois"/>
    <x v="1"/>
    <x v="71"/>
    <x v="0"/>
    <s v="Fitness"/>
    <x v="71"/>
    <n v="30.62"/>
    <n v="138"/>
    <s v="Moore, Padilla and Butler"/>
    <s v="South"/>
    <s v="East Johnstad"/>
    <s v="Flagship"/>
    <n v="256.24"/>
    <n v="66.622399999999999"/>
    <n v="122.48"/>
    <x v="1214"/>
    <x v="0"/>
    <n v="0.35406839871404344"/>
  </r>
  <r>
    <x v="1215"/>
    <x v="68"/>
    <x v="2"/>
    <x v="0"/>
    <x v="3"/>
    <x v="54"/>
    <s v="STORE9"/>
    <n v="2"/>
    <n v="152.25"/>
    <n v="0.13"/>
    <x v="0"/>
    <n v="264.91500000000002"/>
    <s v="John Jordan"/>
    <n v="58"/>
    <x v="1"/>
    <x v="3"/>
    <s v="Tennessee"/>
    <x v="1"/>
    <x v="54"/>
    <x v="4"/>
    <s v="Outerwear"/>
    <x v="54"/>
    <n v="167.34"/>
    <n v="296"/>
    <s v="Moore, Padilla and Butler"/>
    <s v="South"/>
    <s v="East Johnstad"/>
    <s v="Flagship"/>
    <n v="304.5"/>
    <n v="39.585000000000001"/>
    <n v="334.68"/>
    <x v="1215"/>
    <x v="1"/>
    <n v="-0.26334862125587444"/>
  </r>
  <r>
    <x v="1216"/>
    <x v="374"/>
    <x v="1"/>
    <x v="1"/>
    <x v="323"/>
    <x v="26"/>
    <s v="STORE19"/>
    <n v="2"/>
    <n v="889.04"/>
    <n v="0.23"/>
    <x v="0"/>
    <n v="1369.1215999999999"/>
    <s v="Diane Watson"/>
    <n v="53"/>
    <x v="1"/>
    <x v="318"/>
    <s v="Texas"/>
    <x v="1"/>
    <x v="26"/>
    <x v="1"/>
    <s v="Accessories"/>
    <x v="26"/>
    <n v="242.23"/>
    <n v="453"/>
    <s v="Mann-Austin"/>
    <s v="East"/>
    <s v="Vasquezborough"/>
    <s v="Online"/>
    <n v="1778.08"/>
    <n v="408.95839999999998"/>
    <n v="484.46"/>
    <x v="1216"/>
    <x v="0"/>
    <n v="0.64615268651082558"/>
  </r>
  <r>
    <x v="1217"/>
    <x v="302"/>
    <x v="0"/>
    <x v="4"/>
    <x v="261"/>
    <x v="92"/>
    <s v="STORE10"/>
    <n v="3"/>
    <n v="145.25"/>
    <n v="0.24"/>
    <x v="1"/>
    <n v="331.17"/>
    <s v="Cynthia Morris"/>
    <n v="18"/>
    <x v="1"/>
    <x v="259"/>
    <s v="Arizona"/>
    <x v="2"/>
    <x v="92"/>
    <x v="4"/>
    <s v="Footwear"/>
    <x v="92"/>
    <n v="353.47"/>
    <n v="214"/>
    <s v="Hill, Wagner and Ballard"/>
    <s v="East"/>
    <s v="East Davidville"/>
    <s v="Online"/>
    <n v="435.75"/>
    <n v="104.58"/>
    <n v="1060.4100000000001"/>
    <x v="1217"/>
    <x v="3"/>
    <n v="-2.2020110517256999"/>
  </r>
  <r>
    <x v="1218"/>
    <x v="590"/>
    <x v="0"/>
    <x v="8"/>
    <x v="2"/>
    <x v="12"/>
    <s v="STORE2"/>
    <n v="2"/>
    <n v="898.45"/>
    <n v="0.28999999999999998"/>
    <x v="2"/>
    <n v="1275.799"/>
    <s v="Christopher Sutton"/>
    <n v="49"/>
    <x v="1"/>
    <x v="2"/>
    <s v="Pennsylvania"/>
    <x v="0"/>
    <x v="12"/>
    <x v="0"/>
    <s v="Accessories"/>
    <x v="12"/>
    <n v="131.24"/>
    <n v="232"/>
    <s v="Black-Horn"/>
    <s v="South"/>
    <s v="North Nancyview"/>
    <s v="Outlet"/>
    <n v="1796.9"/>
    <n v="521.101"/>
    <n v="262.48"/>
    <x v="1218"/>
    <x v="0"/>
    <n v="0.79426226231561547"/>
  </r>
  <r>
    <x v="1219"/>
    <x v="591"/>
    <x v="2"/>
    <x v="8"/>
    <x v="454"/>
    <x v="68"/>
    <s v="STORE15"/>
    <n v="4"/>
    <n v="642.04999999999995"/>
    <n v="0.25"/>
    <x v="0"/>
    <n v="1926.15"/>
    <s v="Jessica Acevedo"/>
    <n v="64"/>
    <x v="1"/>
    <x v="443"/>
    <s v="Pennsylvania"/>
    <x v="3"/>
    <x v="68"/>
    <x v="3"/>
    <s v="Lighting"/>
    <x v="68"/>
    <n v="382.22"/>
    <n v="329"/>
    <s v="Shelton PLC"/>
    <s v="North"/>
    <s v="East Jenniferstad"/>
    <s v="Flagship"/>
    <n v="2568.1999999999998"/>
    <n v="642.04999999999995"/>
    <n v="1528.88"/>
    <x v="1219"/>
    <x v="1"/>
    <n v="0.20625081120369648"/>
  </r>
  <r>
    <x v="1220"/>
    <x v="429"/>
    <x v="0"/>
    <x v="7"/>
    <x v="455"/>
    <x v="94"/>
    <s v="STORE7"/>
    <n v="4"/>
    <n v="450.83"/>
    <n v="0.24"/>
    <x v="0"/>
    <n v="1370.5232000000001"/>
    <s v="Elizabeth Jones"/>
    <n v="62"/>
    <x v="0"/>
    <x v="444"/>
    <s v="Maryland"/>
    <x v="1"/>
    <x v="94"/>
    <x v="3"/>
    <s v="Furniture"/>
    <x v="94"/>
    <n v="388.46"/>
    <n v="208"/>
    <s v="Martinez-Mullins"/>
    <s v="South"/>
    <s v="Williamsfurt"/>
    <s v="Online"/>
    <n v="1803.32"/>
    <n v="432.79679999999996"/>
    <n v="1553.84"/>
    <x v="1220"/>
    <x v="1"/>
    <n v="-0.13375680178197627"/>
  </r>
  <r>
    <x v="1221"/>
    <x v="592"/>
    <x v="1"/>
    <x v="11"/>
    <x v="81"/>
    <x v="40"/>
    <s v="STORE19"/>
    <n v="2"/>
    <n v="441.03"/>
    <n v="0.23"/>
    <x v="2"/>
    <n v="679.18619999999999"/>
    <s v="Dominic Page"/>
    <n v="53"/>
    <x v="0"/>
    <x v="81"/>
    <s v="Pennsylvania"/>
    <x v="3"/>
    <x v="40"/>
    <x v="0"/>
    <s v="Team Sports"/>
    <x v="40"/>
    <n v="212.26"/>
    <n v="82"/>
    <s v="Mann-Austin"/>
    <s v="East"/>
    <s v="Vasquezborough"/>
    <s v="Online"/>
    <n v="882.06"/>
    <n v="202.87379999999999"/>
    <n v="424.52"/>
    <x v="1221"/>
    <x v="0"/>
    <n v="0.374957853972887"/>
  </r>
  <r>
    <x v="1222"/>
    <x v="393"/>
    <x v="0"/>
    <x v="10"/>
    <x v="196"/>
    <x v="60"/>
    <s v="STORE2"/>
    <n v="3"/>
    <n v="377.69"/>
    <n v="7.0000000000000007E-2"/>
    <x v="1"/>
    <n v="1053.7551000000001"/>
    <s v="George Rosario"/>
    <n v="53"/>
    <x v="0"/>
    <x v="195"/>
    <s v="Florida"/>
    <x v="3"/>
    <x v="60"/>
    <x v="4"/>
    <s v="Accessories"/>
    <x v="60"/>
    <n v="174.02"/>
    <n v="268"/>
    <s v="Black-Horn"/>
    <s v="South"/>
    <s v="North Nancyview"/>
    <s v="Outlet"/>
    <n v="1133.07"/>
    <n v="79.314900000000009"/>
    <n v="522.06000000000006"/>
    <x v="1222"/>
    <x v="0"/>
    <n v="0.5045717928197927"/>
  </r>
  <r>
    <x v="1223"/>
    <x v="579"/>
    <x v="0"/>
    <x v="5"/>
    <x v="318"/>
    <x v="31"/>
    <s v="STORE7"/>
    <n v="1"/>
    <n v="457.33"/>
    <n v="0.27"/>
    <x v="0"/>
    <n v="333.85090000000002"/>
    <s v="John Lawson"/>
    <n v="41"/>
    <x v="1"/>
    <x v="313"/>
    <s v="North Carolina"/>
    <x v="1"/>
    <x v="31"/>
    <x v="3"/>
    <s v="Kitchen"/>
    <x v="31"/>
    <n v="298.86"/>
    <n v="308"/>
    <s v="Martinez-Mullins"/>
    <s v="South"/>
    <s v="Williamsfurt"/>
    <s v="Online"/>
    <n v="457.33"/>
    <n v="123.4791"/>
    <n v="298.86"/>
    <x v="1223"/>
    <x v="4"/>
    <n v="0.10480996157266614"/>
  </r>
  <r>
    <x v="1224"/>
    <x v="200"/>
    <x v="2"/>
    <x v="7"/>
    <x v="85"/>
    <x v="3"/>
    <s v="STORE6"/>
    <n v="4"/>
    <n v="218.01"/>
    <n v="0.06"/>
    <x v="0"/>
    <n v="819.71759999999995"/>
    <s v="Nancy Page"/>
    <n v="19"/>
    <x v="0"/>
    <x v="85"/>
    <s v="Utah"/>
    <x v="3"/>
    <x v="3"/>
    <x v="1"/>
    <s v="Computer"/>
    <x v="3"/>
    <n v="392.89"/>
    <n v="320"/>
    <s v="Benson-Elliott"/>
    <s v="East"/>
    <s v="Port Josephberg"/>
    <s v="Online"/>
    <n v="872.04"/>
    <n v="52.322399999999995"/>
    <n v="1571.56"/>
    <x v="1224"/>
    <x v="3"/>
    <n v="-0.91719684925637812"/>
  </r>
  <r>
    <x v="1225"/>
    <x v="483"/>
    <x v="2"/>
    <x v="11"/>
    <x v="34"/>
    <x v="80"/>
    <s v="STORE18"/>
    <n v="2"/>
    <n v="682.7"/>
    <n v="0.13"/>
    <x v="0"/>
    <n v="1187.8979999999999"/>
    <s v="Julia Jackson"/>
    <n v="46"/>
    <x v="0"/>
    <x v="34"/>
    <s v="California"/>
    <x v="1"/>
    <x v="80"/>
    <x v="3"/>
    <s v="Appliances"/>
    <x v="80"/>
    <n v="447.43"/>
    <n v="191"/>
    <s v="Guerrero-Schmitt"/>
    <s v="East"/>
    <s v="East Stevechester"/>
    <s v="Flagship"/>
    <n v="1365.4"/>
    <n v="177.50200000000001"/>
    <n v="894.86"/>
    <x v="1225"/>
    <x v="0"/>
    <n v="0.24668616329011406"/>
  </r>
  <r>
    <x v="1226"/>
    <x v="593"/>
    <x v="0"/>
    <x v="6"/>
    <x v="162"/>
    <x v="46"/>
    <s v="STORE18"/>
    <n v="3"/>
    <n v="726.97"/>
    <n v="0.04"/>
    <x v="1"/>
    <n v="2093.6736000000001"/>
    <s v="Kristy Dunlap"/>
    <n v="64"/>
    <x v="1"/>
    <x v="161"/>
    <s v="North Carolina"/>
    <x v="1"/>
    <x v="46"/>
    <x v="0"/>
    <s v="Equipment"/>
    <x v="46"/>
    <n v="21.34"/>
    <n v="65"/>
    <s v="Guerrero-Schmitt"/>
    <s v="East"/>
    <s v="East Stevechester"/>
    <s v="Flagship"/>
    <n v="2180.91"/>
    <n v="87.236399999999989"/>
    <n v="64.02"/>
    <x v="1226"/>
    <x v="1"/>
    <n v="0.96942216781068458"/>
  </r>
  <r>
    <x v="1227"/>
    <x v="551"/>
    <x v="2"/>
    <x v="4"/>
    <x v="55"/>
    <x v="4"/>
    <s v="STORE9"/>
    <n v="2"/>
    <n v="107.97"/>
    <n v="0.06"/>
    <x v="0"/>
    <n v="202.9836"/>
    <s v="Isabel Foster"/>
    <n v="36"/>
    <x v="0"/>
    <x v="55"/>
    <s v="New Jersey"/>
    <x v="0"/>
    <x v="4"/>
    <x v="2"/>
    <s v="Haircare"/>
    <x v="4"/>
    <n v="17.309999999999999"/>
    <n v="399"/>
    <s v="Moore, Padilla and Butler"/>
    <s v="South"/>
    <s v="East Johnstad"/>
    <s v="Flagship"/>
    <n v="215.94"/>
    <n v="12.956399999999999"/>
    <n v="34.619999999999997"/>
    <x v="1227"/>
    <x v="4"/>
    <n v="0.8294443491986544"/>
  </r>
  <r>
    <x v="1228"/>
    <x v="101"/>
    <x v="2"/>
    <x v="5"/>
    <x v="69"/>
    <x v="23"/>
    <s v="STORE14"/>
    <n v="1"/>
    <n v="38.880000000000003"/>
    <n v="0.16"/>
    <x v="2"/>
    <n v="32.659199999999998"/>
    <s v="Daniel Boyd"/>
    <n v="29"/>
    <x v="1"/>
    <x v="69"/>
    <s v="West Virginia"/>
    <x v="3"/>
    <x v="23"/>
    <x v="4"/>
    <s v="Accessories"/>
    <x v="23"/>
    <n v="261"/>
    <n v="59"/>
    <s v="Mcdonald Inc"/>
    <s v="South"/>
    <s v="Christopherland"/>
    <s v="Outlet"/>
    <n v="38.880000000000003"/>
    <n v="6.2208000000000006"/>
    <n v="261"/>
    <x v="1228"/>
    <x v="2"/>
    <n v="-6.9916225749559091"/>
  </r>
  <r>
    <x v="1229"/>
    <x v="260"/>
    <x v="2"/>
    <x v="2"/>
    <x v="417"/>
    <x v="30"/>
    <s v="STORE17"/>
    <n v="3"/>
    <n v="484.39"/>
    <n v="0.28999999999999998"/>
    <x v="2"/>
    <n v="1031.7507000000001"/>
    <s v="Cody Blake"/>
    <n v="21"/>
    <x v="0"/>
    <x v="406"/>
    <s v="Virginia"/>
    <x v="0"/>
    <x v="30"/>
    <x v="2"/>
    <s v="Grooming"/>
    <x v="30"/>
    <n v="337.42"/>
    <n v="256"/>
    <s v="Holloway Ltd"/>
    <s v="North"/>
    <s v="Bensonhaven"/>
    <s v="Flagship"/>
    <n v="1453.17"/>
    <n v="421.41929999999996"/>
    <n v="1012.26"/>
    <x v="1229"/>
    <x v="3"/>
    <n v="1.8890900679786368E-2"/>
  </r>
  <r>
    <x v="1230"/>
    <x v="423"/>
    <x v="0"/>
    <x v="11"/>
    <x v="456"/>
    <x v="61"/>
    <s v="STORE15"/>
    <n v="2"/>
    <n v="949.3"/>
    <n v="0.08"/>
    <x v="2"/>
    <n v="1746.712"/>
    <s v="Rhonda Moss"/>
    <n v="43"/>
    <x v="0"/>
    <x v="4"/>
    <s v="Kansas"/>
    <x v="1"/>
    <x v="61"/>
    <x v="3"/>
    <s v="Kitchen"/>
    <x v="61"/>
    <n v="143.43"/>
    <n v="58"/>
    <s v="Shelton PLC"/>
    <s v="North"/>
    <s v="East Jenniferstad"/>
    <s v="Flagship"/>
    <n v="1898.6"/>
    <n v="151.88800000000001"/>
    <n v="286.86"/>
    <x v="1230"/>
    <x v="4"/>
    <n v="0.8357714379932123"/>
  </r>
  <r>
    <x v="1231"/>
    <x v="3"/>
    <x v="1"/>
    <x v="3"/>
    <x v="207"/>
    <x v="51"/>
    <s v="STORE6"/>
    <n v="3"/>
    <n v="664.75"/>
    <n v="0.12"/>
    <x v="0"/>
    <n v="1754.94"/>
    <s v="Thomas Moore"/>
    <n v="51"/>
    <x v="1"/>
    <x v="206"/>
    <s v="New York"/>
    <x v="2"/>
    <x v="51"/>
    <x v="2"/>
    <s v="Haircare"/>
    <x v="51"/>
    <n v="214.32"/>
    <n v="383"/>
    <s v="Benson-Elliott"/>
    <s v="East"/>
    <s v="Port Josephberg"/>
    <s v="Online"/>
    <n v="1994.25"/>
    <n v="239.31"/>
    <n v="642.96"/>
    <x v="1231"/>
    <x v="0"/>
    <n v="0.63362850011966221"/>
  </r>
  <r>
    <x v="1232"/>
    <x v="459"/>
    <x v="2"/>
    <x v="9"/>
    <x v="205"/>
    <x v="7"/>
    <s v="STORE17"/>
    <n v="3"/>
    <n v="190.04"/>
    <n v="7.0000000000000007E-2"/>
    <x v="1"/>
    <n v="530.21159999999998"/>
    <s v="Kristi Lopez"/>
    <n v="46"/>
    <x v="1"/>
    <x v="204"/>
    <s v="New Jersey"/>
    <x v="0"/>
    <x v="7"/>
    <x v="3"/>
    <s v="Storage"/>
    <x v="7"/>
    <n v="138.05000000000001"/>
    <n v="89"/>
    <s v="Holloway Ltd"/>
    <s v="North"/>
    <s v="Bensonhaven"/>
    <s v="Flagship"/>
    <n v="570.12"/>
    <n v="39.908400000000007"/>
    <n v="414.15000000000003"/>
    <x v="1232"/>
    <x v="0"/>
    <n v="0.21889675744551787"/>
  </r>
  <r>
    <x v="1233"/>
    <x v="9"/>
    <x v="2"/>
    <x v="0"/>
    <x v="107"/>
    <x v="84"/>
    <s v="STORE15"/>
    <n v="3"/>
    <n v="754.02"/>
    <n v="0.1"/>
    <x v="2"/>
    <n v="2035.854"/>
    <s v="Jeffrey Gomez"/>
    <n v="22"/>
    <x v="1"/>
    <x v="107"/>
    <s v="Colorado"/>
    <x v="1"/>
    <x v="84"/>
    <x v="3"/>
    <s v="Lighting"/>
    <x v="84"/>
    <n v="218.86"/>
    <n v="170"/>
    <s v="Shelton PLC"/>
    <s v="North"/>
    <s v="East Jenniferstad"/>
    <s v="Flagship"/>
    <n v="2262.06"/>
    <n v="226.20600000000002"/>
    <n v="656.58"/>
    <x v="1233"/>
    <x v="3"/>
    <n v="0.67749160794438101"/>
  </r>
  <r>
    <x v="1234"/>
    <x v="455"/>
    <x v="0"/>
    <x v="7"/>
    <x v="304"/>
    <x v="13"/>
    <s v="STORE12"/>
    <n v="4"/>
    <n v="94.13"/>
    <n v="0.04"/>
    <x v="2"/>
    <n v="361.45920000000001"/>
    <s v="Andrew Mason"/>
    <n v="52"/>
    <x v="1"/>
    <x v="299"/>
    <s v="Iowa"/>
    <x v="3"/>
    <x v="13"/>
    <x v="1"/>
    <s v="Computer"/>
    <x v="13"/>
    <n v="419.28"/>
    <n v="86"/>
    <s v="Thomas, Bridges and Harris"/>
    <s v="North"/>
    <s v="Sabrinatown"/>
    <s v="Online"/>
    <n v="376.52"/>
    <n v="15.0608"/>
    <n v="1677.12"/>
    <x v="1234"/>
    <x v="0"/>
    <n v="-3.6398597684053962"/>
  </r>
  <r>
    <x v="1235"/>
    <x v="282"/>
    <x v="0"/>
    <x v="0"/>
    <x v="228"/>
    <x v="55"/>
    <s v="STORE15"/>
    <n v="3"/>
    <n v="402.3"/>
    <n v="0.21"/>
    <x v="1"/>
    <n v="953.45100000000014"/>
    <s v="Gregory Curtis"/>
    <n v="45"/>
    <x v="0"/>
    <x v="227"/>
    <s v="Vermont"/>
    <x v="3"/>
    <x v="55"/>
    <x v="4"/>
    <s v="Tops"/>
    <x v="55"/>
    <n v="342.56"/>
    <n v="181"/>
    <s v="Shelton PLC"/>
    <s v="North"/>
    <s v="East Jenniferstad"/>
    <s v="Flagship"/>
    <n v="1206.9000000000001"/>
    <n v="253.44900000000001"/>
    <n v="1027.68"/>
    <x v="1235"/>
    <x v="4"/>
    <n v="-7.7852978286246405E-2"/>
  </r>
  <r>
    <x v="1236"/>
    <x v="24"/>
    <x v="2"/>
    <x v="8"/>
    <x v="19"/>
    <x v="56"/>
    <s v="STORE7"/>
    <n v="1"/>
    <n v="729.05"/>
    <n v="0.06"/>
    <x v="2"/>
    <n v="685.3069999999999"/>
    <s v="Maria Hill"/>
    <n v="58"/>
    <x v="1"/>
    <x v="19"/>
    <s v="Nevada"/>
    <x v="1"/>
    <x v="56"/>
    <x v="3"/>
    <s v="Kitchen"/>
    <x v="56"/>
    <n v="176.07"/>
    <n v="82"/>
    <s v="Martinez-Mullins"/>
    <s v="South"/>
    <s v="Williamsfurt"/>
    <s v="Online"/>
    <n v="729.05"/>
    <n v="43.742999999999995"/>
    <n v="176.07"/>
    <x v="1236"/>
    <x v="1"/>
    <n v="0.74307864942281343"/>
  </r>
  <r>
    <x v="1237"/>
    <x v="340"/>
    <x v="2"/>
    <x v="8"/>
    <x v="211"/>
    <x v="64"/>
    <s v="STORE13"/>
    <n v="1"/>
    <n v="822.6"/>
    <n v="0.28999999999999998"/>
    <x v="1"/>
    <n v="584.04599999999994"/>
    <s v="Morgan Bowen"/>
    <n v="54"/>
    <x v="0"/>
    <x v="210"/>
    <s v="Washington"/>
    <x v="0"/>
    <x v="64"/>
    <x v="1"/>
    <s v="Accessories"/>
    <x v="64"/>
    <n v="340.14"/>
    <n v="361"/>
    <s v="Gardner, Humphrey and Contreras"/>
    <s v="East"/>
    <s v="Johnsonville"/>
    <s v="Flagship"/>
    <n v="822.6"/>
    <n v="238.554"/>
    <n v="340.14"/>
    <x v="1237"/>
    <x v="0"/>
    <n v="0.4176143659917198"/>
  </r>
  <r>
    <x v="1238"/>
    <x v="538"/>
    <x v="2"/>
    <x v="10"/>
    <x v="425"/>
    <x v="50"/>
    <s v="STORE8"/>
    <n v="2"/>
    <n v="327.25"/>
    <n v="0.19"/>
    <x v="1"/>
    <n v="530.14499999999998"/>
    <s v="David Roberts"/>
    <n v="38"/>
    <x v="0"/>
    <x v="414"/>
    <s v="Georgia"/>
    <x v="0"/>
    <x v="50"/>
    <x v="2"/>
    <s v="Skincare"/>
    <x v="50"/>
    <n v="305.5"/>
    <n v="159"/>
    <s v="Bean, Jones and Park"/>
    <s v="West"/>
    <s v="Thompsonborough"/>
    <s v="Online"/>
    <n v="654.5"/>
    <n v="124.355"/>
    <n v="611"/>
    <x v="1238"/>
    <x v="4"/>
    <n v="-0.15251487800507413"/>
  </r>
  <r>
    <x v="1239"/>
    <x v="500"/>
    <x v="0"/>
    <x v="3"/>
    <x v="42"/>
    <x v="7"/>
    <s v="STORE9"/>
    <n v="4"/>
    <n v="930.38"/>
    <n v="0"/>
    <x v="2"/>
    <n v="3721.52"/>
    <s v="Christy Hoffman"/>
    <n v="26"/>
    <x v="1"/>
    <x v="42"/>
    <s v="Indiana"/>
    <x v="1"/>
    <x v="7"/>
    <x v="3"/>
    <s v="Storage"/>
    <x v="7"/>
    <n v="138.05000000000001"/>
    <n v="89"/>
    <s v="Moore, Padilla and Butler"/>
    <s v="South"/>
    <s v="East Johnstad"/>
    <s v="Flagship"/>
    <n v="3721.52"/>
    <n v="0"/>
    <n v="552.20000000000005"/>
    <x v="1239"/>
    <x v="2"/>
    <n v="0.85161976826672969"/>
  </r>
  <r>
    <x v="1240"/>
    <x v="22"/>
    <x v="0"/>
    <x v="10"/>
    <x v="20"/>
    <x v="16"/>
    <s v="STORE5"/>
    <n v="2"/>
    <n v="437.84"/>
    <n v="0.24"/>
    <x v="0"/>
    <n v="665.51679999999999"/>
    <s v="Justin Cross"/>
    <n v="62"/>
    <x v="1"/>
    <x v="20"/>
    <s v="Nevada"/>
    <x v="3"/>
    <x v="16"/>
    <x v="3"/>
    <s v="Decor"/>
    <x v="16"/>
    <n v="219.12"/>
    <n v="378"/>
    <s v="Gray Ltd"/>
    <s v="North"/>
    <s v="New Michaelchester"/>
    <s v="Outlet"/>
    <n v="875.68"/>
    <n v="210.16319999999999"/>
    <n v="438.24"/>
    <x v="1240"/>
    <x v="1"/>
    <n v="0.34150422648984968"/>
  </r>
  <r>
    <x v="1241"/>
    <x v="461"/>
    <x v="2"/>
    <x v="5"/>
    <x v="45"/>
    <x v="30"/>
    <s v="STORE16"/>
    <n v="2"/>
    <n v="126.02"/>
    <n v="0.09"/>
    <x v="2"/>
    <n v="229.35640000000001"/>
    <s v="Eric Singh"/>
    <n v="29"/>
    <x v="1"/>
    <x v="45"/>
    <s v="New Mexico"/>
    <x v="0"/>
    <x v="30"/>
    <x v="2"/>
    <s v="Grooming"/>
    <x v="30"/>
    <n v="337.42"/>
    <n v="256"/>
    <s v="Frederick-Wright"/>
    <s v="West"/>
    <s v="New Jimmymouth"/>
    <s v="Flagship"/>
    <n v="252.04"/>
    <n v="22.683599999999998"/>
    <n v="674.84"/>
    <x v="1241"/>
    <x v="2"/>
    <n v="-1.9423203363847705"/>
  </r>
  <r>
    <x v="1242"/>
    <x v="594"/>
    <x v="2"/>
    <x v="6"/>
    <x v="168"/>
    <x v="50"/>
    <s v="STORE15"/>
    <n v="1"/>
    <n v="860.84"/>
    <n v="7.0000000000000007E-2"/>
    <x v="1"/>
    <n v="800.58119999999997"/>
    <s v="Melinda Rivera"/>
    <n v="47"/>
    <x v="1"/>
    <x v="167"/>
    <s v="New Hampshire"/>
    <x v="1"/>
    <x v="50"/>
    <x v="2"/>
    <s v="Skincare"/>
    <x v="50"/>
    <n v="305.5"/>
    <n v="159"/>
    <s v="Shelton PLC"/>
    <s v="North"/>
    <s v="East Jenniferstad"/>
    <s v="Flagship"/>
    <n v="860.84"/>
    <n v="60.258800000000008"/>
    <n v="305.5"/>
    <x v="1242"/>
    <x v="0"/>
    <n v="0.61840223077933876"/>
  </r>
  <r>
    <x v="1243"/>
    <x v="43"/>
    <x v="2"/>
    <x v="4"/>
    <x v="126"/>
    <x v="70"/>
    <s v="STORE13"/>
    <n v="1"/>
    <n v="161.80000000000001"/>
    <n v="0.24"/>
    <x v="1"/>
    <n v="122.968"/>
    <s v="Christy Vasquez"/>
    <n v="28"/>
    <x v="1"/>
    <x v="125"/>
    <s v="South Carolina"/>
    <x v="0"/>
    <x v="70"/>
    <x v="1"/>
    <s v="Accessories"/>
    <x v="70"/>
    <n v="177.98"/>
    <n v="103"/>
    <s v="Gardner, Humphrey and Contreras"/>
    <s v="East"/>
    <s v="Johnsonville"/>
    <s v="Flagship"/>
    <n v="161.80000000000001"/>
    <n v="38.832000000000001"/>
    <n v="177.98"/>
    <x v="1243"/>
    <x v="2"/>
    <n v="-0.44736842105263147"/>
  </r>
  <r>
    <x v="1244"/>
    <x v="595"/>
    <x v="2"/>
    <x v="4"/>
    <x v="392"/>
    <x v="48"/>
    <s v="STORE17"/>
    <n v="4"/>
    <n v="347.82"/>
    <n v="0.02"/>
    <x v="2"/>
    <n v="1363.4544000000001"/>
    <s v="Tammy Brennan"/>
    <n v="60"/>
    <x v="0"/>
    <x v="383"/>
    <s v="South Carolina"/>
    <x v="0"/>
    <x v="48"/>
    <x v="0"/>
    <s v="Outdoor"/>
    <x v="48"/>
    <n v="135.61000000000001"/>
    <n v="394"/>
    <s v="Holloway Ltd"/>
    <s v="North"/>
    <s v="Bensonhaven"/>
    <s v="Flagship"/>
    <n v="1391.28"/>
    <n v="27.825600000000001"/>
    <n v="542.44000000000005"/>
    <x v="1244"/>
    <x v="1"/>
    <n v="0.60215757857395158"/>
  </r>
  <r>
    <x v="1245"/>
    <x v="289"/>
    <x v="0"/>
    <x v="4"/>
    <x v="32"/>
    <x v="65"/>
    <s v="STORE16"/>
    <n v="3"/>
    <n v="416.44"/>
    <n v="0.27"/>
    <x v="0"/>
    <n v="912.00359999999989"/>
    <s v="April Phillips"/>
    <n v="62"/>
    <x v="1"/>
    <x v="32"/>
    <s v="Hawaii"/>
    <x v="1"/>
    <x v="65"/>
    <x v="4"/>
    <s v="Accessories"/>
    <x v="65"/>
    <n v="119.57"/>
    <n v="210"/>
    <s v="Frederick-Wright"/>
    <s v="West"/>
    <s v="New Jimmymouth"/>
    <s v="Flagship"/>
    <n v="1249.32"/>
    <n v="337.31639999999999"/>
    <n v="358.71"/>
    <x v="1245"/>
    <x v="1"/>
    <n v="0.60667918416111521"/>
  </r>
  <r>
    <x v="1246"/>
    <x v="534"/>
    <x v="2"/>
    <x v="7"/>
    <x v="399"/>
    <x v="85"/>
    <s v="STORE0"/>
    <n v="1"/>
    <n v="147.96"/>
    <n v="0.24"/>
    <x v="2"/>
    <n v="112.4496"/>
    <s v="Christine Vaughn"/>
    <n v="24"/>
    <x v="0"/>
    <x v="389"/>
    <s v="Oregon"/>
    <x v="3"/>
    <x v="85"/>
    <x v="1"/>
    <s v="Computer"/>
    <x v="85"/>
    <n v="86.42"/>
    <n v="222"/>
    <s v="Rivera-Warner"/>
    <s v="East"/>
    <s v="Washingtonfurt"/>
    <s v="Flagship"/>
    <n v="147.96"/>
    <n v="35.510399999999997"/>
    <n v="86.42"/>
    <x v="1246"/>
    <x v="3"/>
    <n v="0.23147792433232312"/>
  </r>
  <r>
    <x v="1247"/>
    <x v="590"/>
    <x v="0"/>
    <x v="8"/>
    <x v="312"/>
    <x v="97"/>
    <s v="STORE8"/>
    <n v="3"/>
    <n v="550.26"/>
    <n v="0.22"/>
    <x v="0"/>
    <n v="1287.6084000000001"/>
    <s v="Gene Lee"/>
    <n v="41"/>
    <x v="1"/>
    <x v="307"/>
    <s v="Virginia"/>
    <x v="1"/>
    <x v="97"/>
    <x v="4"/>
    <s v="Bottoms"/>
    <x v="97"/>
    <n v="303.75"/>
    <n v="343"/>
    <s v="Bean, Jones and Park"/>
    <s v="West"/>
    <s v="Thompsonborough"/>
    <s v="Online"/>
    <n v="1650.78"/>
    <n v="363.17160000000001"/>
    <n v="911.25"/>
    <x v="1247"/>
    <x v="4"/>
    <n v="0.29229259454970941"/>
  </r>
  <r>
    <x v="1248"/>
    <x v="157"/>
    <x v="1"/>
    <x v="1"/>
    <x v="171"/>
    <x v="0"/>
    <s v="STORE7"/>
    <n v="4"/>
    <n v="938.21"/>
    <n v="0.04"/>
    <x v="1"/>
    <n v="3602.7264"/>
    <s v="Michael Garner"/>
    <n v="21"/>
    <x v="1"/>
    <x v="170"/>
    <s v="New Hampshire"/>
    <x v="1"/>
    <x v="0"/>
    <x v="0"/>
    <s v="Team Sports"/>
    <x v="0"/>
    <n v="245.98"/>
    <n v="471"/>
    <s v="Martinez-Mullins"/>
    <s v="South"/>
    <s v="Williamsfurt"/>
    <s v="Online"/>
    <n v="3752.84"/>
    <n v="150.11360000000002"/>
    <n v="983.92"/>
    <x v="1248"/>
    <x v="3"/>
    <n v="0.72689571986371204"/>
  </r>
  <r>
    <x v="1249"/>
    <x v="596"/>
    <x v="0"/>
    <x v="2"/>
    <x v="211"/>
    <x v="32"/>
    <s v="STORE16"/>
    <n v="3"/>
    <n v="517.98"/>
    <n v="0.01"/>
    <x v="1"/>
    <n v="1538.4005999999999"/>
    <s v="Morgan Bowen"/>
    <n v="54"/>
    <x v="0"/>
    <x v="210"/>
    <s v="Washington"/>
    <x v="0"/>
    <x v="32"/>
    <x v="2"/>
    <s v="Skincare"/>
    <x v="32"/>
    <n v="358.47"/>
    <n v="213"/>
    <s v="Frederick-Wright"/>
    <s v="West"/>
    <s v="New Jimmymouth"/>
    <s v="Flagship"/>
    <n v="1553.94"/>
    <n v="15.539400000000001"/>
    <n v="1075.4100000000001"/>
    <x v="1249"/>
    <x v="0"/>
    <n v="0.30095581085966805"/>
  </r>
  <r>
    <x v="1250"/>
    <x v="597"/>
    <x v="2"/>
    <x v="0"/>
    <x v="357"/>
    <x v="96"/>
    <s v="STORE8"/>
    <n v="1"/>
    <n v="98.27"/>
    <n v="0.16"/>
    <x v="1"/>
    <n v="82.54679999999999"/>
    <s v="Thomas Phillips"/>
    <n v="20"/>
    <x v="1"/>
    <x v="350"/>
    <s v="Georgia"/>
    <x v="0"/>
    <x v="96"/>
    <x v="2"/>
    <s v="Skincare"/>
    <x v="96"/>
    <n v="312.8"/>
    <n v="350"/>
    <s v="Bean, Jones and Park"/>
    <s v="West"/>
    <s v="Thompsonborough"/>
    <s v="Online"/>
    <n v="98.27"/>
    <n v="15.7232"/>
    <n v="312.8"/>
    <x v="1250"/>
    <x v="3"/>
    <n v="-2.7893655477862263"/>
  </r>
  <r>
    <x v="1251"/>
    <x v="0"/>
    <x v="0"/>
    <x v="0"/>
    <x v="243"/>
    <x v="70"/>
    <s v="STORE11"/>
    <n v="2"/>
    <n v="875.2"/>
    <n v="0.19"/>
    <x v="0"/>
    <n v="1417.8240000000001"/>
    <s v="Tyler Garner"/>
    <n v="64"/>
    <x v="0"/>
    <x v="241"/>
    <s v="Alabama"/>
    <x v="2"/>
    <x v="70"/>
    <x v="1"/>
    <s v="Accessories"/>
    <x v="70"/>
    <n v="177.98"/>
    <n v="103"/>
    <s v="Aguirre-Keller"/>
    <s v="South"/>
    <s v="Lake Michael"/>
    <s v="Online"/>
    <n v="1750.4"/>
    <n v="332.57600000000002"/>
    <n v="355.96"/>
    <x v="1251"/>
    <x v="1"/>
    <n v="0.7489392195364164"/>
  </r>
  <r>
    <x v="1252"/>
    <x v="593"/>
    <x v="0"/>
    <x v="6"/>
    <x v="428"/>
    <x v="56"/>
    <s v="STORE0"/>
    <n v="1"/>
    <n v="227.35"/>
    <n v="0.06"/>
    <x v="2"/>
    <n v="213.709"/>
    <s v="Roberta Green"/>
    <n v="64"/>
    <x v="0"/>
    <x v="417"/>
    <s v="Washington"/>
    <x v="1"/>
    <x v="56"/>
    <x v="3"/>
    <s v="Kitchen"/>
    <x v="56"/>
    <n v="176.07"/>
    <n v="82"/>
    <s v="Rivera-Warner"/>
    <s v="East"/>
    <s v="Washingtonfurt"/>
    <s v="Flagship"/>
    <n v="227.35"/>
    <n v="13.641"/>
    <n v="176.07"/>
    <x v="1252"/>
    <x v="1"/>
    <n v="0.17612267148318511"/>
  </r>
  <r>
    <x v="1253"/>
    <x v="163"/>
    <x v="1"/>
    <x v="3"/>
    <x v="256"/>
    <x v="1"/>
    <s v="STORE1"/>
    <n v="1"/>
    <n v="842.46"/>
    <n v="0.05"/>
    <x v="2"/>
    <n v="800.33699999999999"/>
    <s v="Antonio Jones"/>
    <n v="48"/>
    <x v="0"/>
    <x v="254"/>
    <s v="Georgia"/>
    <x v="2"/>
    <x v="1"/>
    <x v="1"/>
    <s v="Audio"/>
    <x v="1"/>
    <n v="403.71"/>
    <n v="159"/>
    <s v="Martinez, Adkins and Johnson"/>
    <s v="North"/>
    <s v="Danielmouth"/>
    <s v="Flagship"/>
    <n v="842.46"/>
    <n v="42.123000000000005"/>
    <n v="403.71"/>
    <x v="1253"/>
    <x v="0"/>
    <n v="0.49557498903586866"/>
  </r>
  <r>
    <x v="1254"/>
    <x v="525"/>
    <x v="0"/>
    <x v="8"/>
    <x v="314"/>
    <x v="14"/>
    <s v="STORE11"/>
    <n v="3"/>
    <n v="120.67"/>
    <n v="0.08"/>
    <x v="2"/>
    <n v="333.04919999999998"/>
    <s v="Blake Harrison"/>
    <n v="63"/>
    <x v="1"/>
    <x v="309"/>
    <s v="Washington"/>
    <x v="1"/>
    <x v="14"/>
    <x v="4"/>
    <s v="Tops"/>
    <x v="14"/>
    <n v="223.43"/>
    <n v="154"/>
    <s v="Aguirre-Keller"/>
    <s v="South"/>
    <s v="Lake Michael"/>
    <s v="Online"/>
    <n v="362.01"/>
    <n v="28.960799999999999"/>
    <n v="670.29"/>
    <x v="1254"/>
    <x v="1"/>
    <n v="-1.0125855279039853"/>
  </r>
  <r>
    <x v="1255"/>
    <x v="598"/>
    <x v="0"/>
    <x v="10"/>
    <x v="388"/>
    <x v="42"/>
    <s v="STORE3"/>
    <n v="4"/>
    <n v="176.13"/>
    <n v="0.27"/>
    <x v="1"/>
    <n v="514.29959999999994"/>
    <s v="Sarah Marsh"/>
    <n v="47"/>
    <x v="1"/>
    <x v="379"/>
    <s v="New York"/>
    <x v="0"/>
    <x v="42"/>
    <x v="0"/>
    <s v="Accessories"/>
    <x v="42"/>
    <n v="131.51"/>
    <n v="199.2"/>
    <s v="Johnson-Wright"/>
    <s v="North"/>
    <s v="Hoodberg"/>
    <s v="Outlet"/>
    <n v="704.52"/>
    <n v="190.22040000000001"/>
    <n v="526.04"/>
    <x v="1255"/>
    <x v="0"/>
    <n v="-2.2827939201197169E-2"/>
  </r>
  <r>
    <x v="1256"/>
    <x v="202"/>
    <x v="2"/>
    <x v="4"/>
    <x v="457"/>
    <x v="81"/>
    <s v="STORE11"/>
    <n v="4"/>
    <n v="592.67999999999995"/>
    <n v="0.03"/>
    <x v="0"/>
    <n v="2299.5983999999999"/>
    <s v="Shane Mills"/>
    <n v="59"/>
    <x v="0"/>
    <x v="445"/>
    <s v="Nebraska"/>
    <x v="3"/>
    <x v="81"/>
    <x v="2"/>
    <s v="Skincare"/>
    <x v="81"/>
    <n v="266.86"/>
    <n v="458"/>
    <s v="Aguirre-Keller"/>
    <s v="South"/>
    <s v="Lake Michael"/>
    <s v="Online"/>
    <n v="2370.7199999999998"/>
    <n v="71.121599999999987"/>
    <n v="1067.44"/>
    <x v="1256"/>
    <x v="1"/>
    <n v="0.53581460136691683"/>
  </r>
  <r>
    <x v="1257"/>
    <x v="581"/>
    <x v="0"/>
    <x v="9"/>
    <x v="72"/>
    <x v="7"/>
    <s v="STORE4"/>
    <n v="4"/>
    <n v="662.43"/>
    <n v="0.24"/>
    <x v="1"/>
    <n v="2013.7872"/>
    <s v="John Bradford"/>
    <n v="48"/>
    <x v="0"/>
    <x v="72"/>
    <s v="Vermont"/>
    <x v="2"/>
    <x v="7"/>
    <x v="3"/>
    <s v="Storage"/>
    <x v="7"/>
    <n v="138.05000000000001"/>
    <n v="89"/>
    <s v="Alexander Group"/>
    <s v="South"/>
    <s v="Port Sharon"/>
    <s v="Online"/>
    <n v="2649.72"/>
    <n v="635.93279999999993"/>
    <n v="552.20000000000005"/>
    <x v="1257"/>
    <x v="0"/>
    <n v="0.7257902920427739"/>
  </r>
  <r>
    <x v="1258"/>
    <x v="599"/>
    <x v="0"/>
    <x v="0"/>
    <x v="147"/>
    <x v="19"/>
    <s v="STORE8"/>
    <n v="3"/>
    <n v="518.35"/>
    <n v="0.21"/>
    <x v="2"/>
    <n v="1228.4894999999999"/>
    <s v="Susan Mcdonald"/>
    <n v="45"/>
    <x v="0"/>
    <x v="146"/>
    <s v="Arkansas"/>
    <x v="2"/>
    <x v="19"/>
    <x v="1"/>
    <s v="Computer"/>
    <x v="19"/>
    <n v="253.33"/>
    <n v="266"/>
    <s v="Bean, Jones and Park"/>
    <s v="West"/>
    <s v="Thompsonborough"/>
    <s v="Online"/>
    <n v="1555.0500000000002"/>
    <n v="326.56050000000005"/>
    <n v="759.99"/>
    <x v="1258"/>
    <x v="4"/>
    <n v="0.38136223386524665"/>
  </r>
  <r>
    <x v="1259"/>
    <x v="574"/>
    <x v="0"/>
    <x v="7"/>
    <x v="441"/>
    <x v="86"/>
    <s v="STORE5"/>
    <n v="1"/>
    <n v="85.58"/>
    <n v="0.1"/>
    <x v="2"/>
    <n v="77.022000000000006"/>
    <s v="Kara Dodson"/>
    <n v="20"/>
    <x v="0"/>
    <x v="430"/>
    <s v="Vermont"/>
    <x v="2"/>
    <x v="86"/>
    <x v="0"/>
    <s v="Equipment"/>
    <x v="86"/>
    <n v="103.45"/>
    <n v="465"/>
    <s v="Gray Ltd"/>
    <s v="North"/>
    <s v="New Michaelchester"/>
    <s v="Outlet"/>
    <n v="85.58"/>
    <n v="8.5579999999999998"/>
    <n v="103.45"/>
    <x v="1259"/>
    <x v="3"/>
    <n v="-0.34312274415102173"/>
  </r>
  <r>
    <x v="1260"/>
    <x v="100"/>
    <x v="0"/>
    <x v="6"/>
    <x v="402"/>
    <x v="72"/>
    <s v="STORE1"/>
    <n v="4"/>
    <n v="800"/>
    <n v="0.2"/>
    <x v="0"/>
    <n v="2560"/>
    <s v="Elizabeth Smith"/>
    <n v="23"/>
    <x v="0"/>
    <x v="392"/>
    <s v="Ohio"/>
    <x v="3"/>
    <x v="72"/>
    <x v="3"/>
    <s v="Lighting"/>
    <x v="72"/>
    <n v="371.38"/>
    <n v="220"/>
    <s v="Martinez, Adkins and Johnson"/>
    <s v="North"/>
    <s v="Danielmouth"/>
    <s v="Flagship"/>
    <n v="3200"/>
    <n v="640"/>
    <n v="1485.52"/>
    <x v="1260"/>
    <x v="3"/>
    <n v="0.41971875000000003"/>
  </r>
  <r>
    <x v="1261"/>
    <x v="69"/>
    <x v="2"/>
    <x v="7"/>
    <x v="440"/>
    <x v="17"/>
    <s v="STORE10"/>
    <n v="3"/>
    <n v="118.25"/>
    <n v="0.26"/>
    <x v="1"/>
    <n v="262.51499999999999"/>
    <s v="Curtis Haynes"/>
    <n v="60"/>
    <x v="1"/>
    <x v="429"/>
    <s v="Iowa"/>
    <x v="0"/>
    <x v="17"/>
    <x v="2"/>
    <s v="Fragrance"/>
    <x v="17"/>
    <n v="482.75"/>
    <n v="444"/>
    <s v="Hill, Wagner and Ballard"/>
    <s v="East"/>
    <s v="East Davidville"/>
    <s v="Online"/>
    <n v="354.75"/>
    <n v="92.234999999999999"/>
    <n v="1448.25"/>
    <x v="1261"/>
    <x v="1"/>
    <n v="-4.516827609850866"/>
  </r>
  <r>
    <x v="1262"/>
    <x v="205"/>
    <x v="1"/>
    <x v="3"/>
    <x v="436"/>
    <x v="79"/>
    <s v="STORE15"/>
    <n v="1"/>
    <n v="223.25"/>
    <n v="0.28999999999999998"/>
    <x v="0"/>
    <n v="158.50749999999999"/>
    <s v="Holly Robinson"/>
    <n v="45"/>
    <x v="1"/>
    <x v="425"/>
    <s v="Washington"/>
    <x v="1"/>
    <x v="79"/>
    <x v="2"/>
    <s v="Skincare"/>
    <x v="79"/>
    <n v="283.83"/>
    <n v="244"/>
    <s v="Shelton PLC"/>
    <s v="North"/>
    <s v="East Jenniferstad"/>
    <s v="Flagship"/>
    <n v="223.25"/>
    <n v="64.742499999999993"/>
    <n v="283.83"/>
    <x v="1262"/>
    <x v="4"/>
    <n v="-0.79064082141223602"/>
  </r>
  <r>
    <x v="1263"/>
    <x v="89"/>
    <x v="0"/>
    <x v="7"/>
    <x v="115"/>
    <x v="79"/>
    <s v="STORE4"/>
    <n v="3"/>
    <n v="918.76"/>
    <n v="0.2"/>
    <x v="1"/>
    <n v="2205.0239999999999"/>
    <s v="Jose Stewart"/>
    <n v="18"/>
    <x v="1"/>
    <x v="114"/>
    <s v="Maine"/>
    <x v="0"/>
    <x v="79"/>
    <x v="2"/>
    <s v="Skincare"/>
    <x v="79"/>
    <n v="283.83"/>
    <n v="244"/>
    <s v="Alexander Group"/>
    <s v="South"/>
    <s v="Port Sharon"/>
    <s v="Online"/>
    <n v="2756.2799999999997"/>
    <n v="551.25599999999997"/>
    <n v="851.49"/>
    <x v="1263"/>
    <x v="3"/>
    <n v="0.61384093778571114"/>
  </r>
  <r>
    <x v="1264"/>
    <x v="600"/>
    <x v="0"/>
    <x v="0"/>
    <x v="432"/>
    <x v="94"/>
    <s v="STORE13"/>
    <n v="2"/>
    <n v="905.26"/>
    <n v="0.15"/>
    <x v="2"/>
    <n v="1538.942"/>
    <s v="Antonio Leon"/>
    <n v="48"/>
    <x v="0"/>
    <x v="421"/>
    <s v="Hawaii"/>
    <x v="3"/>
    <x v="94"/>
    <x v="3"/>
    <s v="Furniture"/>
    <x v="94"/>
    <n v="388.46"/>
    <n v="208"/>
    <s v="Gardner, Humphrey and Contreras"/>
    <s v="East"/>
    <s v="Johnsonville"/>
    <s v="Flagship"/>
    <n v="1810.52"/>
    <n v="271.57799999999997"/>
    <n v="776.92"/>
    <x v="1264"/>
    <x v="0"/>
    <n v="0.49515966163767061"/>
  </r>
  <r>
    <x v="1265"/>
    <x v="312"/>
    <x v="0"/>
    <x v="1"/>
    <x v="212"/>
    <x v="30"/>
    <s v="STORE19"/>
    <n v="4"/>
    <n v="295.39999999999998"/>
    <n v="0.23"/>
    <x v="1"/>
    <n v="909.83199999999999"/>
    <s v="Jason Mullins"/>
    <n v="47"/>
    <x v="1"/>
    <x v="211"/>
    <s v="Delaware"/>
    <x v="2"/>
    <x v="30"/>
    <x v="2"/>
    <s v="Grooming"/>
    <x v="30"/>
    <n v="337.42"/>
    <n v="256"/>
    <s v="Mann-Austin"/>
    <s v="East"/>
    <s v="Vasquezborough"/>
    <s v="Online"/>
    <n v="1181.5999999999999"/>
    <n v="271.76799999999997"/>
    <n v="1349.68"/>
    <x v="1265"/>
    <x v="0"/>
    <n v="-0.48343870077113144"/>
  </r>
  <r>
    <x v="1266"/>
    <x v="206"/>
    <x v="2"/>
    <x v="0"/>
    <x v="98"/>
    <x v="32"/>
    <s v="STORE5"/>
    <n v="1"/>
    <n v="252.18"/>
    <n v="0.23"/>
    <x v="1"/>
    <n v="194.17859999999999"/>
    <s v="Melissa Duffy Md"/>
    <n v="58"/>
    <x v="1"/>
    <x v="98"/>
    <s v="South Carolina"/>
    <x v="3"/>
    <x v="32"/>
    <x v="2"/>
    <s v="Skincare"/>
    <x v="32"/>
    <n v="358.47"/>
    <n v="213"/>
    <s v="Gray Ltd"/>
    <s v="North"/>
    <s v="New Michaelchester"/>
    <s v="Outlet"/>
    <n v="252.18"/>
    <n v="58.001400000000004"/>
    <n v="358.47"/>
    <x v="1266"/>
    <x v="1"/>
    <n v="-0.84608396599831315"/>
  </r>
  <r>
    <x v="1267"/>
    <x v="35"/>
    <x v="2"/>
    <x v="7"/>
    <x v="7"/>
    <x v="0"/>
    <s v="STORE12"/>
    <n v="4"/>
    <n v="792.1"/>
    <n v="0.19"/>
    <x v="2"/>
    <n v="2566.404"/>
    <s v="Patrick Roberts"/>
    <n v="41"/>
    <x v="1"/>
    <x v="7"/>
    <s v="Missouri"/>
    <x v="1"/>
    <x v="0"/>
    <x v="0"/>
    <s v="Team Sports"/>
    <x v="0"/>
    <n v="245.98"/>
    <n v="471"/>
    <s v="Thomas, Bridges and Harris"/>
    <s v="North"/>
    <s v="Sabrinatown"/>
    <s v="Online"/>
    <n v="3168.4"/>
    <n v="601.99599999999998"/>
    <n v="983.92"/>
    <x v="1267"/>
    <x v="4"/>
    <n v="0.61661531076167275"/>
  </r>
  <r>
    <x v="1268"/>
    <x v="601"/>
    <x v="0"/>
    <x v="5"/>
    <x v="136"/>
    <x v="12"/>
    <s v="STORE14"/>
    <n v="1"/>
    <n v="883.36"/>
    <n v="0.11"/>
    <x v="1"/>
    <n v="786.19040000000007"/>
    <s v="Nathan Campbell"/>
    <n v="37"/>
    <x v="0"/>
    <x v="135"/>
    <s v="Oklahoma"/>
    <x v="0"/>
    <x v="12"/>
    <x v="0"/>
    <s v="Accessories"/>
    <x v="12"/>
    <n v="131.24"/>
    <n v="232"/>
    <s v="Mcdonald Inc"/>
    <s v="South"/>
    <s v="Christopherland"/>
    <s v="Outlet"/>
    <n v="883.36"/>
    <n v="97.169600000000003"/>
    <n v="131.24"/>
    <x v="1268"/>
    <x v="4"/>
    <n v="0.8330684271901565"/>
  </r>
  <r>
    <x v="1269"/>
    <x v="602"/>
    <x v="1"/>
    <x v="3"/>
    <x v="16"/>
    <x v="20"/>
    <s v="STORE0"/>
    <n v="4"/>
    <n v="305.95"/>
    <n v="0.08"/>
    <x v="1"/>
    <n v="1125.896"/>
    <s v="Arthur Warren"/>
    <n v="38"/>
    <x v="0"/>
    <x v="16"/>
    <s v="Nevada"/>
    <x v="0"/>
    <x v="20"/>
    <x v="4"/>
    <s v="Bottoms"/>
    <x v="20"/>
    <n v="218.22"/>
    <n v="224"/>
    <s v="Rivera-Warner"/>
    <s v="East"/>
    <s v="Washingtonfurt"/>
    <s v="Flagship"/>
    <n v="1223.8"/>
    <n v="97.903999999999996"/>
    <n v="872.88"/>
    <x v="1269"/>
    <x v="4"/>
    <n v="0.22472413082558246"/>
  </r>
  <r>
    <x v="1270"/>
    <x v="75"/>
    <x v="0"/>
    <x v="3"/>
    <x v="123"/>
    <x v="87"/>
    <s v="STORE7"/>
    <n v="3"/>
    <n v="742.45"/>
    <n v="0.23"/>
    <x v="2"/>
    <n v="1715.0595000000001"/>
    <s v="Terry Moses"/>
    <n v="51"/>
    <x v="1"/>
    <x v="122"/>
    <s v="Nevada"/>
    <x v="1"/>
    <x v="87"/>
    <x v="4"/>
    <s v="Accessories"/>
    <x v="87"/>
    <n v="113.83"/>
    <n v="485"/>
    <s v="Martinez-Mullins"/>
    <s v="South"/>
    <s v="Williamsfurt"/>
    <s v="Online"/>
    <n v="2227.3500000000004"/>
    <n v="512.29050000000007"/>
    <n v="341.49"/>
    <x v="1270"/>
    <x v="0"/>
    <n v="0.8008873744613525"/>
  </r>
  <r>
    <x v="1271"/>
    <x v="130"/>
    <x v="0"/>
    <x v="10"/>
    <x v="394"/>
    <x v="60"/>
    <s v="STORE18"/>
    <n v="3"/>
    <n v="336.1"/>
    <n v="0.12"/>
    <x v="2"/>
    <n v="887.30400000000009"/>
    <s v="Carlos Flores"/>
    <n v="20"/>
    <x v="0"/>
    <x v="385"/>
    <s v="Washington"/>
    <x v="0"/>
    <x v="60"/>
    <x v="4"/>
    <s v="Accessories"/>
    <x v="60"/>
    <n v="174.02"/>
    <n v="268"/>
    <s v="Guerrero-Schmitt"/>
    <s v="East"/>
    <s v="East Stevechester"/>
    <s v="Flagship"/>
    <n v="1008.3000000000001"/>
    <n v="120.99600000000001"/>
    <n v="522.06000000000006"/>
    <x v="1271"/>
    <x v="3"/>
    <n v="0.41163344242784883"/>
  </r>
  <r>
    <x v="1272"/>
    <x v="213"/>
    <x v="2"/>
    <x v="7"/>
    <x v="30"/>
    <x v="35"/>
    <s v="STORE7"/>
    <n v="3"/>
    <n v="310.36"/>
    <n v="0.14000000000000001"/>
    <x v="2"/>
    <n v="800.72879999999998"/>
    <s v="Shane Brown"/>
    <n v="23"/>
    <x v="1"/>
    <x v="30"/>
    <s v="Michigan"/>
    <x v="0"/>
    <x v="35"/>
    <x v="3"/>
    <s v="Decor"/>
    <x v="35"/>
    <n v="218.48"/>
    <n v="276"/>
    <s v="Martinez-Mullins"/>
    <s v="South"/>
    <s v="Williamsfurt"/>
    <s v="Online"/>
    <n v="931.08"/>
    <n v="130.35120000000001"/>
    <n v="655.43999999999994"/>
    <x v="1272"/>
    <x v="3"/>
    <n v="0.1814457029645993"/>
  </r>
  <r>
    <x v="1273"/>
    <x v="359"/>
    <x v="2"/>
    <x v="10"/>
    <x v="419"/>
    <x v="24"/>
    <s v="STORE8"/>
    <n v="3"/>
    <n v="992.81"/>
    <n v="0.04"/>
    <x v="1"/>
    <n v="2859.2928000000002"/>
    <s v="Aaron Luna"/>
    <n v="21"/>
    <x v="1"/>
    <x v="408"/>
    <s v="Ohio"/>
    <x v="3"/>
    <x v="24"/>
    <x v="1"/>
    <s v="Audio"/>
    <x v="24"/>
    <n v="431.67"/>
    <n v="73"/>
    <s v="Bean, Jones and Park"/>
    <s v="West"/>
    <s v="Thompsonborough"/>
    <s v="Online"/>
    <n v="2978.43"/>
    <n v="119.13719999999999"/>
    <n v="1295.01"/>
    <x v="1273"/>
    <x v="3"/>
    <n v="0.54708730774266978"/>
  </r>
  <r>
    <x v="1274"/>
    <x v="30"/>
    <x v="1"/>
    <x v="11"/>
    <x v="227"/>
    <x v="17"/>
    <s v="STORE11"/>
    <n v="3"/>
    <n v="257.11"/>
    <n v="0.26"/>
    <x v="2"/>
    <n v="570.78420000000006"/>
    <s v="Wanda Snyder"/>
    <n v="54"/>
    <x v="0"/>
    <x v="226"/>
    <s v="Vermont"/>
    <x v="3"/>
    <x v="17"/>
    <x v="2"/>
    <s v="Fragrance"/>
    <x v="17"/>
    <n v="482.75"/>
    <n v="444"/>
    <s v="Aguirre-Keller"/>
    <s v="South"/>
    <s v="Lake Michael"/>
    <s v="Online"/>
    <n v="771.33"/>
    <n v="200.54580000000001"/>
    <n v="1448.25"/>
    <x v="1274"/>
    <x v="0"/>
    <n v="-1.5372986848619843"/>
  </r>
  <r>
    <x v="1275"/>
    <x v="603"/>
    <x v="2"/>
    <x v="9"/>
    <x v="233"/>
    <x v="98"/>
    <s v="STORE12"/>
    <n v="4"/>
    <n v="816.29"/>
    <n v="0.24"/>
    <x v="1"/>
    <n v="2481.5216"/>
    <s v="George Davis"/>
    <n v="50"/>
    <x v="1"/>
    <x v="231"/>
    <s v="Massachusetts"/>
    <x v="3"/>
    <x v="98"/>
    <x v="0"/>
    <s v="Accessories"/>
    <x v="98"/>
    <n v="60.65"/>
    <n v="75"/>
    <s v="Thomas, Bridges and Harris"/>
    <s v="North"/>
    <s v="Sabrinatown"/>
    <s v="Online"/>
    <n v="3265.16"/>
    <n v="783.63839999999993"/>
    <n v="242.6"/>
    <x v="1275"/>
    <x v="0"/>
    <n v="0.90223740143950393"/>
  </r>
  <r>
    <x v="1276"/>
    <x v="539"/>
    <x v="1"/>
    <x v="1"/>
    <x v="397"/>
    <x v="17"/>
    <s v="STORE12"/>
    <n v="4"/>
    <n v="755.82"/>
    <n v="0.22"/>
    <x v="2"/>
    <n v="2358.1583999999998"/>
    <s v="Michael Chang"/>
    <n v="50"/>
    <x v="0"/>
    <x v="387"/>
    <s v="North Carolina"/>
    <x v="1"/>
    <x v="17"/>
    <x v="2"/>
    <s v="Fragrance"/>
    <x v="17"/>
    <n v="482.75"/>
    <n v="444"/>
    <s v="Thomas, Bridges and Harris"/>
    <s v="North"/>
    <s v="Sabrinatown"/>
    <s v="Online"/>
    <n v="3023.28"/>
    <n v="665.12160000000006"/>
    <n v="1931"/>
    <x v="1276"/>
    <x v="0"/>
    <n v="0.18114067316258306"/>
  </r>
  <r>
    <x v="1277"/>
    <x v="414"/>
    <x v="0"/>
    <x v="7"/>
    <x v="458"/>
    <x v="90"/>
    <s v="STORE14"/>
    <n v="1"/>
    <n v="449.6"/>
    <n v="0.01"/>
    <x v="1"/>
    <n v="445.10399999999998"/>
    <s v="Jeremy Harris"/>
    <n v="59"/>
    <x v="1"/>
    <x v="446"/>
    <s v="Ohio"/>
    <x v="3"/>
    <x v="90"/>
    <x v="1"/>
    <s v="Computer"/>
    <x v="90"/>
    <n v="112.42"/>
    <n v="416"/>
    <s v="Mcdonald Inc"/>
    <s v="South"/>
    <s v="Christopherland"/>
    <s v="Outlet"/>
    <n v="449.6"/>
    <n v="4.4960000000000004"/>
    <n v="112.42"/>
    <x v="1277"/>
    <x v="1"/>
    <n v="0.74742981415579279"/>
  </r>
  <r>
    <x v="1278"/>
    <x v="540"/>
    <x v="0"/>
    <x v="0"/>
    <x v="378"/>
    <x v="66"/>
    <s v="STORE0"/>
    <n v="2"/>
    <n v="779.29"/>
    <n v="0.12"/>
    <x v="2"/>
    <n v="1371.5504000000001"/>
    <s v="Jeffrey Mccarthy"/>
    <n v="25"/>
    <x v="1"/>
    <x v="369"/>
    <s v="Nebraska"/>
    <x v="3"/>
    <x v="66"/>
    <x v="3"/>
    <s v="Decor"/>
    <x v="66"/>
    <n v="48.01"/>
    <n v="439"/>
    <s v="Rivera-Warner"/>
    <s v="East"/>
    <s v="Washingtonfurt"/>
    <s v="Flagship"/>
    <n v="1558.58"/>
    <n v="187.02959999999999"/>
    <n v="96.02"/>
    <x v="1278"/>
    <x v="3"/>
    <n v="0.92999163574302479"/>
  </r>
  <r>
    <x v="1279"/>
    <x v="157"/>
    <x v="1"/>
    <x v="1"/>
    <x v="9"/>
    <x v="25"/>
    <s v="STORE17"/>
    <n v="1"/>
    <n v="748.75"/>
    <n v="0.1"/>
    <x v="2"/>
    <n v="673.875"/>
    <s v="David Pierce"/>
    <n v="45"/>
    <x v="1"/>
    <x v="9"/>
    <s v="Washington"/>
    <x v="1"/>
    <x v="25"/>
    <x v="1"/>
    <s v="Appliances"/>
    <x v="25"/>
    <n v="480.9"/>
    <n v="104"/>
    <s v="Holloway Ltd"/>
    <s v="North"/>
    <s v="Bensonhaven"/>
    <s v="Flagship"/>
    <n v="748.75"/>
    <n v="74.875"/>
    <n v="480.9"/>
    <x v="1279"/>
    <x v="4"/>
    <n v="0.28636616583194213"/>
  </r>
  <r>
    <x v="1280"/>
    <x v="604"/>
    <x v="0"/>
    <x v="6"/>
    <x v="282"/>
    <x v="41"/>
    <s v="STORE0"/>
    <n v="2"/>
    <n v="121.67"/>
    <n v="0.08"/>
    <x v="2"/>
    <n v="223.87280000000001"/>
    <s v="Erin Ward"/>
    <n v="60"/>
    <x v="0"/>
    <x v="279"/>
    <s v="New York"/>
    <x v="3"/>
    <x v="41"/>
    <x v="2"/>
    <s v="Makeup"/>
    <x v="41"/>
    <n v="183.04"/>
    <n v="457"/>
    <s v="Rivera-Warner"/>
    <s v="East"/>
    <s v="Washingtonfurt"/>
    <s v="Flagship"/>
    <n v="243.34"/>
    <n v="19.467200000000002"/>
    <n v="366.08"/>
    <x v="1280"/>
    <x v="1"/>
    <n v="-0.6352142823960748"/>
  </r>
  <r>
    <x v="1281"/>
    <x v="605"/>
    <x v="2"/>
    <x v="5"/>
    <x v="36"/>
    <x v="2"/>
    <s v="STORE15"/>
    <n v="3"/>
    <n v="225.14"/>
    <n v="0.15"/>
    <x v="2"/>
    <n v="574.10699999999997"/>
    <s v="Darrell Miller"/>
    <n v="59"/>
    <x v="1"/>
    <x v="36"/>
    <s v="Florida"/>
    <x v="1"/>
    <x v="2"/>
    <x v="2"/>
    <s v="Fragrance"/>
    <x v="2"/>
    <n v="43.29"/>
    <n v="267"/>
    <s v="Shelton PLC"/>
    <s v="North"/>
    <s v="East Jenniferstad"/>
    <s v="Flagship"/>
    <n v="675.42"/>
    <n v="101.31299999999999"/>
    <n v="129.87"/>
    <x v="1281"/>
    <x v="1"/>
    <n v="0.77378781307317279"/>
  </r>
  <r>
    <x v="1282"/>
    <x v="213"/>
    <x v="2"/>
    <x v="7"/>
    <x v="84"/>
    <x v="35"/>
    <s v="STORE19"/>
    <n v="1"/>
    <n v="654.17999999999995"/>
    <n v="0.19"/>
    <x v="1"/>
    <n v="529.88580000000002"/>
    <s v="Darren Burton"/>
    <n v="21"/>
    <x v="1"/>
    <x v="84"/>
    <s v="Tennessee"/>
    <x v="3"/>
    <x v="35"/>
    <x v="3"/>
    <s v="Decor"/>
    <x v="35"/>
    <n v="218.48"/>
    <n v="276"/>
    <s v="Mann-Austin"/>
    <s v="East"/>
    <s v="Vasquezborough"/>
    <s v="Online"/>
    <n v="654.17999999999995"/>
    <n v="124.29419999999999"/>
    <n v="218.48"/>
    <x v="1282"/>
    <x v="3"/>
    <n v="0.58768474263699833"/>
  </r>
  <r>
    <x v="1283"/>
    <x v="25"/>
    <x v="0"/>
    <x v="8"/>
    <x v="63"/>
    <x v="51"/>
    <s v="STORE5"/>
    <n v="2"/>
    <n v="504.98"/>
    <n v="0.08"/>
    <x v="2"/>
    <n v="929.16320000000007"/>
    <s v="Cheryl Copeland"/>
    <n v="51"/>
    <x v="0"/>
    <x v="63"/>
    <s v="Maryland"/>
    <x v="1"/>
    <x v="51"/>
    <x v="2"/>
    <s v="Haircare"/>
    <x v="51"/>
    <n v="214.32"/>
    <n v="383"/>
    <s v="Gray Ltd"/>
    <s v="North"/>
    <s v="New Michaelchester"/>
    <s v="Outlet"/>
    <n v="1009.96"/>
    <n v="80.796800000000005"/>
    <n v="428.64"/>
    <x v="1283"/>
    <x v="0"/>
    <n v="0.53868168692001583"/>
  </r>
  <r>
    <x v="1284"/>
    <x v="260"/>
    <x v="2"/>
    <x v="2"/>
    <x v="74"/>
    <x v="59"/>
    <s v="STORE8"/>
    <n v="2"/>
    <n v="623.20000000000005"/>
    <n v="0.14000000000000001"/>
    <x v="2"/>
    <n v="1071.904"/>
    <s v="Frank Stewart"/>
    <n v="44"/>
    <x v="1"/>
    <x v="74"/>
    <s v="Delaware"/>
    <x v="3"/>
    <x v="59"/>
    <x v="0"/>
    <s v="Accessories"/>
    <x v="59"/>
    <n v="434.84"/>
    <n v="185"/>
    <s v="Bean, Jones and Park"/>
    <s v="West"/>
    <s v="Thompsonborough"/>
    <s v="Online"/>
    <n v="1246.4000000000001"/>
    <n v="174.49600000000004"/>
    <n v="869.68"/>
    <x v="1284"/>
    <x v="4"/>
    <n v="0.18865868585246445"/>
  </r>
  <r>
    <x v="1285"/>
    <x v="587"/>
    <x v="0"/>
    <x v="3"/>
    <x v="88"/>
    <x v="23"/>
    <s v="STORE16"/>
    <n v="2"/>
    <n v="530.54"/>
    <n v="0.28000000000000003"/>
    <x v="2"/>
    <n v="763.97759999999994"/>
    <s v="Andrew Smith"/>
    <n v="60"/>
    <x v="0"/>
    <x v="88"/>
    <s v="Wisconsin"/>
    <x v="3"/>
    <x v="23"/>
    <x v="4"/>
    <s v="Accessories"/>
    <x v="23"/>
    <n v="261"/>
    <n v="59"/>
    <s v="Frederick-Wright"/>
    <s v="West"/>
    <s v="New Jimmymouth"/>
    <s v="Flagship"/>
    <n v="1061.08"/>
    <n v="297.10239999999999"/>
    <n v="522"/>
    <x v="1285"/>
    <x v="1"/>
    <n v="0.31673389376861305"/>
  </r>
  <r>
    <x v="1286"/>
    <x v="402"/>
    <x v="2"/>
    <x v="2"/>
    <x v="317"/>
    <x v="90"/>
    <s v="STORE16"/>
    <n v="3"/>
    <n v="279.45"/>
    <n v="0.15"/>
    <x v="2"/>
    <n v="712.59749999999985"/>
    <s v="Brandon Mcbride"/>
    <n v="63"/>
    <x v="1"/>
    <x v="312"/>
    <s v="Alaska"/>
    <x v="1"/>
    <x v="90"/>
    <x v="1"/>
    <s v="Computer"/>
    <x v="90"/>
    <n v="112.42"/>
    <n v="416"/>
    <s v="Frederick-Wright"/>
    <s v="West"/>
    <s v="New Jimmymouth"/>
    <s v="Flagship"/>
    <n v="838.34999999999991"/>
    <n v="125.75249999999998"/>
    <n v="337.26"/>
    <x v="1286"/>
    <x v="1"/>
    <n v="0.52671739656678551"/>
  </r>
  <r>
    <x v="1287"/>
    <x v="606"/>
    <x v="0"/>
    <x v="1"/>
    <x v="176"/>
    <x v="21"/>
    <s v="STORE8"/>
    <n v="3"/>
    <n v="906.99"/>
    <n v="0.26"/>
    <x v="2"/>
    <n v="2013.5178000000001"/>
    <s v="Cynthia Payne"/>
    <n v="32"/>
    <x v="1"/>
    <x v="175"/>
    <s v="Kentucky"/>
    <x v="3"/>
    <x v="21"/>
    <x v="2"/>
    <s v="Haircare"/>
    <x v="21"/>
    <n v="115.82"/>
    <n v="460"/>
    <s v="Bean, Jones and Park"/>
    <s v="West"/>
    <s v="Thompsonborough"/>
    <s v="Online"/>
    <n v="2720.9700000000003"/>
    <n v="707.45220000000006"/>
    <n v="347.46"/>
    <x v="1287"/>
    <x v="2"/>
    <n v="0.82743634051807236"/>
  </r>
  <r>
    <x v="1288"/>
    <x v="513"/>
    <x v="2"/>
    <x v="10"/>
    <x v="45"/>
    <x v="61"/>
    <s v="STORE17"/>
    <n v="4"/>
    <n v="408.76"/>
    <n v="0.12"/>
    <x v="2"/>
    <n v="1438.8352"/>
    <s v="Eric Singh"/>
    <n v="29"/>
    <x v="1"/>
    <x v="45"/>
    <s v="New Mexico"/>
    <x v="0"/>
    <x v="61"/>
    <x v="3"/>
    <s v="Kitchen"/>
    <x v="61"/>
    <n v="143.43"/>
    <n v="58"/>
    <s v="Holloway Ltd"/>
    <s v="North"/>
    <s v="Bensonhaven"/>
    <s v="Flagship"/>
    <n v="1635.04"/>
    <n v="196.20479999999998"/>
    <n v="573.72"/>
    <x v="1288"/>
    <x v="2"/>
    <n v="0.60126079762296614"/>
  </r>
  <r>
    <x v="1289"/>
    <x v="607"/>
    <x v="0"/>
    <x v="8"/>
    <x v="372"/>
    <x v="14"/>
    <s v="STORE9"/>
    <n v="2"/>
    <n v="117.34"/>
    <n v="0.09"/>
    <x v="1"/>
    <n v="213.55879999999999"/>
    <s v="Curtis Lam"/>
    <n v="55"/>
    <x v="0"/>
    <x v="363"/>
    <s v="Kentucky"/>
    <x v="1"/>
    <x v="14"/>
    <x v="4"/>
    <s v="Tops"/>
    <x v="14"/>
    <n v="223.43"/>
    <n v="154"/>
    <s v="Moore, Padilla and Butler"/>
    <s v="South"/>
    <s v="East Johnstad"/>
    <s v="Flagship"/>
    <n v="234.68"/>
    <n v="21.121199999999998"/>
    <n v="446.86"/>
    <x v="1289"/>
    <x v="0"/>
    <n v="-1.0924447974047431"/>
  </r>
  <r>
    <x v="1290"/>
    <x v="490"/>
    <x v="0"/>
    <x v="9"/>
    <x v="64"/>
    <x v="52"/>
    <s v="STORE14"/>
    <n v="3"/>
    <n v="690.27"/>
    <n v="7.0000000000000007E-2"/>
    <x v="1"/>
    <n v="1925.8533"/>
    <s v="Daniel Contreras"/>
    <n v="36"/>
    <x v="1"/>
    <x v="64"/>
    <s v="Florida"/>
    <x v="1"/>
    <x v="52"/>
    <x v="4"/>
    <s v="Footwear"/>
    <x v="52"/>
    <n v="438.25"/>
    <n v="496"/>
    <s v="Mcdonald Inc"/>
    <s v="South"/>
    <s v="Christopherland"/>
    <s v="Outlet"/>
    <n v="2070.81"/>
    <n v="144.95670000000001"/>
    <n v="1314.75"/>
    <x v="1290"/>
    <x v="4"/>
    <n v="0.31731560238778311"/>
  </r>
  <r>
    <x v="1291"/>
    <x v="326"/>
    <x v="2"/>
    <x v="6"/>
    <x v="140"/>
    <x v="77"/>
    <s v="STORE17"/>
    <n v="4"/>
    <n v="377.18"/>
    <n v="0.24"/>
    <x v="1"/>
    <n v="1146.6271999999999"/>
    <s v="Travis Holland"/>
    <n v="38"/>
    <x v="0"/>
    <x v="139"/>
    <s v="New Hampshire"/>
    <x v="3"/>
    <x v="77"/>
    <x v="0"/>
    <s v="Accessories"/>
    <x v="77"/>
    <n v="38.76"/>
    <n v="137"/>
    <s v="Holloway Ltd"/>
    <s v="North"/>
    <s v="Bensonhaven"/>
    <s v="Flagship"/>
    <n v="1508.72"/>
    <n v="362.09280000000001"/>
    <n v="155.04"/>
    <x v="1291"/>
    <x v="4"/>
    <n v="0.86478604379871682"/>
  </r>
  <r>
    <x v="1292"/>
    <x v="2"/>
    <x v="0"/>
    <x v="2"/>
    <x v="459"/>
    <x v="43"/>
    <s v="STORE0"/>
    <n v="1"/>
    <n v="70.52"/>
    <n v="0.08"/>
    <x v="2"/>
    <n v="64.878399999999999"/>
    <s v="David Cole"/>
    <n v="27"/>
    <x v="1"/>
    <x v="159"/>
    <s v="Michigan"/>
    <x v="2"/>
    <x v="43"/>
    <x v="1"/>
    <s v="Audio"/>
    <x v="43"/>
    <n v="38.520000000000003"/>
    <n v="378"/>
    <s v="Rivera-Warner"/>
    <s v="East"/>
    <s v="Washingtonfurt"/>
    <s v="Flagship"/>
    <n v="70.52"/>
    <n v="5.6415999999999995"/>
    <n v="38.520000000000003"/>
    <x v="1292"/>
    <x v="2"/>
    <n v="0.40627389084810966"/>
  </r>
  <r>
    <x v="1293"/>
    <x v="97"/>
    <x v="0"/>
    <x v="6"/>
    <x v="185"/>
    <x v="48"/>
    <s v="STORE9"/>
    <n v="1"/>
    <n v="40.25"/>
    <n v="0.1"/>
    <x v="1"/>
    <n v="36.225000000000001"/>
    <s v="Shannon Miller"/>
    <n v="22"/>
    <x v="0"/>
    <x v="184"/>
    <s v="Kentucky"/>
    <x v="0"/>
    <x v="48"/>
    <x v="0"/>
    <s v="Outdoor"/>
    <x v="48"/>
    <n v="135.61000000000001"/>
    <n v="394"/>
    <s v="Moore, Padilla and Butler"/>
    <s v="South"/>
    <s v="East Johnstad"/>
    <s v="Flagship"/>
    <n v="40.25"/>
    <n v="4.0250000000000004"/>
    <n v="135.61000000000001"/>
    <x v="1293"/>
    <x v="3"/>
    <n v="-2.743547273982057"/>
  </r>
  <r>
    <x v="1294"/>
    <x v="432"/>
    <x v="0"/>
    <x v="10"/>
    <x v="309"/>
    <x v="41"/>
    <s v="STORE11"/>
    <n v="3"/>
    <n v="539.44000000000005"/>
    <n v="0.05"/>
    <x v="2"/>
    <n v="1537.404"/>
    <s v="Christy Hill"/>
    <n v="27"/>
    <x v="1"/>
    <x v="304"/>
    <s v="New Jersey"/>
    <x v="1"/>
    <x v="41"/>
    <x v="2"/>
    <s v="Makeup"/>
    <x v="41"/>
    <n v="183.04"/>
    <n v="457"/>
    <s v="Aguirre-Keller"/>
    <s v="South"/>
    <s v="Lake Michael"/>
    <s v="Online"/>
    <n v="1618.3200000000002"/>
    <n v="80.916000000000011"/>
    <n v="549.12"/>
    <x v="1294"/>
    <x v="2"/>
    <n v="0.64282647892161071"/>
  </r>
  <r>
    <x v="1295"/>
    <x v="154"/>
    <x v="0"/>
    <x v="4"/>
    <x v="400"/>
    <x v="17"/>
    <s v="STORE4"/>
    <n v="3"/>
    <n v="543.49"/>
    <n v="0.05"/>
    <x v="1"/>
    <n v="1548.9465"/>
    <s v="Douglas Rhodes"/>
    <n v="32"/>
    <x v="0"/>
    <x v="390"/>
    <s v="New Hampshire"/>
    <x v="1"/>
    <x v="17"/>
    <x v="2"/>
    <s v="Fragrance"/>
    <x v="17"/>
    <n v="482.75"/>
    <n v="444"/>
    <s v="Alexander Group"/>
    <s v="South"/>
    <s v="Port Sharon"/>
    <s v="Online"/>
    <n v="1630.47"/>
    <n v="81.523500000000013"/>
    <n v="1448.25"/>
    <x v="1295"/>
    <x v="2"/>
    <n v="6.5009669475349863E-2"/>
  </r>
  <r>
    <x v="1296"/>
    <x v="608"/>
    <x v="1"/>
    <x v="11"/>
    <x v="49"/>
    <x v="84"/>
    <s v="STORE6"/>
    <n v="4"/>
    <n v="547.21"/>
    <n v="0.1"/>
    <x v="2"/>
    <n v="1969.9559999999999"/>
    <s v="Alex Mann Ii"/>
    <n v="58"/>
    <x v="0"/>
    <x v="49"/>
    <s v="Oklahoma"/>
    <x v="3"/>
    <x v="84"/>
    <x v="3"/>
    <s v="Lighting"/>
    <x v="84"/>
    <n v="218.86"/>
    <n v="170"/>
    <s v="Benson-Elliott"/>
    <s v="East"/>
    <s v="Port Josephberg"/>
    <s v="Online"/>
    <n v="2188.84"/>
    <n v="218.88400000000001"/>
    <n v="875.44"/>
    <x v="1296"/>
    <x v="1"/>
    <n v="0.55560428760845415"/>
  </r>
  <r>
    <x v="1297"/>
    <x v="500"/>
    <x v="0"/>
    <x v="3"/>
    <x v="254"/>
    <x v="15"/>
    <s v="STORE1"/>
    <n v="2"/>
    <n v="892.46"/>
    <n v="7.0000000000000007E-2"/>
    <x v="1"/>
    <n v="1659.9756"/>
    <s v="Mr. William Horton"/>
    <n v="31"/>
    <x v="0"/>
    <x v="252"/>
    <s v="Virginia"/>
    <x v="1"/>
    <x v="15"/>
    <x v="0"/>
    <s v="Fitness"/>
    <x v="15"/>
    <n v="240.63"/>
    <n v="423"/>
    <s v="Martinez, Adkins and Johnson"/>
    <s v="North"/>
    <s v="Danielmouth"/>
    <s v="Flagship"/>
    <n v="1784.92"/>
    <n v="124.94440000000002"/>
    <n v="481.26"/>
    <x v="1297"/>
    <x v="2"/>
    <n v="0.71008007587581412"/>
  </r>
  <r>
    <x v="1298"/>
    <x v="363"/>
    <x v="1"/>
    <x v="1"/>
    <x v="391"/>
    <x v="33"/>
    <s v="STORE8"/>
    <n v="2"/>
    <n v="853.41"/>
    <n v="0.25"/>
    <x v="0"/>
    <n v="1280.115"/>
    <s v="Timothy Gardner"/>
    <n v="28"/>
    <x v="1"/>
    <x v="382"/>
    <s v="New Jersey"/>
    <x v="2"/>
    <x v="33"/>
    <x v="1"/>
    <s v="Audio"/>
    <x v="33"/>
    <n v="322.41000000000003"/>
    <n v="213"/>
    <s v="Bean, Jones and Park"/>
    <s v="West"/>
    <s v="Thompsonborough"/>
    <s v="Online"/>
    <n v="1706.82"/>
    <n v="426.70499999999998"/>
    <n v="644.82000000000005"/>
    <x v="1298"/>
    <x v="2"/>
    <n v="0.49627963112689089"/>
  </r>
  <r>
    <x v="1299"/>
    <x v="470"/>
    <x v="0"/>
    <x v="2"/>
    <x v="407"/>
    <x v="74"/>
    <s v="STORE7"/>
    <n v="1"/>
    <n v="162.13999999999999"/>
    <n v="7.0000000000000007E-2"/>
    <x v="1"/>
    <n v="150.7902"/>
    <s v="Ashley Griffin"/>
    <n v="40"/>
    <x v="1"/>
    <x v="396"/>
    <s v="Maryland"/>
    <x v="0"/>
    <x v="74"/>
    <x v="0"/>
    <s v="Fitness"/>
    <x v="74"/>
    <n v="152.91999999999999"/>
    <n v="281"/>
    <s v="Martinez-Mullins"/>
    <s v="South"/>
    <s v="Williamsfurt"/>
    <s v="Online"/>
    <n v="162.13999999999999"/>
    <n v="11.3498"/>
    <n v="152.91999999999999"/>
    <x v="1299"/>
    <x v="4"/>
    <n v="-1.4124260064646036E-2"/>
  </r>
  <r>
    <x v="1300"/>
    <x v="270"/>
    <x v="0"/>
    <x v="0"/>
    <x v="347"/>
    <x v="99"/>
    <s v="STORE16"/>
    <n v="1"/>
    <n v="893.14"/>
    <n v="0.09"/>
    <x v="0"/>
    <n v="812.75739999999996"/>
    <s v="Rhonda Young"/>
    <n v="49"/>
    <x v="1"/>
    <x v="341"/>
    <s v="Alaska"/>
    <x v="1"/>
    <x v="99"/>
    <x v="4"/>
    <s v="Outerwear"/>
    <x v="99"/>
    <n v="358.47"/>
    <n v="143"/>
    <s v="Frederick-Wright"/>
    <s v="West"/>
    <s v="New Jimmymouth"/>
    <s v="Flagship"/>
    <n v="893.14"/>
    <n v="80.382599999999996"/>
    <n v="358.47"/>
    <x v="1300"/>
    <x v="0"/>
    <n v="0.55894587979143584"/>
  </r>
  <r>
    <x v="1301"/>
    <x v="12"/>
    <x v="0"/>
    <x v="7"/>
    <x v="202"/>
    <x v="13"/>
    <s v="STORE8"/>
    <n v="4"/>
    <n v="349.07"/>
    <n v="0.28000000000000003"/>
    <x v="0"/>
    <n v="1005.3216"/>
    <s v="Steven Stein"/>
    <n v="21"/>
    <x v="0"/>
    <x v="201"/>
    <s v="Connecticut"/>
    <x v="3"/>
    <x v="13"/>
    <x v="1"/>
    <s v="Computer"/>
    <x v="13"/>
    <n v="419.28"/>
    <n v="86"/>
    <s v="Bean, Jones and Park"/>
    <s v="West"/>
    <s v="Thompsonborough"/>
    <s v="Online"/>
    <n v="1396.28"/>
    <n v="390.95840000000004"/>
    <n v="1677.12"/>
    <x v="1301"/>
    <x v="3"/>
    <n v="-0.66824228187278567"/>
  </r>
  <r>
    <x v="1302"/>
    <x v="150"/>
    <x v="0"/>
    <x v="5"/>
    <x v="413"/>
    <x v="82"/>
    <s v="STORE13"/>
    <n v="1"/>
    <n v="747.9"/>
    <n v="0.21"/>
    <x v="2"/>
    <n v="590.84100000000001"/>
    <s v="Bryan Garcia"/>
    <n v="54"/>
    <x v="1"/>
    <x v="402"/>
    <s v="Wyoming"/>
    <x v="2"/>
    <x v="82"/>
    <x v="0"/>
    <s v="Equipment"/>
    <x v="82"/>
    <n v="285.54000000000002"/>
    <n v="358"/>
    <s v="Gardner, Humphrey and Contreras"/>
    <s v="East"/>
    <s v="Johnsonville"/>
    <s v="Flagship"/>
    <n v="747.9"/>
    <n v="157.059"/>
    <n v="285.54000000000002"/>
    <x v="1302"/>
    <x v="0"/>
    <n v="0.51672277313185777"/>
  </r>
  <r>
    <x v="1303"/>
    <x v="270"/>
    <x v="0"/>
    <x v="0"/>
    <x v="189"/>
    <x v="82"/>
    <s v="STORE6"/>
    <n v="3"/>
    <n v="438.92"/>
    <n v="0.21"/>
    <x v="0"/>
    <n v="1040.2403999999999"/>
    <s v="Sarah Vance"/>
    <n v="41"/>
    <x v="0"/>
    <x v="188"/>
    <s v="Oregon"/>
    <x v="2"/>
    <x v="82"/>
    <x v="0"/>
    <s v="Equipment"/>
    <x v="82"/>
    <n v="285.54000000000002"/>
    <n v="358"/>
    <s v="Benson-Elliott"/>
    <s v="East"/>
    <s v="Port Josephberg"/>
    <s v="Online"/>
    <n v="1316.76"/>
    <n v="276.51959999999997"/>
    <n v="856.62000000000012"/>
    <x v="1303"/>
    <x v="4"/>
    <n v="0.17651727427621519"/>
  </r>
  <r>
    <x v="1304"/>
    <x v="444"/>
    <x v="1"/>
    <x v="3"/>
    <x v="331"/>
    <x v="25"/>
    <s v="STORE4"/>
    <n v="4"/>
    <n v="665.38"/>
    <n v="0.18"/>
    <x v="0"/>
    <n v="2182.4463999999998"/>
    <s v="Erin Hopkins"/>
    <n v="40"/>
    <x v="0"/>
    <x v="325"/>
    <s v="Iowa"/>
    <x v="2"/>
    <x v="25"/>
    <x v="1"/>
    <s v="Appliances"/>
    <x v="25"/>
    <n v="480.9"/>
    <n v="104"/>
    <s v="Alexander Group"/>
    <s v="South"/>
    <s v="Port Sharon"/>
    <s v="Online"/>
    <n v="2661.52"/>
    <n v="479.0736"/>
    <n v="1923.6"/>
    <x v="1304"/>
    <x v="4"/>
    <n v="0.1186037833506472"/>
  </r>
  <r>
    <x v="1305"/>
    <x v="78"/>
    <x v="0"/>
    <x v="3"/>
    <x v="458"/>
    <x v="17"/>
    <s v="STORE18"/>
    <n v="1"/>
    <n v="146.49"/>
    <n v="0.28000000000000003"/>
    <x v="0"/>
    <n v="105.47280000000001"/>
    <s v="Jeremy Harris"/>
    <n v="59"/>
    <x v="1"/>
    <x v="446"/>
    <s v="Ohio"/>
    <x v="3"/>
    <x v="17"/>
    <x v="2"/>
    <s v="Fragrance"/>
    <x v="17"/>
    <n v="482.75"/>
    <n v="444"/>
    <s v="Guerrero-Schmitt"/>
    <s v="East"/>
    <s v="East Stevechester"/>
    <s v="Flagship"/>
    <n v="146.49"/>
    <n v="41.01720000000001"/>
    <n v="482.75"/>
    <x v="1305"/>
    <x v="1"/>
    <n v="-3.5770094280231488"/>
  </r>
  <r>
    <x v="1306"/>
    <x v="367"/>
    <x v="2"/>
    <x v="10"/>
    <x v="379"/>
    <x v="48"/>
    <s v="STORE15"/>
    <n v="2"/>
    <n v="235.39"/>
    <n v="0.27"/>
    <x v="2"/>
    <n v="343.6694"/>
    <s v="Brian Holder"/>
    <n v="32"/>
    <x v="0"/>
    <x v="370"/>
    <s v="Utah"/>
    <x v="3"/>
    <x v="48"/>
    <x v="0"/>
    <s v="Outdoor"/>
    <x v="48"/>
    <n v="135.61000000000001"/>
    <n v="394"/>
    <s v="Shelton PLC"/>
    <s v="North"/>
    <s v="East Jenniferstad"/>
    <s v="Flagship"/>
    <n v="470.78"/>
    <n v="127.11060000000001"/>
    <n v="271.22000000000003"/>
    <x v="1306"/>
    <x v="2"/>
    <n v="0.21081132041432835"/>
  </r>
  <r>
    <x v="1307"/>
    <x v="609"/>
    <x v="0"/>
    <x v="1"/>
    <x v="29"/>
    <x v="86"/>
    <s v="STORE5"/>
    <n v="3"/>
    <n v="38.07"/>
    <n v="0.09"/>
    <x v="1"/>
    <n v="103.9311"/>
    <s v="Joshua Ryan"/>
    <n v="27"/>
    <x v="1"/>
    <x v="29"/>
    <s v="New Jersey"/>
    <x v="1"/>
    <x v="86"/>
    <x v="0"/>
    <s v="Equipment"/>
    <x v="86"/>
    <n v="103.45"/>
    <n v="465"/>
    <s v="Gray Ltd"/>
    <s v="North"/>
    <s v="New Michaelchester"/>
    <s v="Outlet"/>
    <n v="114.21000000000001"/>
    <n v="10.2789"/>
    <n v="310.35000000000002"/>
    <x v="1307"/>
    <x v="2"/>
    <n v="-1.9861129151909294"/>
  </r>
  <r>
    <x v="1308"/>
    <x v="465"/>
    <x v="2"/>
    <x v="8"/>
    <x v="75"/>
    <x v="13"/>
    <s v="STORE4"/>
    <n v="2"/>
    <n v="511.7"/>
    <n v="0.12"/>
    <x v="2"/>
    <n v="900.59199999999998"/>
    <s v="Justin Ingram"/>
    <n v="34"/>
    <x v="0"/>
    <x v="75"/>
    <s v="Louisiana"/>
    <x v="3"/>
    <x v="13"/>
    <x v="1"/>
    <s v="Computer"/>
    <x v="13"/>
    <n v="419.28"/>
    <n v="86"/>
    <s v="Alexander Group"/>
    <s v="South"/>
    <s v="Port Sharon"/>
    <s v="Online"/>
    <n v="1023.4"/>
    <n v="122.80799999999999"/>
    <n v="838.56"/>
    <x v="1308"/>
    <x v="2"/>
    <n v="6.887913727859013E-2"/>
  </r>
  <r>
    <x v="1309"/>
    <x v="410"/>
    <x v="0"/>
    <x v="10"/>
    <x v="325"/>
    <x v="28"/>
    <s v="STORE8"/>
    <n v="4"/>
    <n v="488.72"/>
    <n v="0.23"/>
    <x v="1"/>
    <n v="1505.2575999999999"/>
    <s v="Robert Jackson"/>
    <n v="44"/>
    <x v="1"/>
    <x v="319"/>
    <s v="Tennessee"/>
    <x v="1"/>
    <x v="28"/>
    <x v="4"/>
    <s v="Footwear"/>
    <x v="28"/>
    <n v="158.13999999999999"/>
    <n v="82"/>
    <s v="Bean, Jones and Park"/>
    <s v="West"/>
    <s v="Thompsonborough"/>
    <s v="Online"/>
    <n v="1954.88"/>
    <n v="449.62240000000003"/>
    <n v="632.55999999999995"/>
    <x v="1309"/>
    <x v="4"/>
    <n v="0.57976628053563728"/>
  </r>
  <r>
    <x v="1310"/>
    <x v="216"/>
    <x v="2"/>
    <x v="9"/>
    <x v="277"/>
    <x v="57"/>
    <s v="STORE12"/>
    <n v="2"/>
    <n v="520.45000000000005"/>
    <n v="0.11"/>
    <x v="2"/>
    <n v="926.40100000000007"/>
    <s v="Heidi Tyler"/>
    <n v="40"/>
    <x v="1"/>
    <x v="274"/>
    <s v="Oregon"/>
    <x v="3"/>
    <x v="57"/>
    <x v="0"/>
    <s v="Fitness"/>
    <x v="57"/>
    <n v="190.29"/>
    <n v="260"/>
    <s v="Thomas, Bridges and Harris"/>
    <s v="North"/>
    <s v="Sabrinatown"/>
    <s v="Online"/>
    <n v="1040.9000000000001"/>
    <n v="114.49900000000001"/>
    <n v="380.58"/>
    <x v="1310"/>
    <x v="4"/>
    <n v="0.58918438127765416"/>
  </r>
  <r>
    <x v="1311"/>
    <x v="490"/>
    <x v="0"/>
    <x v="9"/>
    <x v="450"/>
    <x v="70"/>
    <s v="STORE5"/>
    <n v="1"/>
    <n v="340.9"/>
    <n v="0.28999999999999998"/>
    <x v="0"/>
    <n v="242.03899999999999"/>
    <s v="Summer Weiss"/>
    <n v="37"/>
    <x v="0"/>
    <x v="439"/>
    <s v="New Jersey"/>
    <x v="3"/>
    <x v="70"/>
    <x v="1"/>
    <s v="Accessories"/>
    <x v="70"/>
    <n v="177.98"/>
    <n v="103"/>
    <s v="Gray Ltd"/>
    <s v="North"/>
    <s v="New Michaelchester"/>
    <s v="Outlet"/>
    <n v="340.9"/>
    <n v="98.86099999999999"/>
    <n v="177.98"/>
    <x v="1311"/>
    <x v="4"/>
    <n v="0.26466395911402707"/>
  </r>
  <r>
    <x v="1312"/>
    <x v="311"/>
    <x v="0"/>
    <x v="11"/>
    <x v="3"/>
    <x v="45"/>
    <s v="STORE8"/>
    <n v="3"/>
    <n v="653.59"/>
    <n v="0.17"/>
    <x v="2"/>
    <n v="1627.4391000000001"/>
    <s v="John Jordan"/>
    <n v="58"/>
    <x v="1"/>
    <x v="3"/>
    <s v="Tennessee"/>
    <x v="1"/>
    <x v="45"/>
    <x v="0"/>
    <s v="Team Sports"/>
    <x v="45"/>
    <n v="204.39"/>
    <n v="281"/>
    <s v="Bean, Jones and Park"/>
    <s v="West"/>
    <s v="Thompsonborough"/>
    <s v="Online"/>
    <n v="1960.77"/>
    <n v="333.33090000000004"/>
    <n v="613.16999999999996"/>
    <x v="1312"/>
    <x v="1"/>
    <n v="0.62323014114629549"/>
  </r>
  <r>
    <x v="1313"/>
    <x v="332"/>
    <x v="2"/>
    <x v="8"/>
    <x v="460"/>
    <x v="33"/>
    <s v="STORE18"/>
    <n v="1"/>
    <n v="179.77"/>
    <n v="0.23"/>
    <x v="2"/>
    <n v="138.4229"/>
    <s v="Jeff Martinez"/>
    <n v="36"/>
    <x v="1"/>
    <x v="447"/>
    <s v="Oklahoma"/>
    <x v="0"/>
    <x v="33"/>
    <x v="1"/>
    <s v="Audio"/>
    <x v="33"/>
    <n v="322.41000000000003"/>
    <n v="213"/>
    <s v="Guerrero-Schmitt"/>
    <s v="East"/>
    <s v="East Stevechester"/>
    <s v="Flagship"/>
    <n v="179.77"/>
    <n v="41.347100000000005"/>
    <n v="322.41000000000003"/>
    <x v="1313"/>
    <x v="4"/>
    <n v="-1.3291666335555752"/>
  </r>
  <r>
    <x v="1314"/>
    <x v="91"/>
    <x v="0"/>
    <x v="7"/>
    <x v="46"/>
    <x v="90"/>
    <s v="STORE9"/>
    <n v="2"/>
    <n v="943.8"/>
    <n v="0.06"/>
    <x v="0"/>
    <n v="1774.3440000000001"/>
    <s v="Melissa Howard"/>
    <n v="53"/>
    <x v="1"/>
    <x v="46"/>
    <s v="New Hampshire"/>
    <x v="0"/>
    <x v="90"/>
    <x v="1"/>
    <s v="Computer"/>
    <x v="90"/>
    <n v="112.42"/>
    <n v="416"/>
    <s v="Moore, Padilla and Butler"/>
    <s v="South"/>
    <s v="East Johnstad"/>
    <s v="Flagship"/>
    <n v="1887.6"/>
    <n v="113.25599999999999"/>
    <n v="224.84"/>
    <x v="1314"/>
    <x v="0"/>
    <n v="0.87328274562317121"/>
  </r>
  <r>
    <x v="1315"/>
    <x v="610"/>
    <x v="1"/>
    <x v="3"/>
    <x v="0"/>
    <x v="51"/>
    <s v="STORE15"/>
    <n v="2"/>
    <n v="985"/>
    <n v="0.25"/>
    <x v="0"/>
    <n v="1477.5"/>
    <s v="Sarah Smith"/>
    <n v="55"/>
    <x v="0"/>
    <x v="0"/>
    <s v="Wyoming"/>
    <x v="0"/>
    <x v="51"/>
    <x v="2"/>
    <s v="Haircare"/>
    <x v="51"/>
    <n v="214.32"/>
    <n v="383"/>
    <s v="Shelton PLC"/>
    <s v="North"/>
    <s v="East Jenniferstad"/>
    <s v="Flagship"/>
    <n v="1970"/>
    <n v="492.5"/>
    <n v="428.64"/>
    <x v="1315"/>
    <x v="0"/>
    <n v="0.7098883248730965"/>
  </r>
  <r>
    <x v="1316"/>
    <x v="111"/>
    <x v="0"/>
    <x v="10"/>
    <x v="144"/>
    <x v="12"/>
    <s v="STORE10"/>
    <n v="4"/>
    <n v="216.81"/>
    <n v="0.28999999999999998"/>
    <x v="0"/>
    <n v="615.74040000000002"/>
    <s v="Sara Ingram"/>
    <n v="46"/>
    <x v="1"/>
    <x v="143"/>
    <s v="Virginia"/>
    <x v="3"/>
    <x v="12"/>
    <x v="0"/>
    <s v="Accessories"/>
    <x v="12"/>
    <n v="131.24"/>
    <n v="232"/>
    <s v="Hill, Wagner and Ballard"/>
    <s v="East"/>
    <s v="East Davidville"/>
    <s v="Online"/>
    <n v="867.24"/>
    <n v="251.49959999999999"/>
    <n v="524.96"/>
    <x v="1316"/>
    <x v="0"/>
    <n v="0.14743291166212252"/>
  </r>
  <r>
    <x v="1317"/>
    <x v="389"/>
    <x v="1"/>
    <x v="11"/>
    <x v="355"/>
    <x v="91"/>
    <s v="STORE2"/>
    <n v="4"/>
    <n v="950.21"/>
    <n v="0.27"/>
    <x v="2"/>
    <n v="2774.6131999999998"/>
    <s v="Colleen Mccarthy"/>
    <n v="21"/>
    <x v="1"/>
    <x v="348"/>
    <s v="Washington"/>
    <x v="1"/>
    <x v="91"/>
    <x v="2"/>
    <s v="Makeup"/>
    <x v="91"/>
    <n v="299.11"/>
    <n v="118"/>
    <s v="Black-Horn"/>
    <s v="South"/>
    <s v="North Nancyview"/>
    <s v="Outlet"/>
    <n v="3800.84"/>
    <n v="1026.2268000000001"/>
    <n v="1196.44"/>
    <x v="1317"/>
    <x v="3"/>
    <n v="0.56879034526326044"/>
  </r>
  <r>
    <x v="1318"/>
    <x v="611"/>
    <x v="2"/>
    <x v="2"/>
    <x v="142"/>
    <x v="70"/>
    <s v="STORE7"/>
    <n v="2"/>
    <n v="271.39999999999998"/>
    <n v="0.17"/>
    <x v="1"/>
    <n v="450.52399999999989"/>
    <s v="Kristen Fischer"/>
    <n v="57"/>
    <x v="0"/>
    <x v="141"/>
    <s v="Arkansas"/>
    <x v="1"/>
    <x v="70"/>
    <x v="1"/>
    <s v="Accessories"/>
    <x v="70"/>
    <n v="177.98"/>
    <n v="103"/>
    <s v="Martinez-Mullins"/>
    <s v="South"/>
    <s v="Williamsfurt"/>
    <s v="Online"/>
    <n v="542.79999999999995"/>
    <n v="92.275999999999996"/>
    <n v="355.96"/>
    <x v="1318"/>
    <x v="1"/>
    <n v="0.20989780788592824"/>
  </r>
  <r>
    <x v="1319"/>
    <x v="144"/>
    <x v="2"/>
    <x v="7"/>
    <x v="64"/>
    <x v="11"/>
    <s v="STORE8"/>
    <n v="4"/>
    <n v="708.19"/>
    <n v="0.1"/>
    <x v="1"/>
    <n v="2549.4839999999999"/>
    <s v="Daniel Contreras"/>
    <n v="36"/>
    <x v="1"/>
    <x v="64"/>
    <s v="Florida"/>
    <x v="1"/>
    <x v="11"/>
    <x v="1"/>
    <s v="Mobile"/>
    <x v="11"/>
    <n v="326.06"/>
    <n v="301"/>
    <s v="Bean, Jones and Park"/>
    <s v="West"/>
    <s v="Thompsonborough"/>
    <s v="Online"/>
    <n v="2832.76"/>
    <n v="283.27600000000001"/>
    <n v="1304.24"/>
    <x v="1319"/>
    <x v="4"/>
    <n v="0.48842981560190218"/>
  </r>
  <r>
    <x v="1320"/>
    <x v="612"/>
    <x v="2"/>
    <x v="5"/>
    <x v="433"/>
    <x v="59"/>
    <s v="STORE3"/>
    <n v="3"/>
    <n v="477.05"/>
    <n v="0.05"/>
    <x v="1"/>
    <n v="1359.5925"/>
    <s v="Cheryl Carr"/>
    <n v="19"/>
    <x v="0"/>
    <x v="422"/>
    <s v="Wyoming"/>
    <x v="0"/>
    <x v="59"/>
    <x v="0"/>
    <s v="Accessories"/>
    <x v="59"/>
    <n v="434.84"/>
    <n v="185"/>
    <s v="Johnson-Wright"/>
    <s v="North"/>
    <s v="Hoodberg"/>
    <s v="Outlet"/>
    <n v="1431.15"/>
    <n v="71.557500000000005"/>
    <n v="1304.52"/>
    <x v="1320"/>
    <x v="3"/>
    <n v="4.0506622388693667E-2"/>
  </r>
  <r>
    <x v="1321"/>
    <x v="613"/>
    <x v="0"/>
    <x v="10"/>
    <x v="132"/>
    <x v="1"/>
    <s v="STORE9"/>
    <n v="3"/>
    <n v="627.29"/>
    <n v="0.27"/>
    <x v="2"/>
    <n v="1373.7651000000001"/>
    <s v="Brandy Thompson"/>
    <n v="56"/>
    <x v="1"/>
    <x v="131"/>
    <s v="Alabama"/>
    <x v="3"/>
    <x v="1"/>
    <x v="1"/>
    <s v="Audio"/>
    <x v="1"/>
    <n v="403.71"/>
    <n v="159"/>
    <s v="Moore, Padilla and Butler"/>
    <s v="South"/>
    <s v="East Johnstad"/>
    <s v="Flagship"/>
    <n v="1881.87"/>
    <n v="508.10489999999999"/>
    <n v="1211.1299999999999"/>
    <x v="1321"/>
    <x v="1"/>
    <n v="0.11838639662632293"/>
  </r>
  <r>
    <x v="1322"/>
    <x v="10"/>
    <x v="0"/>
    <x v="6"/>
    <x v="235"/>
    <x v="32"/>
    <s v="STORE11"/>
    <n v="3"/>
    <n v="206.84"/>
    <n v="0.19"/>
    <x v="1"/>
    <n v="502.62119999999999"/>
    <s v="Miss Alexandria Li Dvm"/>
    <n v="41"/>
    <x v="0"/>
    <x v="233"/>
    <s v="Kansas"/>
    <x v="2"/>
    <x v="32"/>
    <x v="2"/>
    <s v="Skincare"/>
    <x v="32"/>
    <n v="358.47"/>
    <n v="213"/>
    <s v="Aguirre-Keller"/>
    <s v="South"/>
    <s v="Lake Michael"/>
    <s v="Online"/>
    <n v="620.52"/>
    <n v="117.89879999999999"/>
    <n v="1075.4100000000001"/>
    <x v="1322"/>
    <x v="4"/>
    <n v="-1.1396033434323902"/>
  </r>
  <r>
    <x v="1323"/>
    <x v="288"/>
    <x v="0"/>
    <x v="4"/>
    <x v="243"/>
    <x v="37"/>
    <s v="STORE1"/>
    <n v="4"/>
    <n v="629.04999999999995"/>
    <n v="0.26"/>
    <x v="0"/>
    <n v="1861.9880000000001"/>
    <s v="Tyler Garner"/>
    <n v="64"/>
    <x v="0"/>
    <x v="241"/>
    <s v="Alabama"/>
    <x v="2"/>
    <x v="37"/>
    <x v="3"/>
    <s v="Kitchen"/>
    <x v="37"/>
    <n v="19.52"/>
    <n v="57"/>
    <s v="Martinez, Adkins and Johnson"/>
    <s v="North"/>
    <s v="Danielmouth"/>
    <s v="Flagship"/>
    <n v="2516.1999999999998"/>
    <n v="654.21199999999999"/>
    <n v="78.08"/>
    <x v="1323"/>
    <x v="1"/>
    <n v="0.95806632480982701"/>
  </r>
  <r>
    <x v="1324"/>
    <x v="525"/>
    <x v="0"/>
    <x v="8"/>
    <x v="240"/>
    <x v="1"/>
    <s v="STORE17"/>
    <n v="4"/>
    <n v="529.04"/>
    <n v="0.1"/>
    <x v="1"/>
    <n v="1904.5440000000001"/>
    <s v="Monica Flynn"/>
    <n v="59"/>
    <x v="1"/>
    <x v="238"/>
    <s v="Tennessee"/>
    <x v="1"/>
    <x v="1"/>
    <x v="1"/>
    <s v="Audio"/>
    <x v="1"/>
    <n v="403.71"/>
    <n v="159"/>
    <s v="Holloway Ltd"/>
    <s v="North"/>
    <s v="Bensonhaven"/>
    <s v="Flagship"/>
    <n v="2116.16"/>
    <n v="211.61599999999999"/>
    <n v="1614.84"/>
    <x v="1324"/>
    <x v="1"/>
    <n v="0.1521120016129846"/>
  </r>
  <r>
    <x v="1325"/>
    <x v="387"/>
    <x v="0"/>
    <x v="6"/>
    <x v="116"/>
    <x v="37"/>
    <s v="STORE17"/>
    <n v="1"/>
    <n v="350.67"/>
    <n v="0.22"/>
    <x v="1"/>
    <n v="273.52260000000001"/>
    <s v="Heather Valenzuela"/>
    <n v="31"/>
    <x v="0"/>
    <x v="115"/>
    <s v="Alaska"/>
    <x v="3"/>
    <x v="37"/>
    <x v="3"/>
    <s v="Kitchen"/>
    <x v="37"/>
    <n v="19.52"/>
    <n v="57"/>
    <s v="Holloway Ltd"/>
    <s v="North"/>
    <s v="Bensonhaven"/>
    <s v="Flagship"/>
    <n v="350.67"/>
    <n v="77.147400000000005"/>
    <n v="19.52"/>
    <x v="1325"/>
    <x v="2"/>
    <n v="0.92863478191564419"/>
  </r>
  <r>
    <x v="1326"/>
    <x v="614"/>
    <x v="0"/>
    <x v="0"/>
    <x v="171"/>
    <x v="98"/>
    <s v="STORE1"/>
    <n v="1"/>
    <n v="128.93"/>
    <n v="0.26"/>
    <x v="0"/>
    <n v="95.408200000000008"/>
    <s v="Michael Garner"/>
    <n v="21"/>
    <x v="1"/>
    <x v="170"/>
    <s v="New Hampshire"/>
    <x v="1"/>
    <x v="98"/>
    <x v="0"/>
    <s v="Accessories"/>
    <x v="98"/>
    <n v="60.65"/>
    <n v="75"/>
    <s v="Martinez, Adkins and Johnson"/>
    <s v="North"/>
    <s v="Danielmouth"/>
    <s v="Flagship"/>
    <n v="128.93"/>
    <n v="33.521800000000006"/>
    <n v="60.65"/>
    <x v="1326"/>
    <x v="3"/>
    <n v="0.36431040518529861"/>
  </r>
  <r>
    <x v="1327"/>
    <x v="128"/>
    <x v="0"/>
    <x v="8"/>
    <x v="281"/>
    <x v="56"/>
    <s v="STORE15"/>
    <n v="2"/>
    <n v="384.92"/>
    <n v="0.09"/>
    <x v="0"/>
    <n v="700.5544000000001"/>
    <s v="Cameron Simpson"/>
    <n v="46"/>
    <x v="0"/>
    <x v="278"/>
    <s v="Indiana"/>
    <x v="1"/>
    <x v="56"/>
    <x v="3"/>
    <s v="Kitchen"/>
    <x v="56"/>
    <n v="176.07"/>
    <n v="82"/>
    <s v="Shelton PLC"/>
    <s v="North"/>
    <s v="East Jenniferstad"/>
    <s v="Flagship"/>
    <n v="769.84"/>
    <n v="69.285600000000002"/>
    <n v="352.14"/>
    <x v="1327"/>
    <x v="0"/>
    <n v="0.49734096310008197"/>
  </r>
  <r>
    <x v="1328"/>
    <x v="76"/>
    <x v="1"/>
    <x v="1"/>
    <x v="159"/>
    <x v="23"/>
    <s v="STORE8"/>
    <n v="3"/>
    <n v="120.77"/>
    <n v="0.28999999999999998"/>
    <x v="1"/>
    <n v="257.24009999999998"/>
    <s v="Mr. Christopher Sims"/>
    <n v="50"/>
    <x v="1"/>
    <x v="158"/>
    <s v="Connecticut"/>
    <x v="2"/>
    <x v="23"/>
    <x v="4"/>
    <s v="Accessories"/>
    <x v="23"/>
    <n v="261"/>
    <n v="59"/>
    <s v="Bean, Jones and Park"/>
    <s v="West"/>
    <s v="Thompsonborough"/>
    <s v="Online"/>
    <n v="362.31"/>
    <n v="105.06989999999999"/>
    <n v="783"/>
    <x v="1328"/>
    <x v="0"/>
    <n v="-2.0438489178009185"/>
  </r>
  <r>
    <x v="1329"/>
    <x v="317"/>
    <x v="2"/>
    <x v="2"/>
    <x v="248"/>
    <x v="3"/>
    <s v="STORE17"/>
    <n v="4"/>
    <n v="661.39"/>
    <n v="7.0000000000000007E-2"/>
    <x v="0"/>
    <n v="2460.3708000000001"/>
    <s v="Alejandro Doyle"/>
    <n v="35"/>
    <x v="0"/>
    <x v="246"/>
    <s v="New Mexico"/>
    <x v="1"/>
    <x v="3"/>
    <x v="1"/>
    <s v="Computer"/>
    <x v="3"/>
    <n v="392.89"/>
    <n v="320"/>
    <s v="Holloway Ltd"/>
    <s v="North"/>
    <s v="Bensonhaven"/>
    <s v="Flagship"/>
    <n v="2645.56"/>
    <n v="185.18920000000003"/>
    <n v="1571.56"/>
    <x v="1329"/>
    <x v="2"/>
    <n v="0.36125075130951811"/>
  </r>
  <r>
    <x v="1330"/>
    <x v="615"/>
    <x v="1"/>
    <x v="1"/>
    <x v="194"/>
    <x v="85"/>
    <s v="STORE2"/>
    <n v="1"/>
    <n v="195.24"/>
    <n v="0.27"/>
    <x v="1"/>
    <n v="142.52520000000001"/>
    <s v="William Cortez"/>
    <n v="29"/>
    <x v="0"/>
    <x v="193"/>
    <s v="Ohio"/>
    <x v="3"/>
    <x v="85"/>
    <x v="1"/>
    <s v="Computer"/>
    <x v="85"/>
    <n v="86.42"/>
    <n v="222"/>
    <s v="Black-Horn"/>
    <s v="South"/>
    <s v="North Nancyview"/>
    <s v="Outlet"/>
    <n v="195.24"/>
    <n v="52.714800000000004"/>
    <n v="86.42"/>
    <x v="1330"/>
    <x v="2"/>
    <n v="0.39365108766730378"/>
  </r>
  <r>
    <x v="1331"/>
    <x v="305"/>
    <x v="1"/>
    <x v="3"/>
    <x v="435"/>
    <x v="80"/>
    <s v="STORE18"/>
    <n v="2"/>
    <n v="177.4"/>
    <n v="0.19"/>
    <x v="1"/>
    <n v="287.38799999999998"/>
    <s v="Caroline Collins"/>
    <n v="64"/>
    <x v="1"/>
    <x v="424"/>
    <s v="California"/>
    <x v="2"/>
    <x v="80"/>
    <x v="3"/>
    <s v="Appliances"/>
    <x v="80"/>
    <n v="447.43"/>
    <n v="191"/>
    <s v="Guerrero-Schmitt"/>
    <s v="East"/>
    <s v="East Stevechester"/>
    <s v="Flagship"/>
    <n v="354.8"/>
    <n v="67.412000000000006"/>
    <n v="894.86"/>
    <x v="1331"/>
    <x v="1"/>
    <n v="-2.1137695380461259"/>
  </r>
  <r>
    <x v="1332"/>
    <x v="435"/>
    <x v="2"/>
    <x v="4"/>
    <x v="333"/>
    <x v="24"/>
    <s v="STORE11"/>
    <n v="4"/>
    <n v="862.67"/>
    <n v="0.2"/>
    <x v="1"/>
    <n v="2760.5439999999999"/>
    <s v="Jay Patel"/>
    <n v="43"/>
    <x v="1"/>
    <x v="327"/>
    <s v="Rhode Island"/>
    <x v="1"/>
    <x v="24"/>
    <x v="1"/>
    <s v="Audio"/>
    <x v="24"/>
    <n v="431.67"/>
    <n v="73"/>
    <s v="Aguirre-Keller"/>
    <s v="South"/>
    <s v="Lake Michael"/>
    <s v="Online"/>
    <n v="3450.68"/>
    <n v="690.13599999999997"/>
    <n v="1726.68"/>
    <x v="1332"/>
    <x v="4"/>
    <n v="0.3745145884289473"/>
  </r>
  <r>
    <x v="1333"/>
    <x v="338"/>
    <x v="0"/>
    <x v="8"/>
    <x v="433"/>
    <x v="53"/>
    <s v="STORE6"/>
    <n v="1"/>
    <n v="55.04"/>
    <n v="0.01"/>
    <x v="2"/>
    <n v="54.489600000000003"/>
    <s v="Cheryl Carr"/>
    <n v="19"/>
    <x v="0"/>
    <x v="422"/>
    <s v="Wyoming"/>
    <x v="0"/>
    <x v="53"/>
    <x v="0"/>
    <s v="Accessories"/>
    <x v="53"/>
    <n v="144.53"/>
    <n v="367"/>
    <s v="Benson-Elliott"/>
    <s v="East"/>
    <s v="Port Josephberg"/>
    <s v="Online"/>
    <n v="55.04"/>
    <n v="0.5504"/>
    <n v="144.53"/>
    <x v="1333"/>
    <x v="3"/>
    <n v="-1.6524327578106648"/>
  </r>
  <r>
    <x v="1334"/>
    <x v="175"/>
    <x v="0"/>
    <x v="1"/>
    <x v="184"/>
    <x v="49"/>
    <s v="STORE0"/>
    <n v="2"/>
    <n v="905.47"/>
    <n v="0.2"/>
    <x v="2"/>
    <n v="1448.752"/>
    <s v="Timothy Weaver"/>
    <n v="45"/>
    <x v="1"/>
    <x v="183"/>
    <s v="Ohio"/>
    <x v="0"/>
    <x v="49"/>
    <x v="0"/>
    <s v="Team Sports"/>
    <x v="49"/>
    <n v="318.91000000000003"/>
    <n v="114"/>
    <s v="Rivera-Warner"/>
    <s v="East"/>
    <s v="Washingtonfurt"/>
    <s v="Flagship"/>
    <n v="1810.94"/>
    <n v="362.18800000000005"/>
    <n v="637.82000000000005"/>
    <x v="1334"/>
    <x v="4"/>
    <n v="0.55974521519211018"/>
  </r>
  <r>
    <x v="1335"/>
    <x v="401"/>
    <x v="0"/>
    <x v="8"/>
    <x v="343"/>
    <x v="81"/>
    <s v="STORE13"/>
    <n v="3"/>
    <n v="217.13"/>
    <n v="0.28000000000000003"/>
    <x v="0"/>
    <n v="469.00080000000003"/>
    <s v="Paul Cox"/>
    <n v="60"/>
    <x v="1"/>
    <x v="337"/>
    <s v="Kansas"/>
    <x v="2"/>
    <x v="81"/>
    <x v="2"/>
    <s v="Skincare"/>
    <x v="81"/>
    <n v="266.86"/>
    <n v="458"/>
    <s v="Gardner, Humphrey and Contreras"/>
    <s v="East"/>
    <s v="Johnsonville"/>
    <s v="Flagship"/>
    <n v="651.39"/>
    <n v="182.38920000000002"/>
    <n v="800.58"/>
    <x v="1335"/>
    <x v="1"/>
    <n v="-0.7069906917003127"/>
  </r>
  <r>
    <x v="1336"/>
    <x v="494"/>
    <x v="2"/>
    <x v="11"/>
    <x v="337"/>
    <x v="28"/>
    <s v="STORE0"/>
    <n v="3"/>
    <n v="580.45000000000005"/>
    <n v="0"/>
    <x v="1"/>
    <n v="1741.35"/>
    <s v="Cynthia Lopez"/>
    <n v="50"/>
    <x v="0"/>
    <x v="331"/>
    <s v="Nebraska"/>
    <x v="1"/>
    <x v="28"/>
    <x v="4"/>
    <s v="Footwear"/>
    <x v="28"/>
    <n v="158.13999999999999"/>
    <n v="82"/>
    <s v="Rivera-Warner"/>
    <s v="East"/>
    <s v="Washingtonfurt"/>
    <s v="Flagship"/>
    <n v="1741.3500000000001"/>
    <n v="0"/>
    <n v="474.41999999999996"/>
    <x v="1336"/>
    <x v="0"/>
    <n v="0.72755620639159269"/>
  </r>
  <r>
    <x v="1337"/>
    <x v="58"/>
    <x v="2"/>
    <x v="0"/>
    <x v="202"/>
    <x v="83"/>
    <s v="STORE17"/>
    <n v="2"/>
    <n v="892.88"/>
    <n v="0.17"/>
    <x v="1"/>
    <n v="1482.1808000000001"/>
    <s v="Steven Stein"/>
    <n v="21"/>
    <x v="0"/>
    <x v="201"/>
    <s v="Connecticut"/>
    <x v="3"/>
    <x v="83"/>
    <x v="4"/>
    <s v="Bottoms"/>
    <x v="83"/>
    <n v="306.45999999999998"/>
    <n v="487"/>
    <s v="Holloway Ltd"/>
    <s v="North"/>
    <s v="Bensonhaven"/>
    <s v="Flagship"/>
    <n v="1785.76"/>
    <n v="303.57920000000001"/>
    <n v="612.91999999999996"/>
    <x v="1337"/>
    <x v="3"/>
    <n v="0.58647420071829304"/>
  </r>
  <r>
    <x v="1338"/>
    <x v="494"/>
    <x v="2"/>
    <x v="11"/>
    <x v="158"/>
    <x v="43"/>
    <s v="STORE18"/>
    <n v="2"/>
    <n v="356.28"/>
    <n v="0.11"/>
    <x v="2"/>
    <n v="634.17840000000001"/>
    <s v="Donna Gregory"/>
    <n v="29"/>
    <x v="1"/>
    <x v="157"/>
    <s v="Arizona"/>
    <x v="2"/>
    <x v="43"/>
    <x v="1"/>
    <s v="Audio"/>
    <x v="43"/>
    <n v="38.520000000000003"/>
    <n v="378"/>
    <s v="Guerrero-Schmitt"/>
    <s v="East"/>
    <s v="East Stevechester"/>
    <s v="Flagship"/>
    <n v="712.56"/>
    <n v="78.381599999999992"/>
    <n v="77.040000000000006"/>
    <x v="1338"/>
    <x v="2"/>
    <n v="0.87851998743571214"/>
  </r>
  <r>
    <x v="1339"/>
    <x v="275"/>
    <x v="2"/>
    <x v="8"/>
    <x v="304"/>
    <x v="61"/>
    <s v="STORE2"/>
    <n v="4"/>
    <n v="806.99"/>
    <n v="0.06"/>
    <x v="0"/>
    <n v="3034.2824000000001"/>
    <s v="Andrew Mason"/>
    <n v="52"/>
    <x v="1"/>
    <x v="299"/>
    <s v="Iowa"/>
    <x v="3"/>
    <x v="61"/>
    <x v="3"/>
    <s v="Kitchen"/>
    <x v="61"/>
    <n v="143.43"/>
    <n v="58"/>
    <s v="Black-Horn"/>
    <s v="South"/>
    <s v="North Nancyview"/>
    <s v="Outlet"/>
    <n v="3227.96"/>
    <n v="193.67759999999998"/>
    <n v="573.72"/>
    <x v="1339"/>
    <x v="0"/>
    <n v="0.81092069742750372"/>
  </r>
  <r>
    <x v="1340"/>
    <x v="375"/>
    <x v="2"/>
    <x v="0"/>
    <x v="461"/>
    <x v="42"/>
    <s v="STORE1"/>
    <n v="3"/>
    <n v="684.22"/>
    <n v="0.09"/>
    <x v="0"/>
    <n v="1867.9205999999999"/>
    <s v="John Compton"/>
    <n v="53"/>
    <x v="0"/>
    <x v="144"/>
    <s v="Michigan"/>
    <x v="2"/>
    <x v="42"/>
    <x v="0"/>
    <s v="Accessories"/>
    <x v="42"/>
    <n v="131.51"/>
    <n v="199.2"/>
    <s v="Martinez, Adkins and Johnson"/>
    <s v="North"/>
    <s v="Danielmouth"/>
    <s v="Flagship"/>
    <n v="2052.66"/>
    <n v="184.73939999999999"/>
    <n v="394.53"/>
    <x v="1340"/>
    <x v="0"/>
    <n v="0.78878652550863249"/>
  </r>
  <r>
    <x v="1341"/>
    <x v="315"/>
    <x v="2"/>
    <x v="2"/>
    <x v="13"/>
    <x v="47"/>
    <s v="STORE7"/>
    <n v="4"/>
    <n v="763.34"/>
    <n v="7.0000000000000007E-2"/>
    <x v="1"/>
    <n v="2839.6248000000001"/>
    <s v="Adam Castro"/>
    <n v="51"/>
    <x v="0"/>
    <x v="13"/>
    <s v="Texas"/>
    <x v="2"/>
    <x v="47"/>
    <x v="1"/>
    <s v="Computer"/>
    <x v="47"/>
    <n v="377.52"/>
    <n v="485"/>
    <s v="Martinez-Mullins"/>
    <s v="South"/>
    <s v="Williamsfurt"/>
    <s v="Online"/>
    <n v="3053.36"/>
    <n v="213.73520000000002"/>
    <n v="1510.08"/>
    <x v="1341"/>
    <x v="0"/>
    <n v="0.46821143413031191"/>
  </r>
  <r>
    <x v="1342"/>
    <x v="102"/>
    <x v="2"/>
    <x v="9"/>
    <x v="447"/>
    <x v="57"/>
    <s v="STORE3"/>
    <n v="3"/>
    <n v="721.94"/>
    <n v="0.26"/>
    <x v="0"/>
    <n v="1602.7067999999999"/>
    <s v="Natalie Johnson"/>
    <n v="64"/>
    <x v="0"/>
    <x v="436"/>
    <s v="Indiana"/>
    <x v="1"/>
    <x v="57"/>
    <x v="0"/>
    <s v="Fitness"/>
    <x v="57"/>
    <n v="190.29"/>
    <n v="260"/>
    <s v="Johnson-Wright"/>
    <s v="North"/>
    <s v="Hoodberg"/>
    <s v="Outlet"/>
    <n v="2165.8200000000002"/>
    <n v="563.11320000000001"/>
    <n v="570.87"/>
    <x v="1342"/>
    <x v="1"/>
    <n v="0.6438088364010186"/>
  </r>
  <r>
    <x v="1343"/>
    <x v="100"/>
    <x v="0"/>
    <x v="6"/>
    <x v="82"/>
    <x v="0"/>
    <s v="STORE1"/>
    <n v="3"/>
    <n v="760.38"/>
    <n v="0"/>
    <x v="2"/>
    <n v="2281.14"/>
    <s v="David Lozano"/>
    <n v="23"/>
    <x v="1"/>
    <x v="82"/>
    <s v="Wisconsin"/>
    <x v="0"/>
    <x v="0"/>
    <x v="0"/>
    <s v="Team Sports"/>
    <x v="0"/>
    <n v="245.98"/>
    <n v="471"/>
    <s v="Martinez, Adkins and Johnson"/>
    <s v="North"/>
    <s v="Danielmouth"/>
    <s v="Flagship"/>
    <n v="2281.14"/>
    <n v="0"/>
    <n v="737.93999999999994"/>
    <x v="1343"/>
    <x v="3"/>
    <n v="0.67650385333648966"/>
  </r>
  <r>
    <x v="1344"/>
    <x v="369"/>
    <x v="0"/>
    <x v="9"/>
    <x v="83"/>
    <x v="0"/>
    <s v="STORE6"/>
    <n v="3"/>
    <n v="612.53"/>
    <n v="0.21"/>
    <x v="2"/>
    <n v="1451.6960999999999"/>
    <s v="Tracy Stephens"/>
    <n v="64"/>
    <x v="0"/>
    <x v="83"/>
    <s v="Maine"/>
    <x v="1"/>
    <x v="0"/>
    <x v="0"/>
    <s v="Team Sports"/>
    <x v="0"/>
    <n v="245.98"/>
    <n v="471"/>
    <s v="Benson-Elliott"/>
    <s v="East"/>
    <s v="Port Josephberg"/>
    <s v="Online"/>
    <n v="1837.59"/>
    <n v="385.89389999999997"/>
    <n v="737.93999999999994"/>
    <x v="1344"/>
    <x v="1"/>
    <n v="0.4916704673932788"/>
  </r>
  <r>
    <x v="1345"/>
    <x v="128"/>
    <x v="0"/>
    <x v="8"/>
    <x v="95"/>
    <x v="81"/>
    <s v="STORE16"/>
    <n v="3"/>
    <n v="841.37"/>
    <n v="0.28999999999999998"/>
    <x v="1"/>
    <n v="1792.1180999999999"/>
    <s v="James Gibbs"/>
    <n v="21"/>
    <x v="0"/>
    <x v="95"/>
    <s v="Alaska"/>
    <x v="1"/>
    <x v="81"/>
    <x v="2"/>
    <s v="Skincare"/>
    <x v="81"/>
    <n v="266.86"/>
    <n v="458"/>
    <s v="Frederick-Wright"/>
    <s v="West"/>
    <s v="New Jimmymouth"/>
    <s v="Flagship"/>
    <n v="2524.11"/>
    <n v="731.99189999999999"/>
    <n v="800.58"/>
    <x v="1345"/>
    <x v="3"/>
    <n v="0.55327720868395891"/>
  </r>
  <r>
    <x v="1346"/>
    <x v="394"/>
    <x v="1"/>
    <x v="3"/>
    <x v="321"/>
    <x v="70"/>
    <s v="STORE9"/>
    <n v="2"/>
    <n v="636.51"/>
    <n v="0.25"/>
    <x v="0"/>
    <n v="954.76499999999999"/>
    <s v="Carol Bishop"/>
    <n v="27"/>
    <x v="1"/>
    <x v="316"/>
    <s v="Oregon"/>
    <x v="2"/>
    <x v="70"/>
    <x v="1"/>
    <s v="Accessories"/>
    <x v="70"/>
    <n v="177.98"/>
    <n v="103"/>
    <s v="Moore, Padilla and Butler"/>
    <s v="South"/>
    <s v="East Johnstad"/>
    <s v="Flagship"/>
    <n v="1273.02"/>
    <n v="318.255"/>
    <n v="355.96"/>
    <x v="1346"/>
    <x v="2"/>
    <n v="0.62717527349661961"/>
  </r>
  <r>
    <x v="1347"/>
    <x v="616"/>
    <x v="2"/>
    <x v="4"/>
    <x v="158"/>
    <x v="49"/>
    <s v="STORE8"/>
    <n v="2"/>
    <n v="732.37"/>
    <n v="0.22"/>
    <x v="2"/>
    <n v="1142.4972"/>
    <s v="Donna Gregory"/>
    <n v="29"/>
    <x v="1"/>
    <x v="157"/>
    <s v="Arizona"/>
    <x v="2"/>
    <x v="49"/>
    <x v="0"/>
    <s v="Team Sports"/>
    <x v="49"/>
    <n v="318.91000000000003"/>
    <n v="114"/>
    <s v="Bean, Jones and Park"/>
    <s v="West"/>
    <s v="Thompsonborough"/>
    <s v="Online"/>
    <n v="1464.74"/>
    <n v="322.24279999999999"/>
    <n v="637.82000000000005"/>
    <x v="1347"/>
    <x v="2"/>
    <n v="0.44173167339053432"/>
  </r>
  <r>
    <x v="1348"/>
    <x v="61"/>
    <x v="2"/>
    <x v="8"/>
    <x v="112"/>
    <x v="59"/>
    <s v="STORE16"/>
    <n v="3"/>
    <n v="183.44"/>
    <n v="0.28000000000000003"/>
    <x v="2"/>
    <n v="396.23039999999992"/>
    <s v="Daniel Rivas"/>
    <n v="39"/>
    <x v="1"/>
    <x v="111"/>
    <s v="Georgia"/>
    <x v="2"/>
    <x v="59"/>
    <x v="0"/>
    <s v="Accessories"/>
    <x v="59"/>
    <n v="434.84"/>
    <n v="185"/>
    <s v="Frederick-Wright"/>
    <s v="West"/>
    <s v="New Jimmymouth"/>
    <s v="Flagship"/>
    <n v="550.31999999999994"/>
    <n v="154.08959999999999"/>
    <n v="1304.52"/>
    <x v="1348"/>
    <x v="4"/>
    <n v="-2.2923268885981498"/>
  </r>
  <r>
    <x v="1349"/>
    <x v="297"/>
    <x v="0"/>
    <x v="9"/>
    <x v="10"/>
    <x v="75"/>
    <s v="STORE13"/>
    <n v="4"/>
    <n v="898.58"/>
    <n v="0.16"/>
    <x v="1"/>
    <n v="3019.2287999999999"/>
    <s v="Michael Thomas"/>
    <n v="21"/>
    <x v="1"/>
    <x v="10"/>
    <s v="Nevada"/>
    <x v="2"/>
    <x v="75"/>
    <x v="1"/>
    <s v="Accessories"/>
    <x v="75"/>
    <n v="449.4"/>
    <n v="338"/>
    <s v="Gardner, Humphrey and Contreras"/>
    <s v="East"/>
    <s v="Johnsonville"/>
    <s v="Flagship"/>
    <n v="3594.32"/>
    <n v="575.09120000000007"/>
    <n v="1797.6"/>
    <x v="1349"/>
    <x v="3"/>
    <n v="0.40461617218277729"/>
  </r>
  <r>
    <x v="1350"/>
    <x v="617"/>
    <x v="0"/>
    <x v="7"/>
    <x v="360"/>
    <x v="34"/>
    <s v="STORE2"/>
    <n v="3"/>
    <n v="152.41"/>
    <n v="0.25"/>
    <x v="0"/>
    <n v="342.92250000000001"/>
    <s v="Daniel Bell"/>
    <n v="56"/>
    <x v="0"/>
    <x v="353"/>
    <s v="Arkansas"/>
    <x v="2"/>
    <x v="34"/>
    <x v="4"/>
    <s v="Tops"/>
    <x v="34"/>
    <n v="283"/>
    <n v="360"/>
    <s v="Black-Horn"/>
    <s v="South"/>
    <s v="North Nancyview"/>
    <s v="Outlet"/>
    <n v="457.23"/>
    <n v="114.3075"/>
    <n v="849"/>
    <x v="1350"/>
    <x v="1"/>
    <n v="-1.4757780548083022"/>
  </r>
  <r>
    <x v="1351"/>
    <x v="618"/>
    <x v="2"/>
    <x v="7"/>
    <x v="307"/>
    <x v="80"/>
    <s v="STORE14"/>
    <n v="3"/>
    <n v="972.58"/>
    <n v="0.28000000000000003"/>
    <x v="2"/>
    <n v="2100.7728000000002"/>
    <s v="Robert Harris"/>
    <n v="50"/>
    <x v="0"/>
    <x v="302"/>
    <s v="Iowa"/>
    <x v="1"/>
    <x v="80"/>
    <x v="3"/>
    <s v="Appliances"/>
    <x v="80"/>
    <n v="447.43"/>
    <n v="191"/>
    <s v="Mcdonald Inc"/>
    <s v="South"/>
    <s v="Christopherland"/>
    <s v="Outlet"/>
    <n v="2917.7400000000002"/>
    <n v="816.96720000000016"/>
    <n v="1342.29"/>
    <x v="1351"/>
    <x v="0"/>
    <n v="0.36104941952789954"/>
  </r>
  <r>
    <x v="1352"/>
    <x v="157"/>
    <x v="1"/>
    <x v="1"/>
    <x v="220"/>
    <x v="20"/>
    <s v="STORE11"/>
    <n v="4"/>
    <n v="136.4"/>
    <n v="0.04"/>
    <x v="2"/>
    <n v="523.77599999999995"/>
    <s v="Cynthia Parrish"/>
    <n v="18"/>
    <x v="0"/>
    <x v="219"/>
    <s v="Minnesota"/>
    <x v="2"/>
    <x v="20"/>
    <x v="4"/>
    <s v="Bottoms"/>
    <x v="20"/>
    <n v="218.22"/>
    <n v="224"/>
    <s v="Aguirre-Keller"/>
    <s v="South"/>
    <s v="Lake Michael"/>
    <s v="Online"/>
    <n v="545.6"/>
    <n v="21.824000000000002"/>
    <n v="872.88"/>
    <x v="1352"/>
    <x v="3"/>
    <n v="-0.66651392961876843"/>
  </r>
  <r>
    <x v="1353"/>
    <x v="51"/>
    <x v="2"/>
    <x v="7"/>
    <x v="453"/>
    <x v="32"/>
    <s v="STORE15"/>
    <n v="1"/>
    <n v="509.63"/>
    <n v="0.27"/>
    <x v="2"/>
    <n v="372.0299"/>
    <s v="Mark Rogers"/>
    <n v="57"/>
    <x v="1"/>
    <x v="442"/>
    <s v="Oklahoma"/>
    <x v="1"/>
    <x v="32"/>
    <x v="2"/>
    <s v="Skincare"/>
    <x v="32"/>
    <n v="358.47"/>
    <n v="213"/>
    <s v="Shelton PLC"/>
    <s v="North"/>
    <s v="East Jenniferstad"/>
    <s v="Flagship"/>
    <n v="509.63"/>
    <n v="137.6001"/>
    <n v="358.47"/>
    <x v="1353"/>
    <x v="1"/>
    <n v="3.6448414495716529E-2"/>
  </r>
  <r>
    <x v="1354"/>
    <x v="316"/>
    <x v="0"/>
    <x v="6"/>
    <x v="458"/>
    <x v="0"/>
    <s v="STORE3"/>
    <n v="4"/>
    <n v="360.28"/>
    <n v="0.09"/>
    <x v="2"/>
    <n v="1311.4192"/>
    <s v="Jeremy Harris"/>
    <n v="59"/>
    <x v="1"/>
    <x v="446"/>
    <s v="Ohio"/>
    <x v="3"/>
    <x v="0"/>
    <x v="0"/>
    <s v="Team Sports"/>
    <x v="0"/>
    <n v="245.98"/>
    <n v="471"/>
    <s v="Johnson-Wright"/>
    <s v="North"/>
    <s v="Hoodberg"/>
    <s v="Outlet"/>
    <n v="1441.12"/>
    <n v="129.70079999999999"/>
    <n v="983.92"/>
    <x v="1354"/>
    <x v="1"/>
    <n v="0.24972884337822726"/>
  </r>
  <r>
    <x v="1355"/>
    <x v="126"/>
    <x v="2"/>
    <x v="8"/>
    <x v="52"/>
    <x v="41"/>
    <s v="STORE15"/>
    <n v="3"/>
    <n v="882.05"/>
    <n v="0.06"/>
    <x v="1"/>
    <n v="2487.3809999999989"/>
    <s v="Jennifer Garcia"/>
    <n v="61"/>
    <x v="1"/>
    <x v="52"/>
    <s v="New Mexico"/>
    <x v="3"/>
    <x v="41"/>
    <x v="2"/>
    <s v="Makeup"/>
    <x v="41"/>
    <n v="183.04"/>
    <n v="457"/>
    <s v="Shelton PLC"/>
    <s v="North"/>
    <s v="East Jenniferstad"/>
    <s v="Flagship"/>
    <n v="2646.1499999999996"/>
    <n v="158.76899999999998"/>
    <n v="549.12"/>
    <x v="1355"/>
    <x v="1"/>
    <n v="0.77923768011414407"/>
  </r>
  <r>
    <x v="1356"/>
    <x v="290"/>
    <x v="0"/>
    <x v="8"/>
    <x v="420"/>
    <x v="29"/>
    <s v="STORE8"/>
    <n v="3"/>
    <n v="141.54"/>
    <n v="0.12"/>
    <x v="1"/>
    <n v="373.66559999999998"/>
    <s v="Anthony Garcia"/>
    <n v="60"/>
    <x v="0"/>
    <x v="409"/>
    <s v="Arizona"/>
    <x v="2"/>
    <x v="29"/>
    <x v="3"/>
    <s v="Lighting"/>
    <x v="29"/>
    <n v="228.53"/>
    <n v="469"/>
    <s v="Bean, Jones and Park"/>
    <s v="West"/>
    <s v="Thompsonborough"/>
    <s v="Online"/>
    <n v="424.62"/>
    <n v="50.9544"/>
    <n v="685.59"/>
    <x v="1356"/>
    <x v="1"/>
    <n v="-0.83476884144539942"/>
  </r>
  <r>
    <x v="1357"/>
    <x v="552"/>
    <x v="0"/>
    <x v="2"/>
    <x v="278"/>
    <x v="5"/>
    <s v="STORE4"/>
    <n v="3"/>
    <n v="83.5"/>
    <n v="0.23"/>
    <x v="2"/>
    <n v="192.88499999999999"/>
    <s v="Joseph Snow"/>
    <n v="45"/>
    <x v="0"/>
    <x v="275"/>
    <s v="Vermont"/>
    <x v="0"/>
    <x v="5"/>
    <x v="1"/>
    <s v="Appliances"/>
    <x v="5"/>
    <n v="465.34"/>
    <n v="301"/>
    <s v="Alexander Group"/>
    <s v="South"/>
    <s v="Port Sharon"/>
    <s v="Online"/>
    <n v="250.5"/>
    <n v="57.615000000000002"/>
    <n v="1396.02"/>
    <x v="1357"/>
    <x v="4"/>
    <n v="-6.2375767944630223"/>
  </r>
  <r>
    <x v="1358"/>
    <x v="619"/>
    <x v="1"/>
    <x v="3"/>
    <x v="331"/>
    <x v="66"/>
    <s v="STORE6"/>
    <n v="2"/>
    <n v="629.73"/>
    <n v="7.0000000000000007E-2"/>
    <x v="1"/>
    <n v="1171.2978000000001"/>
    <s v="Erin Hopkins"/>
    <n v="40"/>
    <x v="0"/>
    <x v="325"/>
    <s v="Iowa"/>
    <x v="2"/>
    <x v="66"/>
    <x v="3"/>
    <s v="Decor"/>
    <x v="66"/>
    <n v="48.01"/>
    <n v="439"/>
    <s v="Benson-Elliott"/>
    <s v="East"/>
    <s v="Port Josephberg"/>
    <s v="Online"/>
    <n v="1259.46"/>
    <n v="88.162200000000013"/>
    <n v="96.02"/>
    <x v="1358"/>
    <x v="4"/>
    <n v="0.91802255583507464"/>
  </r>
  <r>
    <x v="1359"/>
    <x v="541"/>
    <x v="1"/>
    <x v="11"/>
    <x v="172"/>
    <x v="9"/>
    <s v="STORE6"/>
    <n v="2"/>
    <n v="159.93"/>
    <n v="0.2"/>
    <x v="2"/>
    <n v="255.88800000000001"/>
    <s v="Kenneth Lambert"/>
    <n v="55"/>
    <x v="1"/>
    <x v="171"/>
    <s v="Kansas"/>
    <x v="1"/>
    <x v="9"/>
    <x v="3"/>
    <s v="Decor"/>
    <x v="9"/>
    <n v="179.77"/>
    <n v="305"/>
    <s v="Benson-Elliott"/>
    <s v="East"/>
    <s v="Port Josephberg"/>
    <s v="Online"/>
    <n v="319.86"/>
    <n v="63.972000000000008"/>
    <n v="359.54"/>
    <x v="1359"/>
    <x v="0"/>
    <n v="-0.40506784218095421"/>
  </r>
  <r>
    <x v="1360"/>
    <x v="620"/>
    <x v="2"/>
    <x v="0"/>
    <x v="172"/>
    <x v="49"/>
    <s v="STORE18"/>
    <n v="1"/>
    <n v="459.89"/>
    <n v="0.18"/>
    <x v="2"/>
    <n v="377.10980000000001"/>
    <s v="Kenneth Lambert"/>
    <n v="55"/>
    <x v="1"/>
    <x v="171"/>
    <s v="Kansas"/>
    <x v="1"/>
    <x v="49"/>
    <x v="0"/>
    <s v="Team Sports"/>
    <x v="49"/>
    <n v="318.91000000000003"/>
    <n v="114"/>
    <s v="Guerrero-Schmitt"/>
    <s v="East"/>
    <s v="East Stevechester"/>
    <s v="Flagship"/>
    <n v="459.89"/>
    <n v="82.780199999999994"/>
    <n v="318.91000000000003"/>
    <x v="1360"/>
    <x v="0"/>
    <n v="0.15433117887681513"/>
  </r>
  <r>
    <x v="1361"/>
    <x v="486"/>
    <x v="0"/>
    <x v="7"/>
    <x v="338"/>
    <x v="9"/>
    <s v="STORE19"/>
    <n v="4"/>
    <n v="885.57"/>
    <n v="0.27"/>
    <x v="0"/>
    <n v="2585.8643999999999"/>
    <s v="Kimberly Brooks"/>
    <n v="42"/>
    <x v="0"/>
    <x v="332"/>
    <s v="New Mexico"/>
    <x v="2"/>
    <x v="9"/>
    <x v="3"/>
    <s v="Decor"/>
    <x v="9"/>
    <n v="179.77"/>
    <n v="305"/>
    <s v="Mann-Austin"/>
    <s v="East"/>
    <s v="Vasquezborough"/>
    <s v="Online"/>
    <n v="3542.28"/>
    <n v="956.41560000000015"/>
    <n v="719.08"/>
    <x v="1361"/>
    <x v="4"/>
    <n v="0.72191890649795865"/>
  </r>
  <r>
    <x v="1362"/>
    <x v="146"/>
    <x v="0"/>
    <x v="2"/>
    <x v="363"/>
    <x v="59"/>
    <s v="STORE15"/>
    <n v="3"/>
    <n v="789.05"/>
    <n v="0"/>
    <x v="1"/>
    <n v="2367.15"/>
    <s v="Cassandra Perez"/>
    <n v="31"/>
    <x v="0"/>
    <x v="222"/>
    <s v="Mississippi"/>
    <x v="3"/>
    <x v="59"/>
    <x v="0"/>
    <s v="Accessories"/>
    <x v="59"/>
    <n v="434.84"/>
    <n v="185"/>
    <s v="Shelton PLC"/>
    <s v="North"/>
    <s v="East Jenniferstad"/>
    <s v="Flagship"/>
    <n v="2367.1499999999996"/>
    <n v="0"/>
    <n v="1304.52"/>
    <x v="1362"/>
    <x v="2"/>
    <n v="0.44890691337684563"/>
  </r>
  <r>
    <x v="1363"/>
    <x v="313"/>
    <x v="1"/>
    <x v="3"/>
    <x v="431"/>
    <x v="73"/>
    <s v="STORE0"/>
    <n v="1"/>
    <n v="570.52"/>
    <n v="0"/>
    <x v="1"/>
    <n v="570.52"/>
    <s v="Julie Hale"/>
    <n v="35"/>
    <x v="1"/>
    <x v="420"/>
    <s v="Vermont"/>
    <x v="0"/>
    <x v="73"/>
    <x v="2"/>
    <s v="Haircare"/>
    <x v="73"/>
    <n v="340.39"/>
    <n v="177"/>
    <s v="Rivera-Warner"/>
    <s v="East"/>
    <s v="Washingtonfurt"/>
    <s v="Flagship"/>
    <n v="570.52"/>
    <n v="0"/>
    <n v="340.39"/>
    <x v="1363"/>
    <x v="2"/>
    <n v="0.40336885648180609"/>
  </r>
  <r>
    <x v="1364"/>
    <x v="302"/>
    <x v="0"/>
    <x v="4"/>
    <x v="449"/>
    <x v="16"/>
    <s v="STORE16"/>
    <n v="4"/>
    <n v="310.79000000000002"/>
    <n v="0.22"/>
    <x v="2"/>
    <n v="969.66480000000013"/>
    <s v="Nicholas Bradshaw"/>
    <n v="43"/>
    <x v="1"/>
    <x v="438"/>
    <s v="Utah"/>
    <x v="2"/>
    <x v="16"/>
    <x v="3"/>
    <s v="Decor"/>
    <x v="16"/>
    <n v="219.12"/>
    <n v="378"/>
    <s v="Frederick-Wright"/>
    <s v="West"/>
    <s v="New Jimmymouth"/>
    <s v="Flagship"/>
    <n v="1243.1600000000001"/>
    <n v="273.49520000000001"/>
    <n v="876.48"/>
    <x v="1364"/>
    <x v="4"/>
    <n v="9.6100013117935285E-2"/>
  </r>
  <r>
    <x v="1365"/>
    <x v="234"/>
    <x v="2"/>
    <x v="10"/>
    <x v="333"/>
    <x v="88"/>
    <s v="STORE17"/>
    <n v="4"/>
    <n v="255.67"/>
    <n v="0.17"/>
    <x v="0"/>
    <n v="848.82439999999997"/>
    <s v="Jay Patel"/>
    <n v="43"/>
    <x v="1"/>
    <x v="327"/>
    <s v="Rhode Island"/>
    <x v="1"/>
    <x v="88"/>
    <x v="3"/>
    <s v="Furniture"/>
    <x v="88"/>
    <n v="243.7"/>
    <n v="130"/>
    <s v="Holloway Ltd"/>
    <s v="North"/>
    <s v="Bensonhaven"/>
    <s v="Flagship"/>
    <n v="1022.68"/>
    <n v="173.85560000000001"/>
    <n v="974.8"/>
    <x v="1365"/>
    <x v="4"/>
    <n v="-0.14841185055472014"/>
  </r>
  <r>
    <x v="1366"/>
    <x v="433"/>
    <x v="0"/>
    <x v="10"/>
    <x v="298"/>
    <x v="16"/>
    <s v="STORE16"/>
    <n v="2"/>
    <n v="270.66000000000003"/>
    <n v="0.1"/>
    <x v="2"/>
    <n v="487.18799999999999"/>
    <s v="Jessica Mitchell"/>
    <n v="43"/>
    <x v="1"/>
    <x v="294"/>
    <s v="South Dakota"/>
    <x v="2"/>
    <x v="16"/>
    <x v="3"/>
    <s v="Decor"/>
    <x v="16"/>
    <n v="219.12"/>
    <n v="378"/>
    <s v="Frederick-Wright"/>
    <s v="West"/>
    <s v="New Jimmymouth"/>
    <s v="Flagship"/>
    <n v="541.32000000000005"/>
    <n v="54.132000000000005"/>
    <n v="438.24"/>
    <x v="1366"/>
    <x v="4"/>
    <n v="0.10047045493731369"/>
  </r>
  <r>
    <x v="1367"/>
    <x v="62"/>
    <x v="2"/>
    <x v="8"/>
    <x v="462"/>
    <x v="34"/>
    <s v="STORE17"/>
    <n v="3"/>
    <n v="373.35"/>
    <n v="0.2"/>
    <x v="2"/>
    <n v="896.04000000000019"/>
    <s v="Stephanie Jacobs"/>
    <n v="48"/>
    <x v="1"/>
    <x v="448"/>
    <s v="Louisiana"/>
    <x v="1"/>
    <x v="34"/>
    <x v="4"/>
    <s v="Tops"/>
    <x v="34"/>
    <n v="283"/>
    <n v="360"/>
    <s v="Holloway Ltd"/>
    <s v="North"/>
    <s v="Bensonhaven"/>
    <s v="Flagship"/>
    <n v="1120.0500000000002"/>
    <n v="224.01000000000005"/>
    <n v="849"/>
    <x v="1367"/>
    <x v="0"/>
    <n v="5.2497656354627227E-2"/>
  </r>
  <r>
    <x v="1368"/>
    <x v="542"/>
    <x v="0"/>
    <x v="5"/>
    <x v="357"/>
    <x v="4"/>
    <s v="STORE11"/>
    <n v="2"/>
    <n v="23.58"/>
    <n v="0.02"/>
    <x v="1"/>
    <n v="46.216799999999999"/>
    <s v="Thomas Phillips"/>
    <n v="20"/>
    <x v="1"/>
    <x v="350"/>
    <s v="Georgia"/>
    <x v="0"/>
    <x v="4"/>
    <x v="2"/>
    <s v="Haircare"/>
    <x v="4"/>
    <n v="17.309999999999999"/>
    <n v="399"/>
    <s v="Aguirre-Keller"/>
    <s v="South"/>
    <s v="Lake Michael"/>
    <s v="Online"/>
    <n v="47.16"/>
    <n v="0.94319999999999993"/>
    <n v="34.619999999999997"/>
    <x v="1368"/>
    <x v="3"/>
    <n v="0.25092174274289875"/>
  </r>
  <r>
    <x v="1369"/>
    <x v="104"/>
    <x v="2"/>
    <x v="5"/>
    <x v="399"/>
    <x v="68"/>
    <s v="STORE7"/>
    <n v="4"/>
    <n v="185.67"/>
    <n v="0.21"/>
    <x v="1"/>
    <n v="586.71719999999993"/>
    <s v="Christine Vaughn"/>
    <n v="24"/>
    <x v="0"/>
    <x v="389"/>
    <s v="Oregon"/>
    <x v="3"/>
    <x v="68"/>
    <x v="3"/>
    <s v="Lighting"/>
    <x v="68"/>
    <n v="382.22"/>
    <n v="329"/>
    <s v="Martinez-Mullins"/>
    <s v="South"/>
    <s v="Williamsfurt"/>
    <s v="Online"/>
    <n v="742.68"/>
    <n v="155.96279999999999"/>
    <n v="1528.88"/>
    <x v="1369"/>
    <x v="3"/>
    <n v="-1.6058209986003482"/>
  </r>
  <r>
    <x v="1370"/>
    <x v="523"/>
    <x v="0"/>
    <x v="10"/>
    <x v="263"/>
    <x v="97"/>
    <s v="STORE13"/>
    <n v="3"/>
    <n v="928.74"/>
    <n v="0.27"/>
    <x v="1"/>
    <n v="2033.9405999999999"/>
    <s v="Jacob Hopkins"/>
    <n v="44"/>
    <x v="1"/>
    <x v="261"/>
    <s v="Pennsylvania"/>
    <x v="1"/>
    <x v="97"/>
    <x v="4"/>
    <s v="Bottoms"/>
    <x v="97"/>
    <n v="303.75"/>
    <n v="343"/>
    <s v="Gardner, Humphrey and Contreras"/>
    <s v="East"/>
    <s v="Johnsonville"/>
    <s v="Flagship"/>
    <n v="2786.2200000000003"/>
    <n v="752.27940000000012"/>
    <n v="911.25"/>
    <x v="1370"/>
    <x v="4"/>
    <n v="0.55197806661610471"/>
  </r>
  <r>
    <x v="1371"/>
    <x v="163"/>
    <x v="1"/>
    <x v="3"/>
    <x v="92"/>
    <x v="94"/>
    <s v="STORE5"/>
    <n v="3"/>
    <n v="923.38"/>
    <n v="7.0000000000000007E-2"/>
    <x v="2"/>
    <n v="2576.2302"/>
    <s v="David Arnold"/>
    <n v="54"/>
    <x v="1"/>
    <x v="92"/>
    <s v="California"/>
    <x v="2"/>
    <x v="94"/>
    <x v="3"/>
    <s v="Furniture"/>
    <x v="94"/>
    <n v="388.46"/>
    <n v="208"/>
    <s v="Gray Ltd"/>
    <s v="North"/>
    <s v="New Michaelchester"/>
    <s v="Outlet"/>
    <n v="2770.14"/>
    <n v="193.90980000000002"/>
    <n v="1165.3799999999999"/>
    <x v="1371"/>
    <x v="0"/>
    <n v="0.5476413559626776"/>
  </r>
  <r>
    <x v="1372"/>
    <x v="5"/>
    <x v="0"/>
    <x v="0"/>
    <x v="152"/>
    <x v="83"/>
    <s v="STORE9"/>
    <n v="2"/>
    <n v="409.26"/>
    <n v="0.1"/>
    <x v="1"/>
    <n v="736.66800000000001"/>
    <s v="Beth Martin"/>
    <n v="34"/>
    <x v="1"/>
    <x v="151"/>
    <s v="West Virginia"/>
    <x v="2"/>
    <x v="83"/>
    <x v="4"/>
    <s v="Bottoms"/>
    <x v="83"/>
    <n v="306.45999999999998"/>
    <n v="487"/>
    <s v="Moore, Padilla and Butler"/>
    <s v="South"/>
    <s v="East Johnstad"/>
    <s v="Flagship"/>
    <n v="818.52"/>
    <n v="81.852000000000004"/>
    <n v="612.91999999999996"/>
    <x v="1372"/>
    <x v="2"/>
    <n v="0.16798340636487541"/>
  </r>
  <r>
    <x v="1373"/>
    <x v="539"/>
    <x v="1"/>
    <x v="1"/>
    <x v="463"/>
    <x v="34"/>
    <s v="STORE7"/>
    <n v="2"/>
    <n v="608.46"/>
    <n v="0.16"/>
    <x v="0"/>
    <n v="1022.2128"/>
    <s v="Linda Kline"/>
    <n v="34"/>
    <x v="0"/>
    <x v="449"/>
    <s v="Alaska"/>
    <x v="2"/>
    <x v="34"/>
    <x v="4"/>
    <s v="Tops"/>
    <x v="34"/>
    <n v="283"/>
    <n v="360"/>
    <s v="Martinez-Mullins"/>
    <s v="South"/>
    <s v="Williamsfurt"/>
    <s v="Online"/>
    <n v="1216.92"/>
    <n v="194.70720000000003"/>
    <n v="566"/>
    <x v="1373"/>
    <x v="2"/>
    <n v="0.4462992441495548"/>
  </r>
  <r>
    <x v="1374"/>
    <x v="101"/>
    <x v="2"/>
    <x v="5"/>
    <x v="314"/>
    <x v="63"/>
    <s v="STORE19"/>
    <n v="4"/>
    <n v="150.47999999999999"/>
    <n v="0.09"/>
    <x v="0"/>
    <n v="547.74720000000002"/>
    <s v="Blake Harrison"/>
    <n v="63"/>
    <x v="1"/>
    <x v="309"/>
    <s v="Washington"/>
    <x v="1"/>
    <x v="63"/>
    <x v="1"/>
    <s v="Accessories"/>
    <x v="63"/>
    <n v="450.71"/>
    <n v="389"/>
    <s v="Mann-Austin"/>
    <s v="East"/>
    <s v="Vasquezborough"/>
    <s v="Online"/>
    <n v="601.91999999999996"/>
    <n v="54.172799999999995"/>
    <n v="1802.84"/>
    <x v="1374"/>
    <x v="1"/>
    <n v="-2.2913723703197384"/>
  </r>
  <r>
    <x v="1375"/>
    <x v="415"/>
    <x v="0"/>
    <x v="7"/>
    <x v="427"/>
    <x v="88"/>
    <s v="STORE14"/>
    <n v="4"/>
    <n v="207.41"/>
    <n v="0.02"/>
    <x v="0"/>
    <n v="813.04719999999998"/>
    <s v="Laura Soto"/>
    <n v="57"/>
    <x v="1"/>
    <x v="416"/>
    <s v="Michigan"/>
    <x v="1"/>
    <x v="88"/>
    <x v="3"/>
    <s v="Furniture"/>
    <x v="88"/>
    <n v="243.7"/>
    <n v="130"/>
    <s v="Mcdonald Inc"/>
    <s v="South"/>
    <s v="Christopherland"/>
    <s v="Outlet"/>
    <n v="829.64"/>
    <n v="16.5928"/>
    <n v="974.8"/>
    <x v="1375"/>
    <x v="1"/>
    <n v="-0.19894638343259774"/>
  </r>
  <r>
    <x v="1376"/>
    <x v="225"/>
    <x v="2"/>
    <x v="5"/>
    <x v="396"/>
    <x v="75"/>
    <s v="STORE6"/>
    <n v="1"/>
    <n v="56.59"/>
    <n v="0.15"/>
    <x v="1"/>
    <n v="48.101500000000001"/>
    <s v="Thomas Rhodes"/>
    <n v="41"/>
    <x v="1"/>
    <x v="124"/>
    <s v="West Virginia"/>
    <x v="3"/>
    <x v="75"/>
    <x v="1"/>
    <s v="Accessories"/>
    <x v="75"/>
    <n v="449.4"/>
    <n v="338"/>
    <s v="Benson-Elliott"/>
    <s v="East"/>
    <s v="Port Josephberg"/>
    <s v="Online"/>
    <n v="56.59"/>
    <n v="8.4885000000000002"/>
    <n v="449.4"/>
    <x v="1376"/>
    <x v="4"/>
    <n v="-8.3427439892726838"/>
  </r>
  <r>
    <x v="1377"/>
    <x v="228"/>
    <x v="2"/>
    <x v="4"/>
    <x v="131"/>
    <x v="11"/>
    <s v="STORE4"/>
    <n v="4"/>
    <n v="995.4"/>
    <n v="0.27"/>
    <x v="0"/>
    <n v="2906.5680000000002"/>
    <s v="Eric Wolfe"/>
    <n v="18"/>
    <x v="1"/>
    <x v="130"/>
    <s v="Louisiana"/>
    <x v="0"/>
    <x v="11"/>
    <x v="1"/>
    <s v="Mobile"/>
    <x v="11"/>
    <n v="326.06"/>
    <n v="301"/>
    <s v="Alexander Group"/>
    <s v="South"/>
    <s v="Port Sharon"/>
    <s v="Online"/>
    <n v="3981.6"/>
    <n v="1075.0320000000002"/>
    <n v="1304.24"/>
    <x v="1377"/>
    <x v="3"/>
    <n v="0.55127834614569493"/>
  </r>
  <r>
    <x v="1378"/>
    <x v="361"/>
    <x v="0"/>
    <x v="1"/>
    <x v="464"/>
    <x v="44"/>
    <s v="STORE12"/>
    <n v="2"/>
    <n v="591.33000000000004"/>
    <n v="0.24"/>
    <x v="0"/>
    <n v="898.8216000000001"/>
    <s v="Mr. Mason Butler"/>
    <n v="33"/>
    <x v="0"/>
    <x v="450"/>
    <s v="Arizona"/>
    <x v="0"/>
    <x v="44"/>
    <x v="2"/>
    <s v="Makeup"/>
    <x v="44"/>
    <n v="241.08"/>
    <n v="431"/>
    <s v="Thomas, Bridges and Harris"/>
    <s v="North"/>
    <s v="Sabrinatown"/>
    <s v="Online"/>
    <n v="1182.6600000000001"/>
    <n v="283.83840000000004"/>
    <n v="482.16"/>
    <x v="1378"/>
    <x v="2"/>
    <n v="0.46356429351497563"/>
  </r>
  <r>
    <x v="1379"/>
    <x v="9"/>
    <x v="2"/>
    <x v="0"/>
    <x v="74"/>
    <x v="70"/>
    <s v="STORE17"/>
    <n v="2"/>
    <n v="204.89"/>
    <n v="0.24"/>
    <x v="0"/>
    <n v="311.43279999999999"/>
    <s v="Frank Stewart"/>
    <n v="44"/>
    <x v="1"/>
    <x v="74"/>
    <s v="Delaware"/>
    <x v="3"/>
    <x v="70"/>
    <x v="1"/>
    <s v="Accessories"/>
    <x v="70"/>
    <n v="177.98"/>
    <n v="103"/>
    <s v="Holloway Ltd"/>
    <s v="North"/>
    <s v="Bensonhaven"/>
    <s v="Flagship"/>
    <n v="409.78"/>
    <n v="98.347199999999987"/>
    <n v="355.96"/>
    <x v="1379"/>
    <x v="4"/>
    <n v="-0.14297530639033523"/>
  </r>
  <r>
    <x v="1380"/>
    <x v="583"/>
    <x v="0"/>
    <x v="8"/>
    <x v="465"/>
    <x v="15"/>
    <s v="STORE14"/>
    <n v="2"/>
    <n v="546.41"/>
    <n v="0.08"/>
    <x v="2"/>
    <n v="1005.3944"/>
    <s v="Oscar Moon"/>
    <n v="58"/>
    <x v="1"/>
    <x v="451"/>
    <s v="Louisiana"/>
    <x v="1"/>
    <x v="15"/>
    <x v="0"/>
    <s v="Fitness"/>
    <x v="15"/>
    <n v="240.63"/>
    <n v="423"/>
    <s v="Mcdonald Inc"/>
    <s v="South"/>
    <s v="Christopherland"/>
    <s v="Outlet"/>
    <n v="1092.82"/>
    <n v="87.425600000000003"/>
    <n v="481.26"/>
    <x v="1380"/>
    <x v="1"/>
    <n v="0.52132217963418137"/>
  </r>
  <r>
    <x v="1381"/>
    <x v="199"/>
    <x v="0"/>
    <x v="10"/>
    <x v="2"/>
    <x v="97"/>
    <s v="STORE12"/>
    <n v="4"/>
    <n v="455.49"/>
    <n v="0.17"/>
    <x v="0"/>
    <n v="1512.2267999999999"/>
    <s v="Christopher Sutton"/>
    <n v="49"/>
    <x v="1"/>
    <x v="2"/>
    <s v="Pennsylvania"/>
    <x v="0"/>
    <x v="97"/>
    <x v="4"/>
    <s v="Bottoms"/>
    <x v="97"/>
    <n v="303.75"/>
    <n v="343"/>
    <s v="Thomas, Bridges and Harris"/>
    <s v="North"/>
    <s v="Sabrinatown"/>
    <s v="Online"/>
    <n v="1821.96"/>
    <n v="309.73320000000001"/>
    <n v="1215"/>
    <x v="1381"/>
    <x v="0"/>
    <n v="0.1965490890652116"/>
  </r>
  <r>
    <x v="1382"/>
    <x v="621"/>
    <x v="0"/>
    <x v="9"/>
    <x v="293"/>
    <x v="31"/>
    <s v="STORE16"/>
    <n v="2"/>
    <n v="700.27"/>
    <n v="0.16"/>
    <x v="0"/>
    <n v="1176.4536000000001"/>
    <s v="Brittany Edwards Dds"/>
    <n v="42"/>
    <x v="1"/>
    <x v="289"/>
    <s v="Kansas"/>
    <x v="1"/>
    <x v="31"/>
    <x v="3"/>
    <s v="Kitchen"/>
    <x v="31"/>
    <n v="298.86"/>
    <n v="308"/>
    <s v="Frederick-Wright"/>
    <s v="West"/>
    <s v="New Jimmymouth"/>
    <s v="Flagship"/>
    <n v="1400.54"/>
    <n v="224.0864"/>
    <n v="597.72"/>
    <x v="1382"/>
    <x v="4"/>
    <n v="0.49193066347878062"/>
  </r>
  <r>
    <x v="1383"/>
    <x v="54"/>
    <x v="1"/>
    <x v="1"/>
    <x v="290"/>
    <x v="74"/>
    <s v="STORE17"/>
    <n v="2"/>
    <n v="160.21"/>
    <n v="0.09"/>
    <x v="0"/>
    <n v="291.5822"/>
    <s v="Daniel Nelson"/>
    <n v="33"/>
    <x v="0"/>
    <x v="286"/>
    <s v="Oklahoma"/>
    <x v="3"/>
    <x v="74"/>
    <x v="0"/>
    <s v="Fitness"/>
    <x v="74"/>
    <n v="152.91999999999999"/>
    <n v="281"/>
    <s v="Holloway Ltd"/>
    <s v="North"/>
    <s v="Bensonhaven"/>
    <s v="Flagship"/>
    <n v="320.42"/>
    <n v="28.837800000000001"/>
    <n v="305.83999999999997"/>
    <x v="1383"/>
    <x v="2"/>
    <n v="-4.889804658857768E-2"/>
  </r>
  <r>
    <x v="1384"/>
    <x v="177"/>
    <x v="2"/>
    <x v="9"/>
    <x v="189"/>
    <x v="44"/>
    <s v="STORE11"/>
    <n v="1"/>
    <n v="713.63"/>
    <n v="0.28000000000000003"/>
    <x v="2"/>
    <n v="513.81359999999995"/>
    <s v="Sarah Vance"/>
    <n v="41"/>
    <x v="0"/>
    <x v="188"/>
    <s v="Oregon"/>
    <x v="2"/>
    <x v="44"/>
    <x v="2"/>
    <s v="Makeup"/>
    <x v="44"/>
    <n v="241.08"/>
    <n v="431"/>
    <s v="Aguirre-Keller"/>
    <s v="South"/>
    <s v="Lake Michael"/>
    <s v="Online"/>
    <n v="713.63"/>
    <n v="199.81640000000002"/>
    <n v="241.08"/>
    <x v="1384"/>
    <x v="4"/>
    <n v="0.53080261012943197"/>
  </r>
  <r>
    <x v="1385"/>
    <x v="21"/>
    <x v="0"/>
    <x v="2"/>
    <x v="466"/>
    <x v="47"/>
    <s v="STORE7"/>
    <n v="2"/>
    <n v="224.69"/>
    <n v="0.2"/>
    <x v="2"/>
    <n v="359.50400000000002"/>
    <s v="Gregory Pham"/>
    <n v="63"/>
    <x v="1"/>
    <x v="452"/>
    <s v="Kansas"/>
    <x v="0"/>
    <x v="47"/>
    <x v="1"/>
    <s v="Computer"/>
    <x v="47"/>
    <n v="377.52"/>
    <n v="485"/>
    <s v="Martinez-Mullins"/>
    <s v="South"/>
    <s v="Williamsfurt"/>
    <s v="Online"/>
    <n v="449.38"/>
    <n v="89.876000000000005"/>
    <n v="755.04"/>
    <x v="1385"/>
    <x v="1"/>
    <n v="-1.1002269793938313"/>
  </r>
  <r>
    <x v="1386"/>
    <x v="295"/>
    <x v="2"/>
    <x v="9"/>
    <x v="32"/>
    <x v="42"/>
    <s v="STORE14"/>
    <n v="2"/>
    <n v="740.57"/>
    <n v="0.06"/>
    <x v="0"/>
    <n v="1392.2716"/>
    <s v="April Phillips"/>
    <n v="62"/>
    <x v="1"/>
    <x v="32"/>
    <s v="Hawaii"/>
    <x v="1"/>
    <x v="42"/>
    <x v="0"/>
    <s v="Accessories"/>
    <x v="42"/>
    <n v="131.51"/>
    <n v="199.2"/>
    <s v="Mcdonald Inc"/>
    <s v="South"/>
    <s v="Christopherland"/>
    <s v="Outlet"/>
    <n v="1481.14"/>
    <n v="88.868400000000008"/>
    <n v="263.02"/>
    <x v="1386"/>
    <x v="1"/>
    <n v="0.81108571057543655"/>
  </r>
  <r>
    <x v="1387"/>
    <x v="297"/>
    <x v="0"/>
    <x v="9"/>
    <x v="48"/>
    <x v="75"/>
    <s v="STORE3"/>
    <n v="3"/>
    <n v="250.14"/>
    <n v="0.23"/>
    <x v="1"/>
    <n v="577.82339999999999"/>
    <s v="Maria Ramirez"/>
    <n v="37"/>
    <x v="0"/>
    <x v="48"/>
    <s v="Montana"/>
    <x v="3"/>
    <x v="75"/>
    <x v="1"/>
    <s v="Accessories"/>
    <x v="75"/>
    <n v="449.4"/>
    <n v="338"/>
    <s v="Johnson-Wright"/>
    <s v="North"/>
    <s v="Hoodberg"/>
    <s v="Outlet"/>
    <n v="750.42"/>
    <n v="172.5966"/>
    <n v="1348.1999999999998"/>
    <x v="1387"/>
    <x v="4"/>
    <n v="-1.3332388407946092"/>
  </r>
  <r>
    <x v="1388"/>
    <x v="622"/>
    <x v="0"/>
    <x v="1"/>
    <x v="135"/>
    <x v="24"/>
    <s v="STORE19"/>
    <n v="3"/>
    <n v="34.97"/>
    <n v="0.01"/>
    <x v="0"/>
    <n v="103.8609"/>
    <s v="Bridget Allen"/>
    <n v="59"/>
    <x v="0"/>
    <x v="134"/>
    <s v="Delaware"/>
    <x v="2"/>
    <x v="24"/>
    <x v="1"/>
    <s v="Audio"/>
    <x v="24"/>
    <n v="431.67"/>
    <n v="73"/>
    <s v="Mann-Austin"/>
    <s v="East"/>
    <s v="Vasquezborough"/>
    <s v="Online"/>
    <n v="104.91"/>
    <n v="1.0490999999999999"/>
    <n v="1295.01"/>
    <x v="1388"/>
    <x v="1"/>
    <n v="-11.468696111818788"/>
  </r>
  <r>
    <x v="1389"/>
    <x v="233"/>
    <x v="2"/>
    <x v="0"/>
    <x v="235"/>
    <x v="63"/>
    <s v="STORE16"/>
    <n v="1"/>
    <n v="653.91"/>
    <n v="0.3"/>
    <x v="1"/>
    <n v="457.73700000000002"/>
    <s v="Miss Alexandria Li Dvm"/>
    <n v="41"/>
    <x v="0"/>
    <x v="233"/>
    <s v="Kansas"/>
    <x v="2"/>
    <x v="63"/>
    <x v="1"/>
    <s v="Accessories"/>
    <x v="63"/>
    <n v="450.71"/>
    <n v="389"/>
    <s v="Frederick-Wright"/>
    <s v="West"/>
    <s v="New Jimmymouth"/>
    <s v="Flagship"/>
    <n v="653.91"/>
    <n v="196.17299999999997"/>
    <n v="450.71"/>
    <x v="1389"/>
    <x v="4"/>
    <n v="1.5351610204112937E-2"/>
  </r>
  <r>
    <x v="1390"/>
    <x v="214"/>
    <x v="0"/>
    <x v="6"/>
    <x v="402"/>
    <x v="73"/>
    <s v="STORE3"/>
    <n v="1"/>
    <n v="997.87"/>
    <n v="0.24"/>
    <x v="0"/>
    <n v="758.38120000000004"/>
    <s v="Elizabeth Smith"/>
    <n v="23"/>
    <x v="0"/>
    <x v="392"/>
    <s v="Ohio"/>
    <x v="3"/>
    <x v="73"/>
    <x v="2"/>
    <s v="Haircare"/>
    <x v="73"/>
    <n v="340.39"/>
    <n v="177"/>
    <s v="Johnson-Wright"/>
    <s v="North"/>
    <s v="Hoodberg"/>
    <s v="Outlet"/>
    <n v="997.87"/>
    <n v="239.4888"/>
    <n v="340.39"/>
    <x v="1390"/>
    <x v="3"/>
    <n v="0.5511623969581525"/>
  </r>
  <r>
    <x v="1391"/>
    <x v="209"/>
    <x v="0"/>
    <x v="6"/>
    <x v="266"/>
    <x v="41"/>
    <s v="STORE14"/>
    <n v="1"/>
    <n v="174.27"/>
    <n v="0.27"/>
    <x v="2"/>
    <n v="127.2171"/>
    <s v="John Perez"/>
    <n v="54"/>
    <x v="0"/>
    <x v="264"/>
    <s v="Louisiana"/>
    <x v="1"/>
    <x v="41"/>
    <x v="2"/>
    <s v="Makeup"/>
    <x v="41"/>
    <n v="183.04"/>
    <n v="457"/>
    <s v="Mcdonald Inc"/>
    <s v="South"/>
    <s v="Christopherland"/>
    <s v="Outlet"/>
    <n v="174.27"/>
    <n v="47.052900000000008"/>
    <n v="183.04"/>
    <x v="1391"/>
    <x v="0"/>
    <n v="-0.43880028706832641"/>
  </r>
  <r>
    <x v="1392"/>
    <x v="623"/>
    <x v="0"/>
    <x v="9"/>
    <x v="71"/>
    <x v="2"/>
    <s v="STORE7"/>
    <n v="3"/>
    <n v="847.44"/>
    <n v="0.17"/>
    <x v="0"/>
    <n v="2110.1255999999998"/>
    <s v="Tyler Conrad"/>
    <n v="53"/>
    <x v="1"/>
    <x v="71"/>
    <s v="North Dakota"/>
    <x v="1"/>
    <x v="2"/>
    <x v="2"/>
    <s v="Fragrance"/>
    <x v="2"/>
    <n v="43.29"/>
    <n v="267"/>
    <s v="Martinez-Mullins"/>
    <s v="South"/>
    <s v="Williamsfurt"/>
    <s v="Online"/>
    <n v="2542.3200000000002"/>
    <n v="432.19440000000009"/>
    <n v="129.87"/>
    <x v="1392"/>
    <x v="0"/>
    <n v="0.93845390056402334"/>
  </r>
  <r>
    <x v="1393"/>
    <x v="463"/>
    <x v="1"/>
    <x v="3"/>
    <x v="155"/>
    <x v="95"/>
    <s v="STORE2"/>
    <n v="1"/>
    <n v="493.45"/>
    <n v="0.09"/>
    <x v="0"/>
    <n v="449.03949999999998"/>
    <s v="Samuel Mullins"/>
    <n v="27"/>
    <x v="1"/>
    <x v="154"/>
    <s v="Louisiana"/>
    <x v="3"/>
    <x v="95"/>
    <x v="4"/>
    <s v="Outerwear"/>
    <x v="95"/>
    <n v="296.83"/>
    <n v="352"/>
    <s v="Black-Horn"/>
    <s v="South"/>
    <s v="North Nancyview"/>
    <s v="Outlet"/>
    <n v="493.45"/>
    <n v="44.410499999999999"/>
    <n v="296.83"/>
    <x v="1393"/>
    <x v="2"/>
    <n v="0.33896683922015769"/>
  </r>
  <r>
    <x v="1394"/>
    <x v="85"/>
    <x v="0"/>
    <x v="11"/>
    <x v="309"/>
    <x v="85"/>
    <s v="STORE2"/>
    <n v="4"/>
    <n v="111.66"/>
    <n v="0.14000000000000001"/>
    <x v="0"/>
    <n v="384.11040000000003"/>
    <s v="Christy Hill"/>
    <n v="27"/>
    <x v="1"/>
    <x v="304"/>
    <s v="New Jersey"/>
    <x v="1"/>
    <x v="85"/>
    <x v="1"/>
    <s v="Computer"/>
    <x v="85"/>
    <n v="86.42"/>
    <n v="222"/>
    <s v="Black-Horn"/>
    <s v="South"/>
    <s v="North Nancyview"/>
    <s v="Outlet"/>
    <n v="446.64"/>
    <n v="62.529600000000002"/>
    <n v="345.68"/>
    <x v="1394"/>
    <x v="2"/>
    <n v="0.10005040217604109"/>
  </r>
  <r>
    <x v="1395"/>
    <x v="530"/>
    <x v="0"/>
    <x v="6"/>
    <x v="335"/>
    <x v="64"/>
    <s v="STORE11"/>
    <n v="1"/>
    <n v="413.65"/>
    <n v="0.1"/>
    <x v="2"/>
    <n v="372.28500000000003"/>
    <s v="Stephen Fowler"/>
    <n v="42"/>
    <x v="1"/>
    <x v="329"/>
    <s v="Rhode Island"/>
    <x v="1"/>
    <x v="64"/>
    <x v="1"/>
    <s v="Accessories"/>
    <x v="64"/>
    <n v="340.14"/>
    <n v="361"/>
    <s v="Aguirre-Keller"/>
    <s v="South"/>
    <s v="Lake Michael"/>
    <s v="Online"/>
    <n v="413.65"/>
    <n v="41.365000000000002"/>
    <n v="340.14"/>
    <x v="1395"/>
    <x v="4"/>
    <n v="8.6345138804947916E-2"/>
  </r>
  <r>
    <x v="1396"/>
    <x v="299"/>
    <x v="2"/>
    <x v="9"/>
    <x v="405"/>
    <x v="41"/>
    <s v="STORE9"/>
    <n v="1"/>
    <n v="317.14999999999998"/>
    <n v="0.24"/>
    <x v="2"/>
    <n v="241.03399999999999"/>
    <s v="Barbara Berry"/>
    <n v="18"/>
    <x v="1"/>
    <x v="159"/>
    <s v="Vermont"/>
    <x v="1"/>
    <x v="41"/>
    <x v="2"/>
    <s v="Makeup"/>
    <x v="41"/>
    <n v="183.04"/>
    <n v="457"/>
    <s v="Moore, Padilla and Butler"/>
    <s v="South"/>
    <s v="East Johnstad"/>
    <s v="Flagship"/>
    <n v="317.14999999999998"/>
    <n v="76.115999999999985"/>
    <n v="183.04"/>
    <x v="1396"/>
    <x v="3"/>
    <n v="0.2406050598670727"/>
  </r>
  <r>
    <x v="1397"/>
    <x v="498"/>
    <x v="2"/>
    <x v="7"/>
    <x v="448"/>
    <x v="12"/>
    <s v="STORE1"/>
    <n v="3"/>
    <n v="642.94000000000005"/>
    <n v="0.05"/>
    <x v="2"/>
    <n v="1832.3789999999999"/>
    <s v="Melanie Lam"/>
    <n v="32"/>
    <x v="0"/>
    <x v="437"/>
    <s v="Kansas"/>
    <x v="2"/>
    <x v="12"/>
    <x v="0"/>
    <s v="Accessories"/>
    <x v="12"/>
    <n v="131.24"/>
    <n v="232"/>
    <s v="Martinez, Adkins and Johnson"/>
    <s v="North"/>
    <s v="Danielmouth"/>
    <s v="Flagship"/>
    <n v="1928.8200000000002"/>
    <n v="96.441000000000017"/>
    <n v="393.72"/>
    <x v="1397"/>
    <x v="2"/>
    <n v="0.78513178769239333"/>
  </r>
  <r>
    <x v="1398"/>
    <x v="145"/>
    <x v="0"/>
    <x v="3"/>
    <x v="244"/>
    <x v="71"/>
    <s v="STORE10"/>
    <n v="4"/>
    <n v="559.59"/>
    <n v="0.19"/>
    <x v="2"/>
    <n v="1813.0716"/>
    <s v="Hayley Pope"/>
    <n v="62"/>
    <x v="1"/>
    <x v="242"/>
    <s v="Florida"/>
    <x v="3"/>
    <x v="71"/>
    <x v="0"/>
    <s v="Fitness"/>
    <x v="71"/>
    <n v="30.62"/>
    <n v="138"/>
    <s v="Hill, Wagner and Ballard"/>
    <s v="East"/>
    <s v="East Davidville"/>
    <s v="Online"/>
    <n v="2238.36"/>
    <n v="425.28840000000002"/>
    <n v="122.48"/>
    <x v="1398"/>
    <x v="1"/>
    <n v="0.93244613174681024"/>
  </r>
  <r>
    <x v="1399"/>
    <x v="624"/>
    <x v="0"/>
    <x v="2"/>
    <x v="284"/>
    <x v="35"/>
    <s v="STORE18"/>
    <n v="1"/>
    <n v="758.54"/>
    <n v="0.28999999999999998"/>
    <x v="1"/>
    <n v="538.5634"/>
    <s v="Ryan Hernandez"/>
    <n v="30"/>
    <x v="0"/>
    <x v="281"/>
    <s v="Nevada"/>
    <x v="3"/>
    <x v="35"/>
    <x v="3"/>
    <s v="Decor"/>
    <x v="35"/>
    <n v="218.48"/>
    <n v="276"/>
    <s v="Guerrero-Schmitt"/>
    <s v="East"/>
    <s v="East Stevechester"/>
    <s v="Flagship"/>
    <n v="758.54"/>
    <n v="219.97659999999996"/>
    <n v="218.48"/>
    <x v="1399"/>
    <x v="2"/>
    <n v="0.59432817009102357"/>
  </r>
  <r>
    <x v="1400"/>
    <x v="42"/>
    <x v="0"/>
    <x v="1"/>
    <x v="152"/>
    <x v="61"/>
    <s v="STORE15"/>
    <n v="4"/>
    <n v="643.96"/>
    <n v="0.16"/>
    <x v="1"/>
    <n v="2163.7055999999998"/>
    <s v="Beth Martin"/>
    <n v="34"/>
    <x v="1"/>
    <x v="151"/>
    <s v="West Virginia"/>
    <x v="2"/>
    <x v="61"/>
    <x v="3"/>
    <s v="Kitchen"/>
    <x v="61"/>
    <n v="143.43"/>
    <n v="58"/>
    <s v="Shelton PLC"/>
    <s v="North"/>
    <s v="East Jenniferstad"/>
    <s v="Flagship"/>
    <n v="2575.84"/>
    <n v="412.13440000000003"/>
    <n v="573.72"/>
    <x v="1400"/>
    <x v="2"/>
    <n v="0.73484377911671528"/>
  </r>
  <r>
    <x v="1401"/>
    <x v="507"/>
    <x v="0"/>
    <x v="1"/>
    <x v="129"/>
    <x v="10"/>
    <s v="STORE9"/>
    <n v="1"/>
    <n v="882.73"/>
    <n v="0.1"/>
    <x v="0"/>
    <n v="794.45699999999999"/>
    <s v="Brian Hammond"/>
    <n v="56"/>
    <x v="1"/>
    <x v="128"/>
    <s v="Texas"/>
    <x v="0"/>
    <x v="10"/>
    <x v="0"/>
    <s v="Outdoor"/>
    <x v="10"/>
    <n v="166.06"/>
    <n v="340"/>
    <s v="Moore, Padilla and Butler"/>
    <s v="South"/>
    <s v="East Johnstad"/>
    <s v="Flagship"/>
    <n v="882.73"/>
    <n v="88.27300000000001"/>
    <n v="166.06"/>
    <x v="1401"/>
    <x v="1"/>
    <n v="0.79097673001811297"/>
  </r>
  <r>
    <x v="1402"/>
    <x v="38"/>
    <x v="0"/>
    <x v="9"/>
    <x v="88"/>
    <x v="52"/>
    <s v="STORE19"/>
    <n v="2"/>
    <n v="600.03"/>
    <n v="0.26"/>
    <x v="1"/>
    <n v="888.0444"/>
    <s v="Andrew Smith"/>
    <n v="60"/>
    <x v="0"/>
    <x v="88"/>
    <s v="Wisconsin"/>
    <x v="3"/>
    <x v="52"/>
    <x v="4"/>
    <s v="Footwear"/>
    <x v="52"/>
    <n v="438.25"/>
    <n v="496"/>
    <s v="Mann-Austin"/>
    <s v="East"/>
    <s v="Vasquezborough"/>
    <s v="Online"/>
    <n v="1200.06"/>
    <n v="312.01560000000001"/>
    <n v="876.5"/>
    <x v="1402"/>
    <x v="1"/>
    <n v="1.2999800460427424E-2"/>
  </r>
  <r>
    <x v="1403"/>
    <x v="625"/>
    <x v="0"/>
    <x v="1"/>
    <x v="332"/>
    <x v="59"/>
    <s v="STORE5"/>
    <n v="2"/>
    <n v="628.83000000000004"/>
    <n v="7.0000000000000007E-2"/>
    <x v="1"/>
    <n v="1169.6238000000001"/>
    <s v="Paul Zamora"/>
    <n v="59"/>
    <x v="0"/>
    <x v="326"/>
    <s v="North Dakota"/>
    <x v="1"/>
    <x v="59"/>
    <x v="0"/>
    <s v="Accessories"/>
    <x v="59"/>
    <n v="434.84"/>
    <n v="185"/>
    <s v="Gray Ltd"/>
    <s v="North"/>
    <s v="New Michaelchester"/>
    <s v="Outlet"/>
    <n v="1257.6600000000001"/>
    <n v="88.036200000000008"/>
    <n v="869.68"/>
    <x v="1403"/>
    <x v="1"/>
    <n v="0.25644467904979373"/>
  </r>
  <r>
    <x v="1404"/>
    <x v="477"/>
    <x v="1"/>
    <x v="1"/>
    <x v="143"/>
    <x v="82"/>
    <s v="STORE9"/>
    <n v="3"/>
    <n v="113.87"/>
    <n v="0.21"/>
    <x v="2"/>
    <n v="269.87189999999998"/>
    <s v="Michelle Rogers"/>
    <n v="56"/>
    <x v="0"/>
    <x v="142"/>
    <s v="Hawaii"/>
    <x v="1"/>
    <x v="82"/>
    <x v="0"/>
    <s v="Equipment"/>
    <x v="82"/>
    <n v="285.54000000000002"/>
    <n v="358"/>
    <s v="Moore, Padilla and Butler"/>
    <s v="South"/>
    <s v="East Johnstad"/>
    <s v="Flagship"/>
    <n v="341.61"/>
    <n v="71.738100000000003"/>
    <n v="856.62000000000012"/>
    <x v="1404"/>
    <x v="1"/>
    <n v="-2.1741726352391639"/>
  </r>
  <r>
    <x v="1405"/>
    <x v="626"/>
    <x v="0"/>
    <x v="6"/>
    <x v="306"/>
    <x v="18"/>
    <s v="STORE7"/>
    <n v="4"/>
    <n v="282.07"/>
    <n v="0.18"/>
    <x v="1"/>
    <n v="925.18960000000004"/>
    <s v="Luke Parks"/>
    <n v="60"/>
    <x v="1"/>
    <x v="301"/>
    <s v="New Hampshire"/>
    <x v="2"/>
    <x v="18"/>
    <x v="0"/>
    <s v="Fitness"/>
    <x v="18"/>
    <n v="477.61"/>
    <n v="300"/>
    <s v="Martinez-Mullins"/>
    <s v="South"/>
    <s v="Williamsfurt"/>
    <s v="Online"/>
    <n v="1128.28"/>
    <n v="203.09039999999999"/>
    <n v="1910.44"/>
    <x v="1405"/>
    <x v="1"/>
    <n v="-1.0649172883050133"/>
  </r>
  <r>
    <x v="1406"/>
    <x v="63"/>
    <x v="1"/>
    <x v="1"/>
    <x v="308"/>
    <x v="59"/>
    <s v="STORE6"/>
    <n v="3"/>
    <n v="676.77"/>
    <n v="0.17"/>
    <x v="1"/>
    <n v="1685.1573000000001"/>
    <s v="Maria Sanchez"/>
    <n v="46"/>
    <x v="0"/>
    <x v="303"/>
    <s v="North Dakota"/>
    <x v="3"/>
    <x v="59"/>
    <x v="0"/>
    <s v="Accessories"/>
    <x v="59"/>
    <n v="434.84"/>
    <n v="185"/>
    <s v="Benson-Elliott"/>
    <s v="East"/>
    <s v="Port Josephberg"/>
    <s v="Online"/>
    <n v="2030.31"/>
    <n v="345.15270000000004"/>
    <n v="1304.52"/>
    <x v="1406"/>
    <x v="0"/>
    <n v="0.22587642115071399"/>
  </r>
  <r>
    <x v="1407"/>
    <x v="625"/>
    <x v="0"/>
    <x v="1"/>
    <x v="233"/>
    <x v="84"/>
    <s v="STORE16"/>
    <n v="2"/>
    <n v="362.7"/>
    <n v="0.09"/>
    <x v="0"/>
    <n v="660.11400000000003"/>
    <s v="George Davis"/>
    <n v="50"/>
    <x v="1"/>
    <x v="231"/>
    <s v="Massachusetts"/>
    <x v="3"/>
    <x v="84"/>
    <x v="3"/>
    <s v="Lighting"/>
    <x v="84"/>
    <n v="218.86"/>
    <n v="170"/>
    <s v="Frederick-Wright"/>
    <s v="West"/>
    <s v="New Jimmymouth"/>
    <s v="Flagship"/>
    <n v="725.4"/>
    <n v="65.286000000000001"/>
    <n v="437.72"/>
    <x v="1407"/>
    <x v="0"/>
    <n v="0.33690241382549074"/>
  </r>
  <r>
    <x v="1408"/>
    <x v="252"/>
    <x v="2"/>
    <x v="4"/>
    <x v="163"/>
    <x v="26"/>
    <s v="STORE2"/>
    <n v="1"/>
    <n v="908.5"/>
    <n v="0.2"/>
    <x v="2"/>
    <n v="726.80000000000007"/>
    <s v="Matthew Hanna"/>
    <n v="33"/>
    <x v="1"/>
    <x v="162"/>
    <s v="Michigan"/>
    <x v="1"/>
    <x v="26"/>
    <x v="1"/>
    <s v="Accessories"/>
    <x v="26"/>
    <n v="242.23"/>
    <n v="453"/>
    <s v="Black-Horn"/>
    <s v="South"/>
    <s v="North Nancyview"/>
    <s v="Outlet"/>
    <n v="908.5"/>
    <n v="181.70000000000002"/>
    <n v="242.23"/>
    <x v="1408"/>
    <x v="2"/>
    <n v="0.66671711612548157"/>
  </r>
  <r>
    <x v="1409"/>
    <x v="627"/>
    <x v="0"/>
    <x v="4"/>
    <x v="101"/>
    <x v="60"/>
    <s v="STORE15"/>
    <n v="2"/>
    <n v="795.37"/>
    <n v="0.2"/>
    <x v="2"/>
    <n v="1272.5920000000001"/>
    <s v="Amber Mcclain"/>
    <n v="58"/>
    <x v="0"/>
    <x v="101"/>
    <s v="Florida"/>
    <x v="2"/>
    <x v="60"/>
    <x v="4"/>
    <s v="Accessories"/>
    <x v="60"/>
    <n v="174.02"/>
    <n v="268"/>
    <s v="Shelton PLC"/>
    <s v="North"/>
    <s v="East Jenniferstad"/>
    <s v="Flagship"/>
    <n v="1590.74"/>
    <n v="318.14800000000002"/>
    <n v="348.04"/>
    <x v="1409"/>
    <x v="1"/>
    <n v="0.72651093201906036"/>
  </r>
  <r>
    <x v="1410"/>
    <x v="451"/>
    <x v="2"/>
    <x v="10"/>
    <x v="20"/>
    <x v="68"/>
    <s v="STORE4"/>
    <n v="2"/>
    <n v="326.85000000000002"/>
    <n v="0.17"/>
    <x v="2"/>
    <n v="542.57100000000003"/>
    <s v="Justin Cross"/>
    <n v="62"/>
    <x v="1"/>
    <x v="20"/>
    <s v="Nevada"/>
    <x v="3"/>
    <x v="68"/>
    <x v="3"/>
    <s v="Lighting"/>
    <x v="68"/>
    <n v="382.22"/>
    <n v="329"/>
    <s v="Alexander Group"/>
    <s v="South"/>
    <s v="Port Sharon"/>
    <s v="Online"/>
    <n v="653.70000000000005"/>
    <n v="111.12900000000002"/>
    <n v="764.44"/>
    <x v="1410"/>
    <x v="1"/>
    <n v="-0.40892159735776518"/>
  </r>
  <r>
    <x v="1411"/>
    <x v="285"/>
    <x v="0"/>
    <x v="3"/>
    <x v="401"/>
    <x v="6"/>
    <s v="STORE14"/>
    <n v="3"/>
    <n v="169.43"/>
    <n v="0.19"/>
    <x v="0"/>
    <n v="411.71490000000011"/>
    <s v="Charles Miller"/>
    <n v="26"/>
    <x v="0"/>
    <x v="391"/>
    <s v="Iowa"/>
    <x v="2"/>
    <x v="6"/>
    <x v="3"/>
    <s v="Decor"/>
    <x v="6"/>
    <n v="461.47"/>
    <n v="190"/>
    <s v="Mcdonald Inc"/>
    <s v="South"/>
    <s v="Christopherland"/>
    <s v="Outlet"/>
    <n v="508.29"/>
    <n v="96.575100000000006"/>
    <n v="1384.41"/>
    <x v="1411"/>
    <x v="2"/>
    <n v="-2.362545295300218"/>
  </r>
  <r>
    <x v="1412"/>
    <x v="106"/>
    <x v="0"/>
    <x v="5"/>
    <x v="300"/>
    <x v="50"/>
    <s v="STORE6"/>
    <n v="1"/>
    <n v="254.47"/>
    <n v="0.1"/>
    <x v="0"/>
    <n v="229.023"/>
    <s v="Joseph Jones"/>
    <n v="21"/>
    <x v="0"/>
    <x v="296"/>
    <s v="Illinois"/>
    <x v="3"/>
    <x v="50"/>
    <x v="2"/>
    <s v="Skincare"/>
    <x v="50"/>
    <n v="305.5"/>
    <n v="159"/>
    <s v="Benson-Elliott"/>
    <s v="East"/>
    <s v="Port Josephberg"/>
    <s v="Online"/>
    <n v="254.47"/>
    <n v="25.447000000000003"/>
    <n v="305.5"/>
    <x v="1412"/>
    <x v="3"/>
    <n v="-0.33392716015422036"/>
  </r>
  <r>
    <x v="1413"/>
    <x v="582"/>
    <x v="0"/>
    <x v="7"/>
    <x v="306"/>
    <x v="60"/>
    <s v="STORE16"/>
    <n v="4"/>
    <n v="627.73"/>
    <n v="0.11"/>
    <x v="2"/>
    <n v="2234.7188000000001"/>
    <s v="Luke Parks"/>
    <n v="60"/>
    <x v="1"/>
    <x v="301"/>
    <s v="New Hampshire"/>
    <x v="2"/>
    <x v="60"/>
    <x v="4"/>
    <s v="Accessories"/>
    <x v="60"/>
    <n v="174.02"/>
    <n v="268"/>
    <s v="Frederick-Wright"/>
    <s v="West"/>
    <s v="New Jimmymouth"/>
    <s v="Flagship"/>
    <n v="2510.92"/>
    <n v="276.20120000000003"/>
    <n v="696.08"/>
    <x v="1413"/>
    <x v="1"/>
    <n v="0.68851561995182575"/>
  </r>
  <r>
    <x v="1414"/>
    <x v="22"/>
    <x v="0"/>
    <x v="10"/>
    <x v="171"/>
    <x v="45"/>
    <s v="STORE19"/>
    <n v="4"/>
    <n v="327.25"/>
    <n v="0.13"/>
    <x v="2"/>
    <n v="1138.83"/>
    <s v="Michael Garner"/>
    <n v="21"/>
    <x v="1"/>
    <x v="170"/>
    <s v="New Hampshire"/>
    <x v="1"/>
    <x v="45"/>
    <x v="0"/>
    <s v="Team Sports"/>
    <x v="45"/>
    <n v="204.39"/>
    <n v="281"/>
    <s v="Mann-Austin"/>
    <s v="East"/>
    <s v="Vasquezborough"/>
    <s v="Online"/>
    <n v="1309"/>
    <n v="170.17000000000002"/>
    <n v="817.56"/>
    <x v="1414"/>
    <x v="3"/>
    <n v="0.28210531861647481"/>
  </r>
  <r>
    <x v="1415"/>
    <x v="82"/>
    <x v="2"/>
    <x v="10"/>
    <x v="281"/>
    <x v="4"/>
    <s v="STORE11"/>
    <n v="4"/>
    <n v="511.43"/>
    <n v="0.18"/>
    <x v="2"/>
    <n v="1677.4903999999999"/>
    <s v="Cameron Simpson"/>
    <n v="46"/>
    <x v="0"/>
    <x v="278"/>
    <s v="Indiana"/>
    <x v="1"/>
    <x v="4"/>
    <x v="2"/>
    <s v="Haircare"/>
    <x v="4"/>
    <n v="17.309999999999999"/>
    <n v="399"/>
    <s v="Aguirre-Keller"/>
    <s v="South"/>
    <s v="Lake Michael"/>
    <s v="Online"/>
    <n v="2045.72"/>
    <n v="368.2296"/>
    <n v="69.239999999999995"/>
    <x v="1415"/>
    <x v="0"/>
    <n v="0.95872405588729448"/>
  </r>
  <r>
    <x v="1416"/>
    <x v="628"/>
    <x v="0"/>
    <x v="2"/>
    <x v="255"/>
    <x v="81"/>
    <s v="STORE17"/>
    <n v="4"/>
    <n v="194.67"/>
    <n v="0.23"/>
    <x v="1"/>
    <n v="599.58359999999993"/>
    <s v="Jason Wheeler"/>
    <n v="47"/>
    <x v="1"/>
    <x v="253"/>
    <s v="Illinois"/>
    <x v="1"/>
    <x v="81"/>
    <x v="2"/>
    <s v="Skincare"/>
    <x v="81"/>
    <n v="266.86"/>
    <n v="458"/>
    <s v="Holloway Ltd"/>
    <s v="North"/>
    <s v="Bensonhaven"/>
    <s v="Flagship"/>
    <n v="778.68"/>
    <n v="179.09639999999999"/>
    <n v="1067.44"/>
    <x v="1416"/>
    <x v="0"/>
    <n v="-0.78030219639096232"/>
  </r>
  <r>
    <x v="1417"/>
    <x v="288"/>
    <x v="0"/>
    <x v="4"/>
    <x v="358"/>
    <x v="34"/>
    <s v="STORE1"/>
    <n v="2"/>
    <n v="54.51"/>
    <n v="7.0000000000000007E-2"/>
    <x v="0"/>
    <n v="101.3886"/>
    <s v="Alyssa Vargas"/>
    <n v="53"/>
    <x v="0"/>
    <x v="351"/>
    <s v="Montana"/>
    <x v="1"/>
    <x v="34"/>
    <x v="4"/>
    <s v="Tops"/>
    <x v="34"/>
    <n v="283"/>
    <n v="360"/>
    <s v="Martinez, Adkins and Johnson"/>
    <s v="North"/>
    <s v="Danielmouth"/>
    <s v="Flagship"/>
    <n v="109.02"/>
    <n v="7.6314000000000002"/>
    <n v="566"/>
    <x v="1417"/>
    <x v="0"/>
    <n v="-4.5824816596737703"/>
  </r>
  <r>
    <x v="1418"/>
    <x v="278"/>
    <x v="0"/>
    <x v="8"/>
    <x v="136"/>
    <x v="85"/>
    <s v="STORE11"/>
    <n v="4"/>
    <n v="964"/>
    <n v="0.14000000000000001"/>
    <x v="1"/>
    <n v="3316.16"/>
    <s v="Nathan Campbell"/>
    <n v="37"/>
    <x v="0"/>
    <x v="135"/>
    <s v="Oklahoma"/>
    <x v="0"/>
    <x v="85"/>
    <x v="1"/>
    <s v="Computer"/>
    <x v="85"/>
    <n v="86.42"/>
    <n v="222"/>
    <s v="Aguirre-Keller"/>
    <s v="South"/>
    <s v="Lake Michael"/>
    <s v="Online"/>
    <n v="3856"/>
    <n v="539.84"/>
    <n v="345.68"/>
    <x v="1418"/>
    <x v="4"/>
    <n v="0.89575895011097173"/>
  </r>
  <r>
    <x v="1419"/>
    <x v="333"/>
    <x v="0"/>
    <x v="7"/>
    <x v="345"/>
    <x v="41"/>
    <s v="STORE4"/>
    <n v="1"/>
    <n v="170.12"/>
    <n v="0.26"/>
    <x v="1"/>
    <n v="125.8888"/>
    <s v="Eric Vega"/>
    <n v="50"/>
    <x v="0"/>
    <x v="339"/>
    <s v="Kansas"/>
    <x v="0"/>
    <x v="41"/>
    <x v="2"/>
    <s v="Makeup"/>
    <x v="41"/>
    <n v="183.04"/>
    <n v="457"/>
    <s v="Alexander Group"/>
    <s v="South"/>
    <s v="Port Sharon"/>
    <s v="Online"/>
    <n v="170.12"/>
    <n v="44.231200000000001"/>
    <n v="183.04"/>
    <x v="1419"/>
    <x v="0"/>
    <n v="-0.45398160916618469"/>
  </r>
  <r>
    <x v="1420"/>
    <x v="13"/>
    <x v="2"/>
    <x v="7"/>
    <x v="7"/>
    <x v="27"/>
    <s v="STORE19"/>
    <n v="2"/>
    <n v="664.5"/>
    <n v="0.23"/>
    <x v="0"/>
    <n v="1023.33"/>
    <s v="Patrick Roberts"/>
    <n v="41"/>
    <x v="1"/>
    <x v="7"/>
    <s v="Missouri"/>
    <x v="1"/>
    <x v="27"/>
    <x v="4"/>
    <s v="Bottoms"/>
    <x v="27"/>
    <n v="386.56"/>
    <n v="125"/>
    <s v="Mann-Austin"/>
    <s v="East"/>
    <s v="Vasquezborough"/>
    <s v="Online"/>
    <n v="1329"/>
    <n v="305.67"/>
    <n v="773.12"/>
    <x v="1420"/>
    <x v="4"/>
    <n v="0.24450568242893303"/>
  </r>
  <r>
    <x v="1421"/>
    <x v="494"/>
    <x v="2"/>
    <x v="11"/>
    <x v="171"/>
    <x v="49"/>
    <s v="STORE10"/>
    <n v="4"/>
    <n v="557.51"/>
    <n v="0.11"/>
    <x v="0"/>
    <n v="1984.7356"/>
    <s v="Michael Garner"/>
    <n v="21"/>
    <x v="1"/>
    <x v="170"/>
    <s v="New Hampshire"/>
    <x v="1"/>
    <x v="49"/>
    <x v="0"/>
    <s v="Team Sports"/>
    <x v="49"/>
    <n v="318.91000000000003"/>
    <n v="114"/>
    <s v="Hill, Wagner and Ballard"/>
    <s v="East"/>
    <s v="East Davidville"/>
    <s v="Online"/>
    <n v="2230.04"/>
    <n v="245.30439999999999"/>
    <n v="1275.6400000000001"/>
    <x v="1421"/>
    <x v="3"/>
    <n v="0.35727459113445637"/>
  </r>
  <r>
    <x v="1422"/>
    <x v="185"/>
    <x v="2"/>
    <x v="5"/>
    <x v="108"/>
    <x v="64"/>
    <s v="STORE1"/>
    <n v="2"/>
    <n v="410"/>
    <n v="0.13"/>
    <x v="2"/>
    <n v="713.4"/>
    <s v="Charles Norman Phd"/>
    <n v="62"/>
    <x v="1"/>
    <x v="92"/>
    <s v="Kansas"/>
    <x v="1"/>
    <x v="64"/>
    <x v="1"/>
    <s v="Accessories"/>
    <x v="64"/>
    <n v="340.14"/>
    <n v="361"/>
    <s v="Martinez, Adkins and Johnson"/>
    <s v="North"/>
    <s v="Danielmouth"/>
    <s v="Flagship"/>
    <n v="820"/>
    <n v="106.60000000000001"/>
    <n v="680.28"/>
    <x v="1422"/>
    <x v="1"/>
    <n v="4.6425567703952911E-2"/>
  </r>
  <r>
    <x v="1423"/>
    <x v="628"/>
    <x v="0"/>
    <x v="2"/>
    <x v="408"/>
    <x v="50"/>
    <s v="STORE5"/>
    <n v="2"/>
    <n v="879.93"/>
    <n v="0.28999999999999998"/>
    <x v="2"/>
    <n v="1249.5006000000001"/>
    <s v="Angela Robinson"/>
    <n v="44"/>
    <x v="0"/>
    <x v="397"/>
    <s v="Tennessee"/>
    <x v="1"/>
    <x v="50"/>
    <x v="2"/>
    <s v="Skincare"/>
    <x v="50"/>
    <n v="305.5"/>
    <n v="159"/>
    <s v="Gray Ltd"/>
    <s v="North"/>
    <s v="New Michaelchester"/>
    <s v="Outlet"/>
    <n v="1759.86"/>
    <n v="510.35939999999994"/>
    <n v="611"/>
    <x v="1423"/>
    <x v="4"/>
    <n v="0.51100463657240347"/>
  </r>
  <r>
    <x v="1424"/>
    <x v="629"/>
    <x v="2"/>
    <x v="4"/>
    <x v="69"/>
    <x v="26"/>
    <s v="STORE18"/>
    <n v="1"/>
    <n v="350.58"/>
    <n v="0.03"/>
    <x v="2"/>
    <n v="340.06259999999997"/>
    <s v="Daniel Boyd"/>
    <n v="29"/>
    <x v="1"/>
    <x v="69"/>
    <s v="West Virginia"/>
    <x v="3"/>
    <x v="26"/>
    <x v="1"/>
    <s v="Accessories"/>
    <x v="26"/>
    <n v="242.23"/>
    <n v="453"/>
    <s v="Guerrero-Schmitt"/>
    <s v="East"/>
    <s v="East Stevechester"/>
    <s v="Flagship"/>
    <n v="350.58"/>
    <n v="10.517399999999999"/>
    <n v="242.23"/>
    <x v="1424"/>
    <x v="2"/>
    <n v="0.28768997237567434"/>
  </r>
  <r>
    <x v="1425"/>
    <x v="56"/>
    <x v="0"/>
    <x v="1"/>
    <x v="401"/>
    <x v="87"/>
    <s v="STORE3"/>
    <n v="4"/>
    <n v="348.58"/>
    <n v="0.16"/>
    <x v="0"/>
    <n v="1171.2288000000001"/>
    <s v="Charles Miller"/>
    <n v="26"/>
    <x v="0"/>
    <x v="391"/>
    <s v="Iowa"/>
    <x v="2"/>
    <x v="87"/>
    <x v="4"/>
    <s v="Accessories"/>
    <x v="87"/>
    <n v="113.83"/>
    <n v="485"/>
    <s v="Johnson-Wright"/>
    <s v="North"/>
    <s v="Hoodberg"/>
    <s v="Outlet"/>
    <n v="1394.32"/>
    <n v="223.09119999999999"/>
    <n v="455.32"/>
    <x v="1425"/>
    <x v="2"/>
    <n v="0.61124589832490461"/>
  </r>
  <r>
    <x v="1426"/>
    <x v="488"/>
    <x v="0"/>
    <x v="8"/>
    <x v="124"/>
    <x v="60"/>
    <s v="STORE3"/>
    <n v="3"/>
    <n v="247.66"/>
    <n v="0.02"/>
    <x v="2"/>
    <n v="728.12040000000002"/>
    <s v="John Perez"/>
    <n v="29"/>
    <x v="1"/>
    <x v="123"/>
    <s v="South Carolina"/>
    <x v="0"/>
    <x v="60"/>
    <x v="4"/>
    <s v="Accessories"/>
    <x v="60"/>
    <n v="174.02"/>
    <n v="268"/>
    <s v="Johnson-Wright"/>
    <s v="North"/>
    <s v="Hoodberg"/>
    <s v="Outlet"/>
    <n v="742.98"/>
    <n v="14.8596"/>
    <n v="522.06000000000006"/>
    <x v="1426"/>
    <x v="2"/>
    <n v="0.28300319562533882"/>
  </r>
  <r>
    <x v="1427"/>
    <x v="313"/>
    <x v="1"/>
    <x v="3"/>
    <x v="327"/>
    <x v="11"/>
    <s v="STORE15"/>
    <n v="3"/>
    <n v="836.27"/>
    <n v="0.16"/>
    <x v="0"/>
    <n v="2107.4004"/>
    <s v="Timothy Valenzuela"/>
    <n v="53"/>
    <x v="0"/>
    <x v="321"/>
    <s v="Missouri"/>
    <x v="1"/>
    <x v="11"/>
    <x v="1"/>
    <s v="Mobile"/>
    <x v="11"/>
    <n v="326.06"/>
    <n v="301"/>
    <s v="Shelton PLC"/>
    <s v="North"/>
    <s v="East Jenniferstad"/>
    <s v="Flagship"/>
    <n v="2508.81"/>
    <n v="401.40960000000001"/>
    <n v="978.18000000000006"/>
    <x v="1427"/>
    <x v="0"/>
    <n v="0.53583571494054949"/>
  </r>
  <r>
    <x v="1428"/>
    <x v="164"/>
    <x v="2"/>
    <x v="10"/>
    <x v="420"/>
    <x v="66"/>
    <s v="STORE10"/>
    <n v="3"/>
    <n v="696.74"/>
    <n v="0.13"/>
    <x v="2"/>
    <n v="1818.4914000000001"/>
    <s v="Anthony Garcia"/>
    <n v="60"/>
    <x v="0"/>
    <x v="409"/>
    <s v="Arizona"/>
    <x v="2"/>
    <x v="66"/>
    <x v="3"/>
    <s v="Decor"/>
    <x v="66"/>
    <n v="48.01"/>
    <n v="439"/>
    <s v="Hill, Wagner and Ballard"/>
    <s v="East"/>
    <s v="East Davidville"/>
    <s v="Online"/>
    <n v="2090.2200000000003"/>
    <n v="271.72860000000003"/>
    <n v="144.03"/>
    <x v="1428"/>
    <x v="1"/>
    <n v="0.92079698589721126"/>
  </r>
  <r>
    <x v="1429"/>
    <x v="391"/>
    <x v="2"/>
    <x v="5"/>
    <x v="427"/>
    <x v="32"/>
    <s v="STORE13"/>
    <n v="2"/>
    <n v="822.59"/>
    <n v="0.22"/>
    <x v="1"/>
    <n v="1283.2403999999999"/>
    <s v="Laura Soto"/>
    <n v="57"/>
    <x v="1"/>
    <x v="416"/>
    <s v="Michigan"/>
    <x v="1"/>
    <x v="32"/>
    <x v="2"/>
    <s v="Skincare"/>
    <x v="32"/>
    <n v="358.47"/>
    <n v="213"/>
    <s v="Gardner, Humphrey and Contreras"/>
    <s v="East"/>
    <s v="Johnsonville"/>
    <s v="Flagship"/>
    <n v="1645.18"/>
    <n v="361.93960000000004"/>
    <n v="716.94"/>
    <x v="1429"/>
    <x v="1"/>
    <n v="0.44130499632025294"/>
  </r>
  <r>
    <x v="1430"/>
    <x v="453"/>
    <x v="1"/>
    <x v="1"/>
    <x v="248"/>
    <x v="29"/>
    <s v="STORE2"/>
    <n v="1"/>
    <n v="462.23"/>
    <n v="0.3"/>
    <x v="1"/>
    <n v="323.56099999999998"/>
    <s v="Alejandro Doyle"/>
    <n v="35"/>
    <x v="0"/>
    <x v="246"/>
    <s v="New Mexico"/>
    <x v="1"/>
    <x v="29"/>
    <x v="3"/>
    <s v="Lighting"/>
    <x v="29"/>
    <n v="228.53"/>
    <n v="469"/>
    <s v="Black-Horn"/>
    <s v="South"/>
    <s v="North Nancyview"/>
    <s v="Outlet"/>
    <n v="462.23"/>
    <n v="138.66900000000001"/>
    <n v="228.53"/>
    <x v="1430"/>
    <x v="2"/>
    <n v="0.29370350567590031"/>
  </r>
  <r>
    <x v="1431"/>
    <x v="332"/>
    <x v="2"/>
    <x v="8"/>
    <x v="467"/>
    <x v="63"/>
    <s v="STORE17"/>
    <n v="1"/>
    <n v="361.09"/>
    <n v="0.06"/>
    <x v="1"/>
    <n v="339.42459999999988"/>
    <s v="Monica Wright"/>
    <n v="45"/>
    <x v="0"/>
    <x v="453"/>
    <s v="North Carolina"/>
    <x v="0"/>
    <x v="63"/>
    <x v="1"/>
    <s v="Accessories"/>
    <x v="63"/>
    <n v="450.71"/>
    <n v="389"/>
    <s v="Holloway Ltd"/>
    <s v="North"/>
    <s v="Bensonhaven"/>
    <s v="Flagship"/>
    <n v="361.09"/>
    <n v="21.665399999999998"/>
    <n v="450.71"/>
    <x v="1431"/>
    <x v="4"/>
    <n v="-0.32786486306531742"/>
  </r>
  <r>
    <x v="1432"/>
    <x v="463"/>
    <x v="1"/>
    <x v="3"/>
    <x v="280"/>
    <x v="78"/>
    <s v="STORE19"/>
    <n v="3"/>
    <n v="59.37"/>
    <n v="0.03"/>
    <x v="1"/>
    <n v="172.76669999999999"/>
    <s v="Kristine Higgins"/>
    <n v="27"/>
    <x v="1"/>
    <x v="277"/>
    <s v="South Carolina"/>
    <x v="2"/>
    <x v="78"/>
    <x v="0"/>
    <s v="Team Sports"/>
    <x v="78"/>
    <n v="107.06"/>
    <n v="359"/>
    <s v="Mann-Austin"/>
    <s v="East"/>
    <s v="Vasquezborough"/>
    <s v="Online"/>
    <n v="178.10999999999999"/>
    <n v="5.3432999999999993"/>
    <n v="321.18"/>
    <x v="1432"/>
    <x v="2"/>
    <n v="-0.85903880782581388"/>
  </r>
  <r>
    <x v="1433"/>
    <x v="165"/>
    <x v="2"/>
    <x v="4"/>
    <x v="357"/>
    <x v="43"/>
    <s v="STORE1"/>
    <n v="3"/>
    <n v="765.21"/>
    <n v="0.14000000000000001"/>
    <x v="2"/>
    <n v="1974.2418"/>
    <s v="Thomas Phillips"/>
    <n v="20"/>
    <x v="1"/>
    <x v="350"/>
    <s v="Georgia"/>
    <x v="0"/>
    <x v="43"/>
    <x v="1"/>
    <s v="Audio"/>
    <x v="43"/>
    <n v="38.520000000000003"/>
    <n v="378"/>
    <s v="Martinez, Adkins and Johnson"/>
    <s v="North"/>
    <s v="Danielmouth"/>
    <s v="Flagship"/>
    <n v="2295.63"/>
    <n v="321.38820000000004"/>
    <n v="115.56"/>
    <x v="1433"/>
    <x v="3"/>
    <n v="0.94146613651883981"/>
  </r>
  <r>
    <x v="1434"/>
    <x v="469"/>
    <x v="0"/>
    <x v="2"/>
    <x v="129"/>
    <x v="79"/>
    <s v="STORE12"/>
    <n v="4"/>
    <n v="303.56"/>
    <n v="0.2"/>
    <x v="2"/>
    <n v="971.39200000000005"/>
    <s v="Brian Hammond"/>
    <n v="56"/>
    <x v="1"/>
    <x v="128"/>
    <s v="Texas"/>
    <x v="0"/>
    <x v="79"/>
    <x v="2"/>
    <s v="Skincare"/>
    <x v="79"/>
    <n v="283.83"/>
    <n v="244"/>
    <s v="Thomas, Bridges and Harris"/>
    <s v="North"/>
    <s v="Sabrinatown"/>
    <s v="Online"/>
    <n v="1214.24"/>
    <n v="242.84800000000001"/>
    <n v="1135.32"/>
    <x v="1434"/>
    <x v="1"/>
    <n v="-0.16875576492291461"/>
  </r>
  <r>
    <x v="1435"/>
    <x v="559"/>
    <x v="2"/>
    <x v="5"/>
    <x v="13"/>
    <x v="16"/>
    <s v="STORE0"/>
    <n v="1"/>
    <n v="640.92999999999995"/>
    <n v="0.19"/>
    <x v="1"/>
    <n v="519.15329999999994"/>
    <s v="Adam Castro"/>
    <n v="51"/>
    <x v="0"/>
    <x v="13"/>
    <s v="Texas"/>
    <x v="2"/>
    <x v="16"/>
    <x v="3"/>
    <s v="Decor"/>
    <x v="16"/>
    <n v="219.12"/>
    <n v="378"/>
    <s v="Rivera-Warner"/>
    <s v="East"/>
    <s v="Washingtonfurt"/>
    <s v="Flagship"/>
    <n v="640.92999999999995"/>
    <n v="121.77669999999999"/>
    <n v="219.12"/>
    <x v="1435"/>
    <x v="0"/>
    <n v="0.5779281379892991"/>
  </r>
  <r>
    <x v="1436"/>
    <x v="630"/>
    <x v="2"/>
    <x v="2"/>
    <x v="468"/>
    <x v="56"/>
    <s v="STORE10"/>
    <n v="2"/>
    <n v="611.25"/>
    <n v="0.22"/>
    <x v="0"/>
    <n v="953.55000000000007"/>
    <s v="Maria Davis"/>
    <n v="26"/>
    <x v="1"/>
    <x v="454"/>
    <s v="Vermont"/>
    <x v="0"/>
    <x v="56"/>
    <x v="3"/>
    <s v="Kitchen"/>
    <x v="56"/>
    <n v="176.07"/>
    <n v="82"/>
    <s v="Hill, Wagner and Ballard"/>
    <s v="East"/>
    <s v="East Davidville"/>
    <s v="Online"/>
    <n v="1222.5"/>
    <n v="268.95"/>
    <n v="352.14"/>
    <x v="1436"/>
    <x v="2"/>
    <n v="0.63070630800692151"/>
  </r>
  <r>
    <x v="1437"/>
    <x v="131"/>
    <x v="2"/>
    <x v="10"/>
    <x v="343"/>
    <x v="73"/>
    <s v="STORE1"/>
    <n v="1"/>
    <n v="209.93"/>
    <n v="0.21"/>
    <x v="0"/>
    <n v="165.84469999999999"/>
    <s v="Paul Cox"/>
    <n v="60"/>
    <x v="1"/>
    <x v="337"/>
    <s v="Kansas"/>
    <x v="2"/>
    <x v="73"/>
    <x v="2"/>
    <s v="Haircare"/>
    <x v="73"/>
    <n v="340.39"/>
    <n v="177"/>
    <s v="Martinez, Adkins and Johnson"/>
    <s v="North"/>
    <s v="Danielmouth"/>
    <s v="Flagship"/>
    <n v="209.93"/>
    <n v="44.085299999999997"/>
    <n v="340.39"/>
    <x v="1437"/>
    <x v="1"/>
    <n v="-1.0524623337375267"/>
  </r>
  <r>
    <x v="1438"/>
    <x v="597"/>
    <x v="2"/>
    <x v="0"/>
    <x v="407"/>
    <x v="8"/>
    <s v="STORE10"/>
    <n v="3"/>
    <n v="130.38999999999999"/>
    <n v="0.24"/>
    <x v="1"/>
    <n v="297.28919999999999"/>
    <s v="Ashley Griffin"/>
    <n v="40"/>
    <x v="1"/>
    <x v="396"/>
    <s v="Maryland"/>
    <x v="0"/>
    <x v="8"/>
    <x v="3"/>
    <s v="Kitchen"/>
    <x v="8"/>
    <n v="201.41"/>
    <n v="146"/>
    <s v="Hill, Wagner and Ballard"/>
    <s v="East"/>
    <s v="East Davidville"/>
    <s v="Online"/>
    <n v="391.16999999999996"/>
    <n v="93.880799999999994"/>
    <n v="604.23"/>
    <x v="1438"/>
    <x v="4"/>
    <n v="-1.0324653569655406"/>
  </r>
  <r>
    <x v="1439"/>
    <x v="302"/>
    <x v="0"/>
    <x v="4"/>
    <x v="469"/>
    <x v="47"/>
    <s v="STORE7"/>
    <n v="2"/>
    <n v="846.18"/>
    <n v="0.1"/>
    <x v="2"/>
    <n v="1523.124"/>
    <s v="James Powell"/>
    <n v="40"/>
    <x v="1"/>
    <x v="455"/>
    <s v="Missouri"/>
    <x v="3"/>
    <x v="47"/>
    <x v="1"/>
    <s v="Computer"/>
    <x v="47"/>
    <n v="377.52"/>
    <n v="485"/>
    <s v="Martinez-Mullins"/>
    <s v="South"/>
    <s v="Williamsfurt"/>
    <s v="Online"/>
    <n v="1692.36"/>
    <n v="169.23599999999999"/>
    <n v="755.04"/>
    <x v="1439"/>
    <x v="4"/>
    <n v="0.50428198885973829"/>
  </r>
  <r>
    <x v="1440"/>
    <x v="14"/>
    <x v="2"/>
    <x v="2"/>
    <x v="368"/>
    <x v="7"/>
    <s v="STORE14"/>
    <n v="2"/>
    <n v="424.53"/>
    <n v="0.14000000000000001"/>
    <x v="2"/>
    <n v="730.19159999999999"/>
    <s v="Ryan Torres"/>
    <n v="38"/>
    <x v="0"/>
    <x v="359"/>
    <s v="Connecticut"/>
    <x v="2"/>
    <x v="7"/>
    <x v="3"/>
    <s v="Storage"/>
    <x v="7"/>
    <n v="138.05000000000001"/>
    <n v="89"/>
    <s v="Mcdonald Inc"/>
    <s v="South"/>
    <s v="Christopherland"/>
    <s v="Outlet"/>
    <n v="849.06"/>
    <n v="118.86840000000001"/>
    <n v="276.10000000000002"/>
    <x v="1440"/>
    <x v="4"/>
    <n v="0.62188006545131436"/>
  </r>
  <r>
    <x v="1441"/>
    <x v="401"/>
    <x v="0"/>
    <x v="8"/>
    <x v="470"/>
    <x v="12"/>
    <s v="STORE14"/>
    <n v="4"/>
    <n v="450.42"/>
    <n v="0.08"/>
    <x v="2"/>
    <n v="1657.5455999999999"/>
    <s v="Sarah Stewart"/>
    <n v="24"/>
    <x v="1"/>
    <x v="456"/>
    <s v="Texas"/>
    <x v="1"/>
    <x v="12"/>
    <x v="0"/>
    <s v="Accessories"/>
    <x v="12"/>
    <n v="131.24"/>
    <n v="232"/>
    <s v="Mcdonald Inc"/>
    <s v="South"/>
    <s v="Christopherland"/>
    <s v="Outlet"/>
    <n v="1801.68"/>
    <n v="144.1344"/>
    <n v="524.96"/>
    <x v="1441"/>
    <x v="3"/>
    <n v="0.68329076436871472"/>
  </r>
  <r>
    <x v="1442"/>
    <x v="534"/>
    <x v="2"/>
    <x v="7"/>
    <x v="308"/>
    <x v="33"/>
    <s v="STORE9"/>
    <n v="4"/>
    <n v="896.91"/>
    <n v="0.1"/>
    <x v="0"/>
    <n v="3228.8760000000002"/>
    <s v="Maria Sanchez"/>
    <n v="46"/>
    <x v="0"/>
    <x v="303"/>
    <s v="North Dakota"/>
    <x v="3"/>
    <x v="33"/>
    <x v="1"/>
    <s v="Audio"/>
    <x v="33"/>
    <n v="322.41000000000003"/>
    <n v="213"/>
    <s v="Moore, Padilla and Butler"/>
    <s v="South"/>
    <s v="East Johnstad"/>
    <s v="Flagship"/>
    <n v="3587.64"/>
    <n v="358.76400000000001"/>
    <n v="1289.6400000000001"/>
    <x v="1442"/>
    <x v="0"/>
    <n v="0.6005916609990597"/>
  </r>
  <r>
    <x v="1443"/>
    <x v="631"/>
    <x v="2"/>
    <x v="2"/>
    <x v="144"/>
    <x v="0"/>
    <s v="STORE10"/>
    <n v="3"/>
    <n v="679.38"/>
    <n v="0.3"/>
    <x v="2"/>
    <n v="1426.6980000000001"/>
    <s v="Sara Ingram"/>
    <n v="46"/>
    <x v="1"/>
    <x v="143"/>
    <s v="Virginia"/>
    <x v="3"/>
    <x v="0"/>
    <x v="0"/>
    <s v="Team Sports"/>
    <x v="0"/>
    <n v="245.98"/>
    <n v="471"/>
    <s v="Hill, Wagner and Ballard"/>
    <s v="East"/>
    <s v="East Davidville"/>
    <s v="Online"/>
    <n v="2038.1399999999999"/>
    <n v="611.44199999999989"/>
    <n v="737.93999999999994"/>
    <x v="1443"/>
    <x v="0"/>
    <n v="0.48276369631134275"/>
  </r>
  <r>
    <x v="1444"/>
    <x v="506"/>
    <x v="0"/>
    <x v="11"/>
    <x v="6"/>
    <x v="61"/>
    <s v="STORE16"/>
    <n v="3"/>
    <n v="483.63"/>
    <n v="0"/>
    <x v="0"/>
    <n v="1450.89"/>
    <s v="John Scott"/>
    <n v="24"/>
    <x v="1"/>
    <x v="6"/>
    <s v="Pennsylvania"/>
    <x v="3"/>
    <x v="61"/>
    <x v="3"/>
    <s v="Kitchen"/>
    <x v="61"/>
    <n v="143.43"/>
    <n v="58"/>
    <s v="Frederick-Wright"/>
    <s v="West"/>
    <s v="New Jimmymouth"/>
    <s v="Flagship"/>
    <n v="1450.8899999999999"/>
    <n v="0"/>
    <n v="430.29"/>
    <x v="1444"/>
    <x v="3"/>
    <n v="0.70343030829353026"/>
  </r>
  <r>
    <x v="1445"/>
    <x v="549"/>
    <x v="0"/>
    <x v="8"/>
    <x v="454"/>
    <x v="11"/>
    <s v="STORE0"/>
    <n v="3"/>
    <n v="158.27000000000001"/>
    <n v="0.24"/>
    <x v="2"/>
    <n v="360.85559999999998"/>
    <s v="Jessica Acevedo"/>
    <n v="64"/>
    <x v="1"/>
    <x v="443"/>
    <s v="Pennsylvania"/>
    <x v="3"/>
    <x v="11"/>
    <x v="1"/>
    <s v="Mobile"/>
    <x v="11"/>
    <n v="326.06"/>
    <n v="301"/>
    <s v="Rivera-Warner"/>
    <s v="East"/>
    <s v="Washingtonfurt"/>
    <s v="Flagship"/>
    <n v="474.81000000000006"/>
    <n v="113.95440000000001"/>
    <n v="978.18000000000006"/>
    <x v="1445"/>
    <x v="1"/>
    <n v="-1.7107241788682235"/>
  </r>
  <r>
    <x v="1446"/>
    <x v="543"/>
    <x v="2"/>
    <x v="10"/>
    <x v="71"/>
    <x v="95"/>
    <s v="STORE15"/>
    <n v="4"/>
    <n v="601.5"/>
    <n v="0.18"/>
    <x v="0"/>
    <n v="1972.92"/>
    <s v="Tyler Conrad"/>
    <n v="53"/>
    <x v="1"/>
    <x v="71"/>
    <s v="North Dakota"/>
    <x v="1"/>
    <x v="95"/>
    <x v="4"/>
    <s v="Outerwear"/>
    <x v="95"/>
    <n v="296.83"/>
    <n v="352"/>
    <s v="Shelton PLC"/>
    <s v="North"/>
    <s v="East Jenniferstad"/>
    <s v="Flagship"/>
    <n v="2406"/>
    <n v="433.08"/>
    <n v="1187.32"/>
    <x v="1446"/>
    <x v="0"/>
    <n v="0.39819151308720074"/>
  </r>
  <r>
    <x v="1447"/>
    <x v="326"/>
    <x v="2"/>
    <x v="6"/>
    <x v="182"/>
    <x v="45"/>
    <s v="STORE18"/>
    <n v="2"/>
    <n v="46.39"/>
    <n v="7.0000000000000007E-2"/>
    <x v="0"/>
    <n v="86.285399999999996"/>
    <s v="Roy Cole"/>
    <n v="24"/>
    <x v="1"/>
    <x v="181"/>
    <s v="New Jersey"/>
    <x v="1"/>
    <x v="45"/>
    <x v="0"/>
    <s v="Team Sports"/>
    <x v="45"/>
    <n v="204.39"/>
    <n v="281"/>
    <s v="Guerrero-Schmitt"/>
    <s v="East"/>
    <s v="East Stevechester"/>
    <s v="Flagship"/>
    <n v="92.78"/>
    <n v="6.494600000000001"/>
    <n v="408.78"/>
    <x v="1447"/>
    <x v="3"/>
    <n v="-3.7375338122092501"/>
  </r>
  <r>
    <x v="1448"/>
    <x v="92"/>
    <x v="0"/>
    <x v="11"/>
    <x v="97"/>
    <x v="74"/>
    <s v="STORE8"/>
    <n v="4"/>
    <n v="892.28"/>
    <n v="0.23"/>
    <x v="0"/>
    <n v="2748.2224000000001"/>
    <s v="Michael Jones"/>
    <n v="40"/>
    <x v="0"/>
    <x v="97"/>
    <s v="Tennessee"/>
    <x v="3"/>
    <x v="74"/>
    <x v="0"/>
    <s v="Fitness"/>
    <x v="74"/>
    <n v="152.91999999999999"/>
    <n v="281"/>
    <s v="Bean, Jones and Park"/>
    <s v="West"/>
    <s v="Thompsonborough"/>
    <s v="Online"/>
    <n v="3569.12"/>
    <n v="820.89760000000001"/>
    <n v="611.67999999999995"/>
    <x v="1448"/>
    <x v="4"/>
    <n v="0.77742703792822598"/>
  </r>
  <r>
    <x v="1449"/>
    <x v="143"/>
    <x v="0"/>
    <x v="0"/>
    <x v="70"/>
    <x v="31"/>
    <s v="STORE7"/>
    <n v="2"/>
    <n v="164.23"/>
    <n v="0.17"/>
    <x v="0"/>
    <n v="272.62180000000001"/>
    <s v="Lisa Young"/>
    <n v="38"/>
    <x v="0"/>
    <x v="70"/>
    <s v="Georgia"/>
    <x v="1"/>
    <x v="31"/>
    <x v="3"/>
    <s v="Kitchen"/>
    <x v="31"/>
    <n v="298.86"/>
    <n v="308"/>
    <s v="Martinez-Mullins"/>
    <s v="South"/>
    <s v="Williamsfurt"/>
    <s v="Online"/>
    <n v="328.46"/>
    <n v="55.838200000000001"/>
    <n v="597.72"/>
    <x v="1449"/>
    <x v="4"/>
    <n v="-1.1924879081570146"/>
  </r>
  <r>
    <x v="1450"/>
    <x v="632"/>
    <x v="0"/>
    <x v="4"/>
    <x v="340"/>
    <x v="93"/>
    <s v="STORE7"/>
    <n v="1"/>
    <n v="484.23"/>
    <n v="0.12"/>
    <x v="2"/>
    <n v="426.12240000000003"/>
    <s v="Jeffery Wolf"/>
    <n v="60"/>
    <x v="1"/>
    <x v="334"/>
    <s v="Mississippi"/>
    <x v="3"/>
    <x v="93"/>
    <x v="0"/>
    <s v="Fitness"/>
    <x v="93"/>
    <n v="495.72"/>
    <n v="323"/>
    <s v="Martinez-Mullins"/>
    <s v="South"/>
    <s v="Williamsfurt"/>
    <s v="Online"/>
    <n v="484.23"/>
    <n v="58.107599999999998"/>
    <n v="495.72"/>
    <x v="1450"/>
    <x v="1"/>
    <n v="-0.16332771992272641"/>
  </r>
  <r>
    <x v="1451"/>
    <x v="613"/>
    <x v="0"/>
    <x v="10"/>
    <x v="399"/>
    <x v="68"/>
    <s v="STORE18"/>
    <n v="3"/>
    <n v="341.51"/>
    <n v="0.22"/>
    <x v="2"/>
    <n v="799.13340000000005"/>
    <s v="Christine Vaughn"/>
    <n v="24"/>
    <x v="0"/>
    <x v="389"/>
    <s v="Oregon"/>
    <x v="3"/>
    <x v="68"/>
    <x v="3"/>
    <s v="Lighting"/>
    <x v="68"/>
    <n v="382.22"/>
    <n v="329"/>
    <s v="Guerrero-Schmitt"/>
    <s v="East"/>
    <s v="East Stevechester"/>
    <s v="Flagship"/>
    <n v="1024.53"/>
    <n v="225.39660000000001"/>
    <n v="1146.6600000000001"/>
    <x v="1451"/>
    <x v="3"/>
    <n v="-0.43487933303751292"/>
  </r>
  <r>
    <x v="1452"/>
    <x v="612"/>
    <x v="2"/>
    <x v="5"/>
    <x v="423"/>
    <x v="24"/>
    <s v="STORE13"/>
    <n v="3"/>
    <n v="758.87"/>
    <n v="0.11"/>
    <x v="1"/>
    <n v="2026.1829"/>
    <s v="Amy Walker"/>
    <n v="27"/>
    <x v="0"/>
    <x v="412"/>
    <s v="West Virginia"/>
    <x v="2"/>
    <x v="24"/>
    <x v="1"/>
    <s v="Audio"/>
    <x v="24"/>
    <n v="431.67"/>
    <n v="73"/>
    <s v="Gardner, Humphrey and Contreras"/>
    <s v="East"/>
    <s v="Johnsonville"/>
    <s v="Flagship"/>
    <n v="2276.61"/>
    <n v="250.42710000000002"/>
    <n v="1295.01"/>
    <x v="1452"/>
    <x v="2"/>
    <n v="0.36086224002778822"/>
  </r>
  <r>
    <x v="1453"/>
    <x v="375"/>
    <x v="2"/>
    <x v="0"/>
    <x v="44"/>
    <x v="6"/>
    <s v="STORE12"/>
    <n v="3"/>
    <n v="560.52"/>
    <n v="0.17"/>
    <x v="0"/>
    <n v="1395.6948"/>
    <s v="Manuel Fisher"/>
    <n v="21"/>
    <x v="1"/>
    <x v="44"/>
    <s v="New Hampshire"/>
    <x v="0"/>
    <x v="6"/>
    <x v="3"/>
    <s v="Decor"/>
    <x v="6"/>
    <n v="461.47"/>
    <n v="190"/>
    <s v="Thomas, Bridges and Harris"/>
    <s v="North"/>
    <s v="Sabrinatown"/>
    <s v="Online"/>
    <n v="1681.56"/>
    <n v="285.86520000000002"/>
    <n v="1384.41"/>
    <x v="1453"/>
    <x v="3"/>
    <n v="8.0854352971723512E-3"/>
  </r>
  <r>
    <x v="1454"/>
    <x v="70"/>
    <x v="0"/>
    <x v="7"/>
    <x v="378"/>
    <x v="99"/>
    <s v="STORE17"/>
    <n v="2"/>
    <n v="977.18"/>
    <n v="0.19"/>
    <x v="0"/>
    <n v="1583.0316"/>
    <s v="Jeffrey Mccarthy"/>
    <n v="25"/>
    <x v="1"/>
    <x v="369"/>
    <s v="Nebraska"/>
    <x v="3"/>
    <x v="99"/>
    <x v="4"/>
    <s v="Outerwear"/>
    <x v="99"/>
    <n v="358.47"/>
    <n v="143"/>
    <s v="Holloway Ltd"/>
    <s v="North"/>
    <s v="Bensonhaven"/>
    <s v="Flagship"/>
    <n v="1954.36"/>
    <n v="371.32839999999999"/>
    <n v="716.94"/>
    <x v="1454"/>
    <x v="3"/>
    <n v="0.54710948284291983"/>
  </r>
  <r>
    <x v="1455"/>
    <x v="171"/>
    <x v="2"/>
    <x v="10"/>
    <x v="471"/>
    <x v="30"/>
    <s v="STORE14"/>
    <n v="4"/>
    <n v="761.35"/>
    <n v="0.08"/>
    <x v="0"/>
    <n v="2801.768"/>
    <s v="Joshua Wilson"/>
    <n v="42"/>
    <x v="1"/>
    <x v="457"/>
    <s v="Virginia"/>
    <x v="3"/>
    <x v="30"/>
    <x v="2"/>
    <s v="Grooming"/>
    <x v="30"/>
    <n v="337.42"/>
    <n v="256"/>
    <s v="Mcdonald Inc"/>
    <s v="South"/>
    <s v="Christopherland"/>
    <s v="Outlet"/>
    <n v="3045.4"/>
    <n v="243.63200000000001"/>
    <n v="1349.68"/>
    <x v="1455"/>
    <x v="4"/>
    <n v="0.51827560311917331"/>
  </r>
  <r>
    <x v="1456"/>
    <x v="584"/>
    <x v="2"/>
    <x v="7"/>
    <x v="449"/>
    <x v="22"/>
    <s v="STORE18"/>
    <n v="2"/>
    <n v="947.56"/>
    <n v="0.02"/>
    <x v="2"/>
    <n v="1857.2175999999999"/>
    <s v="Nicholas Bradshaw"/>
    <n v="43"/>
    <x v="1"/>
    <x v="438"/>
    <s v="Utah"/>
    <x v="2"/>
    <x v="22"/>
    <x v="1"/>
    <s v="Accessories"/>
    <x v="22"/>
    <n v="349.17"/>
    <n v="476"/>
    <s v="Guerrero-Schmitt"/>
    <s v="East"/>
    <s v="East Stevechester"/>
    <s v="Flagship"/>
    <n v="1895.12"/>
    <n v="37.9024"/>
    <n v="698.34"/>
    <x v="1456"/>
    <x v="4"/>
    <n v="0.62398590235199136"/>
  </r>
  <r>
    <x v="1457"/>
    <x v="186"/>
    <x v="2"/>
    <x v="11"/>
    <x v="472"/>
    <x v="19"/>
    <s v="STORE18"/>
    <n v="4"/>
    <n v="975.47"/>
    <n v="0.04"/>
    <x v="0"/>
    <n v="3745.8047999999999"/>
    <s v="Steven Smith"/>
    <n v="40"/>
    <x v="0"/>
    <x v="458"/>
    <s v="West Virginia"/>
    <x v="1"/>
    <x v="19"/>
    <x v="1"/>
    <s v="Computer"/>
    <x v="19"/>
    <n v="253.33"/>
    <n v="266"/>
    <s v="Guerrero-Schmitt"/>
    <s v="East"/>
    <s v="East Stevechester"/>
    <s v="Flagship"/>
    <n v="3901.88"/>
    <n v="156.0752"/>
    <n v="1013.32"/>
    <x v="1457"/>
    <x v="4"/>
    <n v="0.72947869573983137"/>
  </r>
  <r>
    <x v="1458"/>
    <x v="134"/>
    <x v="0"/>
    <x v="2"/>
    <x v="292"/>
    <x v="26"/>
    <s v="STORE9"/>
    <n v="3"/>
    <n v="769.06"/>
    <n v="0.23"/>
    <x v="2"/>
    <n v="1776.5286000000001"/>
    <s v="Andrea Harris"/>
    <n v="41"/>
    <x v="1"/>
    <x v="288"/>
    <s v="Kansas"/>
    <x v="1"/>
    <x v="26"/>
    <x v="1"/>
    <s v="Accessories"/>
    <x v="26"/>
    <n v="242.23"/>
    <n v="453"/>
    <s v="Moore, Padilla and Butler"/>
    <s v="South"/>
    <s v="East Johnstad"/>
    <s v="Flagship"/>
    <n v="2307.1799999999998"/>
    <n v="530.65139999999997"/>
    <n v="726.68999999999994"/>
    <x v="1458"/>
    <x v="4"/>
    <n v="0.59094945051827474"/>
  </r>
  <r>
    <x v="1459"/>
    <x v="308"/>
    <x v="2"/>
    <x v="8"/>
    <x v="371"/>
    <x v="11"/>
    <s v="STORE2"/>
    <n v="3"/>
    <n v="824.75"/>
    <n v="0.23"/>
    <x v="0"/>
    <n v="1905.1724999999999"/>
    <s v="Eric Lee"/>
    <n v="22"/>
    <x v="1"/>
    <x v="362"/>
    <s v="Vermont"/>
    <x v="3"/>
    <x v="11"/>
    <x v="1"/>
    <s v="Mobile"/>
    <x v="11"/>
    <n v="326.06"/>
    <n v="301"/>
    <s v="Black-Horn"/>
    <s v="South"/>
    <s v="North Nancyview"/>
    <s v="Outlet"/>
    <n v="2474.25"/>
    <n v="569.07749999999999"/>
    <n v="978.18000000000006"/>
    <x v="1459"/>
    <x v="3"/>
    <n v="0.48656617707845345"/>
  </r>
  <r>
    <x v="1460"/>
    <x v="270"/>
    <x v="0"/>
    <x v="0"/>
    <x v="123"/>
    <x v="88"/>
    <s v="STORE4"/>
    <n v="2"/>
    <n v="821.35"/>
    <n v="0.11"/>
    <x v="1"/>
    <n v="1462.0029999999999"/>
    <s v="Terry Moses"/>
    <n v="51"/>
    <x v="1"/>
    <x v="122"/>
    <s v="Nevada"/>
    <x v="1"/>
    <x v="88"/>
    <x v="3"/>
    <s v="Furniture"/>
    <x v="88"/>
    <n v="243.7"/>
    <n v="130"/>
    <s v="Alexander Group"/>
    <s v="South"/>
    <s v="Port Sharon"/>
    <s v="Online"/>
    <n v="1642.7"/>
    <n v="180.697"/>
    <n v="487.4"/>
    <x v="1460"/>
    <x v="0"/>
    <n v="0.6666217511181578"/>
  </r>
  <r>
    <x v="1461"/>
    <x v="122"/>
    <x v="2"/>
    <x v="9"/>
    <x v="131"/>
    <x v="26"/>
    <s v="STORE10"/>
    <n v="1"/>
    <n v="120.57"/>
    <n v="0.06"/>
    <x v="1"/>
    <n v="113.33580000000001"/>
    <s v="Eric Wolfe"/>
    <n v="18"/>
    <x v="1"/>
    <x v="130"/>
    <s v="Louisiana"/>
    <x v="0"/>
    <x v="26"/>
    <x v="1"/>
    <s v="Accessories"/>
    <x v="26"/>
    <n v="242.23"/>
    <n v="453"/>
    <s v="Hill, Wagner and Ballard"/>
    <s v="East"/>
    <s v="East Davidville"/>
    <s v="Online"/>
    <n v="120.57"/>
    <n v="7.2341999999999995"/>
    <n v="242.23"/>
    <x v="1461"/>
    <x v="3"/>
    <n v="-1.1372770122062048"/>
  </r>
  <r>
    <x v="1462"/>
    <x v="269"/>
    <x v="1"/>
    <x v="3"/>
    <x v="41"/>
    <x v="41"/>
    <s v="STORE1"/>
    <n v="1"/>
    <n v="122.27"/>
    <n v="0.26"/>
    <x v="1"/>
    <n v="90.479799999999997"/>
    <s v="Jennifer Woods"/>
    <n v="37"/>
    <x v="0"/>
    <x v="41"/>
    <s v="North Carolina"/>
    <x v="1"/>
    <x v="41"/>
    <x v="2"/>
    <s v="Makeup"/>
    <x v="41"/>
    <n v="183.04"/>
    <n v="457"/>
    <s v="Martinez, Adkins and Johnson"/>
    <s v="North"/>
    <s v="Danielmouth"/>
    <s v="Flagship"/>
    <n v="122.27"/>
    <n v="31.790199999999999"/>
    <n v="183.04"/>
    <x v="1462"/>
    <x v="4"/>
    <n v="-1.0229929774380579"/>
  </r>
  <r>
    <x v="1463"/>
    <x v="271"/>
    <x v="2"/>
    <x v="7"/>
    <x v="166"/>
    <x v="33"/>
    <s v="STORE2"/>
    <n v="2"/>
    <n v="182.89"/>
    <n v="0.11"/>
    <x v="0"/>
    <n v="325.54419999999999"/>
    <s v="Christopher Garcia Dds"/>
    <n v="18"/>
    <x v="0"/>
    <x v="165"/>
    <s v="Missouri"/>
    <x v="0"/>
    <x v="33"/>
    <x v="1"/>
    <s v="Audio"/>
    <x v="33"/>
    <n v="322.41000000000003"/>
    <n v="213"/>
    <s v="Black-Horn"/>
    <s v="South"/>
    <s v="North Nancyview"/>
    <s v="Outlet"/>
    <n v="365.78"/>
    <n v="40.235799999999998"/>
    <n v="644.82000000000005"/>
    <x v="1463"/>
    <x v="3"/>
    <n v="-0.98074485738034978"/>
  </r>
  <r>
    <x v="1464"/>
    <x v="254"/>
    <x v="2"/>
    <x v="5"/>
    <x v="171"/>
    <x v="54"/>
    <s v="STORE4"/>
    <n v="1"/>
    <n v="695.26"/>
    <n v="0.23"/>
    <x v="1"/>
    <n v="535.35019999999997"/>
    <s v="Michael Garner"/>
    <n v="21"/>
    <x v="1"/>
    <x v="170"/>
    <s v="New Hampshire"/>
    <x v="1"/>
    <x v="54"/>
    <x v="4"/>
    <s v="Outerwear"/>
    <x v="54"/>
    <n v="167.34"/>
    <n v="296"/>
    <s v="Alexander Group"/>
    <s v="South"/>
    <s v="Port Sharon"/>
    <s v="Online"/>
    <n v="695.26"/>
    <n v="159.90980000000002"/>
    <n v="167.34"/>
    <x v="1464"/>
    <x v="3"/>
    <n v="0.68741956199885601"/>
  </r>
  <r>
    <x v="1465"/>
    <x v="371"/>
    <x v="2"/>
    <x v="7"/>
    <x v="250"/>
    <x v="35"/>
    <s v="STORE6"/>
    <n v="2"/>
    <n v="408.8"/>
    <n v="0.17"/>
    <x v="2"/>
    <n v="678.60799999999995"/>
    <s v="Leslie Johnson"/>
    <n v="31"/>
    <x v="0"/>
    <x v="248"/>
    <s v="Utah"/>
    <x v="1"/>
    <x v="35"/>
    <x v="3"/>
    <s v="Decor"/>
    <x v="35"/>
    <n v="218.48"/>
    <n v="276"/>
    <s v="Benson-Elliott"/>
    <s v="East"/>
    <s v="Port Josephberg"/>
    <s v="Online"/>
    <n v="817.6"/>
    <n v="138.99200000000002"/>
    <n v="436.96"/>
    <x v="1465"/>
    <x v="2"/>
    <n v="0.35609365053167658"/>
  </r>
  <r>
    <x v="1466"/>
    <x v="197"/>
    <x v="2"/>
    <x v="4"/>
    <x v="473"/>
    <x v="2"/>
    <s v="STORE8"/>
    <n v="3"/>
    <n v="512.15"/>
    <n v="0.12"/>
    <x v="0"/>
    <n v="1352.076"/>
    <s v="Alexis Castaneda"/>
    <n v="54"/>
    <x v="0"/>
    <x v="327"/>
    <s v="Alaska"/>
    <x v="0"/>
    <x v="2"/>
    <x v="2"/>
    <s v="Fragrance"/>
    <x v="2"/>
    <n v="43.29"/>
    <n v="267"/>
    <s v="Bean, Jones and Park"/>
    <s v="West"/>
    <s v="Thompsonborough"/>
    <s v="Online"/>
    <n v="1536.4499999999998"/>
    <n v="184.37399999999997"/>
    <n v="129.87"/>
    <x v="1466"/>
    <x v="0"/>
    <n v="0.9039477070815547"/>
  </r>
  <r>
    <x v="1467"/>
    <x v="352"/>
    <x v="0"/>
    <x v="11"/>
    <x v="0"/>
    <x v="93"/>
    <s v="STORE8"/>
    <n v="3"/>
    <n v="136.4"/>
    <n v="0.15"/>
    <x v="1"/>
    <n v="347.82000000000011"/>
    <s v="Sarah Smith"/>
    <n v="55"/>
    <x v="0"/>
    <x v="0"/>
    <s v="Wyoming"/>
    <x v="0"/>
    <x v="93"/>
    <x v="0"/>
    <s v="Fitness"/>
    <x v="93"/>
    <n v="495.72"/>
    <n v="323"/>
    <s v="Bean, Jones and Park"/>
    <s v="West"/>
    <s v="Thompsonborough"/>
    <s v="Online"/>
    <n v="409.20000000000005"/>
    <n v="61.38"/>
    <n v="1487.16"/>
    <x v="1467"/>
    <x v="0"/>
    <n v="-3.2756598240469197"/>
  </r>
  <r>
    <x v="1468"/>
    <x v="539"/>
    <x v="1"/>
    <x v="1"/>
    <x v="143"/>
    <x v="96"/>
    <s v="STORE3"/>
    <n v="2"/>
    <n v="42.51"/>
    <n v="0.04"/>
    <x v="2"/>
    <n v="81.619199999999992"/>
    <s v="Michelle Rogers"/>
    <n v="56"/>
    <x v="0"/>
    <x v="142"/>
    <s v="Hawaii"/>
    <x v="1"/>
    <x v="96"/>
    <x v="2"/>
    <s v="Skincare"/>
    <x v="96"/>
    <n v="312.8"/>
    <n v="350"/>
    <s v="Johnson-Wright"/>
    <s v="North"/>
    <s v="Hoodberg"/>
    <s v="Outlet"/>
    <n v="85.02"/>
    <n v="3.4007999999999998"/>
    <n v="625.6"/>
    <x v="1468"/>
    <x v="1"/>
    <n v="-6.6648631694503262"/>
  </r>
  <r>
    <x v="1469"/>
    <x v="132"/>
    <x v="2"/>
    <x v="9"/>
    <x v="448"/>
    <x v="28"/>
    <s v="STORE7"/>
    <n v="3"/>
    <n v="582.1"/>
    <n v="0.12"/>
    <x v="1"/>
    <n v="1536.7439999999999"/>
    <s v="Melanie Lam"/>
    <n v="32"/>
    <x v="0"/>
    <x v="437"/>
    <s v="Kansas"/>
    <x v="2"/>
    <x v="28"/>
    <x v="4"/>
    <s v="Footwear"/>
    <x v="28"/>
    <n v="158.13999999999999"/>
    <n v="82"/>
    <s v="Martinez-Mullins"/>
    <s v="South"/>
    <s v="Williamsfurt"/>
    <s v="Online"/>
    <n v="1746.3000000000002"/>
    <n v="209.55600000000001"/>
    <n v="474.41999999999996"/>
    <x v="1469"/>
    <x v="2"/>
    <n v="0.6912823476128751"/>
  </r>
  <r>
    <x v="1470"/>
    <x v="187"/>
    <x v="0"/>
    <x v="9"/>
    <x v="209"/>
    <x v="74"/>
    <s v="STORE17"/>
    <n v="4"/>
    <n v="461.52"/>
    <n v="0"/>
    <x v="2"/>
    <n v="1846.08"/>
    <s v="Jordan Wells"/>
    <n v="47"/>
    <x v="1"/>
    <x v="208"/>
    <s v="New Jersey"/>
    <x v="0"/>
    <x v="74"/>
    <x v="0"/>
    <s v="Fitness"/>
    <x v="74"/>
    <n v="152.91999999999999"/>
    <n v="281"/>
    <s v="Holloway Ltd"/>
    <s v="North"/>
    <s v="Bensonhaven"/>
    <s v="Flagship"/>
    <n v="1846.08"/>
    <n v="0"/>
    <n v="611.67999999999995"/>
    <x v="1470"/>
    <x v="0"/>
    <n v="0.66866007973652286"/>
  </r>
  <r>
    <x v="1471"/>
    <x v="25"/>
    <x v="0"/>
    <x v="8"/>
    <x v="111"/>
    <x v="30"/>
    <s v="STORE11"/>
    <n v="1"/>
    <n v="558.41999999999996"/>
    <n v="0.03"/>
    <x v="0"/>
    <n v="541.66739999999993"/>
    <s v="Christopher Ford"/>
    <n v="56"/>
    <x v="0"/>
    <x v="110"/>
    <s v="Ohio"/>
    <x v="3"/>
    <x v="30"/>
    <x v="2"/>
    <s v="Grooming"/>
    <x v="30"/>
    <n v="337.42"/>
    <n v="256"/>
    <s v="Aguirre-Keller"/>
    <s v="South"/>
    <s v="Lake Michael"/>
    <s v="Online"/>
    <n v="558.41999999999996"/>
    <n v="16.752599999999997"/>
    <n v="337.42"/>
    <x v="1471"/>
    <x v="1"/>
    <n v="0.37707161257997057"/>
  </r>
  <r>
    <x v="1472"/>
    <x v="519"/>
    <x v="1"/>
    <x v="1"/>
    <x v="221"/>
    <x v="21"/>
    <s v="STORE18"/>
    <n v="4"/>
    <n v="700.98"/>
    <n v="0.12"/>
    <x v="1"/>
    <n v="2467.4495999999999"/>
    <s v="Crystal Davis"/>
    <n v="50"/>
    <x v="0"/>
    <x v="220"/>
    <s v="Louisiana"/>
    <x v="3"/>
    <x v="21"/>
    <x v="2"/>
    <s v="Haircare"/>
    <x v="21"/>
    <n v="115.82"/>
    <n v="460"/>
    <s v="Guerrero-Schmitt"/>
    <s v="East"/>
    <s v="East Stevechester"/>
    <s v="Flagship"/>
    <n v="2803.92"/>
    <n v="336.47039999999998"/>
    <n v="463.28"/>
    <x v="1472"/>
    <x v="0"/>
    <n v="0.81224337875026908"/>
  </r>
  <r>
    <x v="1473"/>
    <x v="421"/>
    <x v="0"/>
    <x v="3"/>
    <x v="131"/>
    <x v="65"/>
    <s v="STORE18"/>
    <n v="2"/>
    <n v="227.97"/>
    <n v="0.08"/>
    <x v="2"/>
    <n v="419.46480000000003"/>
    <s v="Eric Wolfe"/>
    <n v="18"/>
    <x v="1"/>
    <x v="130"/>
    <s v="Louisiana"/>
    <x v="0"/>
    <x v="65"/>
    <x v="4"/>
    <s v="Accessories"/>
    <x v="65"/>
    <n v="119.57"/>
    <n v="210"/>
    <s v="Guerrero-Schmitt"/>
    <s v="East"/>
    <s v="East Stevechester"/>
    <s v="Flagship"/>
    <n v="455.94"/>
    <n v="36.475200000000001"/>
    <n v="239.14"/>
    <x v="1473"/>
    <x v="3"/>
    <n v="0.429892567862667"/>
  </r>
  <r>
    <x v="1474"/>
    <x v="633"/>
    <x v="0"/>
    <x v="7"/>
    <x v="403"/>
    <x v="11"/>
    <s v="STORE11"/>
    <n v="4"/>
    <n v="278.70999999999998"/>
    <n v="0.2"/>
    <x v="1"/>
    <n v="891.87199999999996"/>
    <s v="Joshua Howard"/>
    <n v="32"/>
    <x v="1"/>
    <x v="393"/>
    <s v="South Dakota"/>
    <x v="1"/>
    <x v="11"/>
    <x v="1"/>
    <s v="Mobile"/>
    <x v="11"/>
    <n v="326.06"/>
    <n v="301"/>
    <s v="Aguirre-Keller"/>
    <s v="South"/>
    <s v="Lake Michael"/>
    <s v="Online"/>
    <n v="1114.8399999999999"/>
    <n v="222.96799999999999"/>
    <n v="1304.24"/>
    <x v="1474"/>
    <x v="2"/>
    <n v="-0.46236231208065737"/>
  </r>
  <r>
    <x v="1475"/>
    <x v="411"/>
    <x v="0"/>
    <x v="9"/>
    <x v="415"/>
    <x v="8"/>
    <s v="STORE8"/>
    <n v="2"/>
    <n v="916.12"/>
    <n v="0.05"/>
    <x v="1"/>
    <n v="1740.6279999999999"/>
    <s v="Beth Allen"/>
    <n v="32"/>
    <x v="1"/>
    <x v="404"/>
    <s v="Oklahoma"/>
    <x v="2"/>
    <x v="8"/>
    <x v="3"/>
    <s v="Kitchen"/>
    <x v="8"/>
    <n v="201.41"/>
    <n v="146"/>
    <s v="Bean, Jones and Park"/>
    <s v="West"/>
    <s v="Thompsonborough"/>
    <s v="Online"/>
    <n v="1832.24"/>
    <n v="91.612000000000009"/>
    <n v="402.82"/>
    <x v="1475"/>
    <x v="2"/>
    <n v="0.7685777776756435"/>
  </r>
  <r>
    <x v="1476"/>
    <x v="528"/>
    <x v="0"/>
    <x v="11"/>
    <x v="244"/>
    <x v="31"/>
    <s v="STORE12"/>
    <n v="4"/>
    <n v="228.98"/>
    <n v="0.22"/>
    <x v="1"/>
    <n v="714.41759999999999"/>
    <s v="Hayley Pope"/>
    <n v="62"/>
    <x v="1"/>
    <x v="242"/>
    <s v="Florida"/>
    <x v="3"/>
    <x v="31"/>
    <x v="3"/>
    <s v="Kitchen"/>
    <x v="31"/>
    <n v="298.86"/>
    <n v="308"/>
    <s v="Thomas, Bridges and Harris"/>
    <s v="North"/>
    <s v="Sabrinatown"/>
    <s v="Online"/>
    <n v="915.92"/>
    <n v="201.50239999999999"/>
    <n v="1195.44"/>
    <x v="1476"/>
    <x v="1"/>
    <n v="-0.67330704058802593"/>
  </r>
  <r>
    <x v="1477"/>
    <x v="438"/>
    <x v="0"/>
    <x v="7"/>
    <x v="241"/>
    <x v="41"/>
    <s v="STORE15"/>
    <n v="4"/>
    <n v="904.82"/>
    <n v="0.09"/>
    <x v="1"/>
    <n v="3293.5448000000001"/>
    <s v="Nathaniel Hill"/>
    <n v="43"/>
    <x v="1"/>
    <x v="239"/>
    <s v="Kansas"/>
    <x v="0"/>
    <x v="41"/>
    <x v="2"/>
    <s v="Makeup"/>
    <x v="41"/>
    <n v="183.04"/>
    <n v="457"/>
    <s v="Shelton PLC"/>
    <s v="North"/>
    <s v="East Jenniferstad"/>
    <s v="Flagship"/>
    <n v="3619.28"/>
    <n v="325.73520000000002"/>
    <n v="732.16"/>
    <x v="1477"/>
    <x v="4"/>
    <n v="0.7776984846236189"/>
  </r>
  <r>
    <x v="1478"/>
    <x v="330"/>
    <x v="2"/>
    <x v="5"/>
    <x v="150"/>
    <x v="34"/>
    <s v="STORE11"/>
    <n v="1"/>
    <n v="588.61"/>
    <n v="0.1"/>
    <x v="1"/>
    <n v="529.74900000000002"/>
    <s v="Krystal Ford"/>
    <n v="34"/>
    <x v="1"/>
    <x v="149"/>
    <s v="Arizona"/>
    <x v="1"/>
    <x v="34"/>
    <x v="4"/>
    <s v="Tops"/>
    <x v="34"/>
    <n v="283"/>
    <n v="360"/>
    <s v="Aguirre-Keller"/>
    <s v="South"/>
    <s v="Lake Michael"/>
    <s v="Online"/>
    <n v="588.61"/>
    <n v="58.861000000000004"/>
    <n v="283"/>
    <x v="1478"/>
    <x v="2"/>
    <n v="0.46578473956534133"/>
  </r>
  <r>
    <x v="1479"/>
    <x v="269"/>
    <x v="1"/>
    <x v="3"/>
    <x v="121"/>
    <x v="9"/>
    <s v="STORE3"/>
    <n v="4"/>
    <n v="695.97"/>
    <n v="0.02"/>
    <x v="0"/>
    <n v="2728.2024000000001"/>
    <s v="Edward Hall"/>
    <n v="51"/>
    <x v="0"/>
    <x v="120"/>
    <s v="New Mexico"/>
    <x v="0"/>
    <x v="9"/>
    <x v="3"/>
    <s v="Decor"/>
    <x v="9"/>
    <n v="179.77"/>
    <n v="305"/>
    <s v="Johnson-Wright"/>
    <s v="North"/>
    <s v="Hoodberg"/>
    <s v="Outlet"/>
    <n v="2783.88"/>
    <n v="55.677600000000005"/>
    <n v="719.08"/>
    <x v="1479"/>
    <x v="0"/>
    <n v="0.73642718003620267"/>
  </r>
  <r>
    <x v="1480"/>
    <x v="273"/>
    <x v="0"/>
    <x v="4"/>
    <x v="443"/>
    <x v="0"/>
    <s v="STORE11"/>
    <n v="2"/>
    <n v="181.42"/>
    <n v="0.08"/>
    <x v="1"/>
    <n v="333.81279999999998"/>
    <s v="Ryan Kane"/>
    <n v="50"/>
    <x v="0"/>
    <x v="432"/>
    <s v="Virginia"/>
    <x v="0"/>
    <x v="0"/>
    <x v="0"/>
    <s v="Team Sports"/>
    <x v="0"/>
    <n v="245.98"/>
    <n v="471"/>
    <s v="Aguirre-Keller"/>
    <s v="South"/>
    <s v="Lake Michael"/>
    <s v="Online"/>
    <n v="362.84"/>
    <n v="29.027199999999997"/>
    <n v="491.96"/>
    <x v="1480"/>
    <x v="0"/>
    <n v="-0.4737601434097195"/>
  </r>
  <r>
    <x v="1481"/>
    <x v="634"/>
    <x v="0"/>
    <x v="9"/>
    <x v="193"/>
    <x v="0"/>
    <s v="STORE13"/>
    <n v="1"/>
    <n v="439.55"/>
    <n v="0.28999999999999998"/>
    <x v="2"/>
    <n v="312.08049999999997"/>
    <s v="Jonathan Steele"/>
    <n v="52"/>
    <x v="1"/>
    <x v="192"/>
    <s v="Oregon"/>
    <x v="2"/>
    <x v="0"/>
    <x v="0"/>
    <s v="Team Sports"/>
    <x v="0"/>
    <n v="245.98"/>
    <n v="471"/>
    <s v="Gardner, Humphrey and Contreras"/>
    <s v="East"/>
    <s v="Johnsonville"/>
    <s v="Flagship"/>
    <n v="439.55"/>
    <n v="127.4695"/>
    <n v="245.98"/>
    <x v="1481"/>
    <x v="0"/>
    <n v="0.2118059282781205"/>
  </r>
  <r>
    <x v="1482"/>
    <x v="295"/>
    <x v="2"/>
    <x v="9"/>
    <x v="284"/>
    <x v="76"/>
    <s v="STORE18"/>
    <n v="3"/>
    <n v="471.27"/>
    <n v="0.27"/>
    <x v="2"/>
    <n v="1032.0813000000001"/>
    <s v="Ryan Hernandez"/>
    <n v="30"/>
    <x v="0"/>
    <x v="281"/>
    <s v="Nevada"/>
    <x v="3"/>
    <x v="76"/>
    <x v="3"/>
    <s v="Decor"/>
    <x v="76"/>
    <n v="81.75"/>
    <n v="331.3"/>
    <s v="Guerrero-Schmitt"/>
    <s v="East"/>
    <s v="East Stevechester"/>
    <s v="Flagship"/>
    <n v="1413.81"/>
    <n v="381.7287"/>
    <n v="245.25"/>
    <x v="1482"/>
    <x v="2"/>
    <n v="0.7623733711675621"/>
  </r>
  <r>
    <x v="1483"/>
    <x v="259"/>
    <x v="0"/>
    <x v="5"/>
    <x v="197"/>
    <x v="4"/>
    <s v="STORE12"/>
    <n v="1"/>
    <n v="758.89"/>
    <n v="0.1"/>
    <x v="0"/>
    <n v="683.00099999999998"/>
    <s v="Denise Williams"/>
    <n v="34"/>
    <x v="0"/>
    <x v="196"/>
    <s v="Hawaii"/>
    <x v="3"/>
    <x v="4"/>
    <x v="2"/>
    <s v="Haircare"/>
    <x v="4"/>
    <n v="17.309999999999999"/>
    <n v="399"/>
    <s v="Thomas, Bridges and Harris"/>
    <s v="North"/>
    <s v="Sabrinatown"/>
    <s v="Online"/>
    <n v="758.89"/>
    <n v="75.888999999999996"/>
    <n v="17.309999999999999"/>
    <x v="1483"/>
    <x v="2"/>
    <n v="0.97465596682874556"/>
  </r>
  <r>
    <x v="1484"/>
    <x v="342"/>
    <x v="2"/>
    <x v="0"/>
    <x v="144"/>
    <x v="98"/>
    <s v="STORE15"/>
    <n v="4"/>
    <n v="918.1"/>
    <n v="0.19"/>
    <x v="2"/>
    <n v="2974.6439999999998"/>
    <s v="Sara Ingram"/>
    <n v="46"/>
    <x v="1"/>
    <x v="143"/>
    <s v="Virginia"/>
    <x v="3"/>
    <x v="98"/>
    <x v="0"/>
    <s v="Accessories"/>
    <x v="98"/>
    <n v="60.65"/>
    <n v="75"/>
    <s v="Shelton PLC"/>
    <s v="North"/>
    <s v="East Jenniferstad"/>
    <s v="Flagship"/>
    <n v="3672.4"/>
    <n v="697.75599999999997"/>
    <n v="242.6"/>
    <x v="1484"/>
    <x v="0"/>
    <n v="0.9184440222090442"/>
  </r>
  <r>
    <x v="1485"/>
    <x v="368"/>
    <x v="0"/>
    <x v="11"/>
    <x v="415"/>
    <x v="32"/>
    <s v="STORE11"/>
    <n v="1"/>
    <n v="861.5"/>
    <n v="0.05"/>
    <x v="2"/>
    <n v="818.42499999999995"/>
    <s v="Beth Allen"/>
    <n v="32"/>
    <x v="1"/>
    <x v="404"/>
    <s v="Oklahoma"/>
    <x v="2"/>
    <x v="32"/>
    <x v="2"/>
    <s v="Skincare"/>
    <x v="32"/>
    <n v="358.47"/>
    <n v="213"/>
    <s v="Aguirre-Keller"/>
    <s v="South"/>
    <s v="Lake Michael"/>
    <s v="Online"/>
    <n v="861.5"/>
    <n v="43.075000000000003"/>
    <n v="358.47"/>
    <x v="1485"/>
    <x v="2"/>
    <n v="0.5620001832788587"/>
  </r>
  <r>
    <x v="1486"/>
    <x v="629"/>
    <x v="2"/>
    <x v="4"/>
    <x v="152"/>
    <x v="62"/>
    <s v="STORE14"/>
    <n v="1"/>
    <n v="588.29999999999995"/>
    <n v="0.26"/>
    <x v="2"/>
    <n v="435.34199999999998"/>
    <s v="Beth Martin"/>
    <n v="34"/>
    <x v="1"/>
    <x v="151"/>
    <s v="West Virginia"/>
    <x v="2"/>
    <x v="62"/>
    <x v="0"/>
    <s v="Equipment"/>
    <x v="62"/>
    <n v="484.62"/>
    <n v="432"/>
    <s v="Mcdonald Inc"/>
    <s v="South"/>
    <s v="Christopherland"/>
    <s v="Outlet"/>
    <n v="588.29999999999995"/>
    <n v="152.958"/>
    <n v="484.62"/>
    <x v="1486"/>
    <x v="2"/>
    <n v="-0.11319376490207704"/>
  </r>
  <r>
    <x v="1487"/>
    <x v="606"/>
    <x v="0"/>
    <x v="1"/>
    <x v="152"/>
    <x v="76"/>
    <s v="STORE7"/>
    <n v="1"/>
    <n v="917.26"/>
    <n v="0.05"/>
    <x v="1"/>
    <n v="871.39699999999993"/>
    <s v="Beth Martin"/>
    <n v="34"/>
    <x v="1"/>
    <x v="151"/>
    <s v="West Virginia"/>
    <x v="2"/>
    <x v="76"/>
    <x v="3"/>
    <s v="Decor"/>
    <x v="76"/>
    <n v="81.75"/>
    <n v="331.3"/>
    <s v="Martinez-Mullins"/>
    <s v="South"/>
    <s v="Williamsfurt"/>
    <s v="Online"/>
    <n v="917.26"/>
    <n v="45.863"/>
    <n v="81.75"/>
    <x v="1487"/>
    <x v="2"/>
    <n v="0.90618512572340737"/>
  </r>
  <r>
    <x v="1488"/>
    <x v="635"/>
    <x v="0"/>
    <x v="2"/>
    <x v="320"/>
    <x v="96"/>
    <s v="STORE18"/>
    <n v="4"/>
    <n v="96.78"/>
    <n v="0.11"/>
    <x v="1"/>
    <n v="344.53680000000003"/>
    <s v="Michelle Gonzalez"/>
    <n v="59"/>
    <x v="0"/>
    <x v="315"/>
    <s v="West Virginia"/>
    <x v="2"/>
    <x v="96"/>
    <x v="2"/>
    <s v="Skincare"/>
    <x v="96"/>
    <n v="312.8"/>
    <n v="350"/>
    <s v="Guerrero-Schmitt"/>
    <s v="East"/>
    <s v="East Stevechester"/>
    <s v="Flagship"/>
    <n v="387.12"/>
    <n v="42.583199999999998"/>
    <n v="1251.2"/>
    <x v="1488"/>
    <x v="1"/>
    <n v="-2.6315424070810431"/>
  </r>
  <r>
    <x v="1489"/>
    <x v="434"/>
    <x v="0"/>
    <x v="1"/>
    <x v="151"/>
    <x v="77"/>
    <s v="STORE4"/>
    <n v="3"/>
    <n v="199.41"/>
    <n v="0.16"/>
    <x v="2"/>
    <n v="502.51319999999998"/>
    <s v="Earl Smith Dds"/>
    <n v="59"/>
    <x v="0"/>
    <x v="150"/>
    <s v="South Dakota"/>
    <x v="0"/>
    <x v="77"/>
    <x v="0"/>
    <s v="Accessories"/>
    <x v="77"/>
    <n v="38.76"/>
    <n v="137"/>
    <s v="Alexander Group"/>
    <s v="South"/>
    <s v="Port Sharon"/>
    <s v="Online"/>
    <n v="598.23"/>
    <n v="95.716800000000006"/>
    <n v="116.28"/>
    <x v="1489"/>
    <x v="1"/>
    <n v="0.76860309341127764"/>
  </r>
  <r>
    <x v="1490"/>
    <x v="603"/>
    <x v="2"/>
    <x v="9"/>
    <x v="68"/>
    <x v="59"/>
    <s v="STORE9"/>
    <n v="1"/>
    <n v="687.91"/>
    <n v="0.25"/>
    <x v="0"/>
    <n v="515.9325"/>
    <s v="Michael Torres"/>
    <n v="46"/>
    <x v="1"/>
    <x v="68"/>
    <s v="New Jersey"/>
    <x v="1"/>
    <x v="59"/>
    <x v="0"/>
    <s v="Accessories"/>
    <x v="59"/>
    <n v="434.84"/>
    <n v="185"/>
    <s v="Moore, Padilla and Butler"/>
    <s v="South"/>
    <s v="East Johnstad"/>
    <s v="Flagship"/>
    <n v="687.91"/>
    <n v="171.97749999999999"/>
    <n v="434.84"/>
    <x v="1490"/>
    <x v="0"/>
    <n v="0.15717656864027763"/>
  </r>
  <r>
    <x v="1491"/>
    <x v="68"/>
    <x v="2"/>
    <x v="0"/>
    <x v="276"/>
    <x v="51"/>
    <s v="STORE2"/>
    <n v="3"/>
    <n v="769.62"/>
    <n v="0.09"/>
    <x v="1"/>
    <n v="2101.0626000000002"/>
    <s v="Tonya Reynolds"/>
    <n v="55"/>
    <x v="1"/>
    <x v="273"/>
    <s v="Michigan"/>
    <x v="0"/>
    <x v="51"/>
    <x v="2"/>
    <s v="Haircare"/>
    <x v="51"/>
    <n v="214.32"/>
    <n v="383"/>
    <s v="Black-Horn"/>
    <s v="South"/>
    <s v="North Nancyview"/>
    <s v="Outlet"/>
    <n v="2308.86"/>
    <n v="207.79740000000001"/>
    <n v="642.96"/>
    <x v="1491"/>
    <x v="0"/>
    <n v="0.69398341582016643"/>
  </r>
  <r>
    <x v="1492"/>
    <x v="636"/>
    <x v="1"/>
    <x v="11"/>
    <x v="233"/>
    <x v="83"/>
    <s v="STORE3"/>
    <n v="1"/>
    <n v="492.05"/>
    <n v="0.27"/>
    <x v="0"/>
    <n v="359.19650000000001"/>
    <s v="George Davis"/>
    <n v="50"/>
    <x v="1"/>
    <x v="231"/>
    <s v="Massachusetts"/>
    <x v="3"/>
    <x v="83"/>
    <x v="4"/>
    <s v="Bottoms"/>
    <x v="83"/>
    <n v="306.45999999999998"/>
    <n v="487"/>
    <s v="Johnson-Wright"/>
    <s v="North"/>
    <s v="Hoodberg"/>
    <s v="Outlet"/>
    <n v="492.05"/>
    <n v="132.85350000000003"/>
    <n v="306.45999999999998"/>
    <x v="1492"/>
    <x v="0"/>
    <n v="0.14681796732429195"/>
  </r>
  <r>
    <x v="1493"/>
    <x v="442"/>
    <x v="0"/>
    <x v="4"/>
    <x v="253"/>
    <x v="53"/>
    <s v="STORE12"/>
    <n v="2"/>
    <n v="428.55"/>
    <n v="0"/>
    <x v="1"/>
    <n v="857.1"/>
    <s v="Christopher Lester"/>
    <n v="64"/>
    <x v="0"/>
    <x v="251"/>
    <s v="Georgia"/>
    <x v="2"/>
    <x v="53"/>
    <x v="0"/>
    <s v="Accessories"/>
    <x v="53"/>
    <n v="144.53"/>
    <n v="367"/>
    <s v="Thomas, Bridges and Harris"/>
    <s v="North"/>
    <s v="Sabrinatown"/>
    <s v="Online"/>
    <n v="857.1"/>
    <n v="0"/>
    <n v="289.06"/>
    <x v="1493"/>
    <x v="1"/>
    <n v="0.66274647065686609"/>
  </r>
  <r>
    <x v="1494"/>
    <x v="378"/>
    <x v="1"/>
    <x v="3"/>
    <x v="296"/>
    <x v="31"/>
    <s v="STORE15"/>
    <n v="4"/>
    <n v="316.18"/>
    <n v="0.12"/>
    <x v="0"/>
    <n v="1112.9536000000001"/>
    <s v="Tanner Thompson"/>
    <n v="32"/>
    <x v="1"/>
    <x v="292"/>
    <s v="Maryland"/>
    <x v="3"/>
    <x v="31"/>
    <x v="3"/>
    <s v="Kitchen"/>
    <x v="31"/>
    <n v="298.86"/>
    <n v="308"/>
    <s v="Shelton PLC"/>
    <s v="North"/>
    <s v="East Jenniferstad"/>
    <s v="Flagship"/>
    <n v="1264.72"/>
    <n v="151.7664"/>
    <n v="1195.44"/>
    <x v="1494"/>
    <x v="2"/>
    <n v="-7.4114859774926822E-2"/>
  </r>
  <r>
    <x v="1495"/>
    <x v="224"/>
    <x v="0"/>
    <x v="8"/>
    <x v="69"/>
    <x v="26"/>
    <s v="STORE3"/>
    <n v="3"/>
    <n v="162.16999999999999"/>
    <n v="0.15"/>
    <x v="1"/>
    <n v="413.5335"/>
    <s v="Daniel Boyd"/>
    <n v="29"/>
    <x v="1"/>
    <x v="69"/>
    <s v="West Virginia"/>
    <x v="3"/>
    <x v="26"/>
    <x v="1"/>
    <s v="Accessories"/>
    <x v="26"/>
    <n v="242.23"/>
    <n v="453"/>
    <s v="Johnson-Wright"/>
    <s v="North"/>
    <s v="Hoodberg"/>
    <s v="Outlet"/>
    <n v="486.51"/>
    <n v="72.976500000000001"/>
    <n v="726.68999999999994"/>
    <x v="1495"/>
    <x v="2"/>
    <n v="-0.75726996724570061"/>
  </r>
  <r>
    <x v="1496"/>
    <x v="562"/>
    <x v="0"/>
    <x v="10"/>
    <x v="474"/>
    <x v="83"/>
    <s v="STORE3"/>
    <n v="3"/>
    <n v="698.14"/>
    <n v="0.04"/>
    <x v="1"/>
    <n v="2010.6432"/>
    <s v="Maria Phillips"/>
    <n v="38"/>
    <x v="1"/>
    <x v="459"/>
    <s v="Montana"/>
    <x v="3"/>
    <x v="83"/>
    <x v="4"/>
    <s v="Bottoms"/>
    <x v="83"/>
    <n v="306.45999999999998"/>
    <n v="487"/>
    <s v="Johnson-Wright"/>
    <s v="North"/>
    <s v="Hoodberg"/>
    <s v="Outlet"/>
    <n v="2094.42"/>
    <n v="83.776800000000009"/>
    <n v="919.37999999999988"/>
    <x v="1496"/>
    <x v="4"/>
    <n v="0.54274333705751476"/>
  </r>
  <r>
    <x v="1497"/>
    <x v="605"/>
    <x v="2"/>
    <x v="5"/>
    <x v="441"/>
    <x v="1"/>
    <s v="STORE18"/>
    <n v="1"/>
    <n v="478.08"/>
    <n v="7.0000000000000007E-2"/>
    <x v="2"/>
    <n v="444.61439999999988"/>
    <s v="Kara Dodson"/>
    <n v="20"/>
    <x v="0"/>
    <x v="430"/>
    <s v="Vermont"/>
    <x v="2"/>
    <x v="1"/>
    <x v="1"/>
    <s v="Audio"/>
    <x v="1"/>
    <n v="403.71"/>
    <n v="159"/>
    <s v="Guerrero-Schmitt"/>
    <s v="East"/>
    <s v="East Stevechester"/>
    <s v="Flagship"/>
    <n v="478.08"/>
    <n v="33.465600000000002"/>
    <n v="403.71"/>
    <x v="1497"/>
    <x v="3"/>
    <n v="9.1999719307336664E-2"/>
  </r>
  <r>
    <x v="1498"/>
    <x v="384"/>
    <x v="2"/>
    <x v="2"/>
    <x v="266"/>
    <x v="4"/>
    <s v="STORE7"/>
    <n v="2"/>
    <n v="958.64"/>
    <n v="0.2"/>
    <x v="1"/>
    <n v="1533.8240000000001"/>
    <s v="John Perez"/>
    <n v="54"/>
    <x v="0"/>
    <x v="264"/>
    <s v="Louisiana"/>
    <x v="1"/>
    <x v="4"/>
    <x v="2"/>
    <s v="Haircare"/>
    <x v="4"/>
    <n v="17.309999999999999"/>
    <n v="399"/>
    <s v="Martinez-Mullins"/>
    <s v="South"/>
    <s v="Williamsfurt"/>
    <s v="Online"/>
    <n v="1917.28"/>
    <n v="383.45600000000002"/>
    <n v="34.619999999999997"/>
    <x v="1498"/>
    <x v="0"/>
    <n v="0.97742896186263883"/>
  </r>
  <r>
    <x v="1499"/>
    <x v="424"/>
    <x v="0"/>
    <x v="11"/>
    <x v="9"/>
    <x v="89"/>
    <s v="STORE12"/>
    <n v="2"/>
    <n v="581.19000000000005"/>
    <n v="7.0000000000000007E-2"/>
    <x v="2"/>
    <n v="1081.0134"/>
    <s v="David Pierce"/>
    <n v="45"/>
    <x v="1"/>
    <x v="9"/>
    <s v="Washington"/>
    <x v="1"/>
    <x v="89"/>
    <x v="0"/>
    <s v="Fitness"/>
    <x v="89"/>
    <n v="313.26"/>
    <n v="369"/>
    <s v="Thomas, Bridges and Harris"/>
    <s v="North"/>
    <s v="Sabrinatown"/>
    <s v="Online"/>
    <n v="1162.3800000000001"/>
    <n v="81.36660000000002"/>
    <n v="626.52"/>
    <x v="1499"/>
    <x v="4"/>
    <n v="0.42043271619019712"/>
  </r>
  <r>
    <x v="1500"/>
    <x v="172"/>
    <x v="0"/>
    <x v="3"/>
    <x v="459"/>
    <x v="8"/>
    <s v="STORE11"/>
    <n v="1"/>
    <n v="736.54"/>
    <n v="0.16"/>
    <x v="1"/>
    <n v="618.69359999999995"/>
    <s v="David Cole"/>
    <n v="27"/>
    <x v="1"/>
    <x v="159"/>
    <s v="Michigan"/>
    <x v="2"/>
    <x v="8"/>
    <x v="3"/>
    <s v="Kitchen"/>
    <x v="8"/>
    <n v="201.41"/>
    <n v="146"/>
    <s v="Aguirre-Keller"/>
    <s v="South"/>
    <s v="Lake Michael"/>
    <s v="Online"/>
    <n v="736.54"/>
    <n v="117.8464"/>
    <n v="201.41"/>
    <x v="1500"/>
    <x v="2"/>
    <n v="0.6744592153531247"/>
  </r>
  <r>
    <x v="1501"/>
    <x v="426"/>
    <x v="0"/>
    <x v="11"/>
    <x v="123"/>
    <x v="15"/>
    <s v="STORE15"/>
    <n v="1"/>
    <n v="524"/>
    <n v="0.28000000000000003"/>
    <x v="0"/>
    <n v="377.28"/>
    <s v="Terry Moses"/>
    <n v="51"/>
    <x v="1"/>
    <x v="122"/>
    <s v="Nevada"/>
    <x v="1"/>
    <x v="15"/>
    <x v="0"/>
    <s v="Fitness"/>
    <x v="15"/>
    <n v="240.63"/>
    <n v="423"/>
    <s v="Shelton PLC"/>
    <s v="North"/>
    <s v="East Jenniferstad"/>
    <s v="Flagship"/>
    <n v="524"/>
    <n v="146.72000000000003"/>
    <n v="240.63"/>
    <x v="1501"/>
    <x v="0"/>
    <n v="0.36219783715012721"/>
  </r>
  <r>
    <x v="1502"/>
    <x v="488"/>
    <x v="0"/>
    <x v="8"/>
    <x v="330"/>
    <x v="77"/>
    <s v="STORE3"/>
    <n v="4"/>
    <n v="566.09"/>
    <n v="0.28000000000000003"/>
    <x v="2"/>
    <n v="1630.3391999999999"/>
    <s v="Michelle Garcia Dds"/>
    <n v="55"/>
    <x v="1"/>
    <x v="324"/>
    <s v="Ohio"/>
    <x v="1"/>
    <x v="77"/>
    <x v="0"/>
    <s v="Accessories"/>
    <x v="77"/>
    <n v="38.76"/>
    <n v="137"/>
    <s v="Johnson-Wright"/>
    <s v="North"/>
    <s v="Hoodberg"/>
    <s v="Outlet"/>
    <n v="2264.36"/>
    <n v="634.02080000000012"/>
    <n v="155.04"/>
    <x v="1502"/>
    <x v="0"/>
    <n v="0.9049032250466652"/>
  </r>
  <r>
    <x v="1503"/>
    <x v="359"/>
    <x v="2"/>
    <x v="10"/>
    <x v="415"/>
    <x v="39"/>
    <s v="STORE10"/>
    <n v="1"/>
    <n v="251.99"/>
    <n v="0.09"/>
    <x v="0"/>
    <n v="229.3109"/>
    <s v="Beth Allen"/>
    <n v="32"/>
    <x v="1"/>
    <x v="404"/>
    <s v="Oklahoma"/>
    <x v="2"/>
    <x v="39"/>
    <x v="3"/>
    <s v="Storage"/>
    <x v="39"/>
    <n v="123.46"/>
    <n v="76"/>
    <s v="Hill, Wagner and Ballard"/>
    <s v="East"/>
    <s v="East Davidville"/>
    <s v="Online"/>
    <n v="251.99"/>
    <n v="22.679099999999998"/>
    <n v="123.46"/>
    <x v="1503"/>
    <x v="2"/>
    <n v="0.46160431100309668"/>
  </r>
  <r>
    <x v="1504"/>
    <x v="191"/>
    <x v="0"/>
    <x v="9"/>
    <x v="70"/>
    <x v="53"/>
    <s v="STORE19"/>
    <n v="1"/>
    <n v="259.2"/>
    <n v="0.27"/>
    <x v="2"/>
    <n v="189.21600000000001"/>
    <s v="Lisa Young"/>
    <n v="38"/>
    <x v="0"/>
    <x v="70"/>
    <s v="Georgia"/>
    <x v="1"/>
    <x v="53"/>
    <x v="0"/>
    <s v="Accessories"/>
    <x v="53"/>
    <n v="144.53"/>
    <n v="367"/>
    <s v="Mann-Austin"/>
    <s v="East"/>
    <s v="Vasquezborough"/>
    <s v="Online"/>
    <n v="259.2"/>
    <n v="69.983999999999995"/>
    <n v="144.53"/>
    <x v="1504"/>
    <x v="4"/>
    <n v="0.23616396076441742"/>
  </r>
  <r>
    <x v="1505"/>
    <x v="163"/>
    <x v="1"/>
    <x v="3"/>
    <x v="384"/>
    <x v="4"/>
    <s v="STORE15"/>
    <n v="1"/>
    <n v="935.66"/>
    <n v="0.26"/>
    <x v="1"/>
    <n v="692.38839999999993"/>
    <s v="Shannon Turner"/>
    <n v="35"/>
    <x v="0"/>
    <x v="375"/>
    <s v="Oklahoma"/>
    <x v="2"/>
    <x v="4"/>
    <x v="2"/>
    <s v="Haircare"/>
    <x v="4"/>
    <n v="17.309999999999999"/>
    <n v="399"/>
    <s v="Shelton PLC"/>
    <s v="North"/>
    <s v="East Jenniferstad"/>
    <s v="Flagship"/>
    <n v="935.66"/>
    <n v="243.27160000000001"/>
    <n v="17.309999999999999"/>
    <x v="1505"/>
    <x v="2"/>
    <n v="0.97499958115993868"/>
  </r>
  <r>
    <x v="1506"/>
    <x v="342"/>
    <x v="2"/>
    <x v="0"/>
    <x v="262"/>
    <x v="68"/>
    <s v="STORE8"/>
    <n v="4"/>
    <n v="480.75"/>
    <n v="0.02"/>
    <x v="0"/>
    <n v="1884.54"/>
    <s v="James Foster"/>
    <n v="19"/>
    <x v="0"/>
    <x v="260"/>
    <s v="Utah"/>
    <x v="0"/>
    <x v="68"/>
    <x v="3"/>
    <s v="Lighting"/>
    <x v="68"/>
    <n v="382.22"/>
    <n v="329"/>
    <s v="Bean, Jones and Park"/>
    <s v="West"/>
    <s v="Thompsonborough"/>
    <s v="Online"/>
    <n v="1923"/>
    <n v="38.46"/>
    <n v="1528.88"/>
    <x v="1506"/>
    <x v="3"/>
    <n v="0.18872510002440906"/>
  </r>
  <r>
    <x v="1507"/>
    <x v="551"/>
    <x v="2"/>
    <x v="4"/>
    <x v="89"/>
    <x v="82"/>
    <s v="STORE15"/>
    <n v="2"/>
    <n v="457.83"/>
    <n v="0.01"/>
    <x v="2"/>
    <n v="906.50339999999994"/>
    <s v="Gregory Allen"/>
    <n v="20"/>
    <x v="1"/>
    <x v="89"/>
    <s v="Vermont"/>
    <x v="1"/>
    <x v="82"/>
    <x v="0"/>
    <s v="Equipment"/>
    <x v="82"/>
    <n v="285.54000000000002"/>
    <n v="358"/>
    <s v="Shelton PLC"/>
    <s v="North"/>
    <s v="East Jenniferstad"/>
    <s v="Flagship"/>
    <n v="915.66"/>
    <n v="9.1565999999999992"/>
    <n v="571.08000000000004"/>
    <x v="1507"/>
    <x v="3"/>
    <n v="0.37001891002284154"/>
  </r>
  <r>
    <x v="1508"/>
    <x v="591"/>
    <x v="2"/>
    <x v="8"/>
    <x v="112"/>
    <x v="70"/>
    <s v="STORE14"/>
    <n v="1"/>
    <n v="994.63"/>
    <n v="0.28000000000000003"/>
    <x v="0"/>
    <n v="716.1336"/>
    <s v="Daniel Rivas"/>
    <n v="39"/>
    <x v="1"/>
    <x v="111"/>
    <s v="Georgia"/>
    <x v="2"/>
    <x v="70"/>
    <x v="1"/>
    <s v="Accessories"/>
    <x v="70"/>
    <n v="177.98"/>
    <n v="103"/>
    <s v="Mcdonald Inc"/>
    <s v="South"/>
    <s v="Christopherland"/>
    <s v="Outlet"/>
    <n v="994.63"/>
    <n v="278.49640000000005"/>
    <n v="177.98"/>
    <x v="1508"/>
    <x v="4"/>
    <n v="0.75147095458165902"/>
  </r>
  <r>
    <x v="1509"/>
    <x v="407"/>
    <x v="2"/>
    <x v="10"/>
    <x v="427"/>
    <x v="64"/>
    <s v="STORE0"/>
    <n v="3"/>
    <n v="65.569999999999993"/>
    <n v="0.3"/>
    <x v="2"/>
    <n v="137.697"/>
    <s v="Laura Soto"/>
    <n v="57"/>
    <x v="1"/>
    <x v="416"/>
    <s v="Michigan"/>
    <x v="1"/>
    <x v="64"/>
    <x v="1"/>
    <s v="Accessories"/>
    <x v="64"/>
    <n v="340.14"/>
    <n v="361"/>
    <s v="Rivera-Warner"/>
    <s v="East"/>
    <s v="Washingtonfurt"/>
    <s v="Flagship"/>
    <n v="196.70999999999998"/>
    <n v="59.012999999999991"/>
    <n v="1020.42"/>
    <x v="1509"/>
    <x v="1"/>
    <n v="-6.4106189677335017"/>
  </r>
  <r>
    <x v="1510"/>
    <x v="468"/>
    <x v="2"/>
    <x v="2"/>
    <x v="318"/>
    <x v="87"/>
    <s v="STORE17"/>
    <n v="3"/>
    <n v="622.98"/>
    <n v="0.28000000000000003"/>
    <x v="1"/>
    <n v="1345.6368"/>
    <s v="John Lawson"/>
    <n v="41"/>
    <x v="1"/>
    <x v="313"/>
    <s v="North Carolina"/>
    <x v="1"/>
    <x v="87"/>
    <x v="4"/>
    <s v="Accessories"/>
    <x v="87"/>
    <n v="113.83"/>
    <n v="485"/>
    <s v="Holloway Ltd"/>
    <s v="North"/>
    <s v="Bensonhaven"/>
    <s v="Flagship"/>
    <n v="1868.94"/>
    <n v="523.30320000000006"/>
    <n v="341.49"/>
    <x v="1510"/>
    <x v="4"/>
    <n v="0.74622424119197694"/>
  </r>
  <r>
    <x v="1511"/>
    <x v="501"/>
    <x v="2"/>
    <x v="6"/>
    <x v="475"/>
    <x v="76"/>
    <s v="STORE13"/>
    <n v="1"/>
    <n v="170.68"/>
    <n v="0.13"/>
    <x v="1"/>
    <n v="148.49160000000001"/>
    <s v="Veronica Newman"/>
    <n v="48"/>
    <x v="0"/>
    <x v="460"/>
    <s v="Delaware"/>
    <x v="1"/>
    <x v="76"/>
    <x v="3"/>
    <s v="Decor"/>
    <x v="76"/>
    <n v="81.75"/>
    <n v="331.3"/>
    <s v="Gardner, Humphrey and Contreras"/>
    <s v="East"/>
    <s v="Johnsonville"/>
    <s v="Flagship"/>
    <n v="170.68"/>
    <n v="22.188400000000001"/>
    <n v="81.75"/>
    <x v="1511"/>
    <x v="0"/>
    <n v="0.44946380805378894"/>
  </r>
  <r>
    <x v="1512"/>
    <x v="321"/>
    <x v="2"/>
    <x v="0"/>
    <x v="181"/>
    <x v="84"/>
    <s v="STORE8"/>
    <n v="4"/>
    <n v="797.83"/>
    <n v="0.08"/>
    <x v="0"/>
    <n v="2936.0144"/>
    <s v="Samantha Walker"/>
    <n v="30"/>
    <x v="1"/>
    <x v="180"/>
    <s v="Louisiana"/>
    <x v="1"/>
    <x v="84"/>
    <x v="3"/>
    <s v="Lighting"/>
    <x v="84"/>
    <n v="218.86"/>
    <n v="170"/>
    <s v="Bean, Jones and Park"/>
    <s v="West"/>
    <s v="Thompsonborough"/>
    <s v="Online"/>
    <n v="3191.32"/>
    <n v="255.30560000000003"/>
    <n v="875.44"/>
    <x v="1512"/>
    <x v="2"/>
    <n v="0.70182707550753154"/>
  </r>
  <r>
    <x v="1513"/>
    <x v="637"/>
    <x v="2"/>
    <x v="8"/>
    <x v="288"/>
    <x v="95"/>
    <s v="STORE16"/>
    <n v="1"/>
    <n v="372.75"/>
    <n v="0.12"/>
    <x v="0"/>
    <n v="328.02"/>
    <s v="Brittney Morgan"/>
    <n v="24"/>
    <x v="0"/>
    <x v="284"/>
    <s v="Alaska"/>
    <x v="0"/>
    <x v="95"/>
    <x v="4"/>
    <s v="Outerwear"/>
    <x v="95"/>
    <n v="296.83"/>
    <n v="352"/>
    <s v="Frederick-Wright"/>
    <s v="West"/>
    <s v="New Jimmymouth"/>
    <s v="Flagship"/>
    <n v="372.75"/>
    <n v="44.73"/>
    <n v="296.83"/>
    <x v="1513"/>
    <x v="3"/>
    <n v="9.5085665508200717E-2"/>
  </r>
  <r>
    <x v="1514"/>
    <x v="471"/>
    <x v="0"/>
    <x v="0"/>
    <x v="21"/>
    <x v="86"/>
    <s v="STORE4"/>
    <n v="1"/>
    <n v="994.18"/>
    <n v="0.05"/>
    <x v="1"/>
    <n v="944.47099999999989"/>
    <s v="Alexander Byrd"/>
    <n v="25"/>
    <x v="1"/>
    <x v="21"/>
    <s v="New York"/>
    <x v="2"/>
    <x v="86"/>
    <x v="0"/>
    <s v="Equipment"/>
    <x v="86"/>
    <n v="103.45"/>
    <n v="465"/>
    <s v="Alexander Group"/>
    <s v="South"/>
    <s v="Port Sharon"/>
    <s v="Online"/>
    <n v="994.18"/>
    <n v="49.709000000000003"/>
    <n v="103.45"/>
    <x v="1514"/>
    <x v="3"/>
    <n v="0.890467785670497"/>
  </r>
  <r>
    <x v="1515"/>
    <x v="255"/>
    <x v="0"/>
    <x v="0"/>
    <x v="293"/>
    <x v="42"/>
    <s v="STORE13"/>
    <n v="1"/>
    <n v="136.12"/>
    <n v="7.0000000000000007E-2"/>
    <x v="0"/>
    <n v="126.5916"/>
    <s v="Brittany Edwards Dds"/>
    <n v="42"/>
    <x v="1"/>
    <x v="289"/>
    <s v="Kansas"/>
    <x v="1"/>
    <x v="42"/>
    <x v="0"/>
    <s v="Accessories"/>
    <x v="42"/>
    <n v="131.51"/>
    <n v="199.2"/>
    <s v="Gardner, Humphrey and Contreras"/>
    <s v="East"/>
    <s v="Johnsonville"/>
    <s v="Flagship"/>
    <n v="136.12"/>
    <n v="9.5284000000000013"/>
    <n v="131.51"/>
    <x v="1515"/>
    <x v="4"/>
    <n v="-3.8852498901980788E-2"/>
  </r>
  <r>
    <x v="1516"/>
    <x v="589"/>
    <x v="2"/>
    <x v="0"/>
    <x v="454"/>
    <x v="40"/>
    <s v="STORE18"/>
    <n v="3"/>
    <n v="634.45000000000005"/>
    <n v="0.17"/>
    <x v="1"/>
    <n v="1579.7805000000001"/>
    <s v="Jessica Acevedo"/>
    <n v="64"/>
    <x v="1"/>
    <x v="443"/>
    <s v="Pennsylvania"/>
    <x v="3"/>
    <x v="40"/>
    <x v="0"/>
    <s v="Team Sports"/>
    <x v="40"/>
    <n v="212.26"/>
    <n v="82"/>
    <s v="Guerrero-Schmitt"/>
    <s v="East"/>
    <s v="East Stevechester"/>
    <s v="Flagship"/>
    <n v="1903.3500000000001"/>
    <n v="323.56950000000006"/>
    <n v="636.78"/>
    <x v="1516"/>
    <x v="1"/>
    <n v="0.59691868585540842"/>
  </r>
  <r>
    <x v="1517"/>
    <x v="140"/>
    <x v="0"/>
    <x v="11"/>
    <x v="113"/>
    <x v="91"/>
    <s v="STORE0"/>
    <n v="4"/>
    <n v="179.62"/>
    <n v="0.05"/>
    <x v="0"/>
    <n v="682.55600000000004"/>
    <s v="Victor Mcintosh"/>
    <n v="62"/>
    <x v="1"/>
    <x v="112"/>
    <s v="Minnesota"/>
    <x v="3"/>
    <x v="91"/>
    <x v="2"/>
    <s v="Makeup"/>
    <x v="91"/>
    <n v="299.11"/>
    <n v="118"/>
    <s v="Rivera-Warner"/>
    <s v="East"/>
    <s v="Washingtonfurt"/>
    <s v="Flagship"/>
    <n v="718.48"/>
    <n v="35.923999999999999"/>
    <n v="1196.44"/>
    <x v="1517"/>
    <x v="1"/>
    <n v="-0.75288181482545025"/>
  </r>
  <r>
    <x v="1518"/>
    <x v="638"/>
    <x v="2"/>
    <x v="4"/>
    <x v="125"/>
    <x v="42"/>
    <s v="STORE18"/>
    <n v="4"/>
    <n v="558.83000000000004"/>
    <n v="0.16"/>
    <x v="1"/>
    <n v="1877.6687999999999"/>
    <s v="Lisa Chandler"/>
    <n v="29"/>
    <x v="0"/>
    <x v="124"/>
    <s v="Montana"/>
    <x v="1"/>
    <x v="42"/>
    <x v="0"/>
    <s v="Accessories"/>
    <x v="42"/>
    <n v="131.51"/>
    <n v="199.2"/>
    <s v="Guerrero-Schmitt"/>
    <s v="East"/>
    <s v="East Stevechester"/>
    <s v="Flagship"/>
    <n v="2235.3200000000002"/>
    <n v="357.65120000000002"/>
    <n v="526.04"/>
    <x v="1518"/>
    <x v="2"/>
    <n v="0.71984409604079269"/>
  </r>
  <r>
    <x v="1519"/>
    <x v="629"/>
    <x v="2"/>
    <x v="4"/>
    <x v="120"/>
    <x v="32"/>
    <s v="STORE6"/>
    <n v="2"/>
    <n v="859.74"/>
    <n v="0.25"/>
    <x v="2"/>
    <n v="1289.6099999999999"/>
    <s v="Amy Wilson"/>
    <n v="44"/>
    <x v="1"/>
    <x v="119"/>
    <s v="Indiana"/>
    <x v="1"/>
    <x v="32"/>
    <x v="2"/>
    <s v="Skincare"/>
    <x v="32"/>
    <n v="358.47"/>
    <n v="213"/>
    <s v="Benson-Elliott"/>
    <s v="East"/>
    <s v="Port Josephberg"/>
    <s v="Online"/>
    <n v="1719.48"/>
    <n v="429.87"/>
    <n v="716.94"/>
    <x v="1519"/>
    <x v="4"/>
    <n v="0.44406448461162668"/>
  </r>
  <r>
    <x v="1520"/>
    <x v="494"/>
    <x v="2"/>
    <x v="11"/>
    <x v="476"/>
    <x v="15"/>
    <s v="STORE16"/>
    <n v="3"/>
    <n v="578.47"/>
    <n v="0.06"/>
    <x v="2"/>
    <n v="1631.2854"/>
    <s v="Howard Summers"/>
    <n v="53"/>
    <x v="1"/>
    <x v="461"/>
    <s v="Rhode Island"/>
    <x v="3"/>
    <x v="15"/>
    <x v="0"/>
    <s v="Fitness"/>
    <x v="15"/>
    <n v="240.63"/>
    <n v="423"/>
    <s v="Frederick-Wright"/>
    <s v="West"/>
    <s v="New Jimmymouth"/>
    <s v="Flagship"/>
    <n v="1735.41"/>
    <n v="104.1246"/>
    <n v="721.89"/>
    <x v="1520"/>
    <x v="0"/>
    <n v="0.55747167233888073"/>
  </r>
  <r>
    <x v="1521"/>
    <x v="431"/>
    <x v="0"/>
    <x v="6"/>
    <x v="366"/>
    <x v="39"/>
    <s v="STORE12"/>
    <n v="1"/>
    <n v="440.48"/>
    <n v="0.11"/>
    <x v="2"/>
    <n v="392.02720000000011"/>
    <s v="Wayne Mcpherson"/>
    <n v="56"/>
    <x v="1"/>
    <x v="358"/>
    <s v="Minnesota"/>
    <x v="3"/>
    <x v="39"/>
    <x v="3"/>
    <s v="Storage"/>
    <x v="39"/>
    <n v="123.46"/>
    <n v="76"/>
    <s v="Thomas, Bridges and Harris"/>
    <s v="North"/>
    <s v="Sabrinatown"/>
    <s v="Online"/>
    <n v="440.48"/>
    <n v="48.452800000000003"/>
    <n v="123.46"/>
    <x v="1521"/>
    <x v="1"/>
    <n v="0.68507287249456172"/>
  </r>
  <r>
    <x v="1522"/>
    <x v="37"/>
    <x v="0"/>
    <x v="6"/>
    <x v="6"/>
    <x v="30"/>
    <s v="STORE19"/>
    <n v="2"/>
    <n v="303.67"/>
    <n v="0.05"/>
    <x v="1"/>
    <n v="576.97299999999996"/>
    <s v="John Scott"/>
    <n v="24"/>
    <x v="1"/>
    <x v="6"/>
    <s v="Pennsylvania"/>
    <x v="3"/>
    <x v="30"/>
    <x v="2"/>
    <s v="Grooming"/>
    <x v="30"/>
    <n v="337.42"/>
    <n v="256"/>
    <s v="Mann-Austin"/>
    <s v="East"/>
    <s v="Vasquezborough"/>
    <s v="Online"/>
    <n v="607.34"/>
    <n v="30.367000000000004"/>
    <n v="674.84"/>
    <x v="1522"/>
    <x v="3"/>
    <n v="-0.16962145542339083"/>
  </r>
  <r>
    <x v="1523"/>
    <x v="371"/>
    <x v="2"/>
    <x v="7"/>
    <x v="361"/>
    <x v="1"/>
    <s v="STORE14"/>
    <n v="2"/>
    <n v="611.21"/>
    <n v="0.22"/>
    <x v="2"/>
    <n v="953.48760000000004"/>
    <s v="John Jones"/>
    <n v="58"/>
    <x v="1"/>
    <x v="354"/>
    <s v="Oregon"/>
    <x v="2"/>
    <x v="1"/>
    <x v="1"/>
    <s v="Audio"/>
    <x v="1"/>
    <n v="403.71"/>
    <n v="159"/>
    <s v="Mcdonald Inc"/>
    <s v="South"/>
    <s v="Christopherland"/>
    <s v="Outlet"/>
    <n v="1222.42"/>
    <n v="268.93240000000003"/>
    <n v="807.42"/>
    <x v="1523"/>
    <x v="1"/>
    <n v="0.15319297282943173"/>
  </r>
  <r>
    <x v="1524"/>
    <x v="565"/>
    <x v="1"/>
    <x v="3"/>
    <x v="349"/>
    <x v="11"/>
    <s v="STORE15"/>
    <n v="2"/>
    <n v="768.08"/>
    <n v="0.26"/>
    <x v="1"/>
    <n v="1136.7583999999999"/>
    <s v="Christina Garcia"/>
    <n v="37"/>
    <x v="1"/>
    <x v="342"/>
    <s v="Kansas"/>
    <x v="1"/>
    <x v="11"/>
    <x v="1"/>
    <s v="Mobile"/>
    <x v="11"/>
    <n v="326.06"/>
    <n v="301"/>
    <s v="Shelton PLC"/>
    <s v="North"/>
    <s v="East Jenniferstad"/>
    <s v="Flagship"/>
    <n v="1536.16"/>
    <n v="399.40160000000003"/>
    <n v="652.12"/>
    <x v="1524"/>
    <x v="4"/>
    <n v="0.42633368708777519"/>
  </r>
  <r>
    <x v="1525"/>
    <x v="627"/>
    <x v="0"/>
    <x v="4"/>
    <x v="272"/>
    <x v="34"/>
    <s v="STORE18"/>
    <n v="1"/>
    <n v="616.82000000000005"/>
    <n v="0.24"/>
    <x v="0"/>
    <n v="468.78320000000002"/>
    <s v="Jared Moran"/>
    <n v="28"/>
    <x v="1"/>
    <x v="149"/>
    <s v="West Virginia"/>
    <x v="3"/>
    <x v="34"/>
    <x v="4"/>
    <s v="Tops"/>
    <x v="34"/>
    <n v="283"/>
    <n v="360"/>
    <s v="Guerrero-Schmitt"/>
    <s v="East"/>
    <s v="East Stevechester"/>
    <s v="Flagship"/>
    <n v="616.82000000000005"/>
    <n v="148.0368"/>
    <n v="283"/>
    <x v="1525"/>
    <x v="2"/>
    <n v="0.39630942405785874"/>
  </r>
  <r>
    <x v="1526"/>
    <x v="265"/>
    <x v="2"/>
    <x v="4"/>
    <x v="79"/>
    <x v="43"/>
    <s v="STORE18"/>
    <n v="1"/>
    <n v="470.34"/>
    <n v="0.18"/>
    <x v="2"/>
    <n v="385.67880000000002"/>
    <s v="Mario Jacobs"/>
    <n v="18"/>
    <x v="0"/>
    <x v="79"/>
    <s v="New York"/>
    <x v="1"/>
    <x v="43"/>
    <x v="1"/>
    <s v="Audio"/>
    <x v="43"/>
    <n v="38.520000000000003"/>
    <n v="378"/>
    <s v="Guerrero-Schmitt"/>
    <s v="East"/>
    <s v="East Stevechester"/>
    <s v="Flagship"/>
    <n v="470.34"/>
    <n v="84.661199999999994"/>
    <n v="38.520000000000003"/>
    <x v="1526"/>
    <x v="3"/>
    <n v="0.90012414475465086"/>
  </r>
  <r>
    <x v="1527"/>
    <x v="5"/>
    <x v="0"/>
    <x v="0"/>
    <x v="209"/>
    <x v="27"/>
    <s v="STORE8"/>
    <n v="2"/>
    <n v="616.36"/>
    <n v="0.12"/>
    <x v="1"/>
    <n v="1084.7936"/>
    <s v="Jordan Wells"/>
    <n v="47"/>
    <x v="1"/>
    <x v="208"/>
    <s v="New Jersey"/>
    <x v="0"/>
    <x v="27"/>
    <x v="4"/>
    <s v="Bottoms"/>
    <x v="27"/>
    <n v="386.56"/>
    <n v="125"/>
    <s v="Bean, Jones and Park"/>
    <s v="West"/>
    <s v="Thompsonborough"/>
    <s v="Online"/>
    <n v="1232.72"/>
    <n v="147.9264"/>
    <n v="773.12"/>
    <x v="1527"/>
    <x v="0"/>
    <n v="0.28731142956595612"/>
  </r>
  <r>
    <x v="1528"/>
    <x v="244"/>
    <x v="0"/>
    <x v="5"/>
    <x v="196"/>
    <x v="58"/>
    <s v="STORE9"/>
    <n v="3"/>
    <n v="657.24"/>
    <n v="0.18"/>
    <x v="1"/>
    <n v="1616.8104000000001"/>
    <s v="George Rosario"/>
    <n v="53"/>
    <x v="0"/>
    <x v="195"/>
    <s v="Florida"/>
    <x v="3"/>
    <x v="58"/>
    <x v="4"/>
    <s v="Outerwear"/>
    <x v="58"/>
    <n v="364.67"/>
    <n v="452"/>
    <s v="Moore, Padilla and Butler"/>
    <s v="South"/>
    <s v="East Johnstad"/>
    <s v="Flagship"/>
    <n v="1971.72"/>
    <n v="354.90960000000001"/>
    <n v="1094.01"/>
    <x v="1528"/>
    <x v="0"/>
    <n v="0.32335294231160316"/>
  </r>
  <r>
    <x v="1529"/>
    <x v="534"/>
    <x v="2"/>
    <x v="7"/>
    <x v="247"/>
    <x v="89"/>
    <s v="STORE19"/>
    <n v="2"/>
    <n v="392.45"/>
    <n v="0.04"/>
    <x v="1"/>
    <n v="753.50399999999991"/>
    <s v="Christopher Olson"/>
    <n v="27"/>
    <x v="1"/>
    <x v="245"/>
    <s v="Maryland"/>
    <x v="1"/>
    <x v="89"/>
    <x v="0"/>
    <s v="Fitness"/>
    <x v="89"/>
    <n v="313.26"/>
    <n v="369"/>
    <s v="Mann-Austin"/>
    <s v="East"/>
    <s v="Vasquezborough"/>
    <s v="Online"/>
    <n v="784.9"/>
    <n v="31.396000000000001"/>
    <n v="626.52"/>
    <x v="1529"/>
    <x v="2"/>
    <n v="0.16852465282201545"/>
  </r>
  <r>
    <x v="1530"/>
    <x v="360"/>
    <x v="0"/>
    <x v="6"/>
    <x v="427"/>
    <x v="43"/>
    <s v="STORE14"/>
    <n v="3"/>
    <n v="62.03"/>
    <n v="0.01"/>
    <x v="2"/>
    <n v="184.22909999999999"/>
    <s v="Laura Soto"/>
    <n v="57"/>
    <x v="1"/>
    <x v="416"/>
    <s v="Michigan"/>
    <x v="1"/>
    <x v="43"/>
    <x v="1"/>
    <s v="Audio"/>
    <x v="43"/>
    <n v="38.520000000000003"/>
    <n v="378"/>
    <s v="Mcdonald Inc"/>
    <s v="South"/>
    <s v="Christopherland"/>
    <s v="Outlet"/>
    <n v="186.09"/>
    <n v="1.8609"/>
    <n v="115.56"/>
    <x v="1530"/>
    <x v="1"/>
    <n v="0.37273753169287582"/>
  </r>
  <r>
    <x v="1531"/>
    <x v="141"/>
    <x v="0"/>
    <x v="3"/>
    <x v="325"/>
    <x v="99"/>
    <s v="STORE3"/>
    <n v="4"/>
    <n v="933.73"/>
    <n v="0.25"/>
    <x v="1"/>
    <n v="2801.19"/>
    <s v="Robert Jackson"/>
    <n v="44"/>
    <x v="1"/>
    <x v="319"/>
    <s v="Tennessee"/>
    <x v="1"/>
    <x v="99"/>
    <x v="4"/>
    <s v="Outerwear"/>
    <x v="99"/>
    <n v="358.47"/>
    <n v="143"/>
    <s v="Johnson-Wright"/>
    <s v="North"/>
    <s v="Hoodberg"/>
    <s v="Outlet"/>
    <n v="3734.92"/>
    <n v="933.73"/>
    <n v="1433.88"/>
    <x v="1531"/>
    <x v="4"/>
    <n v="0.48811755004123247"/>
  </r>
  <r>
    <x v="1532"/>
    <x v="639"/>
    <x v="2"/>
    <x v="8"/>
    <x v="440"/>
    <x v="65"/>
    <s v="STORE16"/>
    <n v="3"/>
    <n v="615.30999999999995"/>
    <n v="0.14000000000000001"/>
    <x v="1"/>
    <n v="1587.4998000000001"/>
    <s v="Curtis Haynes"/>
    <n v="60"/>
    <x v="1"/>
    <x v="429"/>
    <s v="Iowa"/>
    <x v="0"/>
    <x v="65"/>
    <x v="4"/>
    <s v="Accessories"/>
    <x v="65"/>
    <n v="119.57"/>
    <n v="210"/>
    <s v="Frederick-Wright"/>
    <s v="West"/>
    <s v="New Jimmymouth"/>
    <s v="Flagship"/>
    <n v="1845.9299999999998"/>
    <n v="258.43020000000001"/>
    <n v="358.71"/>
    <x v="1532"/>
    <x v="1"/>
    <n v="0.7740409164146036"/>
  </r>
  <r>
    <x v="1533"/>
    <x v="500"/>
    <x v="0"/>
    <x v="3"/>
    <x v="141"/>
    <x v="4"/>
    <s v="STORE18"/>
    <n v="4"/>
    <n v="790.38"/>
    <n v="0.22"/>
    <x v="2"/>
    <n v="2465.9856"/>
    <s v="James Orozco"/>
    <n v="37"/>
    <x v="1"/>
    <x v="140"/>
    <s v="Maine"/>
    <x v="0"/>
    <x v="4"/>
    <x v="2"/>
    <s v="Haircare"/>
    <x v="4"/>
    <n v="17.309999999999999"/>
    <n v="399"/>
    <s v="Guerrero-Schmitt"/>
    <s v="East"/>
    <s v="East Stevechester"/>
    <s v="Flagship"/>
    <n v="3161.52"/>
    <n v="695.53440000000001"/>
    <n v="69.239999999999995"/>
    <x v="1533"/>
    <x v="4"/>
    <n v="0.97192197715996409"/>
  </r>
  <r>
    <x v="1534"/>
    <x v="70"/>
    <x v="0"/>
    <x v="7"/>
    <x v="59"/>
    <x v="4"/>
    <s v="STORE17"/>
    <n v="2"/>
    <n v="102.85"/>
    <n v="0.08"/>
    <x v="1"/>
    <n v="189.244"/>
    <s v="Tyrone Olson"/>
    <n v="45"/>
    <x v="1"/>
    <x v="59"/>
    <s v="California"/>
    <x v="2"/>
    <x v="4"/>
    <x v="2"/>
    <s v="Haircare"/>
    <x v="4"/>
    <n v="17.309999999999999"/>
    <n v="399"/>
    <s v="Holloway Ltd"/>
    <s v="North"/>
    <s v="Bensonhaven"/>
    <s v="Flagship"/>
    <n v="205.7"/>
    <n v="16.456"/>
    <n v="34.619999999999997"/>
    <x v="1534"/>
    <x v="4"/>
    <n v="0.81706157130477053"/>
  </r>
  <r>
    <x v="1535"/>
    <x v="8"/>
    <x v="2"/>
    <x v="5"/>
    <x v="276"/>
    <x v="75"/>
    <s v="STORE16"/>
    <n v="3"/>
    <n v="866.78"/>
    <n v="0.27"/>
    <x v="1"/>
    <n v="1898.2482"/>
    <s v="Tonya Reynolds"/>
    <n v="55"/>
    <x v="1"/>
    <x v="273"/>
    <s v="Michigan"/>
    <x v="0"/>
    <x v="75"/>
    <x v="1"/>
    <s v="Accessories"/>
    <x v="75"/>
    <n v="449.4"/>
    <n v="338"/>
    <s v="Frederick-Wright"/>
    <s v="West"/>
    <s v="New Jimmymouth"/>
    <s v="Flagship"/>
    <n v="2600.34"/>
    <n v="702.09180000000003"/>
    <n v="1348.1999999999998"/>
    <x v="1535"/>
    <x v="0"/>
    <n v="0.28976621708373024"/>
  </r>
  <r>
    <x v="1536"/>
    <x v="38"/>
    <x v="0"/>
    <x v="9"/>
    <x v="266"/>
    <x v="36"/>
    <s v="STORE16"/>
    <n v="3"/>
    <n v="392.84"/>
    <n v="0.27"/>
    <x v="1"/>
    <n v="860.31959999999992"/>
    <s v="John Perez"/>
    <n v="54"/>
    <x v="0"/>
    <x v="264"/>
    <s v="Louisiana"/>
    <x v="1"/>
    <x v="36"/>
    <x v="3"/>
    <s v="Decor"/>
    <x v="36"/>
    <n v="325.26"/>
    <n v="400"/>
    <s v="Frederick-Wright"/>
    <s v="West"/>
    <s v="New Jimmymouth"/>
    <s v="Flagship"/>
    <n v="1178.52"/>
    <n v="318.2004"/>
    <n v="975.78"/>
    <x v="1536"/>
    <x v="0"/>
    <n v="-0.13420640422466262"/>
  </r>
  <r>
    <x v="1537"/>
    <x v="298"/>
    <x v="2"/>
    <x v="4"/>
    <x v="162"/>
    <x v="93"/>
    <s v="STORE5"/>
    <n v="2"/>
    <n v="753.1"/>
    <n v="0.19"/>
    <x v="1"/>
    <n v="1220.0219999999999"/>
    <s v="Kristy Dunlap"/>
    <n v="64"/>
    <x v="1"/>
    <x v="161"/>
    <s v="North Carolina"/>
    <x v="1"/>
    <x v="93"/>
    <x v="0"/>
    <s v="Fitness"/>
    <x v="93"/>
    <n v="495.72"/>
    <n v="323"/>
    <s v="Gray Ltd"/>
    <s v="North"/>
    <s v="New Michaelchester"/>
    <s v="Outlet"/>
    <n v="1506.2"/>
    <n v="286.178"/>
    <n v="991.44"/>
    <x v="1537"/>
    <x v="1"/>
    <n v="0.18735891647855521"/>
  </r>
  <r>
    <x v="1538"/>
    <x v="61"/>
    <x v="2"/>
    <x v="8"/>
    <x v="69"/>
    <x v="59"/>
    <s v="STORE17"/>
    <n v="2"/>
    <n v="700.91"/>
    <n v="0.1"/>
    <x v="1"/>
    <n v="1261.6379999999999"/>
    <s v="Daniel Boyd"/>
    <n v="29"/>
    <x v="1"/>
    <x v="69"/>
    <s v="West Virginia"/>
    <x v="3"/>
    <x v="59"/>
    <x v="0"/>
    <s v="Accessories"/>
    <x v="59"/>
    <n v="434.84"/>
    <n v="185"/>
    <s v="Holloway Ltd"/>
    <s v="North"/>
    <s v="Bensonhaven"/>
    <s v="Flagship"/>
    <n v="1401.82"/>
    <n v="140.18199999999999"/>
    <n v="869.68"/>
    <x v="1538"/>
    <x v="2"/>
    <n v="0.31067390170556053"/>
  </r>
  <r>
    <x v="1539"/>
    <x v="169"/>
    <x v="2"/>
    <x v="10"/>
    <x v="39"/>
    <x v="5"/>
    <s v="STORE12"/>
    <n v="4"/>
    <n v="935.98"/>
    <n v="0.11"/>
    <x v="1"/>
    <n v="3332.0888"/>
    <s v="Tonya Burch"/>
    <n v="39"/>
    <x v="1"/>
    <x v="39"/>
    <s v="Iowa"/>
    <x v="0"/>
    <x v="5"/>
    <x v="1"/>
    <s v="Appliances"/>
    <x v="5"/>
    <n v="465.34"/>
    <n v="301"/>
    <s v="Thomas, Bridges and Harris"/>
    <s v="North"/>
    <s v="Sabrinatown"/>
    <s v="Online"/>
    <n v="3743.92"/>
    <n v="411.83120000000002"/>
    <n v="1861.36"/>
    <x v="1539"/>
    <x v="4"/>
    <n v="0.44138343491926146"/>
  </r>
  <r>
    <x v="1540"/>
    <x v="68"/>
    <x v="2"/>
    <x v="0"/>
    <x v="144"/>
    <x v="3"/>
    <s v="STORE16"/>
    <n v="1"/>
    <n v="539.9"/>
    <n v="7.0000000000000007E-2"/>
    <x v="0"/>
    <n v="502.10700000000003"/>
    <s v="Sara Ingram"/>
    <n v="46"/>
    <x v="1"/>
    <x v="143"/>
    <s v="Virginia"/>
    <x v="3"/>
    <x v="3"/>
    <x v="1"/>
    <s v="Computer"/>
    <x v="3"/>
    <n v="392.89"/>
    <n v="320"/>
    <s v="Frederick-Wright"/>
    <s v="West"/>
    <s v="New Jimmymouth"/>
    <s v="Flagship"/>
    <n v="539.9"/>
    <n v="37.792999999999999"/>
    <n v="392.89"/>
    <x v="1540"/>
    <x v="0"/>
    <n v="0.21751738175329169"/>
  </r>
  <r>
    <x v="1541"/>
    <x v="133"/>
    <x v="0"/>
    <x v="11"/>
    <x v="120"/>
    <x v="43"/>
    <s v="STORE6"/>
    <n v="1"/>
    <n v="312.81"/>
    <n v="0.14000000000000001"/>
    <x v="1"/>
    <n v="269.01659999999998"/>
    <s v="Amy Wilson"/>
    <n v="44"/>
    <x v="1"/>
    <x v="119"/>
    <s v="Indiana"/>
    <x v="1"/>
    <x v="43"/>
    <x v="1"/>
    <s v="Audio"/>
    <x v="43"/>
    <n v="38.520000000000003"/>
    <n v="378"/>
    <s v="Benson-Elliott"/>
    <s v="East"/>
    <s v="Port Josephberg"/>
    <s v="Online"/>
    <n v="312.81"/>
    <n v="43.793400000000005"/>
    <n v="38.520000000000003"/>
    <x v="1541"/>
    <x v="4"/>
    <n v="0.85681181012621521"/>
  </r>
  <r>
    <x v="1542"/>
    <x v="187"/>
    <x v="0"/>
    <x v="9"/>
    <x v="434"/>
    <x v="70"/>
    <s v="STORE7"/>
    <n v="3"/>
    <n v="855.96"/>
    <n v="0.28999999999999998"/>
    <x v="2"/>
    <n v="1823.1948"/>
    <s v="Lauren George"/>
    <n v="41"/>
    <x v="1"/>
    <x v="423"/>
    <s v="New York"/>
    <x v="0"/>
    <x v="70"/>
    <x v="1"/>
    <s v="Accessories"/>
    <x v="70"/>
    <n v="177.98"/>
    <n v="103"/>
    <s v="Martinez-Mullins"/>
    <s v="South"/>
    <s v="Williamsfurt"/>
    <s v="Online"/>
    <n v="2567.88"/>
    <n v="744.68520000000001"/>
    <n v="533.93999999999994"/>
    <x v="1542"/>
    <x v="4"/>
    <n v="0.70714045476654508"/>
  </r>
  <r>
    <x v="1543"/>
    <x v="387"/>
    <x v="0"/>
    <x v="6"/>
    <x v="394"/>
    <x v="55"/>
    <s v="STORE11"/>
    <n v="3"/>
    <n v="305"/>
    <n v="0.01"/>
    <x v="2"/>
    <n v="905.85"/>
    <s v="Carlos Flores"/>
    <n v="20"/>
    <x v="0"/>
    <x v="385"/>
    <s v="Washington"/>
    <x v="0"/>
    <x v="55"/>
    <x v="4"/>
    <s v="Tops"/>
    <x v="55"/>
    <n v="342.56"/>
    <n v="181"/>
    <s v="Aguirre-Keller"/>
    <s v="South"/>
    <s v="Lake Michael"/>
    <s v="Online"/>
    <n v="915"/>
    <n v="9.15"/>
    <n v="1027.68"/>
    <x v="1543"/>
    <x v="3"/>
    <n v="-0.13449246564000666"/>
  </r>
  <r>
    <x v="1544"/>
    <x v="191"/>
    <x v="0"/>
    <x v="9"/>
    <x v="228"/>
    <x v="8"/>
    <s v="STORE12"/>
    <n v="3"/>
    <n v="831.15"/>
    <n v="0.19"/>
    <x v="0"/>
    <n v="2019.6945000000001"/>
    <s v="Gregory Curtis"/>
    <n v="45"/>
    <x v="0"/>
    <x v="227"/>
    <s v="Vermont"/>
    <x v="3"/>
    <x v="8"/>
    <x v="3"/>
    <s v="Kitchen"/>
    <x v="8"/>
    <n v="201.41"/>
    <n v="146"/>
    <s v="Thomas, Bridges and Harris"/>
    <s v="North"/>
    <s v="Sabrinatown"/>
    <s v="Online"/>
    <n v="2493.4499999999998"/>
    <n v="473.75549999999998"/>
    <n v="604.23"/>
    <x v="1544"/>
    <x v="4"/>
    <n v="0.70083099201389121"/>
  </r>
  <r>
    <x v="1545"/>
    <x v="545"/>
    <x v="2"/>
    <x v="8"/>
    <x v="477"/>
    <x v="99"/>
    <s v="STORE3"/>
    <n v="2"/>
    <n v="644.97"/>
    <n v="0.24"/>
    <x v="2"/>
    <n v="980.35440000000006"/>
    <s v="Jacqueline Pacheco"/>
    <n v="28"/>
    <x v="1"/>
    <x v="462"/>
    <s v="New Jersey"/>
    <x v="3"/>
    <x v="99"/>
    <x v="4"/>
    <s v="Outerwear"/>
    <x v="99"/>
    <n v="358.47"/>
    <n v="143"/>
    <s v="Johnson-Wright"/>
    <s v="North"/>
    <s v="Hoodberg"/>
    <s v="Outlet"/>
    <n v="1289.94"/>
    <n v="309.5856"/>
    <n v="716.94"/>
    <x v="1545"/>
    <x v="2"/>
    <n v="0.26869303590619881"/>
  </r>
  <r>
    <x v="1546"/>
    <x v="640"/>
    <x v="2"/>
    <x v="0"/>
    <x v="50"/>
    <x v="12"/>
    <s v="STORE1"/>
    <n v="1"/>
    <n v="149.56"/>
    <n v="0.09"/>
    <x v="0"/>
    <n v="136.09960000000001"/>
    <s v="Amy Fowler"/>
    <n v="62"/>
    <x v="1"/>
    <x v="50"/>
    <s v="New York"/>
    <x v="1"/>
    <x v="12"/>
    <x v="0"/>
    <s v="Accessories"/>
    <x v="12"/>
    <n v="131.24"/>
    <n v="232"/>
    <s v="Martinez, Adkins and Johnson"/>
    <s v="North"/>
    <s v="Danielmouth"/>
    <s v="Flagship"/>
    <n v="149.56"/>
    <n v="13.4604"/>
    <n v="131.24"/>
    <x v="1546"/>
    <x v="1"/>
    <n v="3.5706203398099629E-2"/>
  </r>
  <r>
    <x v="1547"/>
    <x v="244"/>
    <x v="0"/>
    <x v="5"/>
    <x v="478"/>
    <x v="19"/>
    <s v="STORE19"/>
    <n v="1"/>
    <n v="661.77"/>
    <n v="0.03"/>
    <x v="1"/>
    <n v="641.91689999999994"/>
    <s v="Kathy Copeland"/>
    <n v="42"/>
    <x v="0"/>
    <x v="463"/>
    <s v="Missouri"/>
    <x v="2"/>
    <x v="19"/>
    <x v="1"/>
    <s v="Computer"/>
    <x v="19"/>
    <n v="253.33"/>
    <n v="266"/>
    <s v="Mann-Austin"/>
    <s v="East"/>
    <s v="Vasquezborough"/>
    <s v="Online"/>
    <n v="661.77"/>
    <n v="19.853099999999998"/>
    <n v="253.33"/>
    <x v="1547"/>
    <x v="4"/>
    <n v="0.60535390172777803"/>
  </r>
  <r>
    <x v="1548"/>
    <x v="641"/>
    <x v="2"/>
    <x v="2"/>
    <x v="140"/>
    <x v="32"/>
    <s v="STORE7"/>
    <n v="3"/>
    <n v="99.67"/>
    <n v="0.17"/>
    <x v="0"/>
    <n v="248.17830000000001"/>
    <s v="Travis Holland"/>
    <n v="38"/>
    <x v="0"/>
    <x v="139"/>
    <s v="New Hampshire"/>
    <x v="3"/>
    <x v="32"/>
    <x v="2"/>
    <s v="Skincare"/>
    <x v="32"/>
    <n v="358.47"/>
    <n v="213"/>
    <s v="Martinez-Mullins"/>
    <s v="South"/>
    <s v="Williamsfurt"/>
    <s v="Online"/>
    <n v="299.01"/>
    <n v="50.831700000000005"/>
    <n v="1075.4100000000001"/>
    <x v="1548"/>
    <x v="4"/>
    <n v="-3.3332152730516729"/>
  </r>
  <r>
    <x v="1549"/>
    <x v="329"/>
    <x v="0"/>
    <x v="8"/>
    <x v="70"/>
    <x v="85"/>
    <s v="STORE1"/>
    <n v="3"/>
    <n v="103.66"/>
    <n v="0.26"/>
    <x v="2"/>
    <n v="230.12520000000001"/>
    <s v="Lisa Young"/>
    <n v="38"/>
    <x v="0"/>
    <x v="70"/>
    <s v="Georgia"/>
    <x v="1"/>
    <x v="85"/>
    <x v="1"/>
    <s v="Computer"/>
    <x v="85"/>
    <n v="86.42"/>
    <n v="222"/>
    <s v="Martinez, Adkins and Johnson"/>
    <s v="North"/>
    <s v="Danielmouth"/>
    <s v="Flagship"/>
    <n v="310.98"/>
    <n v="80.854800000000012"/>
    <n v="259.26"/>
    <x v="1549"/>
    <x v="4"/>
    <n v="-0.12660412679706518"/>
  </r>
  <r>
    <x v="1550"/>
    <x v="619"/>
    <x v="1"/>
    <x v="3"/>
    <x v="439"/>
    <x v="43"/>
    <s v="STORE2"/>
    <n v="4"/>
    <n v="54.4"/>
    <n v="0.22"/>
    <x v="0"/>
    <n v="169.72800000000001"/>
    <s v="Sharon Simpson"/>
    <n v="61"/>
    <x v="0"/>
    <x v="428"/>
    <s v="South Dakota"/>
    <x v="0"/>
    <x v="43"/>
    <x v="1"/>
    <s v="Audio"/>
    <x v="43"/>
    <n v="38.520000000000003"/>
    <n v="378"/>
    <s v="Black-Horn"/>
    <s v="South"/>
    <s v="North Nancyview"/>
    <s v="Outlet"/>
    <n v="217.6"/>
    <n v="47.872"/>
    <n v="154.08000000000001"/>
    <x v="1550"/>
    <x v="1"/>
    <n v="9.2194570135746584E-2"/>
  </r>
  <r>
    <x v="1551"/>
    <x v="259"/>
    <x v="0"/>
    <x v="5"/>
    <x v="216"/>
    <x v="94"/>
    <s v="STORE14"/>
    <n v="1"/>
    <n v="46.66"/>
    <n v="0.2"/>
    <x v="0"/>
    <n v="37.328000000000003"/>
    <s v="Scott Harris"/>
    <n v="23"/>
    <x v="0"/>
    <x v="215"/>
    <s v="Maryland"/>
    <x v="1"/>
    <x v="94"/>
    <x v="3"/>
    <s v="Furniture"/>
    <x v="94"/>
    <n v="388.46"/>
    <n v="208"/>
    <s v="Mcdonald Inc"/>
    <s v="South"/>
    <s v="Christopherland"/>
    <s v="Outlet"/>
    <n v="46.66"/>
    <n v="9.331999999999999"/>
    <n v="388.46"/>
    <x v="1551"/>
    <x v="3"/>
    <n v="-9.4066652378911257"/>
  </r>
  <r>
    <x v="1552"/>
    <x v="21"/>
    <x v="0"/>
    <x v="2"/>
    <x v="69"/>
    <x v="78"/>
    <s v="STORE11"/>
    <n v="4"/>
    <n v="871.2"/>
    <n v="0.28999999999999998"/>
    <x v="0"/>
    <n v="2474.2080000000001"/>
    <s v="Daniel Boyd"/>
    <n v="29"/>
    <x v="1"/>
    <x v="69"/>
    <s v="West Virginia"/>
    <x v="3"/>
    <x v="78"/>
    <x v="0"/>
    <s v="Team Sports"/>
    <x v="78"/>
    <n v="107.06"/>
    <n v="359"/>
    <s v="Aguirre-Keller"/>
    <s v="South"/>
    <s v="Lake Michael"/>
    <s v="Online"/>
    <n v="3484.8"/>
    <n v="1010.592"/>
    <n v="428.24"/>
    <x v="1552"/>
    <x v="2"/>
    <n v="0.82691835124613611"/>
  </r>
  <r>
    <x v="1553"/>
    <x v="512"/>
    <x v="2"/>
    <x v="9"/>
    <x v="273"/>
    <x v="97"/>
    <s v="STORE14"/>
    <n v="4"/>
    <n v="317.11"/>
    <n v="0.16"/>
    <x v="1"/>
    <n v="1065.4896000000001"/>
    <s v="Tanya Lopez"/>
    <n v="34"/>
    <x v="1"/>
    <x v="270"/>
    <s v="Iowa"/>
    <x v="0"/>
    <x v="97"/>
    <x v="4"/>
    <s v="Bottoms"/>
    <x v="97"/>
    <n v="303.75"/>
    <n v="343"/>
    <s v="Mcdonald Inc"/>
    <s v="South"/>
    <s v="Christopherland"/>
    <s v="Outlet"/>
    <n v="1268.44"/>
    <n v="202.9504"/>
    <n v="1215"/>
    <x v="1553"/>
    <x v="2"/>
    <n v="-0.14032084405141063"/>
  </r>
  <r>
    <x v="1554"/>
    <x v="214"/>
    <x v="0"/>
    <x v="6"/>
    <x v="470"/>
    <x v="60"/>
    <s v="STORE13"/>
    <n v="2"/>
    <n v="388.34"/>
    <n v="0.09"/>
    <x v="1"/>
    <n v="706.77879999999993"/>
    <s v="Sarah Stewart"/>
    <n v="24"/>
    <x v="1"/>
    <x v="456"/>
    <s v="Texas"/>
    <x v="1"/>
    <x v="60"/>
    <x v="4"/>
    <s v="Accessories"/>
    <x v="60"/>
    <n v="174.02"/>
    <n v="268"/>
    <s v="Gardner, Humphrey and Contreras"/>
    <s v="East"/>
    <s v="Johnsonville"/>
    <s v="Flagship"/>
    <n v="776.68"/>
    <n v="69.901199999999989"/>
    <n v="348.04"/>
    <x v="1554"/>
    <x v="3"/>
    <n v="0.50756870466403348"/>
  </r>
  <r>
    <x v="1555"/>
    <x v="336"/>
    <x v="1"/>
    <x v="3"/>
    <x v="133"/>
    <x v="37"/>
    <s v="STORE6"/>
    <n v="4"/>
    <n v="998.2"/>
    <n v="0.15"/>
    <x v="0"/>
    <n v="3393.88"/>
    <s v="Casey Simpson"/>
    <n v="54"/>
    <x v="0"/>
    <x v="132"/>
    <s v="Mississippi"/>
    <x v="1"/>
    <x v="37"/>
    <x v="3"/>
    <s v="Kitchen"/>
    <x v="37"/>
    <n v="19.52"/>
    <n v="57"/>
    <s v="Benson-Elliott"/>
    <s v="East"/>
    <s v="Port Josephberg"/>
    <s v="Online"/>
    <n v="3992.8"/>
    <n v="598.91999999999996"/>
    <n v="78.08"/>
    <x v="1555"/>
    <x v="0"/>
    <n v="0.97699388310724011"/>
  </r>
  <r>
    <x v="1556"/>
    <x v="45"/>
    <x v="0"/>
    <x v="3"/>
    <x v="4"/>
    <x v="14"/>
    <s v="STORE0"/>
    <n v="1"/>
    <n v="887.38"/>
    <n v="0.01"/>
    <x v="2"/>
    <n v="878.50620000000004"/>
    <s v="Amanda Powell"/>
    <n v="28"/>
    <x v="0"/>
    <x v="4"/>
    <s v="Alabama"/>
    <x v="2"/>
    <x v="14"/>
    <x v="4"/>
    <s v="Tops"/>
    <x v="14"/>
    <n v="223.43"/>
    <n v="154"/>
    <s v="Rivera-Warner"/>
    <s v="East"/>
    <s v="Washingtonfurt"/>
    <s v="Flagship"/>
    <n v="887.38"/>
    <n v="8.873800000000001"/>
    <n v="223.43"/>
    <x v="1556"/>
    <x v="2"/>
    <n v="0.74567054848332315"/>
  </r>
  <r>
    <x v="1557"/>
    <x v="414"/>
    <x v="0"/>
    <x v="7"/>
    <x v="212"/>
    <x v="92"/>
    <s v="STORE12"/>
    <n v="4"/>
    <n v="332.97"/>
    <n v="0.28000000000000003"/>
    <x v="0"/>
    <n v="958.95360000000005"/>
    <s v="Jason Mullins"/>
    <n v="47"/>
    <x v="1"/>
    <x v="211"/>
    <s v="Delaware"/>
    <x v="2"/>
    <x v="92"/>
    <x v="4"/>
    <s v="Footwear"/>
    <x v="92"/>
    <n v="353.47"/>
    <n v="214"/>
    <s v="Thomas, Bridges and Harris"/>
    <s v="North"/>
    <s v="Sabrinatown"/>
    <s v="Online"/>
    <n v="1331.88"/>
    <n v="372.92640000000006"/>
    <n v="1413.88"/>
    <x v="1557"/>
    <x v="0"/>
    <n v="-0.47439876131650172"/>
  </r>
  <r>
    <x v="1558"/>
    <x v="642"/>
    <x v="2"/>
    <x v="11"/>
    <x v="460"/>
    <x v="54"/>
    <s v="STORE0"/>
    <n v="2"/>
    <n v="157.91"/>
    <n v="0.09"/>
    <x v="2"/>
    <n v="287.39620000000002"/>
    <s v="Jeff Martinez"/>
    <n v="36"/>
    <x v="1"/>
    <x v="447"/>
    <s v="Oklahoma"/>
    <x v="0"/>
    <x v="54"/>
    <x v="4"/>
    <s v="Outerwear"/>
    <x v="54"/>
    <n v="167.34"/>
    <n v="296"/>
    <s v="Rivera-Warner"/>
    <s v="East"/>
    <s v="Washingtonfurt"/>
    <s v="Flagship"/>
    <n v="315.82"/>
    <n v="28.4238"/>
    <n v="334.68"/>
    <x v="1558"/>
    <x v="4"/>
    <n v="-0.16452479190747818"/>
  </r>
  <r>
    <x v="1559"/>
    <x v="401"/>
    <x v="0"/>
    <x v="8"/>
    <x v="412"/>
    <x v="21"/>
    <s v="STORE18"/>
    <n v="1"/>
    <n v="548.15"/>
    <n v="0.11"/>
    <x v="0"/>
    <n v="487.8535"/>
    <s v="Steve Hunt"/>
    <n v="54"/>
    <x v="0"/>
    <x v="401"/>
    <s v="Virginia"/>
    <x v="3"/>
    <x v="21"/>
    <x v="2"/>
    <s v="Haircare"/>
    <x v="21"/>
    <n v="115.82"/>
    <n v="460"/>
    <s v="Guerrero-Schmitt"/>
    <s v="East"/>
    <s v="East Stevechester"/>
    <s v="Flagship"/>
    <n v="548.15"/>
    <n v="60.296499999999995"/>
    <n v="115.82"/>
    <x v="1559"/>
    <x v="0"/>
    <n v="0.7625926635762581"/>
  </r>
  <r>
    <x v="1560"/>
    <x v="224"/>
    <x v="0"/>
    <x v="8"/>
    <x v="204"/>
    <x v="70"/>
    <s v="STORE15"/>
    <n v="1"/>
    <n v="135.13"/>
    <n v="0.04"/>
    <x v="0"/>
    <n v="129.72479999999999"/>
    <s v="Joan Johnson"/>
    <n v="50"/>
    <x v="1"/>
    <x v="203"/>
    <s v="Maine"/>
    <x v="1"/>
    <x v="70"/>
    <x v="1"/>
    <s v="Accessories"/>
    <x v="70"/>
    <n v="177.98"/>
    <n v="103"/>
    <s v="Shelton PLC"/>
    <s v="North"/>
    <s v="East Jenniferstad"/>
    <s v="Flagship"/>
    <n v="135.13"/>
    <n v="5.4051999999999998"/>
    <n v="177.98"/>
    <x v="1560"/>
    <x v="0"/>
    <n v="-0.37198130195614104"/>
  </r>
  <r>
    <x v="1561"/>
    <x v="374"/>
    <x v="1"/>
    <x v="1"/>
    <x v="209"/>
    <x v="6"/>
    <s v="STORE3"/>
    <n v="3"/>
    <n v="579.26"/>
    <n v="0.19"/>
    <x v="0"/>
    <n v="1407.6017999999999"/>
    <s v="Jordan Wells"/>
    <n v="47"/>
    <x v="1"/>
    <x v="208"/>
    <s v="New Jersey"/>
    <x v="0"/>
    <x v="6"/>
    <x v="3"/>
    <s v="Decor"/>
    <x v="6"/>
    <n v="461.47"/>
    <n v="190"/>
    <s v="Johnson-Wright"/>
    <s v="North"/>
    <s v="Hoodberg"/>
    <s v="Outlet"/>
    <n v="1737.78"/>
    <n v="330.1782"/>
    <n v="1384.41"/>
    <x v="1561"/>
    <x v="0"/>
    <n v="1.6476108513075099E-2"/>
  </r>
  <r>
    <x v="1562"/>
    <x v="643"/>
    <x v="0"/>
    <x v="11"/>
    <x v="337"/>
    <x v="53"/>
    <s v="STORE0"/>
    <n v="1"/>
    <n v="465.63"/>
    <n v="0.25"/>
    <x v="0"/>
    <n v="349.22250000000003"/>
    <s v="Cynthia Lopez"/>
    <n v="50"/>
    <x v="0"/>
    <x v="331"/>
    <s v="Nebraska"/>
    <x v="1"/>
    <x v="53"/>
    <x v="0"/>
    <s v="Accessories"/>
    <x v="53"/>
    <n v="144.53"/>
    <n v="367"/>
    <s v="Rivera-Warner"/>
    <s v="East"/>
    <s v="Washingtonfurt"/>
    <s v="Flagship"/>
    <n v="465.63"/>
    <n v="116.4075"/>
    <n v="144.53"/>
    <x v="1562"/>
    <x v="0"/>
    <n v="0.58613777749142737"/>
  </r>
  <r>
    <x v="1563"/>
    <x v="364"/>
    <x v="0"/>
    <x v="9"/>
    <x v="234"/>
    <x v="3"/>
    <s v="STORE16"/>
    <n v="2"/>
    <n v="675.61"/>
    <n v="0.08"/>
    <x v="2"/>
    <n v="1243.1224"/>
    <s v="Gina Knight"/>
    <n v="54"/>
    <x v="1"/>
    <x v="232"/>
    <s v="Nevada"/>
    <x v="2"/>
    <x v="3"/>
    <x v="1"/>
    <s v="Computer"/>
    <x v="3"/>
    <n v="392.89"/>
    <n v="320"/>
    <s v="Frederick-Wright"/>
    <s v="West"/>
    <s v="New Jimmymouth"/>
    <s v="Flagship"/>
    <n v="1351.22"/>
    <n v="108.0976"/>
    <n v="785.78"/>
    <x v="1563"/>
    <x v="0"/>
    <n v="0.36789812491513307"/>
  </r>
  <r>
    <x v="1564"/>
    <x v="624"/>
    <x v="0"/>
    <x v="2"/>
    <x v="51"/>
    <x v="9"/>
    <s v="STORE6"/>
    <n v="1"/>
    <n v="718.99"/>
    <n v="0.08"/>
    <x v="1"/>
    <n v="661.47080000000005"/>
    <s v="Jennifer Myers"/>
    <n v="46"/>
    <x v="0"/>
    <x v="51"/>
    <s v="Wisconsin"/>
    <x v="1"/>
    <x v="9"/>
    <x v="3"/>
    <s v="Decor"/>
    <x v="9"/>
    <n v="179.77"/>
    <n v="305"/>
    <s v="Benson-Elliott"/>
    <s v="East"/>
    <s v="Port Josephberg"/>
    <s v="Online"/>
    <n v="718.99"/>
    <n v="57.519200000000005"/>
    <n v="179.77"/>
    <x v="1564"/>
    <x v="0"/>
    <n v="0.72822685445827695"/>
  </r>
  <r>
    <x v="1565"/>
    <x v="186"/>
    <x v="2"/>
    <x v="11"/>
    <x v="365"/>
    <x v="66"/>
    <s v="STORE10"/>
    <n v="2"/>
    <n v="675.65"/>
    <n v="0.2"/>
    <x v="2"/>
    <n v="1081.04"/>
    <s v="Michele Burke"/>
    <n v="30"/>
    <x v="0"/>
    <x v="357"/>
    <s v="Connecticut"/>
    <x v="3"/>
    <x v="66"/>
    <x v="3"/>
    <s v="Decor"/>
    <x v="66"/>
    <n v="48.01"/>
    <n v="439"/>
    <s v="Hill, Wagner and Ballard"/>
    <s v="East"/>
    <s v="East Davidville"/>
    <s v="Online"/>
    <n v="1351.3"/>
    <n v="270.26"/>
    <n v="96.02"/>
    <x v="1565"/>
    <x v="2"/>
    <n v="0.91117812476874127"/>
  </r>
  <r>
    <x v="1566"/>
    <x v="621"/>
    <x v="0"/>
    <x v="9"/>
    <x v="361"/>
    <x v="98"/>
    <s v="STORE15"/>
    <n v="4"/>
    <n v="284.24"/>
    <n v="0.1"/>
    <x v="0"/>
    <n v="1023.264"/>
    <s v="John Jones"/>
    <n v="58"/>
    <x v="1"/>
    <x v="354"/>
    <s v="Oregon"/>
    <x v="2"/>
    <x v="98"/>
    <x v="0"/>
    <s v="Accessories"/>
    <x v="98"/>
    <n v="60.65"/>
    <n v="75"/>
    <s v="Shelton PLC"/>
    <s v="North"/>
    <s v="East Jenniferstad"/>
    <s v="Flagship"/>
    <n v="1136.96"/>
    <n v="113.69600000000001"/>
    <n v="242.6"/>
    <x v="1566"/>
    <x v="1"/>
    <n v="0.76291553303937198"/>
  </r>
  <r>
    <x v="1567"/>
    <x v="621"/>
    <x v="0"/>
    <x v="9"/>
    <x v="26"/>
    <x v="55"/>
    <s v="STORE3"/>
    <n v="1"/>
    <n v="94.26"/>
    <n v="0.18"/>
    <x v="1"/>
    <n v="77.293200000000013"/>
    <s v="Stuart Johnson"/>
    <n v="42"/>
    <x v="1"/>
    <x v="26"/>
    <s v="North Dakota"/>
    <x v="1"/>
    <x v="55"/>
    <x v="4"/>
    <s v="Tops"/>
    <x v="55"/>
    <n v="342.56"/>
    <n v="181"/>
    <s v="Johnson-Wright"/>
    <s v="North"/>
    <s v="Hoodberg"/>
    <s v="Outlet"/>
    <n v="94.26"/>
    <n v="16.966799999999999"/>
    <n v="342.56"/>
    <x v="1567"/>
    <x v="4"/>
    <n v="-3.4319552043388026"/>
  </r>
  <r>
    <x v="1568"/>
    <x v="306"/>
    <x v="2"/>
    <x v="5"/>
    <x v="51"/>
    <x v="96"/>
    <s v="STORE10"/>
    <n v="4"/>
    <n v="458.58"/>
    <n v="0.28999999999999998"/>
    <x v="2"/>
    <n v="1302.3671999999999"/>
    <s v="Jennifer Myers"/>
    <n v="46"/>
    <x v="0"/>
    <x v="51"/>
    <s v="Wisconsin"/>
    <x v="1"/>
    <x v="96"/>
    <x v="2"/>
    <s v="Skincare"/>
    <x v="96"/>
    <n v="312.8"/>
    <n v="350"/>
    <s v="Hill, Wagner and Ballard"/>
    <s v="East"/>
    <s v="East Davidville"/>
    <s v="Online"/>
    <n v="1834.32"/>
    <n v="531.95279999999991"/>
    <n v="1251.2"/>
    <x v="1568"/>
    <x v="0"/>
    <n v="3.9287844472741536E-2"/>
  </r>
  <r>
    <x v="1569"/>
    <x v="644"/>
    <x v="0"/>
    <x v="2"/>
    <x v="121"/>
    <x v="15"/>
    <s v="STORE10"/>
    <n v="4"/>
    <n v="704.49"/>
    <n v="0.05"/>
    <x v="2"/>
    <n v="2677.0619999999999"/>
    <s v="Edward Hall"/>
    <n v="51"/>
    <x v="0"/>
    <x v="120"/>
    <s v="New Mexico"/>
    <x v="0"/>
    <x v="15"/>
    <x v="0"/>
    <s v="Fitness"/>
    <x v="15"/>
    <n v="240.63"/>
    <n v="423"/>
    <s v="Hill, Wagner and Ballard"/>
    <s v="East"/>
    <s v="East Davidville"/>
    <s v="Online"/>
    <n v="2817.96"/>
    <n v="140.898"/>
    <n v="962.52"/>
    <x v="1569"/>
    <x v="0"/>
    <n v="0.64045659009765177"/>
  </r>
  <r>
    <x v="1570"/>
    <x v="195"/>
    <x v="1"/>
    <x v="1"/>
    <x v="326"/>
    <x v="16"/>
    <s v="STORE19"/>
    <n v="4"/>
    <n v="822.32"/>
    <n v="0.26"/>
    <x v="1"/>
    <n v="2434.0672"/>
    <s v="Mike Jennings"/>
    <n v="48"/>
    <x v="1"/>
    <x v="320"/>
    <s v="Arizona"/>
    <x v="0"/>
    <x v="16"/>
    <x v="3"/>
    <s v="Decor"/>
    <x v="16"/>
    <n v="219.12"/>
    <n v="378"/>
    <s v="Mann-Austin"/>
    <s v="East"/>
    <s v="Vasquezborough"/>
    <s v="Online"/>
    <n v="3289.28"/>
    <n v="855.21280000000013"/>
    <n v="876.48"/>
    <x v="1570"/>
    <x v="0"/>
    <n v="0.63991133852015258"/>
  </r>
  <r>
    <x v="1571"/>
    <x v="474"/>
    <x v="0"/>
    <x v="6"/>
    <x v="427"/>
    <x v="58"/>
    <s v="STORE13"/>
    <n v="4"/>
    <n v="785.41"/>
    <n v="0.13"/>
    <x v="2"/>
    <n v="2733.2267999999999"/>
    <s v="Laura Soto"/>
    <n v="57"/>
    <x v="1"/>
    <x v="416"/>
    <s v="Michigan"/>
    <x v="1"/>
    <x v="58"/>
    <x v="4"/>
    <s v="Outerwear"/>
    <x v="58"/>
    <n v="364.67"/>
    <n v="452"/>
    <s v="Gardner, Humphrey and Contreras"/>
    <s v="East"/>
    <s v="Johnsonville"/>
    <s v="Flagship"/>
    <n v="3141.64"/>
    <n v="408.41320000000002"/>
    <n v="1458.68"/>
    <x v="1571"/>
    <x v="1"/>
    <n v="0.466315784698145"/>
  </r>
  <r>
    <x v="1572"/>
    <x v="180"/>
    <x v="0"/>
    <x v="2"/>
    <x v="189"/>
    <x v="11"/>
    <s v="STORE14"/>
    <n v="1"/>
    <n v="405.8"/>
    <n v="0.11"/>
    <x v="1"/>
    <n v="361.16199999999998"/>
    <s v="Sarah Vance"/>
    <n v="41"/>
    <x v="0"/>
    <x v="188"/>
    <s v="Oregon"/>
    <x v="2"/>
    <x v="11"/>
    <x v="1"/>
    <s v="Mobile"/>
    <x v="11"/>
    <n v="326.06"/>
    <n v="301"/>
    <s v="Mcdonald Inc"/>
    <s v="South"/>
    <s v="Christopherland"/>
    <s v="Outlet"/>
    <n v="405.8"/>
    <n v="44.637999999999998"/>
    <n v="326.06"/>
    <x v="1572"/>
    <x v="4"/>
    <n v="9.7191841888127697E-2"/>
  </r>
  <r>
    <x v="1573"/>
    <x v="645"/>
    <x v="0"/>
    <x v="3"/>
    <x v="207"/>
    <x v="52"/>
    <s v="STORE9"/>
    <n v="2"/>
    <n v="976.83"/>
    <n v="0.1"/>
    <x v="1"/>
    <n v="1758.2940000000001"/>
    <s v="Thomas Moore"/>
    <n v="51"/>
    <x v="1"/>
    <x v="206"/>
    <s v="New York"/>
    <x v="2"/>
    <x v="52"/>
    <x v="4"/>
    <s v="Footwear"/>
    <x v="52"/>
    <n v="438.25"/>
    <n v="496"/>
    <s v="Moore, Padilla and Butler"/>
    <s v="South"/>
    <s v="East Johnstad"/>
    <s v="Flagship"/>
    <n v="1953.66"/>
    <n v="195.36600000000001"/>
    <n v="876.5"/>
    <x v="1573"/>
    <x v="0"/>
    <n v="0.50150543651971746"/>
  </r>
  <r>
    <x v="1574"/>
    <x v="469"/>
    <x v="0"/>
    <x v="2"/>
    <x v="66"/>
    <x v="91"/>
    <s v="STORE2"/>
    <n v="1"/>
    <n v="644.15"/>
    <n v="0.06"/>
    <x v="0"/>
    <n v="605.50099999999998"/>
    <s v="Samantha Robinson"/>
    <n v="23"/>
    <x v="0"/>
    <x v="66"/>
    <s v="Mississippi"/>
    <x v="3"/>
    <x v="91"/>
    <x v="2"/>
    <s v="Makeup"/>
    <x v="91"/>
    <n v="299.11"/>
    <n v="118"/>
    <s v="Black-Horn"/>
    <s v="South"/>
    <s v="North Nancyview"/>
    <s v="Outlet"/>
    <n v="644.15"/>
    <n v="38.648999999999994"/>
    <n v="299.11"/>
    <x v="1574"/>
    <x v="3"/>
    <n v="0.50601237652786701"/>
  </r>
  <r>
    <x v="1575"/>
    <x v="67"/>
    <x v="2"/>
    <x v="7"/>
    <x v="119"/>
    <x v="22"/>
    <s v="STORE13"/>
    <n v="1"/>
    <n v="470.55"/>
    <n v="0.23"/>
    <x v="1"/>
    <n v="362.32350000000002"/>
    <s v="Carol Lewis"/>
    <n v="40"/>
    <x v="1"/>
    <x v="118"/>
    <s v="North Carolina"/>
    <x v="3"/>
    <x v="22"/>
    <x v="1"/>
    <s v="Accessories"/>
    <x v="22"/>
    <n v="349.17"/>
    <n v="476"/>
    <s v="Gardner, Humphrey and Contreras"/>
    <s v="East"/>
    <s v="Johnsonville"/>
    <s v="Flagship"/>
    <n v="470.55"/>
    <n v="108.2265"/>
    <n v="349.17"/>
    <x v="1575"/>
    <x v="4"/>
    <n v="3.6303193140936225E-2"/>
  </r>
  <r>
    <x v="1576"/>
    <x v="41"/>
    <x v="1"/>
    <x v="3"/>
    <x v="151"/>
    <x v="84"/>
    <s v="STORE6"/>
    <n v="3"/>
    <n v="598.82000000000005"/>
    <n v="0.19"/>
    <x v="2"/>
    <n v="1455.1325999999999"/>
    <s v="Earl Smith Dds"/>
    <n v="59"/>
    <x v="0"/>
    <x v="150"/>
    <s v="South Dakota"/>
    <x v="0"/>
    <x v="84"/>
    <x v="3"/>
    <s v="Lighting"/>
    <x v="84"/>
    <n v="218.86"/>
    <n v="170"/>
    <s v="Benson-Elliott"/>
    <s v="East"/>
    <s v="Port Josephberg"/>
    <s v="Online"/>
    <n v="1796.46"/>
    <n v="341.32740000000001"/>
    <n v="656.58"/>
    <x v="1576"/>
    <x v="1"/>
    <n v="0.5487833892251468"/>
  </r>
  <r>
    <x v="1577"/>
    <x v="103"/>
    <x v="2"/>
    <x v="0"/>
    <x v="210"/>
    <x v="42"/>
    <s v="STORE12"/>
    <n v="4"/>
    <n v="659.17"/>
    <n v="0.12"/>
    <x v="0"/>
    <n v="2320.2784000000001"/>
    <s v="Colleen Maynard"/>
    <n v="29"/>
    <x v="0"/>
    <x v="209"/>
    <s v="Utah"/>
    <x v="0"/>
    <x v="42"/>
    <x v="0"/>
    <s v="Accessories"/>
    <x v="42"/>
    <n v="131.51"/>
    <n v="199.2"/>
    <s v="Thomas, Bridges and Harris"/>
    <s v="North"/>
    <s v="Sabrinatown"/>
    <s v="Online"/>
    <n v="2636.68"/>
    <n v="316.40159999999997"/>
    <n v="526.04"/>
    <x v="1577"/>
    <x v="2"/>
    <n v="0.77328582639048837"/>
  </r>
  <r>
    <x v="1578"/>
    <x v="423"/>
    <x v="0"/>
    <x v="11"/>
    <x v="253"/>
    <x v="54"/>
    <s v="STORE1"/>
    <n v="2"/>
    <n v="216.02"/>
    <n v="0.25"/>
    <x v="0"/>
    <n v="324.02999999999997"/>
    <s v="Christopher Lester"/>
    <n v="64"/>
    <x v="0"/>
    <x v="251"/>
    <s v="Georgia"/>
    <x v="2"/>
    <x v="54"/>
    <x v="4"/>
    <s v="Outerwear"/>
    <x v="54"/>
    <n v="167.34"/>
    <n v="296"/>
    <s v="Martinez, Adkins and Johnson"/>
    <s v="North"/>
    <s v="Danielmouth"/>
    <s v="Flagship"/>
    <n v="432.04"/>
    <n v="108.01"/>
    <n v="334.68"/>
    <x v="1578"/>
    <x v="1"/>
    <n v="-3.2867327099342765E-2"/>
  </r>
  <r>
    <x v="1579"/>
    <x v="367"/>
    <x v="2"/>
    <x v="10"/>
    <x v="454"/>
    <x v="45"/>
    <s v="STORE10"/>
    <n v="2"/>
    <n v="613.47"/>
    <n v="0.02"/>
    <x v="1"/>
    <n v="1202.4012"/>
    <s v="Jessica Acevedo"/>
    <n v="64"/>
    <x v="1"/>
    <x v="443"/>
    <s v="Pennsylvania"/>
    <x v="3"/>
    <x v="45"/>
    <x v="0"/>
    <s v="Team Sports"/>
    <x v="45"/>
    <n v="204.39"/>
    <n v="281"/>
    <s v="Hill, Wagner and Ballard"/>
    <s v="East"/>
    <s v="East Davidville"/>
    <s v="Online"/>
    <n v="1226.94"/>
    <n v="24.538800000000002"/>
    <n v="408.78"/>
    <x v="1579"/>
    <x v="1"/>
    <n v="0.66003027941089887"/>
  </r>
  <r>
    <x v="1580"/>
    <x v="275"/>
    <x v="2"/>
    <x v="8"/>
    <x v="288"/>
    <x v="87"/>
    <s v="STORE12"/>
    <n v="2"/>
    <n v="485.17"/>
    <n v="0.11"/>
    <x v="1"/>
    <n v="863.60260000000005"/>
    <s v="Brittney Morgan"/>
    <n v="24"/>
    <x v="0"/>
    <x v="284"/>
    <s v="Alaska"/>
    <x v="0"/>
    <x v="87"/>
    <x v="4"/>
    <s v="Accessories"/>
    <x v="87"/>
    <n v="113.83"/>
    <n v="485"/>
    <s v="Thomas, Bridges and Harris"/>
    <s v="North"/>
    <s v="Sabrinatown"/>
    <s v="Online"/>
    <n v="970.34"/>
    <n v="106.73740000000001"/>
    <n v="227.66"/>
    <x v="1580"/>
    <x v="3"/>
    <n v="0.73638337818806943"/>
  </r>
  <r>
    <x v="1581"/>
    <x v="76"/>
    <x v="1"/>
    <x v="1"/>
    <x v="132"/>
    <x v="54"/>
    <s v="STORE10"/>
    <n v="1"/>
    <n v="209.7"/>
    <n v="0.2"/>
    <x v="1"/>
    <n v="167.76"/>
    <s v="Brandy Thompson"/>
    <n v="56"/>
    <x v="1"/>
    <x v="131"/>
    <s v="Alabama"/>
    <x v="3"/>
    <x v="54"/>
    <x v="4"/>
    <s v="Outerwear"/>
    <x v="54"/>
    <n v="167.34"/>
    <n v="296"/>
    <s v="Hill, Wagner and Ballard"/>
    <s v="East"/>
    <s v="East Davidville"/>
    <s v="Online"/>
    <n v="209.7"/>
    <n v="41.94"/>
    <n v="167.34"/>
    <x v="1581"/>
    <x v="1"/>
    <n v="2.5035765379112273E-3"/>
  </r>
  <r>
    <x v="1582"/>
    <x v="598"/>
    <x v="0"/>
    <x v="10"/>
    <x v="215"/>
    <x v="80"/>
    <s v="STORE0"/>
    <n v="1"/>
    <n v="681.47"/>
    <n v="0.15"/>
    <x v="0"/>
    <n v="579.24950000000001"/>
    <s v="Robert King"/>
    <n v="58"/>
    <x v="1"/>
    <x v="214"/>
    <s v="Rhode Island"/>
    <x v="0"/>
    <x v="80"/>
    <x v="3"/>
    <s v="Appliances"/>
    <x v="80"/>
    <n v="447.43"/>
    <n v="191"/>
    <s v="Rivera-Warner"/>
    <s v="East"/>
    <s v="Washingtonfurt"/>
    <s v="Flagship"/>
    <n v="681.47"/>
    <n v="102.2205"/>
    <n v="447.43"/>
    <x v="1582"/>
    <x v="1"/>
    <n v="0.2275694670431308"/>
  </r>
  <r>
    <x v="1583"/>
    <x v="228"/>
    <x v="2"/>
    <x v="4"/>
    <x v="364"/>
    <x v="3"/>
    <s v="STORE17"/>
    <n v="2"/>
    <n v="877.21"/>
    <n v="0.1"/>
    <x v="0"/>
    <n v="1578.9780000000001"/>
    <s v="Tammy Trevino"/>
    <n v="60"/>
    <x v="0"/>
    <x v="356"/>
    <s v="North Dakota"/>
    <x v="2"/>
    <x v="3"/>
    <x v="1"/>
    <s v="Computer"/>
    <x v="3"/>
    <n v="392.89"/>
    <n v="320"/>
    <s v="Holloway Ltd"/>
    <s v="North"/>
    <s v="Bensonhaven"/>
    <s v="Flagship"/>
    <n v="1754.42"/>
    <n v="175.44200000000001"/>
    <n v="785.78"/>
    <x v="1583"/>
    <x v="1"/>
    <n v="0.50234898776297077"/>
  </r>
  <r>
    <x v="1584"/>
    <x v="465"/>
    <x v="2"/>
    <x v="8"/>
    <x v="479"/>
    <x v="36"/>
    <s v="STORE5"/>
    <n v="2"/>
    <n v="479.77"/>
    <n v="0.21"/>
    <x v="1"/>
    <n v="758.03660000000002"/>
    <s v="Madison Wright"/>
    <n v="25"/>
    <x v="0"/>
    <x v="464"/>
    <s v="Kansas"/>
    <x v="1"/>
    <x v="36"/>
    <x v="3"/>
    <s v="Decor"/>
    <x v="36"/>
    <n v="325.26"/>
    <n v="400"/>
    <s v="Gray Ltd"/>
    <s v="North"/>
    <s v="New Michaelchester"/>
    <s v="Outlet"/>
    <n v="959.54"/>
    <n v="201.50339999999997"/>
    <n v="650.52"/>
    <x v="1584"/>
    <x v="3"/>
    <n v="0.14183563168321955"/>
  </r>
  <r>
    <x v="1585"/>
    <x v="53"/>
    <x v="0"/>
    <x v="11"/>
    <x v="242"/>
    <x v="50"/>
    <s v="STORE15"/>
    <n v="1"/>
    <n v="140.72"/>
    <n v="0"/>
    <x v="2"/>
    <n v="140.72"/>
    <s v="Samuel Arias"/>
    <n v="54"/>
    <x v="0"/>
    <x v="240"/>
    <s v="Wyoming"/>
    <x v="3"/>
    <x v="50"/>
    <x v="2"/>
    <s v="Skincare"/>
    <x v="50"/>
    <n v="305.5"/>
    <n v="159"/>
    <s v="Shelton PLC"/>
    <s v="North"/>
    <s v="East Jenniferstad"/>
    <s v="Flagship"/>
    <n v="140.72"/>
    <n v="0"/>
    <n v="305.5"/>
    <x v="1585"/>
    <x v="0"/>
    <n v="-1.1709778283115406"/>
  </r>
  <r>
    <x v="1586"/>
    <x v="646"/>
    <x v="2"/>
    <x v="4"/>
    <x v="250"/>
    <x v="46"/>
    <s v="STORE6"/>
    <n v="2"/>
    <n v="764.25"/>
    <n v="0.23"/>
    <x v="1"/>
    <n v="1176.9449999999999"/>
    <s v="Leslie Johnson"/>
    <n v="31"/>
    <x v="0"/>
    <x v="248"/>
    <s v="Utah"/>
    <x v="1"/>
    <x v="46"/>
    <x v="0"/>
    <s v="Equipment"/>
    <x v="46"/>
    <n v="21.34"/>
    <n v="65"/>
    <s v="Benson-Elliott"/>
    <s v="East"/>
    <s v="Port Josephberg"/>
    <s v="Online"/>
    <n v="1528.5"/>
    <n v="351.55500000000001"/>
    <n v="42.68"/>
    <x v="1586"/>
    <x v="2"/>
    <n v="0.96373662320669184"/>
  </r>
  <r>
    <x v="1587"/>
    <x v="217"/>
    <x v="0"/>
    <x v="4"/>
    <x v="248"/>
    <x v="50"/>
    <s v="STORE5"/>
    <n v="3"/>
    <n v="107.8"/>
    <n v="0.28999999999999998"/>
    <x v="1"/>
    <n v="229.614"/>
    <s v="Alejandro Doyle"/>
    <n v="35"/>
    <x v="0"/>
    <x v="246"/>
    <s v="New Mexico"/>
    <x v="1"/>
    <x v="50"/>
    <x v="2"/>
    <s v="Skincare"/>
    <x v="50"/>
    <n v="305.5"/>
    <n v="159"/>
    <s v="Gray Ltd"/>
    <s v="North"/>
    <s v="New Michaelchester"/>
    <s v="Outlet"/>
    <n v="323.39999999999998"/>
    <n v="93.785999999999987"/>
    <n v="916.5"/>
    <x v="1587"/>
    <x v="2"/>
    <n v="-2.9914813556664663"/>
  </r>
  <r>
    <x v="1588"/>
    <x v="234"/>
    <x v="2"/>
    <x v="10"/>
    <x v="347"/>
    <x v="62"/>
    <s v="STORE8"/>
    <n v="4"/>
    <n v="565.37"/>
    <n v="7.0000000000000007E-2"/>
    <x v="1"/>
    <n v="2103.1763999999998"/>
    <s v="Rhonda Young"/>
    <n v="49"/>
    <x v="1"/>
    <x v="341"/>
    <s v="Alaska"/>
    <x v="1"/>
    <x v="62"/>
    <x v="0"/>
    <s v="Equipment"/>
    <x v="62"/>
    <n v="484.62"/>
    <n v="432"/>
    <s v="Bean, Jones and Park"/>
    <s v="West"/>
    <s v="Thompsonborough"/>
    <s v="Online"/>
    <n v="2261.48"/>
    <n v="158.30360000000002"/>
    <n v="1938.48"/>
    <x v="1588"/>
    <x v="0"/>
    <n v="7.830841007915447E-2"/>
  </r>
  <r>
    <x v="1589"/>
    <x v="163"/>
    <x v="1"/>
    <x v="3"/>
    <x v="247"/>
    <x v="14"/>
    <s v="STORE4"/>
    <n v="3"/>
    <n v="811.45"/>
    <n v="0.26"/>
    <x v="0"/>
    <n v="1801.4190000000001"/>
    <s v="Christopher Olson"/>
    <n v="27"/>
    <x v="1"/>
    <x v="245"/>
    <s v="Maryland"/>
    <x v="1"/>
    <x v="14"/>
    <x v="4"/>
    <s v="Tops"/>
    <x v="14"/>
    <n v="223.43"/>
    <n v="154"/>
    <s v="Alexander Group"/>
    <s v="South"/>
    <s v="Port Sharon"/>
    <s v="Online"/>
    <n v="2434.3500000000004"/>
    <n v="632.93100000000015"/>
    <n v="670.29"/>
    <x v="1589"/>
    <x v="2"/>
    <n v="0.62790999761854405"/>
  </r>
  <r>
    <x v="1590"/>
    <x v="513"/>
    <x v="2"/>
    <x v="10"/>
    <x v="362"/>
    <x v="9"/>
    <s v="STORE19"/>
    <n v="4"/>
    <n v="62.25"/>
    <n v="0.11"/>
    <x v="1"/>
    <n v="221.61"/>
    <s v="Jackie Thompson"/>
    <n v="48"/>
    <x v="1"/>
    <x v="355"/>
    <s v="New Jersey"/>
    <x v="3"/>
    <x v="9"/>
    <x v="3"/>
    <s v="Decor"/>
    <x v="9"/>
    <n v="179.77"/>
    <n v="305"/>
    <s v="Mann-Austin"/>
    <s v="East"/>
    <s v="Vasquezborough"/>
    <s v="Online"/>
    <n v="249"/>
    <n v="27.39"/>
    <n v="719.08"/>
    <x v="1590"/>
    <x v="0"/>
    <n v="-2.244799422408736"/>
  </r>
  <r>
    <x v="1591"/>
    <x v="185"/>
    <x v="2"/>
    <x v="5"/>
    <x v="480"/>
    <x v="98"/>
    <s v="STORE10"/>
    <n v="1"/>
    <n v="749.78"/>
    <n v="0.03"/>
    <x v="0"/>
    <n v="727.28659999999991"/>
    <s v="Diana Taylor"/>
    <n v="59"/>
    <x v="1"/>
    <x v="465"/>
    <s v="California"/>
    <x v="3"/>
    <x v="98"/>
    <x v="0"/>
    <s v="Accessories"/>
    <x v="98"/>
    <n v="60.65"/>
    <n v="75"/>
    <s v="Hill, Wagner and Ballard"/>
    <s v="East"/>
    <s v="East Davidville"/>
    <s v="Online"/>
    <n v="749.78"/>
    <n v="22.493399999999998"/>
    <n v="60.65"/>
    <x v="1591"/>
    <x v="1"/>
    <n v="0.91660784070543855"/>
  </r>
  <r>
    <x v="1592"/>
    <x v="647"/>
    <x v="0"/>
    <x v="0"/>
    <x v="401"/>
    <x v="4"/>
    <s v="STORE5"/>
    <n v="3"/>
    <n v="630.28"/>
    <n v="7.0000000000000007E-2"/>
    <x v="2"/>
    <n v="1758.4811999999999"/>
    <s v="Charles Miller"/>
    <n v="26"/>
    <x v="0"/>
    <x v="391"/>
    <s v="Iowa"/>
    <x v="2"/>
    <x v="4"/>
    <x v="2"/>
    <s v="Haircare"/>
    <x v="4"/>
    <n v="17.309999999999999"/>
    <n v="399"/>
    <s v="Gray Ltd"/>
    <s v="North"/>
    <s v="New Michaelchester"/>
    <s v="Outlet"/>
    <n v="1890.84"/>
    <n v="132.3588"/>
    <n v="51.929999999999993"/>
    <x v="1592"/>
    <x v="2"/>
    <n v="0.97046883412799634"/>
  </r>
  <r>
    <x v="1593"/>
    <x v="648"/>
    <x v="0"/>
    <x v="9"/>
    <x v="80"/>
    <x v="37"/>
    <s v="STORE16"/>
    <n v="1"/>
    <n v="101.84"/>
    <n v="0.17"/>
    <x v="0"/>
    <n v="84.527199999999993"/>
    <s v="Carlos Skinner"/>
    <n v="46"/>
    <x v="0"/>
    <x v="80"/>
    <s v="Alabama"/>
    <x v="3"/>
    <x v="37"/>
    <x v="3"/>
    <s v="Kitchen"/>
    <x v="37"/>
    <n v="19.52"/>
    <n v="57"/>
    <s v="Frederick-Wright"/>
    <s v="West"/>
    <s v="New Jimmymouth"/>
    <s v="Flagship"/>
    <n v="101.84"/>
    <n v="17.312800000000003"/>
    <n v="19.52"/>
    <x v="1593"/>
    <x v="0"/>
    <n v="0.76906841821330885"/>
  </r>
  <r>
    <x v="1594"/>
    <x v="386"/>
    <x v="1"/>
    <x v="3"/>
    <x v="366"/>
    <x v="10"/>
    <s v="STORE18"/>
    <n v="4"/>
    <n v="641.45000000000005"/>
    <n v="0.16"/>
    <x v="2"/>
    <n v="2155.2719999999999"/>
    <s v="Wayne Mcpherson"/>
    <n v="56"/>
    <x v="1"/>
    <x v="358"/>
    <s v="Minnesota"/>
    <x v="3"/>
    <x v="10"/>
    <x v="0"/>
    <s v="Outdoor"/>
    <x v="10"/>
    <n v="166.06"/>
    <n v="340"/>
    <s v="Guerrero-Schmitt"/>
    <s v="East"/>
    <s v="East Stevechester"/>
    <s v="Flagship"/>
    <n v="2565.8000000000002"/>
    <n v="410.52800000000002"/>
    <n v="664.24"/>
    <x v="1594"/>
    <x v="1"/>
    <n v="0.69180688098764331"/>
  </r>
  <r>
    <x v="1595"/>
    <x v="68"/>
    <x v="2"/>
    <x v="0"/>
    <x v="198"/>
    <x v="19"/>
    <s v="STORE1"/>
    <n v="1"/>
    <n v="135.87"/>
    <n v="0.23"/>
    <x v="1"/>
    <n v="104.6199"/>
    <s v="Debra Mccullough"/>
    <n v="42"/>
    <x v="0"/>
    <x v="197"/>
    <s v="Montana"/>
    <x v="1"/>
    <x v="19"/>
    <x v="1"/>
    <s v="Computer"/>
    <x v="19"/>
    <n v="253.33"/>
    <n v="266"/>
    <s v="Martinez, Adkins and Johnson"/>
    <s v="North"/>
    <s v="Danielmouth"/>
    <s v="Flagship"/>
    <n v="135.87"/>
    <n v="31.250100000000003"/>
    <n v="253.33"/>
    <x v="1595"/>
    <x v="4"/>
    <n v="-1.4214322514167956"/>
  </r>
  <r>
    <x v="1596"/>
    <x v="431"/>
    <x v="0"/>
    <x v="6"/>
    <x v="50"/>
    <x v="39"/>
    <s v="STORE6"/>
    <n v="1"/>
    <n v="388.35"/>
    <n v="0.01"/>
    <x v="1"/>
    <n v="384.4665"/>
    <s v="Amy Fowler"/>
    <n v="62"/>
    <x v="1"/>
    <x v="50"/>
    <s v="New York"/>
    <x v="1"/>
    <x v="39"/>
    <x v="3"/>
    <s v="Storage"/>
    <x v="39"/>
    <n v="123.46"/>
    <n v="76"/>
    <s v="Benson-Elliott"/>
    <s v="East"/>
    <s v="Port Josephberg"/>
    <s v="Online"/>
    <n v="388.35"/>
    <n v="3.8835000000000002"/>
    <n v="123.46"/>
    <x v="1596"/>
    <x v="1"/>
    <n v="0.6788796943296751"/>
  </r>
  <r>
    <x v="1597"/>
    <x v="581"/>
    <x v="0"/>
    <x v="9"/>
    <x v="371"/>
    <x v="48"/>
    <s v="STORE9"/>
    <n v="2"/>
    <n v="999.08"/>
    <n v="0.3"/>
    <x v="1"/>
    <n v="1398.712"/>
    <s v="Eric Lee"/>
    <n v="22"/>
    <x v="1"/>
    <x v="362"/>
    <s v="Vermont"/>
    <x v="3"/>
    <x v="48"/>
    <x v="0"/>
    <s v="Outdoor"/>
    <x v="48"/>
    <n v="135.61000000000001"/>
    <n v="394"/>
    <s v="Moore, Padilla and Butler"/>
    <s v="South"/>
    <s v="East Johnstad"/>
    <s v="Flagship"/>
    <n v="1998.16"/>
    <n v="599.44799999999998"/>
    <n v="271.22000000000003"/>
    <x v="1597"/>
    <x v="3"/>
    <n v="0.80609303416285838"/>
  </r>
  <r>
    <x v="1598"/>
    <x v="649"/>
    <x v="2"/>
    <x v="7"/>
    <x v="166"/>
    <x v="48"/>
    <s v="STORE17"/>
    <n v="3"/>
    <n v="453.19"/>
    <n v="0.08"/>
    <x v="2"/>
    <n v="1250.8044"/>
    <s v="Christopher Garcia Dds"/>
    <n v="18"/>
    <x v="0"/>
    <x v="165"/>
    <s v="Missouri"/>
    <x v="0"/>
    <x v="48"/>
    <x v="0"/>
    <s v="Outdoor"/>
    <x v="48"/>
    <n v="135.61000000000001"/>
    <n v="394"/>
    <s v="Holloway Ltd"/>
    <s v="North"/>
    <s v="Bensonhaven"/>
    <s v="Flagship"/>
    <n v="1359.57"/>
    <n v="108.76559999999999"/>
    <n v="406.83000000000004"/>
    <x v="1598"/>
    <x v="3"/>
    <n v="0.67474530789946052"/>
  </r>
  <r>
    <x v="1599"/>
    <x v="528"/>
    <x v="0"/>
    <x v="11"/>
    <x v="328"/>
    <x v="61"/>
    <s v="STORE10"/>
    <n v="2"/>
    <n v="61.31"/>
    <n v="0.15"/>
    <x v="2"/>
    <n v="104.227"/>
    <s v="Jon Ortiz"/>
    <n v="28"/>
    <x v="1"/>
    <x v="322"/>
    <s v="Delaware"/>
    <x v="3"/>
    <x v="61"/>
    <x v="3"/>
    <s v="Kitchen"/>
    <x v="61"/>
    <n v="143.43"/>
    <n v="58"/>
    <s v="Hill, Wagner and Ballard"/>
    <s v="East"/>
    <s v="East Davidville"/>
    <s v="Online"/>
    <n v="122.62"/>
    <n v="18.393000000000001"/>
    <n v="286.86"/>
    <x v="1599"/>
    <x v="2"/>
    <n v="-1.7522618899133622"/>
  </r>
  <r>
    <x v="1600"/>
    <x v="389"/>
    <x v="1"/>
    <x v="11"/>
    <x v="395"/>
    <x v="82"/>
    <s v="STORE10"/>
    <n v="2"/>
    <n v="870.13"/>
    <n v="0.23"/>
    <x v="0"/>
    <n v="1340.0001999999999"/>
    <s v="Michelle Cunningham"/>
    <n v="30"/>
    <x v="1"/>
    <x v="386"/>
    <s v="Connecticut"/>
    <x v="3"/>
    <x v="82"/>
    <x v="0"/>
    <s v="Equipment"/>
    <x v="82"/>
    <n v="285.54000000000002"/>
    <n v="358"/>
    <s v="Hill, Wagner and Ballard"/>
    <s v="East"/>
    <s v="East Davidville"/>
    <s v="Online"/>
    <n v="1740.26"/>
    <n v="400.25980000000004"/>
    <n v="571.08000000000004"/>
    <x v="1600"/>
    <x v="2"/>
    <n v="0.57382095913120013"/>
  </r>
  <r>
    <x v="1601"/>
    <x v="629"/>
    <x v="2"/>
    <x v="4"/>
    <x v="101"/>
    <x v="5"/>
    <s v="STORE19"/>
    <n v="1"/>
    <n v="336.51"/>
    <n v="0.11"/>
    <x v="1"/>
    <n v="299.4939"/>
    <s v="Amber Mcclain"/>
    <n v="58"/>
    <x v="0"/>
    <x v="101"/>
    <s v="Florida"/>
    <x v="2"/>
    <x v="5"/>
    <x v="1"/>
    <s v="Appliances"/>
    <x v="5"/>
    <n v="465.34"/>
    <n v="301"/>
    <s v="Mann-Austin"/>
    <s v="East"/>
    <s v="Vasquezborough"/>
    <s v="Online"/>
    <n v="336.51"/>
    <n v="37.016100000000002"/>
    <n v="465.34"/>
    <x v="1601"/>
    <x v="1"/>
    <n v="-0.55375451720385616"/>
  </r>
  <r>
    <x v="1602"/>
    <x v="154"/>
    <x v="0"/>
    <x v="4"/>
    <x v="282"/>
    <x v="22"/>
    <s v="STORE0"/>
    <n v="1"/>
    <n v="305.70999999999998"/>
    <n v="0.26"/>
    <x v="2"/>
    <n v="226.22540000000001"/>
    <s v="Erin Ward"/>
    <n v="60"/>
    <x v="0"/>
    <x v="279"/>
    <s v="New York"/>
    <x v="3"/>
    <x v="22"/>
    <x v="1"/>
    <s v="Accessories"/>
    <x v="22"/>
    <n v="349.17"/>
    <n v="476"/>
    <s v="Rivera-Warner"/>
    <s v="East"/>
    <s v="Washingtonfurt"/>
    <s v="Flagship"/>
    <n v="305.70999999999998"/>
    <n v="79.4846"/>
    <n v="349.17"/>
    <x v="1602"/>
    <x v="1"/>
    <n v="-0.54346063704606118"/>
  </r>
  <r>
    <x v="1603"/>
    <x v="183"/>
    <x v="1"/>
    <x v="11"/>
    <x v="418"/>
    <x v="31"/>
    <s v="STORE18"/>
    <n v="2"/>
    <n v="635.39"/>
    <n v="0.28999999999999998"/>
    <x v="2"/>
    <n v="902.25379999999996"/>
    <s v="Joel Robinson"/>
    <n v="62"/>
    <x v="0"/>
    <x v="407"/>
    <s v="Hawaii"/>
    <x v="1"/>
    <x v="31"/>
    <x v="3"/>
    <s v="Kitchen"/>
    <x v="31"/>
    <n v="298.86"/>
    <n v="308"/>
    <s v="Guerrero-Schmitt"/>
    <s v="East"/>
    <s v="East Stevechester"/>
    <s v="Flagship"/>
    <n v="1270.78"/>
    <n v="368.52619999999996"/>
    <n v="597.72"/>
    <x v="1603"/>
    <x v="1"/>
    <n v="0.33752564965644916"/>
  </r>
  <r>
    <x v="1604"/>
    <x v="600"/>
    <x v="0"/>
    <x v="0"/>
    <x v="5"/>
    <x v="80"/>
    <s v="STORE19"/>
    <n v="2"/>
    <n v="253.87"/>
    <n v="0.23"/>
    <x v="2"/>
    <n v="390.95979999999997"/>
    <s v="Anthony Phillips"/>
    <n v="18"/>
    <x v="1"/>
    <x v="5"/>
    <s v="Rhode Island"/>
    <x v="1"/>
    <x v="80"/>
    <x v="3"/>
    <s v="Appliances"/>
    <x v="80"/>
    <n v="447.43"/>
    <n v="191"/>
    <s v="Mann-Austin"/>
    <s v="East"/>
    <s v="Vasquezborough"/>
    <s v="Online"/>
    <n v="507.74"/>
    <n v="116.78020000000001"/>
    <n v="894.86"/>
    <x v="1604"/>
    <x v="3"/>
    <n v="-1.2888798285654945"/>
  </r>
  <r>
    <x v="1605"/>
    <x v="469"/>
    <x v="0"/>
    <x v="2"/>
    <x v="213"/>
    <x v="3"/>
    <s v="STORE17"/>
    <n v="3"/>
    <n v="915.81"/>
    <n v="0.17"/>
    <x v="2"/>
    <n v="2280.3669"/>
    <s v="Jessica Castro"/>
    <n v="32"/>
    <x v="0"/>
    <x v="212"/>
    <s v="Massachusetts"/>
    <x v="3"/>
    <x v="3"/>
    <x v="1"/>
    <s v="Computer"/>
    <x v="3"/>
    <n v="392.89"/>
    <n v="320"/>
    <s v="Holloway Ltd"/>
    <s v="North"/>
    <s v="Bensonhaven"/>
    <s v="Flagship"/>
    <n v="2747.43"/>
    <n v="467.06310000000002"/>
    <n v="1178.67"/>
    <x v="1605"/>
    <x v="2"/>
    <n v="0.48312265013143274"/>
  </r>
  <r>
    <x v="1606"/>
    <x v="156"/>
    <x v="2"/>
    <x v="5"/>
    <x v="204"/>
    <x v="63"/>
    <s v="STORE8"/>
    <n v="3"/>
    <n v="779.5"/>
    <n v="0.02"/>
    <x v="0"/>
    <n v="2291.73"/>
    <s v="Joan Johnson"/>
    <n v="50"/>
    <x v="1"/>
    <x v="203"/>
    <s v="Maine"/>
    <x v="1"/>
    <x v="63"/>
    <x v="1"/>
    <s v="Accessories"/>
    <x v="63"/>
    <n v="450.71"/>
    <n v="389"/>
    <s v="Bean, Jones and Park"/>
    <s v="West"/>
    <s v="Thompsonborough"/>
    <s v="Online"/>
    <n v="2338.5"/>
    <n v="46.77"/>
    <n v="1352.1299999999999"/>
    <x v="1606"/>
    <x v="0"/>
    <n v="0.40999594193033218"/>
  </r>
  <r>
    <x v="1607"/>
    <x v="462"/>
    <x v="0"/>
    <x v="2"/>
    <x v="262"/>
    <x v="86"/>
    <s v="STORE16"/>
    <n v="2"/>
    <n v="780.57"/>
    <n v="0.26"/>
    <x v="0"/>
    <n v="1155.2436"/>
    <s v="James Foster"/>
    <n v="19"/>
    <x v="0"/>
    <x v="260"/>
    <s v="Utah"/>
    <x v="0"/>
    <x v="86"/>
    <x v="0"/>
    <s v="Equipment"/>
    <x v="86"/>
    <n v="103.45"/>
    <n v="465"/>
    <s v="Frederick-Wright"/>
    <s v="West"/>
    <s v="New Jimmymouth"/>
    <s v="Flagship"/>
    <n v="1561.14"/>
    <n v="405.89640000000003"/>
    <n v="206.9"/>
    <x v="1607"/>
    <x v="3"/>
    <n v="0.8209035739302083"/>
  </r>
  <r>
    <x v="1608"/>
    <x v="155"/>
    <x v="0"/>
    <x v="10"/>
    <x v="280"/>
    <x v="98"/>
    <s v="STORE19"/>
    <n v="1"/>
    <n v="511.35"/>
    <n v="0"/>
    <x v="0"/>
    <n v="511.35"/>
    <s v="Kristine Higgins"/>
    <n v="27"/>
    <x v="1"/>
    <x v="277"/>
    <s v="South Carolina"/>
    <x v="2"/>
    <x v="98"/>
    <x v="0"/>
    <s v="Accessories"/>
    <x v="98"/>
    <n v="60.65"/>
    <n v="75"/>
    <s v="Mann-Austin"/>
    <s v="East"/>
    <s v="Vasquezborough"/>
    <s v="Online"/>
    <n v="511.35"/>
    <n v="0"/>
    <n v="60.65"/>
    <x v="1608"/>
    <x v="2"/>
    <n v="0.8813923926860272"/>
  </r>
  <r>
    <x v="1609"/>
    <x v="225"/>
    <x v="2"/>
    <x v="5"/>
    <x v="6"/>
    <x v="0"/>
    <s v="STORE3"/>
    <n v="4"/>
    <n v="44.07"/>
    <n v="0.28999999999999998"/>
    <x v="2"/>
    <n v="125.1588"/>
    <s v="John Scott"/>
    <n v="24"/>
    <x v="1"/>
    <x v="6"/>
    <s v="Pennsylvania"/>
    <x v="3"/>
    <x v="0"/>
    <x v="0"/>
    <s v="Team Sports"/>
    <x v="0"/>
    <n v="245.98"/>
    <n v="471"/>
    <s v="Johnson-Wright"/>
    <s v="North"/>
    <s v="Hoodberg"/>
    <s v="Outlet"/>
    <n v="176.28"/>
    <n v="51.121199999999995"/>
    <n v="983.92"/>
    <x v="1609"/>
    <x v="3"/>
    <n v="-6.861372911852782"/>
  </r>
  <r>
    <x v="1610"/>
    <x v="475"/>
    <x v="0"/>
    <x v="4"/>
    <x v="303"/>
    <x v="20"/>
    <s v="STORE11"/>
    <n v="2"/>
    <n v="895.92"/>
    <n v="0.15"/>
    <x v="0"/>
    <n v="1523.0640000000001"/>
    <s v="Andrea Jacobs"/>
    <n v="45"/>
    <x v="1"/>
    <x v="76"/>
    <s v="Minnesota"/>
    <x v="1"/>
    <x v="20"/>
    <x v="4"/>
    <s v="Bottoms"/>
    <x v="20"/>
    <n v="218.22"/>
    <n v="224"/>
    <s v="Aguirre-Keller"/>
    <s v="South"/>
    <s v="Lake Michael"/>
    <s v="Online"/>
    <n v="1791.84"/>
    <n v="268.77599999999995"/>
    <n v="436.44"/>
    <x v="1610"/>
    <x v="4"/>
    <n v="0.7134460534816659"/>
  </r>
  <r>
    <x v="1611"/>
    <x v="500"/>
    <x v="0"/>
    <x v="3"/>
    <x v="428"/>
    <x v="27"/>
    <s v="STORE2"/>
    <n v="4"/>
    <n v="456.32"/>
    <n v="0.22"/>
    <x v="2"/>
    <n v="1423.7184"/>
    <s v="Roberta Green"/>
    <n v="64"/>
    <x v="0"/>
    <x v="417"/>
    <s v="Washington"/>
    <x v="1"/>
    <x v="27"/>
    <x v="4"/>
    <s v="Bottoms"/>
    <x v="27"/>
    <n v="386.56"/>
    <n v="125"/>
    <s v="Black-Horn"/>
    <s v="South"/>
    <s v="North Nancyview"/>
    <s v="Outlet"/>
    <n v="1825.28"/>
    <n v="401.5616"/>
    <n v="1546.24"/>
    <x v="1611"/>
    <x v="1"/>
    <n v="-8.605746754414359E-2"/>
  </r>
  <r>
    <x v="1612"/>
    <x v="117"/>
    <x v="2"/>
    <x v="10"/>
    <x v="47"/>
    <x v="13"/>
    <s v="STORE0"/>
    <n v="1"/>
    <n v="905.5"/>
    <n v="0.28999999999999998"/>
    <x v="2"/>
    <n v="642.90499999999997"/>
    <s v="Dr. Tamara White Md"/>
    <n v="60"/>
    <x v="0"/>
    <x v="47"/>
    <s v="North Carolina"/>
    <x v="3"/>
    <x v="13"/>
    <x v="1"/>
    <s v="Computer"/>
    <x v="13"/>
    <n v="419.28"/>
    <n v="86"/>
    <s v="Rivera-Warner"/>
    <s v="East"/>
    <s v="Washingtonfurt"/>
    <s v="Flagship"/>
    <n v="905.5"/>
    <n v="262.59499999999997"/>
    <n v="419.28"/>
    <x v="1612"/>
    <x v="1"/>
    <n v="0.3478352167116448"/>
  </r>
  <r>
    <x v="1613"/>
    <x v="91"/>
    <x v="0"/>
    <x v="7"/>
    <x v="329"/>
    <x v="30"/>
    <s v="STORE13"/>
    <n v="3"/>
    <n v="63.19"/>
    <n v="0.08"/>
    <x v="0"/>
    <n v="174.40440000000001"/>
    <s v="Tiffany Herrera"/>
    <n v="52"/>
    <x v="0"/>
    <x v="323"/>
    <s v="Virginia"/>
    <x v="1"/>
    <x v="30"/>
    <x v="2"/>
    <s v="Grooming"/>
    <x v="30"/>
    <n v="337.42"/>
    <n v="256"/>
    <s v="Gardner, Humphrey and Contreras"/>
    <s v="East"/>
    <s v="Johnsonville"/>
    <s v="Flagship"/>
    <n v="189.57"/>
    <n v="15.1656"/>
    <n v="1012.26"/>
    <x v="1613"/>
    <x v="0"/>
    <n v="-4.8040966856340779"/>
  </r>
  <r>
    <x v="1614"/>
    <x v="312"/>
    <x v="0"/>
    <x v="1"/>
    <x v="274"/>
    <x v="7"/>
    <s v="STORE7"/>
    <n v="3"/>
    <n v="687.66"/>
    <n v="0.06"/>
    <x v="1"/>
    <n v="1939.2012"/>
    <s v="Matthew Hunter Jr."/>
    <n v="61"/>
    <x v="1"/>
    <x v="271"/>
    <s v="Illinois"/>
    <x v="0"/>
    <x v="7"/>
    <x v="3"/>
    <s v="Storage"/>
    <x v="7"/>
    <n v="138.05000000000001"/>
    <n v="89"/>
    <s v="Martinez-Mullins"/>
    <s v="South"/>
    <s v="Williamsfurt"/>
    <s v="Online"/>
    <n v="2062.98"/>
    <n v="123.77879999999999"/>
    <n v="414.15000000000003"/>
    <x v="1614"/>
    <x v="1"/>
    <n v="0.78643268166294444"/>
  </r>
  <r>
    <x v="1615"/>
    <x v="177"/>
    <x v="2"/>
    <x v="9"/>
    <x v="209"/>
    <x v="19"/>
    <s v="STORE9"/>
    <n v="4"/>
    <n v="639.05999999999995"/>
    <n v="0.12"/>
    <x v="1"/>
    <n v="2249.4911999999999"/>
    <s v="Jordan Wells"/>
    <n v="47"/>
    <x v="1"/>
    <x v="208"/>
    <s v="New Jersey"/>
    <x v="0"/>
    <x v="19"/>
    <x v="1"/>
    <s v="Computer"/>
    <x v="19"/>
    <n v="253.33"/>
    <n v="266"/>
    <s v="Moore, Padilla and Butler"/>
    <s v="South"/>
    <s v="East Johnstad"/>
    <s v="Flagship"/>
    <n v="2556.2399999999998"/>
    <n v="306.74879999999996"/>
    <n v="1013.32"/>
    <x v="1615"/>
    <x v="0"/>
    <n v="0.5495336901073451"/>
  </r>
  <r>
    <x v="1616"/>
    <x v="441"/>
    <x v="0"/>
    <x v="2"/>
    <x v="101"/>
    <x v="51"/>
    <s v="STORE7"/>
    <n v="1"/>
    <n v="475.15"/>
    <n v="0.04"/>
    <x v="2"/>
    <n v="456.14399999999989"/>
    <s v="Amber Mcclain"/>
    <n v="58"/>
    <x v="0"/>
    <x v="101"/>
    <s v="Florida"/>
    <x v="2"/>
    <x v="51"/>
    <x v="2"/>
    <s v="Haircare"/>
    <x v="51"/>
    <n v="214.32"/>
    <n v="383"/>
    <s v="Martinez-Mullins"/>
    <s v="South"/>
    <s v="Williamsfurt"/>
    <s v="Online"/>
    <n v="475.15"/>
    <n v="19.006"/>
    <n v="214.32"/>
    <x v="1616"/>
    <x v="1"/>
    <n v="0.53014837419762173"/>
  </r>
  <r>
    <x v="1617"/>
    <x v="415"/>
    <x v="0"/>
    <x v="7"/>
    <x v="410"/>
    <x v="38"/>
    <s v="STORE6"/>
    <n v="1"/>
    <n v="62.38"/>
    <n v="0.08"/>
    <x v="2"/>
    <n v="57.389600000000002"/>
    <s v="Christopher Stewart"/>
    <n v="21"/>
    <x v="0"/>
    <x v="399"/>
    <s v="New York"/>
    <x v="3"/>
    <x v="38"/>
    <x v="0"/>
    <s v="Fitness"/>
    <x v="38"/>
    <n v="167.12"/>
    <n v="316"/>
    <s v="Benson-Elliott"/>
    <s v="East"/>
    <s v="Port Josephberg"/>
    <s v="Online"/>
    <n v="62.38"/>
    <n v="4.9904000000000002"/>
    <n v="167.12"/>
    <x v="1617"/>
    <x v="3"/>
    <n v="-1.91202587228348"/>
  </r>
  <r>
    <x v="1618"/>
    <x v="634"/>
    <x v="0"/>
    <x v="9"/>
    <x v="368"/>
    <x v="5"/>
    <s v="STORE7"/>
    <n v="1"/>
    <n v="977.02"/>
    <n v="0.2"/>
    <x v="2"/>
    <n v="781.61599999999999"/>
    <s v="Ryan Torres"/>
    <n v="38"/>
    <x v="0"/>
    <x v="359"/>
    <s v="Connecticut"/>
    <x v="2"/>
    <x v="5"/>
    <x v="1"/>
    <s v="Appliances"/>
    <x v="5"/>
    <n v="465.34"/>
    <n v="301"/>
    <s v="Martinez-Mullins"/>
    <s v="South"/>
    <s v="Williamsfurt"/>
    <s v="Online"/>
    <n v="977.02"/>
    <n v="195.404"/>
    <n v="465.34"/>
    <x v="1618"/>
    <x v="4"/>
    <n v="0.40464371251356168"/>
  </r>
  <r>
    <x v="1619"/>
    <x v="460"/>
    <x v="0"/>
    <x v="8"/>
    <x v="481"/>
    <x v="50"/>
    <s v="STORE4"/>
    <n v="2"/>
    <n v="898.81"/>
    <n v="0.25"/>
    <x v="0"/>
    <n v="1348.2149999999999"/>
    <s v="John Mayer"/>
    <n v="58"/>
    <x v="0"/>
    <x v="466"/>
    <s v="Colorado"/>
    <x v="3"/>
    <x v="50"/>
    <x v="2"/>
    <s v="Skincare"/>
    <x v="50"/>
    <n v="305.5"/>
    <n v="159"/>
    <s v="Alexander Group"/>
    <s v="South"/>
    <s v="Port Sharon"/>
    <s v="Online"/>
    <n v="1797.62"/>
    <n v="449.40499999999997"/>
    <n v="611"/>
    <x v="1619"/>
    <x v="1"/>
    <n v="0.54680818712149026"/>
  </r>
  <r>
    <x v="1620"/>
    <x v="406"/>
    <x v="2"/>
    <x v="10"/>
    <x v="378"/>
    <x v="71"/>
    <s v="STORE3"/>
    <n v="2"/>
    <n v="422.13"/>
    <n v="0.28000000000000003"/>
    <x v="0"/>
    <n v="607.86720000000003"/>
    <s v="Jeffrey Mccarthy"/>
    <n v="25"/>
    <x v="1"/>
    <x v="369"/>
    <s v="Nebraska"/>
    <x v="3"/>
    <x v="71"/>
    <x v="0"/>
    <s v="Fitness"/>
    <x v="71"/>
    <n v="30.62"/>
    <n v="138"/>
    <s v="Johnson-Wright"/>
    <s v="North"/>
    <s v="Hoodberg"/>
    <s v="Outlet"/>
    <n v="844.26"/>
    <n v="236.39280000000002"/>
    <n v="61.24"/>
    <x v="1620"/>
    <x v="3"/>
    <n v="0.89925431080999274"/>
  </r>
  <r>
    <x v="1621"/>
    <x v="414"/>
    <x v="0"/>
    <x v="7"/>
    <x v="274"/>
    <x v="13"/>
    <s v="STORE11"/>
    <n v="1"/>
    <n v="324.56"/>
    <n v="0.03"/>
    <x v="2"/>
    <n v="314.82319999999999"/>
    <s v="Matthew Hunter Jr."/>
    <n v="61"/>
    <x v="1"/>
    <x v="271"/>
    <s v="Illinois"/>
    <x v="0"/>
    <x v="13"/>
    <x v="1"/>
    <s v="Computer"/>
    <x v="13"/>
    <n v="419.28"/>
    <n v="86"/>
    <s v="Aguirre-Keller"/>
    <s v="South"/>
    <s v="Lake Michael"/>
    <s v="Online"/>
    <n v="324.56"/>
    <n v="9.7368000000000006"/>
    <n v="419.28"/>
    <x v="1621"/>
    <x v="1"/>
    <n v="-0.3317951154806888"/>
  </r>
  <r>
    <x v="1622"/>
    <x v="429"/>
    <x v="0"/>
    <x v="7"/>
    <x v="228"/>
    <x v="76"/>
    <s v="STORE16"/>
    <n v="4"/>
    <n v="570.38"/>
    <n v="0.26"/>
    <x v="1"/>
    <n v="1688.3248000000001"/>
    <s v="Gregory Curtis"/>
    <n v="45"/>
    <x v="0"/>
    <x v="227"/>
    <s v="Vermont"/>
    <x v="3"/>
    <x v="76"/>
    <x v="3"/>
    <s v="Decor"/>
    <x v="76"/>
    <n v="81.75"/>
    <n v="331.3"/>
    <s v="Frederick-Wright"/>
    <s v="West"/>
    <s v="New Jimmymouth"/>
    <s v="Flagship"/>
    <n v="2281.52"/>
    <n v="593.1952"/>
    <n v="327"/>
    <x v="1622"/>
    <x v="4"/>
    <n v="0.80631688878822372"/>
  </r>
  <r>
    <x v="1623"/>
    <x v="94"/>
    <x v="0"/>
    <x v="0"/>
    <x v="134"/>
    <x v="13"/>
    <s v="STORE15"/>
    <n v="2"/>
    <n v="223.73"/>
    <n v="0.11"/>
    <x v="1"/>
    <n v="398.23939999999999"/>
    <s v="Alejandro Evans"/>
    <n v="43"/>
    <x v="1"/>
    <x v="133"/>
    <s v="Connecticut"/>
    <x v="3"/>
    <x v="13"/>
    <x v="1"/>
    <s v="Computer"/>
    <x v="13"/>
    <n v="419.28"/>
    <n v="86"/>
    <s v="Shelton PLC"/>
    <s v="North"/>
    <s v="East Jenniferstad"/>
    <s v="Flagship"/>
    <n v="447.46"/>
    <n v="49.220599999999997"/>
    <n v="838.56"/>
    <x v="1623"/>
    <x v="4"/>
    <n v="-1.1056680981339364"/>
  </r>
  <r>
    <x v="1624"/>
    <x v="233"/>
    <x v="2"/>
    <x v="0"/>
    <x v="378"/>
    <x v="56"/>
    <s v="STORE16"/>
    <n v="4"/>
    <n v="164.93"/>
    <n v="0.11"/>
    <x v="0"/>
    <n v="587.1508"/>
    <s v="Jeffrey Mccarthy"/>
    <n v="25"/>
    <x v="1"/>
    <x v="369"/>
    <s v="Nebraska"/>
    <x v="3"/>
    <x v="56"/>
    <x v="3"/>
    <s v="Kitchen"/>
    <x v="56"/>
    <n v="176.07"/>
    <n v="82"/>
    <s v="Frederick-Wright"/>
    <s v="West"/>
    <s v="New Jimmymouth"/>
    <s v="Flagship"/>
    <n v="659.72"/>
    <n v="72.569200000000009"/>
    <n v="704.28"/>
    <x v="1624"/>
    <x v="3"/>
    <n v="-0.19948742299252589"/>
  </r>
  <r>
    <x v="1625"/>
    <x v="368"/>
    <x v="0"/>
    <x v="11"/>
    <x v="434"/>
    <x v="5"/>
    <s v="STORE7"/>
    <n v="3"/>
    <n v="326.66000000000003"/>
    <n v="0.28000000000000003"/>
    <x v="2"/>
    <n v="705.5856"/>
    <s v="Lauren George"/>
    <n v="41"/>
    <x v="1"/>
    <x v="423"/>
    <s v="New York"/>
    <x v="0"/>
    <x v="5"/>
    <x v="1"/>
    <s v="Appliances"/>
    <x v="5"/>
    <n v="465.34"/>
    <n v="301"/>
    <s v="Martinez-Mullins"/>
    <s v="South"/>
    <s v="Williamsfurt"/>
    <s v="Online"/>
    <n v="979.98"/>
    <n v="274.39440000000002"/>
    <n v="1396.02"/>
    <x v="1625"/>
    <x v="4"/>
    <n v="-0.97852677265522425"/>
  </r>
  <r>
    <x v="1626"/>
    <x v="408"/>
    <x v="0"/>
    <x v="9"/>
    <x v="91"/>
    <x v="55"/>
    <s v="STORE15"/>
    <n v="2"/>
    <n v="462.93"/>
    <n v="0.17"/>
    <x v="1"/>
    <n v="768.46379999999999"/>
    <s v="Melissa Hamilton"/>
    <n v="23"/>
    <x v="1"/>
    <x v="91"/>
    <s v="Oklahoma"/>
    <x v="2"/>
    <x v="55"/>
    <x v="4"/>
    <s v="Tops"/>
    <x v="55"/>
    <n v="342.56"/>
    <n v="181"/>
    <s v="Shelton PLC"/>
    <s v="North"/>
    <s v="East Jenniferstad"/>
    <s v="Flagship"/>
    <n v="925.86"/>
    <n v="157.39620000000002"/>
    <n v="685.12"/>
    <x v="1626"/>
    <x v="3"/>
    <n v="0.1084550762182942"/>
  </r>
  <r>
    <x v="1627"/>
    <x v="77"/>
    <x v="2"/>
    <x v="7"/>
    <x v="347"/>
    <x v="90"/>
    <s v="STORE16"/>
    <n v="3"/>
    <n v="60.26"/>
    <n v="0.04"/>
    <x v="0"/>
    <n v="173.5488"/>
    <s v="Rhonda Young"/>
    <n v="49"/>
    <x v="1"/>
    <x v="341"/>
    <s v="Alaska"/>
    <x v="1"/>
    <x v="90"/>
    <x v="1"/>
    <s v="Computer"/>
    <x v="90"/>
    <n v="112.42"/>
    <n v="416"/>
    <s v="Frederick-Wright"/>
    <s v="West"/>
    <s v="New Jimmymouth"/>
    <s v="Flagship"/>
    <n v="180.78"/>
    <n v="7.2312000000000003"/>
    <n v="337.26"/>
    <x v="1627"/>
    <x v="0"/>
    <n v="-0.94331507910167045"/>
  </r>
  <r>
    <x v="1628"/>
    <x v="14"/>
    <x v="2"/>
    <x v="2"/>
    <x v="291"/>
    <x v="13"/>
    <s v="STORE9"/>
    <n v="3"/>
    <n v="109.5"/>
    <n v="0.06"/>
    <x v="2"/>
    <n v="308.79000000000002"/>
    <s v="Andrea Perez"/>
    <n v="61"/>
    <x v="1"/>
    <x v="287"/>
    <s v="New Mexico"/>
    <x v="0"/>
    <x v="13"/>
    <x v="1"/>
    <s v="Computer"/>
    <x v="13"/>
    <n v="419.28"/>
    <n v="86"/>
    <s v="Moore, Padilla and Butler"/>
    <s v="South"/>
    <s v="East Johnstad"/>
    <s v="Flagship"/>
    <n v="328.5"/>
    <n v="19.71"/>
    <n v="1257.8399999999999"/>
    <x v="1628"/>
    <x v="1"/>
    <n v="-3.0734479743515006"/>
  </r>
  <r>
    <x v="1629"/>
    <x v="237"/>
    <x v="2"/>
    <x v="9"/>
    <x v="157"/>
    <x v="7"/>
    <s v="STORE16"/>
    <n v="1"/>
    <n v="505.83"/>
    <n v="0.14000000000000001"/>
    <x v="2"/>
    <n v="435.0138"/>
    <s v="Martha Brown"/>
    <n v="20"/>
    <x v="1"/>
    <x v="156"/>
    <s v="California"/>
    <x v="0"/>
    <x v="7"/>
    <x v="3"/>
    <s v="Storage"/>
    <x v="7"/>
    <n v="138.05000000000001"/>
    <n v="89"/>
    <s v="Frederick-Wright"/>
    <s v="West"/>
    <s v="New Jimmymouth"/>
    <s v="Flagship"/>
    <n v="505.83"/>
    <n v="70.816200000000009"/>
    <n v="138.05000000000001"/>
    <x v="1629"/>
    <x v="3"/>
    <n v="0.68265374569726289"/>
  </r>
  <r>
    <x v="1630"/>
    <x v="650"/>
    <x v="0"/>
    <x v="7"/>
    <x v="300"/>
    <x v="24"/>
    <s v="STORE10"/>
    <n v="2"/>
    <n v="443.15"/>
    <n v="0.27"/>
    <x v="1"/>
    <n v="646.99899999999991"/>
    <s v="Joseph Jones"/>
    <n v="21"/>
    <x v="0"/>
    <x v="296"/>
    <s v="Illinois"/>
    <x v="3"/>
    <x v="24"/>
    <x v="1"/>
    <s v="Audio"/>
    <x v="24"/>
    <n v="431.67"/>
    <n v="73"/>
    <s v="Hill, Wagner and Ballard"/>
    <s v="East"/>
    <s v="East Davidville"/>
    <s v="Online"/>
    <n v="886.3"/>
    <n v="239.30100000000002"/>
    <n v="863.34"/>
    <x v="1630"/>
    <x v="3"/>
    <n v="-0.33437609640818633"/>
  </r>
  <r>
    <x v="1631"/>
    <x v="603"/>
    <x v="2"/>
    <x v="9"/>
    <x v="388"/>
    <x v="84"/>
    <s v="STORE7"/>
    <n v="2"/>
    <n v="784.26"/>
    <n v="0.23"/>
    <x v="1"/>
    <n v="1207.7603999999999"/>
    <s v="Sarah Marsh"/>
    <n v="47"/>
    <x v="1"/>
    <x v="379"/>
    <s v="New York"/>
    <x v="0"/>
    <x v="84"/>
    <x v="3"/>
    <s v="Lighting"/>
    <x v="84"/>
    <n v="218.86"/>
    <n v="170"/>
    <s v="Martinez-Mullins"/>
    <s v="South"/>
    <s v="Williamsfurt"/>
    <s v="Online"/>
    <n v="1568.52"/>
    <n v="360.75960000000003"/>
    <n v="437.72"/>
    <x v="1631"/>
    <x v="0"/>
    <n v="0.63757712208481077"/>
  </r>
  <r>
    <x v="1632"/>
    <x v="70"/>
    <x v="0"/>
    <x v="7"/>
    <x v="264"/>
    <x v="11"/>
    <s v="STORE11"/>
    <n v="3"/>
    <n v="590.30999999999995"/>
    <n v="0.17"/>
    <x v="1"/>
    <n v="1469.8719000000001"/>
    <s v="Tyler Weber"/>
    <n v="54"/>
    <x v="0"/>
    <x v="262"/>
    <s v="Illinois"/>
    <x v="0"/>
    <x v="11"/>
    <x v="1"/>
    <s v="Mobile"/>
    <x v="11"/>
    <n v="326.06"/>
    <n v="301"/>
    <s v="Aguirre-Keller"/>
    <s v="South"/>
    <s v="Lake Michael"/>
    <s v="Online"/>
    <n v="1770.9299999999998"/>
    <n v="301.05809999999997"/>
    <n v="978.18000000000006"/>
    <x v="1632"/>
    <x v="0"/>
    <n v="0.33451343617086632"/>
  </r>
  <r>
    <x v="1633"/>
    <x v="329"/>
    <x v="0"/>
    <x v="8"/>
    <x v="263"/>
    <x v="20"/>
    <s v="STORE16"/>
    <n v="1"/>
    <n v="696.13"/>
    <n v="0.06"/>
    <x v="2"/>
    <n v="654.36219999999992"/>
    <s v="Jacob Hopkins"/>
    <n v="44"/>
    <x v="1"/>
    <x v="261"/>
    <s v="Pennsylvania"/>
    <x v="1"/>
    <x v="20"/>
    <x v="4"/>
    <s v="Bottoms"/>
    <x v="20"/>
    <n v="218.22"/>
    <n v="224"/>
    <s v="Frederick-Wright"/>
    <s v="West"/>
    <s v="New Jimmymouth"/>
    <s v="Flagship"/>
    <n v="696.13"/>
    <n v="41.767800000000001"/>
    <n v="218.22"/>
    <x v="1633"/>
    <x v="4"/>
    <n v="0.66651496678750688"/>
  </r>
  <r>
    <x v="1634"/>
    <x v="464"/>
    <x v="0"/>
    <x v="6"/>
    <x v="253"/>
    <x v="69"/>
    <s v="STORE6"/>
    <n v="4"/>
    <n v="194.39"/>
    <n v="0.25"/>
    <x v="0"/>
    <n v="583.16999999999996"/>
    <s v="Christopher Lester"/>
    <n v="64"/>
    <x v="0"/>
    <x v="251"/>
    <s v="Georgia"/>
    <x v="2"/>
    <x v="69"/>
    <x v="1"/>
    <s v="Accessories"/>
    <x v="69"/>
    <n v="88.49"/>
    <n v="246"/>
    <s v="Benson-Elliott"/>
    <s v="East"/>
    <s v="Port Josephberg"/>
    <s v="Online"/>
    <n v="777.56"/>
    <n v="194.39"/>
    <n v="353.96"/>
    <x v="1634"/>
    <x v="1"/>
    <n v="0.39304148018588059"/>
  </r>
  <r>
    <x v="1635"/>
    <x v="651"/>
    <x v="0"/>
    <x v="5"/>
    <x v="393"/>
    <x v="9"/>
    <s v="STORE1"/>
    <n v="1"/>
    <n v="339.7"/>
    <n v="0.1"/>
    <x v="0"/>
    <n v="305.73"/>
    <s v="Pamela Mcguire"/>
    <n v="54"/>
    <x v="0"/>
    <x v="384"/>
    <s v="Illinois"/>
    <x v="1"/>
    <x v="9"/>
    <x v="3"/>
    <s v="Decor"/>
    <x v="9"/>
    <n v="179.77"/>
    <n v="305"/>
    <s v="Martinez, Adkins and Johnson"/>
    <s v="North"/>
    <s v="Danielmouth"/>
    <s v="Flagship"/>
    <n v="339.7"/>
    <n v="33.97"/>
    <n v="179.77"/>
    <x v="1635"/>
    <x v="0"/>
    <n v="0.41199751414646912"/>
  </r>
  <r>
    <x v="1636"/>
    <x v="340"/>
    <x v="2"/>
    <x v="8"/>
    <x v="369"/>
    <x v="88"/>
    <s v="STORE13"/>
    <n v="4"/>
    <n v="463.16"/>
    <n v="0.27"/>
    <x v="1"/>
    <n v="1352.4272000000001"/>
    <s v="April Mullins"/>
    <n v="54"/>
    <x v="0"/>
    <x v="360"/>
    <s v="North Carolina"/>
    <x v="1"/>
    <x v="88"/>
    <x v="3"/>
    <s v="Furniture"/>
    <x v="88"/>
    <n v="243.7"/>
    <n v="130"/>
    <s v="Gardner, Humphrey and Contreras"/>
    <s v="East"/>
    <s v="Johnsonville"/>
    <s v="Flagship"/>
    <n v="1852.64"/>
    <n v="500.21280000000007"/>
    <n v="974.8"/>
    <x v="1636"/>
    <x v="0"/>
    <n v="0.2792218316815871"/>
  </r>
  <r>
    <x v="1637"/>
    <x v="326"/>
    <x v="2"/>
    <x v="6"/>
    <x v="183"/>
    <x v="23"/>
    <s v="STORE10"/>
    <n v="2"/>
    <n v="824.91"/>
    <n v="0.09"/>
    <x v="0"/>
    <n v="1501.3362"/>
    <s v="Erica Carney"/>
    <n v="62"/>
    <x v="1"/>
    <x v="182"/>
    <s v="North Dakota"/>
    <x v="1"/>
    <x v="23"/>
    <x v="4"/>
    <s v="Accessories"/>
    <x v="23"/>
    <n v="261"/>
    <n v="59"/>
    <s v="Hill, Wagner and Ballard"/>
    <s v="East"/>
    <s v="East Davidville"/>
    <s v="Online"/>
    <n v="1649.82"/>
    <n v="148.4838"/>
    <n v="522"/>
    <x v="1637"/>
    <x v="1"/>
    <n v="0.65230972249919772"/>
  </r>
  <r>
    <x v="1638"/>
    <x v="296"/>
    <x v="0"/>
    <x v="7"/>
    <x v="45"/>
    <x v="23"/>
    <s v="STORE2"/>
    <n v="4"/>
    <n v="796.89"/>
    <n v="0.17"/>
    <x v="0"/>
    <n v="2645.6747999999998"/>
    <s v="Eric Singh"/>
    <n v="29"/>
    <x v="1"/>
    <x v="45"/>
    <s v="New Mexico"/>
    <x v="0"/>
    <x v="23"/>
    <x v="4"/>
    <s v="Accessories"/>
    <x v="23"/>
    <n v="261"/>
    <n v="59"/>
    <s v="Black-Horn"/>
    <s v="South"/>
    <s v="North Nancyview"/>
    <s v="Outlet"/>
    <n v="3187.56"/>
    <n v="541.88520000000005"/>
    <n v="1044"/>
    <x v="1638"/>
    <x v="2"/>
    <n v="0.60539367876959027"/>
  </r>
  <r>
    <x v="1639"/>
    <x v="270"/>
    <x v="0"/>
    <x v="0"/>
    <x v="195"/>
    <x v="33"/>
    <s v="STORE17"/>
    <n v="3"/>
    <n v="543.92999999999995"/>
    <n v="0.3"/>
    <x v="2"/>
    <n v="1142.2529999999999"/>
    <s v="William Hull"/>
    <n v="59"/>
    <x v="1"/>
    <x v="194"/>
    <s v="Michigan"/>
    <x v="1"/>
    <x v="33"/>
    <x v="1"/>
    <s v="Audio"/>
    <x v="33"/>
    <n v="322.41000000000003"/>
    <n v="213"/>
    <s v="Holloway Ltd"/>
    <s v="North"/>
    <s v="Bensonhaven"/>
    <s v="Flagship"/>
    <n v="1631.79"/>
    <n v="489.53699999999998"/>
    <n v="967.23"/>
    <x v="1639"/>
    <x v="1"/>
    <n v="0.15322612415988396"/>
  </r>
  <r>
    <x v="1640"/>
    <x v="647"/>
    <x v="0"/>
    <x v="0"/>
    <x v="348"/>
    <x v="66"/>
    <s v="STORE7"/>
    <n v="2"/>
    <n v="44.65"/>
    <n v="0.03"/>
    <x v="1"/>
    <n v="86.620999999999995"/>
    <s v="Teresa Stokes"/>
    <n v="41"/>
    <x v="1"/>
    <x v="120"/>
    <s v="Iowa"/>
    <x v="1"/>
    <x v="66"/>
    <x v="3"/>
    <s v="Decor"/>
    <x v="66"/>
    <n v="48.01"/>
    <n v="439"/>
    <s v="Martinez-Mullins"/>
    <s v="South"/>
    <s v="Williamsfurt"/>
    <s v="Online"/>
    <n v="89.3"/>
    <n v="2.6789999999999998"/>
    <n v="96.02"/>
    <x v="1640"/>
    <x v="4"/>
    <n v="-0.10850717493448472"/>
  </r>
  <r>
    <x v="1641"/>
    <x v="177"/>
    <x v="2"/>
    <x v="9"/>
    <x v="475"/>
    <x v="6"/>
    <s v="STORE0"/>
    <n v="4"/>
    <n v="827.39"/>
    <n v="0.06"/>
    <x v="2"/>
    <n v="3110.9863999999998"/>
    <s v="Veronica Newman"/>
    <n v="48"/>
    <x v="0"/>
    <x v="460"/>
    <s v="Delaware"/>
    <x v="1"/>
    <x v="6"/>
    <x v="3"/>
    <s v="Decor"/>
    <x v="6"/>
    <n v="461.47"/>
    <n v="190"/>
    <s v="Rivera-Warner"/>
    <s v="East"/>
    <s v="Washingtonfurt"/>
    <s v="Flagship"/>
    <n v="3309.56"/>
    <n v="198.5736"/>
    <n v="1845.88"/>
    <x v="1641"/>
    <x v="0"/>
    <n v="0.40665764401927301"/>
  </r>
  <r>
    <x v="1642"/>
    <x v="445"/>
    <x v="0"/>
    <x v="4"/>
    <x v="482"/>
    <x v="66"/>
    <s v="STORE12"/>
    <n v="2"/>
    <n v="403.2"/>
    <n v="0.21"/>
    <x v="1"/>
    <n v="637.05600000000004"/>
    <s v="Jennifer Zamora"/>
    <n v="60"/>
    <x v="1"/>
    <x v="467"/>
    <s v="Iowa"/>
    <x v="0"/>
    <x v="66"/>
    <x v="3"/>
    <s v="Decor"/>
    <x v="66"/>
    <n v="48.01"/>
    <n v="439"/>
    <s v="Thomas, Bridges and Harris"/>
    <s v="North"/>
    <s v="Sabrinatown"/>
    <s v="Online"/>
    <n v="806.4"/>
    <n v="169.34399999999999"/>
    <n v="96.02"/>
    <x v="1642"/>
    <x v="1"/>
    <n v="0.84927541691782205"/>
  </r>
  <r>
    <x v="1643"/>
    <x v="419"/>
    <x v="0"/>
    <x v="8"/>
    <x v="223"/>
    <x v="56"/>
    <s v="STORE13"/>
    <n v="4"/>
    <n v="292.31"/>
    <n v="0.27"/>
    <x v="1"/>
    <n v="853.54520000000002"/>
    <s v="Adam Cruz"/>
    <n v="60"/>
    <x v="1"/>
    <x v="222"/>
    <s v="Georgia"/>
    <x v="1"/>
    <x v="56"/>
    <x v="3"/>
    <s v="Kitchen"/>
    <x v="56"/>
    <n v="176.07"/>
    <n v="82"/>
    <s v="Gardner, Humphrey and Contreras"/>
    <s v="East"/>
    <s v="Johnsonville"/>
    <s v="Flagship"/>
    <n v="1169.24"/>
    <n v="315.69480000000004"/>
    <n v="704.28"/>
    <x v="1643"/>
    <x v="1"/>
    <n v="0.17487673763498413"/>
  </r>
  <r>
    <x v="1644"/>
    <x v="330"/>
    <x v="2"/>
    <x v="5"/>
    <x v="36"/>
    <x v="95"/>
    <s v="STORE10"/>
    <n v="1"/>
    <n v="948.33"/>
    <n v="0.11"/>
    <x v="0"/>
    <n v="844.01370000000009"/>
    <s v="Darrell Miller"/>
    <n v="59"/>
    <x v="1"/>
    <x v="36"/>
    <s v="Florida"/>
    <x v="1"/>
    <x v="95"/>
    <x v="4"/>
    <s v="Outerwear"/>
    <x v="95"/>
    <n v="296.83"/>
    <n v="352"/>
    <s v="Hill, Wagner and Ballard"/>
    <s v="East"/>
    <s v="East Davidville"/>
    <s v="Online"/>
    <n v="948.33"/>
    <n v="104.3163"/>
    <n v="296.83"/>
    <x v="1644"/>
    <x v="1"/>
    <n v="0.64831139589321829"/>
  </r>
  <r>
    <x v="1645"/>
    <x v="26"/>
    <x v="0"/>
    <x v="4"/>
    <x v="110"/>
    <x v="11"/>
    <s v="STORE5"/>
    <n v="1"/>
    <n v="702.27"/>
    <n v="0.17"/>
    <x v="2"/>
    <n v="582.88409999999999"/>
    <s v="Ryan Moore"/>
    <n v="38"/>
    <x v="0"/>
    <x v="109"/>
    <s v="Virginia"/>
    <x v="3"/>
    <x v="11"/>
    <x v="1"/>
    <s v="Mobile"/>
    <x v="11"/>
    <n v="326.06"/>
    <n v="301"/>
    <s v="Gray Ltd"/>
    <s v="North"/>
    <s v="New Michaelchester"/>
    <s v="Outlet"/>
    <n v="702.27"/>
    <n v="119.38590000000001"/>
    <n v="326.06"/>
    <x v="1645"/>
    <x v="4"/>
    <n v="0.44060920515759477"/>
  </r>
  <r>
    <x v="1646"/>
    <x v="13"/>
    <x v="2"/>
    <x v="7"/>
    <x v="95"/>
    <x v="37"/>
    <s v="STORE3"/>
    <n v="2"/>
    <n v="379.28"/>
    <n v="0.26"/>
    <x v="0"/>
    <n v="561.33439999999996"/>
    <s v="James Gibbs"/>
    <n v="21"/>
    <x v="0"/>
    <x v="95"/>
    <s v="Alaska"/>
    <x v="1"/>
    <x v="37"/>
    <x v="3"/>
    <s v="Kitchen"/>
    <x v="37"/>
    <n v="19.52"/>
    <n v="57"/>
    <s v="Johnson-Wright"/>
    <s v="North"/>
    <s v="Hoodberg"/>
    <s v="Outlet"/>
    <n v="758.56"/>
    <n v="197.22559999999999"/>
    <n v="39.04"/>
    <x v="1646"/>
    <x v="3"/>
    <n v="0.93045143857208823"/>
  </r>
  <r>
    <x v="1647"/>
    <x v="595"/>
    <x v="2"/>
    <x v="4"/>
    <x v="483"/>
    <x v="44"/>
    <s v="STORE0"/>
    <n v="4"/>
    <n v="92.35"/>
    <n v="0.15"/>
    <x v="0"/>
    <n v="313.99"/>
    <s v="Miguel Reynolds"/>
    <n v="57"/>
    <x v="1"/>
    <x v="468"/>
    <s v="Ohio"/>
    <x v="0"/>
    <x v="44"/>
    <x v="2"/>
    <s v="Makeup"/>
    <x v="44"/>
    <n v="241.08"/>
    <n v="431"/>
    <s v="Rivera-Warner"/>
    <s v="East"/>
    <s v="Washingtonfurt"/>
    <s v="Flagship"/>
    <n v="369.4"/>
    <n v="55.41"/>
    <n v="964.32"/>
    <x v="1647"/>
    <x v="1"/>
    <n v="-2.0711806108474793"/>
  </r>
  <r>
    <x v="1648"/>
    <x v="45"/>
    <x v="0"/>
    <x v="3"/>
    <x v="209"/>
    <x v="11"/>
    <s v="STORE12"/>
    <n v="4"/>
    <n v="721.54"/>
    <n v="0.21"/>
    <x v="0"/>
    <n v="2280.0664000000002"/>
    <s v="Jordan Wells"/>
    <n v="47"/>
    <x v="1"/>
    <x v="208"/>
    <s v="New Jersey"/>
    <x v="0"/>
    <x v="11"/>
    <x v="1"/>
    <s v="Mobile"/>
    <x v="11"/>
    <n v="326.06"/>
    <n v="301"/>
    <s v="Thomas, Bridges and Harris"/>
    <s v="North"/>
    <s v="Sabrinatown"/>
    <s v="Online"/>
    <n v="2886.16"/>
    <n v="606.09359999999992"/>
    <n v="1304.24"/>
    <x v="1648"/>
    <x v="0"/>
    <n v="0.42798157106301821"/>
  </r>
  <r>
    <x v="1649"/>
    <x v="605"/>
    <x v="2"/>
    <x v="5"/>
    <x v="286"/>
    <x v="48"/>
    <s v="STORE9"/>
    <n v="1"/>
    <n v="228.69"/>
    <n v="0.14000000000000001"/>
    <x v="0"/>
    <n v="196.67339999999999"/>
    <s v="Sharon Brown"/>
    <n v="37"/>
    <x v="1"/>
    <x v="30"/>
    <s v="Michigan"/>
    <x v="0"/>
    <x v="48"/>
    <x v="0"/>
    <s v="Outdoor"/>
    <x v="48"/>
    <n v="135.61000000000001"/>
    <n v="394"/>
    <s v="Moore, Padilla and Butler"/>
    <s v="South"/>
    <s v="East Johnstad"/>
    <s v="Flagship"/>
    <n v="228.69"/>
    <n v="32.016600000000004"/>
    <n v="135.61000000000001"/>
    <x v="1649"/>
    <x v="4"/>
    <n v="0.31048123437129765"/>
  </r>
  <r>
    <x v="1650"/>
    <x v="308"/>
    <x v="2"/>
    <x v="8"/>
    <x v="394"/>
    <x v="27"/>
    <s v="STORE10"/>
    <n v="1"/>
    <n v="899.09"/>
    <n v="0.2"/>
    <x v="1"/>
    <n v="719.27200000000005"/>
    <s v="Carlos Flores"/>
    <n v="20"/>
    <x v="0"/>
    <x v="385"/>
    <s v="Washington"/>
    <x v="0"/>
    <x v="27"/>
    <x v="4"/>
    <s v="Bottoms"/>
    <x v="27"/>
    <n v="386.56"/>
    <n v="125"/>
    <s v="Hill, Wagner and Ballard"/>
    <s v="East"/>
    <s v="East Davidville"/>
    <s v="Online"/>
    <n v="899.09"/>
    <n v="179.81800000000001"/>
    <n v="386.56"/>
    <x v="1650"/>
    <x v="3"/>
    <n v="0.46256770734854136"/>
  </r>
  <r>
    <x v="1651"/>
    <x v="411"/>
    <x v="0"/>
    <x v="9"/>
    <x v="304"/>
    <x v="67"/>
    <s v="STORE8"/>
    <n v="4"/>
    <n v="195.75"/>
    <n v="0.17"/>
    <x v="0"/>
    <n v="649.89"/>
    <s v="Andrew Mason"/>
    <n v="52"/>
    <x v="1"/>
    <x v="299"/>
    <s v="Iowa"/>
    <x v="3"/>
    <x v="67"/>
    <x v="1"/>
    <s v="Audio"/>
    <x v="67"/>
    <n v="439.07"/>
    <n v="142"/>
    <s v="Bean, Jones and Park"/>
    <s v="West"/>
    <s v="Thompsonborough"/>
    <s v="Online"/>
    <n v="783"/>
    <n v="133.11000000000001"/>
    <n v="1756.28"/>
    <x v="1651"/>
    <x v="0"/>
    <n v="-1.7024265644955299"/>
  </r>
  <r>
    <x v="1652"/>
    <x v="486"/>
    <x v="0"/>
    <x v="7"/>
    <x v="438"/>
    <x v="47"/>
    <s v="STORE15"/>
    <n v="3"/>
    <n v="199.13"/>
    <n v="0.24"/>
    <x v="0"/>
    <n v="454.01639999999998"/>
    <s v="Jeanette Nichols"/>
    <n v="28"/>
    <x v="0"/>
    <x v="427"/>
    <s v="North Carolina"/>
    <x v="1"/>
    <x v="47"/>
    <x v="1"/>
    <s v="Computer"/>
    <x v="47"/>
    <n v="377.52"/>
    <n v="485"/>
    <s v="Shelton PLC"/>
    <s v="North"/>
    <s v="East Jenniferstad"/>
    <s v="Flagship"/>
    <n v="597.39"/>
    <n v="143.37359999999998"/>
    <n v="1132.56"/>
    <x v="1652"/>
    <x v="2"/>
    <n v="-1.4945354396889627"/>
  </r>
  <r>
    <x v="1653"/>
    <x v="23"/>
    <x v="0"/>
    <x v="2"/>
    <x v="318"/>
    <x v="62"/>
    <s v="STORE14"/>
    <n v="2"/>
    <n v="833.62"/>
    <n v="0.18"/>
    <x v="0"/>
    <n v="1367.1368"/>
    <s v="John Lawson"/>
    <n v="41"/>
    <x v="1"/>
    <x v="313"/>
    <s v="North Carolina"/>
    <x v="1"/>
    <x v="62"/>
    <x v="0"/>
    <s v="Equipment"/>
    <x v="62"/>
    <n v="484.62"/>
    <n v="432"/>
    <s v="Mcdonald Inc"/>
    <s v="South"/>
    <s v="Christopherland"/>
    <s v="Outlet"/>
    <n v="1667.24"/>
    <n v="300.10320000000002"/>
    <n v="969.24"/>
    <x v="1653"/>
    <x v="4"/>
    <n v="0.29104388090496869"/>
  </r>
  <r>
    <x v="1654"/>
    <x v="511"/>
    <x v="0"/>
    <x v="10"/>
    <x v="213"/>
    <x v="28"/>
    <s v="STORE0"/>
    <n v="1"/>
    <n v="676.26"/>
    <n v="0.14000000000000001"/>
    <x v="0"/>
    <n v="581.58359999999993"/>
    <s v="Jessica Castro"/>
    <n v="32"/>
    <x v="0"/>
    <x v="212"/>
    <s v="Massachusetts"/>
    <x v="3"/>
    <x v="28"/>
    <x v="4"/>
    <s v="Footwear"/>
    <x v="28"/>
    <n v="158.13999999999999"/>
    <n v="82"/>
    <s v="Rivera-Warner"/>
    <s v="East"/>
    <s v="Washingtonfurt"/>
    <s v="Flagship"/>
    <n v="676.26"/>
    <n v="94.676400000000001"/>
    <n v="158.13999999999999"/>
    <x v="1654"/>
    <x v="2"/>
    <n v="0.72808724317535778"/>
  </r>
  <r>
    <x v="1655"/>
    <x v="652"/>
    <x v="2"/>
    <x v="6"/>
    <x v="326"/>
    <x v="17"/>
    <s v="STORE9"/>
    <n v="2"/>
    <n v="666.49"/>
    <n v="0.06"/>
    <x v="0"/>
    <n v="1253.0011999999999"/>
    <s v="Mike Jennings"/>
    <n v="48"/>
    <x v="1"/>
    <x v="320"/>
    <s v="Arizona"/>
    <x v="0"/>
    <x v="17"/>
    <x v="2"/>
    <s v="Fragrance"/>
    <x v="17"/>
    <n v="482.75"/>
    <n v="444"/>
    <s v="Moore, Padilla and Butler"/>
    <s v="South"/>
    <s v="East Johnstad"/>
    <s v="Flagship"/>
    <n v="1332.98"/>
    <n v="79.978799999999993"/>
    <n v="965.5"/>
    <x v="1655"/>
    <x v="0"/>
    <n v="0.22945005958493889"/>
  </r>
  <r>
    <x v="1656"/>
    <x v="226"/>
    <x v="2"/>
    <x v="9"/>
    <x v="484"/>
    <x v="5"/>
    <s v="STORE4"/>
    <n v="3"/>
    <n v="471.19"/>
    <n v="0.28000000000000003"/>
    <x v="2"/>
    <n v="1017.7704"/>
    <s v="Justin Johnson"/>
    <n v="35"/>
    <x v="0"/>
    <x v="469"/>
    <s v="Iowa"/>
    <x v="0"/>
    <x v="5"/>
    <x v="1"/>
    <s v="Appliances"/>
    <x v="5"/>
    <n v="465.34"/>
    <n v="301"/>
    <s v="Alexander Group"/>
    <s v="South"/>
    <s v="Port Sharon"/>
    <s v="Online"/>
    <n v="1413.57"/>
    <n v="395.7996"/>
    <n v="1396.02"/>
    <x v="1656"/>
    <x v="2"/>
    <n v="-0.37164531411013718"/>
  </r>
  <r>
    <x v="1657"/>
    <x v="653"/>
    <x v="1"/>
    <x v="3"/>
    <x v="97"/>
    <x v="67"/>
    <s v="STORE3"/>
    <n v="4"/>
    <n v="555.65"/>
    <n v="0.25"/>
    <x v="2"/>
    <n v="1666.95"/>
    <s v="Michael Jones"/>
    <n v="40"/>
    <x v="0"/>
    <x v="97"/>
    <s v="Tennessee"/>
    <x v="3"/>
    <x v="67"/>
    <x v="1"/>
    <s v="Audio"/>
    <x v="67"/>
    <n v="439.07"/>
    <n v="142"/>
    <s v="Johnson-Wright"/>
    <s v="North"/>
    <s v="Hoodberg"/>
    <s v="Outlet"/>
    <n v="2222.6"/>
    <n v="555.65"/>
    <n v="1756.28"/>
    <x v="1657"/>
    <x v="4"/>
    <n v="-5.358888988871887E-2"/>
  </r>
  <r>
    <x v="1658"/>
    <x v="54"/>
    <x v="1"/>
    <x v="1"/>
    <x v="67"/>
    <x v="98"/>
    <s v="STORE14"/>
    <n v="2"/>
    <n v="100.42"/>
    <n v="0.06"/>
    <x v="0"/>
    <n v="188.78960000000001"/>
    <s v="Rachel Myers"/>
    <n v="52"/>
    <x v="0"/>
    <x v="67"/>
    <s v="North Dakota"/>
    <x v="2"/>
    <x v="98"/>
    <x v="0"/>
    <s v="Accessories"/>
    <x v="98"/>
    <n v="60.65"/>
    <n v="75"/>
    <s v="Mcdonald Inc"/>
    <s v="South"/>
    <s v="Christopherland"/>
    <s v="Outlet"/>
    <n v="200.84"/>
    <n v="12.0504"/>
    <n v="121.3"/>
    <x v="1658"/>
    <x v="0"/>
    <n v="0.35748579370897554"/>
  </r>
  <r>
    <x v="1659"/>
    <x v="556"/>
    <x v="0"/>
    <x v="6"/>
    <x v="274"/>
    <x v="24"/>
    <s v="STORE18"/>
    <n v="3"/>
    <n v="981.69"/>
    <n v="0.05"/>
    <x v="2"/>
    <n v="2797.8164999999999"/>
    <s v="Matthew Hunter Jr."/>
    <n v="61"/>
    <x v="1"/>
    <x v="271"/>
    <s v="Illinois"/>
    <x v="0"/>
    <x v="24"/>
    <x v="1"/>
    <s v="Audio"/>
    <x v="24"/>
    <n v="431.67"/>
    <n v="73"/>
    <s v="Guerrero-Schmitt"/>
    <s v="East"/>
    <s v="East Stevechester"/>
    <s v="Flagship"/>
    <n v="2945.07"/>
    <n v="147.2535"/>
    <n v="1295.01"/>
    <x v="1659"/>
    <x v="1"/>
    <n v="0.53713547689778796"/>
  </r>
  <r>
    <x v="1660"/>
    <x v="489"/>
    <x v="0"/>
    <x v="4"/>
    <x v="78"/>
    <x v="31"/>
    <s v="STORE16"/>
    <n v="2"/>
    <n v="848.87"/>
    <n v="0.09"/>
    <x v="2"/>
    <n v="1544.9434000000001"/>
    <s v="Reginald Willis"/>
    <n v="62"/>
    <x v="1"/>
    <x v="78"/>
    <s v="New York"/>
    <x v="3"/>
    <x v="31"/>
    <x v="3"/>
    <s v="Kitchen"/>
    <x v="31"/>
    <n v="298.86"/>
    <n v="308"/>
    <s v="Frederick-Wright"/>
    <s v="West"/>
    <s v="New Jimmymouth"/>
    <s v="Flagship"/>
    <n v="1697.74"/>
    <n v="152.79659999999998"/>
    <n v="597.72"/>
    <x v="1660"/>
    <x v="1"/>
    <n v="0.61311204022102039"/>
  </r>
  <r>
    <x v="1661"/>
    <x v="636"/>
    <x v="1"/>
    <x v="11"/>
    <x v="446"/>
    <x v="99"/>
    <s v="STORE10"/>
    <n v="3"/>
    <n v="582.32000000000005"/>
    <n v="0"/>
    <x v="1"/>
    <n v="1746.96"/>
    <s v="Joshua Bell"/>
    <n v="26"/>
    <x v="0"/>
    <x v="435"/>
    <s v="Minnesota"/>
    <x v="1"/>
    <x v="99"/>
    <x v="4"/>
    <s v="Outerwear"/>
    <x v="99"/>
    <n v="358.47"/>
    <n v="143"/>
    <s v="Hill, Wagner and Ballard"/>
    <s v="East"/>
    <s v="East Davidville"/>
    <s v="Online"/>
    <n v="1746.96"/>
    <n v="0"/>
    <n v="1075.4100000000001"/>
    <x v="1661"/>
    <x v="2"/>
    <n v="0.38441063332875391"/>
  </r>
  <r>
    <x v="1662"/>
    <x v="464"/>
    <x v="0"/>
    <x v="6"/>
    <x v="120"/>
    <x v="2"/>
    <s v="STORE17"/>
    <n v="2"/>
    <n v="869.43"/>
    <n v="0.24"/>
    <x v="2"/>
    <n v="1321.5336"/>
    <s v="Amy Wilson"/>
    <n v="44"/>
    <x v="1"/>
    <x v="119"/>
    <s v="Indiana"/>
    <x v="1"/>
    <x v="2"/>
    <x v="2"/>
    <s v="Fragrance"/>
    <x v="2"/>
    <n v="43.29"/>
    <n v="267"/>
    <s v="Holloway Ltd"/>
    <s v="North"/>
    <s v="Bensonhaven"/>
    <s v="Flagship"/>
    <n v="1738.86"/>
    <n v="417.32639999999998"/>
    <n v="86.58"/>
    <x v="1662"/>
    <x v="4"/>
    <n v="0.9344852071865597"/>
  </r>
  <r>
    <x v="1663"/>
    <x v="654"/>
    <x v="0"/>
    <x v="5"/>
    <x v="460"/>
    <x v="59"/>
    <s v="STORE4"/>
    <n v="1"/>
    <n v="62.26"/>
    <n v="0.03"/>
    <x v="2"/>
    <n v="60.392200000000003"/>
    <s v="Jeff Martinez"/>
    <n v="36"/>
    <x v="1"/>
    <x v="447"/>
    <s v="Oklahoma"/>
    <x v="0"/>
    <x v="59"/>
    <x v="0"/>
    <s v="Accessories"/>
    <x v="59"/>
    <n v="434.84"/>
    <n v="185"/>
    <s v="Alexander Group"/>
    <s v="South"/>
    <s v="Port Sharon"/>
    <s v="Online"/>
    <n v="62.26"/>
    <n v="1.8677999999999999"/>
    <n v="434.84"/>
    <x v="1663"/>
    <x v="4"/>
    <n v="-6.2002675842244521"/>
  </r>
  <r>
    <x v="1664"/>
    <x v="104"/>
    <x v="2"/>
    <x v="5"/>
    <x v="7"/>
    <x v="11"/>
    <s v="STORE14"/>
    <n v="3"/>
    <n v="343.97"/>
    <n v="0.04"/>
    <x v="2"/>
    <n v="990.6336"/>
    <s v="Patrick Roberts"/>
    <n v="41"/>
    <x v="1"/>
    <x v="7"/>
    <s v="Missouri"/>
    <x v="1"/>
    <x v="11"/>
    <x v="1"/>
    <s v="Mobile"/>
    <x v="11"/>
    <n v="326.06"/>
    <n v="301"/>
    <s v="Mcdonald Inc"/>
    <s v="South"/>
    <s v="Christopherland"/>
    <s v="Outlet"/>
    <n v="1031.9100000000001"/>
    <n v="41.276400000000002"/>
    <n v="978.18000000000006"/>
    <x v="1664"/>
    <x v="4"/>
    <n v="1.2571348276496919E-2"/>
  </r>
  <r>
    <x v="1665"/>
    <x v="655"/>
    <x v="0"/>
    <x v="4"/>
    <x v="77"/>
    <x v="10"/>
    <s v="STORE12"/>
    <n v="3"/>
    <n v="304.67"/>
    <n v="0.11"/>
    <x v="0"/>
    <n v="813.46889999999996"/>
    <s v="John Sloan"/>
    <n v="23"/>
    <x v="1"/>
    <x v="77"/>
    <s v="Delaware"/>
    <x v="1"/>
    <x v="10"/>
    <x v="0"/>
    <s v="Outdoor"/>
    <x v="10"/>
    <n v="166.06"/>
    <n v="340"/>
    <s v="Thomas, Bridges and Harris"/>
    <s v="North"/>
    <s v="Sabrinatown"/>
    <s v="Online"/>
    <n v="914.01"/>
    <n v="100.5411"/>
    <n v="498.18"/>
    <x v="1665"/>
    <x v="3"/>
    <n v="0.38758568397636339"/>
  </r>
  <r>
    <x v="1666"/>
    <x v="627"/>
    <x v="0"/>
    <x v="4"/>
    <x v="317"/>
    <x v="16"/>
    <s v="STORE9"/>
    <n v="4"/>
    <n v="208.34"/>
    <n v="0.01"/>
    <x v="1"/>
    <n v="825.02639999999997"/>
    <s v="Brandon Mcbride"/>
    <n v="63"/>
    <x v="1"/>
    <x v="312"/>
    <s v="Alaska"/>
    <x v="1"/>
    <x v="16"/>
    <x v="3"/>
    <s v="Decor"/>
    <x v="16"/>
    <n v="219.12"/>
    <n v="378"/>
    <s v="Moore, Padilla and Butler"/>
    <s v="South"/>
    <s v="East Johnstad"/>
    <s v="Flagship"/>
    <n v="833.36"/>
    <n v="8.3336000000000006"/>
    <n v="876.48"/>
    <x v="1666"/>
    <x v="1"/>
    <n v="-6.2366004287862854E-2"/>
  </r>
  <r>
    <x v="1667"/>
    <x v="321"/>
    <x v="2"/>
    <x v="0"/>
    <x v="212"/>
    <x v="56"/>
    <s v="STORE1"/>
    <n v="1"/>
    <n v="119.04"/>
    <n v="0.13"/>
    <x v="2"/>
    <n v="103.56480000000001"/>
    <s v="Jason Mullins"/>
    <n v="47"/>
    <x v="1"/>
    <x v="211"/>
    <s v="Delaware"/>
    <x v="2"/>
    <x v="56"/>
    <x v="3"/>
    <s v="Kitchen"/>
    <x v="56"/>
    <n v="176.07"/>
    <n v="82"/>
    <s v="Martinez, Adkins and Johnson"/>
    <s v="North"/>
    <s v="Danielmouth"/>
    <s v="Flagship"/>
    <n v="119.04"/>
    <n v="15.475200000000001"/>
    <n v="176.07"/>
    <x v="1667"/>
    <x v="0"/>
    <n v="-0.70009501297738208"/>
  </r>
  <r>
    <x v="1668"/>
    <x v="20"/>
    <x v="2"/>
    <x v="0"/>
    <x v="84"/>
    <x v="38"/>
    <s v="STORE9"/>
    <n v="4"/>
    <n v="791.65"/>
    <n v="0.06"/>
    <x v="2"/>
    <n v="2976.6039999999998"/>
    <s v="Darren Burton"/>
    <n v="21"/>
    <x v="1"/>
    <x v="84"/>
    <s v="Tennessee"/>
    <x v="3"/>
    <x v="38"/>
    <x v="0"/>
    <s v="Fitness"/>
    <x v="38"/>
    <n v="167.12"/>
    <n v="316"/>
    <s v="Moore, Padilla and Butler"/>
    <s v="South"/>
    <s v="East Johnstad"/>
    <s v="Flagship"/>
    <n v="3166.6"/>
    <n v="189.99599999999998"/>
    <n v="668.48"/>
    <x v="1668"/>
    <x v="3"/>
    <n v="0.77542192377622277"/>
  </r>
  <r>
    <x v="1669"/>
    <x v="589"/>
    <x v="2"/>
    <x v="0"/>
    <x v="406"/>
    <x v="66"/>
    <s v="STORE2"/>
    <n v="2"/>
    <n v="414.86"/>
    <n v="0.23"/>
    <x v="0"/>
    <n v="638.88440000000003"/>
    <s v="Debra Liu"/>
    <n v="55"/>
    <x v="0"/>
    <x v="395"/>
    <s v="Minnesota"/>
    <x v="3"/>
    <x v="66"/>
    <x v="3"/>
    <s v="Decor"/>
    <x v="66"/>
    <n v="48.01"/>
    <n v="439"/>
    <s v="Black-Horn"/>
    <s v="South"/>
    <s v="North Nancyview"/>
    <s v="Outlet"/>
    <n v="829.72"/>
    <n v="190.83560000000003"/>
    <n v="96.02"/>
    <x v="1669"/>
    <x v="0"/>
    <n v="0.84970677011365436"/>
  </r>
  <r>
    <x v="1670"/>
    <x v="562"/>
    <x v="0"/>
    <x v="10"/>
    <x v="151"/>
    <x v="48"/>
    <s v="STORE12"/>
    <n v="2"/>
    <n v="960.81"/>
    <n v="0.28000000000000003"/>
    <x v="1"/>
    <n v="1383.5663999999999"/>
    <s v="Earl Smith Dds"/>
    <n v="59"/>
    <x v="0"/>
    <x v="150"/>
    <s v="South Dakota"/>
    <x v="0"/>
    <x v="48"/>
    <x v="0"/>
    <s v="Outdoor"/>
    <x v="48"/>
    <n v="135.61000000000001"/>
    <n v="394"/>
    <s v="Thomas, Bridges and Harris"/>
    <s v="North"/>
    <s v="Sabrinatown"/>
    <s v="Online"/>
    <n v="1921.62"/>
    <n v="538.05360000000007"/>
    <n v="271.22000000000003"/>
    <x v="1670"/>
    <x v="1"/>
    <n v="0.80397037684638772"/>
  </r>
  <r>
    <x v="1671"/>
    <x v="646"/>
    <x v="2"/>
    <x v="4"/>
    <x v="314"/>
    <x v="57"/>
    <s v="STORE4"/>
    <n v="4"/>
    <n v="943.36"/>
    <n v="0.18"/>
    <x v="1"/>
    <n v="3094.2208000000001"/>
    <s v="Blake Harrison"/>
    <n v="63"/>
    <x v="1"/>
    <x v="309"/>
    <s v="Washington"/>
    <x v="1"/>
    <x v="57"/>
    <x v="0"/>
    <s v="Fitness"/>
    <x v="57"/>
    <n v="190.29"/>
    <n v="260"/>
    <s v="Alexander Group"/>
    <s v="South"/>
    <s v="Port Sharon"/>
    <s v="Online"/>
    <n v="3773.44"/>
    <n v="679.2192"/>
    <n v="761.16"/>
    <x v="1671"/>
    <x v="1"/>
    <n v="0.7540059196809743"/>
  </r>
  <r>
    <x v="1672"/>
    <x v="307"/>
    <x v="0"/>
    <x v="8"/>
    <x v="26"/>
    <x v="58"/>
    <s v="STORE13"/>
    <n v="1"/>
    <n v="830.42"/>
    <n v="0.26"/>
    <x v="2"/>
    <n v="614.51080000000002"/>
    <s v="Stuart Johnson"/>
    <n v="42"/>
    <x v="1"/>
    <x v="26"/>
    <s v="North Dakota"/>
    <x v="1"/>
    <x v="58"/>
    <x v="4"/>
    <s v="Outerwear"/>
    <x v="58"/>
    <n v="364.67"/>
    <n v="452"/>
    <s v="Gardner, Humphrey and Contreras"/>
    <s v="East"/>
    <s v="Johnsonville"/>
    <s v="Flagship"/>
    <n v="830.42"/>
    <n v="215.9092"/>
    <n v="364.67"/>
    <x v="1672"/>
    <x v="4"/>
    <n v="0.40656860709364262"/>
  </r>
  <r>
    <x v="1673"/>
    <x v="17"/>
    <x v="0"/>
    <x v="1"/>
    <x v="356"/>
    <x v="22"/>
    <s v="STORE17"/>
    <n v="1"/>
    <n v="762.55"/>
    <n v="0.19"/>
    <x v="0"/>
    <n v="617.66549999999995"/>
    <s v="Laura Green"/>
    <n v="56"/>
    <x v="1"/>
    <x v="349"/>
    <s v="Oregon"/>
    <x v="1"/>
    <x v="22"/>
    <x v="1"/>
    <s v="Accessories"/>
    <x v="22"/>
    <n v="349.17"/>
    <n v="476"/>
    <s v="Holloway Ltd"/>
    <s v="North"/>
    <s v="Bensonhaven"/>
    <s v="Flagship"/>
    <n v="762.55"/>
    <n v="144.8845"/>
    <n v="349.17"/>
    <x v="1673"/>
    <x v="1"/>
    <n v="0.43469402127850748"/>
  </r>
  <r>
    <x v="1674"/>
    <x v="640"/>
    <x v="2"/>
    <x v="0"/>
    <x v="110"/>
    <x v="1"/>
    <s v="STORE18"/>
    <n v="2"/>
    <n v="464.43"/>
    <n v="0.24"/>
    <x v="2"/>
    <n v="705.93360000000007"/>
    <s v="Ryan Moore"/>
    <n v="38"/>
    <x v="0"/>
    <x v="109"/>
    <s v="Virginia"/>
    <x v="3"/>
    <x v="1"/>
    <x v="1"/>
    <s v="Audio"/>
    <x v="1"/>
    <n v="403.71"/>
    <n v="159"/>
    <s v="Guerrero-Schmitt"/>
    <s v="East"/>
    <s v="East Stevechester"/>
    <s v="Flagship"/>
    <n v="928.86"/>
    <n v="222.9264"/>
    <n v="807.42"/>
    <x v="1674"/>
    <x v="4"/>
    <n v="-0.14376196288149462"/>
  </r>
  <r>
    <x v="1675"/>
    <x v="103"/>
    <x v="2"/>
    <x v="0"/>
    <x v="6"/>
    <x v="91"/>
    <s v="STORE18"/>
    <n v="1"/>
    <n v="711.08"/>
    <n v="0.24"/>
    <x v="1"/>
    <n v="540.42079999999999"/>
    <s v="John Scott"/>
    <n v="24"/>
    <x v="1"/>
    <x v="6"/>
    <s v="Pennsylvania"/>
    <x v="3"/>
    <x v="91"/>
    <x v="2"/>
    <s v="Makeup"/>
    <x v="91"/>
    <n v="299.11"/>
    <n v="118"/>
    <s v="Guerrero-Schmitt"/>
    <s v="East"/>
    <s v="East Stevechester"/>
    <s v="Flagship"/>
    <n v="711.08"/>
    <n v="170.6592"/>
    <n v="299.11"/>
    <x v="1675"/>
    <x v="3"/>
    <n v="0.44652389397299286"/>
  </r>
  <r>
    <x v="1676"/>
    <x v="361"/>
    <x v="0"/>
    <x v="1"/>
    <x v="243"/>
    <x v="49"/>
    <s v="STORE14"/>
    <n v="2"/>
    <n v="984.96"/>
    <n v="0.16"/>
    <x v="1"/>
    <n v="1654.7328"/>
    <s v="Tyler Garner"/>
    <n v="64"/>
    <x v="0"/>
    <x v="241"/>
    <s v="Alabama"/>
    <x v="2"/>
    <x v="49"/>
    <x v="0"/>
    <s v="Team Sports"/>
    <x v="49"/>
    <n v="318.91000000000003"/>
    <n v="114"/>
    <s v="Mcdonald Inc"/>
    <s v="South"/>
    <s v="Christopherland"/>
    <s v="Outlet"/>
    <n v="1969.92"/>
    <n v="315.18720000000002"/>
    <n v="637.82000000000005"/>
    <x v="1676"/>
    <x v="1"/>
    <n v="0.61454804062625701"/>
  </r>
  <r>
    <x v="1677"/>
    <x v="472"/>
    <x v="2"/>
    <x v="10"/>
    <x v="110"/>
    <x v="48"/>
    <s v="STORE12"/>
    <n v="1"/>
    <n v="21.14"/>
    <n v="0.06"/>
    <x v="2"/>
    <n v="19.871600000000001"/>
    <s v="Ryan Moore"/>
    <n v="38"/>
    <x v="0"/>
    <x v="109"/>
    <s v="Virginia"/>
    <x v="3"/>
    <x v="48"/>
    <x v="0"/>
    <s v="Outdoor"/>
    <x v="48"/>
    <n v="135.61000000000001"/>
    <n v="394"/>
    <s v="Thomas, Bridges and Harris"/>
    <s v="North"/>
    <s v="Sabrinatown"/>
    <s v="Online"/>
    <n v="21.14"/>
    <n v="1.2684"/>
    <n v="135.61000000000001"/>
    <x v="1677"/>
    <x v="4"/>
    <n v="-5.8243120835765616"/>
  </r>
  <r>
    <x v="1678"/>
    <x v="252"/>
    <x v="2"/>
    <x v="4"/>
    <x v="476"/>
    <x v="24"/>
    <s v="STORE8"/>
    <n v="1"/>
    <n v="343.03"/>
    <n v="0.16"/>
    <x v="0"/>
    <n v="288.14519999999999"/>
    <s v="Howard Summers"/>
    <n v="53"/>
    <x v="1"/>
    <x v="461"/>
    <s v="Rhode Island"/>
    <x v="3"/>
    <x v="24"/>
    <x v="1"/>
    <s v="Audio"/>
    <x v="24"/>
    <n v="431.67"/>
    <n v="73"/>
    <s v="Bean, Jones and Park"/>
    <s v="West"/>
    <s v="Thompsonborough"/>
    <s v="Online"/>
    <n v="343.03"/>
    <n v="54.884799999999998"/>
    <n v="431.67"/>
    <x v="1678"/>
    <x v="0"/>
    <n v="-0.4980988751504451"/>
  </r>
  <r>
    <x v="1679"/>
    <x v="653"/>
    <x v="1"/>
    <x v="3"/>
    <x v="400"/>
    <x v="42"/>
    <s v="STORE18"/>
    <n v="3"/>
    <n v="94.83"/>
    <n v="0.16"/>
    <x v="2"/>
    <n v="238.9716"/>
    <s v="Douglas Rhodes"/>
    <n v="32"/>
    <x v="0"/>
    <x v="390"/>
    <s v="New Hampshire"/>
    <x v="1"/>
    <x v="42"/>
    <x v="0"/>
    <s v="Accessories"/>
    <x v="42"/>
    <n v="131.51"/>
    <n v="199.2"/>
    <s v="Guerrero-Schmitt"/>
    <s v="East"/>
    <s v="East Stevechester"/>
    <s v="Flagship"/>
    <n v="284.49"/>
    <n v="45.5184"/>
    <n v="394.53"/>
    <x v="1679"/>
    <x v="2"/>
    <n v="-0.65094931782688814"/>
  </r>
  <r>
    <x v="1680"/>
    <x v="656"/>
    <x v="2"/>
    <x v="5"/>
    <x v="456"/>
    <x v="20"/>
    <s v="STORE19"/>
    <n v="3"/>
    <n v="74.66"/>
    <n v="0.03"/>
    <x v="1"/>
    <n v="217.26060000000001"/>
    <s v="Rhonda Moss"/>
    <n v="43"/>
    <x v="0"/>
    <x v="4"/>
    <s v="Kansas"/>
    <x v="1"/>
    <x v="20"/>
    <x v="4"/>
    <s v="Bottoms"/>
    <x v="20"/>
    <n v="218.22"/>
    <n v="224"/>
    <s v="Mann-Austin"/>
    <s v="East"/>
    <s v="Vasquezborough"/>
    <s v="Online"/>
    <n v="223.98"/>
    <n v="6.7193999999999994"/>
    <n v="654.66"/>
    <x v="1680"/>
    <x v="4"/>
    <n v="-2.0132476850381522"/>
  </r>
  <r>
    <x v="1681"/>
    <x v="76"/>
    <x v="1"/>
    <x v="1"/>
    <x v="200"/>
    <x v="92"/>
    <s v="STORE15"/>
    <n v="3"/>
    <n v="281.95999999999998"/>
    <n v="0.01"/>
    <x v="2"/>
    <n v="837.42119999999989"/>
    <s v="Patrick Coleman"/>
    <n v="29"/>
    <x v="0"/>
    <x v="199"/>
    <s v="Nebraska"/>
    <x v="2"/>
    <x v="92"/>
    <x v="4"/>
    <s v="Footwear"/>
    <x v="92"/>
    <n v="353.47"/>
    <n v="214"/>
    <s v="Shelton PLC"/>
    <s v="North"/>
    <s v="East Jenniferstad"/>
    <s v="Flagship"/>
    <n v="845.87999999999988"/>
    <n v="8.4587999999999983"/>
    <n v="1060.4100000000001"/>
    <x v="1681"/>
    <x v="2"/>
    <n v="-0.2662803377798415"/>
  </r>
  <r>
    <x v="1682"/>
    <x v="629"/>
    <x v="2"/>
    <x v="4"/>
    <x v="471"/>
    <x v="51"/>
    <s v="STORE18"/>
    <n v="4"/>
    <n v="622.27"/>
    <n v="0.02"/>
    <x v="1"/>
    <n v="2439.2984000000001"/>
    <s v="Joshua Wilson"/>
    <n v="42"/>
    <x v="1"/>
    <x v="457"/>
    <s v="Virginia"/>
    <x v="3"/>
    <x v="51"/>
    <x v="2"/>
    <s v="Haircare"/>
    <x v="51"/>
    <n v="214.32"/>
    <n v="383"/>
    <s v="Guerrero-Schmitt"/>
    <s v="East"/>
    <s v="East Stevechester"/>
    <s v="Flagship"/>
    <n v="2489.08"/>
    <n v="49.781599999999997"/>
    <n v="857.28"/>
    <x v="1682"/>
    <x v="4"/>
    <n v="0.64855468277271866"/>
  </r>
  <r>
    <x v="1683"/>
    <x v="235"/>
    <x v="0"/>
    <x v="0"/>
    <x v="257"/>
    <x v="92"/>
    <s v="STORE7"/>
    <n v="2"/>
    <n v="78.27"/>
    <n v="0.28999999999999998"/>
    <x v="2"/>
    <n v="111.1434"/>
    <s v="Sarah Schneider"/>
    <n v="34"/>
    <x v="1"/>
    <x v="255"/>
    <s v="Pennsylvania"/>
    <x v="3"/>
    <x v="92"/>
    <x v="4"/>
    <s v="Footwear"/>
    <x v="92"/>
    <n v="353.47"/>
    <n v="214"/>
    <s v="Martinez-Mullins"/>
    <s v="South"/>
    <s v="Williamsfurt"/>
    <s v="Online"/>
    <n v="156.54"/>
    <n v="45.396599999999992"/>
    <n v="706.94"/>
    <x v="1683"/>
    <x v="2"/>
    <n v="-5.3606116062672191"/>
  </r>
  <r>
    <x v="1684"/>
    <x v="553"/>
    <x v="2"/>
    <x v="0"/>
    <x v="172"/>
    <x v="85"/>
    <s v="STORE13"/>
    <n v="4"/>
    <n v="676.58"/>
    <n v="0.23"/>
    <x v="2"/>
    <n v="2083.8663999999999"/>
    <s v="Kenneth Lambert"/>
    <n v="55"/>
    <x v="1"/>
    <x v="171"/>
    <s v="Kansas"/>
    <x v="1"/>
    <x v="85"/>
    <x v="1"/>
    <s v="Computer"/>
    <x v="85"/>
    <n v="86.42"/>
    <n v="222"/>
    <s v="Gardner, Humphrey and Contreras"/>
    <s v="East"/>
    <s v="Johnsonville"/>
    <s v="Flagship"/>
    <n v="2706.32"/>
    <n v="622.45360000000005"/>
    <n v="345.68"/>
    <x v="1684"/>
    <x v="0"/>
    <n v="0.83411604505931858"/>
  </r>
  <r>
    <x v="1685"/>
    <x v="2"/>
    <x v="0"/>
    <x v="2"/>
    <x v="371"/>
    <x v="45"/>
    <s v="STORE1"/>
    <n v="2"/>
    <n v="938.6"/>
    <n v="0.04"/>
    <x v="1"/>
    <n v="1802.1120000000001"/>
    <s v="Eric Lee"/>
    <n v="22"/>
    <x v="1"/>
    <x v="362"/>
    <s v="Vermont"/>
    <x v="3"/>
    <x v="45"/>
    <x v="0"/>
    <s v="Team Sports"/>
    <x v="45"/>
    <n v="204.39"/>
    <n v="281"/>
    <s v="Martinez, Adkins and Johnson"/>
    <s v="North"/>
    <s v="Danielmouth"/>
    <s v="Flagship"/>
    <n v="1877.2"/>
    <n v="75.088000000000008"/>
    <n v="408.78"/>
    <x v="1685"/>
    <x v="3"/>
    <n v="0.77316615171532077"/>
  </r>
  <r>
    <x v="1686"/>
    <x v="533"/>
    <x v="2"/>
    <x v="10"/>
    <x v="394"/>
    <x v="26"/>
    <s v="STORE14"/>
    <n v="2"/>
    <n v="859.47"/>
    <n v="0.01"/>
    <x v="0"/>
    <n v="1701.7506000000001"/>
    <s v="Carlos Flores"/>
    <n v="20"/>
    <x v="0"/>
    <x v="385"/>
    <s v="Washington"/>
    <x v="0"/>
    <x v="26"/>
    <x v="1"/>
    <s v="Accessories"/>
    <x v="26"/>
    <n v="242.23"/>
    <n v="453"/>
    <s v="Mcdonald Inc"/>
    <s v="South"/>
    <s v="Christopherland"/>
    <s v="Outlet"/>
    <n v="1718.94"/>
    <n v="17.189400000000003"/>
    <n v="484.46"/>
    <x v="1686"/>
    <x v="3"/>
    <n v="0.71531668624062772"/>
  </r>
  <r>
    <x v="1687"/>
    <x v="657"/>
    <x v="0"/>
    <x v="9"/>
    <x v="333"/>
    <x v="16"/>
    <s v="STORE14"/>
    <n v="3"/>
    <n v="672.98"/>
    <n v="0.23"/>
    <x v="1"/>
    <n v="1554.5838000000001"/>
    <s v="Jay Patel"/>
    <n v="43"/>
    <x v="1"/>
    <x v="327"/>
    <s v="Rhode Island"/>
    <x v="1"/>
    <x v="16"/>
    <x v="3"/>
    <s v="Decor"/>
    <x v="16"/>
    <n v="219.12"/>
    <n v="378"/>
    <s v="Mcdonald Inc"/>
    <s v="South"/>
    <s v="Christopherland"/>
    <s v="Outlet"/>
    <n v="2018.94"/>
    <n v="464.35620000000006"/>
    <n v="657.36"/>
    <x v="1687"/>
    <x v="4"/>
    <n v="0.57714727247254216"/>
  </r>
  <r>
    <x v="1688"/>
    <x v="109"/>
    <x v="0"/>
    <x v="5"/>
    <x v="271"/>
    <x v="6"/>
    <s v="STORE18"/>
    <n v="1"/>
    <n v="75.8"/>
    <n v="0.28999999999999998"/>
    <x v="1"/>
    <n v="53.817999999999998"/>
    <s v="Ronald Jones"/>
    <n v="26"/>
    <x v="1"/>
    <x v="269"/>
    <s v="Tennessee"/>
    <x v="2"/>
    <x v="6"/>
    <x v="3"/>
    <s v="Decor"/>
    <x v="6"/>
    <n v="461.47"/>
    <n v="190"/>
    <s v="Guerrero-Schmitt"/>
    <s v="East"/>
    <s v="East Stevechester"/>
    <s v="Flagship"/>
    <n v="75.8"/>
    <n v="21.981999999999999"/>
    <n v="461.47"/>
    <x v="1688"/>
    <x v="2"/>
    <n v="-7.5746404548664028"/>
  </r>
  <r>
    <x v="1689"/>
    <x v="658"/>
    <x v="0"/>
    <x v="8"/>
    <x v="247"/>
    <x v="53"/>
    <s v="STORE15"/>
    <n v="4"/>
    <n v="742.15"/>
    <n v="0.1"/>
    <x v="2"/>
    <n v="2671.74"/>
    <s v="Christopher Olson"/>
    <n v="27"/>
    <x v="1"/>
    <x v="245"/>
    <s v="Maryland"/>
    <x v="1"/>
    <x v="53"/>
    <x v="0"/>
    <s v="Accessories"/>
    <x v="53"/>
    <n v="144.53"/>
    <n v="367"/>
    <s v="Shelton PLC"/>
    <s v="North"/>
    <s v="East Jenniferstad"/>
    <s v="Flagship"/>
    <n v="2968.6"/>
    <n v="296.86"/>
    <n v="578.12"/>
    <x v="1689"/>
    <x v="2"/>
    <n v="0.78361666928668217"/>
  </r>
  <r>
    <x v="1690"/>
    <x v="181"/>
    <x v="0"/>
    <x v="2"/>
    <x v="39"/>
    <x v="37"/>
    <s v="STORE7"/>
    <n v="1"/>
    <n v="637.39"/>
    <n v="0.22"/>
    <x v="1"/>
    <n v="497.16419999999999"/>
    <s v="Tonya Burch"/>
    <n v="39"/>
    <x v="1"/>
    <x v="39"/>
    <s v="Iowa"/>
    <x v="0"/>
    <x v="37"/>
    <x v="3"/>
    <s v="Kitchen"/>
    <x v="37"/>
    <n v="19.52"/>
    <n v="57"/>
    <s v="Martinez-Mullins"/>
    <s v="South"/>
    <s v="Williamsfurt"/>
    <s v="Online"/>
    <n v="637.39"/>
    <n v="140.22579999999999"/>
    <n v="19.52"/>
    <x v="1690"/>
    <x v="4"/>
    <n v="0.96073731777147275"/>
  </r>
  <r>
    <x v="1691"/>
    <x v="636"/>
    <x v="1"/>
    <x v="11"/>
    <x v="277"/>
    <x v="96"/>
    <s v="STORE17"/>
    <n v="1"/>
    <n v="631"/>
    <n v="0.04"/>
    <x v="0"/>
    <n v="605.76"/>
    <s v="Heidi Tyler"/>
    <n v="40"/>
    <x v="1"/>
    <x v="274"/>
    <s v="Oregon"/>
    <x v="3"/>
    <x v="96"/>
    <x v="2"/>
    <s v="Skincare"/>
    <x v="96"/>
    <n v="312.8"/>
    <n v="350"/>
    <s v="Holloway Ltd"/>
    <s v="North"/>
    <s v="Bensonhaven"/>
    <s v="Flagship"/>
    <n v="631"/>
    <n v="25.240000000000002"/>
    <n v="312.8"/>
    <x v="1691"/>
    <x v="4"/>
    <n v="0.48362387744321178"/>
  </r>
  <r>
    <x v="1692"/>
    <x v="120"/>
    <x v="2"/>
    <x v="8"/>
    <x v="485"/>
    <x v="61"/>
    <s v="STORE3"/>
    <n v="4"/>
    <n v="983.98"/>
    <n v="0.11"/>
    <x v="2"/>
    <n v="3502.9688000000001"/>
    <s v="Michael Mcneil"/>
    <n v="46"/>
    <x v="0"/>
    <x v="470"/>
    <s v="Utah"/>
    <x v="3"/>
    <x v="61"/>
    <x v="3"/>
    <s v="Kitchen"/>
    <x v="61"/>
    <n v="143.43"/>
    <n v="58"/>
    <s v="Johnson-Wright"/>
    <s v="North"/>
    <s v="Hoodberg"/>
    <s v="Outlet"/>
    <n v="3935.92"/>
    <n v="432.95120000000003"/>
    <n v="573.72"/>
    <x v="1692"/>
    <x v="0"/>
    <n v="0.83621892378830209"/>
  </r>
  <r>
    <x v="1693"/>
    <x v="396"/>
    <x v="0"/>
    <x v="9"/>
    <x v="76"/>
    <x v="76"/>
    <s v="STORE11"/>
    <n v="4"/>
    <n v="73.69"/>
    <n v="0.08"/>
    <x v="0"/>
    <n v="271.17919999999998"/>
    <s v="Katherine Dorsey"/>
    <n v="24"/>
    <x v="0"/>
    <x v="76"/>
    <s v="Oklahoma"/>
    <x v="1"/>
    <x v="76"/>
    <x v="3"/>
    <s v="Decor"/>
    <x v="76"/>
    <n v="81.75"/>
    <n v="331.3"/>
    <s v="Aguirre-Keller"/>
    <s v="South"/>
    <s v="Lake Michael"/>
    <s v="Online"/>
    <n v="294.76"/>
    <n v="23.5808"/>
    <n v="327"/>
    <x v="1693"/>
    <x v="3"/>
    <n v="-0.20584469605338471"/>
  </r>
  <r>
    <x v="1694"/>
    <x v="412"/>
    <x v="0"/>
    <x v="0"/>
    <x v="207"/>
    <x v="75"/>
    <s v="STORE7"/>
    <n v="3"/>
    <n v="110.99"/>
    <n v="0.21"/>
    <x v="0"/>
    <n v="263.04629999999997"/>
    <s v="Thomas Moore"/>
    <n v="51"/>
    <x v="1"/>
    <x v="206"/>
    <s v="New York"/>
    <x v="2"/>
    <x v="75"/>
    <x v="1"/>
    <s v="Accessories"/>
    <x v="75"/>
    <n v="449.4"/>
    <n v="338"/>
    <s v="Martinez-Mullins"/>
    <s v="South"/>
    <s v="Williamsfurt"/>
    <s v="Online"/>
    <n v="332.96999999999997"/>
    <n v="69.923699999999997"/>
    <n v="1348.1999999999998"/>
    <x v="1694"/>
    <x v="0"/>
    <n v="-4.1253334489023414"/>
  </r>
  <r>
    <x v="1695"/>
    <x v="6"/>
    <x v="2"/>
    <x v="0"/>
    <x v="192"/>
    <x v="31"/>
    <s v="STORE7"/>
    <n v="1"/>
    <n v="66.86"/>
    <n v="0.22"/>
    <x v="2"/>
    <n v="52.150799999999997"/>
    <s v="Thomas Robinson"/>
    <n v="48"/>
    <x v="1"/>
    <x v="191"/>
    <s v="Georgia"/>
    <x v="3"/>
    <x v="31"/>
    <x v="3"/>
    <s v="Kitchen"/>
    <x v="31"/>
    <n v="298.86"/>
    <n v="308"/>
    <s v="Martinez-Mullins"/>
    <s v="South"/>
    <s v="Williamsfurt"/>
    <s v="Online"/>
    <n v="66.86"/>
    <n v="14.709199999999999"/>
    <n v="298.86"/>
    <x v="1695"/>
    <x v="0"/>
    <n v="-4.730688695091926"/>
  </r>
  <r>
    <x v="1696"/>
    <x v="60"/>
    <x v="0"/>
    <x v="7"/>
    <x v="222"/>
    <x v="22"/>
    <s v="STORE18"/>
    <n v="1"/>
    <n v="980.26"/>
    <n v="0.14000000000000001"/>
    <x v="1"/>
    <n v="843.02359999999999"/>
    <s v="Karen King"/>
    <n v="64"/>
    <x v="1"/>
    <x v="221"/>
    <s v="North Carolina"/>
    <x v="3"/>
    <x v="22"/>
    <x v="1"/>
    <s v="Accessories"/>
    <x v="22"/>
    <n v="349.17"/>
    <n v="476"/>
    <s v="Guerrero-Schmitt"/>
    <s v="East"/>
    <s v="East Stevechester"/>
    <s v="Flagship"/>
    <n v="980.26"/>
    <n v="137.2364"/>
    <n v="349.17"/>
    <x v="1696"/>
    <x v="1"/>
    <n v="0.58581230703387188"/>
  </r>
  <r>
    <x v="1697"/>
    <x v="302"/>
    <x v="0"/>
    <x v="4"/>
    <x v="65"/>
    <x v="97"/>
    <s v="STORE18"/>
    <n v="1"/>
    <n v="235.28"/>
    <n v="0.05"/>
    <x v="1"/>
    <n v="223.51599999999999"/>
    <s v="Christopher Carter"/>
    <n v="27"/>
    <x v="1"/>
    <x v="65"/>
    <s v="South Dakota"/>
    <x v="1"/>
    <x v="97"/>
    <x v="4"/>
    <s v="Bottoms"/>
    <x v="97"/>
    <n v="303.75"/>
    <n v="343"/>
    <s v="Guerrero-Schmitt"/>
    <s v="East"/>
    <s v="East Stevechester"/>
    <s v="Flagship"/>
    <n v="235.28"/>
    <n v="11.764000000000001"/>
    <n v="303.75"/>
    <x v="1697"/>
    <x v="2"/>
    <n v="-0.35896311673437253"/>
  </r>
  <r>
    <x v="1698"/>
    <x v="549"/>
    <x v="0"/>
    <x v="8"/>
    <x v="51"/>
    <x v="90"/>
    <s v="STORE15"/>
    <n v="3"/>
    <n v="407.39"/>
    <n v="0.08"/>
    <x v="1"/>
    <n v="1124.3964000000001"/>
    <s v="Jennifer Myers"/>
    <n v="46"/>
    <x v="0"/>
    <x v="51"/>
    <s v="Wisconsin"/>
    <x v="1"/>
    <x v="90"/>
    <x v="1"/>
    <s v="Computer"/>
    <x v="90"/>
    <n v="112.42"/>
    <n v="416"/>
    <s v="Shelton PLC"/>
    <s v="North"/>
    <s v="East Jenniferstad"/>
    <s v="Flagship"/>
    <n v="1222.17"/>
    <n v="97.773600000000002"/>
    <n v="337.26"/>
    <x v="1698"/>
    <x v="0"/>
    <n v="0.70005240144845715"/>
  </r>
  <r>
    <x v="1699"/>
    <x v="659"/>
    <x v="2"/>
    <x v="4"/>
    <x v="127"/>
    <x v="16"/>
    <s v="STORE14"/>
    <n v="4"/>
    <n v="459.83"/>
    <n v="0.12"/>
    <x v="2"/>
    <n v="1618.6016"/>
    <s v="Mr. Mark Beasley"/>
    <n v="24"/>
    <x v="1"/>
    <x v="126"/>
    <s v="Indiana"/>
    <x v="2"/>
    <x v="16"/>
    <x v="3"/>
    <s v="Decor"/>
    <x v="16"/>
    <n v="219.12"/>
    <n v="378"/>
    <s v="Mcdonald Inc"/>
    <s v="South"/>
    <s v="Christopherland"/>
    <s v="Outlet"/>
    <n v="1839.32"/>
    <n v="220.71839999999997"/>
    <n v="876.48"/>
    <x v="1699"/>
    <x v="3"/>
    <n v="0.45849553095709283"/>
  </r>
  <r>
    <x v="1700"/>
    <x v="348"/>
    <x v="0"/>
    <x v="6"/>
    <x v="347"/>
    <x v="47"/>
    <s v="STORE4"/>
    <n v="3"/>
    <n v="706.6"/>
    <n v="0.17"/>
    <x v="1"/>
    <n v="1759.434"/>
    <s v="Rhonda Young"/>
    <n v="49"/>
    <x v="1"/>
    <x v="341"/>
    <s v="Alaska"/>
    <x v="1"/>
    <x v="47"/>
    <x v="1"/>
    <s v="Computer"/>
    <x v="47"/>
    <n v="377.52"/>
    <n v="485"/>
    <s v="Alexander Group"/>
    <s v="South"/>
    <s v="Port Sharon"/>
    <s v="Online"/>
    <n v="2119.8000000000002"/>
    <n v="360.36600000000004"/>
    <n v="1132.56"/>
    <x v="1700"/>
    <x v="0"/>
    <n v="0.35629298967736217"/>
  </r>
  <r>
    <x v="1701"/>
    <x v="641"/>
    <x v="2"/>
    <x v="2"/>
    <x v="152"/>
    <x v="52"/>
    <s v="STORE19"/>
    <n v="3"/>
    <n v="811.16"/>
    <n v="0.1"/>
    <x v="2"/>
    <n v="2190.1320000000001"/>
    <s v="Beth Martin"/>
    <n v="34"/>
    <x v="1"/>
    <x v="151"/>
    <s v="West Virginia"/>
    <x v="2"/>
    <x v="52"/>
    <x v="4"/>
    <s v="Footwear"/>
    <x v="52"/>
    <n v="438.25"/>
    <n v="496"/>
    <s v="Mann-Austin"/>
    <s v="East"/>
    <s v="Vasquezborough"/>
    <s v="Online"/>
    <n v="2433.48"/>
    <n v="243.34800000000001"/>
    <n v="1314.75"/>
    <x v="1701"/>
    <x v="2"/>
    <n v="0.39969371709102469"/>
  </r>
  <r>
    <x v="1702"/>
    <x v="76"/>
    <x v="1"/>
    <x v="1"/>
    <x v="478"/>
    <x v="92"/>
    <s v="STORE7"/>
    <n v="2"/>
    <n v="985.79"/>
    <n v="0.04"/>
    <x v="1"/>
    <n v="1892.7167999999999"/>
    <s v="Kathy Copeland"/>
    <n v="42"/>
    <x v="0"/>
    <x v="463"/>
    <s v="Missouri"/>
    <x v="2"/>
    <x v="92"/>
    <x v="4"/>
    <s v="Footwear"/>
    <x v="92"/>
    <n v="353.47"/>
    <n v="214"/>
    <s v="Martinez-Mullins"/>
    <s v="South"/>
    <s v="Williamsfurt"/>
    <s v="Online"/>
    <n v="1971.58"/>
    <n v="78.863199999999992"/>
    <n v="706.94"/>
    <x v="1702"/>
    <x v="4"/>
    <n v="0.62649457118994234"/>
  </r>
  <r>
    <x v="1703"/>
    <x v="660"/>
    <x v="0"/>
    <x v="7"/>
    <x v="8"/>
    <x v="9"/>
    <s v="STORE14"/>
    <n v="1"/>
    <n v="255.02"/>
    <n v="0.3"/>
    <x v="0"/>
    <n v="178.51400000000001"/>
    <s v="Dr. Suzanne Bullock"/>
    <n v="60"/>
    <x v="1"/>
    <x v="8"/>
    <s v="Alabama"/>
    <x v="1"/>
    <x v="9"/>
    <x v="3"/>
    <s v="Decor"/>
    <x v="9"/>
    <n v="179.77"/>
    <n v="305"/>
    <s v="Mcdonald Inc"/>
    <s v="South"/>
    <s v="Christopherland"/>
    <s v="Outlet"/>
    <n v="255.02"/>
    <n v="76.506"/>
    <n v="179.77"/>
    <x v="1703"/>
    <x v="1"/>
    <n v="-7.03586273345508E-3"/>
  </r>
  <r>
    <x v="1704"/>
    <x v="227"/>
    <x v="2"/>
    <x v="6"/>
    <x v="50"/>
    <x v="46"/>
    <s v="STORE8"/>
    <n v="1"/>
    <n v="153.57"/>
    <n v="0.01"/>
    <x v="1"/>
    <n v="152.0343"/>
    <s v="Amy Fowler"/>
    <n v="62"/>
    <x v="1"/>
    <x v="50"/>
    <s v="New York"/>
    <x v="1"/>
    <x v="46"/>
    <x v="0"/>
    <s v="Equipment"/>
    <x v="46"/>
    <n v="21.34"/>
    <n v="65"/>
    <s v="Bean, Jones and Park"/>
    <s v="West"/>
    <s v="Thompsonborough"/>
    <s v="Online"/>
    <n v="153.57"/>
    <n v="1.5357000000000001"/>
    <n v="21.34"/>
    <x v="1704"/>
    <x v="1"/>
    <n v="0.85963693719114698"/>
  </r>
  <r>
    <x v="1705"/>
    <x v="480"/>
    <x v="2"/>
    <x v="9"/>
    <x v="73"/>
    <x v="19"/>
    <s v="STORE18"/>
    <n v="3"/>
    <n v="962.98"/>
    <n v="0.21"/>
    <x v="0"/>
    <n v="2282.2626"/>
    <s v="Dr. Ashley Yates Md"/>
    <n v="32"/>
    <x v="0"/>
    <x v="73"/>
    <s v="Wisconsin"/>
    <x v="3"/>
    <x v="19"/>
    <x v="1"/>
    <s v="Computer"/>
    <x v="19"/>
    <n v="253.33"/>
    <n v="266"/>
    <s v="Guerrero-Schmitt"/>
    <s v="East"/>
    <s v="East Stevechester"/>
    <s v="Flagship"/>
    <n v="2888.94"/>
    <n v="606.67740000000003"/>
    <n v="759.99"/>
    <x v="1705"/>
    <x v="2"/>
    <n v="0.66700150981749429"/>
  </r>
  <r>
    <x v="1706"/>
    <x v="532"/>
    <x v="0"/>
    <x v="9"/>
    <x v="333"/>
    <x v="38"/>
    <s v="STORE8"/>
    <n v="3"/>
    <n v="884.46"/>
    <n v="0.25"/>
    <x v="0"/>
    <n v="1990.0350000000001"/>
    <s v="Jay Patel"/>
    <n v="43"/>
    <x v="1"/>
    <x v="327"/>
    <s v="Rhode Island"/>
    <x v="1"/>
    <x v="38"/>
    <x v="0"/>
    <s v="Fitness"/>
    <x v="38"/>
    <n v="167.12"/>
    <n v="316"/>
    <s v="Bean, Jones and Park"/>
    <s v="West"/>
    <s v="Thompsonborough"/>
    <s v="Online"/>
    <n v="2653.38"/>
    <n v="663.34500000000003"/>
    <n v="501.36"/>
    <x v="1706"/>
    <x v="4"/>
    <n v="0.74806473252982997"/>
  </r>
  <r>
    <x v="1707"/>
    <x v="428"/>
    <x v="2"/>
    <x v="5"/>
    <x v="168"/>
    <x v="22"/>
    <s v="STORE10"/>
    <n v="4"/>
    <n v="359.71"/>
    <n v="0.05"/>
    <x v="1"/>
    <n v="1366.8979999999999"/>
    <s v="Melinda Rivera"/>
    <n v="47"/>
    <x v="1"/>
    <x v="167"/>
    <s v="New Hampshire"/>
    <x v="1"/>
    <x v="22"/>
    <x v="1"/>
    <s v="Accessories"/>
    <x v="22"/>
    <n v="349.17"/>
    <n v="476"/>
    <s v="Hill, Wagner and Ballard"/>
    <s v="East"/>
    <s v="East Davidville"/>
    <s v="Online"/>
    <n v="1438.84"/>
    <n v="71.941999999999993"/>
    <n v="1396.68"/>
    <x v="1707"/>
    <x v="0"/>
    <n v="-2.1788019296246065E-2"/>
  </r>
  <r>
    <x v="1708"/>
    <x v="388"/>
    <x v="2"/>
    <x v="6"/>
    <x v="370"/>
    <x v="57"/>
    <s v="STORE4"/>
    <n v="3"/>
    <n v="766.47"/>
    <n v="0.18"/>
    <x v="0"/>
    <n v="1885.5162"/>
    <s v="Sarah Rodgers"/>
    <n v="23"/>
    <x v="1"/>
    <x v="361"/>
    <s v="West Virginia"/>
    <x v="0"/>
    <x v="57"/>
    <x v="0"/>
    <s v="Fitness"/>
    <x v="57"/>
    <n v="190.29"/>
    <n v="260"/>
    <s v="Alexander Group"/>
    <s v="South"/>
    <s v="Port Sharon"/>
    <s v="Online"/>
    <n v="2299.41"/>
    <n v="413.89379999999994"/>
    <n v="570.87"/>
    <x v="1708"/>
    <x v="3"/>
    <n v="0.6972341049098385"/>
  </r>
  <r>
    <x v="1709"/>
    <x v="661"/>
    <x v="0"/>
    <x v="0"/>
    <x v="307"/>
    <x v="6"/>
    <s v="STORE18"/>
    <n v="1"/>
    <n v="772.07"/>
    <n v="0.26"/>
    <x v="1"/>
    <n v="571.33180000000004"/>
    <s v="Robert Harris"/>
    <n v="50"/>
    <x v="0"/>
    <x v="302"/>
    <s v="Iowa"/>
    <x v="1"/>
    <x v="6"/>
    <x v="3"/>
    <s v="Decor"/>
    <x v="6"/>
    <n v="461.47"/>
    <n v="190"/>
    <s v="Guerrero-Schmitt"/>
    <s v="East"/>
    <s v="East Stevechester"/>
    <s v="Flagship"/>
    <n v="772.07"/>
    <n v="200.73820000000001"/>
    <n v="461.47"/>
    <x v="1709"/>
    <x v="0"/>
    <n v="0.19229071443248916"/>
  </r>
  <r>
    <x v="1710"/>
    <x v="442"/>
    <x v="0"/>
    <x v="4"/>
    <x v="107"/>
    <x v="46"/>
    <s v="STORE5"/>
    <n v="3"/>
    <n v="108.31"/>
    <n v="0.26"/>
    <x v="2"/>
    <n v="240.44820000000001"/>
    <s v="Jeffrey Gomez"/>
    <n v="22"/>
    <x v="1"/>
    <x v="107"/>
    <s v="Colorado"/>
    <x v="1"/>
    <x v="46"/>
    <x v="0"/>
    <s v="Equipment"/>
    <x v="46"/>
    <n v="21.34"/>
    <n v="65"/>
    <s v="Gray Ltd"/>
    <s v="North"/>
    <s v="New Michaelchester"/>
    <s v="Outlet"/>
    <n v="324.93"/>
    <n v="84.481800000000007"/>
    <n v="64.02"/>
    <x v="1710"/>
    <x v="3"/>
    <n v="0.73374722705347761"/>
  </r>
  <r>
    <x v="1711"/>
    <x v="229"/>
    <x v="0"/>
    <x v="4"/>
    <x v="34"/>
    <x v="29"/>
    <s v="STORE6"/>
    <n v="1"/>
    <n v="502.53"/>
    <n v="0"/>
    <x v="1"/>
    <n v="502.53"/>
    <s v="Julia Jackson"/>
    <n v="46"/>
    <x v="0"/>
    <x v="34"/>
    <s v="California"/>
    <x v="1"/>
    <x v="29"/>
    <x v="3"/>
    <s v="Lighting"/>
    <x v="29"/>
    <n v="228.53"/>
    <n v="469"/>
    <s v="Benson-Elliott"/>
    <s v="East"/>
    <s v="Port Josephberg"/>
    <s v="Online"/>
    <n v="502.53"/>
    <n v="0"/>
    <n v="228.53"/>
    <x v="1711"/>
    <x v="0"/>
    <n v="0.54524108013451933"/>
  </r>
  <r>
    <x v="1712"/>
    <x v="488"/>
    <x v="0"/>
    <x v="8"/>
    <x v="136"/>
    <x v="55"/>
    <s v="STORE16"/>
    <n v="2"/>
    <n v="508.52"/>
    <n v="0.11"/>
    <x v="2"/>
    <n v="905.16559999999993"/>
    <s v="Nathan Campbell"/>
    <n v="37"/>
    <x v="0"/>
    <x v="135"/>
    <s v="Oklahoma"/>
    <x v="0"/>
    <x v="55"/>
    <x v="4"/>
    <s v="Tops"/>
    <x v="55"/>
    <n v="342.56"/>
    <n v="181"/>
    <s v="Frederick-Wright"/>
    <s v="West"/>
    <s v="New Jimmymouth"/>
    <s v="Flagship"/>
    <n v="1017.04"/>
    <n v="111.87439999999999"/>
    <n v="685.12"/>
    <x v="1712"/>
    <x v="4"/>
    <n v="0.24309982615335796"/>
  </r>
  <r>
    <x v="1713"/>
    <x v="423"/>
    <x v="0"/>
    <x v="11"/>
    <x v="228"/>
    <x v="1"/>
    <s v="STORE3"/>
    <n v="1"/>
    <n v="492"/>
    <n v="0.26"/>
    <x v="1"/>
    <n v="364.08"/>
    <s v="Gregory Curtis"/>
    <n v="45"/>
    <x v="0"/>
    <x v="227"/>
    <s v="Vermont"/>
    <x v="3"/>
    <x v="1"/>
    <x v="1"/>
    <s v="Audio"/>
    <x v="1"/>
    <n v="403.71"/>
    <n v="159"/>
    <s v="Johnson-Wright"/>
    <s v="North"/>
    <s v="Hoodberg"/>
    <s v="Outlet"/>
    <n v="492"/>
    <n v="127.92"/>
    <n v="403.71"/>
    <x v="1713"/>
    <x v="4"/>
    <n v="-0.10884970336189848"/>
  </r>
  <r>
    <x v="1714"/>
    <x v="121"/>
    <x v="0"/>
    <x v="6"/>
    <x v="144"/>
    <x v="92"/>
    <s v="STORE14"/>
    <n v="4"/>
    <n v="746.36"/>
    <n v="0.02"/>
    <x v="0"/>
    <n v="2925.7312000000002"/>
    <s v="Sara Ingram"/>
    <n v="46"/>
    <x v="1"/>
    <x v="143"/>
    <s v="Virginia"/>
    <x v="3"/>
    <x v="92"/>
    <x v="4"/>
    <s v="Footwear"/>
    <x v="92"/>
    <n v="353.47"/>
    <n v="214"/>
    <s v="Mcdonald Inc"/>
    <s v="South"/>
    <s v="Christopherland"/>
    <s v="Outlet"/>
    <n v="2985.44"/>
    <n v="59.708800000000004"/>
    <n v="1413.88"/>
    <x v="1714"/>
    <x v="0"/>
    <n v="0.51674302820436824"/>
  </r>
  <r>
    <x v="1715"/>
    <x v="260"/>
    <x v="2"/>
    <x v="2"/>
    <x v="207"/>
    <x v="21"/>
    <s v="STORE1"/>
    <n v="1"/>
    <n v="120.83"/>
    <n v="0.08"/>
    <x v="0"/>
    <n v="111.1636"/>
    <s v="Thomas Moore"/>
    <n v="51"/>
    <x v="1"/>
    <x v="206"/>
    <s v="New York"/>
    <x v="2"/>
    <x v="21"/>
    <x v="2"/>
    <s v="Haircare"/>
    <x v="21"/>
    <n v="115.82"/>
    <n v="460"/>
    <s v="Martinez, Adkins and Johnson"/>
    <s v="North"/>
    <s v="Danielmouth"/>
    <s v="Flagship"/>
    <n v="120.83"/>
    <n v="9.6663999999999994"/>
    <n v="115.82"/>
    <x v="1715"/>
    <x v="0"/>
    <n v="-4.1887812197517811E-2"/>
  </r>
  <r>
    <x v="1716"/>
    <x v="22"/>
    <x v="0"/>
    <x v="10"/>
    <x v="122"/>
    <x v="25"/>
    <s v="STORE18"/>
    <n v="2"/>
    <n v="68.31"/>
    <n v="0.28999999999999998"/>
    <x v="2"/>
    <n v="97.000199999999992"/>
    <s v="John Donaldson"/>
    <n v="27"/>
    <x v="0"/>
    <x v="121"/>
    <s v="Maine"/>
    <x v="3"/>
    <x v="25"/>
    <x v="1"/>
    <s v="Appliances"/>
    <x v="25"/>
    <n v="480.9"/>
    <n v="104"/>
    <s v="Guerrero-Schmitt"/>
    <s v="East"/>
    <s v="East Stevechester"/>
    <s v="Flagship"/>
    <n v="136.62"/>
    <n v="39.619799999999998"/>
    <n v="961.8"/>
    <x v="1716"/>
    <x v="2"/>
    <n v="-8.9154434733124273"/>
  </r>
  <r>
    <x v="1717"/>
    <x v="493"/>
    <x v="1"/>
    <x v="1"/>
    <x v="336"/>
    <x v="62"/>
    <s v="STORE18"/>
    <n v="2"/>
    <n v="761.71"/>
    <n v="0.02"/>
    <x v="1"/>
    <n v="1492.9516000000001"/>
    <s v="James Bean"/>
    <n v="50"/>
    <x v="0"/>
    <x v="330"/>
    <s v="New Mexico"/>
    <x v="3"/>
    <x v="62"/>
    <x v="0"/>
    <s v="Equipment"/>
    <x v="62"/>
    <n v="484.62"/>
    <n v="432"/>
    <s v="Guerrero-Schmitt"/>
    <s v="East"/>
    <s v="East Stevechester"/>
    <s v="Flagship"/>
    <n v="1523.42"/>
    <n v="30.468400000000003"/>
    <n v="969.24"/>
    <x v="1717"/>
    <x v="0"/>
    <n v="0.35078940268391828"/>
  </r>
  <r>
    <x v="1718"/>
    <x v="615"/>
    <x v="1"/>
    <x v="1"/>
    <x v="149"/>
    <x v="36"/>
    <s v="STORE3"/>
    <n v="4"/>
    <n v="346.37"/>
    <n v="0.18"/>
    <x v="2"/>
    <n v="1136.0935999999999"/>
    <s v="Cody Diaz"/>
    <n v="27"/>
    <x v="1"/>
    <x v="148"/>
    <s v="New Hampshire"/>
    <x v="2"/>
    <x v="36"/>
    <x v="3"/>
    <s v="Decor"/>
    <x v="36"/>
    <n v="325.26"/>
    <n v="400"/>
    <s v="Johnson-Wright"/>
    <s v="North"/>
    <s v="Hoodberg"/>
    <s v="Outlet"/>
    <n v="1385.48"/>
    <n v="249.38639999999998"/>
    <n v="1301.04"/>
    <x v="1718"/>
    <x v="2"/>
    <n v="-0.14518733315635265"/>
  </r>
  <r>
    <x v="1719"/>
    <x v="404"/>
    <x v="2"/>
    <x v="6"/>
    <x v="69"/>
    <x v="76"/>
    <s v="STORE12"/>
    <n v="1"/>
    <n v="846.3"/>
    <n v="0.14000000000000001"/>
    <x v="1"/>
    <n v="727.81799999999998"/>
    <s v="Daniel Boyd"/>
    <n v="29"/>
    <x v="1"/>
    <x v="69"/>
    <s v="West Virginia"/>
    <x v="3"/>
    <x v="76"/>
    <x v="3"/>
    <s v="Decor"/>
    <x v="76"/>
    <n v="81.75"/>
    <n v="331.3"/>
    <s v="Thomas, Bridges and Harris"/>
    <s v="North"/>
    <s v="Sabrinatown"/>
    <s v="Online"/>
    <n v="846.3"/>
    <n v="118.482"/>
    <n v="81.75"/>
    <x v="1719"/>
    <x v="2"/>
    <n v="0.88767796344690564"/>
  </r>
  <r>
    <x v="1720"/>
    <x v="248"/>
    <x v="0"/>
    <x v="3"/>
    <x v="450"/>
    <x v="90"/>
    <s v="STORE19"/>
    <n v="1"/>
    <n v="458.97"/>
    <n v="0.1"/>
    <x v="1"/>
    <n v="413.07299999999998"/>
    <s v="Summer Weiss"/>
    <n v="37"/>
    <x v="0"/>
    <x v="439"/>
    <s v="New Jersey"/>
    <x v="3"/>
    <x v="90"/>
    <x v="1"/>
    <s v="Computer"/>
    <x v="90"/>
    <n v="112.42"/>
    <n v="416"/>
    <s v="Mann-Austin"/>
    <s v="East"/>
    <s v="Vasquezborough"/>
    <s v="Online"/>
    <n v="458.97"/>
    <n v="45.897000000000006"/>
    <n v="112.42"/>
    <x v="1720"/>
    <x v="4"/>
    <n v="0.7278447150987839"/>
  </r>
  <r>
    <x v="1721"/>
    <x v="324"/>
    <x v="2"/>
    <x v="9"/>
    <x v="486"/>
    <x v="19"/>
    <s v="STORE7"/>
    <n v="2"/>
    <n v="536.61"/>
    <n v="0.14000000000000001"/>
    <x v="0"/>
    <n v="922.9692"/>
    <s v="Jennifer Figueroa"/>
    <n v="45"/>
    <x v="0"/>
    <x v="471"/>
    <s v="Ohio"/>
    <x v="3"/>
    <x v="19"/>
    <x v="1"/>
    <s v="Computer"/>
    <x v="19"/>
    <n v="253.33"/>
    <n v="266"/>
    <s v="Martinez-Mullins"/>
    <s v="South"/>
    <s v="Williamsfurt"/>
    <s v="Online"/>
    <n v="1073.22"/>
    <n v="150.25080000000003"/>
    <n v="506.66"/>
    <x v="1721"/>
    <x v="4"/>
    <n v="0.45105427136680182"/>
  </r>
  <r>
    <x v="1722"/>
    <x v="326"/>
    <x v="2"/>
    <x v="6"/>
    <x v="47"/>
    <x v="87"/>
    <s v="STORE0"/>
    <n v="3"/>
    <n v="130.41"/>
    <n v="0.14000000000000001"/>
    <x v="1"/>
    <n v="336.45780000000002"/>
    <s v="Dr. Tamara White Md"/>
    <n v="60"/>
    <x v="0"/>
    <x v="47"/>
    <s v="North Carolina"/>
    <x v="3"/>
    <x v="87"/>
    <x v="4"/>
    <s v="Accessories"/>
    <x v="87"/>
    <n v="113.83"/>
    <n v="485"/>
    <s v="Rivera-Warner"/>
    <s v="East"/>
    <s v="Washingtonfurt"/>
    <s v="Flagship"/>
    <n v="391.23"/>
    <n v="54.772200000000005"/>
    <n v="341.49"/>
    <x v="1722"/>
    <x v="1"/>
    <n v="-1.4956407608918528E-2"/>
  </r>
  <r>
    <x v="1723"/>
    <x v="102"/>
    <x v="2"/>
    <x v="9"/>
    <x v="111"/>
    <x v="41"/>
    <s v="STORE12"/>
    <n v="4"/>
    <n v="706.67"/>
    <n v="0.01"/>
    <x v="0"/>
    <n v="2798.4132"/>
    <s v="Christopher Ford"/>
    <n v="56"/>
    <x v="0"/>
    <x v="110"/>
    <s v="Ohio"/>
    <x v="3"/>
    <x v="41"/>
    <x v="2"/>
    <s v="Makeup"/>
    <x v="41"/>
    <n v="183.04"/>
    <n v="457"/>
    <s v="Thomas, Bridges and Harris"/>
    <s v="North"/>
    <s v="Sabrinatown"/>
    <s v="Online"/>
    <n v="2826.68"/>
    <n v="28.2668"/>
    <n v="732.16"/>
    <x v="1723"/>
    <x v="1"/>
    <n v="0.73836601399678936"/>
  </r>
  <r>
    <x v="1724"/>
    <x v="662"/>
    <x v="2"/>
    <x v="4"/>
    <x v="422"/>
    <x v="16"/>
    <s v="STORE3"/>
    <n v="3"/>
    <n v="523.45000000000005"/>
    <n v="0.17"/>
    <x v="0"/>
    <n v="1303.3905"/>
    <s v="Jacqueline Payne"/>
    <n v="46"/>
    <x v="0"/>
    <x v="411"/>
    <s v="Missouri"/>
    <x v="0"/>
    <x v="16"/>
    <x v="3"/>
    <s v="Decor"/>
    <x v="16"/>
    <n v="219.12"/>
    <n v="378"/>
    <s v="Johnson-Wright"/>
    <s v="North"/>
    <s v="Hoodberg"/>
    <s v="Outlet"/>
    <n v="1570.3500000000001"/>
    <n v="266.95950000000005"/>
    <n v="657.36"/>
    <x v="1724"/>
    <x v="0"/>
    <n v="0.49565383513229533"/>
  </r>
  <r>
    <x v="1725"/>
    <x v="437"/>
    <x v="2"/>
    <x v="6"/>
    <x v="442"/>
    <x v="52"/>
    <s v="STORE18"/>
    <n v="3"/>
    <n v="482.2"/>
    <n v="0.23"/>
    <x v="2"/>
    <n v="1113.8820000000001"/>
    <s v="Ms. Maria Leach"/>
    <n v="64"/>
    <x v="0"/>
    <x v="431"/>
    <s v="Pennsylvania"/>
    <x v="1"/>
    <x v="52"/>
    <x v="4"/>
    <s v="Footwear"/>
    <x v="52"/>
    <n v="438.25"/>
    <n v="496"/>
    <s v="Guerrero-Schmitt"/>
    <s v="East"/>
    <s v="East Stevechester"/>
    <s v="Flagship"/>
    <n v="1446.6"/>
    <n v="332.71800000000002"/>
    <n v="1314.75"/>
    <x v="1725"/>
    <x v="1"/>
    <n v="-0.18033148933190404"/>
  </r>
  <r>
    <x v="1726"/>
    <x v="142"/>
    <x v="2"/>
    <x v="9"/>
    <x v="377"/>
    <x v="81"/>
    <s v="STORE5"/>
    <n v="4"/>
    <n v="688.86"/>
    <n v="0.02"/>
    <x v="2"/>
    <n v="2700.3312000000001"/>
    <s v="Donald Lee"/>
    <n v="26"/>
    <x v="0"/>
    <x v="368"/>
    <s v="Illinois"/>
    <x v="3"/>
    <x v="81"/>
    <x v="2"/>
    <s v="Skincare"/>
    <x v="81"/>
    <n v="266.86"/>
    <n v="458"/>
    <s v="Gray Ltd"/>
    <s v="North"/>
    <s v="New Michaelchester"/>
    <s v="Outlet"/>
    <n v="2755.44"/>
    <n v="55.108800000000002"/>
    <n v="1067.44"/>
    <x v="1726"/>
    <x v="2"/>
    <n v="0.60470034194324018"/>
  </r>
  <r>
    <x v="1727"/>
    <x v="98"/>
    <x v="1"/>
    <x v="11"/>
    <x v="193"/>
    <x v="21"/>
    <s v="STORE0"/>
    <n v="1"/>
    <n v="145.47999999999999"/>
    <n v="0.1"/>
    <x v="2"/>
    <n v="130.93199999999999"/>
    <s v="Jonathan Steele"/>
    <n v="52"/>
    <x v="1"/>
    <x v="192"/>
    <s v="Oregon"/>
    <x v="2"/>
    <x v="21"/>
    <x v="2"/>
    <s v="Haircare"/>
    <x v="21"/>
    <n v="115.82"/>
    <n v="460"/>
    <s v="Rivera-Warner"/>
    <s v="East"/>
    <s v="Washingtonfurt"/>
    <s v="Flagship"/>
    <n v="145.47999999999999"/>
    <n v="14.548"/>
    <n v="115.82"/>
    <x v="1727"/>
    <x v="0"/>
    <n v="0.1154186906180307"/>
  </r>
  <r>
    <x v="1728"/>
    <x v="419"/>
    <x v="0"/>
    <x v="8"/>
    <x v="406"/>
    <x v="45"/>
    <s v="STORE11"/>
    <n v="4"/>
    <n v="862.25"/>
    <n v="0.28000000000000003"/>
    <x v="1"/>
    <n v="2483.2800000000002"/>
    <s v="Debra Liu"/>
    <n v="55"/>
    <x v="0"/>
    <x v="395"/>
    <s v="Minnesota"/>
    <x v="3"/>
    <x v="45"/>
    <x v="0"/>
    <s v="Team Sports"/>
    <x v="45"/>
    <n v="204.39"/>
    <n v="281"/>
    <s v="Aguirre-Keller"/>
    <s v="South"/>
    <s v="Lake Michael"/>
    <s v="Online"/>
    <n v="3449"/>
    <n v="965.72000000000014"/>
    <n v="817.56"/>
    <x v="1728"/>
    <x v="0"/>
    <n v="0.67077413743113956"/>
  </r>
  <r>
    <x v="1729"/>
    <x v="627"/>
    <x v="0"/>
    <x v="4"/>
    <x v="404"/>
    <x v="55"/>
    <s v="STORE14"/>
    <n v="4"/>
    <n v="146.12"/>
    <n v="0.12"/>
    <x v="2"/>
    <n v="514.3424"/>
    <s v="Ricardo Jones"/>
    <n v="30"/>
    <x v="0"/>
    <x v="394"/>
    <s v="Minnesota"/>
    <x v="2"/>
    <x v="55"/>
    <x v="4"/>
    <s v="Tops"/>
    <x v="55"/>
    <n v="342.56"/>
    <n v="181"/>
    <s v="Mcdonald Inc"/>
    <s v="South"/>
    <s v="Christopherland"/>
    <s v="Outlet"/>
    <n v="584.48"/>
    <n v="70.137600000000006"/>
    <n v="1370.24"/>
    <x v="1729"/>
    <x v="2"/>
    <n v="-1.6640619167309558"/>
  </r>
  <r>
    <x v="1730"/>
    <x v="583"/>
    <x v="0"/>
    <x v="8"/>
    <x v="151"/>
    <x v="45"/>
    <s v="STORE18"/>
    <n v="2"/>
    <n v="695.02"/>
    <n v="0.3"/>
    <x v="2"/>
    <n v="973.02799999999991"/>
    <s v="Earl Smith Dds"/>
    <n v="59"/>
    <x v="0"/>
    <x v="150"/>
    <s v="South Dakota"/>
    <x v="0"/>
    <x v="45"/>
    <x v="0"/>
    <s v="Team Sports"/>
    <x v="45"/>
    <n v="204.39"/>
    <n v="281"/>
    <s v="Guerrero-Schmitt"/>
    <s v="East"/>
    <s v="East Stevechester"/>
    <s v="Flagship"/>
    <n v="1390.04"/>
    <n v="417.012"/>
    <n v="408.78"/>
    <x v="1730"/>
    <x v="1"/>
    <n v="0.57988875962459452"/>
  </r>
  <r>
    <x v="1731"/>
    <x v="602"/>
    <x v="1"/>
    <x v="3"/>
    <x v="209"/>
    <x v="32"/>
    <s v="STORE10"/>
    <n v="2"/>
    <n v="886.67"/>
    <n v="0.24"/>
    <x v="1"/>
    <n v="1347.7384"/>
    <s v="Jordan Wells"/>
    <n v="47"/>
    <x v="1"/>
    <x v="208"/>
    <s v="New Jersey"/>
    <x v="0"/>
    <x v="32"/>
    <x v="2"/>
    <s v="Skincare"/>
    <x v="32"/>
    <n v="358.47"/>
    <n v="213"/>
    <s v="Hill, Wagner and Ballard"/>
    <s v="East"/>
    <s v="East Davidville"/>
    <s v="Online"/>
    <n v="1773.34"/>
    <n v="425.60159999999996"/>
    <n v="716.94"/>
    <x v="1731"/>
    <x v="0"/>
    <n v="0.46804216604646715"/>
  </r>
  <r>
    <x v="1732"/>
    <x v="312"/>
    <x v="0"/>
    <x v="1"/>
    <x v="76"/>
    <x v="73"/>
    <s v="STORE18"/>
    <n v="2"/>
    <n v="864.09"/>
    <n v="0.06"/>
    <x v="2"/>
    <n v="1624.4892"/>
    <s v="Katherine Dorsey"/>
    <n v="24"/>
    <x v="0"/>
    <x v="76"/>
    <s v="Oklahoma"/>
    <x v="1"/>
    <x v="73"/>
    <x v="2"/>
    <s v="Haircare"/>
    <x v="73"/>
    <n v="340.39"/>
    <n v="177"/>
    <s v="Guerrero-Schmitt"/>
    <s v="East"/>
    <s v="East Stevechester"/>
    <s v="Flagship"/>
    <n v="1728.18"/>
    <n v="103.6908"/>
    <n v="680.78"/>
    <x v="1732"/>
    <x v="3"/>
    <n v="0.5809267306917153"/>
  </r>
  <r>
    <x v="1733"/>
    <x v="589"/>
    <x v="2"/>
    <x v="0"/>
    <x v="458"/>
    <x v="21"/>
    <s v="STORE9"/>
    <n v="1"/>
    <n v="437.65"/>
    <n v="0.02"/>
    <x v="1"/>
    <n v="428.89699999999999"/>
    <s v="Jeremy Harris"/>
    <n v="59"/>
    <x v="1"/>
    <x v="446"/>
    <s v="Ohio"/>
    <x v="3"/>
    <x v="21"/>
    <x v="2"/>
    <s v="Haircare"/>
    <x v="21"/>
    <n v="115.82"/>
    <n v="460"/>
    <s v="Moore, Padilla and Butler"/>
    <s v="South"/>
    <s v="East Johnstad"/>
    <s v="Flagship"/>
    <n v="437.65"/>
    <n v="8.7530000000000001"/>
    <n v="115.82"/>
    <x v="1733"/>
    <x v="1"/>
    <n v="0.7299584748785839"/>
  </r>
  <r>
    <x v="1734"/>
    <x v="20"/>
    <x v="2"/>
    <x v="0"/>
    <x v="349"/>
    <x v="14"/>
    <s v="STORE13"/>
    <n v="2"/>
    <n v="208.09"/>
    <n v="0.27"/>
    <x v="0"/>
    <n v="303.81139999999999"/>
    <s v="Christina Garcia"/>
    <n v="37"/>
    <x v="1"/>
    <x v="342"/>
    <s v="Kansas"/>
    <x v="1"/>
    <x v="14"/>
    <x v="4"/>
    <s v="Tops"/>
    <x v="14"/>
    <n v="223.43"/>
    <n v="154"/>
    <s v="Gardner, Humphrey and Contreras"/>
    <s v="East"/>
    <s v="Johnsonville"/>
    <s v="Flagship"/>
    <n v="416.18"/>
    <n v="112.36860000000001"/>
    <n v="446.86"/>
    <x v="1734"/>
    <x v="4"/>
    <n v="-0.47084671608767814"/>
  </r>
  <r>
    <x v="1735"/>
    <x v="107"/>
    <x v="0"/>
    <x v="0"/>
    <x v="76"/>
    <x v="47"/>
    <s v="STORE17"/>
    <n v="4"/>
    <n v="825.78"/>
    <n v="0.02"/>
    <x v="0"/>
    <n v="3237.0576000000001"/>
    <s v="Katherine Dorsey"/>
    <n v="24"/>
    <x v="0"/>
    <x v="76"/>
    <s v="Oklahoma"/>
    <x v="1"/>
    <x v="47"/>
    <x v="1"/>
    <s v="Computer"/>
    <x v="47"/>
    <n v="377.52"/>
    <n v="485"/>
    <s v="Holloway Ltd"/>
    <s v="North"/>
    <s v="Bensonhaven"/>
    <s v="Flagship"/>
    <n v="3303.12"/>
    <n v="66.062399999999997"/>
    <n v="1510.08"/>
    <x v="1735"/>
    <x v="3"/>
    <n v="0.53350227688256158"/>
  </r>
  <r>
    <x v="1736"/>
    <x v="154"/>
    <x v="0"/>
    <x v="4"/>
    <x v="5"/>
    <x v="60"/>
    <s v="STORE17"/>
    <n v="3"/>
    <n v="849.77"/>
    <n v="0.12"/>
    <x v="1"/>
    <n v="2243.3928000000001"/>
    <s v="Anthony Phillips"/>
    <n v="18"/>
    <x v="1"/>
    <x v="5"/>
    <s v="Rhode Island"/>
    <x v="1"/>
    <x v="60"/>
    <x v="4"/>
    <s v="Accessories"/>
    <x v="60"/>
    <n v="174.02"/>
    <n v="268"/>
    <s v="Holloway Ltd"/>
    <s v="North"/>
    <s v="Bensonhaven"/>
    <s v="Flagship"/>
    <n v="2549.31"/>
    <n v="305.91719999999998"/>
    <n v="522.06000000000006"/>
    <x v="1736"/>
    <x v="3"/>
    <n v="0.76728997258081599"/>
  </r>
  <r>
    <x v="1737"/>
    <x v="158"/>
    <x v="0"/>
    <x v="4"/>
    <x v="33"/>
    <x v="17"/>
    <s v="STORE4"/>
    <n v="1"/>
    <n v="88.78"/>
    <n v="0.18"/>
    <x v="0"/>
    <n v="72.799600000000012"/>
    <s v="Evelyn Brown"/>
    <n v="39"/>
    <x v="0"/>
    <x v="33"/>
    <s v="New Mexico"/>
    <x v="0"/>
    <x v="17"/>
    <x v="2"/>
    <s v="Fragrance"/>
    <x v="17"/>
    <n v="482.75"/>
    <n v="444"/>
    <s v="Alexander Group"/>
    <s v="South"/>
    <s v="Port Sharon"/>
    <s v="Online"/>
    <n v="88.78"/>
    <n v="15.980399999999999"/>
    <n v="482.75"/>
    <x v="1737"/>
    <x v="4"/>
    <n v="-5.6312177539437025"/>
  </r>
  <r>
    <x v="1738"/>
    <x v="455"/>
    <x v="0"/>
    <x v="7"/>
    <x v="226"/>
    <x v="36"/>
    <s v="STORE4"/>
    <n v="4"/>
    <n v="507.22"/>
    <n v="0.14000000000000001"/>
    <x v="1"/>
    <n v="1744.8368"/>
    <s v="Todd Poole"/>
    <n v="29"/>
    <x v="1"/>
    <x v="225"/>
    <s v="Ohio"/>
    <x v="3"/>
    <x v="36"/>
    <x v="3"/>
    <s v="Decor"/>
    <x v="36"/>
    <n v="325.26"/>
    <n v="400"/>
    <s v="Alexander Group"/>
    <s v="South"/>
    <s v="Port Sharon"/>
    <s v="Online"/>
    <n v="2028.88"/>
    <n v="284.04320000000007"/>
    <n v="1301.04"/>
    <x v="1738"/>
    <x v="2"/>
    <n v="0.25434860154256267"/>
  </r>
  <r>
    <x v="1739"/>
    <x v="649"/>
    <x v="2"/>
    <x v="7"/>
    <x v="214"/>
    <x v="99"/>
    <s v="STORE0"/>
    <n v="3"/>
    <n v="330.98"/>
    <n v="0.11"/>
    <x v="0"/>
    <n v="883.71660000000008"/>
    <s v="Robert House"/>
    <n v="34"/>
    <x v="0"/>
    <x v="213"/>
    <s v="Maryland"/>
    <x v="0"/>
    <x v="99"/>
    <x v="4"/>
    <s v="Outerwear"/>
    <x v="99"/>
    <n v="358.47"/>
    <n v="143"/>
    <s v="Rivera-Warner"/>
    <s v="East"/>
    <s v="Washingtonfurt"/>
    <s v="Flagship"/>
    <n v="992.94"/>
    <n v="109.22340000000001"/>
    <n v="1075.4100000000001"/>
    <x v="1739"/>
    <x v="2"/>
    <n v="-0.21691727868413921"/>
  </r>
  <r>
    <x v="1740"/>
    <x v="663"/>
    <x v="0"/>
    <x v="8"/>
    <x v="370"/>
    <x v="92"/>
    <s v="STORE19"/>
    <n v="4"/>
    <n v="442.87"/>
    <n v="0.08"/>
    <x v="0"/>
    <n v="1629.7616"/>
    <s v="Sarah Rodgers"/>
    <n v="23"/>
    <x v="1"/>
    <x v="361"/>
    <s v="West Virginia"/>
    <x v="0"/>
    <x v="92"/>
    <x v="4"/>
    <s v="Footwear"/>
    <x v="92"/>
    <n v="353.47"/>
    <n v="214"/>
    <s v="Mann-Austin"/>
    <s v="East"/>
    <s v="Vasquezborough"/>
    <s v="Online"/>
    <n v="1771.48"/>
    <n v="141.7184"/>
    <n v="1413.88"/>
    <x v="1740"/>
    <x v="3"/>
    <n v="0.13246207298048987"/>
  </r>
  <r>
    <x v="1741"/>
    <x v="200"/>
    <x v="2"/>
    <x v="7"/>
    <x v="442"/>
    <x v="99"/>
    <s v="STORE2"/>
    <n v="2"/>
    <n v="939.66"/>
    <n v="0.14000000000000001"/>
    <x v="1"/>
    <n v="1616.2152000000001"/>
    <s v="Ms. Maria Leach"/>
    <n v="64"/>
    <x v="0"/>
    <x v="431"/>
    <s v="Pennsylvania"/>
    <x v="1"/>
    <x v="99"/>
    <x v="4"/>
    <s v="Outerwear"/>
    <x v="99"/>
    <n v="358.47"/>
    <n v="143"/>
    <s v="Black-Horn"/>
    <s v="South"/>
    <s v="North Nancyview"/>
    <s v="Outlet"/>
    <n v="1879.32"/>
    <n v="263.10480000000001"/>
    <n v="716.94"/>
    <x v="1741"/>
    <x v="1"/>
    <n v="0.55640808229003169"/>
  </r>
  <r>
    <x v="1742"/>
    <x v="90"/>
    <x v="0"/>
    <x v="8"/>
    <x v="145"/>
    <x v="78"/>
    <s v="STORE3"/>
    <n v="1"/>
    <n v="24.13"/>
    <n v="0"/>
    <x v="0"/>
    <n v="24.13"/>
    <s v="Gloria Taylor"/>
    <n v="56"/>
    <x v="1"/>
    <x v="144"/>
    <s v="Louisiana"/>
    <x v="1"/>
    <x v="78"/>
    <x v="0"/>
    <s v="Team Sports"/>
    <x v="78"/>
    <n v="107.06"/>
    <n v="359"/>
    <s v="Johnson-Wright"/>
    <s v="North"/>
    <s v="Hoodberg"/>
    <s v="Outlet"/>
    <n v="24.13"/>
    <n v="0"/>
    <n v="107.06"/>
    <x v="1742"/>
    <x v="1"/>
    <n v="-3.4368006630750108"/>
  </r>
  <r>
    <x v="1743"/>
    <x v="648"/>
    <x v="0"/>
    <x v="9"/>
    <x v="190"/>
    <x v="89"/>
    <s v="STORE3"/>
    <n v="3"/>
    <n v="239.54"/>
    <n v="0.28999999999999998"/>
    <x v="2"/>
    <n v="510.22019999999998"/>
    <s v="Chloe Aguilar"/>
    <n v="58"/>
    <x v="0"/>
    <x v="189"/>
    <s v="Arizona"/>
    <x v="3"/>
    <x v="89"/>
    <x v="0"/>
    <s v="Fitness"/>
    <x v="89"/>
    <n v="313.26"/>
    <n v="369"/>
    <s v="Johnson-Wright"/>
    <s v="North"/>
    <s v="Hoodberg"/>
    <s v="Outlet"/>
    <n v="718.62"/>
    <n v="208.3998"/>
    <n v="939.78"/>
    <x v="1743"/>
    <x v="1"/>
    <n v="-0.84191061035999759"/>
  </r>
  <r>
    <x v="1744"/>
    <x v="313"/>
    <x v="1"/>
    <x v="3"/>
    <x v="382"/>
    <x v="54"/>
    <s v="STORE14"/>
    <n v="1"/>
    <n v="588.53"/>
    <n v="0.1"/>
    <x v="0"/>
    <n v="529.67700000000002"/>
    <s v="Sheri Joyce"/>
    <n v="26"/>
    <x v="0"/>
    <x v="373"/>
    <s v="Kentucky"/>
    <x v="1"/>
    <x v="54"/>
    <x v="4"/>
    <s v="Outerwear"/>
    <x v="54"/>
    <n v="167.34"/>
    <n v="296"/>
    <s v="Mcdonald Inc"/>
    <s v="South"/>
    <s v="Christopherland"/>
    <s v="Outlet"/>
    <n v="588.53"/>
    <n v="58.853000000000002"/>
    <n v="167.34"/>
    <x v="1744"/>
    <x v="2"/>
    <n v="0.68407161345499234"/>
  </r>
  <r>
    <x v="1745"/>
    <x v="198"/>
    <x v="2"/>
    <x v="0"/>
    <x v="285"/>
    <x v="17"/>
    <s v="STORE15"/>
    <n v="1"/>
    <n v="145.96"/>
    <n v="0.3"/>
    <x v="0"/>
    <n v="102.172"/>
    <s v="Misty Ferguson"/>
    <n v="58"/>
    <x v="0"/>
    <x v="282"/>
    <s v="Connecticut"/>
    <x v="0"/>
    <x v="17"/>
    <x v="2"/>
    <s v="Fragrance"/>
    <x v="17"/>
    <n v="482.75"/>
    <n v="444"/>
    <s v="Shelton PLC"/>
    <s v="North"/>
    <s v="East Jenniferstad"/>
    <s v="Flagship"/>
    <n v="145.96"/>
    <n v="43.788000000000004"/>
    <n v="482.75"/>
    <x v="1745"/>
    <x v="1"/>
    <n v="-3.7248756998003367"/>
  </r>
  <r>
    <x v="1746"/>
    <x v="133"/>
    <x v="0"/>
    <x v="11"/>
    <x v="210"/>
    <x v="7"/>
    <s v="STORE4"/>
    <n v="4"/>
    <n v="640.91"/>
    <n v="0.06"/>
    <x v="0"/>
    <n v="2409.8216000000002"/>
    <s v="Colleen Maynard"/>
    <n v="29"/>
    <x v="0"/>
    <x v="209"/>
    <s v="Utah"/>
    <x v="0"/>
    <x v="7"/>
    <x v="3"/>
    <s v="Storage"/>
    <x v="7"/>
    <n v="138.05000000000001"/>
    <n v="89"/>
    <s v="Alexander Group"/>
    <s v="South"/>
    <s v="Port Sharon"/>
    <s v="Online"/>
    <n v="2563.64"/>
    <n v="153.8184"/>
    <n v="552.20000000000005"/>
    <x v="1746"/>
    <x v="2"/>
    <n v="0.77085440681584061"/>
  </r>
  <r>
    <x v="1747"/>
    <x v="420"/>
    <x v="2"/>
    <x v="5"/>
    <x v="229"/>
    <x v="91"/>
    <s v="STORE11"/>
    <n v="3"/>
    <n v="773.86"/>
    <n v="0.22"/>
    <x v="0"/>
    <n v="1810.8324"/>
    <s v="William Martin"/>
    <n v="19"/>
    <x v="0"/>
    <x v="228"/>
    <s v="Connecticut"/>
    <x v="1"/>
    <x v="91"/>
    <x v="2"/>
    <s v="Makeup"/>
    <x v="91"/>
    <n v="299.11"/>
    <n v="118"/>
    <s v="Aguirre-Keller"/>
    <s v="South"/>
    <s v="Lake Michael"/>
    <s v="Online"/>
    <n v="2321.58"/>
    <n v="510.74759999999998"/>
    <n v="897.33"/>
    <x v="1747"/>
    <x v="3"/>
    <n v="0.50446546019388649"/>
  </r>
  <r>
    <x v="1748"/>
    <x v="299"/>
    <x v="2"/>
    <x v="9"/>
    <x v="191"/>
    <x v="45"/>
    <s v="STORE15"/>
    <n v="2"/>
    <n v="31.28"/>
    <n v="0.2"/>
    <x v="2"/>
    <n v="50.048000000000002"/>
    <s v="Samantha Lee"/>
    <n v="36"/>
    <x v="1"/>
    <x v="190"/>
    <s v="Connecticut"/>
    <x v="3"/>
    <x v="45"/>
    <x v="0"/>
    <s v="Team Sports"/>
    <x v="45"/>
    <n v="204.39"/>
    <n v="281"/>
    <s v="Shelton PLC"/>
    <s v="North"/>
    <s v="East Jenniferstad"/>
    <s v="Flagship"/>
    <n v="62.56"/>
    <n v="12.512"/>
    <n v="408.78"/>
    <x v="1748"/>
    <x v="4"/>
    <n v="-7.1677589514066486"/>
  </r>
  <r>
    <x v="1749"/>
    <x v="253"/>
    <x v="2"/>
    <x v="0"/>
    <x v="141"/>
    <x v="74"/>
    <s v="STORE6"/>
    <n v="4"/>
    <n v="389.22"/>
    <n v="0.18"/>
    <x v="0"/>
    <n v="1276.6415999999999"/>
    <s v="James Orozco"/>
    <n v="37"/>
    <x v="1"/>
    <x v="140"/>
    <s v="Maine"/>
    <x v="0"/>
    <x v="74"/>
    <x v="0"/>
    <s v="Fitness"/>
    <x v="74"/>
    <n v="152.91999999999999"/>
    <n v="281"/>
    <s v="Benson-Elliott"/>
    <s v="East"/>
    <s v="Port Josephberg"/>
    <s v="Online"/>
    <n v="1556.88"/>
    <n v="280.23840000000001"/>
    <n v="611.67999999999995"/>
    <x v="1749"/>
    <x v="4"/>
    <n v="0.52086787709252147"/>
  </r>
  <r>
    <x v="1750"/>
    <x v="137"/>
    <x v="0"/>
    <x v="0"/>
    <x v="270"/>
    <x v="91"/>
    <s v="STORE15"/>
    <n v="3"/>
    <n v="543.44000000000005"/>
    <n v="0.13"/>
    <x v="1"/>
    <n v="1418.3784000000001"/>
    <s v="Laura Alvarez"/>
    <n v="49"/>
    <x v="1"/>
    <x v="268"/>
    <s v="Washington"/>
    <x v="1"/>
    <x v="91"/>
    <x v="2"/>
    <s v="Makeup"/>
    <x v="91"/>
    <n v="299.11"/>
    <n v="118"/>
    <s v="Shelton PLC"/>
    <s v="North"/>
    <s v="East Jenniferstad"/>
    <s v="Flagship"/>
    <n v="1630.3200000000002"/>
    <n v="211.94160000000002"/>
    <n v="897.33"/>
    <x v="1750"/>
    <x v="0"/>
    <n v="0.36735500202202742"/>
  </r>
  <r>
    <x v="1751"/>
    <x v="627"/>
    <x v="0"/>
    <x v="4"/>
    <x v="99"/>
    <x v="0"/>
    <s v="STORE19"/>
    <n v="4"/>
    <n v="715.42"/>
    <n v="0.28999999999999998"/>
    <x v="1"/>
    <n v="2031.7927999999999"/>
    <s v="Christopher David"/>
    <n v="42"/>
    <x v="0"/>
    <x v="99"/>
    <s v="Massachusetts"/>
    <x v="2"/>
    <x v="0"/>
    <x v="0"/>
    <s v="Team Sports"/>
    <x v="0"/>
    <n v="245.98"/>
    <n v="471"/>
    <s v="Mann-Austin"/>
    <s v="East"/>
    <s v="Vasquezborough"/>
    <s v="Online"/>
    <n v="2861.68"/>
    <n v="829.88719999999989"/>
    <n v="983.92"/>
    <x v="1751"/>
    <x v="4"/>
    <n v="0.51573802210540376"/>
  </r>
  <r>
    <x v="1752"/>
    <x v="115"/>
    <x v="2"/>
    <x v="7"/>
    <x v="370"/>
    <x v="21"/>
    <s v="STORE4"/>
    <n v="4"/>
    <n v="676.14"/>
    <n v="0.11"/>
    <x v="2"/>
    <n v="2407.0583999999999"/>
    <s v="Sarah Rodgers"/>
    <n v="23"/>
    <x v="1"/>
    <x v="361"/>
    <s v="West Virginia"/>
    <x v="0"/>
    <x v="21"/>
    <x v="2"/>
    <s v="Haircare"/>
    <x v="21"/>
    <n v="115.82"/>
    <n v="460"/>
    <s v="Alexander Group"/>
    <s v="South"/>
    <s v="Port Sharon"/>
    <s v="Online"/>
    <n v="2704.56"/>
    <n v="297.5016"/>
    <n v="463.28"/>
    <x v="1752"/>
    <x v="3"/>
    <n v="0.80753271295785756"/>
  </r>
  <r>
    <x v="1753"/>
    <x v="664"/>
    <x v="0"/>
    <x v="5"/>
    <x v="269"/>
    <x v="11"/>
    <s v="STORE1"/>
    <n v="4"/>
    <n v="352.72"/>
    <n v="0.25"/>
    <x v="0"/>
    <n v="1058.1600000000001"/>
    <s v="Jamie Yoder"/>
    <n v="43"/>
    <x v="0"/>
    <x v="267"/>
    <s v="Wisconsin"/>
    <x v="1"/>
    <x v="11"/>
    <x v="1"/>
    <s v="Mobile"/>
    <x v="11"/>
    <n v="326.06"/>
    <n v="301"/>
    <s v="Martinez, Adkins and Johnson"/>
    <s v="North"/>
    <s v="Danielmouth"/>
    <s v="Flagship"/>
    <n v="1410.88"/>
    <n v="352.72"/>
    <n v="1304.24"/>
    <x v="1753"/>
    <x v="4"/>
    <n v="-0.23255462311937694"/>
  </r>
  <r>
    <x v="1754"/>
    <x v="343"/>
    <x v="2"/>
    <x v="5"/>
    <x v="348"/>
    <x v="75"/>
    <s v="STORE12"/>
    <n v="1"/>
    <n v="470.18"/>
    <n v="0.19"/>
    <x v="1"/>
    <n v="380.84580000000011"/>
    <s v="Teresa Stokes"/>
    <n v="41"/>
    <x v="1"/>
    <x v="120"/>
    <s v="Iowa"/>
    <x v="1"/>
    <x v="75"/>
    <x v="1"/>
    <s v="Accessories"/>
    <x v="75"/>
    <n v="449.4"/>
    <n v="338"/>
    <s v="Thomas, Bridges and Harris"/>
    <s v="North"/>
    <s v="Sabrinatown"/>
    <s v="Online"/>
    <n v="470.18"/>
    <n v="89.334199999999996"/>
    <n v="449.4"/>
    <x v="1754"/>
    <x v="4"/>
    <n v="-0.18000513593690634"/>
  </r>
  <r>
    <x v="1755"/>
    <x v="665"/>
    <x v="2"/>
    <x v="7"/>
    <x v="409"/>
    <x v="73"/>
    <s v="STORE11"/>
    <n v="1"/>
    <n v="891.79"/>
    <n v="0.03"/>
    <x v="0"/>
    <n v="865.03629999999998"/>
    <s v="Timothy Sanders"/>
    <n v="29"/>
    <x v="0"/>
    <x v="398"/>
    <s v="Florida"/>
    <x v="3"/>
    <x v="73"/>
    <x v="2"/>
    <s v="Haircare"/>
    <x v="73"/>
    <n v="340.39"/>
    <n v="177"/>
    <s v="Aguirre-Keller"/>
    <s v="South"/>
    <s v="Lake Michael"/>
    <s v="Online"/>
    <n v="891.79"/>
    <n v="26.753699999999998"/>
    <n v="340.39"/>
    <x v="1755"/>
    <x v="2"/>
    <n v="0.60650206239899995"/>
  </r>
  <r>
    <x v="1756"/>
    <x v="155"/>
    <x v="0"/>
    <x v="10"/>
    <x v="14"/>
    <x v="41"/>
    <s v="STORE17"/>
    <n v="2"/>
    <n v="433.07"/>
    <n v="0.25"/>
    <x v="2"/>
    <n v="649.60500000000002"/>
    <s v="Sherry Cabrera"/>
    <n v="55"/>
    <x v="0"/>
    <x v="14"/>
    <s v="Pennsylvania"/>
    <x v="2"/>
    <x v="41"/>
    <x v="2"/>
    <s v="Makeup"/>
    <x v="41"/>
    <n v="183.04"/>
    <n v="457"/>
    <s v="Holloway Ltd"/>
    <s v="North"/>
    <s v="Bensonhaven"/>
    <s v="Flagship"/>
    <n v="866.14"/>
    <n v="216.535"/>
    <n v="366.08"/>
    <x v="1756"/>
    <x v="0"/>
    <n v="0.43645753958174588"/>
  </r>
  <r>
    <x v="1757"/>
    <x v="648"/>
    <x v="0"/>
    <x v="9"/>
    <x v="172"/>
    <x v="73"/>
    <s v="STORE19"/>
    <n v="3"/>
    <n v="626.71"/>
    <n v="7.0000000000000007E-2"/>
    <x v="2"/>
    <n v="1748.5209"/>
    <s v="Kenneth Lambert"/>
    <n v="55"/>
    <x v="1"/>
    <x v="171"/>
    <s v="Kansas"/>
    <x v="1"/>
    <x v="73"/>
    <x v="2"/>
    <s v="Haircare"/>
    <x v="73"/>
    <n v="340.39"/>
    <n v="177"/>
    <s v="Mann-Austin"/>
    <s v="East"/>
    <s v="Vasquezborough"/>
    <s v="Online"/>
    <n v="1880.13"/>
    <n v="131.60910000000001"/>
    <n v="1021.17"/>
    <x v="1757"/>
    <x v="0"/>
    <n v="0.41598067257874927"/>
  </r>
  <r>
    <x v="1758"/>
    <x v="120"/>
    <x v="2"/>
    <x v="8"/>
    <x v="136"/>
    <x v="14"/>
    <s v="STORE0"/>
    <n v="2"/>
    <n v="324.18"/>
    <n v="0.06"/>
    <x v="2"/>
    <n v="609.45839999999998"/>
    <s v="Nathan Campbell"/>
    <n v="37"/>
    <x v="0"/>
    <x v="135"/>
    <s v="Oklahoma"/>
    <x v="0"/>
    <x v="14"/>
    <x v="4"/>
    <s v="Tops"/>
    <x v="14"/>
    <n v="223.43"/>
    <n v="154"/>
    <s v="Rivera-Warner"/>
    <s v="East"/>
    <s v="Washingtonfurt"/>
    <s v="Flagship"/>
    <n v="648.36"/>
    <n v="38.901600000000002"/>
    <n v="446.86"/>
    <x v="1758"/>
    <x v="4"/>
    <n v="0.26679163007680257"/>
  </r>
  <r>
    <x v="1759"/>
    <x v="134"/>
    <x v="0"/>
    <x v="2"/>
    <x v="199"/>
    <x v="66"/>
    <s v="STORE17"/>
    <n v="4"/>
    <n v="839.74"/>
    <n v="0.13"/>
    <x v="1"/>
    <n v="2922.2952"/>
    <s v="Nathan Hernandez"/>
    <n v="32"/>
    <x v="1"/>
    <x v="198"/>
    <s v="Montana"/>
    <x v="2"/>
    <x v="66"/>
    <x v="3"/>
    <s v="Decor"/>
    <x v="66"/>
    <n v="48.01"/>
    <n v="439"/>
    <s v="Holloway Ltd"/>
    <s v="North"/>
    <s v="Bensonhaven"/>
    <s v="Flagship"/>
    <n v="3358.96"/>
    <n v="436.66480000000001"/>
    <n v="192.04"/>
    <x v="1759"/>
    <x v="2"/>
    <n v="0.93428453087148755"/>
  </r>
  <r>
    <x v="1760"/>
    <x v="598"/>
    <x v="0"/>
    <x v="10"/>
    <x v="308"/>
    <x v="85"/>
    <s v="STORE15"/>
    <n v="3"/>
    <n v="252.63"/>
    <n v="0.28000000000000003"/>
    <x v="0"/>
    <n v="545.68079999999998"/>
    <s v="Maria Sanchez"/>
    <n v="46"/>
    <x v="0"/>
    <x v="303"/>
    <s v="North Dakota"/>
    <x v="3"/>
    <x v="85"/>
    <x v="1"/>
    <s v="Computer"/>
    <x v="85"/>
    <n v="86.42"/>
    <n v="222"/>
    <s v="Shelton PLC"/>
    <s v="North"/>
    <s v="East Jenniferstad"/>
    <s v="Flagship"/>
    <n v="757.89"/>
    <n v="212.20920000000001"/>
    <n v="259.26"/>
    <x v="1760"/>
    <x v="0"/>
    <n v="0.5248870768405266"/>
  </r>
  <r>
    <x v="1761"/>
    <x v="436"/>
    <x v="0"/>
    <x v="11"/>
    <x v="57"/>
    <x v="29"/>
    <s v="STORE19"/>
    <n v="2"/>
    <n v="60.53"/>
    <n v="0.18"/>
    <x v="0"/>
    <n v="99.269200000000012"/>
    <s v="Damon Perez"/>
    <n v="21"/>
    <x v="0"/>
    <x v="57"/>
    <s v="Ohio"/>
    <x v="0"/>
    <x v="29"/>
    <x v="3"/>
    <s v="Lighting"/>
    <x v="29"/>
    <n v="228.53"/>
    <n v="469"/>
    <s v="Mann-Austin"/>
    <s v="East"/>
    <s v="Vasquezborough"/>
    <s v="Online"/>
    <n v="121.06"/>
    <n v="21.790800000000001"/>
    <n v="457.06"/>
    <x v="1761"/>
    <x v="3"/>
    <n v="-3.6042478432383858"/>
  </r>
  <r>
    <x v="1762"/>
    <x v="291"/>
    <x v="0"/>
    <x v="3"/>
    <x v="76"/>
    <x v="94"/>
    <s v="STORE13"/>
    <n v="4"/>
    <n v="341.95"/>
    <n v="0.25"/>
    <x v="0"/>
    <n v="1025.8499999999999"/>
    <s v="Katherine Dorsey"/>
    <n v="24"/>
    <x v="0"/>
    <x v="76"/>
    <s v="Oklahoma"/>
    <x v="1"/>
    <x v="94"/>
    <x v="3"/>
    <s v="Furniture"/>
    <x v="94"/>
    <n v="388.46"/>
    <n v="208"/>
    <s v="Gardner, Humphrey and Contreras"/>
    <s v="East"/>
    <s v="Johnsonville"/>
    <s v="Flagship"/>
    <n v="1367.8"/>
    <n v="341.95"/>
    <n v="1553.84"/>
    <x v="1762"/>
    <x v="3"/>
    <n v="-0.51468538285324372"/>
  </r>
  <r>
    <x v="1763"/>
    <x v="240"/>
    <x v="0"/>
    <x v="5"/>
    <x v="413"/>
    <x v="62"/>
    <s v="STORE16"/>
    <n v="4"/>
    <n v="300.12"/>
    <n v="0.05"/>
    <x v="1"/>
    <n v="1140.4559999999999"/>
    <s v="Bryan Garcia"/>
    <n v="54"/>
    <x v="1"/>
    <x v="402"/>
    <s v="Wyoming"/>
    <x v="2"/>
    <x v="62"/>
    <x v="0"/>
    <s v="Equipment"/>
    <x v="62"/>
    <n v="484.62"/>
    <n v="432"/>
    <s v="Frederick-Wright"/>
    <s v="West"/>
    <s v="New Jimmymouth"/>
    <s v="Flagship"/>
    <n v="1200.48"/>
    <n v="60.024000000000001"/>
    <n v="1938.48"/>
    <x v="1763"/>
    <x v="0"/>
    <n v="-0.69974115616911148"/>
  </r>
  <r>
    <x v="1764"/>
    <x v="105"/>
    <x v="2"/>
    <x v="6"/>
    <x v="71"/>
    <x v="77"/>
    <s v="STORE17"/>
    <n v="2"/>
    <n v="289.14"/>
    <n v="0.12"/>
    <x v="2"/>
    <n v="508.88639999999998"/>
    <s v="Tyler Conrad"/>
    <n v="53"/>
    <x v="1"/>
    <x v="71"/>
    <s v="North Dakota"/>
    <x v="1"/>
    <x v="77"/>
    <x v="0"/>
    <s v="Accessories"/>
    <x v="77"/>
    <n v="38.76"/>
    <n v="137"/>
    <s v="Holloway Ltd"/>
    <s v="North"/>
    <s v="Bensonhaven"/>
    <s v="Flagship"/>
    <n v="578.28"/>
    <n v="69.393599999999992"/>
    <n v="77.52"/>
    <x v="1764"/>
    <x v="0"/>
    <n v="0.84766737723782759"/>
  </r>
  <r>
    <x v="1765"/>
    <x v="379"/>
    <x v="2"/>
    <x v="6"/>
    <x v="444"/>
    <x v="60"/>
    <s v="STORE0"/>
    <n v="2"/>
    <n v="596.84"/>
    <n v="0.01"/>
    <x v="1"/>
    <n v="1181.7431999999999"/>
    <s v="Jordan Jackson Dds"/>
    <n v="54"/>
    <x v="0"/>
    <x v="433"/>
    <s v="Arizona"/>
    <x v="0"/>
    <x v="60"/>
    <x v="4"/>
    <s v="Accessories"/>
    <x v="60"/>
    <n v="174.02"/>
    <n v="268"/>
    <s v="Rivera-Warner"/>
    <s v="East"/>
    <s v="Washingtonfurt"/>
    <s v="Flagship"/>
    <n v="1193.68"/>
    <n v="11.936800000000002"/>
    <n v="348.04"/>
    <x v="1765"/>
    <x v="0"/>
    <n v="0.70548592959959489"/>
  </r>
  <r>
    <x v="1766"/>
    <x v="506"/>
    <x v="0"/>
    <x v="11"/>
    <x v="439"/>
    <x v="46"/>
    <s v="STORE8"/>
    <n v="4"/>
    <n v="466.24"/>
    <n v="0.16"/>
    <x v="0"/>
    <n v="1566.5663999999999"/>
    <s v="Sharon Simpson"/>
    <n v="61"/>
    <x v="0"/>
    <x v="428"/>
    <s v="South Dakota"/>
    <x v="0"/>
    <x v="46"/>
    <x v="0"/>
    <s v="Equipment"/>
    <x v="46"/>
    <n v="21.34"/>
    <n v="65"/>
    <s v="Bean, Jones and Park"/>
    <s v="West"/>
    <s v="Thompsonborough"/>
    <s v="Online"/>
    <n v="1864.96"/>
    <n v="298.39359999999999"/>
    <n v="85.36"/>
    <x v="1766"/>
    <x v="1"/>
    <n v="0.94551140634702757"/>
  </r>
  <r>
    <x v="1767"/>
    <x v="128"/>
    <x v="0"/>
    <x v="8"/>
    <x v="487"/>
    <x v="26"/>
    <s v="STORE16"/>
    <n v="2"/>
    <n v="330.59"/>
    <n v="0.14000000000000001"/>
    <x v="0"/>
    <n v="568.61479999999995"/>
    <s v="John Mccoy"/>
    <n v="26"/>
    <x v="0"/>
    <x v="472"/>
    <s v="South Dakota"/>
    <x v="2"/>
    <x v="26"/>
    <x v="1"/>
    <s v="Accessories"/>
    <x v="26"/>
    <n v="242.23"/>
    <n v="453"/>
    <s v="Frederick-Wright"/>
    <s v="West"/>
    <s v="New Jimmymouth"/>
    <s v="Flagship"/>
    <n v="661.18"/>
    <n v="92.565200000000004"/>
    <n v="484.46"/>
    <x v="1767"/>
    <x v="2"/>
    <n v="0.14799966515117083"/>
  </r>
  <r>
    <x v="1768"/>
    <x v="243"/>
    <x v="0"/>
    <x v="1"/>
    <x v="4"/>
    <x v="62"/>
    <s v="STORE6"/>
    <n v="2"/>
    <n v="616.42999999999995"/>
    <n v="0.02"/>
    <x v="2"/>
    <n v="1208.2028"/>
    <s v="Amanda Powell"/>
    <n v="28"/>
    <x v="0"/>
    <x v="4"/>
    <s v="Alabama"/>
    <x v="2"/>
    <x v="62"/>
    <x v="0"/>
    <s v="Equipment"/>
    <x v="62"/>
    <n v="484.62"/>
    <n v="432"/>
    <s v="Benson-Elliott"/>
    <s v="East"/>
    <s v="Port Josephberg"/>
    <s v="Online"/>
    <n v="1232.8599999999999"/>
    <n v="24.6572"/>
    <n v="969.24"/>
    <x v="1768"/>
    <x v="2"/>
    <n v="0.19778368333528115"/>
  </r>
  <r>
    <x v="1769"/>
    <x v="53"/>
    <x v="0"/>
    <x v="11"/>
    <x v="75"/>
    <x v="81"/>
    <s v="STORE6"/>
    <n v="3"/>
    <n v="195.89"/>
    <n v="0.16"/>
    <x v="1"/>
    <n v="493.64280000000002"/>
    <s v="Justin Ingram"/>
    <n v="34"/>
    <x v="0"/>
    <x v="75"/>
    <s v="Louisiana"/>
    <x v="3"/>
    <x v="81"/>
    <x v="2"/>
    <s v="Skincare"/>
    <x v="81"/>
    <n v="266.86"/>
    <n v="458"/>
    <s v="Benson-Elliott"/>
    <s v="East"/>
    <s v="Port Josephberg"/>
    <s v="Online"/>
    <n v="587.66999999999996"/>
    <n v="94.027199999999993"/>
    <n v="800.58"/>
    <x v="1769"/>
    <x v="2"/>
    <n v="-0.62177995911213535"/>
  </r>
  <r>
    <x v="1770"/>
    <x v="666"/>
    <x v="0"/>
    <x v="0"/>
    <x v="110"/>
    <x v="84"/>
    <s v="STORE10"/>
    <n v="4"/>
    <n v="614.76"/>
    <n v="0.16"/>
    <x v="0"/>
    <n v="2065.5936000000002"/>
    <s v="Ryan Moore"/>
    <n v="38"/>
    <x v="0"/>
    <x v="109"/>
    <s v="Virginia"/>
    <x v="3"/>
    <x v="84"/>
    <x v="3"/>
    <s v="Lighting"/>
    <x v="84"/>
    <n v="218.86"/>
    <n v="170"/>
    <s v="Hill, Wagner and Ballard"/>
    <s v="East"/>
    <s v="East Davidville"/>
    <s v="Online"/>
    <n v="2459.04"/>
    <n v="393.44639999999998"/>
    <n v="875.44"/>
    <x v="1770"/>
    <x v="4"/>
    <n v="0.57617994168843278"/>
  </r>
  <r>
    <x v="1771"/>
    <x v="150"/>
    <x v="0"/>
    <x v="5"/>
    <x v="53"/>
    <x v="29"/>
    <s v="STORE7"/>
    <n v="1"/>
    <n v="224.49"/>
    <n v="0.11"/>
    <x v="1"/>
    <n v="199.7961"/>
    <s v="David Ross"/>
    <n v="22"/>
    <x v="1"/>
    <x v="53"/>
    <s v="Arkansas"/>
    <x v="2"/>
    <x v="29"/>
    <x v="3"/>
    <s v="Lighting"/>
    <x v="29"/>
    <n v="228.53"/>
    <n v="469"/>
    <s v="Martinez-Mullins"/>
    <s v="South"/>
    <s v="Williamsfurt"/>
    <s v="Online"/>
    <n v="224.49"/>
    <n v="24.693900000000003"/>
    <n v="228.53"/>
    <x v="1771"/>
    <x v="3"/>
    <n v="-0.14381612053488535"/>
  </r>
  <r>
    <x v="1772"/>
    <x v="214"/>
    <x v="0"/>
    <x v="6"/>
    <x v="412"/>
    <x v="76"/>
    <s v="STORE12"/>
    <n v="1"/>
    <n v="967.76"/>
    <n v="0.09"/>
    <x v="0"/>
    <n v="880.66160000000002"/>
    <s v="Steve Hunt"/>
    <n v="54"/>
    <x v="0"/>
    <x v="401"/>
    <s v="Virginia"/>
    <x v="3"/>
    <x v="76"/>
    <x v="3"/>
    <s v="Decor"/>
    <x v="76"/>
    <n v="81.75"/>
    <n v="331.3"/>
    <s v="Thomas, Bridges and Harris"/>
    <s v="North"/>
    <s v="Sabrinatown"/>
    <s v="Online"/>
    <n v="967.76"/>
    <n v="87.098399999999998"/>
    <n v="81.75"/>
    <x v="1772"/>
    <x v="0"/>
    <n v="0.90717206245849713"/>
  </r>
  <r>
    <x v="1773"/>
    <x v="390"/>
    <x v="0"/>
    <x v="7"/>
    <x v="101"/>
    <x v="89"/>
    <s v="STORE19"/>
    <n v="2"/>
    <n v="56.52"/>
    <n v="0.17"/>
    <x v="1"/>
    <n v="93.8232"/>
    <s v="Amber Mcclain"/>
    <n v="58"/>
    <x v="0"/>
    <x v="101"/>
    <s v="Florida"/>
    <x v="2"/>
    <x v="89"/>
    <x v="0"/>
    <s v="Fitness"/>
    <x v="89"/>
    <n v="313.26"/>
    <n v="369"/>
    <s v="Mann-Austin"/>
    <s v="East"/>
    <s v="Vasquezborough"/>
    <s v="Online"/>
    <n v="113.04"/>
    <n v="19.216800000000003"/>
    <n v="626.52"/>
    <x v="1773"/>
    <x v="1"/>
    <n v="-5.677666078326042"/>
  </r>
  <r>
    <x v="1774"/>
    <x v="301"/>
    <x v="1"/>
    <x v="1"/>
    <x v="216"/>
    <x v="22"/>
    <s v="STORE1"/>
    <n v="4"/>
    <n v="921.84"/>
    <n v="0.04"/>
    <x v="0"/>
    <n v="3539.8656000000001"/>
    <s v="Scott Harris"/>
    <n v="23"/>
    <x v="0"/>
    <x v="215"/>
    <s v="Maryland"/>
    <x v="1"/>
    <x v="22"/>
    <x v="1"/>
    <s v="Accessories"/>
    <x v="22"/>
    <n v="349.17"/>
    <n v="476"/>
    <s v="Martinez, Adkins and Johnson"/>
    <s v="North"/>
    <s v="Danielmouth"/>
    <s v="Flagship"/>
    <n v="3687.36"/>
    <n v="147.49440000000001"/>
    <n v="1396.68"/>
    <x v="1774"/>
    <x v="3"/>
    <n v="0.60544264731406749"/>
  </r>
  <r>
    <x v="1775"/>
    <x v="667"/>
    <x v="0"/>
    <x v="4"/>
    <x v="342"/>
    <x v="56"/>
    <s v="STORE16"/>
    <n v="3"/>
    <n v="738.47"/>
    <n v="0.28000000000000003"/>
    <x v="0"/>
    <n v="1595.0952"/>
    <s v="Mario Harvey Jr."/>
    <n v="46"/>
    <x v="0"/>
    <x v="336"/>
    <s v="Minnesota"/>
    <x v="1"/>
    <x v="56"/>
    <x v="3"/>
    <s v="Kitchen"/>
    <x v="56"/>
    <n v="176.07"/>
    <n v="82"/>
    <s v="Frederick-Wright"/>
    <s v="West"/>
    <s v="New Jimmymouth"/>
    <s v="Flagship"/>
    <n v="2215.41"/>
    <n v="620.31479999999999"/>
    <n v="528.21"/>
    <x v="1775"/>
    <x v="0"/>
    <n v="0.66885362077448418"/>
  </r>
  <r>
    <x v="1776"/>
    <x v="33"/>
    <x v="0"/>
    <x v="3"/>
    <x v="342"/>
    <x v="23"/>
    <s v="STORE0"/>
    <n v="4"/>
    <n v="477.83"/>
    <n v="0.05"/>
    <x v="2"/>
    <n v="1815.7539999999999"/>
    <s v="Mario Harvey Jr."/>
    <n v="46"/>
    <x v="0"/>
    <x v="336"/>
    <s v="Minnesota"/>
    <x v="1"/>
    <x v="23"/>
    <x v="4"/>
    <s v="Accessories"/>
    <x v="23"/>
    <n v="261"/>
    <n v="59"/>
    <s v="Rivera-Warner"/>
    <s v="East"/>
    <s v="Washingtonfurt"/>
    <s v="Flagship"/>
    <n v="1911.32"/>
    <n v="95.566000000000003"/>
    <n v="1044"/>
    <x v="1776"/>
    <x v="0"/>
    <n v="0.42503224555749292"/>
  </r>
  <r>
    <x v="1777"/>
    <x v="668"/>
    <x v="2"/>
    <x v="2"/>
    <x v="64"/>
    <x v="63"/>
    <s v="STORE12"/>
    <n v="3"/>
    <n v="605.83000000000004"/>
    <n v="0.28000000000000003"/>
    <x v="2"/>
    <n v="1308.5927999999999"/>
    <s v="Daniel Contreras"/>
    <n v="36"/>
    <x v="1"/>
    <x v="64"/>
    <s v="Florida"/>
    <x v="1"/>
    <x v="63"/>
    <x v="1"/>
    <s v="Accessories"/>
    <x v="63"/>
    <n v="450.71"/>
    <n v="389"/>
    <s v="Thomas, Bridges and Harris"/>
    <s v="North"/>
    <s v="Sabrinatown"/>
    <s v="Online"/>
    <n v="1817.4900000000002"/>
    <n v="508.89720000000011"/>
    <n v="1352.1299999999999"/>
    <x v="1777"/>
    <x v="4"/>
    <n v="-3.3270242660665708E-2"/>
  </r>
  <r>
    <x v="1778"/>
    <x v="297"/>
    <x v="0"/>
    <x v="9"/>
    <x v="101"/>
    <x v="19"/>
    <s v="STORE3"/>
    <n v="2"/>
    <n v="521.44000000000005"/>
    <n v="0.25"/>
    <x v="2"/>
    <n v="782.16000000000008"/>
    <s v="Amber Mcclain"/>
    <n v="58"/>
    <x v="0"/>
    <x v="101"/>
    <s v="Florida"/>
    <x v="2"/>
    <x v="19"/>
    <x v="1"/>
    <s v="Computer"/>
    <x v="19"/>
    <n v="253.33"/>
    <n v="266"/>
    <s v="Johnson-Wright"/>
    <s v="North"/>
    <s v="Hoodberg"/>
    <s v="Outlet"/>
    <n v="1042.8800000000001"/>
    <n v="260.72000000000003"/>
    <n v="506.66"/>
    <x v="1778"/>
    <x v="1"/>
    <n v="0.35222972281886061"/>
  </r>
  <r>
    <x v="1779"/>
    <x v="198"/>
    <x v="2"/>
    <x v="0"/>
    <x v="141"/>
    <x v="31"/>
    <s v="STORE7"/>
    <n v="4"/>
    <n v="499.02"/>
    <n v="0.06"/>
    <x v="0"/>
    <n v="1876.3152"/>
    <s v="James Orozco"/>
    <n v="37"/>
    <x v="1"/>
    <x v="140"/>
    <s v="Maine"/>
    <x v="0"/>
    <x v="31"/>
    <x v="3"/>
    <s v="Kitchen"/>
    <x v="31"/>
    <n v="298.86"/>
    <n v="308"/>
    <s v="Martinez-Mullins"/>
    <s v="South"/>
    <s v="Williamsfurt"/>
    <s v="Online"/>
    <n v="1996.08"/>
    <n v="119.76479999999999"/>
    <n v="1195.44"/>
    <x v="1779"/>
    <x v="4"/>
    <n v="0.36287890222282482"/>
  </r>
  <r>
    <x v="1780"/>
    <x v="543"/>
    <x v="2"/>
    <x v="10"/>
    <x v="175"/>
    <x v="83"/>
    <s v="STORE18"/>
    <n v="4"/>
    <n v="299.45999999999998"/>
    <n v="0.18"/>
    <x v="2"/>
    <n v="982.22879999999998"/>
    <s v="Joseph Faulkner"/>
    <n v="31"/>
    <x v="0"/>
    <x v="174"/>
    <s v="North Dakota"/>
    <x v="3"/>
    <x v="83"/>
    <x v="4"/>
    <s v="Bottoms"/>
    <x v="83"/>
    <n v="306.45999999999998"/>
    <n v="487"/>
    <s v="Guerrero-Schmitt"/>
    <s v="East"/>
    <s v="East Stevechester"/>
    <s v="Flagship"/>
    <n v="1197.8399999999999"/>
    <n v="215.61119999999997"/>
    <n v="1225.8399999999999"/>
    <x v="1780"/>
    <x v="2"/>
    <n v="-0.24801879154836423"/>
  </r>
  <r>
    <x v="1781"/>
    <x v="1"/>
    <x v="1"/>
    <x v="1"/>
    <x v="414"/>
    <x v="11"/>
    <s v="STORE0"/>
    <n v="1"/>
    <n v="609.29"/>
    <n v="0.15"/>
    <x v="0"/>
    <n v="517.89649999999995"/>
    <s v="Christina Robertson"/>
    <n v="59"/>
    <x v="0"/>
    <x v="403"/>
    <s v="Kentucky"/>
    <x v="1"/>
    <x v="11"/>
    <x v="1"/>
    <s v="Mobile"/>
    <x v="11"/>
    <n v="326.06"/>
    <n v="301"/>
    <s v="Rivera-Warner"/>
    <s v="East"/>
    <s v="Washingtonfurt"/>
    <s v="Flagship"/>
    <n v="609.29"/>
    <n v="91.393499999999989"/>
    <n v="326.06"/>
    <x v="1781"/>
    <x v="1"/>
    <n v="0.37041474503110172"/>
  </r>
  <r>
    <x v="1782"/>
    <x v="361"/>
    <x v="0"/>
    <x v="1"/>
    <x v="210"/>
    <x v="95"/>
    <s v="STORE8"/>
    <n v="1"/>
    <n v="213.74"/>
    <n v="7.0000000000000007E-2"/>
    <x v="2"/>
    <n v="198.7782"/>
    <s v="Colleen Maynard"/>
    <n v="29"/>
    <x v="0"/>
    <x v="209"/>
    <s v="Utah"/>
    <x v="0"/>
    <x v="95"/>
    <x v="4"/>
    <s v="Outerwear"/>
    <x v="95"/>
    <n v="296.83"/>
    <n v="352"/>
    <s v="Bean, Jones and Park"/>
    <s v="West"/>
    <s v="Thompsonborough"/>
    <s v="Online"/>
    <n v="213.74"/>
    <n v="14.961800000000002"/>
    <n v="296.83"/>
    <x v="1782"/>
    <x v="2"/>
    <n v="-0.4932724010983095"/>
  </r>
  <r>
    <x v="1783"/>
    <x v="132"/>
    <x v="2"/>
    <x v="9"/>
    <x v="175"/>
    <x v="76"/>
    <s v="STORE16"/>
    <n v="4"/>
    <n v="613.16999999999996"/>
    <n v="0.26"/>
    <x v="0"/>
    <n v="1814.9831999999999"/>
    <s v="Joseph Faulkner"/>
    <n v="31"/>
    <x v="0"/>
    <x v="174"/>
    <s v="North Dakota"/>
    <x v="3"/>
    <x v="76"/>
    <x v="3"/>
    <s v="Decor"/>
    <x v="76"/>
    <n v="81.75"/>
    <n v="331.3"/>
    <s v="Frederick-Wright"/>
    <s v="West"/>
    <s v="New Jimmymouth"/>
    <s v="Flagship"/>
    <n v="2452.6799999999998"/>
    <n v="637.69679999999994"/>
    <n v="327"/>
    <x v="1783"/>
    <x v="2"/>
    <n v="0.81983304308271288"/>
  </r>
  <r>
    <x v="1784"/>
    <x v="655"/>
    <x v="0"/>
    <x v="4"/>
    <x v="374"/>
    <x v="4"/>
    <s v="STORE11"/>
    <n v="2"/>
    <n v="687.36"/>
    <n v="7.0000000000000007E-2"/>
    <x v="2"/>
    <n v="1278.4896000000001"/>
    <s v="Manuel Castillo"/>
    <n v="41"/>
    <x v="0"/>
    <x v="365"/>
    <s v="Tennessee"/>
    <x v="0"/>
    <x v="4"/>
    <x v="2"/>
    <s v="Haircare"/>
    <x v="4"/>
    <n v="17.309999999999999"/>
    <n v="399"/>
    <s v="Aguirre-Keller"/>
    <s v="South"/>
    <s v="Lake Michael"/>
    <s v="Online"/>
    <n v="1374.72"/>
    <n v="96.230400000000017"/>
    <n v="34.619999999999997"/>
    <x v="1784"/>
    <x v="4"/>
    <n v="0.97292117198293993"/>
  </r>
  <r>
    <x v="1785"/>
    <x v="192"/>
    <x v="2"/>
    <x v="8"/>
    <x v="215"/>
    <x v="22"/>
    <s v="STORE13"/>
    <n v="3"/>
    <n v="115.39"/>
    <n v="0.02"/>
    <x v="1"/>
    <n v="339.2466"/>
    <s v="Robert King"/>
    <n v="58"/>
    <x v="1"/>
    <x v="214"/>
    <s v="Rhode Island"/>
    <x v="0"/>
    <x v="22"/>
    <x v="1"/>
    <s v="Accessories"/>
    <x v="22"/>
    <n v="349.17"/>
    <n v="476"/>
    <s v="Gardner, Humphrey and Contreras"/>
    <s v="East"/>
    <s v="Johnsonville"/>
    <s v="Flagship"/>
    <n v="346.17"/>
    <n v="6.9234000000000009"/>
    <n v="1047.51"/>
    <x v="1785"/>
    <x v="1"/>
    <n v="-2.0877538640033535"/>
  </r>
  <r>
    <x v="1786"/>
    <x v="669"/>
    <x v="0"/>
    <x v="9"/>
    <x v="449"/>
    <x v="10"/>
    <s v="STORE12"/>
    <n v="2"/>
    <n v="722.06"/>
    <n v="7.0000000000000007E-2"/>
    <x v="0"/>
    <n v="1343.0316"/>
    <s v="Nicholas Bradshaw"/>
    <n v="43"/>
    <x v="1"/>
    <x v="438"/>
    <s v="Utah"/>
    <x v="2"/>
    <x v="10"/>
    <x v="0"/>
    <s v="Outdoor"/>
    <x v="10"/>
    <n v="166.06"/>
    <n v="340"/>
    <s v="Thomas, Bridges and Harris"/>
    <s v="North"/>
    <s v="Sabrinatown"/>
    <s v="Online"/>
    <n v="1444.12"/>
    <n v="101.08840000000001"/>
    <n v="332.12"/>
    <x v="1786"/>
    <x v="4"/>
    <n v="0.75270872256468124"/>
  </r>
  <r>
    <x v="1787"/>
    <x v="413"/>
    <x v="0"/>
    <x v="1"/>
    <x v="353"/>
    <x v="84"/>
    <s v="STORE15"/>
    <n v="1"/>
    <n v="384.57"/>
    <n v="0.06"/>
    <x v="1"/>
    <n v="361.49579999999997"/>
    <s v="Bryce Hawkins"/>
    <n v="40"/>
    <x v="0"/>
    <x v="346"/>
    <s v="Utah"/>
    <x v="3"/>
    <x v="84"/>
    <x v="3"/>
    <s v="Lighting"/>
    <x v="84"/>
    <n v="218.86"/>
    <n v="170"/>
    <s v="Shelton PLC"/>
    <s v="North"/>
    <s v="East Jenniferstad"/>
    <s v="Flagship"/>
    <n v="384.57"/>
    <n v="23.074199999999998"/>
    <n v="218.86"/>
    <x v="1787"/>
    <x v="4"/>
    <n v="0.39457111258277405"/>
  </r>
  <r>
    <x v="1788"/>
    <x v="226"/>
    <x v="2"/>
    <x v="9"/>
    <x v="256"/>
    <x v="67"/>
    <s v="STORE13"/>
    <n v="2"/>
    <n v="194.09"/>
    <n v="0.18"/>
    <x v="1"/>
    <n v="318.30759999999998"/>
    <s v="Antonio Jones"/>
    <n v="48"/>
    <x v="0"/>
    <x v="254"/>
    <s v="Georgia"/>
    <x v="2"/>
    <x v="67"/>
    <x v="1"/>
    <s v="Audio"/>
    <x v="67"/>
    <n v="439.07"/>
    <n v="142"/>
    <s v="Gardner, Humphrey and Contreras"/>
    <s v="East"/>
    <s v="Johnsonville"/>
    <s v="Flagship"/>
    <n v="388.18"/>
    <n v="69.872399999999999"/>
    <n v="878.14"/>
    <x v="1788"/>
    <x v="0"/>
    <n v="-1.7587779870791651"/>
  </r>
  <r>
    <x v="1789"/>
    <x v="140"/>
    <x v="0"/>
    <x v="11"/>
    <x v="396"/>
    <x v="12"/>
    <s v="STORE3"/>
    <n v="2"/>
    <n v="403.91"/>
    <n v="7.0000000000000007E-2"/>
    <x v="0"/>
    <n v="751.27260000000001"/>
    <s v="Thomas Rhodes"/>
    <n v="41"/>
    <x v="1"/>
    <x v="124"/>
    <s v="West Virginia"/>
    <x v="3"/>
    <x v="12"/>
    <x v="0"/>
    <s v="Accessories"/>
    <x v="12"/>
    <n v="131.24"/>
    <n v="232"/>
    <s v="Johnson-Wright"/>
    <s v="North"/>
    <s v="Hoodberg"/>
    <s v="Outlet"/>
    <n v="807.82"/>
    <n v="56.54740000000001"/>
    <n v="262.48"/>
    <x v="1789"/>
    <x v="4"/>
    <n v="0.65061949550669085"/>
  </r>
  <r>
    <x v="1790"/>
    <x v="237"/>
    <x v="2"/>
    <x v="9"/>
    <x v="136"/>
    <x v="53"/>
    <s v="STORE14"/>
    <n v="1"/>
    <n v="878.69"/>
    <n v="0.3"/>
    <x v="1"/>
    <n v="615.08299999999997"/>
    <s v="Nathan Campbell"/>
    <n v="37"/>
    <x v="0"/>
    <x v="135"/>
    <s v="Oklahoma"/>
    <x v="0"/>
    <x v="53"/>
    <x v="0"/>
    <s v="Accessories"/>
    <x v="53"/>
    <n v="144.53"/>
    <n v="367"/>
    <s v="Mcdonald Inc"/>
    <s v="South"/>
    <s v="Christopherland"/>
    <s v="Outlet"/>
    <n v="878.69"/>
    <n v="263.60700000000003"/>
    <n v="144.53"/>
    <x v="1790"/>
    <x v="4"/>
    <n v="0.76502358218321753"/>
  </r>
  <r>
    <x v="1791"/>
    <x v="2"/>
    <x v="0"/>
    <x v="2"/>
    <x v="25"/>
    <x v="9"/>
    <s v="STORE15"/>
    <n v="1"/>
    <n v="161.16999999999999"/>
    <n v="0.05"/>
    <x v="0"/>
    <n v="153.11150000000001"/>
    <s v="Erika Padilla"/>
    <n v="50"/>
    <x v="0"/>
    <x v="25"/>
    <s v="Alabama"/>
    <x v="2"/>
    <x v="9"/>
    <x v="3"/>
    <s v="Decor"/>
    <x v="9"/>
    <n v="179.77"/>
    <n v="305"/>
    <s v="Shelton PLC"/>
    <s v="North"/>
    <s v="East Jenniferstad"/>
    <s v="Flagship"/>
    <n v="161.16999999999999"/>
    <n v="8.0585000000000004"/>
    <n v="179.77"/>
    <x v="1791"/>
    <x v="0"/>
    <n v="-0.17411167678456552"/>
  </r>
  <r>
    <x v="1792"/>
    <x v="570"/>
    <x v="0"/>
    <x v="10"/>
    <x v="96"/>
    <x v="78"/>
    <s v="STORE14"/>
    <n v="2"/>
    <n v="720.15"/>
    <n v="0.22"/>
    <x v="2"/>
    <n v="1123.434"/>
    <s v="Eric Todd"/>
    <n v="61"/>
    <x v="0"/>
    <x v="96"/>
    <s v="Montana"/>
    <x v="0"/>
    <x v="78"/>
    <x v="0"/>
    <s v="Team Sports"/>
    <x v="78"/>
    <n v="107.06"/>
    <n v="359"/>
    <s v="Mcdonald Inc"/>
    <s v="South"/>
    <s v="Christopherland"/>
    <s v="Outlet"/>
    <n v="1440.3"/>
    <n v="316.86599999999999"/>
    <n v="214.12"/>
    <x v="1792"/>
    <x v="1"/>
    <n v="0.80940580399026552"/>
  </r>
  <r>
    <x v="1793"/>
    <x v="383"/>
    <x v="1"/>
    <x v="11"/>
    <x v="268"/>
    <x v="33"/>
    <s v="STORE8"/>
    <n v="1"/>
    <n v="361.8"/>
    <n v="0.02"/>
    <x v="2"/>
    <n v="354.56400000000002"/>
    <s v="Justin Mason Dds"/>
    <n v="39"/>
    <x v="1"/>
    <x v="266"/>
    <s v="Connecticut"/>
    <x v="0"/>
    <x v="33"/>
    <x v="1"/>
    <s v="Audio"/>
    <x v="33"/>
    <n v="322.41000000000003"/>
    <n v="213"/>
    <s v="Bean, Jones and Park"/>
    <s v="West"/>
    <s v="Thompsonborough"/>
    <s v="Online"/>
    <n v="361.8"/>
    <n v="7.2360000000000007"/>
    <n v="322.41000000000003"/>
    <x v="1793"/>
    <x v="4"/>
    <n v="9.0686025654042698E-2"/>
  </r>
  <r>
    <x v="1794"/>
    <x v="598"/>
    <x v="0"/>
    <x v="10"/>
    <x v="409"/>
    <x v="98"/>
    <s v="STORE6"/>
    <n v="1"/>
    <n v="779.84"/>
    <n v="0.28999999999999998"/>
    <x v="1"/>
    <n v="553.68640000000005"/>
    <s v="Timothy Sanders"/>
    <n v="29"/>
    <x v="0"/>
    <x v="398"/>
    <s v="Florida"/>
    <x v="3"/>
    <x v="98"/>
    <x v="0"/>
    <s v="Accessories"/>
    <x v="98"/>
    <n v="60.65"/>
    <n v="75"/>
    <s v="Benson-Elliott"/>
    <s v="East"/>
    <s v="Port Josephberg"/>
    <s v="Online"/>
    <n v="779.84"/>
    <n v="226.15359999999998"/>
    <n v="60.65"/>
    <x v="1794"/>
    <x v="2"/>
    <n v="0.89046145977217439"/>
  </r>
  <r>
    <x v="1795"/>
    <x v="670"/>
    <x v="0"/>
    <x v="2"/>
    <x v="435"/>
    <x v="99"/>
    <s v="STORE4"/>
    <n v="2"/>
    <n v="649.89"/>
    <n v="0.17"/>
    <x v="2"/>
    <n v="1078.8173999999999"/>
    <s v="Caroline Collins"/>
    <n v="64"/>
    <x v="1"/>
    <x v="424"/>
    <s v="California"/>
    <x v="2"/>
    <x v="99"/>
    <x v="4"/>
    <s v="Outerwear"/>
    <x v="99"/>
    <n v="358.47"/>
    <n v="143"/>
    <s v="Alexander Group"/>
    <s v="South"/>
    <s v="Port Sharon"/>
    <s v="Online"/>
    <n v="1299.78"/>
    <n v="220.96260000000001"/>
    <n v="716.94"/>
    <x v="1795"/>
    <x v="1"/>
    <n v="0.33543897234138037"/>
  </r>
  <r>
    <x v="1796"/>
    <x v="485"/>
    <x v="2"/>
    <x v="7"/>
    <x v="329"/>
    <x v="27"/>
    <s v="STORE6"/>
    <n v="1"/>
    <n v="952.73"/>
    <n v="0.17"/>
    <x v="0"/>
    <n v="790.76589999999999"/>
    <s v="Tiffany Herrera"/>
    <n v="52"/>
    <x v="0"/>
    <x v="323"/>
    <s v="Virginia"/>
    <x v="1"/>
    <x v="27"/>
    <x v="4"/>
    <s v="Bottoms"/>
    <x v="27"/>
    <n v="386.56"/>
    <n v="125"/>
    <s v="Benson-Elliott"/>
    <s v="East"/>
    <s v="Port Josephberg"/>
    <s v="Online"/>
    <n v="952.73"/>
    <n v="161.9641"/>
    <n v="386.56"/>
    <x v="1796"/>
    <x v="0"/>
    <n v="0.51115747403877687"/>
  </r>
  <r>
    <x v="1797"/>
    <x v="13"/>
    <x v="2"/>
    <x v="7"/>
    <x v="42"/>
    <x v="8"/>
    <s v="STORE16"/>
    <n v="4"/>
    <n v="820.78"/>
    <n v="0.25"/>
    <x v="0"/>
    <n v="2462.34"/>
    <s v="Christy Hoffman"/>
    <n v="26"/>
    <x v="1"/>
    <x v="42"/>
    <s v="Indiana"/>
    <x v="1"/>
    <x v="8"/>
    <x v="3"/>
    <s v="Kitchen"/>
    <x v="8"/>
    <n v="201.41"/>
    <n v="146"/>
    <s v="Frederick-Wright"/>
    <s v="West"/>
    <s v="New Jimmymouth"/>
    <s v="Flagship"/>
    <n v="3283.12"/>
    <n v="820.78"/>
    <n v="805.64"/>
    <x v="1797"/>
    <x v="2"/>
    <n v="0.67281528952134972"/>
  </r>
  <r>
    <x v="1798"/>
    <x v="397"/>
    <x v="0"/>
    <x v="11"/>
    <x v="395"/>
    <x v="48"/>
    <s v="STORE3"/>
    <n v="4"/>
    <n v="247.55"/>
    <n v="0.05"/>
    <x v="0"/>
    <n v="940.69"/>
    <s v="Michelle Cunningham"/>
    <n v="30"/>
    <x v="1"/>
    <x v="386"/>
    <s v="Connecticut"/>
    <x v="3"/>
    <x v="48"/>
    <x v="0"/>
    <s v="Outdoor"/>
    <x v="48"/>
    <n v="135.61000000000001"/>
    <n v="394"/>
    <s v="Johnson-Wright"/>
    <s v="North"/>
    <s v="Hoodberg"/>
    <s v="Outlet"/>
    <n v="990.2"/>
    <n v="49.510000000000005"/>
    <n v="542.44000000000005"/>
    <x v="1798"/>
    <x v="2"/>
    <n v="0.42335944891515798"/>
  </r>
  <r>
    <x v="1799"/>
    <x v="19"/>
    <x v="0"/>
    <x v="9"/>
    <x v="466"/>
    <x v="8"/>
    <s v="STORE8"/>
    <n v="3"/>
    <n v="561.44000000000005"/>
    <n v="0.2"/>
    <x v="2"/>
    <n v="1347.4559999999999"/>
    <s v="Gregory Pham"/>
    <n v="63"/>
    <x v="1"/>
    <x v="452"/>
    <s v="Kansas"/>
    <x v="0"/>
    <x v="8"/>
    <x v="3"/>
    <s v="Kitchen"/>
    <x v="8"/>
    <n v="201.41"/>
    <n v="146"/>
    <s v="Bean, Jones and Park"/>
    <s v="West"/>
    <s v="Thompsonborough"/>
    <s v="Online"/>
    <n v="1684.3200000000002"/>
    <n v="336.86400000000003"/>
    <n v="604.23"/>
    <x v="1799"/>
    <x v="1"/>
    <n v="0.55157719435736674"/>
  </r>
  <r>
    <x v="1800"/>
    <x v="394"/>
    <x v="1"/>
    <x v="3"/>
    <x v="373"/>
    <x v="18"/>
    <s v="STORE8"/>
    <n v="4"/>
    <n v="214.37"/>
    <n v="0.11"/>
    <x v="2"/>
    <n v="763.15719999999999"/>
    <s v="Brittany Watson"/>
    <n v="59"/>
    <x v="0"/>
    <x v="364"/>
    <s v="Connecticut"/>
    <x v="1"/>
    <x v="18"/>
    <x v="0"/>
    <s v="Fitness"/>
    <x v="18"/>
    <n v="477.61"/>
    <n v="300"/>
    <s v="Bean, Jones and Park"/>
    <s v="West"/>
    <s v="Thompsonborough"/>
    <s v="Online"/>
    <n v="857.48"/>
    <n v="94.322800000000001"/>
    <n v="1910.44"/>
    <x v="1800"/>
    <x v="1"/>
    <n v="-1.5033374513140936"/>
  </r>
  <r>
    <x v="1801"/>
    <x v="478"/>
    <x v="2"/>
    <x v="9"/>
    <x v="222"/>
    <x v="53"/>
    <s v="STORE16"/>
    <n v="3"/>
    <n v="123.74"/>
    <n v="0.23"/>
    <x v="1"/>
    <n v="285.83940000000001"/>
    <s v="Karen King"/>
    <n v="64"/>
    <x v="1"/>
    <x v="221"/>
    <s v="North Carolina"/>
    <x v="3"/>
    <x v="53"/>
    <x v="0"/>
    <s v="Accessories"/>
    <x v="53"/>
    <n v="144.53"/>
    <n v="367"/>
    <s v="Frederick-Wright"/>
    <s v="West"/>
    <s v="New Jimmymouth"/>
    <s v="Flagship"/>
    <n v="371.21999999999997"/>
    <n v="85.380600000000001"/>
    <n v="433.59000000000003"/>
    <x v="1801"/>
    <x v="1"/>
    <n v="-0.51690074916194206"/>
  </r>
  <r>
    <x v="1802"/>
    <x v="80"/>
    <x v="0"/>
    <x v="5"/>
    <x v="199"/>
    <x v="22"/>
    <s v="STORE11"/>
    <n v="4"/>
    <n v="645.71"/>
    <n v="0.1"/>
    <x v="1"/>
    <n v="2324.556"/>
    <s v="Nathan Hernandez"/>
    <n v="32"/>
    <x v="1"/>
    <x v="198"/>
    <s v="Montana"/>
    <x v="2"/>
    <x v="22"/>
    <x v="1"/>
    <s v="Accessories"/>
    <x v="22"/>
    <n v="349.17"/>
    <n v="476"/>
    <s v="Aguirre-Keller"/>
    <s v="South"/>
    <s v="Lake Michael"/>
    <s v="Online"/>
    <n v="2582.84"/>
    <n v="258.28400000000005"/>
    <n v="1396.68"/>
    <x v="1802"/>
    <x v="2"/>
    <n v="0.39916267880834017"/>
  </r>
  <r>
    <x v="1803"/>
    <x v="324"/>
    <x v="2"/>
    <x v="9"/>
    <x v="153"/>
    <x v="39"/>
    <s v="STORE12"/>
    <n v="3"/>
    <n v="587.12"/>
    <n v="0.3"/>
    <x v="0"/>
    <n v="1232.952"/>
    <s v="Robert Jones Dds"/>
    <n v="25"/>
    <x v="0"/>
    <x v="152"/>
    <s v="Oklahoma"/>
    <x v="1"/>
    <x v="39"/>
    <x v="3"/>
    <s v="Storage"/>
    <x v="39"/>
    <n v="123.46"/>
    <n v="76"/>
    <s v="Thomas, Bridges and Harris"/>
    <s v="North"/>
    <s v="Sabrinatown"/>
    <s v="Online"/>
    <n v="1761.3600000000001"/>
    <n v="528.40800000000002"/>
    <n v="370.38"/>
    <x v="1803"/>
    <x v="3"/>
    <n v="0.69959901115371892"/>
  </r>
  <r>
    <x v="1804"/>
    <x v="458"/>
    <x v="2"/>
    <x v="11"/>
    <x v="254"/>
    <x v="60"/>
    <s v="STORE18"/>
    <n v="1"/>
    <n v="401.18"/>
    <n v="0.15"/>
    <x v="2"/>
    <n v="341.00299999999999"/>
    <s v="Mr. William Horton"/>
    <n v="31"/>
    <x v="0"/>
    <x v="252"/>
    <s v="Virginia"/>
    <x v="1"/>
    <x v="60"/>
    <x v="4"/>
    <s v="Accessories"/>
    <x v="60"/>
    <n v="174.02"/>
    <n v="268"/>
    <s v="Guerrero-Schmitt"/>
    <s v="East"/>
    <s v="East Stevechester"/>
    <s v="Flagship"/>
    <n v="401.18"/>
    <n v="60.177"/>
    <n v="174.02"/>
    <x v="1804"/>
    <x v="2"/>
    <n v="0.48968190895681263"/>
  </r>
  <r>
    <x v="1805"/>
    <x v="40"/>
    <x v="0"/>
    <x v="0"/>
    <x v="302"/>
    <x v="87"/>
    <s v="STORE18"/>
    <n v="3"/>
    <n v="658.33"/>
    <n v="0.12"/>
    <x v="2"/>
    <n v="1737.9911999999999"/>
    <s v="Mallory Allen"/>
    <n v="40"/>
    <x v="1"/>
    <x v="298"/>
    <s v="Alabama"/>
    <x v="1"/>
    <x v="87"/>
    <x v="4"/>
    <s v="Accessories"/>
    <x v="87"/>
    <n v="113.83"/>
    <n v="485"/>
    <s v="Guerrero-Schmitt"/>
    <s v="East"/>
    <s v="East Stevechester"/>
    <s v="Flagship"/>
    <n v="1974.9900000000002"/>
    <n v="236.99880000000002"/>
    <n v="341.49"/>
    <x v="1805"/>
    <x v="4"/>
    <n v="0.80351454023472613"/>
  </r>
  <r>
    <x v="1806"/>
    <x v="452"/>
    <x v="0"/>
    <x v="0"/>
    <x v="114"/>
    <x v="2"/>
    <s v="STORE11"/>
    <n v="4"/>
    <n v="450.3"/>
    <n v="0.02"/>
    <x v="0"/>
    <n v="1765.1759999999999"/>
    <s v="Mary Boyd"/>
    <n v="25"/>
    <x v="1"/>
    <x v="113"/>
    <s v="Michigan"/>
    <x v="3"/>
    <x v="2"/>
    <x v="2"/>
    <s v="Fragrance"/>
    <x v="2"/>
    <n v="43.29"/>
    <n v="267"/>
    <s v="Aguirre-Keller"/>
    <s v="South"/>
    <s v="Lake Michael"/>
    <s v="Online"/>
    <n v="1801.2"/>
    <n v="36.024000000000001"/>
    <n v="173.16"/>
    <x v="1806"/>
    <x v="3"/>
    <n v="0.90190213327169633"/>
  </r>
  <r>
    <x v="1807"/>
    <x v="234"/>
    <x v="2"/>
    <x v="10"/>
    <x v="281"/>
    <x v="32"/>
    <s v="STORE10"/>
    <n v="4"/>
    <n v="33.630000000000003"/>
    <n v="0.05"/>
    <x v="0"/>
    <n v="127.794"/>
    <s v="Cameron Simpson"/>
    <n v="46"/>
    <x v="0"/>
    <x v="278"/>
    <s v="Indiana"/>
    <x v="1"/>
    <x v="32"/>
    <x v="2"/>
    <s v="Skincare"/>
    <x v="32"/>
    <n v="358.47"/>
    <n v="213"/>
    <s v="Hill, Wagner and Ballard"/>
    <s v="East"/>
    <s v="East Davidville"/>
    <s v="Online"/>
    <n v="134.52000000000001"/>
    <n v="6.7260000000000009"/>
    <n v="1433.88"/>
    <x v="1807"/>
    <x v="0"/>
    <n v="-10.220245081928729"/>
  </r>
  <r>
    <x v="1808"/>
    <x v="235"/>
    <x v="0"/>
    <x v="0"/>
    <x v="67"/>
    <x v="30"/>
    <s v="STORE0"/>
    <n v="3"/>
    <n v="168.89"/>
    <n v="0.03"/>
    <x v="2"/>
    <n v="491.46989999999988"/>
    <s v="Rachel Myers"/>
    <n v="52"/>
    <x v="0"/>
    <x v="67"/>
    <s v="North Dakota"/>
    <x v="2"/>
    <x v="30"/>
    <x v="2"/>
    <s v="Grooming"/>
    <x v="30"/>
    <n v="337.42"/>
    <n v="256"/>
    <s v="Rivera-Warner"/>
    <s v="East"/>
    <s v="Washingtonfurt"/>
    <s v="Flagship"/>
    <n v="506.66999999999996"/>
    <n v="15.200099999999999"/>
    <n v="1012.26"/>
    <x v="1808"/>
    <x v="0"/>
    <n v="-1.0596581804908098"/>
  </r>
  <r>
    <x v="1809"/>
    <x v="460"/>
    <x v="0"/>
    <x v="8"/>
    <x v="50"/>
    <x v="17"/>
    <s v="STORE11"/>
    <n v="1"/>
    <n v="141.85"/>
    <n v="0.06"/>
    <x v="1"/>
    <n v="133.339"/>
    <s v="Amy Fowler"/>
    <n v="62"/>
    <x v="1"/>
    <x v="50"/>
    <s v="New York"/>
    <x v="1"/>
    <x v="17"/>
    <x v="2"/>
    <s v="Fragrance"/>
    <x v="17"/>
    <n v="482.75"/>
    <n v="444"/>
    <s v="Aguirre-Keller"/>
    <s v="South"/>
    <s v="Lake Michael"/>
    <s v="Online"/>
    <n v="141.85"/>
    <n v="8.5109999999999992"/>
    <n v="482.75"/>
    <x v="1809"/>
    <x v="1"/>
    <n v="-2.6204711299769761"/>
  </r>
  <r>
    <x v="1810"/>
    <x v="296"/>
    <x v="0"/>
    <x v="7"/>
    <x v="408"/>
    <x v="68"/>
    <s v="STORE7"/>
    <n v="1"/>
    <n v="617.4"/>
    <n v="0.21"/>
    <x v="0"/>
    <n v="487.74599999999998"/>
    <s v="Angela Robinson"/>
    <n v="44"/>
    <x v="0"/>
    <x v="397"/>
    <s v="Tennessee"/>
    <x v="1"/>
    <x v="68"/>
    <x v="3"/>
    <s v="Lighting"/>
    <x v="68"/>
    <n v="382.22"/>
    <n v="329"/>
    <s v="Martinez-Mullins"/>
    <s v="South"/>
    <s v="Williamsfurt"/>
    <s v="Online"/>
    <n v="617.4"/>
    <n v="129.654"/>
    <n v="382.22"/>
    <x v="1810"/>
    <x v="4"/>
    <n v="0.21635441397776703"/>
  </r>
  <r>
    <x v="1811"/>
    <x v="415"/>
    <x v="0"/>
    <x v="7"/>
    <x v="347"/>
    <x v="27"/>
    <s v="STORE1"/>
    <n v="3"/>
    <n v="841.47"/>
    <n v="0.15"/>
    <x v="2"/>
    <n v="2145.7485000000001"/>
    <s v="Rhonda Young"/>
    <n v="49"/>
    <x v="1"/>
    <x v="341"/>
    <s v="Alaska"/>
    <x v="1"/>
    <x v="27"/>
    <x v="4"/>
    <s v="Bottoms"/>
    <x v="27"/>
    <n v="386.56"/>
    <n v="125"/>
    <s v="Martinez, Adkins and Johnson"/>
    <s v="North"/>
    <s v="Danielmouth"/>
    <s v="Flagship"/>
    <n v="2524.41"/>
    <n v="378.66149999999999"/>
    <n v="1159.68"/>
    <x v="1811"/>
    <x v="0"/>
    <n v="0.45954523561358662"/>
  </r>
  <r>
    <x v="1812"/>
    <x v="427"/>
    <x v="0"/>
    <x v="6"/>
    <x v="358"/>
    <x v="39"/>
    <s v="STORE13"/>
    <n v="2"/>
    <n v="960.41"/>
    <n v="0.18"/>
    <x v="0"/>
    <n v="1575.0724"/>
    <s v="Alyssa Vargas"/>
    <n v="53"/>
    <x v="0"/>
    <x v="351"/>
    <s v="Montana"/>
    <x v="1"/>
    <x v="39"/>
    <x v="3"/>
    <s v="Storage"/>
    <x v="39"/>
    <n v="123.46"/>
    <n v="76"/>
    <s v="Gardner, Humphrey and Contreras"/>
    <s v="East"/>
    <s v="Johnsonville"/>
    <s v="Flagship"/>
    <n v="1920.82"/>
    <n v="345.74759999999998"/>
    <n v="246.92"/>
    <x v="1812"/>
    <x v="0"/>
    <n v="0.84323260314890913"/>
  </r>
  <r>
    <x v="1813"/>
    <x v="671"/>
    <x v="1"/>
    <x v="1"/>
    <x v="231"/>
    <x v="28"/>
    <s v="STORE18"/>
    <n v="3"/>
    <n v="717.22"/>
    <n v="0.24"/>
    <x v="1"/>
    <n v="1635.2616"/>
    <s v="Ashley Roberts"/>
    <n v="46"/>
    <x v="0"/>
    <x v="185"/>
    <s v="New Mexico"/>
    <x v="0"/>
    <x v="28"/>
    <x v="4"/>
    <s v="Footwear"/>
    <x v="28"/>
    <n v="158.13999999999999"/>
    <n v="82"/>
    <s v="Guerrero-Schmitt"/>
    <s v="East"/>
    <s v="East Stevechester"/>
    <s v="Flagship"/>
    <n v="2151.66"/>
    <n v="516.39839999999992"/>
    <n v="474.41999999999996"/>
    <x v="1813"/>
    <x v="0"/>
    <n v="0.70988128138030038"/>
  </r>
  <r>
    <x v="1814"/>
    <x v="448"/>
    <x v="2"/>
    <x v="2"/>
    <x v="71"/>
    <x v="21"/>
    <s v="STORE0"/>
    <n v="1"/>
    <n v="281.83"/>
    <n v="0.16"/>
    <x v="2"/>
    <n v="236.7372"/>
    <s v="Tyler Conrad"/>
    <n v="53"/>
    <x v="1"/>
    <x v="71"/>
    <s v="North Dakota"/>
    <x v="1"/>
    <x v="21"/>
    <x v="2"/>
    <s v="Haircare"/>
    <x v="21"/>
    <n v="115.82"/>
    <n v="460"/>
    <s v="Rivera-Warner"/>
    <s v="East"/>
    <s v="Washingtonfurt"/>
    <s v="Flagship"/>
    <n v="281.83"/>
    <n v="45.092799999999997"/>
    <n v="115.82"/>
    <x v="1814"/>
    <x v="0"/>
    <n v="0.51076552396497044"/>
  </r>
  <r>
    <x v="1815"/>
    <x v="560"/>
    <x v="0"/>
    <x v="10"/>
    <x v="329"/>
    <x v="4"/>
    <s v="STORE14"/>
    <n v="1"/>
    <n v="509.08"/>
    <n v="0.04"/>
    <x v="1"/>
    <n v="488.71679999999998"/>
    <s v="Tiffany Herrera"/>
    <n v="52"/>
    <x v="0"/>
    <x v="323"/>
    <s v="Virginia"/>
    <x v="1"/>
    <x v="4"/>
    <x v="2"/>
    <s v="Haircare"/>
    <x v="4"/>
    <n v="17.309999999999999"/>
    <n v="399"/>
    <s v="Mcdonald Inc"/>
    <s v="South"/>
    <s v="Christopherland"/>
    <s v="Outlet"/>
    <n v="509.08"/>
    <n v="20.363199999999999"/>
    <n v="17.309999999999999"/>
    <x v="1815"/>
    <x v="0"/>
    <n v="0.96458071422959057"/>
  </r>
  <r>
    <x v="1816"/>
    <x v="516"/>
    <x v="2"/>
    <x v="8"/>
    <x v="453"/>
    <x v="99"/>
    <s v="STORE2"/>
    <n v="4"/>
    <n v="827.09"/>
    <n v="0.3"/>
    <x v="0"/>
    <n v="2315.8519999999999"/>
    <s v="Mark Rogers"/>
    <n v="57"/>
    <x v="1"/>
    <x v="442"/>
    <s v="Oklahoma"/>
    <x v="1"/>
    <x v="99"/>
    <x v="4"/>
    <s v="Outerwear"/>
    <x v="99"/>
    <n v="358.47"/>
    <n v="143"/>
    <s v="Black-Horn"/>
    <s v="South"/>
    <s v="North Nancyview"/>
    <s v="Outlet"/>
    <n v="3308.36"/>
    <n v="992.50800000000004"/>
    <n v="1433.88"/>
    <x v="1816"/>
    <x v="1"/>
    <n v="0.38084126274045138"/>
  </r>
  <r>
    <x v="1817"/>
    <x v="672"/>
    <x v="2"/>
    <x v="11"/>
    <x v="256"/>
    <x v="35"/>
    <s v="STORE4"/>
    <n v="2"/>
    <n v="823.36"/>
    <n v="0.23"/>
    <x v="0"/>
    <n v="1267.9744000000001"/>
    <s v="Antonio Jones"/>
    <n v="48"/>
    <x v="0"/>
    <x v="254"/>
    <s v="Georgia"/>
    <x v="2"/>
    <x v="35"/>
    <x v="3"/>
    <s v="Decor"/>
    <x v="35"/>
    <n v="218.48"/>
    <n v="276"/>
    <s v="Alexander Group"/>
    <s v="South"/>
    <s v="Port Sharon"/>
    <s v="Online"/>
    <n v="1646.72"/>
    <n v="378.74560000000002"/>
    <n v="436.96"/>
    <x v="1817"/>
    <x v="0"/>
    <n v="0.6553873642874809"/>
  </r>
  <r>
    <x v="1818"/>
    <x v="631"/>
    <x v="2"/>
    <x v="2"/>
    <x v="488"/>
    <x v="33"/>
    <s v="STORE5"/>
    <n v="4"/>
    <n v="282.18"/>
    <n v="0.13"/>
    <x v="2"/>
    <n v="981.9864"/>
    <s v="Rick Dominguez"/>
    <n v="55"/>
    <x v="1"/>
    <x v="473"/>
    <s v="Ohio"/>
    <x v="1"/>
    <x v="33"/>
    <x v="1"/>
    <s v="Audio"/>
    <x v="33"/>
    <n v="322.41000000000003"/>
    <n v="213"/>
    <s v="Gray Ltd"/>
    <s v="North"/>
    <s v="New Michaelchester"/>
    <s v="Outlet"/>
    <n v="1128.72"/>
    <n v="146.7336"/>
    <n v="1289.6400000000001"/>
    <x v="1818"/>
    <x v="0"/>
    <n v="-0.3132972106334671"/>
  </r>
  <r>
    <x v="1819"/>
    <x v="100"/>
    <x v="0"/>
    <x v="6"/>
    <x v="396"/>
    <x v="39"/>
    <s v="STORE1"/>
    <n v="1"/>
    <n v="486.39"/>
    <n v="0.09"/>
    <x v="2"/>
    <n v="442.61489999999998"/>
    <s v="Thomas Rhodes"/>
    <n v="41"/>
    <x v="1"/>
    <x v="124"/>
    <s v="West Virginia"/>
    <x v="3"/>
    <x v="39"/>
    <x v="3"/>
    <s v="Storage"/>
    <x v="39"/>
    <n v="123.46"/>
    <n v="76"/>
    <s v="Martinez, Adkins and Johnson"/>
    <s v="North"/>
    <s v="Danielmouth"/>
    <s v="Flagship"/>
    <n v="486.39"/>
    <n v="43.775099999999995"/>
    <n v="123.46"/>
    <x v="1819"/>
    <x v="4"/>
    <n v="0.72106677836647615"/>
  </r>
  <r>
    <x v="1820"/>
    <x v="86"/>
    <x v="0"/>
    <x v="4"/>
    <x v="197"/>
    <x v="97"/>
    <s v="STORE3"/>
    <n v="2"/>
    <n v="603.62"/>
    <n v="0.18"/>
    <x v="2"/>
    <n v="989.93680000000006"/>
    <s v="Denise Williams"/>
    <n v="34"/>
    <x v="0"/>
    <x v="196"/>
    <s v="Hawaii"/>
    <x v="3"/>
    <x v="97"/>
    <x v="4"/>
    <s v="Bottoms"/>
    <x v="97"/>
    <n v="303.75"/>
    <n v="343"/>
    <s v="Johnson-Wright"/>
    <s v="North"/>
    <s v="Hoodberg"/>
    <s v="Outlet"/>
    <n v="1207.24"/>
    <n v="217.3032"/>
    <n v="607.5"/>
    <x v="1820"/>
    <x v="2"/>
    <n v="0.38632446030898138"/>
  </r>
  <r>
    <x v="1821"/>
    <x v="110"/>
    <x v="0"/>
    <x v="8"/>
    <x v="347"/>
    <x v="92"/>
    <s v="STORE8"/>
    <n v="3"/>
    <n v="204.17"/>
    <n v="0.1"/>
    <x v="1"/>
    <n v="551.25900000000001"/>
    <s v="Rhonda Young"/>
    <n v="49"/>
    <x v="1"/>
    <x v="341"/>
    <s v="Alaska"/>
    <x v="1"/>
    <x v="92"/>
    <x v="4"/>
    <s v="Footwear"/>
    <x v="92"/>
    <n v="353.47"/>
    <n v="214"/>
    <s v="Bean, Jones and Park"/>
    <s v="West"/>
    <s v="Thompsonborough"/>
    <s v="Online"/>
    <n v="612.51"/>
    <n v="61.251000000000005"/>
    <n v="1060.4100000000001"/>
    <x v="1821"/>
    <x v="0"/>
    <n v="-0.92361485254662523"/>
  </r>
  <r>
    <x v="1822"/>
    <x v="489"/>
    <x v="0"/>
    <x v="4"/>
    <x v="488"/>
    <x v="67"/>
    <s v="STORE15"/>
    <n v="1"/>
    <n v="43.58"/>
    <n v="0.01"/>
    <x v="2"/>
    <n v="43.144199999999998"/>
    <s v="Rick Dominguez"/>
    <n v="55"/>
    <x v="1"/>
    <x v="473"/>
    <s v="Ohio"/>
    <x v="1"/>
    <x v="67"/>
    <x v="1"/>
    <s v="Audio"/>
    <x v="67"/>
    <n v="439.07"/>
    <n v="142"/>
    <s v="Shelton PLC"/>
    <s v="North"/>
    <s v="East Jenniferstad"/>
    <s v="Flagship"/>
    <n v="43.58"/>
    <n v="0.43579999999999997"/>
    <n v="439.07"/>
    <x v="1822"/>
    <x v="0"/>
    <n v="-9.1768024438974418"/>
  </r>
  <r>
    <x v="1823"/>
    <x v="139"/>
    <x v="0"/>
    <x v="11"/>
    <x v="238"/>
    <x v="44"/>
    <s v="STORE2"/>
    <n v="3"/>
    <n v="469.33"/>
    <n v="0.14000000000000001"/>
    <x v="1"/>
    <n v="1210.8714"/>
    <s v="Dr. Lindsay Hanna"/>
    <n v="34"/>
    <x v="1"/>
    <x v="236"/>
    <s v="Hawaii"/>
    <x v="3"/>
    <x v="44"/>
    <x v="2"/>
    <s v="Makeup"/>
    <x v="44"/>
    <n v="241.08"/>
    <n v="431"/>
    <s v="Black-Horn"/>
    <s v="South"/>
    <s v="North Nancyview"/>
    <s v="Outlet"/>
    <n v="1407.99"/>
    <n v="197.11860000000001"/>
    <n v="723.24"/>
    <x v="1823"/>
    <x v="2"/>
    <n v="0.40271113844129114"/>
  </r>
  <r>
    <x v="1824"/>
    <x v="263"/>
    <x v="2"/>
    <x v="0"/>
    <x v="204"/>
    <x v="67"/>
    <s v="STORE8"/>
    <n v="4"/>
    <n v="836.23"/>
    <n v="0.12"/>
    <x v="0"/>
    <n v="2943.5295999999998"/>
    <s v="Joan Johnson"/>
    <n v="50"/>
    <x v="1"/>
    <x v="203"/>
    <s v="Maine"/>
    <x v="1"/>
    <x v="67"/>
    <x v="1"/>
    <s v="Audio"/>
    <x v="67"/>
    <n v="439.07"/>
    <n v="142"/>
    <s v="Bean, Jones and Park"/>
    <s v="West"/>
    <s v="Thompsonborough"/>
    <s v="Online"/>
    <n v="3344.92"/>
    <n v="401.3904"/>
    <n v="1756.28"/>
    <x v="1824"/>
    <x v="0"/>
    <n v="0.4033421644545378"/>
  </r>
  <r>
    <x v="1825"/>
    <x v="583"/>
    <x v="0"/>
    <x v="8"/>
    <x v="118"/>
    <x v="22"/>
    <s v="STORE19"/>
    <n v="2"/>
    <n v="661.53"/>
    <n v="0.2"/>
    <x v="1"/>
    <n v="1058.4480000000001"/>
    <s v="Michelle Myers"/>
    <n v="33"/>
    <x v="1"/>
    <x v="117"/>
    <s v="South Carolina"/>
    <x v="3"/>
    <x v="22"/>
    <x v="1"/>
    <s v="Accessories"/>
    <x v="22"/>
    <n v="349.17"/>
    <n v="476"/>
    <s v="Mann-Austin"/>
    <s v="East"/>
    <s v="Vasquezborough"/>
    <s v="Online"/>
    <n v="1323.06"/>
    <n v="264.61200000000002"/>
    <n v="698.34"/>
    <x v="1825"/>
    <x v="2"/>
    <n v="0.34022266563874659"/>
  </r>
  <r>
    <x v="1826"/>
    <x v="673"/>
    <x v="2"/>
    <x v="8"/>
    <x v="208"/>
    <x v="6"/>
    <s v="STORE16"/>
    <n v="3"/>
    <n v="753.47"/>
    <n v="0.25"/>
    <x v="1"/>
    <n v="1695.3074999999999"/>
    <s v="Earl Allen"/>
    <n v="36"/>
    <x v="0"/>
    <x v="207"/>
    <s v="Nebraska"/>
    <x v="1"/>
    <x v="6"/>
    <x v="3"/>
    <s v="Decor"/>
    <x v="6"/>
    <n v="461.47"/>
    <n v="190"/>
    <s v="Frederick-Wright"/>
    <s v="West"/>
    <s v="New Jimmymouth"/>
    <s v="Flagship"/>
    <n v="2260.41"/>
    <n v="565.10249999999996"/>
    <n v="1384.41"/>
    <x v="1826"/>
    <x v="4"/>
    <n v="0.18338708464393619"/>
  </r>
  <r>
    <x v="1827"/>
    <x v="435"/>
    <x v="2"/>
    <x v="4"/>
    <x v="308"/>
    <x v="91"/>
    <s v="STORE0"/>
    <n v="3"/>
    <n v="713.95"/>
    <n v="0"/>
    <x v="0"/>
    <n v="2141.85"/>
    <s v="Maria Sanchez"/>
    <n v="46"/>
    <x v="0"/>
    <x v="303"/>
    <s v="North Dakota"/>
    <x v="3"/>
    <x v="91"/>
    <x v="2"/>
    <s v="Makeup"/>
    <x v="91"/>
    <n v="299.11"/>
    <n v="118"/>
    <s v="Rivera-Warner"/>
    <s v="East"/>
    <s v="Washingtonfurt"/>
    <s v="Flagship"/>
    <n v="2141.8500000000004"/>
    <n v="0"/>
    <n v="897.33"/>
    <x v="1827"/>
    <x v="0"/>
    <n v="0.58104909307374464"/>
  </r>
  <r>
    <x v="1828"/>
    <x v="511"/>
    <x v="0"/>
    <x v="10"/>
    <x v="179"/>
    <x v="75"/>
    <s v="STORE5"/>
    <n v="3"/>
    <n v="596"/>
    <n v="0.28000000000000003"/>
    <x v="2"/>
    <n v="1287.3599999999999"/>
    <s v="Sheila Wilson"/>
    <n v="35"/>
    <x v="0"/>
    <x v="178"/>
    <s v="Tennessee"/>
    <x v="2"/>
    <x v="75"/>
    <x v="1"/>
    <s v="Accessories"/>
    <x v="75"/>
    <n v="449.4"/>
    <n v="338"/>
    <s v="Gray Ltd"/>
    <s v="North"/>
    <s v="New Michaelchester"/>
    <s v="Outlet"/>
    <n v="1788"/>
    <n v="500.64000000000004"/>
    <n v="1348.1999999999998"/>
    <x v="1828"/>
    <x v="2"/>
    <n v="-4.7259507829977572E-2"/>
  </r>
  <r>
    <x v="1829"/>
    <x v="411"/>
    <x v="0"/>
    <x v="9"/>
    <x v="159"/>
    <x v="93"/>
    <s v="STORE9"/>
    <n v="2"/>
    <n v="169.46"/>
    <n v="0.03"/>
    <x v="1"/>
    <n v="328.75240000000002"/>
    <s v="Mr. Christopher Sims"/>
    <n v="50"/>
    <x v="1"/>
    <x v="158"/>
    <s v="Connecticut"/>
    <x v="2"/>
    <x v="93"/>
    <x v="0"/>
    <s v="Fitness"/>
    <x v="93"/>
    <n v="495.72"/>
    <n v="323"/>
    <s v="Moore, Padilla and Butler"/>
    <s v="South"/>
    <s v="East Johnstad"/>
    <s v="Flagship"/>
    <n v="338.92"/>
    <n v="10.1676"/>
    <n v="991.44"/>
    <x v="1829"/>
    <x v="0"/>
    <n v="-2.0157650560117584"/>
  </r>
  <r>
    <x v="1830"/>
    <x v="321"/>
    <x v="2"/>
    <x v="0"/>
    <x v="301"/>
    <x v="15"/>
    <s v="STORE14"/>
    <n v="4"/>
    <n v="611.91999999999996"/>
    <n v="0.2"/>
    <x v="1"/>
    <n v="1958.144"/>
    <s v="Matthew Avery"/>
    <n v="29"/>
    <x v="0"/>
    <x v="297"/>
    <s v="Oregon"/>
    <x v="2"/>
    <x v="15"/>
    <x v="0"/>
    <s v="Fitness"/>
    <x v="15"/>
    <n v="240.63"/>
    <n v="423"/>
    <s v="Mcdonald Inc"/>
    <s v="South"/>
    <s v="Christopherland"/>
    <s v="Outlet"/>
    <n v="2447.6799999999998"/>
    <n v="489.536"/>
    <n v="962.52"/>
    <x v="1830"/>
    <x v="2"/>
    <n v="0.50845290234017515"/>
  </r>
  <r>
    <x v="1831"/>
    <x v="563"/>
    <x v="2"/>
    <x v="6"/>
    <x v="458"/>
    <x v="1"/>
    <s v="STORE15"/>
    <n v="2"/>
    <n v="25.3"/>
    <n v="0.21"/>
    <x v="0"/>
    <n v="39.973999999999997"/>
    <s v="Jeremy Harris"/>
    <n v="59"/>
    <x v="1"/>
    <x v="446"/>
    <s v="Ohio"/>
    <x v="3"/>
    <x v="1"/>
    <x v="1"/>
    <s v="Audio"/>
    <x v="1"/>
    <n v="403.71"/>
    <n v="159"/>
    <s v="Shelton PLC"/>
    <s v="North"/>
    <s v="East Jenniferstad"/>
    <s v="Flagship"/>
    <n v="50.6"/>
    <n v="10.625999999999999"/>
    <n v="807.42"/>
    <x v="1831"/>
    <x v="1"/>
    <n v="-19.198629108920798"/>
  </r>
  <r>
    <x v="1832"/>
    <x v="179"/>
    <x v="0"/>
    <x v="6"/>
    <x v="207"/>
    <x v="78"/>
    <s v="STORE10"/>
    <n v="4"/>
    <n v="166.93"/>
    <n v="0.02"/>
    <x v="1"/>
    <n v="654.36559999999997"/>
    <s v="Thomas Moore"/>
    <n v="51"/>
    <x v="1"/>
    <x v="206"/>
    <s v="New York"/>
    <x v="2"/>
    <x v="78"/>
    <x v="0"/>
    <s v="Team Sports"/>
    <x v="78"/>
    <n v="107.06"/>
    <n v="359"/>
    <s v="Hill, Wagner and Ballard"/>
    <s v="East"/>
    <s v="East Davidville"/>
    <s v="Online"/>
    <n v="667.72"/>
    <n v="13.3544"/>
    <n v="428.24"/>
    <x v="1832"/>
    <x v="0"/>
    <n v="0.34556462014506872"/>
  </r>
  <r>
    <x v="1833"/>
    <x v="237"/>
    <x v="2"/>
    <x v="9"/>
    <x v="432"/>
    <x v="17"/>
    <s v="STORE11"/>
    <n v="4"/>
    <n v="861.55"/>
    <n v="0.12"/>
    <x v="0"/>
    <n v="3032.6559999999999"/>
    <s v="Antonio Leon"/>
    <n v="48"/>
    <x v="0"/>
    <x v="421"/>
    <s v="Hawaii"/>
    <x v="3"/>
    <x v="17"/>
    <x v="2"/>
    <s v="Fragrance"/>
    <x v="17"/>
    <n v="482.75"/>
    <n v="444"/>
    <s v="Aguirre-Keller"/>
    <s v="South"/>
    <s v="Lake Michael"/>
    <s v="Online"/>
    <n v="3446.2"/>
    <n v="413.54399999999998"/>
    <n v="1931"/>
    <x v="1833"/>
    <x v="0"/>
    <n v="0.36326441244902158"/>
  </r>
  <r>
    <x v="1834"/>
    <x v="253"/>
    <x v="2"/>
    <x v="0"/>
    <x v="258"/>
    <x v="19"/>
    <s v="STORE5"/>
    <n v="3"/>
    <n v="56.17"/>
    <n v="0.01"/>
    <x v="2"/>
    <n v="166.82490000000001"/>
    <s v="Denise Tate"/>
    <n v="34"/>
    <x v="0"/>
    <x v="256"/>
    <s v="Arkansas"/>
    <x v="1"/>
    <x v="19"/>
    <x v="1"/>
    <s v="Computer"/>
    <x v="19"/>
    <n v="253.33"/>
    <n v="266"/>
    <s v="Gray Ltd"/>
    <s v="North"/>
    <s v="New Michaelchester"/>
    <s v="Outlet"/>
    <n v="168.51"/>
    <n v="1.6851"/>
    <n v="759.99"/>
    <x v="1834"/>
    <x v="2"/>
    <n v="-3.5556148992146848"/>
  </r>
  <r>
    <x v="1835"/>
    <x v="589"/>
    <x v="2"/>
    <x v="0"/>
    <x v="176"/>
    <x v="5"/>
    <s v="STORE19"/>
    <n v="1"/>
    <n v="582.29"/>
    <n v="0.2"/>
    <x v="0"/>
    <n v="465.83199999999999"/>
    <s v="Cynthia Payne"/>
    <n v="32"/>
    <x v="1"/>
    <x v="175"/>
    <s v="Kentucky"/>
    <x v="3"/>
    <x v="5"/>
    <x v="1"/>
    <s v="Appliances"/>
    <x v="5"/>
    <n v="465.34"/>
    <n v="301"/>
    <s v="Mann-Austin"/>
    <s v="East"/>
    <s v="Vasquezborough"/>
    <s v="Online"/>
    <n v="582.29"/>
    <n v="116.458"/>
    <n v="465.34"/>
    <x v="1835"/>
    <x v="2"/>
    <n v="1.0561747582819958E-3"/>
  </r>
  <r>
    <x v="1836"/>
    <x v="551"/>
    <x v="2"/>
    <x v="4"/>
    <x v="321"/>
    <x v="50"/>
    <s v="STORE0"/>
    <n v="3"/>
    <n v="63.96"/>
    <n v="0.02"/>
    <x v="0"/>
    <n v="188.04239999999999"/>
    <s v="Carol Bishop"/>
    <n v="27"/>
    <x v="1"/>
    <x v="316"/>
    <s v="Oregon"/>
    <x v="2"/>
    <x v="50"/>
    <x v="2"/>
    <s v="Skincare"/>
    <x v="50"/>
    <n v="305.5"/>
    <n v="159"/>
    <s v="Rivera-Warner"/>
    <s v="East"/>
    <s v="Washingtonfurt"/>
    <s v="Flagship"/>
    <n v="191.88"/>
    <n v="3.8376000000000001"/>
    <n v="916.5"/>
    <x v="1836"/>
    <x v="2"/>
    <n v="-3.8739007798241247"/>
  </r>
  <r>
    <x v="1837"/>
    <x v="130"/>
    <x v="0"/>
    <x v="10"/>
    <x v="10"/>
    <x v="93"/>
    <s v="STORE12"/>
    <n v="1"/>
    <n v="829.83"/>
    <n v="0.26"/>
    <x v="2"/>
    <n v="614.07420000000002"/>
    <s v="Michael Thomas"/>
    <n v="21"/>
    <x v="1"/>
    <x v="10"/>
    <s v="Nevada"/>
    <x v="2"/>
    <x v="93"/>
    <x v="0"/>
    <s v="Fitness"/>
    <x v="93"/>
    <n v="495.72"/>
    <n v="323"/>
    <s v="Thomas, Bridges and Harris"/>
    <s v="North"/>
    <s v="Sabrinatown"/>
    <s v="Online"/>
    <n v="829.83"/>
    <n v="215.75580000000002"/>
    <n v="495.72"/>
    <x v="1837"/>
    <x v="3"/>
    <n v="0.19273599183942264"/>
  </r>
  <r>
    <x v="1838"/>
    <x v="426"/>
    <x v="0"/>
    <x v="11"/>
    <x v="260"/>
    <x v="13"/>
    <s v="STORE16"/>
    <n v="2"/>
    <n v="858.15"/>
    <n v="0.03"/>
    <x v="0"/>
    <n v="1664.8109999999999"/>
    <s v="James Holloway Jr."/>
    <n v="45"/>
    <x v="0"/>
    <x v="258"/>
    <s v="Indiana"/>
    <x v="2"/>
    <x v="13"/>
    <x v="1"/>
    <s v="Computer"/>
    <x v="13"/>
    <n v="419.28"/>
    <n v="86"/>
    <s v="Frederick-Wright"/>
    <s v="West"/>
    <s v="New Jimmymouth"/>
    <s v="Flagship"/>
    <n v="1716.3"/>
    <n v="51.488999999999997"/>
    <n v="838.56"/>
    <x v="1838"/>
    <x v="4"/>
    <n v="0.49630318396502665"/>
  </r>
  <r>
    <x v="1839"/>
    <x v="481"/>
    <x v="0"/>
    <x v="6"/>
    <x v="448"/>
    <x v="78"/>
    <s v="STORE13"/>
    <n v="3"/>
    <n v="717.32"/>
    <n v="0.23"/>
    <x v="2"/>
    <n v="1657.0092"/>
    <s v="Melanie Lam"/>
    <n v="32"/>
    <x v="0"/>
    <x v="437"/>
    <s v="Kansas"/>
    <x v="2"/>
    <x v="78"/>
    <x v="0"/>
    <s v="Team Sports"/>
    <x v="78"/>
    <n v="107.06"/>
    <n v="359"/>
    <s v="Gardner, Humphrey and Contreras"/>
    <s v="East"/>
    <s v="Johnsonville"/>
    <s v="Flagship"/>
    <n v="2151.96"/>
    <n v="494.95080000000002"/>
    <n v="321.18"/>
    <x v="1839"/>
    <x v="2"/>
    <n v="0.80616884927373966"/>
  </r>
  <r>
    <x v="1840"/>
    <x v="319"/>
    <x v="2"/>
    <x v="0"/>
    <x v="155"/>
    <x v="50"/>
    <s v="STORE12"/>
    <n v="1"/>
    <n v="163.19999999999999"/>
    <n v="0.22"/>
    <x v="1"/>
    <n v="127.29600000000001"/>
    <s v="Samuel Mullins"/>
    <n v="27"/>
    <x v="1"/>
    <x v="154"/>
    <s v="Louisiana"/>
    <x v="3"/>
    <x v="50"/>
    <x v="2"/>
    <s v="Skincare"/>
    <x v="50"/>
    <n v="305.5"/>
    <n v="159"/>
    <s v="Thomas, Bridges and Harris"/>
    <s v="North"/>
    <s v="Sabrinatown"/>
    <s v="Online"/>
    <n v="163.19999999999999"/>
    <n v="35.903999999999996"/>
    <n v="305.5"/>
    <x v="1840"/>
    <x v="2"/>
    <n v="-1.3999183006535947"/>
  </r>
  <r>
    <x v="1841"/>
    <x v="282"/>
    <x v="0"/>
    <x v="0"/>
    <x v="56"/>
    <x v="82"/>
    <s v="STORE12"/>
    <n v="2"/>
    <n v="966.71"/>
    <n v="0.11"/>
    <x v="0"/>
    <n v="1720.7438"/>
    <s v="James Wolfe"/>
    <n v="62"/>
    <x v="1"/>
    <x v="56"/>
    <s v="Arizona"/>
    <x v="0"/>
    <x v="82"/>
    <x v="0"/>
    <s v="Equipment"/>
    <x v="82"/>
    <n v="285.54000000000002"/>
    <n v="358"/>
    <s v="Thomas, Bridges and Harris"/>
    <s v="North"/>
    <s v="Sabrinatown"/>
    <s v="Online"/>
    <n v="1933.42"/>
    <n v="212.67620000000002"/>
    <n v="571.08000000000004"/>
    <x v="1841"/>
    <x v="1"/>
    <n v="0.66812026287701853"/>
  </r>
  <r>
    <x v="1842"/>
    <x v="533"/>
    <x v="2"/>
    <x v="10"/>
    <x v="14"/>
    <x v="68"/>
    <s v="STORE13"/>
    <n v="2"/>
    <n v="873.94"/>
    <n v="0.14000000000000001"/>
    <x v="2"/>
    <n v="1503.1768"/>
    <s v="Sherry Cabrera"/>
    <n v="55"/>
    <x v="0"/>
    <x v="14"/>
    <s v="Pennsylvania"/>
    <x v="2"/>
    <x v="68"/>
    <x v="3"/>
    <s v="Lighting"/>
    <x v="68"/>
    <n v="382.22"/>
    <n v="329"/>
    <s v="Gardner, Humphrey and Contreras"/>
    <s v="East"/>
    <s v="Johnsonville"/>
    <s v="Flagship"/>
    <n v="1747.88"/>
    <n v="244.70320000000004"/>
    <n v="764.44"/>
    <x v="1842"/>
    <x v="0"/>
    <n v="0.49145037363535676"/>
  </r>
  <r>
    <x v="1843"/>
    <x v="411"/>
    <x v="0"/>
    <x v="9"/>
    <x v="341"/>
    <x v="90"/>
    <s v="STORE3"/>
    <n v="1"/>
    <n v="140.24"/>
    <n v="0.27"/>
    <x v="0"/>
    <n v="102.37520000000001"/>
    <s v="Denise Griffin"/>
    <n v="33"/>
    <x v="0"/>
    <x v="335"/>
    <s v="Florida"/>
    <x v="1"/>
    <x v="90"/>
    <x v="1"/>
    <s v="Computer"/>
    <x v="90"/>
    <n v="112.42"/>
    <n v="416"/>
    <s v="Johnson-Wright"/>
    <s v="North"/>
    <s v="Hoodberg"/>
    <s v="Outlet"/>
    <n v="140.24"/>
    <n v="37.864800000000002"/>
    <n v="112.42"/>
    <x v="1843"/>
    <x v="2"/>
    <n v="-9.8117512835139711E-2"/>
  </r>
  <r>
    <x v="1844"/>
    <x v="59"/>
    <x v="2"/>
    <x v="6"/>
    <x v="114"/>
    <x v="19"/>
    <s v="STORE5"/>
    <n v="2"/>
    <n v="549.91999999999996"/>
    <n v="0.28000000000000003"/>
    <x v="0"/>
    <n v="791.88479999999993"/>
    <s v="Mary Boyd"/>
    <n v="25"/>
    <x v="1"/>
    <x v="113"/>
    <s v="Michigan"/>
    <x v="3"/>
    <x v="19"/>
    <x v="1"/>
    <s v="Computer"/>
    <x v="19"/>
    <n v="253.33"/>
    <n v="266"/>
    <s v="Gray Ltd"/>
    <s v="North"/>
    <s v="New Michaelchester"/>
    <s v="Outlet"/>
    <n v="1099.8399999999999"/>
    <n v="307.95519999999999"/>
    <n v="506.66"/>
    <x v="1844"/>
    <x v="3"/>
    <n v="0.36018471373613931"/>
  </r>
  <r>
    <x v="1845"/>
    <x v="344"/>
    <x v="0"/>
    <x v="9"/>
    <x v="489"/>
    <x v="53"/>
    <s v="STORE5"/>
    <n v="4"/>
    <n v="715.88"/>
    <n v="0.19"/>
    <x v="1"/>
    <n v="2319.4512"/>
    <s v="Julie Farmer"/>
    <n v="18"/>
    <x v="1"/>
    <x v="474"/>
    <s v="Arizona"/>
    <x v="1"/>
    <x v="53"/>
    <x v="0"/>
    <s v="Accessories"/>
    <x v="53"/>
    <n v="144.53"/>
    <n v="367"/>
    <s v="Gray Ltd"/>
    <s v="North"/>
    <s v="New Michaelchester"/>
    <s v="Outlet"/>
    <n v="2863.52"/>
    <n v="544.06880000000001"/>
    <n v="578.12"/>
    <x v="1845"/>
    <x v="3"/>
    <n v="0.75075138463788338"/>
  </r>
  <r>
    <x v="1846"/>
    <x v="385"/>
    <x v="2"/>
    <x v="10"/>
    <x v="171"/>
    <x v="95"/>
    <s v="STORE8"/>
    <n v="3"/>
    <n v="591.9"/>
    <n v="0.27"/>
    <x v="0"/>
    <n v="1296.261"/>
    <s v="Michael Garner"/>
    <n v="21"/>
    <x v="1"/>
    <x v="170"/>
    <s v="New Hampshire"/>
    <x v="1"/>
    <x v="95"/>
    <x v="4"/>
    <s v="Outerwear"/>
    <x v="95"/>
    <n v="296.83"/>
    <n v="352"/>
    <s v="Bean, Jones and Park"/>
    <s v="West"/>
    <s v="Thompsonborough"/>
    <s v="Online"/>
    <n v="1775.6999999999998"/>
    <n v="479.43899999999996"/>
    <n v="890.49"/>
    <x v="1846"/>
    <x v="3"/>
    <n v="0.31303186626767293"/>
  </r>
  <r>
    <x v="1847"/>
    <x v="144"/>
    <x v="2"/>
    <x v="7"/>
    <x v="446"/>
    <x v="62"/>
    <s v="STORE10"/>
    <n v="2"/>
    <n v="523.14"/>
    <n v="0.13"/>
    <x v="1"/>
    <n v="910.2636"/>
    <s v="Joshua Bell"/>
    <n v="26"/>
    <x v="0"/>
    <x v="435"/>
    <s v="Minnesota"/>
    <x v="1"/>
    <x v="62"/>
    <x v="0"/>
    <s v="Equipment"/>
    <x v="62"/>
    <n v="484.62"/>
    <n v="432"/>
    <s v="Hill, Wagner and Ballard"/>
    <s v="East"/>
    <s v="East Davidville"/>
    <s v="Online"/>
    <n v="1046.28"/>
    <n v="136.0164"/>
    <n v="969.24"/>
    <x v="1847"/>
    <x v="2"/>
    <n v="-6.4790462894484646E-2"/>
  </r>
  <r>
    <x v="1848"/>
    <x v="471"/>
    <x v="0"/>
    <x v="0"/>
    <x v="473"/>
    <x v="20"/>
    <s v="STORE14"/>
    <n v="2"/>
    <n v="478.62"/>
    <n v="0.17"/>
    <x v="2"/>
    <n v="794.50919999999996"/>
    <s v="Alexis Castaneda"/>
    <n v="54"/>
    <x v="0"/>
    <x v="327"/>
    <s v="Alaska"/>
    <x v="0"/>
    <x v="20"/>
    <x v="4"/>
    <s v="Bottoms"/>
    <x v="20"/>
    <n v="218.22"/>
    <n v="224"/>
    <s v="Mcdonald Inc"/>
    <s v="South"/>
    <s v="Christopherland"/>
    <s v="Outlet"/>
    <n v="957.24"/>
    <n v="162.73080000000002"/>
    <n v="436.44"/>
    <x v="1848"/>
    <x v="0"/>
    <n v="0.45067974039822317"/>
  </r>
  <r>
    <x v="1849"/>
    <x v="90"/>
    <x v="0"/>
    <x v="8"/>
    <x v="462"/>
    <x v="74"/>
    <s v="STORE1"/>
    <n v="4"/>
    <n v="740.5"/>
    <n v="0.17"/>
    <x v="1"/>
    <n v="2458.46"/>
    <s v="Stephanie Jacobs"/>
    <n v="48"/>
    <x v="1"/>
    <x v="448"/>
    <s v="Louisiana"/>
    <x v="1"/>
    <x v="74"/>
    <x v="0"/>
    <s v="Fitness"/>
    <x v="74"/>
    <n v="152.91999999999999"/>
    <n v="281"/>
    <s v="Martinez, Adkins and Johnson"/>
    <s v="North"/>
    <s v="Danielmouth"/>
    <s v="Flagship"/>
    <n v="2962"/>
    <n v="503.54"/>
    <n v="611.67999999999995"/>
    <x v="1849"/>
    <x v="0"/>
    <n v="0.75119383679213825"/>
  </r>
  <r>
    <x v="1850"/>
    <x v="180"/>
    <x v="0"/>
    <x v="2"/>
    <x v="459"/>
    <x v="54"/>
    <s v="STORE2"/>
    <n v="1"/>
    <n v="780.24"/>
    <n v="0.04"/>
    <x v="2"/>
    <n v="749.03039999999999"/>
    <s v="David Cole"/>
    <n v="27"/>
    <x v="1"/>
    <x v="159"/>
    <s v="Michigan"/>
    <x v="2"/>
    <x v="54"/>
    <x v="4"/>
    <s v="Outerwear"/>
    <x v="54"/>
    <n v="167.34"/>
    <n v="296"/>
    <s v="Black-Horn"/>
    <s v="South"/>
    <s v="North Nancyview"/>
    <s v="Outlet"/>
    <n v="780.24"/>
    <n v="31.209600000000002"/>
    <n v="167.34"/>
    <x v="1850"/>
    <x v="2"/>
    <n v="0.77659117707372083"/>
  </r>
  <r>
    <x v="1851"/>
    <x v="25"/>
    <x v="0"/>
    <x v="8"/>
    <x v="183"/>
    <x v="7"/>
    <s v="STORE16"/>
    <n v="4"/>
    <n v="579.24"/>
    <n v="0.04"/>
    <x v="2"/>
    <n v="2224.2815999999998"/>
    <s v="Erica Carney"/>
    <n v="62"/>
    <x v="1"/>
    <x v="182"/>
    <s v="North Dakota"/>
    <x v="1"/>
    <x v="7"/>
    <x v="3"/>
    <s v="Storage"/>
    <x v="7"/>
    <n v="138.05000000000001"/>
    <n v="89"/>
    <s v="Frederick-Wright"/>
    <s v="West"/>
    <s v="New Jimmymouth"/>
    <s v="Flagship"/>
    <n v="2316.96"/>
    <n v="92.678399999999996"/>
    <n v="552.20000000000005"/>
    <x v="1851"/>
    <x v="1"/>
    <n v="0.75174006744469757"/>
  </r>
  <r>
    <x v="1852"/>
    <x v="36"/>
    <x v="0"/>
    <x v="1"/>
    <x v="171"/>
    <x v="55"/>
    <s v="STORE2"/>
    <n v="3"/>
    <n v="268.95"/>
    <n v="0.04"/>
    <x v="1"/>
    <n v="774.57599999999991"/>
    <s v="Michael Garner"/>
    <n v="21"/>
    <x v="1"/>
    <x v="170"/>
    <s v="New Hampshire"/>
    <x v="1"/>
    <x v="55"/>
    <x v="4"/>
    <s v="Tops"/>
    <x v="55"/>
    <n v="342.56"/>
    <n v="181"/>
    <s v="Black-Horn"/>
    <s v="South"/>
    <s v="North Nancyview"/>
    <s v="Outlet"/>
    <n v="806.84999999999991"/>
    <n v="32.273999999999994"/>
    <n v="1027.68"/>
    <x v="1852"/>
    <x v="3"/>
    <n v="-0.3267645782983209"/>
  </r>
  <r>
    <x v="1853"/>
    <x v="459"/>
    <x v="2"/>
    <x v="9"/>
    <x v="428"/>
    <x v="23"/>
    <s v="STORE4"/>
    <n v="1"/>
    <n v="47.47"/>
    <n v="0.28000000000000003"/>
    <x v="0"/>
    <n v="34.178400000000003"/>
    <s v="Roberta Green"/>
    <n v="64"/>
    <x v="0"/>
    <x v="417"/>
    <s v="Washington"/>
    <x v="1"/>
    <x v="23"/>
    <x v="4"/>
    <s v="Accessories"/>
    <x v="23"/>
    <n v="261"/>
    <n v="59"/>
    <s v="Alexander Group"/>
    <s v="South"/>
    <s v="Port Sharon"/>
    <s v="Online"/>
    <n v="47.47"/>
    <n v="13.291600000000001"/>
    <n v="261"/>
    <x v="1853"/>
    <x v="1"/>
    <n v="-6.6364019380661459"/>
  </r>
  <r>
    <x v="1854"/>
    <x v="254"/>
    <x v="2"/>
    <x v="5"/>
    <x v="99"/>
    <x v="9"/>
    <s v="STORE17"/>
    <n v="3"/>
    <n v="858.81"/>
    <n v="7.0000000000000007E-2"/>
    <x v="0"/>
    <n v="2396.0799000000002"/>
    <s v="Christopher David"/>
    <n v="42"/>
    <x v="0"/>
    <x v="99"/>
    <s v="Massachusetts"/>
    <x v="2"/>
    <x v="9"/>
    <x v="3"/>
    <s v="Decor"/>
    <x v="9"/>
    <n v="179.77"/>
    <n v="305"/>
    <s v="Holloway Ltd"/>
    <s v="North"/>
    <s v="Bensonhaven"/>
    <s v="Flagship"/>
    <n v="2576.4299999999998"/>
    <n v="180.3501"/>
    <n v="539.31000000000006"/>
    <x v="1854"/>
    <x v="4"/>
    <n v="0.77491985972587984"/>
  </r>
  <r>
    <x v="1855"/>
    <x v="27"/>
    <x v="2"/>
    <x v="6"/>
    <x v="441"/>
    <x v="46"/>
    <s v="STORE10"/>
    <n v="3"/>
    <n v="569.98"/>
    <n v="0.05"/>
    <x v="0"/>
    <n v="1624.443"/>
    <s v="Kara Dodson"/>
    <n v="20"/>
    <x v="0"/>
    <x v="430"/>
    <s v="Vermont"/>
    <x v="2"/>
    <x v="46"/>
    <x v="0"/>
    <s v="Equipment"/>
    <x v="46"/>
    <n v="21.34"/>
    <n v="65"/>
    <s v="Hill, Wagner and Ballard"/>
    <s v="East"/>
    <s v="East Davidville"/>
    <s v="Online"/>
    <n v="1709.94"/>
    <n v="85.497000000000014"/>
    <n v="64.02"/>
    <x v="1855"/>
    <x v="3"/>
    <n v="0.96058956823969821"/>
  </r>
  <r>
    <x v="1856"/>
    <x v="247"/>
    <x v="0"/>
    <x v="11"/>
    <x v="78"/>
    <x v="1"/>
    <s v="STORE12"/>
    <n v="3"/>
    <n v="306.52"/>
    <n v="0.01"/>
    <x v="2"/>
    <n v="910.36439999999993"/>
    <s v="Reginald Willis"/>
    <n v="62"/>
    <x v="1"/>
    <x v="78"/>
    <s v="New York"/>
    <x v="3"/>
    <x v="1"/>
    <x v="1"/>
    <s v="Audio"/>
    <x v="1"/>
    <n v="403.71"/>
    <n v="159"/>
    <s v="Thomas, Bridges and Harris"/>
    <s v="North"/>
    <s v="Sabrinatown"/>
    <s v="Online"/>
    <n v="919.56"/>
    <n v="9.1955999999999989"/>
    <n v="1211.1299999999999"/>
    <x v="1856"/>
    <x v="1"/>
    <n v="-0.33037935138939967"/>
  </r>
  <r>
    <x v="1857"/>
    <x v="166"/>
    <x v="0"/>
    <x v="9"/>
    <x v="464"/>
    <x v="6"/>
    <s v="STORE13"/>
    <n v="3"/>
    <n v="184.67"/>
    <n v="0.03"/>
    <x v="2"/>
    <n v="537.38969999999995"/>
    <s v="Mr. Mason Butler"/>
    <n v="33"/>
    <x v="0"/>
    <x v="450"/>
    <s v="Arizona"/>
    <x v="0"/>
    <x v="6"/>
    <x v="3"/>
    <s v="Decor"/>
    <x v="6"/>
    <n v="461.47"/>
    <n v="190"/>
    <s v="Gardner, Humphrey and Contreras"/>
    <s v="East"/>
    <s v="Johnsonville"/>
    <s v="Flagship"/>
    <n v="554.01"/>
    <n v="16.6203"/>
    <n v="1384.41"/>
    <x v="1857"/>
    <x v="2"/>
    <n v="-1.5761751667365418"/>
  </r>
  <r>
    <x v="1858"/>
    <x v="504"/>
    <x v="0"/>
    <x v="5"/>
    <x v="382"/>
    <x v="33"/>
    <s v="STORE5"/>
    <n v="4"/>
    <n v="189.56"/>
    <n v="0"/>
    <x v="2"/>
    <n v="758.24"/>
    <s v="Sheri Joyce"/>
    <n v="26"/>
    <x v="0"/>
    <x v="373"/>
    <s v="Kentucky"/>
    <x v="1"/>
    <x v="33"/>
    <x v="1"/>
    <s v="Audio"/>
    <x v="33"/>
    <n v="322.41000000000003"/>
    <n v="213"/>
    <s v="Gray Ltd"/>
    <s v="North"/>
    <s v="New Michaelchester"/>
    <s v="Outlet"/>
    <n v="758.24"/>
    <n v="0"/>
    <n v="1289.6400000000001"/>
    <x v="1858"/>
    <x v="2"/>
    <n v="-0.70083350917915188"/>
  </r>
  <r>
    <x v="1859"/>
    <x v="650"/>
    <x v="0"/>
    <x v="7"/>
    <x v="266"/>
    <x v="28"/>
    <s v="STORE5"/>
    <n v="1"/>
    <n v="805.24"/>
    <n v="0.04"/>
    <x v="1"/>
    <n v="773.03039999999999"/>
    <s v="John Perez"/>
    <n v="54"/>
    <x v="0"/>
    <x v="264"/>
    <s v="Louisiana"/>
    <x v="1"/>
    <x v="28"/>
    <x v="4"/>
    <s v="Footwear"/>
    <x v="28"/>
    <n v="158.13999999999999"/>
    <n v="82"/>
    <s v="Gray Ltd"/>
    <s v="North"/>
    <s v="New Michaelchester"/>
    <s v="Outlet"/>
    <n v="805.24"/>
    <n v="32.209600000000002"/>
    <n v="158.13999999999999"/>
    <x v="1859"/>
    <x v="0"/>
    <n v="0.79542848508933151"/>
  </r>
  <r>
    <x v="1860"/>
    <x v="583"/>
    <x v="0"/>
    <x v="8"/>
    <x v="338"/>
    <x v="59"/>
    <s v="STORE17"/>
    <n v="3"/>
    <n v="683.74"/>
    <n v="0.24"/>
    <x v="0"/>
    <n v="1558.9272000000001"/>
    <s v="Kimberly Brooks"/>
    <n v="42"/>
    <x v="0"/>
    <x v="332"/>
    <s v="New Mexico"/>
    <x v="2"/>
    <x v="59"/>
    <x v="0"/>
    <s v="Accessories"/>
    <x v="59"/>
    <n v="434.84"/>
    <n v="185"/>
    <s v="Holloway Ltd"/>
    <s v="North"/>
    <s v="Bensonhaven"/>
    <s v="Flagship"/>
    <n v="2051.2200000000003"/>
    <n v="492.29280000000006"/>
    <n v="1304.52"/>
    <x v="1860"/>
    <x v="4"/>
    <n v="0.16319376555877663"/>
  </r>
  <r>
    <x v="1861"/>
    <x v="133"/>
    <x v="0"/>
    <x v="11"/>
    <x v="256"/>
    <x v="6"/>
    <s v="STORE18"/>
    <n v="3"/>
    <n v="439.21"/>
    <n v="0.28000000000000003"/>
    <x v="2"/>
    <n v="948.69359999999983"/>
    <s v="Antonio Jones"/>
    <n v="48"/>
    <x v="0"/>
    <x v="254"/>
    <s v="Georgia"/>
    <x v="2"/>
    <x v="6"/>
    <x v="3"/>
    <s v="Decor"/>
    <x v="6"/>
    <n v="461.47"/>
    <n v="190"/>
    <s v="Guerrero-Schmitt"/>
    <s v="East"/>
    <s v="East Stevechester"/>
    <s v="Flagship"/>
    <n v="1317.6299999999999"/>
    <n v="368.93639999999999"/>
    <n v="1384.41"/>
    <x v="1861"/>
    <x v="0"/>
    <n v="-0.4592804252078862"/>
  </r>
  <r>
    <x v="1862"/>
    <x v="173"/>
    <x v="2"/>
    <x v="8"/>
    <x v="97"/>
    <x v="73"/>
    <s v="STORE6"/>
    <n v="1"/>
    <n v="126.92"/>
    <n v="0.24"/>
    <x v="2"/>
    <n v="96.459199999999996"/>
    <s v="Michael Jones"/>
    <n v="40"/>
    <x v="0"/>
    <x v="97"/>
    <s v="Tennessee"/>
    <x v="3"/>
    <x v="73"/>
    <x v="2"/>
    <s v="Haircare"/>
    <x v="73"/>
    <n v="340.39"/>
    <n v="177"/>
    <s v="Benson-Elliott"/>
    <s v="East"/>
    <s v="Port Josephberg"/>
    <s v="Online"/>
    <n v="126.92"/>
    <n v="30.460799999999999"/>
    <n v="340.39"/>
    <x v="1862"/>
    <x v="4"/>
    <n v="-2.528849503209647"/>
  </r>
  <r>
    <x v="1863"/>
    <x v="282"/>
    <x v="0"/>
    <x v="0"/>
    <x v="435"/>
    <x v="78"/>
    <s v="STORE4"/>
    <n v="4"/>
    <n v="834.7"/>
    <n v="0.14000000000000001"/>
    <x v="0"/>
    <n v="2871.3679999999999"/>
    <s v="Caroline Collins"/>
    <n v="64"/>
    <x v="1"/>
    <x v="424"/>
    <s v="California"/>
    <x v="2"/>
    <x v="78"/>
    <x v="0"/>
    <s v="Team Sports"/>
    <x v="78"/>
    <n v="107.06"/>
    <n v="359"/>
    <s v="Alexander Group"/>
    <s v="South"/>
    <s v="Port Sharon"/>
    <s v="Online"/>
    <n v="3338.8"/>
    <n v="467.43200000000007"/>
    <n v="428.24"/>
    <x v="1863"/>
    <x v="1"/>
    <n v="0.85085854547379502"/>
  </r>
  <r>
    <x v="1864"/>
    <x v="318"/>
    <x v="2"/>
    <x v="8"/>
    <x v="389"/>
    <x v="63"/>
    <s v="STORE11"/>
    <n v="2"/>
    <n v="271.88"/>
    <n v="0.11"/>
    <x v="2"/>
    <n v="483.94639999999998"/>
    <s v="Angela Williams"/>
    <n v="56"/>
    <x v="1"/>
    <x v="380"/>
    <s v="Illinois"/>
    <x v="3"/>
    <x v="63"/>
    <x v="1"/>
    <s v="Accessories"/>
    <x v="63"/>
    <n v="450.71"/>
    <n v="389"/>
    <s v="Aguirre-Keller"/>
    <s v="South"/>
    <s v="Lake Michael"/>
    <s v="Online"/>
    <n v="543.76"/>
    <n v="59.813600000000001"/>
    <n v="901.42"/>
    <x v="1864"/>
    <x v="1"/>
    <n v="-0.86264429283904165"/>
  </r>
  <r>
    <x v="1865"/>
    <x v="554"/>
    <x v="2"/>
    <x v="9"/>
    <x v="451"/>
    <x v="75"/>
    <s v="STORE1"/>
    <n v="4"/>
    <n v="972.14"/>
    <n v="0.25"/>
    <x v="0"/>
    <n v="2916.42"/>
    <s v="Jordan Medina"/>
    <n v="33"/>
    <x v="0"/>
    <x v="440"/>
    <s v="Florida"/>
    <x v="3"/>
    <x v="75"/>
    <x v="1"/>
    <s v="Accessories"/>
    <x v="75"/>
    <n v="449.4"/>
    <n v="338"/>
    <s v="Martinez, Adkins and Johnson"/>
    <s v="North"/>
    <s v="Danielmouth"/>
    <s v="Flagship"/>
    <n v="3888.56"/>
    <n v="972.14"/>
    <n v="1797.6"/>
    <x v="1865"/>
    <x v="2"/>
    <n v="0.38362787252864816"/>
  </r>
  <r>
    <x v="1866"/>
    <x v="668"/>
    <x v="2"/>
    <x v="2"/>
    <x v="126"/>
    <x v="19"/>
    <s v="STORE4"/>
    <n v="3"/>
    <n v="523.66"/>
    <n v="0.27"/>
    <x v="1"/>
    <n v="1146.8154"/>
    <s v="Christy Vasquez"/>
    <n v="28"/>
    <x v="1"/>
    <x v="125"/>
    <s v="South Carolina"/>
    <x v="0"/>
    <x v="19"/>
    <x v="1"/>
    <s v="Computer"/>
    <x v="19"/>
    <n v="253.33"/>
    <n v="266"/>
    <s v="Alexander Group"/>
    <s v="South"/>
    <s v="Port Sharon"/>
    <s v="Online"/>
    <n v="1570.98"/>
    <n v="424.16460000000001"/>
    <n v="759.99"/>
    <x v="1866"/>
    <x v="2"/>
    <n v="0.33730398109408016"/>
  </r>
  <r>
    <x v="1867"/>
    <x v="392"/>
    <x v="0"/>
    <x v="3"/>
    <x v="28"/>
    <x v="91"/>
    <s v="STORE2"/>
    <n v="4"/>
    <n v="838.99"/>
    <n v="0.16"/>
    <x v="0"/>
    <n v="2819.0064000000002"/>
    <s v="Theresa Campbell"/>
    <n v="42"/>
    <x v="1"/>
    <x v="28"/>
    <s v="Wisconsin"/>
    <x v="3"/>
    <x v="91"/>
    <x v="2"/>
    <s v="Makeup"/>
    <x v="91"/>
    <n v="299.11"/>
    <n v="118"/>
    <s v="Black-Horn"/>
    <s v="South"/>
    <s v="North Nancyview"/>
    <s v="Outlet"/>
    <n v="3355.96"/>
    <n v="536.95360000000005"/>
    <n v="1196.44"/>
    <x v="1867"/>
    <x v="4"/>
    <n v="0.57558095646749863"/>
  </r>
  <r>
    <x v="1868"/>
    <x v="578"/>
    <x v="2"/>
    <x v="9"/>
    <x v="163"/>
    <x v="75"/>
    <s v="STORE17"/>
    <n v="4"/>
    <n v="838.7"/>
    <n v="0.21"/>
    <x v="2"/>
    <n v="2650.2919999999999"/>
    <s v="Matthew Hanna"/>
    <n v="33"/>
    <x v="1"/>
    <x v="162"/>
    <s v="Michigan"/>
    <x v="1"/>
    <x v="75"/>
    <x v="1"/>
    <s v="Accessories"/>
    <x v="75"/>
    <n v="449.4"/>
    <n v="338"/>
    <s v="Holloway Ltd"/>
    <s v="North"/>
    <s v="Bensonhaven"/>
    <s v="Flagship"/>
    <n v="3354.8"/>
    <n v="704.50800000000004"/>
    <n v="1797.6"/>
    <x v="1868"/>
    <x v="2"/>
    <n v="0.32173511447040554"/>
  </r>
  <r>
    <x v="1869"/>
    <x v="473"/>
    <x v="2"/>
    <x v="5"/>
    <x v="47"/>
    <x v="1"/>
    <s v="STORE8"/>
    <n v="3"/>
    <n v="943.24"/>
    <n v="0.21"/>
    <x v="0"/>
    <n v="2235.4787999999999"/>
    <s v="Dr. Tamara White Md"/>
    <n v="60"/>
    <x v="0"/>
    <x v="47"/>
    <s v="North Carolina"/>
    <x v="3"/>
    <x v="1"/>
    <x v="1"/>
    <s v="Audio"/>
    <x v="1"/>
    <n v="403.71"/>
    <n v="159"/>
    <s v="Bean, Jones and Park"/>
    <s v="West"/>
    <s v="Thompsonborough"/>
    <s v="Online"/>
    <n v="2829.7200000000003"/>
    <n v="594.24120000000005"/>
    <n v="1211.1299999999999"/>
    <x v="1869"/>
    <x v="1"/>
    <n v="0.45822344635967921"/>
  </r>
  <r>
    <x v="1870"/>
    <x v="616"/>
    <x v="2"/>
    <x v="4"/>
    <x v="462"/>
    <x v="90"/>
    <s v="STORE17"/>
    <n v="2"/>
    <n v="310.33"/>
    <n v="0.26"/>
    <x v="0"/>
    <n v="459.28840000000002"/>
    <s v="Stephanie Jacobs"/>
    <n v="48"/>
    <x v="1"/>
    <x v="448"/>
    <s v="Louisiana"/>
    <x v="1"/>
    <x v="90"/>
    <x v="1"/>
    <s v="Computer"/>
    <x v="90"/>
    <n v="112.42"/>
    <n v="416"/>
    <s v="Holloway Ltd"/>
    <s v="North"/>
    <s v="Bensonhaven"/>
    <s v="Flagship"/>
    <n v="620.66"/>
    <n v="161.3716"/>
    <n v="224.84"/>
    <x v="1870"/>
    <x v="0"/>
    <n v="0.51046009435465822"/>
  </r>
  <r>
    <x v="1871"/>
    <x v="286"/>
    <x v="0"/>
    <x v="0"/>
    <x v="3"/>
    <x v="49"/>
    <s v="STORE0"/>
    <n v="3"/>
    <n v="201.05"/>
    <n v="0.23"/>
    <x v="1"/>
    <n v="464.42550000000011"/>
    <s v="John Jordan"/>
    <n v="58"/>
    <x v="1"/>
    <x v="3"/>
    <s v="Tennessee"/>
    <x v="1"/>
    <x v="49"/>
    <x v="0"/>
    <s v="Team Sports"/>
    <x v="49"/>
    <n v="318.91000000000003"/>
    <n v="114"/>
    <s v="Rivera-Warner"/>
    <s v="East"/>
    <s v="Washingtonfurt"/>
    <s v="Flagship"/>
    <n v="603.15000000000009"/>
    <n v="138.72450000000003"/>
    <n v="956.73"/>
    <x v="1871"/>
    <x v="1"/>
    <n v="-1.0600290035753845"/>
  </r>
  <r>
    <x v="1872"/>
    <x v="674"/>
    <x v="0"/>
    <x v="10"/>
    <x v="487"/>
    <x v="87"/>
    <s v="STORE17"/>
    <n v="1"/>
    <n v="803.37"/>
    <n v="0.3"/>
    <x v="1"/>
    <n v="562.35899999999992"/>
    <s v="John Mccoy"/>
    <n v="26"/>
    <x v="0"/>
    <x v="472"/>
    <s v="South Dakota"/>
    <x v="2"/>
    <x v="87"/>
    <x v="4"/>
    <s v="Accessories"/>
    <x v="87"/>
    <n v="113.83"/>
    <n v="485"/>
    <s v="Holloway Ltd"/>
    <s v="North"/>
    <s v="Bensonhaven"/>
    <s v="Flagship"/>
    <n v="803.37"/>
    <n v="241.011"/>
    <n v="113.83"/>
    <x v="1872"/>
    <x v="2"/>
    <n v="0.79758481681630422"/>
  </r>
  <r>
    <x v="1873"/>
    <x v="115"/>
    <x v="2"/>
    <x v="7"/>
    <x v="357"/>
    <x v="86"/>
    <s v="STORE15"/>
    <n v="3"/>
    <n v="259.98"/>
    <n v="7.0000000000000007E-2"/>
    <x v="2"/>
    <n v="725.3442"/>
    <s v="Thomas Phillips"/>
    <n v="20"/>
    <x v="1"/>
    <x v="350"/>
    <s v="Georgia"/>
    <x v="0"/>
    <x v="86"/>
    <x v="0"/>
    <s v="Equipment"/>
    <x v="86"/>
    <n v="103.45"/>
    <n v="465"/>
    <s v="Shelton PLC"/>
    <s v="North"/>
    <s v="East Jenniferstad"/>
    <s v="Flagship"/>
    <n v="779.94"/>
    <n v="54.595800000000011"/>
    <n v="310.35000000000002"/>
    <x v="1873"/>
    <x v="3"/>
    <n v="0.57213416747524826"/>
  </r>
  <r>
    <x v="1874"/>
    <x v="601"/>
    <x v="0"/>
    <x v="5"/>
    <x v="377"/>
    <x v="95"/>
    <s v="STORE3"/>
    <n v="4"/>
    <n v="591.9"/>
    <n v="0.2"/>
    <x v="1"/>
    <n v="1894.08"/>
    <s v="Donald Lee"/>
    <n v="26"/>
    <x v="0"/>
    <x v="368"/>
    <s v="Illinois"/>
    <x v="3"/>
    <x v="95"/>
    <x v="4"/>
    <s v="Outerwear"/>
    <x v="95"/>
    <n v="296.83"/>
    <n v="352"/>
    <s v="Johnson-Wright"/>
    <s v="North"/>
    <s v="Hoodberg"/>
    <s v="Outlet"/>
    <n v="2367.6"/>
    <n v="473.52"/>
    <n v="1187.32"/>
    <x v="1874"/>
    <x v="2"/>
    <n v="0.37314157796925157"/>
  </r>
  <r>
    <x v="1875"/>
    <x v="536"/>
    <x v="2"/>
    <x v="9"/>
    <x v="189"/>
    <x v="17"/>
    <s v="STORE12"/>
    <n v="2"/>
    <n v="396.9"/>
    <n v="0.18"/>
    <x v="1"/>
    <n v="650.91600000000005"/>
    <s v="Sarah Vance"/>
    <n v="41"/>
    <x v="0"/>
    <x v="188"/>
    <s v="Oregon"/>
    <x v="2"/>
    <x v="17"/>
    <x v="2"/>
    <s v="Fragrance"/>
    <x v="17"/>
    <n v="482.75"/>
    <n v="444"/>
    <s v="Thomas, Bridges and Harris"/>
    <s v="North"/>
    <s v="Sabrinatown"/>
    <s v="Online"/>
    <n v="793.8"/>
    <n v="142.88399999999999"/>
    <n v="965.5"/>
    <x v="1875"/>
    <x v="4"/>
    <n v="-0.4832943114011638"/>
  </r>
  <r>
    <x v="1876"/>
    <x v="201"/>
    <x v="2"/>
    <x v="9"/>
    <x v="32"/>
    <x v="24"/>
    <s v="STORE2"/>
    <n v="1"/>
    <n v="176.84"/>
    <n v="0.19"/>
    <x v="0"/>
    <n v="143.24039999999999"/>
    <s v="April Phillips"/>
    <n v="62"/>
    <x v="1"/>
    <x v="32"/>
    <s v="Hawaii"/>
    <x v="1"/>
    <x v="24"/>
    <x v="1"/>
    <s v="Audio"/>
    <x v="24"/>
    <n v="431.67"/>
    <n v="73"/>
    <s v="Black-Horn"/>
    <s v="South"/>
    <s v="North Nancyview"/>
    <s v="Outlet"/>
    <n v="176.84"/>
    <n v="33.599600000000002"/>
    <n v="431.67"/>
    <x v="1876"/>
    <x v="1"/>
    <n v="-2.0136051002370845"/>
  </r>
  <r>
    <x v="1877"/>
    <x v="539"/>
    <x v="1"/>
    <x v="1"/>
    <x v="463"/>
    <x v="33"/>
    <s v="STORE0"/>
    <n v="2"/>
    <n v="614.21"/>
    <n v="0.11"/>
    <x v="1"/>
    <n v="1093.2937999999999"/>
    <s v="Linda Kline"/>
    <n v="34"/>
    <x v="0"/>
    <x v="449"/>
    <s v="Alaska"/>
    <x v="2"/>
    <x v="33"/>
    <x v="1"/>
    <s v="Audio"/>
    <x v="33"/>
    <n v="322.41000000000003"/>
    <n v="213"/>
    <s v="Rivera-Warner"/>
    <s v="East"/>
    <s v="Washingtonfurt"/>
    <s v="Flagship"/>
    <n v="1228.42"/>
    <n v="135.12620000000001"/>
    <n v="644.82000000000005"/>
    <x v="1877"/>
    <x v="2"/>
    <n v="0.41020428360610833"/>
  </r>
  <r>
    <x v="1878"/>
    <x v="675"/>
    <x v="0"/>
    <x v="11"/>
    <x v="140"/>
    <x v="58"/>
    <s v="STORE7"/>
    <n v="3"/>
    <n v="604.66"/>
    <n v="0.18"/>
    <x v="2"/>
    <n v="1487.4636"/>
    <s v="Travis Holland"/>
    <n v="38"/>
    <x v="0"/>
    <x v="139"/>
    <s v="New Hampshire"/>
    <x v="3"/>
    <x v="58"/>
    <x v="4"/>
    <s v="Outerwear"/>
    <x v="58"/>
    <n v="364.67"/>
    <n v="452"/>
    <s v="Martinez-Mullins"/>
    <s v="South"/>
    <s v="Williamsfurt"/>
    <s v="Online"/>
    <n v="1813.98"/>
    <n v="326.51639999999998"/>
    <n v="1094.01"/>
    <x v="1878"/>
    <x v="4"/>
    <n v="0.2645130946397613"/>
  </r>
  <r>
    <x v="1879"/>
    <x v="415"/>
    <x v="0"/>
    <x v="7"/>
    <x v="106"/>
    <x v="95"/>
    <s v="STORE12"/>
    <n v="3"/>
    <n v="24.29"/>
    <n v="0.12"/>
    <x v="1"/>
    <n v="64.125600000000006"/>
    <s v="Traci Gonzalez"/>
    <n v="35"/>
    <x v="0"/>
    <x v="106"/>
    <s v="New Mexico"/>
    <x v="2"/>
    <x v="95"/>
    <x v="4"/>
    <s v="Outerwear"/>
    <x v="95"/>
    <n v="296.83"/>
    <n v="352"/>
    <s v="Thomas, Bridges and Harris"/>
    <s v="North"/>
    <s v="Sabrinatown"/>
    <s v="Online"/>
    <n v="72.87"/>
    <n v="8.7444000000000006"/>
    <n v="890.49"/>
    <x v="1879"/>
    <x v="2"/>
    <n v="-12.886653692129196"/>
  </r>
  <r>
    <x v="1880"/>
    <x v="107"/>
    <x v="0"/>
    <x v="0"/>
    <x v="418"/>
    <x v="81"/>
    <s v="STORE11"/>
    <n v="1"/>
    <n v="503.95"/>
    <n v="0.24"/>
    <x v="1"/>
    <n v="383.00200000000001"/>
    <s v="Joel Robinson"/>
    <n v="62"/>
    <x v="0"/>
    <x v="407"/>
    <s v="Hawaii"/>
    <x v="1"/>
    <x v="81"/>
    <x v="2"/>
    <s v="Skincare"/>
    <x v="81"/>
    <n v="266.86"/>
    <n v="458"/>
    <s v="Aguirre-Keller"/>
    <s v="South"/>
    <s v="Lake Michael"/>
    <s v="Online"/>
    <n v="503.95"/>
    <n v="120.94799999999999"/>
    <n v="266.86"/>
    <x v="1880"/>
    <x v="1"/>
    <n v="0.30324123633819144"/>
  </r>
  <r>
    <x v="1881"/>
    <x v="235"/>
    <x v="0"/>
    <x v="0"/>
    <x v="133"/>
    <x v="69"/>
    <s v="STORE14"/>
    <n v="4"/>
    <n v="860.78"/>
    <n v="0.03"/>
    <x v="0"/>
    <n v="3339.8263999999999"/>
    <s v="Casey Simpson"/>
    <n v="54"/>
    <x v="0"/>
    <x v="132"/>
    <s v="Mississippi"/>
    <x v="1"/>
    <x v="69"/>
    <x v="1"/>
    <s v="Accessories"/>
    <x v="69"/>
    <n v="88.49"/>
    <n v="246"/>
    <s v="Mcdonald Inc"/>
    <s v="South"/>
    <s v="Christopherland"/>
    <s v="Outlet"/>
    <n v="3443.12"/>
    <n v="103.2936"/>
    <n v="353.96"/>
    <x v="1881"/>
    <x v="0"/>
    <n v="0.89401844359335558"/>
  </r>
  <r>
    <x v="1882"/>
    <x v="610"/>
    <x v="1"/>
    <x v="3"/>
    <x v="303"/>
    <x v="63"/>
    <s v="STORE3"/>
    <n v="3"/>
    <n v="41.97"/>
    <n v="0.03"/>
    <x v="2"/>
    <n v="122.1327"/>
    <s v="Andrea Jacobs"/>
    <n v="45"/>
    <x v="1"/>
    <x v="76"/>
    <s v="Minnesota"/>
    <x v="1"/>
    <x v="63"/>
    <x v="1"/>
    <s v="Accessories"/>
    <x v="63"/>
    <n v="450.71"/>
    <n v="389"/>
    <s v="Johnson-Wright"/>
    <s v="North"/>
    <s v="Hoodberg"/>
    <s v="Outlet"/>
    <n v="125.91"/>
    <n v="3.7772999999999999"/>
    <n v="1352.1299999999999"/>
    <x v="1882"/>
    <x v="4"/>
    <n v="-10.070990815727484"/>
  </r>
  <r>
    <x v="1883"/>
    <x v="433"/>
    <x v="0"/>
    <x v="10"/>
    <x v="153"/>
    <x v="5"/>
    <s v="STORE5"/>
    <n v="1"/>
    <n v="649.59"/>
    <n v="0.12"/>
    <x v="2"/>
    <n v="571.63920000000007"/>
    <s v="Robert Jones Dds"/>
    <n v="25"/>
    <x v="0"/>
    <x v="152"/>
    <s v="Oklahoma"/>
    <x v="1"/>
    <x v="5"/>
    <x v="1"/>
    <s v="Appliances"/>
    <x v="5"/>
    <n v="465.34"/>
    <n v="301"/>
    <s v="Gray Ltd"/>
    <s v="North"/>
    <s v="New Michaelchester"/>
    <s v="Outlet"/>
    <n v="649.59"/>
    <n v="77.950800000000001"/>
    <n v="465.34"/>
    <x v="1883"/>
    <x v="3"/>
    <n v="0.18595505696600248"/>
  </r>
  <r>
    <x v="1884"/>
    <x v="137"/>
    <x v="0"/>
    <x v="0"/>
    <x v="286"/>
    <x v="81"/>
    <s v="STORE9"/>
    <n v="2"/>
    <n v="386.09"/>
    <n v="0.19"/>
    <x v="1"/>
    <n v="625.46579999999994"/>
    <s v="Sharon Brown"/>
    <n v="37"/>
    <x v="1"/>
    <x v="30"/>
    <s v="Michigan"/>
    <x v="0"/>
    <x v="81"/>
    <x v="2"/>
    <s v="Skincare"/>
    <x v="81"/>
    <n v="266.86"/>
    <n v="458"/>
    <s v="Moore, Padilla and Butler"/>
    <s v="South"/>
    <s v="East Johnstad"/>
    <s v="Flagship"/>
    <n v="772.18"/>
    <n v="146.71420000000001"/>
    <n v="533.72"/>
    <x v="1884"/>
    <x v="4"/>
    <n v="0.14668395937875409"/>
  </r>
  <r>
    <x v="1885"/>
    <x v="350"/>
    <x v="0"/>
    <x v="1"/>
    <x v="179"/>
    <x v="69"/>
    <s v="STORE12"/>
    <n v="1"/>
    <n v="891.62"/>
    <n v="0.06"/>
    <x v="1"/>
    <n v="838.12279999999998"/>
    <s v="Sheila Wilson"/>
    <n v="35"/>
    <x v="0"/>
    <x v="178"/>
    <s v="Tennessee"/>
    <x v="2"/>
    <x v="69"/>
    <x v="1"/>
    <s v="Accessories"/>
    <x v="69"/>
    <n v="88.49"/>
    <n v="246"/>
    <s v="Thomas, Bridges and Harris"/>
    <s v="North"/>
    <s v="Sabrinatown"/>
    <s v="Online"/>
    <n v="891.62"/>
    <n v="53.497199999999999"/>
    <n v="88.49"/>
    <x v="1885"/>
    <x v="2"/>
    <n v="0.89441881309039672"/>
  </r>
  <r>
    <x v="1886"/>
    <x v="136"/>
    <x v="0"/>
    <x v="3"/>
    <x v="25"/>
    <x v="91"/>
    <s v="STORE15"/>
    <n v="2"/>
    <n v="558.9"/>
    <n v="0.05"/>
    <x v="2"/>
    <n v="1061.9100000000001"/>
    <s v="Erika Padilla"/>
    <n v="50"/>
    <x v="0"/>
    <x v="25"/>
    <s v="Alabama"/>
    <x v="2"/>
    <x v="91"/>
    <x v="2"/>
    <s v="Makeup"/>
    <x v="91"/>
    <n v="299.11"/>
    <n v="118"/>
    <s v="Shelton PLC"/>
    <s v="North"/>
    <s v="East Jenniferstad"/>
    <s v="Flagship"/>
    <n v="1117.8"/>
    <n v="55.89"/>
    <n v="598.22"/>
    <x v="1886"/>
    <x v="0"/>
    <n v="0.436656590483186"/>
  </r>
  <r>
    <x v="1887"/>
    <x v="343"/>
    <x v="2"/>
    <x v="5"/>
    <x v="316"/>
    <x v="55"/>
    <s v="STORE3"/>
    <n v="2"/>
    <n v="99.04"/>
    <n v="0.26"/>
    <x v="2"/>
    <n v="146.57919999999999"/>
    <s v="Michael Greene"/>
    <n v="52"/>
    <x v="1"/>
    <x v="311"/>
    <s v="Wisconsin"/>
    <x v="2"/>
    <x v="55"/>
    <x v="4"/>
    <s v="Tops"/>
    <x v="55"/>
    <n v="342.56"/>
    <n v="181"/>
    <s v="Johnson-Wright"/>
    <s v="North"/>
    <s v="Hoodberg"/>
    <s v="Outlet"/>
    <n v="198.08"/>
    <n v="51.500800000000005"/>
    <n v="685.12"/>
    <x v="1887"/>
    <x v="0"/>
    <n v="-3.6740601667903769"/>
  </r>
  <r>
    <x v="1888"/>
    <x v="459"/>
    <x v="2"/>
    <x v="9"/>
    <x v="469"/>
    <x v="58"/>
    <s v="STORE8"/>
    <n v="4"/>
    <n v="625.13"/>
    <n v="0.06"/>
    <x v="0"/>
    <n v="2350.4888000000001"/>
    <s v="James Powell"/>
    <n v="40"/>
    <x v="1"/>
    <x v="455"/>
    <s v="Missouri"/>
    <x v="3"/>
    <x v="58"/>
    <x v="4"/>
    <s v="Outerwear"/>
    <x v="58"/>
    <n v="364.67"/>
    <n v="452"/>
    <s v="Bean, Jones and Park"/>
    <s v="West"/>
    <s v="Thompsonborough"/>
    <s v="Online"/>
    <n v="2500.52"/>
    <n v="150.03119999999998"/>
    <n v="1458.68"/>
    <x v="1888"/>
    <x v="4"/>
    <n v="0.37941418823182649"/>
  </r>
  <r>
    <x v="1889"/>
    <x v="317"/>
    <x v="2"/>
    <x v="2"/>
    <x v="357"/>
    <x v="43"/>
    <s v="STORE18"/>
    <n v="4"/>
    <n v="38.380000000000003"/>
    <n v="0.16"/>
    <x v="2"/>
    <n v="128.95679999999999"/>
    <s v="Thomas Phillips"/>
    <n v="20"/>
    <x v="1"/>
    <x v="350"/>
    <s v="Georgia"/>
    <x v="0"/>
    <x v="43"/>
    <x v="1"/>
    <s v="Audio"/>
    <x v="43"/>
    <n v="38.520000000000003"/>
    <n v="378"/>
    <s v="Guerrero-Schmitt"/>
    <s v="East"/>
    <s v="East Stevechester"/>
    <s v="Flagship"/>
    <n v="153.52000000000001"/>
    <n v="24.563200000000002"/>
    <n v="154.08000000000001"/>
    <x v="1889"/>
    <x v="3"/>
    <n v="-0.1948187299933003"/>
  </r>
  <r>
    <x v="1890"/>
    <x v="676"/>
    <x v="0"/>
    <x v="10"/>
    <x v="36"/>
    <x v="32"/>
    <s v="STORE10"/>
    <n v="4"/>
    <n v="731.72"/>
    <n v="0.22"/>
    <x v="2"/>
    <n v="2282.9663999999998"/>
    <s v="Darrell Miller"/>
    <n v="59"/>
    <x v="1"/>
    <x v="36"/>
    <s v="Florida"/>
    <x v="1"/>
    <x v="32"/>
    <x v="2"/>
    <s v="Skincare"/>
    <x v="32"/>
    <n v="358.47"/>
    <n v="213"/>
    <s v="Hill, Wagner and Ballard"/>
    <s v="East"/>
    <s v="East Davidville"/>
    <s v="Online"/>
    <n v="2926.88"/>
    <n v="643.91359999999997"/>
    <n v="1433.88"/>
    <x v="1890"/>
    <x v="1"/>
    <n v="0.37192242513950263"/>
  </r>
  <r>
    <x v="1891"/>
    <x v="120"/>
    <x v="2"/>
    <x v="8"/>
    <x v="414"/>
    <x v="82"/>
    <s v="STORE19"/>
    <n v="3"/>
    <n v="825.33"/>
    <n v="0.21"/>
    <x v="0"/>
    <n v="1956.0320999999999"/>
    <s v="Christina Robertson"/>
    <n v="59"/>
    <x v="0"/>
    <x v="403"/>
    <s v="Kentucky"/>
    <x v="1"/>
    <x v="82"/>
    <x v="0"/>
    <s v="Equipment"/>
    <x v="82"/>
    <n v="285.54000000000002"/>
    <n v="358"/>
    <s v="Mann-Austin"/>
    <s v="East"/>
    <s v="Vasquezborough"/>
    <s v="Online"/>
    <n v="2475.9900000000002"/>
    <n v="519.9579"/>
    <n v="856.62000000000012"/>
    <x v="1891"/>
    <x v="1"/>
    <n v="0.56206240173665856"/>
  </r>
  <r>
    <x v="1892"/>
    <x v="152"/>
    <x v="1"/>
    <x v="1"/>
    <x v="358"/>
    <x v="7"/>
    <s v="STORE14"/>
    <n v="2"/>
    <n v="47.3"/>
    <n v="0.01"/>
    <x v="1"/>
    <n v="93.653999999999996"/>
    <s v="Alyssa Vargas"/>
    <n v="53"/>
    <x v="0"/>
    <x v="351"/>
    <s v="Montana"/>
    <x v="1"/>
    <x v="7"/>
    <x v="3"/>
    <s v="Storage"/>
    <x v="7"/>
    <n v="138.05000000000001"/>
    <n v="89"/>
    <s v="Mcdonald Inc"/>
    <s v="South"/>
    <s v="Christopherland"/>
    <s v="Outlet"/>
    <n v="94.6"/>
    <n v="0.94599999999999995"/>
    <n v="276.10000000000002"/>
    <x v="1892"/>
    <x v="0"/>
    <n v="-1.9480855062250415"/>
  </r>
  <r>
    <x v="1893"/>
    <x v="508"/>
    <x v="0"/>
    <x v="0"/>
    <x v="120"/>
    <x v="18"/>
    <s v="STORE17"/>
    <n v="1"/>
    <n v="389.12"/>
    <n v="0.18"/>
    <x v="1"/>
    <n v="319.07839999999999"/>
    <s v="Amy Wilson"/>
    <n v="44"/>
    <x v="1"/>
    <x v="119"/>
    <s v="Indiana"/>
    <x v="1"/>
    <x v="18"/>
    <x v="0"/>
    <s v="Fitness"/>
    <x v="18"/>
    <n v="477.61"/>
    <n v="300"/>
    <s v="Holloway Ltd"/>
    <s v="North"/>
    <s v="Bensonhaven"/>
    <s v="Flagship"/>
    <n v="389.12"/>
    <n v="70.041600000000003"/>
    <n v="477.61"/>
    <x v="1893"/>
    <x v="4"/>
    <n v="-0.49684215540757393"/>
  </r>
  <r>
    <x v="1894"/>
    <x v="114"/>
    <x v="0"/>
    <x v="8"/>
    <x v="246"/>
    <x v="74"/>
    <s v="STORE18"/>
    <n v="3"/>
    <n v="543.83000000000004"/>
    <n v="0.05"/>
    <x v="0"/>
    <n v="1549.9155000000001"/>
    <s v="Kelly Garrett"/>
    <n v="62"/>
    <x v="1"/>
    <x v="244"/>
    <s v="Pennsylvania"/>
    <x v="2"/>
    <x v="74"/>
    <x v="0"/>
    <s v="Fitness"/>
    <x v="74"/>
    <n v="152.91999999999999"/>
    <n v="281"/>
    <s v="Guerrero-Schmitt"/>
    <s v="East"/>
    <s v="East Stevechester"/>
    <s v="Flagship"/>
    <n v="1631.4900000000002"/>
    <n v="81.574500000000015"/>
    <n v="458.76"/>
    <x v="1894"/>
    <x v="1"/>
    <n v="0.70400967020460148"/>
  </r>
  <r>
    <x v="1895"/>
    <x v="677"/>
    <x v="0"/>
    <x v="5"/>
    <x v="385"/>
    <x v="66"/>
    <s v="STORE1"/>
    <n v="2"/>
    <n v="660.27"/>
    <n v="0.01"/>
    <x v="1"/>
    <n v="1307.3345999999999"/>
    <s v="Heather Collins"/>
    <n v="40"/>
    <x v="0"/>
    <x v="376"/>
    <s v="Idaho"/>
    <x v="1"/>
    <x v="66"/>
    <x v="3"/>
    <s v="Decor"/>
    <x v="66"/>
    <n v="48.01"/>
    <n v="439"/>
    <s v="Martinez, Adkins and Johnson"/>
    <s v="North"/>
    <s v="Danielmouth"/>
    <s v="Flagship"/>
    <n v="1320.54"/>
    <n v="13.205399999999999"/>
    <n v="96.02"/>
    <x v="1895"/>
    <x v="4"/>
    <n v="0.92655285035674873"/>
  </r>
  <r>
    <x v="1896"/>
    <x v="208"/>
    <x v="2"/>
    <x v="5"/>
    <x v="490"/>
    <x v="26"/>
    <s v="STORE8"/>
    <n v="4"/>
    <n v="729.31"/>
    <n v="0.03"/>
    <x v="0"/>
    <n v="2829.7228"/>
    <s v="Monique Castro"/>
    <n v="48"/>
    <x v="1"/>
    <x v="475"/>
    <s v="Indiana"/>
    <x v="0"/>
    <x v="26"/>
    <x v="1"/>
    <s v="Accessories"/>
    <x v="26"/>
    <n v="242.23"/>
    <n v="453"/>
    <s v="Bean, Jones and Park"/>
    <s v="West"/>
    <s v="Thompsonborough"/>
    <s v="Online"/>
    <n v="2917.24"/>
    <n v="87.517199999999988"/>
    <n v="968.92"/>
    <x v="1896"/>
    <x v="0"/>
    <n v="0.65759190264148837"/>
  </r>
  <r>
    <x v="1897"/>
    <x v="593"/>
    <x v="0"/>
    <x v="6"/>
    <x v="436"/>
    <x v="72"/>
    <s v="STORE6"/>
    <n v="2"/>
    <n v="152.91"/>
    <n v="0.24"/>
    <x v="1"/>
    <n v="232.42320000000001"/>
    <s v="Holly Robinson"/>
    <n v="45"/>
    <x v="1"/>
    <x v="425"/>
    <s v="Washington"/>
    <x v="1"/>
    <x v="72"/>
    <x v="3"/>
    <s v="Lighting"/>
    <x v="72"/>
    <n v="371.38"/>
    <n v="220"/>
    <s v="Benson-Elliott"/>
    <s v="East"/>
    <s v="Port Josephberg"/>
    <s v="Online"/>
    <n v="305.82"/>
    <n v="73.396799999999999"/>
    <n v="742.76"/>
    <x v="1897"/>
    <x v="4"/>
    <n v="-2.1957222858991701"/>
  </r>
  <r>
    <x v="1898"/>
    <x v="431"/>
    <x v="0"/>
    <x v="6"/>
    <x v="343"/>
    <x v="1"/>
    <s v="STORE15"/>
    <n v="4"/>
    <n v="592.14"/>
    <n v="0.12"/>
    <x v="2"/>
    <n v="2084.3328000000001"/>
    <s v="Paul Cox"/>
    <n v="60"/>
    <x v="1"/>
    <x v="337"/>
    <s v="Kansas"/>
    <x v="2"/>
    <x v="1"/>
    <x v="1"/>
    <s v="Audio"/>
    <x v="1"/>
    <n v="403.71"/>
    <n v="159"/>
    <s v="Shelton PLC"/>
    <s v="North"/>
    <s v="East Jenniferstad"/>
    <s v="Flagship"/>
    <n v="2368.56"/>
    <n v="284.22719999999998"/>
    <n v="1614.84"/>
    <x v="1898"/>
    <x v="1"/>
    <n v="0.22524848239206338"/>
  </r>
  <r>
    <x v="1899"/>
    <x v="492"/>
    <x v="0"/>
    <x v="7"/>
    <x v="336"/>
    <x v="36"/>
    <s v="STORE12"/>
    <n v="1"/>
    <n v="984.37"/>
    <n v="0"/>
    <x v="1"/>
    <n v="984.37"/>
    <s v="James Bean"/>
    <n v="50"/>
    <x v="0"/>
    <x v="330"/>
    <s v="New Mexico"/>
    <x v="3"/>
    <x v="36"/>
    <x v="3"/>
    <s v="Decor"/>
    <x v="36"/>
    <n v="325.26"/>
    <n v="400"/>
    <s v="Thomas, Bridges and Harris"/>
    <s v="North"/>
    <s v="Sabrinatown"/>
    <s v="Online"/>
    <n v="984.37"/>
    <n v="0"/>
    <n v="325.26"/>
    <x v="1899"/>
    <x v="0"/>
    <n v="0.66957546451029593"/>
  </r>
  <r>
    <x v="1900"/>
    <x v="37"/>
    <x v="0"/>
    <x v="6"/>
    <x v="404"/>
    <x v="55"/>
    <s v="STORE12"/>
    <n v="2"/>
    <n v="237.59"/>
    <n v="0.12"/>
    <x v="0"/>
    <n v="418.15839999999997"/>
    <s v="Ricardo Jones"/>
    <n v="30"/>
    <x v="0"/>
    <x v="394"/>
    <s v="Minnesota"/>
    <x v="2"/>
    <x v="55"/>
    <x v="4"/>
    <s v="Tops"/>
    <x v="55"/>
    <n v="342.56"/>
    <n v="181"/>
    <s v="Thomas, Bridges and Harris"/>
    <s v="North"/>
    <s v="Sabrinatown"/>
    <s v="Online"/>
    <n v="475.18"/>
    <n v="57.021599999999999"/>
    <n v="685.12"/>
    <x v="1900"/>
    <x v="2"/>
    <n v="-0.63842218642504867"/>
  </r>
  <r>
    <x v="1901"/>
    <x v="400"/>
    <x v="1"/>
    <x v="3"/>
    <x v="38"/>
    <x v="60"/>
    <s v="STORE8"/>
    <n v="1"/>
    <n v="52.06"/>
    <n v="0.27"/>
    <x v="2"/>
    <n v="38.003799999999998"/>
    <s v="John Smith"/>
    <n v="27"/>
    <x v="0"/>
    <x v="38"/>
    <s v="California"/>
    <x v="1"/>
    <x v="60"/>
    <x v="4"/>
    <s v="Accessories"/>
    <x v="60"/>
    <n v="174.02"/>
    <n v="268"/>
    <s v="Bean, Jones and Park"/>
    <s v="West"/>
    <s v="Thompsonborough"/>
    <s v="Online"/>
    <n v="52.06"/>
    <n v="14.056200000000002"/>
    <n v="174.02"/>
    <x v="1901"/>
    <x v="2"/>
    <n v="-3.5790157826322639"/>
  </r>
  <r>
    <x v="1902"/>
    <x v="501"/>
    <x v="2"/>
    <x v="6"/>
    <x v="264"/>
    <x v="58"/>
    <s v="STORE1"/>
    <n v="2"/>
    <n v="594.63"/>
    <n v="0.12"/>
    <x v="0"/>
    <n v="1046.5488"/>
    <s v="Tyler Weber"/>
    <n v="54"/>
    <x v="0"/>
    <x v="262"/>
    <s v="Illinois"/>
    <x v="0"/>
    <x v="58"/>
    <x v="4"/>
    <s v="Outerwear"/>
    <x v="58"/>
    <n v="364.67"/>
    <n v="452"/>
    <s v="Martinez, Adkins and Johnson"/>
    <s v="North"/>
    <s v="Danielmouth"/>
    <s v="Flagship"/>
    <n v="1189.26"/>
    <n v="142.71119999999999"/>
    <n v="729.34"/>
    <x v="1902"/>
    <x v="0"/>
    <n v="0.30309986500390618"/>
  </r>
  <r>
    <x v="1903"/>
    <x v="350"/>
    <x v="0"/>
    <x v="1"/>
    <x v="313"/>
    <x v="58"/>
    <s v="STORE0"/>
    <n v="3"/>
    <n v="476.1"/>
    <n v="0.05"/>
    <x v="2"/>
    <n v="1356.885"/>
    <s v="Antonio Wade"/>
    <n v="36"/>
    <x v="1"/>
    <x v="308"/>
    <s v="Tennessee"/>
    <x v="0"/>
    <x v="58"/>
    <x v="4"/>
    <s v="Outerwear"/>
    <x v="58"/>
    <n v="364.67"/>
    <n v="452"/>
    <s v="Rivera-Warner"/>
    <s v="East"/>
    <s v="Washingtonfurt"/>
    <s v="Flagship"/>
    <n v="1428.3000000000002"/>
    <n v="71.415000000000006"/>
    <n v="1094.01"/>
    <x v="1903"/>
    <x v="4"/>
    <n v="0.19373417791485645"/>
  </r>
  <r>
    <x v="1904"/>
    <x v="678"/>
    <x v="0"/>
    <x v="7"/>
    <x v="252"/>
    <x v="86"/>
    <s v="STORE6"/>
    <n v="1"/>
    <n v="546.47"/>
    <n v="0.08"/>
    <x v="2"/>
    <n v="502.75240000000002"/>
    <s v="Kristin Stein"/>
    <n v="23"/>
    <x v="0"/>
    <x v="250"/>
    <s v="Missouri"/>
    <x v="2"/>
    <x v="86"/>
    <x v="0"/>
    <s v="Equipment"/>
    <x v="86"/>
    <n v="103.45"/>
    <n v="465"/>
    <s v="Benson-Elliott"/>
    <s v="East"/>
    <s v="Port Josephberg"/>
    <s v="Online"/>
    <n v="546.47"/>
    <n v="43.717600000000004"/>
    <n v="103.45"/>
    <x v="1904"/>
    <x v="3"/>
    <n v="0.79423270779015676"/>
  </r>
  <r>
    <x v="1905"/>
    <x v="451"/>
    <x v="2"/>
    <x v="10"/>
    <x v="72"/>
    <x v="28"/>
    <s v="STORE12"/>
    <n v="1"/>
    <n v="979.49"/>
    <n v="0.19"/>
    <x v="2"/>
    <n v="793.38690000000008"/>
    <s v="John Bradford"/>
    <n v="48"/>
    <x v="0"/>
    <x v="72"/>
    <s v="Vermont"/>
    <x v="2"/>
    <x v="28"/>
    <x v="4"/>
    <s v="Footwear"/>
    <x v="28"/>
    <n v="158.13999999999999"/>
    <n v="82"/>
    <s v="Thomas, Bridges and Harris"/>
    <s v="North"/>
    <s v="Sabrinatown"/>
    <s v="Online"/>
    <n v="979.49"/>
    <n v="186.10310000000001"/>
    <n v="158.13999999999999"/>
    <x v="1905"/>
    <x v="0"/>
    <n v="0.8006773240142987"/>
  </r>
  <r>
    <x v="1906"/>
    <x v="671"/>
    <x v="1"/>
    <x v="1"/>
    <x v="425"/>
    <x v="53"/>
    <s v="STORE2"/>
    <n v="3"/>
    <n v="988.53"/>
    <n v="0.3"/>
    <x v="2"/>
    <n v="2075.913"/>
    <s v="David Roberts"/>
    <n v="38"/>
    <x v="0"/>
    <x v="414"/>
    <s v="Georgia"/>
    <x v="0"/>
    <x v="53"/>
    <x v="0"/>
    <s v="Accessories"/>
    <x v="53"/>
    <n v="144.53"/>
    <n v="367"/>
    <s v="Black-Horn"/>
    <s v="South"/>
    <s v="North Nancyview"/>
    <s v="Outlet"/>
    <n v="2965.59"/>
    <n v="889.67700000000002"/>
    <n v="433.59000000000003"/>
    <x v="1906"/>
    <x v="4"/>
    <n v="0.791132865394648"/>
  </r>
  <r>
    <x v="1907"/>
    <x v="563"/>
    <x v="2"/>
    <x v="6"/>
    <x v="57"/>
    <x v="3"/>
    <s v="STORE3"/>
    <n v="4"/>
    <n v="849.29"/>
    <n v="0.26"/>
    <x v="0"/>
    <n v="2513.8984"/>
    <s v="Damon Perez"/>
    <n v="21"/>
    <x v="0"/>
    <x v="57"/>
    <s v="Ohio"/>
    <x v="0"/>
    <x v="3"/>
    <x v="1"/>
    <s v="Computer"/>
    <x v="3"/>
    <n v="392.89"/>
    <n v="320"/>
    <s v="Johnson-Wright"/>
    <s v="North"/>
    <s v="Hoodberg"/>
    <s v="Outlet"/>
    <n v="3397.16"/>
    <n v="883.26160000000004"/>
    <n v="1571.56"/>
    <x v="1907"/>
    <x v="3"/>
    <n v="0.37485142597648341"/>
  </r>
  <r>
    <x v="1908"/>
    <x v="405"/>
    <x v="0"/>
    <x v="4"/>
    <x v="110"/>
    <x v="98"/>
    <s v="STORE14"/>
    <n v="2"/>
    <n v="452.29"/>
    <n v="0.01"/>
    <x v="2"/>
    <n v="895.53420000000006"/>
    <s v="Ryan Moore"/>
    <n v="38"/>
    <x v="0"/>
    <x v="109"/>
    <s v="Virginia"/>
    <x v="3"/>
    <x v="98"/>
    <x v="0"/>
    <s v="Accessories"/>
    <x v="98"/>
    <n v="60.65"/>
    <n v="75"/>
    <s v="Mcdonald Inc"/>
    <s v="South"/>
    <s v="Christopherland"/>
    <s v="Outlet"/>
    <n v="904.58"/>
    <n v="9.0457999999999998"/>
    <n v="121.3"/>
    <x v="1908"/>
    <x v="4"/>
    <n v="0.86455011991725172"/>
  </r>
  <r>
    <x v="1909"/>
    <x v="123"/>
    <x v="0"/>
    <x v="0"/>
    <x v="312"/>
    <x v="59"/>
    <s v="STORE18"/>
    <n v="2"/>
    <n v="810.81"/>
    <n v="0.11"/>
    <x v="2"/>
    <n v="1443.2418"/>
    <s v="Gene Lee"/>
    <n v="41"/>
    <x v="1"/>
    <x v="307"/>
    <s v="Virginia"/>
    <x v="1"/>
    <x v="59"/>
    <x v="0"/>
    <s v="Accessories"/>
    <x v="59"/>
    <n v="434.84"/>
    <n v="185"/>
    <s v="Guerrero-Schmitt"/>
    <s v="East"/>
    <s v="East Stevechester"/>
    <s v="Flagship"/>
    <n v="1621.62"/>
    <n v="178.37819999999999"/>
    <n v="869.68"/>
    <x v="1909"/>
    <x v="4"/>
    <n v="0.39741213149452853"/>
  </r>
  <r>
    <x v="1910"/>
    <x v="590"/>
    <x v="0"/>
    <x v="8"/>
    <x v="189"/>
    <x v="86"/>
    <s v="STORE8"/>
    <n v="1"/>
    <n v="846.67"/>
    <n v="0.1"/>
    <x v="2"/>
    <n v="762.00299999999993"/>
    <s v="Sarah Vance"/>
    <n v="41"/>
    <x v="0"/>
    <x v="188"/>
    <s v="Oregon"/>
    <x v="2"/>
    <x v="86"/>
    <x v="0"/>
    <s v="Equipment"/>
    <x v="86"/>
    <n v="103.45"/>
    <n v="465"/>
    <s v="Bean, Jones and Park"/>
    <s v="West"/>
    <s v="Thompsonborough"/>
    <s v="Online"/>
    <n v="846.67"/>
    <n v="84.667000000000002"/>
    <n v="103.45"/>
    <x v="1910"/>
    <x v="4"/>
    <n v="0.8642393796349882"/>
  </r>
  <r>
    <x v="1911"/>
    <x v="581"/>
    <x v="0"/>
    <x v="9"/>
    <x v="223"/>
    <x v="10"/>
    <s v="STORE6"/>
    <n v="4"/>
    <n v="73.55"/>
    <n v="0.24"/>
    <x v="2"/>
    <n v="223.59200000000001"/>
    <s v="Adam Cruz"/>
    <n v="60"/>
    <x v="1"/>
    <x v="222"/>
    <s v="Georgia"/>
    <x v="1"/>
    <x v="10"/>
    <x v="0"/>
    <s v="Outdoor"/>
    <x v="10"/>
    <n v="166.06"/>
    <n v="340"/>
    <s v="Benson-Elliott"/>
    <s v="East"/>
    <s v="Port Josephberg"/>
    <s v="Online"/>
    <n v="294.2"/>
    <n v="70.60799999999999"/>
    <n v="664.24"/>
    <x v="1911"/>
    <x v="1"/>
    <n v="-1.9707681849082257"/>
  </r>
  <r>
    <x v="1912"/>
    <x v="206"/>
    <x v="2"/>
    <x v="0"/>
    <x v="335"/>
    <x v="80"/>
    <s v="STORE6"/>
    <n v="1"/>
    <n v="882.03"/>
    <n v="0.04"/>
    <x v="2"/>
    <n v="846.74879999999996"/>
    <s v="Stephen Fowler"/>
    <n v="42"/>
    <x v="1"/>
    <x v="329"/>
    <s v="Rhode Island"/>
    <x v="1"/>
    <x v="80"/>
    <x v="3"/>
    <s v="Appliances"/>
    <x v="80"/>
    <n v="447.43"/>
    <n v="191"/>
    <s v="Benson-Elliott"/>
    <s v="East"/>
    <s v="Port Josephberg"/>
    <s v="Online"/>
    <n v="882.03"/>
    <n v="35.281199999999998"/>
    <n v="447.43"/>
    <x v="1912"/>
    <x v="4"/>
    <n v="0.47159062994833884"/>
  </r>
  <r>
    <x v="1913"/>
    <x v="53"/>
    <x v="0"/>
    <x v="11"/>
    <x v="46"/>
    <x v="62"/>
    <s v="STORE14"/>
    <n v="1"/>
    <n v="958.44"/>
    <n v="0.21"/>
    <x v="0"/>
    <n v="757.16760000000011"/>
    <s v="Melissa Howard"/>
    <n v="53"/>
    <x v="1"/>
    <x v="46"/>
    <s v="New Hampshire"/>
    <x v="0"/>
    <x v="62"/>
    <x v="0"/>
    <s v="Equipment"/>
    <x v="62"/>
    <n v="484.62"/>
    <n v="432"/>
    <s v="Mcdonald Inc"/>
    <s v="South"/>
    <s v="Christopherland"/>
    <s v="Outlet"/>
    <n v="958.44"/>
    <n v="201.2724"/>
    <n v="484.62"/>
    <x v="1913"/>
    <x v="0"/>
    <n v="0.35995676518646608"/>
  </r>
  <r>
    <x v="1914"/>
    <x v="590"/>
    <x v="0"/>
    <x v="8"/>
    <x v="46"/>
    <x v="8"/>
    <s v="STORE2"/>
    <n v="1"/>
    <n v="716.29"/>
    <n v="0.01"/>
    <x v="1"/>
    <n v="709.12709999999993"/>
    <s v="Melissa Howard"/>
    <n v="53"/>
    <x v="1"/>
    <x v="46"/>
    <s v="New Hampshire"/>
    <x v="0"/>
    <x v="8"/>
    <x v="3"/>
    <s v="Kitchen"/>
    <x v="8"/>
    <n v="201.41"/>
    <n v="146"/>
    <s v="Black-Horn"/>
    <s v="South"/>
    <s v="North Nancyview"/>
    <s v="Outlet"/>
    <n v="716.29"/>
    <n v="7.1628999999999996"/>
    <n v="201.41"/>
    <x v="1914"/>
    <x v="0"/>
    <n v="0.71597475262192067"/>
  </r>
  <r>
    <x v="1915"/>
    <x v="674"/>
    <x v="0"/>
    <x v="10"/>
    <x v="162"/>
    <x v="93"/>
    <s v="STORE16"/>
    <n v="2"/>
    <n v="409.14"/>
    <n v="0.01"/>
    <x v="1"/>
    <n v="810.09719999999993"/>
    <s v="Kristy Dunlap"/>
    <n v="64"/>
    <x v="1"/>
    <x v="161"/>
    <s v="North Carolina"/>
    <x v="1"/>
    <x v="93"/>
    <x v="0"/>
    <s v="Fitness"/>
    <x v="93"/>
    <n v="495.72"/>
    <n v="323"/>
    <s v="Frederick-Wright"/>
    <s v="West"/>
    <s v="New Jimmymouth"/>
    <s v="Flagship"/>
    <n v="818.28"/>
    <n v="8.1828000000000003"/>
    <n v="991.44"/>
    <x v="1915"/>
    <x v="1"/>
    <n v="-0.22385313762348535"/>
  </r>
  <r>
    <x v="1916"/>
    <x v="679"/>
    <x v="2"/>
    <x v="6"/>
    <x v="42"/>
    <x v="8"/>
    <s v="STORE9"/>
    <n v="4"/>
    <n v="261.73"/>
    <n v="0.1"/>
    <x v="1"/>
    <n v="942.22800000000007"/>
    <s v="Christy Hoffman"/>
    <n v="26"/>
    <x v="1"/>
    <x v="42"/>
    <s v="Indiana"/>
    <x v="1"/>
    <x v="8"/>
    <x v="3"/>
    <s v="Kitchen"/>
    <x v="8"/>
    <n v="201.41"/>
    <n v="146"/>
    <s v="Moore, Padilla and Butler"/>
    <s v="South"/>
    <s v="East Johnstad"/>
    <s v="Flagship"/>
    <n v="1046.92"/>
    <n v="104.69200000000001"/>
    <n v="805.64"/>
    <x v="1916"/>
    <x v="2"/>
    <n v="0.14496279032251225"/>
  </r>
  <r>
    <x v="1917"/>
    <x v="232"/>
    <x v="2"/>
    <x v="4"/>
    <x v="220"/>
    <x v="21"/>
    <s v="STORE0"/>
    <n v="2"/>
    <n v="687.35"/>
    <n v="0.2"/>
    <x v="2"/>
    <n v="1099.76"/>
    <s v="Cynthia Parrish"/>
    <n v="18"/>
    <x v="0"/>
    <x v="219"/>
    <s v="Minnesota"/>
    <x v="2"/>
    <x v="21"/>
    <x v="2"/>
    <s v="Haircare"/>
    <x v="21"/>
    <n v="115.82"/>
    <n v="460"/>
    <s v="Rivera-Warner"/>
    <s v="East"/>
    <s v="Washingtonfurt"/>
    <s v="Flagship"/>
    <n v="1374.7"/>
    <n v="274.94"/>
    <n v="231.64"/>
    <x v="1917"/>
    <x v="3"/>
    <n v="0.78937222666763662"/>
  </r>
  <r>
    <x v="1918"/>
    <x v="275"/>
    <x v="2"/>
    <x v="8"/>
    <x v="477"/>
    <x v="94"/>
    <s v="STORE8"/>
    <n v="2"/>
    <n v="30.14"/>
    <n v="0.21"/>
    <x v="0"/>
    <n v="47.621200000000002"/>
    <s v="Jacqueline Pacheco"/>
    <n v="28"/>
    <x v="1"/>
    <x v="462"/>
    <s v="New Jersey"/>
    <x v="3"/>
    <x v="94"/>
    <x v="3"/>
    <s v="Furniture"/>
    <x v="94"/>
    <n v="388.46"/>
    <n v="208"/>
    <s v="Bean, Jones and Park"/>
    <s v="West"/>
    <s v="Thompsonborough"/>
    <s v="Online"/>
    <n v="60.28"/>
    <n v="12.658799999999999"/>
    <n v="776.92"/>
    <x v="1918"/>
    <x v="2"/>
    <n v="-15.314582580867343"/>
  </r>
  <r>
    <x v="1919"/>
    <x v="609"/>
    <x v="0"/>
    <x v="1"/>
    <x v="179"/>
    <x v="13"/>
    <s v="STORE8"/>
    <n v="3"/>
    <n v="570.12"/>
    <n v="0.12"/>
    <x v="1"/>
    <n v="1505.1168"/>
    <s v="Sheila Wilson"/>
    <n v="35"/>
    <x v="0"/>
    <x v="178"/>
    <s v="Tennessee"/>
    <x v="2"/>
    <x v="13"/>
    <x v="1"/>
    <s v="Computer"/>
    <x v="13"/>
    <n v="419.28"/>
    <n v="86"/>
    <s v="Bean, Jones and Park"/>
    <s v="West"/>
    <s v="Thompsonborough"/>
    <s v="Online"/>
    <n v="1710.3600000000001"/>
    <n v="205.2432"/>
    <n v="1257.8399999999999"/>
    <x v="1919"/>
    <x v="2"/>
    <n v="0.1642907713208703"/>
  </r>
  <r>
    <x v="1920"/>
    <x v="144"/>
    <x v="2"/>
    <x v="7"/>
    <x v="373"/>
    <x v="25"/>
    <s v="STORE19"/>
    <n v="3"/>
    <n v="401.87"/>
    <n v="0.28999999999999998"/>
    <x v="2"/>
    <n v="855.98310000000004"/>
    <s v="Brittany Watson"/>
    <n v="59"/>
    <x v="0"/>
    <x v="364"/>
    <s v="Connecticut"/>
    <x v="1"/>
    <x v="25"/>
    <x v="1"/>
    <s v="Appliances"/>
    <x v="25"/>
    <n v="480.9"/>
    <n v="104"/>
    <s v="Mann-Austin"/>
    <s v="East"/>
    <s v="Vasquezborough"/>
    <s v="Online"/>
    <n v="1205.6100000000001"/>
    <n v="349.62690000000003"/>
    <n v="1442.6999999999998"/>
    <x v="1920"/>
    <x v="1"/>
    <n v="-0.68543047169973303"/>
  </r>
  <r>
    <x v="1921"/>
    <x v="248"/>
    <x v="0"/>
    <x v="3"/>
    <x v="111"/>
    <x v="29"/>
    <s v="STORE12"/>
    <n v="4"/>
    <n v="619.35"/>
    <n v="0.3"/>
    <x v="0"/>
    <n v="1734.18"/>
    <s v="Christopher Ford"/>
    <n v="56"/>
    <x v="0"/>
    <x v="110"/>
    <s v="Ohio"/>
    <x v="3"/>
    <x v="29"/>
    <x v="3"/>
    <s v="Lighting"/>
    <x v="29"/>
    <n v="228.53"/>
    <n v="469"/>
    <s v="Thomas, Bridges and Harris"/>
    <s v="North"/>
    <s v="Sabrinatown"/>
    <s v="Online"/>
    <n v="2477.4"/>
    <n v="743.22"/>
    <n v="914.12"/>
    <x v="1921"/>
    <x v="1"/>
    <n v="0.47288055449837968"/>
  </r>
  <r>
    <x v="1922"/>
    <x v="149"/>
    <x v="1"/>
    <x v="1"/>
    <x v="400"/>
    <x v="54"/>
    <s v="STORE17"/>
    <n v="4"/>
    <n v="569.36"/>
    <n v="0.27"/>
    <x v="1"/>
    <n v="1662.5311999999999"/>
    <s v="Douglas Rhodes"/>
    <n v="32"/>
    <x v="0"/>
    <x v="390"/>
    <s v="New Hampshire"/>
    <x v="1"/>
    <x v="54"/>
    <x v="4"/>
    <s v="Outerwear"/>
    <x v="54"/>
    <n v="167.34"/>
    <n v="296"/>
    <s v="Holloway Ltd"/>
    <s v="North"/>
    <s v="Bensonhaven"/>
    <s v="Flagship"/>
    <n v="2277.44"/>
    <n v="614.90880000000004"/>
    <n v="669.36"/>
    <x v="1922"/>
    <x v="2"/>
    <n v="0.59738499945143886"/>
  </r>
  <r>
    <x v="1923"/>
    <x v="431"/>
    <x v="0"/>
    <x v="6"/>
    <x v="22"/>
    <x v="16"/>
    <s v="STORE4"/>
    <n v="2"/>
    <n v="846.35"/>
    <n v="0.3"/>
    <x v="2"/>
    <n v="1184.8900000000001"/>
    <s v="Elizabeth Foster"/>
    <n v="33"/>
    <x v="1"/>
    <x v="22"/>
    <s v="Oklahoma"/>
    <x v="0"/>
    <x v="16"/>
    <x v="3"/>
    <s v="Decor"/>
    <x v="16"/>
    <n v="219.12"/>
    <n v="378"/>
    <s v="Alexander Group"/>
    <s v="South"/>
    <s v="Port Sharon"/>
    <s v="Online"/>
    <n v="1692.7"/>
    <n v="507.81"/>
    <n v="438.24"/>
    <x v="1923"/>
    <x v="2"/>
    <n v="0.63014288246166317"/>
  </r>
  <r>
    <x v="1924"/>
    <x v="68"/>
    <x v="2"/>
    <x v="0"/>
    <x v="490"/>
    <x v="37"/>
    <s v="STORE2"/>
    <n v="1"/>
    <n v="788.45"/>
    <n v="0.28999999999999998"/>
    <x v="1"/>
    <n v="559.79949999999997"/>
    <s v="Monique Castro"/>
    <n v="48"/>
    <x v="1"/>
    <x v="475"/>
    <s v="Indiana"/>
    <x v="0"/>
    <x v="37"/>
    <x v="3"/>
    <s v="Kitchen"/>
    <x v="37"/>
    <n v="19.52"/>
    <n v="57"/>
    <s v="Black-Horn"/>
    <s v="South"/>
    <s v="North Nancyview"/>
    <s v="Outlet"/>
    <n v="788.45"/>
    <n v="228.65049999999999"/>
    <n v="19.52"/>
    <x v="1924"/>
    <x v="0"/>
    <n v="0.96513037257089374"/>
  </r>
  <r>
    <x v="1925"/>
    <x v="200"/>
    <x v="2"/>
    <x v="7"/>
    <x v="258"/>
    <x v="68"/>
    <s v="STORE12"/>
    <n v="2"/>
    <n v="338.81"/>
    <n v="7.0000000000000007E-2"/>
    <x v="2"/>
    <n v="630.1866"/>
    <s v="Denise Tate"/>
    <n v="34"/>
    <x v="0"/>
    <x v="256"/>
    <s v="Arkansas"/>
    <x v="1"/>
    <x v="68"/>
    <x v="3"/>
    <s v="Lighting"/>
    <x v="68"/>
    <n v="382.22"/>
    <n v="329"/>
    <s v="Thomas, Bridges and Harris"/>
    <s v="North"/>
    <s v="Sabrinatown"/>
    <s v="Online"/>
    <n v="677.62"/>
    <n v="47.433400000000006"/>
    <n v="764.44"/>
    <x v="1925"/>
    <x v="2"/>
    <n v="-0.2130375352316283"/>
  </r>
  <r>
    <x v="1926"/>
    <x v="96"/>
    <x v="2"/>
    <x v="8"/>
    <x v="339"/>
    <x v="66"/>
    <s v="STORE5"/>
    <n v="4"/>
    <n v="94.48"/>
    <n v="0.06"/>
    <x v="2"/>
    <n v="355.2448"/>
    <s v="Amber Carlson"/>
    <n v="18"/>
    <x v="1"/>
    <x v="333"/>
    <s v="Missouri"/>
    <x v="0"/>
    <x v="66"/>
    <x v="3"/>
    <s v="Decor"/>
    <x v="66"/>
    <n v="48.01"/>
    <n v="439"/>
    <s v="Gray Ltd"/>
    <s v="North"/>
    <s v="New Michaelchester"/>
    <s v="Outlet"/>
    <n v="377.92"/>
    <n v="22.6752"/>
    <n v="192.04"/>
    <x v="1926"/>
    <x v="3"/>
    <n v="0.45941502873511453"/>
  </r>
  <r>
    <x v="1927"/>
    <x v="81"/>
    <x v="0"/>
    <x v="8"/>
    <x v="292"/>
    <x v="46"/>
    <s v="STORE13"/>
    <n v="3"/>
    <n v="941.85"/>
    <n v="0.16"/>
    <x v="1"/>
    <n v="2373.462"/>
    <s v="Andrea Harris"/>
    <n v="41"/>
    <x v="1"/>
    <x v="288"/>
    <s v="Kansas"/>
    <x v="1"/>
    <x v="46"/>
    <x v="0"/>
    <s v="Equipment"/>
    <x v="46"/>
    <n v="21.34"/>
    <n v="65"/>
    <s v="Gardner, Humphrey and Contreras"/>
    <s v="East"/>
    <s v="Johnsonville"/>
    <s v="Flagship"/>
    <n v="2825.55"/>
    <n v="452.08800000000002"/>
    <n v="64.02"/>
    <x v="1927"/>
    <x v="4"/>
    <n v="0.97302674321307858"/>
  </r>
  <r>
    <x v="1928"/>
    <x v="57"/>
    <x v="1"/>
    <x v="3"/>
    <x v="261"/>
    <x v="49"/>
    <s v="STORE5"/>
    <n v="2"/>
    <n v="336.97"/>
    <n v="0.14000000000000001"/>
    <x v="1"/>
    <n v="579.58840000000009"/>
    <s v="Cynthia Morris"/>
    <n v="18"/>
    <x v="1"/>
    <x v="259"/>
    <s v="Arizona"/>
    <x v="2"/>
    <x v="49"/>
    <x v="0"/>
    <s v="Team Sports"/>
    <x v="49"/>
    <n v="318.91000000000003"/>
    <n v="114"/>
    <s v="Gray Ltd"/>
    <s v="North"/>
    <s v="New Michaelchester"/>
    <s v="Outlet"/>
    <n v="673.94"/>
    <n v="94.351600000000019"/>
    <n v="637.82000000000005"/>
    <x v="1928"/>
    <x v="3"/>
    <n v="-0.1004706098327709"/>
  </r>
  <r>
    <x v="1929"/>
    <x v="23"/>
    <x v="0"/>
    <x v="2"/>
    <x v="441"/>
    <x v="23"/>
    <s v="STORE5"/>
    <n v="2"/>
    <n v="344.16"/>
    <n v="0.09"/>
    <x v="1"/>
    <n v="626.37120000000004"/>
    <s v="Kara Dodson"/>
    <n v="20"/>
    <x v="0"/>
    <x v="430"/>
    <s v="Vermont"/>
    <x v="2"/>
    <x v="23"/>
    <x v="4"/>
    <s v="Accessories"/>
    <x v="23"/>
    <n v="261"/>
    <n v="59"/>
    <s v="Gray Ltd"/>
    <s v="North"/>
    <s v="New Michaelchester"/>
    <s v="Outlet"/>
    <n v="688.32"/>
    <n v="61.948800000000006"/>
    <n v="522"/>
    <x v="1929"/>
    <x v="3"/>
    <n v="0.16662835072876919"/>
  </r>
  <r>
    <x v="1930"/>
    <x v="597"/>
    <x v="2"/>
    <x v="0"/>
    <x v="301"/>
    <x v="70"/>
    <s v="STORE9"/>
    <n v="1"/>
    <n v="841.53"/>
    <n v="0.15"/>
    <x v="0"/>
    <n v="715.30049999999994"/>
    <s v="Matthew Avery"/>
    <n v="29"/>
    <x v="0"/>
    <x v="297"/>
    <s v="Oregon"/>
    <x v="2"/>
    <x v="70"/>
    <x v="1"/>
    <s v="Accessories"/>
    <x v="70"/>
    <n v="177.98"/>
    <n v="103"/>
    <s v="Moore, Padilla and Butler"/>
    <s v="South"/>
    <s v="East Johnstad"/>
    <s v="Flagship"/>
    <n v="841.53"/>
    <n v="126.22949999999999"/>
    <n v="177.98"/>
    <x v="1930"/>
    <x v="2"/>
    <n v="0.75118149644799626"/>
  </r>
  <r>
    <x v="1931"/>
    <x v="680"/>
    <x v="2"/>
    <x v="2"/>
    <x v="161"/>
    <x v="50"/>
    <s v="STORE17"/>
    <n v="3"/>
    <n v="63.36"/>
    <n v="0.28999999999999998"/>
    <x v="2"/>
    <n v="134.95679999999999"/>
    <s v="Edwin Barnes"/>
    <n v="53"/>
    <x v="0"/>
    <x v="160"/>
    <s v="North Carolina"/>
    <x v="3"/>
    <x v="50"/>
    <x v="2"/>
    <s v="Skincare"/>
    <x v="50"/>
    <n v="305.5"/>
    <n v="159"/>
    <s v="Holloway Ltd"/>
    <s v="North"/>
    <s v="Bensonhaven"/>
    <s v="Flagship"/>
    <n v="190.07999999999998"/>
    <n v="55.12319999999999"/>
    <n v="916.5"/>
    <x v="1931"/>
    <x v="0"/>
    <n v="-5.7910620287380858"/>
  </r>
  <r>
    <x v="1932"/>
    <x v="640"/>
    <x v="2"/>
    <x v="0"/>
    <x v="111"/>
    <x v="36"/>
    <s v="STORE8"/>
    <n v="2"/>
    <n v="552.49"/>
    <n v="0.1"/>
    <x v="0"/>
    <n v="994.48200000000008"/>
    <s v="Christopher Ford"/>
    <n v="56"/>
    <x v="0"/>
    <x v="110"/>
    <s v="Ohio"/>
    <x v="3"/>
    <x v="36"/>
    <x v="3"/>
    <s v="Decor"/>
    <x v="36"/>
    <n v="325.26"/>
    <n v="400"/>
    <s v="Bean, Jones and Park"/>
    <s v="West"/>
    <s v="Thompsonborough"/>
    <s v="Online"/>
    <n v="1104.98"/>
    <n v="110.498"/>
    <n v="650.52"/>
    <x v="1932"/>
    <x v="1"/>
    <n v="0.34587051349345699"/>
  </r>
  <r>
    <x v="1933"/>
    <x v="554"/>
    <x v="2"/>
    <x v="9"/>
    <x v="471"/>
    <x v="10"/>
    <s v="STORE6"/>
    <n v="3"/>
    <n v="447.38"/>
    <n v="0.03"/>
    <x v="0"/>
    <n v="1301.8758"/>
    <s v="Joshua Wilson"/>
    <n v="42"/>
    <x v="1"/>
    <x v="457"/>
    <s v="Virginia"/>
    <x v="3"/>
    <x v="10"/>
    <x v="0"/>
    <s v="Outdoor"/>
    <x v="10"/>
    <n v="166.06"/>
    <n v="340"/>
    <s v="Benson-Elliott"/>
    <s v="East"/>
    <s v="Port Josephberg"/>
    <s v="Online"/>
    <n v="1342.1399999999999"/>
    <n v="40.264199999999995"/>
    <n v="498.18"/>
    <x v="1933"/>
    <x v="4"/>
    <n v="0.61733676899132772"/>
  </r>
  <r>
    <x v="1934"/>
    <x v="400"/>
    <x v="1"/>
    <x v="3"/>
    <x v="457"/>
    <x v="78"/>
    <s v="STORE19"/>
    <n v="1"/>
    <n v="727.7"/>
    <n v="0.21"/>
    <x v="2"/>
    <n v="574.88300000000004"/>
    <s v="Shane Mills"/>
    <n v="59"/>
    <x v="0"/>
    <x v="445"/>
    <s v="Nebraska"/>
    <x v="3"/>
    <x v="78"/>
    <x v="0"/>
    <s v="Team Sports"/>
    <x v="78"/>
    <n v="107.06"/>
    <n v="359"/>
    <s v="Mann-Austin"/>
    <s v="East"/>
    <s v="Vasquezborough"/>
    <s v="Online"/>
    <n v="727.7"/>
    <n v="152.81700000000001"/>
    <n v="107.06"/>
    <x v="1934"/>
    <x v="1"/>
    <n v="0.81377080205885377"/>
  </r>
  <r>
    <x v="1935"/>
    <x v="619"/>
    <x v="1"/>
    <x v="3"/>
    <x v="439"/>
    <x v="69"/>
    <s v="STORE7"/>
    <n v="4"/>
    <n v="581.34"/>
    <n v="0.08"/>
    <x v="0"/>
    <n v="2139.3312000000001"/>
    <s v="Sharon Simpson"/>
    <n v="61"/>
    <x v="0"/>
    <x v="428"/>
    <s v="South Dakota"/>
    <x v="0"/>
    <x v="69"/>
    <x v="1"/>
    <s v="Accessories"/>
    <x v="69"/>
    <n v="88.49"/>
    <n v="246"/>
    <s v="Martinez-Mullins"/>
    <s v="South"/>
    <s v="Williamsfurt"/>
    <s v="Online"/>
    <n v="2325.36"/>
    <n v="186.02880000000002"/>
    <n v="353.96"/>
    <x v="1935"/>
    <x v="1"/>
    <n v="0.83454642273248758"/>
  </r>
  <r>
    <x v="1936"/>
    <x v="376"/>
    <x v="2"/>
    <x v="5"/>
    <x v="181"/>
    <x v="73"/>
    <s v="STORE1"/>
    <n v="1"/>
    <n v="338.83"/>
    <n v="0.19"/>
    <x v="1"/>
    <n v="274.45229999999998"/>
    <s v="Samantha Walker"/>
    <n v="30"/>
    <x v="1"/>
    <x v="180"/>
    <s v="Louisiana"/>
    <x v="1"/>
    <x v="73"/>
    <x v="2"/>
    <s v="Haircare"/>
    <x v="73"/>
    <n v="340.39"/>
    <n v="177"/>
    <s v="Martinez, Adkins and Johnson"/>
    <s v="North"/>
    <s v="Danielmouth"/>
    <s v="Flagship"/>
    <n v="338.83"/>
    <n v="64.377700000000004"/>
    <n v="340.39"/>
    <x v="1936"/>
    <x v="2"/>
    <n v="-0.24025194906364425"/>
  </r>
  <r>
    <x v="1937"/>
    <x v="493"/>
    <x v="1"/>
    <x v="1"/>
    <x v="380"/>
    <x v="2"/>
    <s v="STORE13"/>
    <n v="4"/>
    <n v="568.80999999999995"/>
    <n v="0.25"/>
    <x v="0"/>
    <n v="1706.43"/>
    <s v="Donna Guerra"/>
    <n v="46"/>
    <x v="1"/>
    <x v="371"/>
    <s v="Massachusetts"/>
    <x v="2"/>
    <x v="2"/>
    <x v="2"/>
    <s v="Fragrance"/>
    <x v="2"/>
    <n v="43.29"/>
    <n v="267"/>
    <s v="Gardner, Humphrey and Contreras"/>
    <s v="East"/>
    <s v="Johnsonville"/>
    <s v="Flagship"/>
    <n v="2275.2399999999998"/>
    <n v="568.80999999999995"/>
    <n v="173.16"/>
    <x v="1937"/>
    <x v="0"/>
    <n v="0.89852499077020442"/>
  </r>
  <r>
    <x v="1938"/>
    <x v="48"/>
    <x v="0"/>
    <x v="3"/>
    <x v="446"/>
    <x v="86"/>
    <s v="STORE17"/>
    <n v="2"/>
    <n v="352.63"/>
    <n v="0.15"/>
    <x v="1"/>
    <n v="599.471"/>
    <s v="Joshua Bell"/>
    <n v="26"/>
    <x v="0"/>
    <x v="435"/>
    <s v="Minnesota"/>
    <x v="1"/>
    <x v="86"/>
    <x v="0"/>
    <s v="Equipment"/>
    <x v="86"/>
    <n v="103.45"/>
    <n v="465"/>
    <s v="Holloway Ltd"/>
    <s v="North"/>
    <s v="Bensonhaven"/>
    <s v="Flagship"/>
    <n v="705.26"/>
    <n v="105.789"/>
    <n v="206.9"/>
    <x v="1938"/>
    <x v="2"/>
    <n v="0.6548623703231683"/>
  </r>
  <r>
    <x v="1939"/>
    <x v="408"/>
    <x v="0"/>
    <x v="9"/>
    <x v="308"/>
    <x v="99"/>
    <s v="STORE13"/>
    <n v="2"/>
    <n v="629.86"/>
    <n v="0.15"/>
    <x v="1"/>
    <n v="1070.7619999999999"/>
    <s v="Maria Sanchez"/>
    <n v="46"/>
    <x v="0"/>
    <x v="303"/>
    <s v="North Dakota"/>
    <x v="3"/>
    <x v="99"/>
    <x v="4"/>
    <s v="Outerwear"/>
    <x v="99"/>
    <n v="358.47"/>
    <n v="143"/>
    <s v="Gardner, Humphrey and Contreras"/>
    <s v="East"/>
    <s v="Johnsonville"/>
    <s v="Flagship"/>
    <n v="1259.72"/>
    <n v="188.958"/>
    <n v="716.94"/>
    <x v="1939"/>
    <x v="0"/>
    <n v="0.33043944405946413"/>
  </r>
  <r>
    <x v="1940"/>
    <x v="376"/>
    <x v="2"/>
    <x v="5"/>
    <x v="4"/>
    <x v="24"/>
    <s v="STORE3"/>
    <n v="3"/>
    <n v="212.08"/>
    <n v="7.0000000000000007E-2"/>
    <x v="0"/>
    <n v="591.70319999999992"/>
    <s v="Amanda Powell"/>
    <n v="28"/>
    <x v="0"/>
    <x v="4"/>
    <s v="Alabama"/>
    <x v="2"/>
    <x v="24"/>
    <x v="1"/>
    <s v="Audio"/>
    <x v="24"/>
    <n v="431.67"/>
    <n v="73"/>
    <s v="Johnson-Wright"/>
    <s v="North"/>
    <s v="Hoodberg"/>
    <s v="Outlet"/>
    <n v="636.24"/>
    <n v="44.536800000000007"/>
    <n v="1295.01"/>
    <x v="1940"/>
    <x v="2"/>
    <n v="-1.1886141565568686"/>
  </r>
  <r>
    <x v="1941"/>
    <x v="424"/>
    <x v="0"/>
    <x v="11"/>
    <x v="261"/>
    <x v="71"/>
    <s v="STORE2"/>
    <n v="3"/>
    <n v="878.62"/>
    <n v="0.05"/>
    <x v="1"/>
    <n v="2504.067"/>
    <s v="Cynthia Morris"/>
    <n v="18"/>
    <x v="1"/>
    <x v="259"/>
    <s v="Arizona"/>
    <x v="2"/>
    <x v="71"/>
    <x v="0"/>
    <s v="Fitness"/>
    <x v="71"/>
    <n v="30.62"/>
    <n v="138"/>
    <s v="Black-Horn"/>
    <s v="South"/>
    <s v="North Nancyview"/>
    <s v="Outlet"/>
    <n v="2635.86"/>
    <n v="131.79300000000001"/>
    <n v="91.86"/>
    <x v="1941"/>
    <x v="3"/>
    <n v="0.96331567805494023"/>
  </r>
  <r>
    <x v="1942"/>
    <x v="252"/>
    <x v="2"/>
    <x v="4"/>
    <x v="321"/>
    <x v="61"/>
    <s v="STORE10"/>
    <n v="4"/>
    <n v="87.83"/>
    <n v="0.23"/>
    <x v="1"/>
    <n v="270.51639999999998"/>
    <s v="Carol Bishop"/>
    <n v="27"/>
    <x v="1"/>
    <x v="316"/>
    <s v="Oregon"/>
    <x v="2"/>
    <x v="61"/>
    <x v="3"/>
    <s v="Kitchen"/>
    <x v="61"/>
    <n v="143.43"/>
    <n v="58"/>
    <s v="Hill, Wagner and Ballard"/>
    <s v="East"/>
    <s v="East Davidville"/>
    <s v="Online"/>
    <n v="351.32"/>
    <n v="80.803600000000003"/>
    <n v="573.72"/>
    <x v="1942"/>
    <x v="2"/>
    <n v="-1.1208326001676796"/>
  </r>
  <r>
    <x v="1943"/>
    <x v="631"/>
    <x v="2"/>
    <x v="2"/>
    <x v="185"/>
    <x v="6"/>
    <s v="STORE9"/>
    <n v="3"/>
    <n v="442.64"/>
    <n v="0.15"/>
    <x v="2"/>
    <n v="1128.732"/>
    <s v="Shannon Miller"/>
    <n v="22"/>
    <x v="0"/>
    <x v="184"/>
    <s v="Kentucky"/>
    <x v="0"/>
    <x v="6"/>
    <x v="3"/>
    <s v="Decor"/>
    <x v="6"/>
    <n v="461.47"/>
    <n v="190"/>
    <s v="Moore, Padilla and Butler"/>
    <s v="South"/>
    <s v="East Johnstad"/>
    <s v="Flagship"/>
    <n v="1327.92"/>
    <n v="199.18800000000002"/>
    <n v="1384.41"/>
    <x v="1943"/>
    <x v="3"/>
    <n v="-0.22651789795983468"/>
  </r>
  <r>
    <x v="1944"/>
    <x v="156"/>
    <x v="2"/>
    <x v="5"/>
    <x v="126"/>
    <x v="48"/>
    <s v="STORE2"/>
    <n v="3"/>
    <n v="410.04"/>
    <n v="0.09"/>
    <x v="2"/>
    <n v="1119.4092000000001"/>
    <s v="Christy Vasquez"/>
    <n v="28"/>
    <x v="1"/>
    <x v="125"/>
    <s v="South Carolina"/>
    <x v="0"/>
    <x v="48"/>
    <x v="0"/>
    <s v="Outdoor"/>
    <x v="48"/>
    <n v="135.61000000000001"/>
    <n v="394"/>
    <s v="Black-Horn"/>
    <s v="South"/>
    <s v="North Nancyview"/>
    <s v="Outlet"/>
    <n v="1230.1200000000001"/>
    <n v="110.71080000000001"/>
    <n v="406.83000000000004"/>
    <x v="1944"/>
    <x v="2"/>
    <n v="0.63656721777880687"/>
  </r>
  <r>
    <x v="1945"/>
    <x v="343"/>
    <x v="2"/>
    <x v="5"/>
    <x v="244"/>
    <x v="32"/>
    <s v="STORE17"/>
    <n v="1"/>
    <n v="355.31"/>
    <n v="0.27"/>
    <x v="0"/>
    <n v="259.37630000000001"/>
    <s v="Hayley Pope"/>
    <n v="62"/>
    <x v="1"/>
    <x v="242"/>
    <s v="Florida"/>
    <x v="3"/>
    <x v="32"/>
    <x v="2"/>
    <s v="Skincare"/>
    <x v="32"/>
    <n v="358.47"/>
    <n v="213"/>
    <s v="Holloway Ltd"/>
    <s v="North"/>
    <s v="Bensonhaven"/>
    <s v="Flagship"/>
    <n v="355.31"/>
    <n v="95.933700000000002"/>
    <n v="358.47"/>
    <x v="1945"/>
    <x v="1"/>
    <n v="-0.38204608516660932"/>
  </r>
  <r>
    <x v="1946"/>
    <x v="48"/>
    <x v="0"/>
    <x v="3"/>
    <x v="365"/>
    <x v="93"/>
    <s v="STORE13"/>
    <n v="4"/>
    <n v="243.13"/>
    <n v="0.25"/>
    <x v="2"/>
    <n v="729.39"/>
    <s v="Michele Burke"/>
    <n v="30"/>
    <x v="0"/>
    <x v="357"/>
    <s v="Connecticut"/>
    <x v="3"/>
    <x v="93"/>
    <x v="0"/>
    <s v="Fitness"/>
    <x v="93"/>
    <n v="495.72"/>
    <n v="323"/>
    <s v="Gardner, Humphrey and Contreras"/>
    <s v="East"/>
    <s v="Johnsonville"/>
    <s v="Flagship"/>
    <n v="972.52"/>
    <n v="243.13"/>
    <n v="1982.88"/>
    <x v="1946"/>
    <x v="2"/>
    <n v="-1.718545634022951"/>
  </r>
  <r>
    <x v="1947"/>
    <x v="339"/>
    <x v="0"/>
    <x v="3"/>
    <x v="296"/>
    <x v="4"/>
    <s v="STORE11"/>
    <n v="2"/>
    <n v="410.63"/>
    <n v="0.28000000000000003"/>
    <x v="2"/>
    <n v="591.30719999999997"/>
    <s v="Tanner Thompson"/>
    <n v="32"/>
    <x v="1"/>
    <x v="292"/>
    <s v="Maryland"/>
    <x v="3"/>
    <x v="4"/>
    <x v="2"/>
    <s v="Haircare"/>
    <x v="4"/>
    <n v="17.309999999999999"/>
    <n v="399"/>
    <s v="Aguirre-Keller"/>
    <s v="South"/>
    <s v="Lake Michael"/>
    <s v="Online"/>
    <n v="821.26"/>
    <n v="229.95280000000002"/>
    <n v="34.619999999999997"/>
    <x v="1947"/>
    <x v="2"/>
    <n v="0.94145175299742667"/>
  </r>
  <r>
    <x v="1948"/>
    <x v="655"/>
    <x v="0"/>
    <x v="4"/>
    <x v="353"/>
    <x v="32"/>
    <s v="STORE10"/>
    <n v="4"/>
    <n v="101.25"/>
    <n v="0.16"/>
    <x v="1"/>
    <n v="340.2"/>
    <s v="Bryce Hawkins"/>
    <n v="40"/>
    <x v="0"/>
    <x v="346"/>
    <s v="Utah"/>
    <x v="3"/>
    <x v="32"/>
    <x v="2"/>
    <s v="Skincare"/>
    <x v="32"/>
    <n v="358.47"/>
    <n v="213"/>
    <s v="Hill, Wagner and Ballard"/>
    <s v="East"/>
    <s v="East Davidville"/>
    <s v="Online"/>
    <n v="405"/>
    <n v="64.8"/>
    <n v="1433.88"/>
    <x v="1948"/>
    <x v="4"/>
    <n v="-3.2148148148148152"/>
  </r>
  <r>
    <x v="1949"/>
    <x v="445"/>
    <x v="0"/>
    <x v="4"/>
    <x v="473"/>
    <x v="84"/>
    <s v="STORE17"/>
    <n v="4"/>
    <n v="716.39"/>
    <n v="0.03"/>
    <x v="1"/>
    <n v="2779.5931999999998"/>
    <s v="Alexis Castaneda"/>
    <n v="54"/>
    <x v="0"/>
    <x v="327"/>
    <s v="Alaska"/>
    <x v="0"/>
    <x v="84"/>
    <x v="3"/>
    <s v="Lighting"/>
    <x v="84"/>
    <n v="218.86"/>
    <n v="170"/>
    <s v="Holloway Ltd"/>
    <s v="North"/>
    <s v="Bensonhaven"/>
    <s v="Flagship"/>
    <n v="2865.56"/>
    <n v="85.966799999999992"/>
    <n v="875.44"/>
    <x v="1949"/>
    <x v="0"/>
    <n v="0.6850474378768806"/>
  </r>
  <r>
    <x v="1950"/>
    <x v="331"/>
    <x v="0"/>
    <x v="4"/>
    <x v="18"/>
    <x v="78"/>
    <s v="STORE1"/>
    <n v="1"/>
    <n v="721.74"/>
    <n v="0.24"/>
    <x v="1"/>
    <n v="548.52240000000006"/>
    <s v="David Patterson"/>
    <n v="43"/>
    <x v="1"/>
    <x v="18"/>
    <s v="Nevada"/>
    <x v="0"/>
    <x v="78"/>
    <x v="0"/>
    <s v="Team Sports"/>
    <x v="78"/>
    <n v="107.06"/>
    <n v="359"/>
    <s v="Martinez, Adkins and Johnson"/>
    <s v="North"/>
    <s v="Danielmouth"/>
    <s v="Flagship"/>
    <n v="721.74"/>
    <n v="173.2176"/>
    <n v="107.06"/>
    <x v="1950"/>
    <x v="4"/>
    <n v="0.80482109755226039"/>
  </r>
  <r>
    <x v="1951"/>
    <x v="404"/>
    <x v="2"/>
    <x v="6"/>
    <x v="76"/>
    <x v="85"/>
    <s v="STORE11"/>
    <n v="2"/>
    <n v="527.91"/>
    <n v="0.02"/>
    <x v="0"/>
    <n v="1034.7036000000001"/>
    <s v="Katherine Dorsey"/>
    <n v="24"/>
    <x v="0"/>
    <x v="76"/>
    <s v="Oklahoma"/>
    <x v="1"/>
    <x v="85"/>
    <x v="1"/>
    <s v="Computer"/>
    <x v="85"/>
    <n v="86.42"/>
    <n v="222"/>
    <s v="Aguirre-Keller"/>
    <s v="South"/>
    <s v="Lake Michael"/>
    <s v="Online"/>
    <n v="1055.82"/>
    <n v="21.116399999999999"/>
    <n v="172.84"/>
    <x v="1951"/>
    <x v="3"/>
    <n v="0.83295699367432374"/>
  </r>
  <r>
    <x v="1952"/>
    <x v="492"/>
    <x v="0"/>
    <x v="7"/>
    <x v="133"/>
    <x v="40"/>
    <s v="STORE13"/>
    <n v="2"/>
    <n v="945.92"/>
    <n v="0.19"/>
    <x v="2"/>
    <n v="1532.3904"/>
    <s v="Casey Simpson"/>
    <n v="54"/>
    <x v="0"/>
    <x v="132"/>
    <s v="Mississippi"/>
    <x v="1"/>
    <x v="40"/>
    <x v="0"/>
    <s v="Team Sports"/>
    <x v="40"/>
    <n v="212.26"/>
    <n v="82"/>
    <s v="Gardner, Humphrey and Contreras"/>
    <s v="East"/>
    <s v="Johnsonville"/>
    <s v="Flagship"/>
    <n v="1891.84"/>
    <n v="359.44959999999998"/>
    <n v="424.52"/>
    <x v="1952"/>
    <x v="0"/>
    <n v="0.7229687682721061"/>
  </r>
  <r>
    <x v="1953"/>
    <x v="208"/>
    <x v="2"/>
    <x v="5"/>
    <x v="150"/>
    <x v="6"/>
    <s v="STORE17"/>
    <n v="2"/>
    <n v="981.35"/>
    <n v="0.16"/>
    <x v="1"/>
    <n v="1648.6679999999999"/>
    <s v="Krystal Ford"/>
    <n v="34"/>
    <x v="1"/>
    <x v="149"/>
    <s v="Arizona"/>
    <x v="1"/>
    <x v="6"/>
    <x v="3"/>
    <s v="Decor"/>
    <x v="6"/>
    <n v="461.47"/>
    <n v="190"/>
    <s v="Holloway Ltd"/>
    <s v="North"/>
    <s v="Bensonhaven"/>
    <s v="Flagship"/>
    <n v="1962.7"/>
    <n v="314.03200000000004"/>
    <n v="922.94"/>
    <x v="1953"/>
    <x v="2"/>
    <n v="0.44019050530488846"/>
  </r>
  <r>
    <x v="1954"/>
    <x v="641"/>
    <x v="2"/>
    <x v="2"/>
    <x v="307"/>
    <x v="4"/>
    <s v="STORE3"/>
    <n v="1"/>
    <n v="913.99"/>
    <n v="0.14000000000000001"/>
    <x v="0"/>
    <n v="786.03139999999996"/>
    <s v="Robert Harris"/>
    <n v="50"/>
    <x v="0"/>
    <x v="302"/>
    <s v="Iowa"/>
    <x v="1"/>
    <x v="4"/>
    <x v="2"/>
    <s v="Haircare"/>
    <x v="4"/>
    <n v="17.309999999999999"/>
    <n v="399"/>
    <s v="Johnson-Wright"/>
    <s v="North"/>
    <s v="Hoodberg"/>
    <s v="Outlet"/>
    <n v="913.99"/>
    <n v="127.95860000000002"/>
    <n v="17.309999999999999"/>
    <x v="1954"/>
    <x v="0"/>
    <n v="0.97797797899676786"/>
  </r>
  <r>
    <x v="1955"/>
    <x v="198"/>
    <x v="2"/>
    <x v="0"/>
    <x v="311"/>
    <x v="73"/>
    <s v="STORE8"/>
    <n v="4"/>
    <n v="270.69"/>
    <n v="0.18"/>
    <x v="1"/>
    <n v="887.86320000000001"/>
    <s v="Brian Lopez"/>
    <n v="28"/>
    <x v="1"/>
    <x v="306"/>
    <s v="New York"/>
    <x v="0"/>
    <x v="73"/>
    <x v="2"/>
    <s v="Haircare"/>
    <x v="73"/>
    <n v="340.39"/>
    <n v="177"/>
    <s v="Bean, Jones and Park"/>
    <s v="West"/>
    <s v="Thompsonborough"/>
    <s v="Online"/>
    <n v="1082.76"/>
    <n v="194.89679999999998"/>
    <n v="1361.56"/>
    <x v="1955"/>
    <x v="2"/>
    <n v="-0.53352453395973609"/>
  </r>
  <r>
    <x v="1956"/>
    <x v="456"/>
    <x v="2"/>
    <x v="4"/>
    <x v="261"/>
    <x v="25"/>
    <s v="STORE6"/>
    <n v="3"/>
    <n v="998.58"/>
    <n v="0.02"/>
    <x v="0"/>
    <n v="2935.8252000000002"/>
    <s v="Cynthia Morris"/>
    <n v="18"/>
    <x v="1"/>
    <x v="259"/>
    <s v="Arizona"/>
    <x v="2"/>
    <x v="25"/>
    <x v="1"/>
    <s v="Appliances"/>
    <x v="25"/>
    <n v="480.9"/>
    <n v="104"/>
    <s v="Benson-Elliott"/>
    <s v="East"/>
    <s v="Port Josephberg"/>
    <s v="Online"/>
    <n v="2995.7400000000002"/>
    <n v="59.914800000000007"/>
    <n v="1442.6999999999998"/>
    <x v="1956"/>
    <x v="3"/>
    <n v="0.50858790911666008"/>
  </r>
  <r>
    <x v="1957"/>
    <x v="330"/>
    <x v="2"/>
    <x v="5"/>
    <x v="376"/>
    <x v="92"/>
    <s v="STORE9"/>
    <n v="3"/>
    <n v="765.12"/>
    <n v="0.18"/>
    <x v="0"/>
    <n v="1882.1952000000001"/>
    <s v="Julie Powell"/>
    <n v="59"/>
    <x v="1"/>
    <x v="367"/>
    <s v="Arkansas"/>
    <x v="0"/>
    <x v="92"/>
    <x v="4"/>
    <s v="Footwear"/>
    <x v="92"/>
    <n v="353.47"/>
    <n v="214"/>
    <s v="Moore, Padilla and Butler"/>
    <s v="South"/>
    <s v="East Johnstad"/>
    <s v="Flagship"/>
    <n v="2295.36"/>
    <n v="413.16480000000001"/>
    <n v="1060.4100000000001"/>
    <x v="1957"/>
    <x v="1"/>
    <n v="0.43660997541593982"/>
  </r>
  <r>
    <x v="1958"/>
    <x v="592"/>
    <x v="1"/>
    <x v="11"/>
    <x v="39"/>
    <x v="91"/>
    <s v="STORE19"/>
    <n v="3"/>
    <n v="449.99"/>
    <n v="0.17"/>
    <x v="2"/>
    <n v="1120.4751000000001"/>
    <s v="Tonya Burch"/>
    <n v="39"/>
    <x v="1"/>
    <x v="39"/>
    <s v="Iowa"/>
    <x v="0"/>
    <x v="91"/>
    <x v="2"/>
    <s v="Makeup"/>
    <x v="91"/>
    <n v="299.11"/>
    <n v="118"/>
    <s v="Mann-Austin"/>
    <s v="East"/>
    <s v="Vasquezborough"/>
    <s v="Online"/>
    <n v="1349.97"/>
    <n v="229.49490000000003"/>
    <n v="897.33"/>
    <x v="1958"/>
    <x v="4"/>
    <n v="0.19915221676947578"/>
  </r>
  <r>
    <x v="1959"/>
    <x v="236"/>
    <x v="0"/>
    <x v="1"/>
    <x v="487"/>
    <x v="19"/>
    <s v="STORE11"/>
    <n v="2"/>
    <n v="249.02"/>
    <n v="0.01"/>
    <x v="2"/>
    <n v="493.05959999999999"/>
    <s v="John Mccoy"/>
    <n v="26"/>
    <x v="0"/>
    <x v="472"/>
    <s v="South Dakota"/>
    <x v="2"/>
    <x v="19"/>
    <x v="1"/>
    <s v="Computer"/>
    <x v="19"/>
    <n v="253.33"/>
    <n v="266"/>
    <s v="Aguirre-Keller"/>
    <s v="South"/>
    <s v="Lake Michael"/>
    <s v="Online"/>
    <n v="498.04"/>
    <n v="4.9804000000000004"/>
    <n v="506.66"/>
    <x v="1959"/>
    <x v="2"/>
    <n v="-2.7583683595249004E-2"/>
  </r>
  <r>
    <x v="1960"/>
    <x v="146"/>
    <x v="0"/>
    <x v="2"/>
    <x v="488"/>
    <x v="71"/>
    <s v="STORE19"/>
    <n v="3"/>
    <n v="223.64"/>
    <n v="0.05"/>
    <x v="0"/>
    <n v="637.37399999999991"/>
    <s v="Rick Dominguez"/>
    <n v="55"/>
    <x v="1"/>
    <x v="473"/>
    <s v="Ohio"/>
    <x v="1"/>
    <x v="71"/>
    <x v="0"/>
    <s v="Fitness"/>
    <x v="71"/>
    <n v="30.62"/>
    <n v="138"/>
    <s v="Mann-Austin"/>
    <s v="East"/>
    <s v="Vasquezborough"/>
    <s v="Online"/>
    <n v="670.92"/>
    <n v="33.545999999999999"/>
    <n v="91.86"/>
    <x v="1960"/>
    <x v="0"/>
    <n v="0.85587739694433718"/>
  </r>
  <r>
    <x v="1961"/>
    <x v="642"/>
    <x v="2"/>
    <x v="11"/>
    <x v="476"/>
    <x v="10"/>
    <s v="STORE4"/>
    <n v="2"/>
    <n v="92.94"/>
    <n v="0.12"/>
    <x v="0"/>
    <n v="163.5744"/>
    <s v="Howard Summers"/>
    <n v="53"/>
    <x v="1"/>
    <x v="461"/>
    <s v="Rhode Island"/>
    <x v="3"/>
    <x v="10"/>
    <x v="0"/>
    <s v="Outdoor"/>
    <x v="10"/>
    <n v="166.06"/>
    <n v="340"/>
    <s v="Alexander Group"/>
    <s v="South"/>
    <s v="Port Sharon"/>
    <s v="Online"/>
    <n v="185.88"/>
    <n v="22.305599999999998"/>
    <n v="332.12"/>
    <x v="1961"/>
    <x v="0"/>
    <n v="-1.03039106363832"/>
  </r>
  <r>
    <x v="1962"/>
    <x v="410"/>
    <x v="0"/>
    <x v="10"/>
    <x v="447"/>
    <x v="30"/>
    <s v="STORE2"/>
    <n v="4"/>
    <n v="268.3"/>
    <n v="0.02"/>
    <x v="2"/>
    <n v="1051.7360000000001"/>
    <s v="Natalie Johnson"/>
    <n v="64"/>
    <x v="0"/>
    <x v="436"/>
    <s v="Indiana"/>
    <x v="1"/>
    <x v="30"/>
    <x v="2"/>
    <s v="Grooming"/>
    <x v="30"/>
    <n v="337.42"/>
    <n v="256"/>
    <s v="Black-Horn"/>
    <s v="South"/>
    <s v="North Nancyview"/>
    <s v="Outlet"/>
    <n v="1073.2"/>
    <n v="21.464000000000002"/>
    <n v="1349.68"/>
    <x v="1962"/>
    <x v="1"/>
    <n v="-0.28328782127834357"/>
  </r>
  <r>
    <x v="1963"/>
    <x v="505"/>
    <x v="2"/>
    <x v="10"/>
    <x v="173"/>
    <x v="4"/>
    <s v="STORE19"/>
    <n v="4"/>
    <n v="835.61"/>
    <n v="0.03"/>
    <x v="0"/>
    <n v="3242.1668"/>
    <s v="Kelli Smith"/>
    <n v="42"/>
    <x v="1"/>
    <x v="172"/>
    <s v="Oregon"/>
    <x v="3"/>
    <x v="4"/>
    <x v="2"/>
    <s v="Haircare"/>
    <x v="4"/>
    <n v="17.309999999999999"/>
    <n v="399"/>
    <s v="Mann-Austin"/>
    <s v="East"/>
    <s v="Vasquezborough"/>
    <s v="Online"/>
    <n v="3342.44"/>
    <n v="100.2732"/>
    <n v="69.239999999999995"/>
    <x v="1963"/>
    <x v="4"/>
    <n v="0.9786439118431538"/>
  </r>
  <r>
    <x v="1964"/>
    <x v="111"/>
    <x v="0"/>
    <x v="10"/>
    <x v="157"/>
    <x v="88"/>
    <s v="STORE5"/>
    <n v="3"/>
    <n v="120.97"/>
    <n v="0.11"/>
    <x v="0"/>
    <n v="322.98989999999998"/>
    <s v="Martha Brown"/>
    <n v="20"/>
    <x v="1"/>
    <x v="156"/>
    <s v="California"/>
    <x v="0"/>
    <x v="88"/>
    <x v="3"/>
    <s v="Furniture"/>
    <x v="88"/>
    <n v="243.7"/>
    <n v="130"/>
    <s v="Gray Ltd"/>
    <s v="North"/>
    <s v="New Michaelchester"/>
    <s v="Outlet"/>
    <n v="362.90999999999997"/>
    <n v="39.920099999999998"/>
    <n v="731.09999999999991"/>
    <x v="1964"/>
    <x v="3"/>
    <n v="-1.2635382716301653"/>
  </r>
  <r>
    <x v="1965"/>
    <x v="557"/>
    <x v="0"/>
    <x v="5"/>
    <x v="454"/>
    <x v="43"/>
    <s v="STORE9"/>
    <n v="2"/>
    <n v="26.36"/>
    <n v="0.03"/>
    <x v="2"/>
    <n v="51.138399999999997"/>
    <s v="Jessica Acevedo"/>
    <n v="64"/>
    <x v="1"/>
    <x v="443"/>
    <s v="Pennsylvania"/>
    <x v="3"/>
    <x v="43"/>
    <x v="1"/>
    <s v="Audio"/>
    <x v="43"/>
    <n v="38.520000000000003"/>
    <n v="378"/>
    <s v="Moore, Padilla and Butler"/>
    <s v="South"/>
    <s v="East Johnstad"/>
    <s v="Flagship"/>
    <n v="52.72"/>
    <n v="1.5815999999999999"/>
    <n v="77.040000000000006"/>
    <x v="1965"/>
    <x v="1"/>
    <n v="-0.50650000782191096"/>
  </r>
  <r>
    <x v="1966"/>
    <x v="377"/>
    <x v="2"/>
    <x v="7"/>
    <x v="153"/>
    <x v="25"/>
    <s v="STORE6"/>
    <n v="1"/>
    <n v="918.87"/>
    <n v="0.11"/>
    <x v="1"/>
    <n v="817.79430000000002"/>
    <s v="Robert Jones Dds"/>
    <n v="25"/>
    <x v="0"/>
    <x v="152"/>
    <s v="Oklahoma"/>
    <x v="1"/>
    <x v="25"/>
    <x v="1"/>
    <s v="Appliances"/>
    <x v="25"/>
    <n v="480.9"/>
    <n v="104"/>
    <s v="Benson-Elliott"/>
    <s v="East"/>
    <s v="Port Josephberg"/>
    <s v="Online"/>
    <n v="918.87"/>
    <n v="101.0757"/>
    <n v="480.9"/>
    <x v="1966"/>
    <x v="3"/>
    <n v="0.41195481553246338"/>
  </r>
  <r>
    <x v="1967"/>
    <x v="473"/>
    <x v="2"/>
    <x v="5"/>
    <x v="189"/>
    <x v="22"/>
    <s v="STORE11"/>
    <n v="2"/>
    <n v="924.73"/>
    <n v="0.28999999999999998"/>
    <x v="1"/>
    <n v="1313.1166000000001"/>
    <s v="Sarah Vance"/>
    <n v="41"/>
    <x v="0"/>
    <x v="188"/>
    <s v="Oregon"/>
    <x v="2"/>
    <x v="22"/>
    <x v="1"/>
    <s v="Accessories"/>
    <x v="22"/>
    <n v="349.17"/>
    <n v="476"/>
    <s v="Aguirre-Keller"/>
    <s v="South"/>
    <s v="Lake Michael"/>
    <s v="Online"/>
    <n v="1849.46"/>
    <n v="536.34339999999997"/>
    <n v="698.34"/>
    <x v="1967"/>
    <x v="4"/>
    <n v="0.46818127194492859"/>
  </r>
  <r>
    <x v="1968"/>
    <x v="439"/>
    <x v="2"/>
    <x v="4"/>
    <x v="460"/>
    <x v="21"/>
    <s v="STORE10"/>
    <n v="3"/>
    <n v="195.31"/>
    <n v="0.13"/>
    <x v="2"/>
    <n v="509.75909999999999"/>
    <s v="Jeff Martinez"/>
    <n v="36"/>
    <x v="1"/>
    <x v="447"/>
    <s v="Oklahoma"/>
    <x v="0"/>
    <x v="21"/>
    <x v="2"/>
    <s v="Haircare"/>
    <x v="21"/>
    <n v="115.82"/>
    <n v="460"/>
    <s v="Hill, Wagner and Ballard"/>
    <s v="East"/>
    <s v="East Davidville"/>
    <s v="Online"/>
    <n v="585.93000000000006"/>
    <n v="76.170900000000017"/>
    <n v="347.46"/>
    <x v="1968"/>
    <x v="4"/>
    <n v="0.31838391899232404"/>
  </r>
  <r>
    <x v="1969"/>
    <x v="376"/>
    <x v="2"/>
    <x v="5"/>
    <x v="48"/>
    <x v="48"/>
    <s v="STORE8"/>
    <n v="1"/>
    <n v="91.38"/>
    <n v="0.14000000000000001"/>
    <x v="0"/>
    <n v="78.586799999999997"/>
    <s v="Maria Ramirez"/>
    <n v="37"/>
    <x v="0"/>
    <x v="48"/>
    <s v="Montana"/>
    <x v="3"/>
    <x v="48"/>
    <x v="0"/>
    <s v="Outdoor"/>
    <x v="48"/>
    <n v="135.61000000000001"/>
    <n v="394"/>
    <s v="Bean, Jones and Park"/>
    <s v="West"/>
    <s v="Thompsonborough"/>
    <s v="Online"/>
    <n v="91.38"/>
    <n v="12.793200000000001"/>
    <n v="135.61000000000001"/>
    <x v="1969"/>
    <x v="4"/>
    <n v="-0.72560786289809509"/>
  </r>
  <r>
    <x v="1970"/>
    <x v="681"/>
    <x v="0"/>
    <x v="8"/>
    <x v="60"/>
    <x v="56"/>
    <s v="STORE11"/>
    <n v="2"/>
    <n v="494.35"/>
    <n v="0.1"/>
    <x v="0"/>
    <n v="889.83"/>
    <s v="Sarah Smith"/>
    <n v="48"/>
    <x v="0"/>
    <x v="60"/>
    <s v="Nevada"/>
    <x v="0"/>
    <x v="56"/>
    <x v="3"/>
    <s v="Kitchen"/>
    <x v="56"/>
    <n v="176.07"/>
    <n v="82"/>
    <s v="Aguirre-Keller"/>
    <s v="South"/>
    <s v="Lake Michael"/>
    <s v="Online"/>
    <n v="988.7"/>
    <n v="98.87"/>
    <n v="352.14"/>
    <x v="1970"/>
    <x v="0"/>
    <n v="0.60426148814942182"/>
  </r>
  <r>
    <x v="1971"/>
    <x v="85"/>
    <x v="0"/>
    <x v="11"/>
    <x v="57"/>
    <x v="10"/>
    <s v="STORE10"/>
    <n v="1"/>
    <n v="412.2"/>
    <n v="0.11"/>
    <x v="0"/>
    <n v="366.858"/>
    <s v="Damon Perez"/>
    <n v="21"/>
    <x v="0"/>
    <x v="57"/>
    <s v="Ohio"/>
    <x v="0"/>
    <x v="10"/>
    <x v="0"/>
    <s v="Outdoor"/>
    <x v="10"/>
    <n v="166.06"/>
    <n v="340"/>
    <s v="Hill, Wagner and Ballard"/>
    <s v="East"/>
    <s v="East Davidville"/>
    <s v="Online"/>
    <n v="412.2"/>
    <n v="45.341999999999999"/>
    <n v="166.06"/>
    <x v="1971"/>
    <x v="3"/>
    <n v="0.54734529436457702"/>
  </r>
  <r>
    <x v="1972"/>
    <x v="23"/>
    <x v="0"/>
    <x v="2"/>
    <x v="134"/>
    <x v="29"/>
    <s v="STORE16"/>
    <n v="1"/>
    <n v="650.47"/>
    <n v="0.13"/>
    <x v="1"/>
    <n v="565.90890000000002"/>
    <s v="Alejandro Evans"/>
    <n v="43"/>
    <x v="1"/>
    <x v="133"/>
    <s v="Connecticut"/>
    <x v="3"/>
    <x v="29"/>
    <x v="3"/>
    <s v="Lighting"/>
    <x v="29"/>
    <n v="228.53"/>
    <n v="469"/>
    <s v="Frederick-Wright"/>
    <s v="West"/>
    <s v="New Jimmymouth"/>
    <s v="Flagship"/>
    <n v="650.47"/>
    <n v="84.56110000000001"/>
    <n v="228.53"/>
    <x v="1972"/>
    <x v="4"/>
    <n v="0.59617175131898448"/>
  </r>
  <r>
    <x v="1973"/>
    <x v="386"/>
    <x v="1"/>
    <x v="3"/>
    <x v="440"/>
    <x v="66"/>
    <s v="STORE12"/>
    <n v="1"/>
    <n v="68.209999999999994"/>
    <n v="0.05"/>
    <x v="1"/>
    <n v="64.799499999999995"/>
    <s v="Curtis Haynes"/>
    <n v="60"/>
    <x v="1"/>
    <x v="429"/>
    <s v="Iowa"/>
    <x v="0"/>
    <x v="66"/>
    <x v="3"/>
    <s v="Decor"/>
    <x v="66"/>
    <n v="48.01"/>
    <n v="439"/>
    <s v="Thomas, Bridges and Harris"/>
    <s v="North"/>
    <s v="Sabrinatown"/>
    <s v="Online"/>
    <n v="68.209999999999994"/>
    <n v="3.4104999999999999"/>
    <n v="48.01"/>
    <x v="1973"/>
    <x v="1"/>
    <n v="0.2590992214446099"/>
  </r>
  <r>
    <x v="1974"/>
    <x v="115"/>
    <x v="2"/>
    <x v="7"/>
    <x v="163"/>
    <x v="27"/>
    <s v="STORE7"/>
    <n v="2"/>
    <n v="842.89"/>
    <n v="0.25"/>
    <x v="2"/>
    <n v="1264.335"/>
    <s v="Matthew Hanna"/>
    <n v="33"/>
    <x v="1"/>
    <x v="162"/>
    <s v="Michigan"/>
    <x v="1"/>
    <x v="27"/>
    <x v="4"/>
    <s v="Bottoms"/>
    <x v="27"/>
    <n v="386.56"/>
    <n v="125"/>
    <s v="Martinez-Mullins"/>
    <s v="South"/>
    <s v="Williamsfurt"/>
    <s v="Online"/>
    <n v="1685.78"/>
    <n v="421.44499999999999"/>
    <n v="773.12"/>
    <x v="1974"/>
    <x v="2"/>
    <n v="0.38851649285988288"/>
  </r>
  <r>
    <x v="1975"/>
    <x v="155"/>
    <x v="0"/>
    <x v="10"/>
    <x v="301"/>
    <x v="23"/>
    <s v="STORE4"/>
    <n v="2"/>
    <n v="227.95"/>
    <n v="0.24"/>
    <x v="2"/>
    <n v="346.48399999999998"/>
    <s v="Matthew Avery"/>
    <n v="29"/>
    <x v="0"/>
    <x v="297"/>
    <s v="Oregon"/>
    <x v="2"/>
    <x v="23"/>
    <x v="4"/>
    <s v="Accessories"/>
    <x v="23"/>
    <n v="261"/>
    <n v="59"/>
    <s v="Alexander Group"/>
    <s v="South"/>
    <s v="Port Sharon"/>
    <s v="Online"/>
    <n v="455.9"/>
    <n v="109.416"/>
    <n v="522"/>
    <x v="1975"/>
    <x v="2"/>
    <n v="-0.50656307361956121"/>
  </r>
  <r>
    <x v="1976"/>
    <x v="432"/>
    <x v="0"/>
    <x v="10"/>
    <x v="375"/>
    <x v="73"/>
    <s v="STORE12"/>
    <n v="3"/>
    <n v="685.97"/>
    <n v="0.24"/>
    <x v="1"/>
    <n v="1564.0116"/>
    <s v="Jacob Wood"/>
    <n v="26"/>
    <x v="0"/>
    <x v="366"/>
    <s v="Idaho"/>
    <x v="0"/>
    <x v="73"/>
    <x v="2"/>
    <s v="Haircare"/>
    <x v="73"/>
    <n v="340.39"/>
    <n v="177"/>
    <s v="Thomas, Bridges and Harris"/>
    <s v="North"/>
    <s v="Sabrinatown"/>
    <s v="Online"/>
    <n v="2057.91"/>
    <n v="493.89839999999992"/>
    <n v="1021.17"/>
    <x v="1976"/>
    <x v="2"/>
    <n v="0.34708284772312437"/>
  </r>
  <r>
    <x v="1977"/>
    <x v="376"/>
    <x v="2"/>
    <x v="5"/>
    <x v="317"/>
    <x v="35"/>
    <s v="STORE2"/>
    <n v="1"/>
    <n v="722.57"/>
    <n v="0.18"/>
    <x v="0"/>
    <n v="592.50740000000008"/>
    <s v="Brandon Mcbride"/>
    <n v="63"/>
    <x v="1"/>
    <x v="312"/>
    <s v="Alaska"/>
    <x v="1"/>
    <x v="35"/>
    <x v="3"/>
    <s v="Decor"/>
    <x v="35"/>
    <n v="218.48"/>
    <n v="276"/>
    <s v="Black-Horn"/>
    <s v="South"/>
    <s v="North Nancyview"/>
    <s v="Outlet"/>
    <n v="722.57"/>
    <n v="130.0626"/>
    <n v="218.48"/>
    <x v="1977"/>
    <x v="1"/>
    <n v="0.63126198930173705"/>
  </r>
  <r>
    <x v="1978"/>
    <x v="250"/>
    <x v="0"/>
    <x v="3"/>
    <x v="429"/>
    <x v="68"/>
    <s v="STORE5"/>
    <n v="3"/>
    <n v="585.54999999999995"/>
    <n v="0.14000000000000001"/>
    <x v="2"/>
    <n v="1510.7190000000001"/>
    <s v="Patty Francis"/>
    <n v="63"/>
    <x v="1"/>
    <x v="418"/>
    <s v="Pennsylvania"/>
    <x v="0"/>
    <x v="68"/>
    <x v="3"/>
    <s v="Lighting"/>
    <x v="68"/>
    <n v="382.22"/>
    <n v="329"/>
    <s v="Gray Ltd"/>
    <s v="North"/>
    <s v="New Michaelchester"/>
    <s v="Outlet"/>
    <n v="1756.6499999999999"/>
    <n v="245.93100000000001"/>
    <n v="1146.6600000000001"/>
    <x v="1978"/>
    <x v="1"/>
    <n v="0.24098392884447734"/>
  </r>
  <r>
    <x v="1979"/>
    <x v="193"/>
    <x v="2"/>
    <x v="4"/>
    <x v="430"/>
    <x v="54"/>
    <s v="STORE13"/>
    <n v="2"/>
    <n v="635.80999999999995"/>
    <n v="0.13"/>
    <x v="1"/>
    <n v="1106.3094000000001"/>
    <s v="Stacy Collins"/>
    <n v="41"/>
    <x v="1"/>
    <x v="419"/>
    <s v="California"/>
    <x v="3"/>
    <x v="54"/>
    <x v="4"/>
    <s v="Outerwear"/>
    <x v="54"/>
    <n v="167.34"/>
    <n v="296"/>
    <s v="Gardner, Humphrey and Contreras"/>
    <s v="East"/>
    <s v="Johnsonville"/>
    <s v="Flagship"/>
    <n v="1271.6199999999999"/>
    <n v="165.31059999999999"/>
    <n v="334.68"/>
    <x v="1979"/>
    <x v="4"/>
    <n v="0.69748065053049357"/>
  </r>
  <r>
    <x v="1980"/>
    <x v="350"/>
    <x v="0"/>
    <x v="1"/>
    <x v="107"/>
    <x v="66"/>
    <s v="STORE4"/>
    <n v="2"/>
    <n v="353.74"/>
    <n v="0.01"/>
    <x v="0"/>
    <n v="700.40520000000004"/>
    <s v="Jeffrey Gomez"/>
    <n v="22"/>
    <x v="1"/>
    <x v="107"/>
    <s v="Colorado"/>
    <x v="1"/>
    <x v="66"/>
    <x v="3"/>
    <s v="Decor"/>
    <x v="66"/>
    <n v="48.01"/>
    <n v="439"/>
    <s v="Alexander Group"/>
    <s v="South"/>
    <s v="Port Sharon"/>
    <s v="Online"/>
    <n v="707.48"/>
    <n v="7.0748000000000006"/>
    <n v="96.02"/>
    <x v="1980"/>
    <x v="3"/>
    <n v="0.86290792815358885"/>
  </r>
  <r>
    <x v="1981"/>
    <x v="221"/>
    <x v="0"/>
    <x v="1"/>
    <x v="105"/>
    <x v="14"/>
    <s v="STORE7"/>
    <n v="1"/>
    <n v="377.52"/>
    <n v="0.15"/>
    <x v="0"/>
    <n v="320.892"/>
    <s v="Matthew Payne"/>
    <n v="25"/>
    <x v="0"/>
    <x v="105"/>
    <s v="Wyoming"/>
    <x v="0"/>
    <x v="14"/>
    <x v="4"/>
    <s v="Tops"/>
    <x v="14"/>
    <n v="223.43"/>
    <n v="154"/>
    <s v="Martinez-Mullins"/>
    <s v="South"/>
    <s v="Williamsfurt"/>
    <s v="Online"/>
    <n v="377.52"/>
    <n v="56.627999999999993"/>
    <n v="223.43"/>
    <x v="1981"/>
    <x v="3"/>
    <n v="0.30372212457773951"/>
  </r>
  <r>
    <x v="1982"/>
    <x v="73"/>
    <x v="0"/>
    <x v="0"/>
    <x v="297"/>
    <x v="88"/>
    <s v="STORE2"/>
    <n v="3"/>
    <n v="901.49"/>
    <n v="0"/>
    <x v="0"/>
    <n v="2704.47"/>
    <s v="Michelle Carpenter"/>
    <n v="44"/>
    <x v="1"/>
    <x v="293"/>
    <s v="New Jersey"/>
    <x v="0"/>
    <x v="88"/>
    <x v="3"/>
    <s v="Furniture"/>
    <x v="88"/>
    <n v="243.7"/>
    <n v="130"/>
    <s v="Black-Horn"/>
    <s v="South"/>
    <s v="North Nancyview"/>
    <s v="Outlet"/>
    <n v="2704.4700000000003"/>
    <n v="0"/>
    <n v="731.09999999999991"/>
    <x v="1982"/>
    <x v="4"/>
    <n v="0.72966976893809143"/>
  </r>
  <r>
    <x v="1983"/>
    <x v="330"/>
    <x v="2"/>
    <x v="5"/>
    <x v="27"/>
    <x v="37"/>
    <s v="STORE5"/>
    <n v="1"/>
    <n v="563.01"/>
    <n v="0.1"/>
    <x v="0"/>
    <n v="506.709"/>
    <s v="Anna Perez"/>
    <n v="30"/>
    <x v="0"/>
    <x v="27"/>
    <s v="Maine"/>
    <x v="1"/>
    <x v="37"/>
    <x v="3"/>
    <s v="Kitchen"/>
    <x v="37"/>
    <n v="19.52"/>
    <n v="57"/>
    <s v="Gray Ltd"/>
    <s v="North"/>
    <s v="New Michaelchester"/>
    <s v="Outlet"/>
    <n v="563.01"/>
    <n v="56.301000000000002"/>
    <n v="19.52"/>
    <x v="1983"/>
    <x v="2"/>
    <n v="0.96147690291666421"/>
  </r>
  <r>
    <x v="1984"/>
    <x v="425"/>
    <x v="0"/>
    <x v="9"/>
    <x v="406"/>
    <x v="7"/>
    <s v="STORE6"/>
    <n v="4"/>
    <n v="167.25"/>
    <n v="0.11"/>
    <x v="0"/>
    <n v="595.41"/>
    <s v="Debra Liu"/>
    <n v="55"/>
    <x v="0"/>
    <x v="395"/>
    <s v="Minnesota"/>
    <x v="3"/>
    <x v="7"/>
    <x v="3"/>
    <s v="Storage"/>
    <x v="7"/>
    <n v="138.05000000000001"/>
    <n v="89"/>
    <s v="Benson-Elliott"/>
    <s v="East"/>
    <s v="Port Josephberg"/>
    <s v="Online"/>
    <n v="669"/>
    <n v="73.59"/>
    <n v="552.20000000000005"/>
    <x v="1984"/>
    <x v="0"/>
    <n v="7.2571841252246222E-2"/>
  </r>
  <r>
    <x v="1985"/>
    <x v="365"/>
    <x v="1"/>
    <x v="11"/>
    <x v="491"/>
    <x v="17"/>
    <s v="STORE18"/>
    <n v="3"/>
    <n v="345.43"/>
    <n v="0.08"/>
    <x v="2"/>
    <n v="953.38679999999999"/>
    <s v="John Berg"/>
    <n v="60"/>
    <x v="0"/>
    <x v="188"/>
    <s v="Oklahoma"/>
    <x v="0"/>
    <x v="17"/>
    <x v="2"/>
    <s v="Fragrance"/>
    <x v="17"/>
    <n v="482.75"/>
    <n v="444"/>
    <s v="Guerrero-Schmitt"/>
    <s v="East"/>
    <s v="East Stevechester"/>
    <s v="Flagship"/>
    <n v="1036.29"/>
    <n v="82.903199999999998"/>
    <n v="1448.25"/>
    <x v="1985"/>
    <x v="1"/>
    <n v="-0.51905816191287735"/>
  </r>
  <r>
    <x v="1986"/>
    <x v="209"/>
    <x v="0"/>
    <x v="6"/>
    <x v="482"/>
    <x v="74"/>
    <s v="STORE9"/>
    <n v="4"/>
    <n v="752.48"/>
    <n v="0.23"/>
    <x v="0"/>
    <n v="2317.6383999999998"/>
    <s v="Jennifer Zamora"/>
    <n v="60"/>
    <x v="1"/>
    <x v="467"/>
    <s v="Iowa"/>
    <x v="0"/>
    <x v="74"/>
    <x v="0"/>
    <s v="Fitness"/>
    <x v="74"/>
    <n v="152.91999999999999"/>
    <n v="281"/>
    <s v="Moore, Padilla and Butler"/>
    <s v="South"/>
    <s v="East Johnstad"/>
    <s v="Flagship"/>
    <n v="3009.92"/>
    <n v="692.28160000000003"/>
    <n v="611.67999999999995"/>
    <x v="1986"/>
    <x v="1"/>
    <n v="0.73607617133026448"/>
  </r>
  <r>
    <x v="1987"/>
    <x v="115"/>
    <x v="2"/>
    <x v="7"/>
    <x v="194"/>
    <x v="71"/>
    <s v="STORE19"/>
    <n v="1"/>
    <n v="120.02"/>
    <n v="0.26"/>
    <x v="0"/>
    <n v="88.814799999999991"/>
    <s v="William Cortez"/>
    <n v="29"/>
    <x v="0"/>
    <x v="193"/>
    <s v="Ohio"/>
    <x v="3"/>
    <x v="71"/>
    <x v="0"/>
    <s v="Fitness"/>
    <x v="71"/>
    <n v="30.62"/>
    <n v="138"/>
    <s v="Mann-Austin"/>
    <s v="East"/>
    <s v="Vasquezborough"/>
    <s v="Online"/>
    <n v="120.02"/>
    <n v="31.205200000000001"/>
    <n v="30.62"/>
    <x v="1987"/>
    <x v="2"/>
    <n v="0.65523764057341782"/>
  </r>
  <r>
    <x v="1988"/>
    <x v="669"/>
    <x v="0"/>
    <x v="9"/>
    <x v="162"/>
    <x v="89"/>
    <s v="STORE8"/>
    <n v="3"/>
    <n v="146.71"/>
    <n v="0.28000000000000003"/>
    <x v="0"/>
    <n v="316.89359999999999"/>
    <s v="Kristy Dunlap"/>
    <n v="64"/>
    <x v="1"/>
    <x v="161"/>
    <s v="North Carolina"/>
    <x v="1"/>
    <x v="89"/>
    <x v="0"/>
    <s v="Fitness"/>
    <x v="89"/>
    <n v="313.26"/>
    <n v="369"/>
    <s v="Bean, Jones and Park"/>
    <s v="West"/>
    <s v="Thompsonborough"/>
    <s v="Online"/>
    <n v="440.13"/>
    <n v="123.23640000000002"/>
    <n v="939.78"/>
    <x v="1988"/>
    <x v="1"/>
    <n v="-1.9656010724104243"/>
  </r>
  <r>
    <x v="1989"/>
    <x v="536"/>
    <x v="2"/>
    <x v="9"/>
    <x v="196"/>
    <x v="91"/>
    <s v="STORE0"/>
    <n v="2"/>
    <n v="358.87"/>
    <n v="0.24"/>
    <x v="0"/>
    <n v="545.48239999999998"/>
    <s v="George Rosario"/>
    <n v="53"/>
    <x v="0"/>
    <x v="195"/>
    <s v="Florida"/>
    <x v="3"/>
    <x v="91"/>
    <x v="2"/>
    <s v="Makeup"/>
    <x v="91"/>
    <n v="299.11"/>
    <n v="118"/>
    <s v="Rivera-Warner"/>
    <s v="East"/>
    <s v="Washingtonfurt"/>
    <s v="Flagship"/>
    <n v="717.74"/>
    <n v="172.2576"/>
    <n v="598.22"/>
    <x v="1989"/>
    <x v="0"/>
    <n v="-9.668066284081768E-2"/>
  </r>
  <r>
    <x v="1990"/>
    <x v="441"/>
    <x v="0"/>
    <x v="2"/>
    <x v="254"/>
    <x v="40"/>
    <s v="STORE3"/>
    <n v="4"/>
    <n v="212.75"/>
    <n v="0.11"/>
    <x v="2"/>
    <n v="757.39"/>
    <s v="Mr. William Horton"/>
    <n v="31"/>
    <x v="0"/>
    <x v="252"/>
    <s v="Virginia"/>
    <x v="1"/>
    <x v="40"/>
    <x v="0"/>
    <s v="Team Sports"/>
    <x v="40"/>
    <n v="212.26"/>
    <n v="82"/>
    <s v="Johnson-Wright"/>
    <s v="North"/>
    <s v="Hoodberg"/>
    <s v="Outlet"/>
    <n v="851"/>
    <n v="93.61"/>
    <n v="849.04"/>
    <x v="1990"/>
    <x v="2"/>
    <n v="-0.12100767108094902"/>
  </r>
  <r>
    <x v="1991"/>
    <x v="682"/>
    <x v="0"/>
    <x v="2"/>
    <x v="78"/>
    <x v="49"/>
    <s v="STORE11"/>
    <n v="1"/>
    <n v="183.47"/>
    <n v="0.17"/>
    <x v="1"/>
    <n v="152.2801"/>
    <s v="Reginald Willis"/>
    <n v="62"/>
    <x v="1"/>
    <x v="78"/>
    <s v="New York"/>
    <x v="3"/>
    <x v="49"/>
    <x v="0"/>
    <s v="Team Sports"/>
    <x v="49"/>
    <n v="318.91000000000003"/>
    <n v="114"/>
    <s v="Aguirre-Keller"/>
    <s v="South"/>
    <s v="Lake Michael"/>
    <s v="Online"/>
    <n v="183.47"/>
    <n v="31.189900000000002"/>
    <n v="318.91000000000003"/>
    <x v="1991"/>
    <x v="1"/>
    <n v="-1.0942329299757487"/>
  </r>
  <r>
    <x v="1992"/>
    <x v="508"/>
    <x v="0"/>
    <x v="0"/>
    <x v="127"/>
    <x v="41"/>
    <s v="STORE15"/>
    <n v="4"/>
    <n v="569.98"/>
    <n v="0.23"/>
    <x v="0"/>
    <n v="1755.5383999999999"/>
    <s v="Mr. Mark Beasley"/>
    <n v="24"/>
    <x v="1"/>
    <x v="126"/>
    <s v="Indiana"/>
    <x v="2"/>
    <x v="41"/>
    <x v="2"/>
    <s v="Makeup"/>
    <x v="41"/>
    <n v="183.04"/>
    <n v="457"/>
    <s v="Shelton PLC"/>
    <s v="North"/>
    <s v="East Jenniferstad"/>
    <s v="Flagship"/>
    <n v="2279.92"/>
    <n v="524.38160000000005"/>
    <n v="732.16"/>
    <x v="1992"/>
    <x v="3"/>
    <n v="0.58294275989633726"/>
  </r>
  <r>
    <x v="1993"/>
    <x v="113"/>
    <x v="1"/>
    <x v="1"/>
    <x v="167"/>
    <x v="39"/>
    <s v="STORE12"/>
    <n v="3"/>
    <n v="984.12"/>
    <n v="0.27"/>
    <x v="0"/>
    <n v="2155.2228"/>
    <s v="Philip Mendoza"/>
    <n v="42"/>
    <x v="0"/>
    <x v="166"/>
    <s v="Massachusetts"/>
    <x v="2"/>
    <x v="39"/>
    <x v="3"/>
    <s v="Storage"/>
    <x v="39"/>
    <n v="123.46"/>
    <n v="76"/>
    <s v="Thomas, Bridges and Harris"/>
    <s v="North"/>
    <s v="Sabrinatown"/>
    <s v="Online"/>
    <n v="2952.36"/>
    <n v="797.13720000000012"/>
    <n v="370.38"/>
    <x v="1993"/>
    <x v="4"/>
    <n v="0.82814769776934427"/>
  </r>
  <r>
    <x v="1994"/>
    <x v="309"/>
    <x v="2"/>
    <x v="0"/>
    <x v="117"/>
    <x v="94"/>
    <s v="STORE8"/>
    <n v="1"/>
    <n v="905.23"/>
    <n v="0"/>
    <x v="0"/>
    <n v="905.23"/>
    <s v="Laura Mathews"/>
    <n v="53"/>
    <x v="0"/>
    <x v="116"/>
    <s v="Wisconsin"/>
    <x v="3"/>
    <x v="94"/>
    <x v="3"/>
    <s v="Furniture"/>
    <x v="94"/>
    <n v="388.46"/>
    <n v="208"/>
    <s v="Bean, Jones and Park"/>
    <s v="West"/>
    <s v="Thompsonborough"/>
    <s v="Online"/>
    <n v="905.23"/>
    <n v="0"/>
    <n v="388.46"/>
    <x v="1994"/>
    <x v="0"/>
    <n v="0.570871491223225"/>
  </r>
  <r>
    <x v="1995"/>
    <x v="39"/>
    <x v="1"/>
    <x v="1"/>
    <x v="24"/>
    <x v="8"/>
    <s v="STORE19"/>
    <n v="3"/>
    <n v="112.77"/>
    <n v="0.19"/>
    <x v="0"/>
    <n v="274.03109999999998"/>
    <s v="Jennifer Pruitt"/>
    <n v="53"/>
    <x v="0"/>
    <x v="24"/>
    <s v="Missouri"/>
    <x v="2"/>
    <x v="8"/>
    <x v="3"/>
    <s v="Kitchen"/>
    <x v="8"/>
    <n v="201.41"/>
    <n v="146"/>
    <s v="Mann-Austin"/>
    <s v="East"/>
    <s v="Vasquezborough"/>
    <s v="Online"/>
    <n v="338.31"/>
    <n v="64.278900000000007"/>
    <n v="604.23"/>
    <x v="1995"/>
    <x v="0"/>
    <n v="-1.2049687061067158"/>
  </r>
  <r>
    <x v="1996"/>
    <x v="218"/>
    <x v="2"/>
    <x v="10"/>
    <x v="261"/>
    <x v="68"/>
    <s v="STORE8"/>
    <n v="3"/>
    <n v="875.99"/>
    <n v="0.09"/>
    <x v="1"/>
    <n v="2391.4526999999998"/>
    <s v="Cynthia Morris"/>
    <n v="18"/>
    <x v="1"/>
    <x v="259"/>
    <s v="Arizona"/>
    <x v="2"/>
    <x v="68"/>
    <x v="3"/>
    <s v="Lighting"/>
    <x v="68"/>
    <n v="382.22"/>
    <n v="329"/>
    <s v="Bean, Jones and Park"/>
    <s v="West"/>
    <s v="Thompsonborough"/>
    <s v="Online"/>
    <n v="2627.9700000000003"/>
    <n v="236.51730000000001"/>
    <n v="1146.6600000000001"/>
    <x v="1996"/>
    <x v="3"/>
    <n v="0.52051738259343361"/>
  </r>
  <r>
    <x v="1997"/>
    <x v="325"/>
    <x v="0"/>
    <x v="2"/>
    <x v="147"/>
    <x v="41"/>
    <s v="STORE10"/>
    <n v="2"/>
    <n v="685.31"/>
    <n v="0.26"/>
    <x v="1"/>
    <n v="1014.2588"/>
    <s v="Susan Mcdonald"/>
    <n v="45"/>
    <x v="0"/>
    <x v="146"/>
    <s v="Arkansas"/>
    <x v="2"/>
    <x v="41"/>
    <x v="2"/>
    <s v="Makeup"/>
    <x v="41"/>
    <n v="183.04"/>
    <n v="457"/>
    <s v="Hill, Wagner and Ballard"/>
    <s v="East"/>
    <s v="East Davidville"/>
    <s v="Online"/>
    <n v="1370.62"/>
    <n v="356.3612"/>
    <n v="366.08"/>
    <x v="1997"/>
    <x v="4"/>
    <n v="0.63906647889079193"/>
  </r>
  <r>
    <x v="1998"/>
    <x v="48"/>
    <x v="0"/>
    <x v="3"/>
    <x v="406"/>
    <x v="86"/>
    <s v="STORE11"/>
    <n v="3"/>
    <n v="945.37"/>
    <n v="0.05"/>
    <x v="0"/>
    <n v="2694.3045000000002"/>
    <s v="Debra Liu"/>
    <n v="55"/>
    <x v="0"/>
    <x v="395"/>
    <s v="Minnesota"/>
    <x v="3"/>
    <x v="86"/>
    <x v="0"/>
    <s v="Equipment"/>
    <x v="86"/>
    <n v="103.45"/>
    <n v="465"/>
    <s v="Aguirre-Keller"/>
    <s v="South"/>
    <s v="Lake Michael"/>
    <s v="Online"/>
    <n v="2836.11"/>
    <n v="141.80550000000002"/>
    <n v="310.35000000000002"/>
    <x v="1998"/>
    <x v="0"/>
    <n v="0.88481257407987857"/>
  </r>
  <r>
    <x v="1999"/>
    <x v="157"/>
    <x v="1"/>
    <x v="1"/>
    <x v="193"/>
    <x v="3"/>
    <s v="STORE19"/>
    <n v="3"/>
    <n v="68.45"/>
    <n v="0.17"/>
    <x v="1"/>
    <n v="170.44049999999999"/>
    <s v="Jonathan Steele"/>
    <n v="52"/>
    <x v="1"/>
    <x v="192"/>
    <s v="Oregon"/>
    <x v="2"/>
    <x v="3"/>
    <x v="1"/>
    <s v="Computer"/>
    <x v="3"/>
    <n v="392.89"/>
    <n v="320"/>
    <s v="Mann-Austin"/>
    <s v="East"/>
    <s v="Vasquezborough"/>
    <s v="Online"/>
    <n v="205.35000000000002"/>
    <n v="34.909500000000008"/>
    <n v="1178.67"/>
    <x v="1999"/>
    <x v="0"/>
    <n v="-5.9154338317477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88C28E-D798-44A9-A2A7-ABC7AAD245B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Loyalty_Level">
  <location ref="A55:B60" firstHeaderRow="1" firstDataRow="1" firstDataCol="1"/>
  <pivotFields count="37">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items count="4">
        <item h="1" x="1"/>
        <item x="0"/>
        <item h="1" x="2"/>
        <item t="default"/>
      </items>
    </pivotField>
    <pivotField showAll="0">
      <items count="13">
        <item x="4"/>
        <item x="6"/>
        <item x="9"/>
        <item x="10"/>
        <item x="5"/>
        <item x="2"/>
        <item x="0"/>
        <item x="7"/>
        <item x="8"/>
        <item x="11"/>
        <item x="3"/>
        <item x="1"/>
        <item t="default"/>
      </items>
    </pivotField>
    <pivotField dataField="1" showAll="0"/>
    <pivotField showAll="0"/>
    <pivotField showAll="0"/>
    <pivotField showAll="0"/>
    <pivotField showAll="0"/>
    <pivotField numFmtId="9" showAll="0"/>
    <pivotField showAll="0">
      <items count="4">
        <item x="2"/>
        <item x="0"/>
        <item x="1"/>
        <item t="default"/>
      </items>
    </pivotField>
    <pivotField showAll="0"/>
    <pivotField showAll="0"/>
    <pivotField showAll="0"/>
    <pivotField showAll="0">
      <items count="3">
        <item x="1"/>
        <item x="0"/>
        <item t="default"/>
      </items>
    </pivotField>
    <pivotField showAll="0"/>
    <pivotField showAll="0"/>
    <pivotField axis="axisRow" showAll="0">
      <items count="5">
        <item x="3"/>
        <item x="0"/>
        <item x="1"/>
        <item x="2"/>
        <item t="default"/>
      </items>
    </pivotField>
    <pivotField showAll="0"/>
    <pivotField showAll="0">
      <items count="6">
        <item x="2"/>
        <item x="4"/>
        <item x="1"/>
        <item x="3"/>
        <item x="0"/>
        <item t="default"/>
      </items>
    </pivotField>
    <pivotField showAll="0"/>
    <pivotField showAll="0">
      <items count="101">
        <item x="72"/>
        <item x="61"/>
        <item x="81"/>
        <item x="71"/>
        <item x="23"/>
        <item x="69"/>
        <item x="49"/>
        <item x="60"/>
        <item x="1"/>
        <item x="77"/>
        <item x="50"/>
        <item x="70"/>
        <item x="8"/>
        <item x="89"/>
        <item x="4"/>
        <item x="94"/>
        <item x="44"/>
        <item x="10"/>
        <item x="38"/>
        <item x="11"/>
        <item x="96"/>
        <item x="18"/>
        <item x="26"/>
        <item x="7"/>
        <item x="30"/>
        <item x="20"/>
        <item x="62"/>
        <item x="22"/>
        <item x="24"/>
        <item x="53"/>
        <item x="78"/>
        <item x="39"/>
        <item x="17"/>
        <item x="75"/>
        <item x="83"/>
        <item x="80"/>
        <item x="79"/>
        <item x="97"/>
        <item x="31"/>
        <item x="27"/>
        <item x="84"/>
        <item x="40"/>
        <item x="76"/>
        <item x="36"/>
        <item x="6"/>
        <item x="93"/>
        <item x="35"/>
        <item x="32"/>
        <item x="92"/>
        <item x="63"/>
        <item x="51"/>
        <item x="90"/>
        <item x="68"/>
        <item x="54"/>
        <item x="0"/>
        <item x="16"/>
        <item x="3"/>
        <item x="86"/>
        <item x="13"/>
        <item x="66"/>
        <item x="47"/>
        <item x="46"/>
        <item x="15"/>
        <item x="34"/>
        <item x="85"/>
        <item x="45"/>
        <item x="12"/>
        <item x="67"/>
        <item x="99"/>
        <item x="58"/>
        <item x="28"/>
        <item x="29"/>
        <item x="33"/>
        <item x="74"/>
        <item x="21"/>
        <item x="65"/>
        <item x="19"/>
        <item x="82"/>
        <item x="64"/>
        <item x="87"/>
        <item x="95"/>
        <item x="48"/>
        <item x="52"/>
        <item x="57"/>
        <item x="14"/>
        <item x="42"/>
        <item x="37"/>
        <item x="2"/>
        <item x="56"/>
        <item x="41"/>
        <item x="43"/>
        <item x="55"/>
        <item x="5"/>
        <item x="59"/>
        <item x="73"/>
        <item x="9"/>
        <item x="25"/>
        <item x="98"/>
        <item x="88"/>
        <item x="9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7"/>
  </rowFields>
  <rowItems count="5">
    <i>
      <x/>
    </i>
    <i>
      <x v="1"/>
    </i>
    <i>
      <x v="2"/>
    </i>
    <i>
      <x v="3"/>
    </i>
    <i t="grand">
      <x/>
    </i>
  </rowItems>
  <colItems count="1">
    <i/>
  </colItems>
  <dataFields count="1">
    <dataField name="Count of Customer_ID" fld="4" subtotal="count" baseField="0" baseItem="0"/>
  </dataFields>
  <formats count="12">
    <format dxfId="11">
      <pivotArea type="all" dataOnly="0" outline="0" fieldPosition="0"/>
    </format>
    <format dxfId="10">
      <pivotArea outline="0" collapsedLevelsAreSubtotals="1" fieldPosition="0"/>
    </format>
    <format dxfId="9">
      <pivotArea field="17" type="button" dataOnly="0" labelOnly="1" outline="0" axis="axisRow" fieldPosition="0"/>
    </format>
    <format dxfId="8">
      <pivotArea dataOnly="0" labelOnly="1" fieldPosition="0">
        <references count="1">
          <reference field="17"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7" type="button" dataOnly="0" labelOnly="1" outline="0" axis="axisRow" fieldPosition="0"/>
    </format>
    <format dxfId="2">
      <pivotArea dataOnly="0" labelOnly="1" fieldPosition="0">
        <references count="1">
          <reference field="17" count="0"/>
        </references>
      </pivotArea>
    </format>
    <format dxfId="1">
      <pivotArea dataOnly="0" labelOnly="1" grandRow="1" outline="0" fieldPosition="0"/>
    </format>
    <format dxfId="0">
      <pivotArea dataOnly="0" labelOnly="1" outline="0" axis="axisValues" fieldPosition="0"/>
    </format>
  </formats>
  <chartFormats count="3">
    <chartFormat chart="10" format="3"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38F5D7-47E8-4AB5-90DC-55A1C6266BF8}"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Product Name">
  <location ref="A64:B165" firstHeaderRow="1" firstDataRow="1" firstDataCol="1"/>
  <pivotFields count="37">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items count="4">
        <item h="1" x="1"/>
        <item x="0"/>
        <item h="1" x="2"/>
        <item t="default"/>
      </items>
    </pivotField>
    <pivotField showAll="0">
      <items count="13">
        <item x="4"/>
        <item x="6"/>
        <item x="9"/>
        <item x="10"/>
        <item x="5"/>
        <item x="2"/>
        <item x="0"/>
        <item x="7"/>
        <item x="8"/>
        <item x="11"/>
        <item x="3"/>
        <item x="1"/>
        <item t="default"/>
      </items>
    </pivotField>
    <pivotField showAll="0"/>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pivotField showAll="0"/>
    <pivotField showAll="0"/>
    <pivotField numFmtId="9" showAll="0"/>
    <pivotField showAll="0">
      <items count="4">
        <item x="2"/>
        <item x="0"/>
        <item x="1"/>
        <item t="default"/>
      </items>
    </pivotField>
    <pivotField showAll="0"/>
    <pivotField showAll="0"/>
    <pivotField showAll="0"/>
    <pivotField showAll="0">
      <items count="3">
        <item x="1"/>
        <item x="0"/>
        <item t="default"/>
      </items>
    </pivotField>
    <pivotField showAll="0"/>
    <pivotField showAll="0"/>
    <pivotField showAll="0"/>
    <pivotField axis="axisRow"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showAll="0">
      <items count="6">
        <item x="2"/>
        <item x="4"/>
        <item x="1"/>
        <item x="3"/>
        <item x="0"/>
        <item t="default"/>
      </items>
    </pivotField>
    <pivotField showAll="0"/>
    <pivotField showAll="0">
      <items count="101">
        <item x="72"/>
        <item x="61"/>
        <item x="81"/>
        <item x="71"/>
        <item x="23"/>
        <item x="69"/>
        <item x="49"/>
        <item x="60"/>
        <item x="1"/>
        <item x="77"/>
        <item x="50"/>
        <item x="70"/>
        <item x="8"/>
        <item x="89"/>
        <item x="4"/>
        <item x="94"/>
        <item x="44"/>
        <item x="10"/>
        <item x="38"/>
        <item x="11"/>
        <item x="96"/>
        <item x="18"/>
        <item x="26"/>
        <item x="7"/>
        <item x="30"/>
        <item x="20"/>
        <item x="62"/>
        <item x="22"/>
        <item x="24"/>
        <item x="53"/>
        <item x="78"/>
        <item x="39"/>
        <item x="17"/>
        <item x="75"/>
        <item x="83"/>
        <item x="80"/>
        <item x="79"/>
        <item x="97"/>
        <item x="31"/>
        <item x="27"/>
        <item x="84"/>
        <item x="40"/>
        <item x="76"/>
        <item x="36"/>
        <item x="6"/>
        <item x="93"/>
        <item x="35"/>
        <item x="32"/>
        <item x="92"/>
        <item x="63"/>
        <item x="51"/>
        <item x="90"/>
        <item x="68"/>
        <item x="54"/>
        <item x="0"/>
        <item x="16"/>
        <item x="3"/>
        <item x="86"/>
        <item x="13"/>
        <item x="66"/>
        <item x="47"/>
        <item x="46"/>
        <item x="15"/>
        <item x="34"/>
        <item x="85"/>
        <item x="45"/>
        <item x="12"/>
        <item x="67"/>
        <item x="99"/>
        <item x="58"/>
        <item x="28"/>
        <item x="29"/>
        <item x="33"/>
        <item x="74"/>
        <item x="21"/>
        <item x="65"/>
        <item x="19"/>
        <item x="82"/>
        <item x="64"/>
        <item x="87"/>
        <item x="95"/>
        <item x="48"/>
        <item x="52"/>
        <item x="57"/>
        <item x="14"/>
        <item x="42"/>
        <item x="37"/>
        <item x="2"/>
        <item x="56"/>
        <item x="41"/>
        <item x="43"/>
        <item x="55"/>
        <item x="5"/>
        <item x="59"/>
        <item x="73"/>
        <item x="9"/>
        <item x="25"/>
        <item x="98"/>
        <item x="88"/>
        <item x="9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8"/>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 Profit" fld="31" baseField="18" baseItem="0"/>
  </dataFields>
  <formats count="14">
    <format dxfId="25">
      <pivotArea type="all" dataOnly="0" outline="0" fieldPosition="0"/>
    </format>
    <format dxfId="24">
      <pivotArea outline="0" collapsedLevelsAreSubtotals="1" fieldPosition="0"/>
    </format>
    <format dxfId="23">
      <pivotArea field="18" type="button" dataOnly="0" labelOnly="1" outline="0" axis="axisRow" fieldPosition="0"/>
    </format>
    <format dxfId="22">
      <pivotArea dataOnly="0" labelOnly="1" fieldPosition="0">
        <references count="1">
          <reference field="18"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1">
      <pivotArea dataOnly="0" labelOnly="1" fieldPosition="0">
        <references count="1">
          <reference field="18"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0">
      <pivotArea dataOnly="0" labelOnly="1" grandRow="1" outline="0"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field="18" type="button" dataOnly="0" labelOnly="1" outline="0" axis="axisRow" fieldPosition="0"/>
    </format>
    <format dxfId="15">
      <pivotArea dataOnly="0" labelOnly="1" fieldPosition="0">
        <references count="1">
          <reference field="18"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4">
      <pivotArea dataOnly="0" labelOnly="1" fieldPosition="0">
        <references count="1">
          <reference field="18"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3">
      <pivotArea dataOnly="0" labelOnly="1" grandRow="1" outline="0" fieldPosition="0"/>
    </format>
    <format dxfId="12">
      <pivotArea dataOnly="0" labelOnly="1" outline="0" axis="axisValues" fieldPosition="0"/>
    </format>
  </formats>
  <chartFormats count="3">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151467-C7B6-4CFB-BB36-DEF952F23F63}" name="PivotTable1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5" rowHeaderCaption="year">
  <location ref="A194:B198" firstHeaderRow="1" firstDataRow="1" firstDataCol="1"/>
  <pivotFields count="37">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items count="4">
        <item x="1"/>
        <item x="0"/>
        <item x="2"/>
        <item t="default"/>
      </items>
    </pivotField>
    <pivotField showAll="0">
      <items count="13">
        <item x="4"/>
        <item x="6"/>
        <item x="9"/>
        <item x="10"/>
        <item x="5"/>
        <item x="2"/>
        <item x="0"/>
        <item x="7"/>
        <item x="8"/>
        <item x="11"/>
        <item x="3"/>
        <item x="1"/>
        <item t="default"/>
      </items>
    </pivotField>
    <pivotField showAll="0"/>
    <pivotField showAll="0"/>
    <pivotField showAll="0"/>
    <pivotField showAll="0"/>
    <pivotField showAll="0"/>
    <pivotField numFmtId="9" showAll="0"/>
    <pivotField showAll="0">
      <items count="4">
        <item x="2"/>
        <item x="0"/>
        <item x="1"/>
        <item t="default"/>
      </items>
    </pivotField>
    <pivotField dataField="1" showAll="0"/>
    <pivotField showAll="0"/>
    <pivotField showAll="0"/>
    <pivotField showAll="0">
      <items count="3">
        <item x="1"/>
        <item x="0"/>
        <item t="default"/>
      </items>
    </pivotField>
    <pivotField showAll="0"/>
    <pivotField showAll="0"/>
    <pivotField showAll="0"/>
    <pivotField showAll="0">
      <items count="101">
        <item x="89"/>
        <item x="88"/>
        <item x="94"/>
        <item x="83"/>
        <item x="14"/>
        <item x="60"/>
        <item x="52"/>
        <item x="73"/>
        <item x="99"/>
        <item x="97"/>
        <item x="87"/>
        <item x="95"/>
        <item x="65"/>
        <item x="28"/>
        <item x="3"/>
        <item x="33"/>
        <item x="67"/>
        <item x="25"/>
        <item x="61"/>
        <item x="32"/>
        <item x="79"/>
        <item x="47"/>
        <item x="26"/>
        <item x="19"/>
        <item x="86"/>
        <item x="37"/>
        <item x="8"/>
        <item x="12"/>
        <item x="48"/>
        <item x="77"/>
        <item x="59"/>
        <item x="98"/>
        <item x="53"/>
        <item x="22"/>
        <item x="63"/>
        <item x="78"/>
        <item x="40"/>
        <item x="18"/>
        <item x="6"/>
        <item x="11"/>
        <item x="24"/>
        <item x="42"/>
        <item x="81"/>
        <item x="43"/>
        <item x="39"/>
        <item x="9"/>
        <item x="80"/>
        <item x="54"/>
        <item x="27"/>
        <item x="20"/>
        <item x="58"/>
        <item x="2"/>
        <item x="23"/>
        <item x="4"/>
        <item x="55"/>
        <item x="34"/>
        <item x="92"/>
        <item x="91"/>
        <item x="44"/>
        <item x="17"/>
        <item x="84"/>
        <item x="72"/>
        <item x="85"/>
        <item x="46"/>
        <item x="7"/>
        <item x="56"/>
        <item x="50"/>
        <item x="49"/>
        <item x="96"/>
        <item x="69"/>
        <item x="75"/>
        <item x="21"/>
        <item x="51"/>
        <item x="64"/>
        <item x="13"/>
        <item x="10"/>
        <item x="71"/>
        <item x="74"/>
        <item x="41"/>
        <item x="35"/>
        <item x="36"/>
        <item x="66"/>
        <item x="29"/>
        <item x="16"/>
        <item x="0"/>
        <item x="76"/>
        <item x="31"/>
        <item x="62"/>
        <item x="70"/>
        <item x="90"/>
        <item x="57"/>
        <item x="1"/>
        <item x="68"/>
        <item x="30"/>
        <item x="45"/>
        <item x="82"/>
        <item x="38"/>
        <item x="15"/>
        <item x="93"/>
        <item x="5"/>
        <item t="default"/>
      </items>
    </pivotField>
    <pivotField showAll="0">
      <items count="6">
        <item x="2"/>
        <item x="4"/>
        <item x="1"/>
        <item x="3"/>
        <item x="0"/>
        <item t="default"/>
      </items>
    </pivotField>
    <pivotField showAll="0"/>
    <pivotField showAll="0">
      <items count="101">
        <item x="72"/>
        <item x="61"/>
        <item x="81"/>
        <item x="71"/>
        <item x="23"/>
        <item x="69"/>
        <item x="49"/>
        <item x="60"/>
        <item x="1"/>
        <item x="77"/>
        <item x="50"/>
        <item x="70"/>
        <item x="8"/>
        <item x="89"/>
        <item x="4"/>
        <item x="94"/>
        <item x="44"/>
        <item x="10"/>
        <item x="38"/>
        <item x="11"/>
        <item x="96"/>
        <item x="18"/>
        <item x="26"/>
        <item x="7"/>
        <item x="30"/>
        <item x="20"/>
        <item x="62"/>
        <item x="22"/>
        <item x="24"/>
        <item x="53"/>
        <item x="78"/>
        <item x="39"/>
        <item x="17"/>
        <item x="75"/>
        <item x="83"/>
        <item x="80"/>
        <item x="79"/>
        <item x="97"/>
        <item x="31"/>
        <item x="27"/>
        <item x="84"/>
        <item x="40"/>
        <item x="76"/>
        <item x="36"/>
        <item x="6"/>
        <item x="93"/>
        <item x="35"/>
        <item x="32"/>
        <item x="92"/>
        <item x="63"/>
        <item x="51"/>
        <item x="90"/>
        <item x="68"/>
        <item x="54"/>
        <item x="0"/>
        <item x="16"/>
        <item x="3"/>
        <item x="86"/>
        <item x="13"/>
        <item x="66"/>
        <item x="47"/>
        <item x="46"/>
        <item x="15"/>
        <item x="34"/>
        <item x="85"/>
        <item x="45"/>
        <item x="12"/>
        <item x="67"/>
        <item x="99"/>
        <item x="58"/>
        <item x="28"/>
        <item x="29"/>
        <item x="33"/>
        <item x="74"/>
        <item x="21"/>
        <item x="65"/>
        <item x="19"/>
        <item x="82"/>
        <item x="64"/>
        <item x="87"/>
        <item x="95"/>
        <item x="48"/>
        <item x="52"/>
        <item x="57"/>
        <item x="14"/>
        <item x="42"/>
        <item x="37"/>
        <item x="2"/>
        <item x="56"/>
        <item x="41"/>
        <item x="43"/>
        <item x="55"/>
        <item x="5"/>
        <item x="59"/>
        <item x="73"/>
        <item x="9"/>
        <item x="25"/>
        <item x="98"/>
        <item x="88"/>
        <item x="91"/>
        <item t="default"/>
      </items>
    </pivotField>
    <pivotField showAll="0"/>
    <pivotField showAll="0"/>
    <pivotField showAll="0"/>
    <pivotField showAll="0"/>
    <pivotField showAll="0"/>
    <pivotField showAll="0"/>
    <pivotField showAll="0"/>
    <pivotField showAll="0"/>
    <pivotField showAll="0"/>
    <pivotField showAll="0"/>
    <pivotField showAll="0">
      <items count="6">
        <item x="3"/>
        <item x="2"/>
        <item x="4"/>
        <item x="0"/>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36"/>
  </rowFields>
  <rowItems count="4">
    <i>
      <x v="1"/>
    </i>
    <i>
      <x v="2"/>
    </i>
    <i>
      <x v="3"/>
    </i>
    <i t="grand">
      <x/>
    </i>
  </rowItems>
  <colItems count="1">
    <i/>
  </colItems>
  <dataFields count="1">
    <dataField name="Average Revenue" fld="11" subtotal="average" baseField="36" baseItem="1"/>
  </dataFields>
  <formats count="10">
    <format dxfId="35">
      <pivotArea type="all" dataOnly="0" outline="0" fieldPosition="0"/>
    </format>
    <format dxfId="34">
      <pivotArea outline="0" collapsedLevelsAreSubtotals="1" fieldPosition="0"/>
    </format>
    <format dxfId="33">
      <pivotArea field="36" type="button" dataOnly="0" labelOnly="1" outline="0" axis="axisRow" fieldPosition="0"/>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36" type="button" dataOnly="0" labelOnly="1" outline="0" axis="axisRow" fieldPosition="0"/>
    </format>
    <format dxfId="27">
      <pivotArea dataOnly="0" labelOnly="1" grandRow="1" outline="0" fieldPosition="0"/>
    </format>
    <format dxfId="26">
      <pivotArea dataOnly="0" labelOnly="1" outline="0" axis="axisValues" fieldPosition="0"/>
    </format>
  </formats>
  <chartFormats count="6">
    <chartFormat chart="3" format="5"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4EB8D0-27B1-4DF4-B92F-B250F31A72E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Category">
  <location ref="A38:B44" firstHeaderRow="1" firstDataRow="1" firstDataCol="1"/>
  <pivotFields count="37">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items count="4">
        <item h="1" x="1"/>
        <item x="0"/>
        <item h="1" x="2"/>
        <item t="default"/>
      </items>
    </pivotField>
    <pivotField showAll="0">
      <items count="13">
        <item x="4"/>
        <item x="6"/>
        <item x="9"/>
        <item x="10"/>
        <item x="5"/>
        <item x="2"/>
        <item x="0"/>
        <item x="7"/>
        <item x="8"/>
        <item x="11"/>
        <item x="3"/>
        <item x="1"/>
        <item t="default"/>
      </items>
    </pivotField>
    <pivotField showAll="0"/>
    <pivotField showAll="0"/>
    <pivotField showAll="0"/>
    <pivotField dataField="1" showAll="0"/>
    <pivotField showAll="0"/>
    <pivotField numFmtId="9" showAll="0"/>
    <pivotField showAll="0">
      <items count="4">
        <item x="2"/>
        <item x="0"/>
        <item x="1"/>
        <item t="default"/>
      </items>
    </pivotField>
    <pivotField showAll="0"/>
    <pivotField showAll="0"/>
    <pivotField showAll="0"/>
    <pivotField showAll="0"/>
    <pivotField showAll="0"/>
    <pivotField showAll="0"/>
    <pivotField showAll="0"/>
    <pivotField showAll="0"/>
    <pivotField axis="axisRow"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9"/>
  </rowFields>
  <rowItems count="6">
    <i>
      <x/>
    </i>
    <i>
      <x v="1"/>
    </i>
    <i>
      <x v="2"/>
    </i>
    <i>
      <x v="3"/>
    </i>
    <i>
      <x v="4"/>
    </i>
    <i t="grand">
      <x/>
    </i>
  </rowItems>
  <colItems count="1">
    <i/>
  </colItems>
  <dataFields count="1">
    <dataField name="Quantity Sold" fld="7" baseField="19" baseItem="0"/>
  </dataFields>
  <formats count="12">
    <format dxfId="47">
      <pivotArea type="all" dataOnly="0" outline="0" fieldPosition="0"/>
    </format>
    <format dxfId="46">
      <pivotArea outline="0" collapsedLevelsAreSubtotals="1" fieldPosition="0"/>
    </format>
    <format dxfId="45">
      <pivotArea field="19" type="button" dataOnly="0" labelOnly="1" outline="0" axis="axisRow" fieldPosition="0"/>
    </format>
    <format dxfId="44">
      <pivotArea dataOnly="0" labelOnly="1" fieldPosition="0">
        <references count="1">
          <reference field="19" count="0"/>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19" type="button" dataOnly="0" labelOnly="1" outline="0" axis="axisRow" fieldPosition="0"/>
    </format>
    <format dxfId="38">
      <pivotArea dataOnly="0" labelOnly="1" fieldPosition="0">
        <references count="1">
          <reference field="19" count="0"/>
        </references>
      </pivotArea>
    </format>
    <format dxfId="37">
      <pivotArea dataOnly="0" labelOnly="1" grandRow="1" outline="0" fieldPosition="0"/>
    </format>
    <format dxfId="36">
      <pivotArea dataOnly="0" labelOnly="1" outline="0" axis="axisValues" fieldPosition="0"/>
    </format>
  </formats>
  <chartFormats count="23">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19" count="1" selected="0">
            <x v="0"/>
          </reference>
        </references>
      </pivotArea>
    </chartFormat>
    <chartFormat chart="12" format="15">
      <pivotArea type="data" outline="0" fieldPosition="0">
        <references count="2">
          <reference field="4294967294" count="1" selected="0">
            <x v="0"/>
          </reference>
          <reference field="19" count="1" selected="0">
            <x v="1"/>
          </reference>
        </references>
      </pivotArea>
    </chartFormat>
    <chartFormat chart="12" format="16">
      <pivotArea type="data" outline="0" fieldPosition="0">
        <references count="2">
          <reference field="4294967294" count="1" selected="0">
            <x v="0"/>
          </reference>
          <reference field="19" count="1" selected="0">
            <x v="2"/>
          </reference>
        </references>
      </pivotArea>
    </chartFormat>
    <chartFormat chart="12" format="17">
      <pivotArea type="data" outline="0" fieldPosition="0">
        <references count="2">
          <reference field="4294967294" count="1" selected="0">
            <x v="0"/>
          </reference>
          <reference field="19" count="1" selected="0">
            <x v="3"/>
          </reference>
        </references>
      </pivotArea>
    </chartFormat>
    <chartFormat chart="12" format="18">
      <pivotArea type="data" outline="0" fieldPosition="0">
        <references count="2">
          <reference field="4294967294" count="1" selected="0">
            <x v="0"/>
          </reference>
          <reference field="19" count="1" selected="0">
            <x v="4"/>
          </reference>
        </references>
      </pivotArea>
    </chartFormat>
    <chartFormat chart="22" format="12" series="1">
      <pivotArea type="data" outline="0" fieldPosition="0">
        <references count="1">
          <reference field="4294967294" count="1" selected="0">
            <x v="0"/>
          </reference>
        </references>
      </pivotArea>
    </chartFormat>
    <chartFormat chart="22" format="13">
      <pivotArea type="data" outline="0" fieldPosition="0">
        <references count="2">
          <reference field="4294967294" count="1" selected="0">
            <x v="0"/>
          </reference>
          <reference field="19" count="1" selected="0">
            <x v="0"/>
          </reference>
        </references>
      </pivotArea>
    </chartFormat>
    <chartFormat chart="22" format="14">
      <pivotArea type="data" outline="0" fieldPosition="0">
        <references count="2">
          <reference field="4294967294" count="1" selected="0">
            <x v="0"/>
          </reference>
          <reference field="19" count="1" selected="0">
            <x v="1"/>
          </reference>
        </references>
      </pivotArea>
    </chartFormat>
    <chartFormat chart="22" format="15">
      <pivotArea type="data" outline="0" fieldPosition="0">
        <references count="2">
          <reference field="4294967294" count="1" selected="0">
            <x v="0"/>
          </reference>
          <reference field="19" count="1" selected="0">
            <x v="2"/>
          </reference>
        </references>
      </pivotArea>
    </chartFormat>
    <chartFormat chart="22" format="16">
      <pivotArea type="data" outline="0" fieldPosition="0">
        <references count="2">
          <reference field="4294967294" count="1" selected="0">
            <x v="0"/>
          </reference>
          <reference field="19" count="1" selected="0">
            <x v="3"/>
          </reference>
        </references>
      </pivotArea>
    </chartFormat>
    <chartFormat chart="22" format="17">
      <pivotArea type="data" outline="0" fieldPosition="0">
        <references count="2">
          <reference field="4294967294" count="1" selected="0">
            <x v="0"/>
          </reference>
          <reference field="19" count="1" selected="0">
            <x v="4"/>
          </reference>
        </references>
      </pivotArea>
    </chartFormat>
    <chartFormat chart="24" format="24" series="1">
      <pivotArea type="data" outline="0" fieldPosition="0">
        <references count="1">
          <reference field="4294967294" count="1" selected="0">
            <x v="0"/>
          </reference>
        </references>
      </pivotArea>
    </chartFormat>
    <chartFormat chart="24" format="25">
      <pivotArea type="data" outline="0" fieldPosition="0">
        <references count="2">
          <reference field="4294967294" count="1" selected="0">
            <x v="0"/>
          </reference>
          <reference field="19" count="1" selected="0">
            <x v="0"/>
          </reference>
        </references>
      </pivotArea>
    </chartFormat>
    <chartFormat chart="24" format="26">
      <pivotArea type="data" outline="0" fieldPosition="0">
        <references count="2">
          <reference field="4294967294" count="1" selected="0">
            <x v="0"/>
          </reference>
          <reference field="19" count="1" selected="0">
            <x v="1"/>
          </reference>
        </references>
      </pivotArea>
    </chartFormat>
    <chartFormat chart="24" format="27">
      <pivotArea type="data" outline="0" fieldPosition="0">
        <references count="2">
          <reference field="4294967294" count="1" selected="0">
            <x v="0"/>
          </reference>
          <reference field="19" count="1" selected="0">
            <x v="2"/>
          </reference>
        </references>
      </pivotArea>
    </chartFormat>
    <chartFormat chart="24" format="28">
      <pivotArea type="data" outline="0" fieldPosition="0">
        <references count="2">
          <reference field="4294967294" count="1" selected="0">
            <x v="0"/>
          </reference>
          <reference field="19" count="1" selected="0">
            <x v="3"/>
          </reference>
        </references>
      </pivotArea>
    </chartFormat>
    <chartFormat chart="24" format="29">
      <pivotArea type="data" outline="0" fieldPosition="0">
        <references count="2">
          <reference field="4294967294" count="1" selected="0">
            <x v="0"/>
          </reference>
          <reference field="19" count="1" selected="0">
            <x v="4"/>
          </reference>
        </references>
      </pivotArea>
    </chartFormat>
    <chartFormat chart="25"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439650-2893-43DF-A0F1-B246043DEDB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ategory">
  <location ref="A3:B9" firstHeaderRow="1" firstDataRow="1" firstDataCol="1"/>
  <pivotFields count="37">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items count="4">
        <item h="1" x="1"/>
        <item x="0"/>
        <item h="1" x="2"/>
        <item t="default"/>
      </items>
    </pivotField>
    <pivotField showAll="0"/>
    <pivotField showAll="0"/>
    <pivotField showAll="0"/>
    <pivotField showAll="0"/>
    <pivotField showAll="0"/>
    <pivotField showAll="0"/>
    <pivotField numFmtId="9" showAll="0"/>
    <pivotField showAll="0"/>
    <pivotField dataField="1" showAll="0"/>
    <pivotField showAll="0"/>
    <pivotField showAll="0"/>
    <pivotField showAll="0"/>
    <pivotField showAll="0"/>
    <pivotField showAll="0"/>
    <pivotField showAll="0"/>
    <pivotField showAll="0"/>
    <pivotField axis="axisRow"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9"/>
  </rowFields>
  <rowItems count="6">
    <i>
      <x/>
    </i>
    <i>
      <x v="1"/>
    </i>
    <i>
      <x v="2"/>
    </i>
    <i>
      <x v="3"/>
    </i>
    <i>
      <x v="4"/>
    </i>
    <i t="grand">
      <x/>
    </i>
  </rowItems>
  <colItems count="1">
    <i/>
  </colItems>
  <dataFields count="1">
    <dataField name="Revenue" fld="11" baseField="19" baseItem="0"/>
  </dataFields>
  <formats count="12">
    <format dxfId="59">
      <pivotArea type="all" dataOnly="0" outline="0" fieldPosition="0"/>
    </format>
    <format dxfId="58">
      <pivotArea outline="0" collapsedLevelsAreSubtotals="1" fieldPosition="0"/>
    </format>
    <format dxfId="57">
      <pivotArea field="19" type="button" dataOnly="0" labelOnly="1" outline="0" axis="axisRow" fieldPosition="0"/>
    </format>
    <format dxfId="56">
      <pivotArea dataOnly="0" labelOnly="1" fieldPosition="0">
        <references count="1">
          <reference field="19" count="0"/>
        </references>
      </pivotArea>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19" type="button" dataOnly="0" labelOnly="1" outline="0" axis="axisRow" fieldPosition="0"/>
    </format>
    <format dxfId="50">
      <pivotArea dataOnly="0" labelOnly="1" fieldPosition="0">
        <references count="1">
          <reference field="19" count="0"/>
        </references>
      </pivotArea>
    </format>
    <format dxfId="49">
      <pivotArea dataOnly="0" labelOnly="1" grandRow="1" outline="0" fieldPosition="0"/>
    </format>
    <format dxfId="48">
      <pivotArea dataOnly="0" labelOnly="1" outline="0" axis="axisValues" fieldPosition="0"/>
    </format>
  </formats>
  <chartFormats count="3">
    <chartFormat chart="13"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7AFEA1-7031-40E6-97D4-CA3686D62365}" name="PivotTable9"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rowHeaderCaption="Age Group">
  <location ref="A169:B175" firstHeaderRow="1" firstDataRow="1" firstDataCol="1"/>
  <pivotFields count="37">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dataField="1"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items count="4">
        <item h="1" x="1"/>
        <item h="1" x="0"/>
        <item x="2"/>
        <item t="default"/>
      </items>
    </pivotField>
    <pivotField showAll="0">
      <items count="13">
        <item x="4"/>
        <item x="6"/>
        <item x="9"/>
        <item x="10"/>
        <item x="5"/>
        <item x="2"/>
        <item x="0"/>
        <item x="7"/>
        <item x="8"/>
        <item x="11"/>
        <item x="3"/>
        <item x="1"/>
        <item t="default"/>
      </items>
    </pivotField>
    <pivotField showAll="0"/>
    <pivotField showAll="0"/>
    <pivotField showAll="0"/>
    <pivotField showAll="0"/>
    <pivotField showAll="0"/>
    <pivotField numFmtId="9" showAll="0"/>
    <pivotField showAll="0">
      <items count="4">
        <item x="2"/>
        <item x="0"/>
        <item x="1"/>
        <item t="default"/>
      </items>
    </pivotField>
    <pivotField showAll="0"/>
    <pivotField showAll="0"/>
    <pivotField showAll="0"/>
    <pivotField showAll="0">
      <items count="3">
        <item x="1"/>
        <item x="0"/>
        <item t="default"/>
      </items>
    </pivotField>
    <pivotField showAll="0"/>
    <pivotField showAll="0"/>
    <pivotField showAll="0"/>
    <pivotField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showAll="0">
      <items count="6">
        <item x="2"/>
        <item x="4"/>
        <item x="1"/>
        <item x="3"/>
        <item x="0"/>
        <item t="default"/>
      </items>
    </pivotField>
    <pivotField showAll="0"/>
    <pivotField showAll="0">
      <items count="101">
        <item x="72"/>
        <item x="61"/>
        <item x="81"/>
        <item x="71"/>
        <item x="23"/>
        <item x="69"/>
        <item x="49"/>
        <item x="60"/>
        <item x="1"/>
        <item x="77"/>
        <item x="50"/>
        <item x="70"/>
        <item x="8"/>
        <item x="89"/>
        <item x="4"/>
        <item x="94"/>
        <item x="44"/>
        <item x="10"/>
        <item x="38"/>
        <item x="11"/>
        <item x="96"/>
        <item x="18"/>
        <item x="26"/>
        <item x="7"/>
        <item x="30"/>
        <item x="20"/>
        <item x="62"/>
        <item x="22"/>
        <item x="24"/>
        <item x="53"/>
        <item x="78"/>
        <item x="39"/>
        <item x="17"/>
        <item x="75"/>
        <item x="83"/>
        <item x="80"/>
        <item x="79"/>
        <item x="97"/>
        <item x="31"/>
        <item x="27"/>
        <item x="84"/>
        <item x="40"/>
        <item x="76"/>
        <item x="36"/>
        <item x="6"/>
        <item x="93"/>
        <item x="35"/>
        <item x="32"/>
        <item x="92"/>
        <item x="63"/>
        <item x="51"/>
        <item x="90"/>
        <item x="68"/>
        <item x="54"/>
        <item x="0"/>
        <item x="16"/>
        <item x="3"/>
        <item x="86"/>
        <item x="13"/>
        <item x="66"/>
        <item x="47"/>
        <item x="46"/>
        <item x="15"/>
        <item x="34"/>
        <item x="85"/>
        <item x="45"/>
        <item x="12"/>
        <item x="67"/>
        <item x="99"/>
        <item x="58"/>
        <item x="28"/>
        <item x="29"/>
        <item x="33"/>
        <item x="74"/>
        <item x="21"/>
        <item x="65"/>
        <item x="19"/>
        <item x="82"/>
        <item x="64"/>
        <item x="87"/>
        <item x="95"/>
        <item x="48"/>
        <item x="52"/>
        <item x="57"/>
        <item x="14"/>
        <item x="42"/>
        <item x="37"/>
        <item x="2"/>
        <item x="56"/>
        <item x="41"/>
        <item x="43"/>
        <item x="55"/>
        <item x="5"/>
        <item x="59"/>
        <item x="73"/>
        <item x="9"/>
        <item x="25"/>
        <item x="98"/>
        <item x="88"/>
        <item x="91"/>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3"/>
        <item x="2"/>
        <item x="4"/>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2"/>
  </rowFields>
  <rowItems count="6">
    <i>
      <x/>
    </i>
    <i>
      <x v="1"/>
    </i>
    <i>
      <x v="2"/>
    </i>
    <i>
      <x v="3"/>
    </i>
    <i>
      <x v="4"/>
    </i>
    <i t="grand">
      <x/>
    </i>
  </rowItems>
  <colItems count="1">
    <i/>
  </colItems>
  <dataFields count="1">
    <dataField name="Count of Orders" fld="1" subtotal="count" baseField="32" baseItem="0"/>
  </dataFields>
  <formats count="12">
    <format dxfId="71">
      <pivotArea type="all" dataOnly="0" outline="0" fieldPosition="0"/>
    </format>
    <format dxfId="70">
      <pivotArea outline="0" collapsedLevelsAreSubtotals="1" fieldPosition="0"/>
    </format>
    <format dxfId="69">
      <pivotArea field="32" type="button" dataOnly="0" labelOnly="1" outline="0" axis="axisRow" fieldPosition="0"/>
    </format>
    <format dxfId="68">
      <pivotArea dataOnly="0" labelOnly="1" fieldPosition="0">
        <references count="1">
          <reference field="32" count="0"/>
        </references>
      </pivotArea>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32" type="button" dataOnly="0" labelOnly="1" outline="0" axis="axisRow" fieldPosition="0"/>
    </format>
    <format dxfId="62">
      <pivotArea dataOnly="0" labelOnly="1" fieldPosition="0">
        <references count="1">
          <reference field="32" count="0"/>
        </references>
      </pivotArea>
    </format>
    <format dxfId="61">
      <pivotArea dataOnly="0" labelOnly="1" grandRow="1" outline="0" fieldPosition="0"/>
    </format>
    <format dxfId="60">
      <pivotArea dataOnly="0" labelOnly="1" outline="0" axis="axisValues" fieldPosition="0"/>
    </format>
  </formats>
  <chartFormats count="3">
    <chartFormat chart="8"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FE63E3-858C-4F1B-A0D0-5DD80613B49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ayment_Type">
  <location ref="A30:B34" firstHeaderRow="1" firstDataRow="1" firstDataCol="1"/>
  <pivotFields count="37">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items count="4">
        <item x="1"/>
        <item x="0"/>
        <item x="2"/>
        <item t="default"/>
      </items>
    </pivotField>
    <pivotField showAll="0">
      <items count="13">
        <item x="4"/>
        <item x="6"/>
        <item x="9"/>
        <item x="10"/>
        <item x="5"/>
        <item x="2"/>
        <item x="0"/>
        <item x="7"/>
        <item x="8"/>
        <item x="11"/>
        <item x="3"/>
        <item x="1"/>
        <item t="default"/>
      </items>
    </pivotField>
    <pivotField showAll="0"/>
    <pivotField showAll="0"/>
    <pivotField showAll="0"/>
    <pivotField showAll="0"/>
    <pivotField showAll="0"/>
    <pivotField numFmtId="9" showAll="0"/>
    <pivotField axis="axisRow" showAll="0">
      <items count="4">
        <item x="2"/>
        <item x="0"/>
        <item x="1"/>
        <item t="default"/>
      </items>
    </pivotField>
    <pivotField dataField="1" showAll="0"/>
    <pivotField showAll="0"/>
    <pivotField showAll="0"/>
    <pivotField showAll="0"/>
    <pivotField showAll="0"/>
    <pivotField showAll="0"/>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4">
    <i>
      <x/>
    </i>
    <i>
      <x v="1"/>
    </i>
    <i>
      <x v="2"/>
    </i>
    <i t="grand">
      <x/>
    </i>
  </rowItems>
  <colItems count="1">
    <i/>
  </colItems>
  <dataFields count="1">
    <dataField name="Revenue" fld="11" baseField="10" baseItem="0"/>
  </dataFields>
  <formats count="12">
    <format dxfId="83">
      <pivotArea type="all" dataOnly="0" outline="0" fieldPosition="0"/>
    </format>
    <format dxfId="82">
      <pivotArea outline="0" collapsedLevelsAreSubtotals="1" fieldPosition="0"/>
    </format>
    <format dxfId="81">
      <pivotArea field="10" type="button" dataOnly="0" labelOnly="1" outline="0" axis="axisRow" fieldPosition="0"/>
    </format>
    <format dxfId="80">
      <pivotArea dataOnly="0" labelOnly="1" fieldPosition="0">
        <references count="1">
          <reference field="10" count="0"/>
        </references>
      </pivotArea>
    </format>
    <format dxfId="79">
      <pivotArea dataOnly="0" labelOnly="1" grandRow="1"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10" type="button" dataOnly="0" labelOnly="1" outline="0" axis="axisRow" fieldPosition="0"/>
    </format>
    <format dxfId="74">
      <pivotArea dataOnly="0" labelOnly="1" fieldPosition="0">
        <references count="1">
          <reference field="10" count="0"/>
        </references>
      </pivotArea>
    </format>
    <format dxfId="73">
      <pivotArea dataOnly="0" labelOnly="1" grandRow="1" outline="0" fieldPosition="0"/>
    </format>
    <format dxfId="72">
      <pivotArea dataOnly="0" labelOnly="1" outline="0" axis="axisValues" fieldPosition="0"/>
    </format>
  </formats>
  <chartFormats count="12">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0" count="1" selected="0">
            <x v="0"/>
          </reference>
        </references>
      </pivotArea>
    </chartFormat>
    <chartFormat chart="11" format="7">
      <pivotArea type="data" outline="0" fieldPosition="0">
        <references count="2">
          <reference field="4294967294" count="1" selected="0">
            <x v="0"/>
          </reference>
          <reference field="10" count="1" selected="0">
            <x v="1"/>
          </reference>
        </references>
      </pivotArea>
    </chartFormat>
    <chartFormat chart="11" format="8">
      <pivotArea type="data" outline="0" fieldPosition="0">
        <references count="2">
          <reference field="4294967294" count="1" selected="0">
            <x v="0"/>
          </reference>
          <reference field="10" count="1" selected="0">
            <x v="2"/>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10" count="1" selected="0">
            <x v="0"/>
          </reference>
        </references>
      </pivotArea>
    </chartFormat>
    <chartFormat chart="13" format="11">
      <pivotArea type="data" outline="0" fieldPosition="0">
        <references count="2">
          <reference field="4294967294" count="1" selected="0">
            <x v="0"/>
          </reference>
          <reference field="10" count="1" selected="0">
            <x v="1"/>
          </reference>
        </references>
      </pivotArea>
    </chartFormat>
    <chartFormat chart="13" format="12">
      <pivotArea type="data" outline="0" fieldPosition="0">
        <references count="2">
          <reference field="4294967294" count="1" selected="0">
            <x v="0"/>
          </reference>
          <reference field="10" count="1" selected="0">
            <x v="2"/>
          </reference>
        </references>
      </pivotArea>
    </chartFormat>
    <chartFormat chart="14" format="13" series="1">
      <pivotArea type="data" outline="0" fieldPosition="0">
        <references count="1">
          <reference field="4294967294" count="1" selected="0">
            <x v="0"/>
          </reference>
        </references>
      </pivotArea>
    </chartFormat>
    <chartFormat chart="14" format="14">
      <pivotArea type="data" outline="0" fieldPosition="0">
        <references count="2">
          <reference field="4294967294" count="1" selected="0">
            <x v="0"/>
          </reference>
          <reference field="10" count="1" selected="0">
            <x v="0"/>
          </reference>
        </references>
      </pivotArea>
    </chartFormat>
    <chartFormat chart="14" format="15">
      <pivotArea type="data" outline="0" fieldPosition="0">
        <references count="2">
          <reference field="4294967294" count="1" selected="0">
            <x v="0"/>
          </reference>
          <reference field="10" count="1" selected="0">
            <x v="1"/>
          </reference>
        </references>
      </pivotArea>
    </chartFormat>
    <chartFormat chart="14" format="16">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99C134-BDC4-4E85-89EB-00C60CA6444B}" name="PivotTable10"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3" rowHeaderCaption="Product Name">
  <location ref="A179:C190" firstHeaderRow="0" firstDataRow="1" firstDataCol="1"/>
  <pivotFields count="37">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items count="4">
        <item x="1"/>
        <item x="0"/>
        <item x="2"/>
        <item t="default"/>
      </items>
    </pivotField>
    <pivotField showAll="0">
      <items count="13">
        <item x="4"/>
        <item x="6"/>
        <item x="9"/>
        <item x="10"/>
        <item x="5"/>
        <item x="2"/>
        <item x="0"/>
        <item x="7"/>
        <item x="8"/>
        <item x="11"/>
        <item x="3"/>
        <item x="1"/>
        <item t="default"/>
      </items>
    </pivotField>
    <pivotField showAll="0"/>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pivotField showAll="0"/>
    <pivotField showAll="0"/>
    <pivotField numFmtId="9" showAll="0"/>
    <pivotField showAll="0">
      <items count="4">
        <item x="2"/>
        <item x="0"/>
        <item x="1"/>
        <item t="default"/>
      </items>
    </pivotField>
    <pivotField dataField="1" showAll="0"/>
    <pivotField showAll="0"/>
    <pivotField showAll="0"/>
    <pivotField showAll="0">
      <items count="3">
        <item x="1"/>
        <item x="0"/>
        <item t="default"/>
      </items>
    </pivotField>
    <pivotField showAll="0"/>
    <pivotField showAll="0"/>
    <pivotField showAll="0"/>
    <pivotField axis="axisRow" showAll="0" measureFilter="1" sortType="descending">
      <items count="101">
        <item x="89"/>
        <item x="88"/>
        <item x="94"/>
        <item x="83"/>
        <item x="14"/>
        <item x="60"/>
        <item x="52"/>
        <item x="73"/>
        <item x="99"/>
        <item x="97"/>
        <item x="87"/>
        <item x="95"/>
        <item x="65"/>
        <item x="28"/>
        <item x="3"/>
        <item x="33"/>
        <item x="67"/>
        <item x="25"/>
        <item x="61"/>
        <item x="32"/>
        <item x="79"/>
        <item x="47"/>
        <item x="26"/>
        <item x="19"/>
        <item x="86"/>
        <item x="37"/>
        <item x="8"/>
        <item x="12"/>
        <item x="48"/>
        <item x="77"/>
        <item x="59"/>
        <item x="98"/>
        <item x="53"/>
        <item x="22"/>
        <item x="63"/>
        <item x="78"/>
        <item x="40"/>
        <item x="18"/>
        <item x="6"/>
        <item x="11"/>
        <item x="24"/>
        <item x="42"/>
        <item x="81"/>
        <item x="43"/>
        <item x="39"/>
        <item x="9"/>
        <item x="80"/>
        <item x="54"/>
        <item x="27"/>
        <item x="20"/>
        <item x="58"/>
        <item x="2"/>
        <item x="23"/>
        <item x="4"/>
        <item x="55"/>
        <item x="34"/>
        <item x="92"/>
        <item x="91"/>
        <item x="44"/>
        <item x="17"/>
        <item x="84"/>
        <item x="72"/>
        <item x="85"/>
        <item x="46"/>
        <item x="7"/>
        <item x="56"/>
        <item x="50"/>
        <item x="49"/>
        <item x="96"/>
        <item x="69"/>
        <item x="75"/>
        <item x="21"/>
        <item x="51"/>
        <item x="64"/>
        <item x="13"/>
        <item x="10"/>
        <item x="71"/>
        <item x="74"/>
        <item x="41"/>
        <item x="35"/>
        <item x="36"/>
        <item x="66"/>
        <item x="29"/>
        <item x="16"/>
        <item x="0"/>
        <item x="76"/>
        <item x="31"/>
        <item x="62"/>
        <item x="70"/>
        <item x="90"/>
        <item x="57"/>
        <item x="1"/>
        <item x="68"/>
        <item x="30"/>
        <item x="45"/>
        <item x="82"/>
        <item x="38"/>
        <item x="15"/>
        <item x="93"/>
        <item x="5"/>
        <item t="default"/>
      </items>
      <autoSortScope>
        <pivotArea dataOnly="0" outline="0" fieldPosition="0">
          <references count="1">
            <reference field="4294967294" count="1" selected="0">
              <x v="0"/>
            </reference>
          </references>
        </pivotArea>
      </autoSortScope>
    </pivotField>
    <pivotField showAll="0">
      <items count="6">
        <item h="1" x="2"/>
        <item h="1" x="4"/>
        <item h="1" x="1"/>
        <item h="1" x="3"/>
        <item x="0"/>
        <item t="default"/>
      </items>
    </pivotField>
    <pivotField showAll="0"/>
    <pivotField showAll="0">
      <items count="101">
        <item x="72"/>
        <item x="61"/>
        <item x="81"/>
        <item x="71"/>
        <item x="23"/>
        <item x="69"/>
        <item x="49"/>
        <item x="60"/>
        <item x="1"/>
        <item x="77"/>
        <item x="50"/>
        <item x="70"/>
        <item x="8"/>
        <item x="89"/>
        <item x="4"/>
        <item x="94"/>
        <item x="44"/>
        <item x="10"/>
        <item x="38"/>
        <item x="11"/>
        <item x="96"/>
        <item x="18"/>
        <item x="26"/>
        <item x="7"/>
        <item x="30"/>
        <item x="20"/>
        <item x="62"/>
        <item x="22"/>
        <item x="24"/>
        <item x="53"/>
        <item x="78"/>
        <item x="39"/>
        <item x="17"/>
        <item x="75"/>
        <item x="83"/>
        <item x="80"/>
        <item x="79"/>
        <item x="97"/>
        <item x="31"/>
        <item x="27"/>
        <item x="84"/>
        <item x="40"/>
        <item x="76"/>
        <item x="36"/>
        <item x="6"/>
        <item x="93"/>
        <item x="35"/>
        <item x="32"/>
        <item x="92"/>
        <item x="63"/>
        <item x="51"/>
        <item x="90"/>
        <item x="68"/>
        <item x="54"/>
        <item x="0"/>
        <item x="16"/>
        <item x="3"/>
        <item x="86"/>
        <item x="13"/>
        <item x="66"/>
        <item x="47"/>
        <item x="46"/>
        <item x="15"/>
        <item x="34"/>
        <item x="85"/>
        <item x="45"/>
        <item x="12"/>
        <item x="67"/>
        <item x="99"/>
        <item x="58"/>
        <item x="28"/>
        <item x="29"/>
        <item x="33"/>
        <item x="74"/>
        <item x="21"/>
        <item x="65"/>
        <item x="19"/>
        <item x="82"/>
        <item x="64"/>
        <item x="87"/>
        <item x="95"/>
        <item x="48"/>
        <item x="52"/>
        <item x="57"/>
        <item x="14"/>
        <item x="42"/>
        <item x="37"/>
        <item x="2"/>
        <item x="56"/>
        <item x="41"/>
        <item x="43"/>
        <item x="55"/>
        <item x="5"/>
        <item x="59"/>
        <item x="73"/>
        <item x="9"/>
        <item x="25"/>
        <item x="98"/>
        <item x="88"/>
        <item x="91"/>
        <item t="default"/>
      </items>
    </pivotField>
    <pivotField showAll="0"/>
    <pivotField showAll="0"/>
    <pivotField showAll="0"/>
    <pivotField showAll="0"/>
    <pivotField showAll="0"/>
    <pivotField showAll="0"/>
    <pivotField showAll="0"/>
    <pivotField showAll="0"/>
    <pivotField showAll="0"/>
    <pivotField dataField="1" showAll="0"/>
    <pivotField showAll="0">
      <items count="6">
        <item x="3"/>
        <item x="2"/>
        <item x="4"/>
        <item x="0"/>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8"/>
  </rowFields>
  <rowItems count="11">
    <i>
      <x v="39"/>
    </i>
    <i>
      <x v="35"/>
    </i>
    <i>
      <x v="56"/>
    </i>
    <i>
      <x v="74"/>
    </i>
    <i>
      <x v="6"/>
    </i>
    <i>
      <x v="14"/>
    </i>
    <i>
      <x v="94"/>
    </i>
    <i>
      <x v="53"/>
    </i>
    <i>
      <x v="8"/>
    </i>
    <i>
      <x v="32"/>
    </i>
    <i t="grand">
      <x/>
    </i>
  </rowItems>
  <colFields count="1">
    <field x="-2"/>
  </colFields>
  <colItems count="2">
    <i>
      <x/>
    </i>
    <i i="1">
      <x v="1"/>
    </i>
  </colItems>
  <dataFields count="2">
    <dataField name="Revenue" fld="11" baseField="18" baseItem="39"/>
    <dataField name=" Profit" fld="31" baseField="18" baseItem="39"/>
  </dataFields>
  <formats count="10">
    <format dxfId="93">
      <pivotArea type="all" dataOnly="0" outline="0" fieldPosition="0"/>
    </format>
    <format dxfId="92">
      <pivotArea outline="0" collapsedLevelsAreSubtotals="1" fieldPosition="0"/>
    </format>
    <format dxfId="91">
      <pivotArea field="36" type="button" dataOnly="0" labelOnly="1" outline="0"/>
    </format>
    <format dxfId="90">
      <pivotArea dataOnly="0" labelOnly="1" grandRow="1" outline="0" fieldPosition="0"/>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field="36" type="button" dataOnly="0" labelOnly="1" outline="0"/>
    </format>
    <format dxfId="85">
      <pivotArea dataOnly="0" labelOnly="1" grandRow="1" outline="0" fieldPosition="0"/>
    </format>
    <format dxfId="84">
      <pivotArea dataOnly="0" labelOnly="1" outline="0" axis="axisValues" fieldPosition="0"/>
    </format>
  </formats>
  <chartFormats count="8">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 chart="31" format="6" series="1">
      <pivotArea type="data" outline="0" fieldPosition="0">
        <references count="1">
          <reference field="4294967294" count="1" selected="0">
            <x v="0"/>
          </reference>
        </references>
      </pivotArea>
    </chartFormat>
    <chartFormat chart="31" format="7" series="1">
      <pivotArea type="data" outline="0" fieldPosition="0">
        <references count="1">
          <reference field="4294967294" count="1" selected="0">
            <x v="1"/>
          </reference>
        </references>
      </pivotArea>
    </chartFormat>
    <chartFormat chart="32" format="8"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7B09ED-4407-49B1-8B77-25A60A85EF6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Gender">
  <location ref="A48:B51" firstHeaderRow="1" firstDataRow="1" firstDataCol="1"/>
  <pivotFields count="37">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items count="4">
        <item h="1" x="1"/>
        <item x="0"/>
        <item h="1" x="2"/>
        <item t="default"/>
      </items>
    </pivotField>
    <pivotField showAll="0">
      <items count="13">
        <item x="4"/>
        <item x="6"/>
        <item x="9"/>
        <item x="10"/>
        <item x="5"/>
        <item x="2"/>
        <item x="0"/>
        <item x="7"/>
        <item x="8"/>
        <item x="11"/>
        <item x="3"/>
        <item x="1"/>
        <item t="default"/>
      </items>
    </pivotField>
    <pivotField dataField="1" showAll="0"/>
    <pivotField showAll="0"/>
    <pivotField showAll="0"/>
    <pivotField showAll="0"/>
    <pivotField showAll="0"/>
    <pivotField numFmtId="9" showAll="0"/>
    <pivotField showAll="0">
      <items count="4">
        <item x="2"/>
        <item x="0"/>
        <item x="1"/>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3">
    <i>
      <x/>
    </i>
    <i>
      <x v="1"/>
    </i>
    <i t="grand">
      <x/>
    </i>
  </rowItems>
  <colItems count="1">
    <i/>
  </colItems>
  <dataFields count="1">
    <dataField name="Count of Customer_ID" fld="4" subtotal="count" baseField="0" baseItem="0"/>
  </dataFields>
  <formats count="12">
    <format dxfId="105">
      <pivotArea type="all" dataOnly="0" outline="0" fieldPosition="0"/>
    </format>
    <format dxfId="104">
      <pivotArea outline="0" collapsedLevelsAreSubtotals="1" fieldPosition="0"/>
    </format>
    <format dxfId="103">
      <pivotArea field="14" type="button" dataOnly="0" labelOnly="1" outline="0" axis="axisRow" fieldPosition="0"/>
    </format>
    <format dxfId="102">
      <pivotArea dataOnly="0" labelOnly="1" fieldPosition="0">
        <references count="1">
          <reference field="14" count="0"/>
        </references>
      </pivotArea>
    </format>
    <format dxfId="101">
      <pivotArea dataOnly="0" labelOnly="1" grandRow="1" outline="0"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field="14" type="button" dataOnly="0" labelOnly="1" outline="0" axis="axisRow" fieldPosition="0"/>
    </format>
    <format dxfId="96">
      <pivotArea dataOnly="0" labelOnly="1" fieldPosition="0">
        <references count="1">
          <reference field="14" count="0"/>
        </references>
      </pivotArea>
    </format>
    <format dxfId="95">
      <pivotArea dataOnly="0" labelOnly="1" grandRow="1" outline="0" fieldPosition="0"/>
    </format>
    <format dxfId="94">
      <pivotArea dataOnly="0" labelOnly="1" outline="0" axis="axisValues" fieldPosition="0"/>
    </format>
  </formats>
  <chartFormats count="3">
    <chartFormat chart="13"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6BFC67-856C-42CB-B319-8E4F1762731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
  <location ref="A13:B26" firstHeaderRow="1" firstDataRow="1" firstDataCol="1"/>
  <pivotFields count="37">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items count="4">
        <item h="1" x="1"/>
        <item x="0"/>
        <item h="1" x="2"/>
        <item t="default"/>
      </items>
    </pivotField>
    <pivotField axis="axisRow" showAll="0">
      <items count="13">
        <item x="4"/>
        <item x="6"/>
        <item x="9"/>
        <item x="10"/>
        <item x="5"/>
        <item x="2"/>
        <item x="0"/>
        <item x="7"/>
        <item x="8"/>
        <item x="11"/>
        <item x="3"/>
        <item x="1"/>
        <item t="default"/>
      </items>
    </pivotField>
    <pivotField showAll="0"/>
    <pivotField showAll="0"/>
    <pivotField showAll="0"/>
    <pivotField showAll="0"/>
    <pivotField showAll="0"/>
    <pivotField numFmtId="9" showAll="0"/>
    <pivotField showAll="0"/>
    <pivotField dataField="1" showAll="0"/>
    <pivotField showAll="0"/>
    <pivotField showAll="0"/>
    <pivotField showAll="0"/>
    <pivotField showAll="0"/>
    <pivotField showAll="0"/>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Revenue" fld="11" baseField="3" baseItem="0"/>
  </dataFields>
  <formats count="10">
    <format dxfId="115">
      <pivotArea type="all" dataOnly="0" outline="0" fieldPosition="0"/>
    </format>
    <format dxfId="114">
      <pivotArea outline="0" collapsedLevelsAreSubtotals="1" fieldPosition="0"/>
    </format>
    <format dxfId="113">
      <pivotArea field="2" type="button" dataOnly="0" labelOnly="1" outline="0"/>
    </format>
    <format dxfId="112">
      <pivotArea dataOnly="0" labelOnly="1" grandRow="1" outline="0" fieldPosition="0"/>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field="2" type="button" dataOnly="0" labelOnly="1" outline="0"/>
    </format>
    <format dxfId="107">
      <pivotArea dataOnly="0" labelOnly="1" grandRow="1" outline="0" fieldPosition="0"/>
    </format>
    <format dxfId="106">
      <pivotArea dataOnly="0" labelOnly="1" outline="0" axis="axisValues" fieldPosition="0"/>
    </format>
  </formats>
  <chartFormats count="3">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1F8DC01-C5C0-4021-9D9C-4306757BD6DB}" sourceName="Category">
  <pivotTables>
    <pivotTable tabId="29" name="PivotTable1"/>
    <pivotTable tabId="29" name="PivotTable4"/>
  </pivotTables>
  <data>
    <tabular pivotCacheId="1533839390">
      <items count="5">
        <i x="2" s="1"/>
        <i x="4"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1F6692F-C1E1-4141-9175-077926701CBF}" sourceName="Gender">
  <pivotTables>
    <pivotTable tabId="29" name="PivotTable5"/>
  </pivotTables>
  <data>
    <tabular pivotCacheId="153383939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C0608DA-29C0-4DA3-8F32-8CF92E39E9A4}" sourceName="Month">
  <pivotTables>
    <pivotTable tabId="29" name="PivotTable2"/>
  </pivotTables>
  <data>
    <tabular pivotCacheId="1533839390">
      <items count="12">
        <i x="4" s="1"/>
        <i x="6" s="1"/>
        <i x="9" s="1"/>
        <i x="10" s="1"/>
        <i x="5" s="1"/>
        <i x="2" s="1"/>
        <i x="0" s="1"/>
        <i x="7" s="1"/>
        <i x="8" s="1"/>
        <i x="11"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2BAFF8C7-4DA1-4F24-9CF6-AFDCAFD45EF0}" sourceName="Payment_Type">
  <pivotTables>
    <pivotTable tabId="29" name="PivotTable3"/>
  </pivotTables>
  <data>
    <tabular pivotCacheId="1533839390">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 xr10:uid="{E0657359-B529-4909-A2F2-441E726DC813}" sourceName="Loyalty_Level">
  <pivotTables>
    <pivotTable tabId="29" name="PivotTable6"/>
  </pivotTables>
  <data>
    <tabular pivotCacheId="1533839390">
      <items count="4">
        <i x="3" s="1"/>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5C02851-DBF6-49BB-808E-BFE73A3A02EB}" sourceName="Age_Group">
  <pivotTables>
    <pivotTable tabId="29" name="PivotTable9"/>
  </pivotTables>
  <data>
    <tabular pivotCacheId="1533839390">
      <items count="5">
        <i x="3" s="1"/>
        <i x="2" s="1"/>
        <i x="4"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ECEE1AE-000F-4E14-988C-CFE3F961DAF1}" sourceName="Year">
  <pivotTables>
    <pivotTable tabId="29" name="PivotTable12"/>
    <pivotTable tabId="29" name="PivotTable10"/>
  </pivotTables>
  <data>
    <tabular pivotCacheId="1533839390">
      <items count="3">
        <i x="1" s="1"/>
        <i x="0"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22C314D8-0362-485F-BE61-CCBED087AC9C}" sourceName="Product_ID">
  <pivotTables>
    <pivotTable tabId="29" name="PivotTable7"/>
    <pivotTable tabId="29" name="PivotTable10"/>
  </pivotTables>
  <data>
    <tabular pivotCacheId="1533839390">
      <items count="100">
        <i x="90" s="1"/>
        <i x="55" s="1"/>
        <i x="31" s="1"/>
        <i x="75" s="1"/>
        <i x="21" s="1"/>
        <i x="26" s="1"/>
        <i x="66" s="1"/>
        <i x="5" s="1"/>
        <i x="30" s="1"/>
        <i x="53" s="1"/>
        <i x="97" s="1"/>
        <i x="46" s="1"/>
        <i x="95" s="1"/>
        <i x="42" s="1"/>
        <i x="39" s="1"/>
        <i x="62" s="1"/>
        <i x="34" s="1"/>
        <i x="10" s="1"/>
        <i x="60" s="1"/>
        <i x="33" s="1"/>
        <i x="16" s="1"/>
        <i x="77" s="1"/>
        <i x="35" s="1"/>
        <i x="58" s="1"/>
        <i x="37" s="1"/>
        <i x="45" s="1"/>
        <i x="79" s="1"/>
        <i x="9" s="1"/>
        <i x="13" s="1"/>
        <i x="68" s="1"/>
        <i x="14" s="1"/>
        <i x="92" s="1"/>
        <i x="48" s="1"/>
        <i x="11" s="1"/>
        <i x="83" s="1"/>
        <i x="43" s="1"/>
        <i x="89" s="1"/>
        <i x="63" s="1"/>
        <i x="19" s="1"/>
        <i x="38" s="1"/>
        <i x="49" s="1"/>
        <i x="54" s="1"/>
        <i x="44" s="1"/>
        <i x="70" s="1"/>
        <i x="2" s="1"/>
        <i x="23" s="1"/>
        <i x="57" s="1"/>
        <i x="69" s="1"/>
        <i x="40" s="1"/>
        <i x="27" s="1"/>
        <i x="59" s="1"/>
        <i x="76" s="1"/>
        <i x="6" s="1"/>
        <i x="71" s="1"/>
        <i x="87" s="1"/>
        <i x="4" s="1"/>
        <i x="96" s="1"/>
        <i x="17" s="1"/>
        <i x="86" s="1"/>
        <i x="85" s="1"/>
        <i x="81" s="1"/>
        <i x="91" s="1"/>
        <i x="15" s="1"/>
        <i x="73" s="1"/>
        <i x="22" s="1"/>
        <i x="88" s="1"/>
        <i x="20" s="1"/>
        <i x="84" s="1"/>
        <i x="7" s="1"/>
        <i x="51" s="1"/>
        <i x="18" s="1"/>
        <i x="78" s="1"/>
        <i x="1" s="1"/>
        <i x="28" s="1"/>
        <i x="3" s="1"/>
        <i x="25" s="1"/>
        <i x="36" s="1"/>
        <i x="29" s="1"/>
        <i x="67" s="1"/>
        <i x="61" s="1"/>
        <i x="82" s="1"/>
        <i x="74" s="1"/>
        <i x="50" s="1"/>
        <i x="94" s="1"/>
        <i x="65" s="1"/>
        <i x="56" s="1"/>
        <i x="72" s="1"/>
        <i x="12" s="1"/>
        <i x="41" s="1"/>
        <i x="93" s="1"/>
        <i x="64" s="1"/>
        <i x="52" s="1"/>
        <i x="80" s="1"/>
        <i x="47" s="1"/>
        <i x="32" s="1"/>
        <i x="98" s="1"/>
        <i x="99" s="1"/>
        <i x="0" s="1"/>
        <i x="24"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52EA4A2-F1CB-45D7-9CBC-21153A1E24C4}" cache="Slicer_Category" caption="Category" rowHeight="234950"/>
  <slicer name="Gender" xr10:uid="{48F07F9A-D351-4BA0-ADF0-8FAF7E634BB2}" cache="Slicer_Gender" caption="Gender" rowHeight="234950"/>
  <slicer name="Month" xr10:uid="{098A1941-57D3-4887-95BD-B1F9F3CCC93B}" cache="Slicer_Month" caption="Month" startItem="6" rowHeight="234950"/>
  <slicer name="Payment_Type" xr10:uid="{C801D717-9EE4-441A-B16F-FCDF17E48282}" cache="Slicer_Payment_Type" caption="Payment_Type" rowHeight="234950"/>
  <slicer name="Loyalty_Level" xr10:uid="{9658A147-2D81-4E23-ACC3-93E4AE2FF134}" cache="Slicer_Loyalty_Level" caption="Loyalty_Level" rowHeight="234950"/>
  <slicer name="Age_Group" xr10:uid="{BF17FB9D-5157-411A-8234-85E977513433}" cache="Slicer_Age_Group" caption="Age_Group" rowHeight="234950"/>
  <slicer name="Year" xr10:uid="{549DFF37-415D-45B1-9722-59B92F9CFAE2}" cache="Slicer_Year" caption="Year" rowHeight="234950"/>
  <slicer name="Product_ID" xr10:uid="{D67CD3E6-61F0-406A-BA98-A105E287989C}" cache="Slicer_Product_ID" caption="Product_I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8736C3-DD45-4609-B61A-9070C9B643B4}" name="Table2" displayName="Table2" ref="A1:H501" totalsRowShown="0" headerRowDxfId="277" headerRowBorderDxfId="276" tableBorderDxfId="275">
  <autoFilter ref="A1:H501" xr:uid="{C98736C3-DD45-4609-B61A-9070C9B643B4}"/>
  <tableColumns count="8">
    <tableColumn id="1" xr3:uid="{360B20E8-38BD-4FD3-A069-2E8D31310BF5}" name="Customer_ID"/>
    <tableColumn id="2" xr3:uid="{4EE05E70-6293-4664-AB6C-88AB78A5A167}" name="Name"/>
    <tableColumn id="3" xr3:uid="{2CC4362B-B928-4596-A74D-BA7272ACEC06}" name="Age"/>
    <tableColumn id="4" xr3:uid="{0225C4B9-386B-4BA3-9280-DDB1BBE52117}" name="Gender"/>
    <tableColumn id="5" xr3:uid="{B07F67E2-7AD3-4BE0-BD19-446DBE95C0E1}" name="City"/>
    <tableColumn id="6" xr3:uid="{BA26333C-D4FC-4E47-8E73-5E57EEEEC36F}" name="State"/>
    <tableColumn id="7" xr3:uid="{6E1AA100-360B-4F33-883E-C7AD6C3A51C8}" name="Country"/>
    <tableColumn id="8" xr3:uid="{B9F249E0-EAF0-46B4-83CF-EE0D9E5FAF16}" name="Loyalty_Leve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25ABA5-EE92-4A41-8669-CAD277FE6C21}" name="Table46" displayName="Table46" ref="A1:G101" totalsRowShown="0" headerRowDxfId="274" headerRowBorderDxfId="273" tableBorderDxfId="272">
  <autoFilter ref="A1:G101" xr:uid="{6F25ABA5-EE92-4A41-8669-CAD277FE6C21}"/>
  <tableColumns count="7">
    <tableColumn id="1" xr3:uid="{97F98B70-FA97-4022-949C-A226C857C395}" name="Product_ID"/>
    <tableColumn id="2" xr3:uid="{844B157E-9240-4D7E-B34A-9308F76F5946}" name="Product_Name"/>
    <tableColumn id="3" xr3:uid="{40D58D75-C561-4C8F-BA44-2DCF6894A12C}" name="Category"/>
    <tableColumn id="4" xr3:uid="{5A341D2C-41E5-4419-A7DF-135419DE2228}" name="Sub_Category"/>
    <tableColumn id="5" xr3:uid="{A8BF39F5-4E58-4213-B1B4-6BD843B18524}" name="Brand"/>
    <tableColumn id="6" xr3:uid="{405A16B3-0681-42B0-A1C9-8F1AEE6CEF27}" name="Cost"/>
    <tableColumn id="7" xr3:uid="{AD684DD6-9D89-442E-AF1A-049CFED7B152}" name="Stock"/>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7559D5-E798-402D-AEEC-F3AC284D6E95}" name="Table1" displayName="Table1" ref="A1:E21" totalsRowShown="0" headerRowDxfId="271" headerRowBorderDxfId="270" tableBorderDxfId="269">
  <autoFilter ref="A1:E21" xr:uid="{D07559D5-E798-402D-AEEC-F3AC284D6E95}"/>
  <tableColumns count="5">
    <tableColumn id="1" xr3:uid="{C3C74C6F-19F7-4FF8-AC1E-FF9FF0FB3466}" name="Store_ID"/>
    <tableColumn id="2" xr3:uid="{13E12D2C-EC39-4683-8EC6-773065B65A76}" name="Store_Name"/>
    <tableColumn id="3" xr3:uid="{FC42B06C-1512-48C0-A47A-BF21D580F2BF}" name="Region"/>
    <tableColumn id="4" xr3:uid="{AD497905-BED8-4129-B77C-8E0B2373EBA2}" name="City"/>
    <tableColumn id="5" xr3:uid="{01BCD305-D252-4645-A312-7F74B442BAAC}" name="Store_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E2BE540-D6D8-46B6-B769-7BF7ABAF62D2}" name="Table4" displayName="Table4" ref="A1:J2001" totalsRowShown="0" headerRowDxfId="268" headerRowBorderDxfId="267" tableBorderDxfId="266">
  <autoFilter ref="A1:J2001" xr:uid="{8E2BE540-D6D8-46B6-B769-7BF7ABAF62D2}"/>
  <tableColumns count="10">
    <tableColumn id="1" xr3:uid="{0F6FB6E6-F586-4E9A-805E-C6D4B8DB1859}" name="Sales_ID"/>
    <tableColumn id="2" xr3:uid="{0DD59DC2-5B77-4FCC-A75B-E50BBADC4016}" name="Order_Date" dataDxfId="265"/>
    <tableColumn id="3" xr3:uid="{8D76322F-8913-405F-983A-CA6C17C1FDED}" name="Customer_ID"/>
    <tableColumn id="4" xr3:uid="{272D6AF9-F709-4443-90A0-0A41D87F641E}" name="Product_ID"/>
    <tableColumn id="5" xr3:uid="{846E47A1-E22A-441B-9E86-2CBF965933BD}" name="Store_ID"/>
    <tableColumn id="6" xr3:uid="{0AFB9314-3E95-4508-9C18-8FA5D9F8A047}" name="Quantity"/>
    <tableColumn id="7" xr3:uid="{A1DF23C7-42EB-4737-892D-433341DFD5DB}" name="Unit_Price"/>
    <tableColumn id="8" xr3:uid="{C9BC2BA2-FC48-4BED-AD59-96EB5C8C0B0E}" name="Discount"/>
    <tableColumn id="9" xr3:uid="{6AB8B5E1-26C6-4B3D-84CA-E51123A91EC4}" name="Payment_Type"/>
    <tableColumn id="10" xr3:uid="{2AC32255-A8F8-46FB-82B9-F7A9E4DE5649}" name="Total_Amount"/>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B75ACD-B622-4E89-BF02-ABABE4E9EB4F}" name="Customer" displayName="Customer" ref="A1:H501" totalsRowShown="0" headerRowDxfId="264" dataDxfId="262" headerRowBorderDxfId="263" tableBorderDxfId="261">
  <autoFilter ref="A1:H501" xr:uid="{4DB75ACD-B622-4E89-BF02-ABABE4E9EB4F}"/>
  <tableColumns count="8">
    <tableColumn id="1" xr3:uid="{D2DC8A6B-8450-485A-8FC5-4D6D6FEB66D3}" name="Customer_ID" dataDxfId="260"/>
    <tableColumn id="2" xr3:uid="{A7F736AD-EC8C-45D0-BD2B-290C63BD30BD}" name="Name" dataDxfId="259"/>
    <tableColumn id="3" xr3:uid="{2DCDDB28-1486-4334-A9D7-8CF8076B537C}" name="Age" dataDxfId="258"/>
    <tableColumn id="4" xr3:uid="{E111F636-2E3A-444D-B80D-2BA5117A74AE}" name="Gender" dataDxfId="257"/>
    <tableColumn id="5" xr3:uid="{04AF8585-70D5-4691-8B02-3BA117FF16AC}" name="City" dataDxfId="256"/>
    <tableColumn id="6" xr3:uid="{384A00FA-9315-405F-B04A-EE15B8F5C4CD}" name="State" dataDxfId="255"/>
    <tableColumn id="7" xr3:uid="{0E44C03A-72F7-4D66-818D-CE6FA6AE5F8B}" name="Country" dataDxfId="254"/>
    <tableColumn id="8" xr3:uid="{9D31CF86-7F26-4F66-99B5-742AF4EB73C0}" name="Loyalty_Level" dataDxfId="253"/>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0B2D23-5384-46DC-8F89-CF62C81E014F}" name="Product" displayName="Product" ref="A1:G101" totalsRowShown="0" headerRowDxfId="252" dataDxfId="250" headerRowBorderDxfId="251" tableBorderDxfId="249">
  <autoFilter ref="A1:G101" xr:uid="{A50B2D23-5384-46DC-8F89-CF62C81E014F}"/>
  <tableColumns count="7">
    <tableColumn id="1" xr3:uid="{DD8B0A32-C984-4334-B823-F5459B388CFE}" name="Product_ID" dataDxfId="248"/>
    <tableColumn id="2" xr3:uid="{B923EF08-4485-48ED-9859-E19ED2DF8F30}" name="Product_Name" dataDxfId="247"/>
    <tableColumn id="3" xr3:uid="{B6785575-F883-4407-8536-A518531161FA}" name="Category" dataDxfId="246"/>
    <tableColumn id="4" xr3:uid="{7035613F-4B23-48C3-B162-38E4EB3A031E}" name="Sub_Category" dataDxfId="245"/>
    <tableColumn id="5" xr3:uid="{B77148A5-67A9-4AA6-BAE0-02B7E30D75A1}" name="Brand" dataDxfId="244"/>
    <tableColumn id="6" xr3:uid="{EF35E3A2-9F81-40C1-A721-705661FDCD19}" name="Cost" dataDxfId="243"/>
    <tableColumn id="7" xr3:uid="{A43A9465-3247-4486-ADD6-BDAE9E94654C}" name="Stock" dataDxfId="242"/>
  </tableColumns>
  <tableStyleInfo name="TableStyleMedium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D74658D-4A14-42A0-BCCB-CE88E39FDC59}" name="Store" displayName="Store" ref="A1:E21" totalsRowShown="0" headerRowDxfId="241" dataDxfId="239" headerRowBorderDxfId="240" tableBorderDxfId="238">
  <autoFilter ref="A1:E21" xr:uid="{2D74658D-4A14-42A0-BCCB-CE88E39FDC59}"/>
  <tableColumns count="5">
    <tableColumn id="1" xr3:uid="{B5DDD6E6-4189-42B5-A55E-631ED39362D5}" name="Store_ID" dataDxfId="237"/>
    <tableColumn id="2" xr3:uid="{A075A506-1F9B-4508-9048-75284ACB12E1}" name="Store_Name" dataDxfId="236"/>
    <tableColumn id="3" xr3:uid="{0B695284-E76B-4C97-8B56-DB63048F4E69}" name="Region" dataDxfId="235"/>
    <tableColumn id="4" xr3:uid="{027EB732-BABA-43BF-B343-6A408618EF87}" name="City" dataDxfId="234"/>
    <tableColumn id="5" xr3:uid="{8C51D2FE-7DC3-4BEA-AB1D-D545C9B5E07E}" name="Store_Type" dataDxfId="233"/>
  </tableColumns>
  <tableStyleInfo name="TableStyleMedium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6110E00-0219-4FD7-9FAC-B3E59B6F9AA2}" name="Sales" displayName="Sales" ref="A1:J2001" totalsRowShown="0" headerRowDxfId="232" dataDxfId="230" headerRowBorderDxfId="231" tableBorderDxfId="229">
  <autoFilter ref="A1:J2001" xr:uid="{F6110E00-0219-4FD7-9FAC-B3E59B6F9AA2}"/>
  <tableColumns count="10">
    <tableColumn id="1" xr3:uid="{96987BC6-5D1B-4D36-A117-E3126D07504E}" name="Sales_ID" dataDxfId="228"/>
    <tableColumn id="2" xr3:uid="{02D1BBFF-4DAB-451B-8537-3F186A89D7CB}" name="Order_Date" dataDxfId="227"/>
    <tableColumn id="3" xr3:uid="{96D221F6-2C28-49A5-906E-E0B3A56015F4}" name="Customer_ID" dataDxfId="226"/>
    <tableColumn id="4" xr3:uid="{67C0AFBB-63B5-4A27-9502-07F8FE2D059F}" name="Product_ID" dataDxfId="225"/>
    <tableColumn id="5" xr3:uid="{AC994108-0199-49C6-9F53-BA89C5E0B38D}" name="Store_ID" dataDxfId="224"/>
    <tableColumn id="6" xr3:uid="{FFA78D6F-9391-41D0-BAAE-8052909D9A57}" name="Quantity" dataDxfId="223"/>
    <tableColumn id="7" xr3:uid="{85D5443E-D753-4D37-A5C9-33CE4D0CAF35}" name="Unit_Price" dataDxfId="222"/>
    <tableColumn id="8" xr3:uid="{2EA75D40-3E9E-47F2-90A7-0D011FC0F46B}" name="Discount" dataDxfId="221"/>
    <tableColumn id="9" xr3:uid="{670FEA5E-8B3B-4244-9F5A-829A91E0B36C}" name="Payment_Type" dataDxfId="220"/>
    <tableColumn id="10" xr3:uid="{726E94B8-25E3-4941-AD41-AB0A0328BEB0}" name="Total_Amount" dataDxfId="219"/>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248BD1D-C431-4F3F-9C53-A8D8AAAB1C4C}" name="Combined" displayName="Combined" ref="A1:AH2001" totalsRowShown="0" headerRowDxfId="218" dataDxfId="216" headerRowBorderDxfId="217" tableBorderDxfId="215">
  <autoFilter ref="A1:AH2001" xr:uid="{4248BD1D-C431-4F3F-9C53-A8D8AAAB1C4C}"/>
  <tableColumns count="34">
    <tableColumn id="1" xr3:uid="{FBC6D3FD-46D0-4F87-B94D-DA4B79C4D483}" name="Sales_ID" dataDxfId="214"/>
    <tableColumn id="2" xr3:uid="{210EA194-8743-400A-9898-542DC9F92BAC}" name="Order_Date" dataDxfId="213"/>
    <tableColumn id="19" xr3:uid="{DFC3B8A9-CE6F-4C07-9F21-1AB8732087BA}" name="Year" dataDxfId="212">
      <calculatedColumnFormula>YEAR(B2)</calculatedColumnFormula>
    </tableColumn>
    <tableColumn id="17" xr3:uid="{050B861B-DC3F-4A48-B4D6-D7B8A621996E}" name="Month" dataDxfId="211">
      <calculatedColumnFormula>TEXT(Combined[[#This Row],[Order_Date]],"MMM")</calculatedColumnFormula>
    </tableColumn>
    <tableColumn id="3" xr3:uid="{086208E6-46A1-455C-B718-02CD92B98E89}" name="Customer_ID" dataDxfId="210"/>
    <tableColumn id="4" xr3:uid="{14061E59-4567-405A-88A3-630A12637356}" name="Product_ID" dataDxfId="209"/>
    <tableColumn id="5" xr3:uid="{7A7FA515-01F1-4882-93BC-284808BC2F63}" name="Store_ID" dataDxfId="208"/>
    <tableColumn id="6" xr3:uid="{7B1A4A72-CB34-4C97-B79A-32C023B0C392}" name="Quantity" dataDxfId="207"/>
    <tableColumn id="7" xr3:uid="{5F4741DD-0878-458F-AA97-B50FE2834C89}" name="Unit_Price" dataDxfId="206"/>
    <tableColumn id="8" xr3:uid="{FC0A829C-5285-4AD0-9C56-D949A6279AF5}" name="Discount" dataDxfId="205"/>
    <tableColumn id="9" xr3:uid="{2E513A51-3AC8-42C2-955D-06B8921885AC}" name="Payment_Type" dataDxfId="204"/>
    <tableColumn id="10" xr3:uid="{07F686E2-F1F9-4E34-B619-9E5497C30362}" name="Total_Amount" dataDxfId="203"/>
    <tableColumn id="11" xr3:uid="{29A20454-EC8A-4B27-8A36-05D88ED31985}" name="Customer_Name" dataDxfId="202">
      <calculatedColumnFormula>VLOOKUP(Combined[[#This Row],[Customer_ID]],Customer[],2,FALSE)</calculatedColumnFormula>
    </tableColumn>
    <tableColumn id="15" xr3:uid="{66A72A90-DCDA-468A-9FF4-11F75A9598D7}" name="Age" dataDxfId="201">
      <calculatedColumnFormula>VLOOKUP(Combined[[#This Row],[Customer_ID]],Customer[],3,FALSE)</calculatedColumnFormula>
    </tableColumn>
    <tableColumn id="16" xr3:uid="{E279735F-E4C5-4932-8CCB-81A2FABDA4D4}" name="Gender" dataDxfId="200">
      <calculatedColumnFormula>VLOOKUP(Combined[[#This Row],[Customer_ID]],Customer[],4,FALSE)</calculatedColumnFormula>
    </tableColumn>
    <tableColumn id="33" xr3:uid="{EEABBD52-8BFE-40F4-A54F-3CCC55AB5810}" name="Customer_City" dataDxfId="199">
      <calculatedColumnFormula>VLOOKUP(Combined[[#This Row],[Customer_ID]],Customer[],5,FALSE)</calculatedColumnFormula>
    </tableColumn>
    <tableColumn id="20" xr3:uid="{52783C7F-63D2-4212-B84F-543082CD5C92}" name="State" dataDxfId="198">
      <calculatedColumnFormula>VLOOKUP(Combined[[#This Row],[Customer_ID]],Customer[],6,FALSE)</calculatedColumnFormula>
    </tableColumn>
    <tableColumn id="21" xr3:uid="{893DEDAF-BC33-4C24-8A58-411F5C465046}" name="Loyalty_Level" dataDxfId="197">
      <calculatedColumnFormula>VLOOKUP(Combined[[#This Row],[Customer_ID]],Customer[],8,FALSE)</calculatedColumnFormula>
    </tableColumn>
    <tableColumn id="12" xr3:uid="{C0242052-8629-409C-8985-4607E3D643D3}" name="Product_Name" dataDxfId="196">
      <calculatedColumnFormula>VLOOKUP(Combined[[#This Row],[Product_ID]],Product[],2,FALSE)</calculatedColumnFormula>
    </tableColumn>
    <tableColumn id="22" xr3:uid="{33BF60DF-0219-44D5-8757-1FDEDAC3696C}" name="Category" dataDxfId="195">
      <calculatedColumnFormula>VLOOKUP(Combined[[#This Row],[Product_ID]],Product[],3,FALSE)</calculatedColumnFormula>
    </tableColumn>
    <tableColumn id="23" xr3:uid="{51844EF4-F5C6-483F-A438-BE33938B487B}" name="Sub_Category" dataDxfId="194">
      <calculatedColumnFormula>VLOOKUP(Combined[[#This Row],[Product_ID]],Product[],4,FALSE)</calculatedColumnFormula>
    </tableColumn>
    <tableColumn id="24" xr3:uid="{20A166FC-F671-4E1C-83AF-5BAB4455473D}" name="Brand" dataDxfId="193">
      <calculatedColumnFormula>VLOOKUP(Combined[[#This Row],[Product_ID]],Product[],5,FALSE)</calculatedColumnFormula>
    </tableColumn>
    <tableColumn id="25" xr3:uid="{45D60343-E788-4FCD-9C64-D71A2A638ED8}" name="cost" dataDxfId="192">
      <calculatedColumnFormula>VLOOKUP(Combined[[#This Row],[Product_ID]],Product[],6,FALSE)</calculatedColumnFormula>
    </tableColumn>
    <tableColumn id="18" xr3:uid="{67314251-2C84-4BFA-B6D7-441611287F31}" name="Stock" dataDxfId="191">
      <calculatedColumnFormula>VLOOKUP(Combined[[#This Row],[Product_ID]],Product[],7,FALSE)</calculatedColumnFormula>
    </tableColumn>
    <tableColumn id="26" xr3:uid="{38429AEE-2E9D-434C-A54D-725B5DDDCD05}" name="Store_Name" dataDxfId="190">
      <calculatedColumnFormula>_xlfn.XLOOKUP(Combined[[#This Row],[Store_ID]],Store[Store_ID],Store[Store_Name])</calculatedColumnFormula>
    </tableColumn>
    <tableColumn id="27" xr3:uid="{072A3067-63D6-40FF-956E-5D0C6C572760}" name="Region" dataDxfId="189">
      <calculatedColumnFormula>_xlfn.XLOOKUP(Combined[[#This Row],[Store_ID]],Store[Store_ID],Store[Region])</calculatedColumnFormula>
    </tableColumn>
    <tableColumn id="14" xr3:uid="{1C776860-CD83-4644-80AE-5F684C9C6139}" name="City" dataDxfId="188">
      <calculatedColumnFormula>_xlfn.XLOOKUP(Combined[[#This Row],[Store_ID]],Store[Store_ID],Store[City])</calculatedColumnFormula>
    </tableColumn>
    <tableColumn id="28" xr3:uid="{7CCB03B2-3D6D-404A-8081-A9863F94876F}" name="Store_Type" dataDxfId="187">
      <calculatedColumnFormula>_xlfn.XLOOKUP(Combined[[#This Row],[Store_ID]],Store[Store_ID],Store[Store_Type])</calculatedColumnFormula>
    </tableColumn>
    <tableColumn id="29" xr3:uid="{0D0C4292-1D57-4ED5-AA11-B855AF17370A}" name="Gross_Sales" dataDxfId="186">
      <calculatedColumnFormula>Combined[[#This Row],[Quantity]]*Combined[[#This Row],[Unit_Price]]</calculatedColumnFormula>
    </tableColumn>
    <tableColumn id="30" xr3:uid="{E03EF984-F665-4C50-A55A-02AD443DEF33}" name="Discount_Amount" dataDxfId="185">
      <calculatedColumnFormula>Combined[[#This Row],[Gross_Sales]]*Combined[[#This Row],[Discount]]</calculatedColumnFormula>
    </tableColumn>
    <tableColumn id="31" xr3:uid="{95EAC8A8-1EF5-4EF6-94DF-000C76D657B5}" name="Total_Cost" dataDxfId="184">
      <calculatedColumnFormula>Combined[[#This Row],[Quantity]]*Combined[[#This Row],[cost]]</calculatedColumnFormula>
    </tableColumn>
    <tableColumn id="32" xr3:uid="{E8D4C8AA-C141-4F1B-BA7B-430AEED38A2E}" name="Profit" dataDxfId="183">
      <calculatedColumnFormula>Combined[[#This Row],[Total_Amount]]-Combined[[#This Row],[Total_Cost]]</calculatedColumnFormula>
    </tableColumn>
    <tableColumn id="13" xr3:uid="{736B1837-728F-4787-B288-654A20B447BC}" name="Age_Group" dataDxfId="182">
      <calculatedColumnFormula>IF(Combined[[#This Row],[Age]]&lt;=25,"18-25",IF(Combined[[#This Row],[Age]]&lt;=35,"26-35",IF(Combined[[#This Row],[Age]]&lt;=45,"36-45",IF(Combined[[#This Row],[Age]]&lt;=55,"46-55","56-64"))))</calculatedColumnFormula>
    </tableColumn>
    <tableColumn id="37" xr3:uid="{DD962E41-3B42-403E-886A-BE8F97B77F9F}" name="Profit_Margin" dataDxfId="181">
      <calculatedColumnFormula>IF(Combined[[#This Row],[Total_Amount]]=0,0,Combined[[#This Row],[Profit]]/Combined[[#This Row],[Total_Amount]])</calculatedColumnFormula>
    </tableColumn>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475F000-9F45-40B1-9608-E91989734EE8}" name="Table12" displayName="Table12" ref="C5:O6" totalsRowShown="0" headerRowDxfId="180" dataDxfId="178" headerRowBorderDxfId="179" tableBorderDxfId="177" totalsRowBorderDxfId="176">
  <tableColumns count="13">
    <tableColumn id="1" xr3:uid="{F103477E-3043-4132-97A9-3CD798EA7605}" name="Mean" dataDxfId="175"/>
    <tableColumn id="2" xr3:uid="{26EF84ED-7941-410C-9A67-FD6C8BF61AB0}" name="Standard Error" dataDxfId="174"/>
    <tableColumn id="3" xr3:uid="{B43F1B21-A06A-4BE9-B3E3-9086581281E2}" name="Median" dataDxfId="173"/>
    <tableColumn id="4" xr3:uid="{76AFC80E-13CB-425D-8CA9-EDF5C1AA37DF}" name="Mode" dataDxfId="172"/>
    <tableColumn id="5" xr3:uid="{27A7335D-D0AC-42EE-ABA7-ACB7CEAD3B03}" name="Standard Deviation" dataDxfId="171"/>
    <tableColumn id="6" xr3:uid="{CF9EBC62-A815-4F92-BBD9-844B88D96E8B}" name="Sample Variance" dataDxfId="170"/>
    <tableColumn id="7" xr3:uid="{C217135E-2C67-4739-A488-1F279F4DA45A}" name="Kurtosis" dataDxfId="169"/>
    <tableColumn id="8" xr3:uid="{4452268B-1B4B-477F-8781-843D6A3C5E07}" name="Skewness" dataDxfId="168"/>
    <tableColumn id="9" xr3:uid="{F7817314-1A55-4416-AC51-231CF66B7960}" name="Range" dataDxfId="167"/>
    <tableColumn id="10" xr3:uid="{EE76239D-0A57-417F-9FE4-C554360458CE}" name="Minimum" dataDxfId="166"/>
    <tableColumn id="11" xr3:uid="{15AD94EA-65A4-4A9E-A853-FAFFD52DCEAD}" name="Maximum" dataDxfId="165"/>
    <tableColumn id="12" xr3:uid="{1137755E-6BDF-4640-99B0-D6C7623578C2}" name="Sum" dataDxfId="164"/>
    <tableColumn id="13" xr3:uid="{50F5F8CA-748C-4C42-AF0F-B9155EB8598F}" name="Count" dataDxfId="163"/>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6943A50-C24E-4134-BD8D-FBADE3B32903}" name="Table13" displayName="Table13" ref="B10:O12" totalsRowShown="0" headerRowDxfId="162" dataDxfId="161">
  <tableColumns count="14">
    <tableColumn id="1" xr3:uid="{9B7F1F11-9A96-4DB5-99E0-72D819DAFE21}" name="Metric" dataDxfId="160"/>
    <tableColumn id="2" xr3:uid="{A0039570-D5A4-460E-9E4C-00972DF470D6}" name="Mean" dataDxfId="159"/>
    <tableColumn id="3" xr3:uid="{997FB2E5-7F8C-4D9B-9B77-71FB60505CF2}" name="Standard Error" dataDxfId="158"/>
    <tableColumn id="4" xr3:uid="{928B2DE5-3B94-4FDC-B693-621C80AC41CF}" name="Median" dataDxfId="157"/>
    <tableColumn id="5" xr3:uid="{7EE35669-370E-4A56-A9BC-A814D1A6B61F}" name="Mode" dataDxfId="156"/>
    <tableColumn id="6" xr3:uid="{8AB5D83D-1429-45ED-B601-59505DC1E1B9}" name="Standard Deviation" dataDxfId="155"/>
    <tableColumn id="7" xr3:uid="{D26D5B70-3E1F-4140-8DA5-07956014250B}" name="Sample Variance" dataDxfId="154"/>
    <tableColumn id="8" xr3:uid="{A03473C9-4F52-4AAC-A86C-EC247139CC2C}" name="Kurtosis" dataDxfId="153"/>
    <tableColumn id="9" xr3:uid="{C51F2E4A-4E12-48D2-AAC9-40FBB9E2995B}" name="Skewness" dataDxfId="152"/>
    <tableColumn id="10" xr3:uid="{956AF0A6-FD5A-49AA-BE4F-5AD28C8E4C46}" name="Range" dataDxfId="151"/>
    <tableColumn id="11" xr3:uid="{F6A8922E-265D-44EE-941D-8916459D2913}" name="Minimum" dataDxfId="150"/>
    <tableColumn id="12" xr3:uid="{EF3B4C2E-E513-407A-8D40-1D86CE02EBB0}" name="Maximum" dataDxfId="149"/>
    <tableColumn id="13" xr3:uid="{8530F729-837B-4AB5-8A2C-97FF65322666}" name="Sum" dataDxfId="148"/>
    <tableColumn id="14" xr3:uid="{FAD5CAD2-B23A-4082-889A-B475E4B9A3A4}" name="Count" dataDxfId="147"/>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67801D4-B749-439C-8A06-D1D0B968ED5A}" name="Table9" displayName="Table9" ref="C16:O20" totalsRowShown="0" headerRowDxfId="146" dataDxfId="145">
  <tableColumns count="13">
    <tableColumn id="1" xr3:uid="{0D3A84BC-FBC8-41FB-B4D3-8D6099B6A856}" name="Mean" dataDxfId="144"/>
    <tableColumn id="2" xr3:uid="{372B414C-6CCD-4C4E-90F0-C3ACADFC08A9}" name="Standard Error" dataDxfId="143"/>
    <tableColumn id="3" xr3:uid="{6CC33794-E066-4D62-A426-79C8A5394AD9}" name="Median" dataDxfId="142"/>
    <tableColumn id="4" xr3:uid="{7B082767-789B-4DB2-ACA7-61F2572A7A9A}" name="Mode" dataDxfId="141"/>
    <tableColumn id="5" xr3:uid="{3CCAD2D4-48DA-4622-AD17-8636F9243549}" name="Standard Deviation" dataDxfId="140"/>
    <tableColumn id="6" xr3:uid="{C629E8FE-88C8-4684-87F5-1770E63D30C1}" name="Sample Variance" dataDxfId="139"/>
    <tableColumn id="7" xr3:uid="{389EF04F-2B14-4CF3-8A67-FA9798472980}" name="Kurtosis" dataDxfId="138"/>
    <tableColumn id="8" xr3:uid="{E48A0EF4-66C5-4A32-842D-B06066A7203B}" name="Skewness" dataDxfId="137"/>
    <tableColumn id="9" xr3:uid="{888BE91D-EA6A-44B1-B83D-3173612E5869}" name="Range" dataDxfId="136"/>
    <tableColumn id="10" xr3:uid="{C67A54FB-03CC-4925-80AC-039596067D31}" name="Minimum" dataDxfId="135"/>
    <tableColumn id="11" xr3:uid="{27BE9B03-ED5E-43B6-AD34-7EEB40B152EA}" name="Maximum" dataDxfId="134"/>
    <tableColumn id="12" xr3:uid="{068BD975-1AA7-4DAE-A158-24F9DAC09F2C}" name="Sum" dataDxfId="133"/>
    <tableColumn id="13" xr3:uid="{E31F011F-2A02-444D-B31B-4947C4E6E361}" name="Count" dataDxfId="132"/>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F01295A-8E36-4738-852B-C454691BF2B8}" name="Table15" displayName="Table15" ref="B24:O28" totalsRowShown="0" headerRowDxfId="131" dataDxfId="130">
  <tableColumns count="14">
    <tableColumn id="1" xr3:uid="{44A05143-D9F7-4772-9F17-950F3C457E63}" name="Metric" dataDxfId="129"/>
    <tableColumn id="2" xr3:uid="{B9C43273-5998-4F83-98A1-48A1A61E99AA}" name="Mean" dataDxfId="128"/>
    <tableColumn id="3" xr3:uid="{F470A111-F225-4284-8DC1-4098F3F9BE3E}" name="Standard Error" dataDxfId="127"/>
    <tableColumn id="4" xr3:uid="{002DDBCA-CAE9-47A9-847F-ECE77F6E2159}" name="Median" dataDxfId="126"/>
    <tableColumn id="5" xr3:uid="{7D5066A5-7745-45C4-8348-F07C8101B522}" name="Mode" dataDxfId="125"/>
    <tableColumn id="6" xr3:uid="{284FAA3F-E99D-4475-B807-0DA4D942E904}" name="Standard Deviation" dataDxfId="124"/>
    <tableColumn id="7" xr3:uid="{5FEEA0E2-3E93-43C7-985C-446E01EBFD80}" name="Sample Variance" dataDxfId="123"/>
    <tableColumn id="8" xr3:uid="{52BC3E5E-D6A3-407C-816A-8D0B0B824384}" name="Kurtosis" dataDxfId="122"/>
    <tableColumn id="9" xr3:uid="{E9EA9725-AC9B-4627-9730-7009DEA0B2AA}" name="Skewness" dataDxfId="121"/>
    <tableColumn id="10" xr3:uid="{7F241A3F-97A2-4500-9A5E-EFFA843274C4}" name="Range" dataDxfId="120"/>
    <tableColumn id="11" xr3:uid="{D7F29ACD-0E2E-48CA-B29E-EB7234CD8B95}" name="Minimum" dataDxfId="119"/>
    <tableColumn id="12" xr3:uid="{905F8031-82D7-4EC0-A5F7-ABF19A6A7CE7}" name="Maximum" dataDxfId="118"/>
    <tableColumn id="13" xr3:uid="{5904844C-8D91-46D9-9942-E9A37AD5E644}" name="Sum" dataDxfId="117"/>
    <tableColumn id="14" xr3:uid="{AAC2AC85-1BB3-4050-AFBB-4AADC30B4D61}" name="Count" dataDxfId="11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 dockstate="right" visibility="0" width="438"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F1521BB-1924-4D09-A6EA-9020262DB9E3}">
  <we:reference id="wa200008734" version="1.0.0.4" store="en-US" storeType="OMEX"/>
  <we:alternateReferences>
    <we:reference id="wa200008734" version="1.0.0.4" store="wa200008734" storeType="OMEX"/>
  </we:alternateReferences>
  <we:properties>
    <we:property name="elkar-uid" value="&quot;63446392-2155-4e8b-b4b5-8223ba898c5a&quot;"/>
  </we:properties>
  <we:bindings/>
  <we:snapshot xmlns:r="http://schemas.openxmlformats.org/officeDocument/2006/relationships"/>
</we:webextension>
</file>

<file path=xl/webextensions/webextension2.xml><?xml version="1.0" encoding="utf-8"?>
<we:webextension xmlns:we="http://schemas.microsoft.com/office/webextensions/webextension/2010/11" id="{DDB7C6FD-8E2F-4FF1-B634-B4795ACD410D}">
  <we:reference id="wa200010884" version="1.0.0.2" store="en-US" storeType="OMEX"/>
  <we:alternateReferences>
    <we:reference id="wa200010884" version="1.0.0.2" store="wa200010884"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_xldudf_STAT_ACF</we:customFunctionIds>
        <we:customFunctionIds>_xldudf_STAT_ACOVF</we:customFunctionIds>
        <we:customFunctionIds>_xldudf_STAT_ADFULLER</we:customFunctionIds>
        <we:customFunctionIds>_xldudf_STAT_ALEXANDERGOVERN</we:customFunctionIds>
        <we:customFunctionIds>_xldudf_STAT_ANDERSON_KSAMP</we:customFunctionIds>
        <we:customFunctionIds>_xldudf_STAT_ANOVA</we:customFunctionIds>
        <we:customFunctionIds>_xldudf_STAT_ANSARI</we:customFunctionIds>
        <we:customFunctionIds>_xldudf_STAT_ARIMA_FORECAST</we:customFunctionIds>
        <we:customFunctionIds>_xldudf_STAT_ARMA_ORDER_IC</we:customFunctionIds>
        <we:customFunctionIds>_xldudf_STAT_BARNARD_EXACT</we:customFunctionIds>
        <we:customFunctionIds>_xldudf_STAT_BARTLETT</we:customFunctionIds>
        <we:customFunctionIds>_xldudf_STAT_BAYES_MVS_CI</we:customFunctionIds>
        <we:customFunctionIds>_xldudf_STAT_BB_LOGBETA</we:customFunctionIds>
        <we:customFunctionIds>_xldudf_STAT_BB_POST_UPDATE</we:customFunctionIds>
        <we:customFunctionIds>_xldudf_STAT_BB_QBETA</we:customFunctionIds>
        <we:customFunctionIds>_xldudf_STAT_BERNOULLI</we:customFunctionIds>
        <we:customFunctionIds>_xldudf_STAT_BETA</we:customFunctionIds>
        <we:customFunctionIds>_xldudf_STAT_BETA_CI_BOUNDS</we:customFunctionIds>
        <we:customFunctionIds>_xldudf_STAT_BETABINOM</we:customFunctionIds>
        <we:customFunctionIds>_xldudf_STAT_BETANBINOM</we:customFunctionIds>
        <we:customFunctionIds>_xldudf_STAT_BINNED_STATISTIC</we:customFunctionIds>
        <we:customFunctionIds>_xldudf_STAT_BINNED_STATISTIC_2D</we:customFunctionIds>
        <we:customFunctionIds>_xldudf_STAT_BINOM</we:customFunctionIds>
        <we:customFunctionIds>_xldudf_STAT_BINOMTEST</we:customFunctionIds>
        <we:customFunctionIds>_xldudf_STAT_BOLTZMANN</we:customFunctionIds>
        <we:customFunctionIds>_xldudf_STAT_BOSCHLOO_EXACT</we:customFunctionIds>
        <we:customFunctionIds>_xldudf_STAT_BRUNNERMUNZEL</we:customFunctionIds>
        <we:customFunctionIds>_xldudf_STAT_BWS_TEST</we:customFunctionIds>
        <we:customFunctionIds>_xldudf_STAT_CANCORR</we:customFunctionIds>
        <we:customFunctionIds>_xldudf_STAT_CAUCHY</we:customFunctionIds>
        <we:customFunctionIds>_xldudf_STAT_CCF</we:customFunctionIds>
        <we:customFunctionIds>_xldudf_STAT_CCOVF</we:customFunctionIds>
        <we:customFunctionIds>_xldudf_STAT_CHI2_CONTINGENCY</we:customFunctionIds>
        <we:customFunctionIds>_xldudf_STAT_CHISQ</we:customFunctionIds>
        <we:customFunctionIds>_xldudf_STAT_COX_HAZARDS</we:customFunctionIds>
        <we:customFunctionIds>_xldudf_STAT_CRONBACH_ALPHA</we:customFunctionIds>
        <we:customFunctionIds>_xldudf_STAT_CUMFREQ</we:customFunctionIds>
        <we:customFunctionIds>_xldudf_STAT_CVM_2SAMP</we:customFunctionIds>
        <we:customFunctionIds>_xldudf_STAT_DESCRIBE</we:customFunctionIds>
        <we:customFunctionIds>_xldudf_STAT_DETREND</we:customFunctionIds>
        <we:customFunctionIds>_xldudf_STAT_DIRICHLET</we:customFunctionIds>
        <we:customFunctionIds>_xldudf_STAT_DIRICHLET_MULTINOM</we:customFunctionIds>
        <we:customFunctionIds>_xldudf_STAT_DISTANCE_CORR</we:customFunctionIds>
        <we:customFunctionIds>_xldudf_STAT_DLAPLACE</we:customFunctionIds>
        <we:customFunctionIds>_xldudf_STAT_DM_CRED_INT</we:customFunctionIds>
        <we:customFunctionIds>_xldudf_STAT_DM_DIRICHLET_SUM</we:customFunctionIds>
        <we:customFunctionIds>_xldudf_STAT_DM_LOGBETA</we:customFunctionIds>
        <we:customFunctionIds>_xldudf_STAT_DM_LOGSUM_NORM</we:customFunctionIds>
        <we:customFunctionIds>_xldudf_STAT_DM_POST_UPDATE</we:customFunctionIds>
        <we:customFunctionIds>_xldudf_STAT_DM_PREDICTIVE</we:customFunctionIds>
        <we:customFunctionIds>_xldudf_STAT_DUNNETT</we:customFunctionIds>
        <we:customFunctionIds>_xldudf_STAT_EMA_LFILTER</we:customFunctionIds>
        <we:customFunctionIds>_xldudf_STAT_EMA_PERIOD</we:customFunctionIds>
        <we:customFunctionIds>_xldudf_STAT_EPPS_SINGLE_2SAMP</we:customFunctionIds>
        <we:customFunctionIds>_xldudf_STAT_EXP_SURVIVAL_REG</we:customFunctionIds>
        <we:customFunctionIds>_xldudf_STAT_EXPECTILE</we:customFunctionIds>
        <we:customFunctionIds>_xldudf_STAT_EXPON</we:customFunctionIds>
        <we:customFunctionIds>_xldudf_STAT_F_DIST</we:customFunctionIds>
        <we:customFunctionIds>_xldudf_STAT_F_ONEWAY</we:customFunctionIds>
        <we:customFunctionIds>_xldudf_STAT_FACTOR_ANALYSIS</we:customFunctionIds>
        <we:customFunctionIds>_xldudf_STAT_FISHER_EXACT</we:customFunctionIds>
        <we:customFunctionIds>_xldudf_STAT_FLIGNER</we:customFunctionIds>
        <we:customFunctionIds>_xldudf_STAT_FRIEDMANCHISQUARE</we:customFunctionIds>
        <we:customFunctionIds>_xldudf_STAT_GAMESHOWELL</we:customFunctionIds>
        <we:customFunctionIds>_xldudf_STAT_GAMMA_CI_BOUNDS</we:customFunctionIds>
        <we:customFunctionIds>_xldudf_STAT_GAMMA_POST_Q</we:customFunctionIds>
        <we:customFunctionIds>_xldudf_STAT_GEE_MODEL</we:customFunctionIds>
        <we:customFunctionIds>_xldudf_STAT_GEOM</we:customFunctionIds>
        <we:customFunctionIds>_xldudf_STAT_GLM_BINOMIAL</we:customFunctionIds>
        <we:customFunctionIds>_xldudf_STAT_GLM_GAMMA</we:customFunctionIds>
        <we:customFunctionIds>_xldudf_STAT_GLM_INV_GAUSS</we:customFunctionIds>
        <we:customFunctionIds>_xldudf_STAT_GLM_NEG_BINOM</we:customFunctionIds>
        <we:customFunctionIds>_xldudf_STAT_GLM_POISSON</we:customFunctionIds>
        <we:customFunctionIds>_xldudf_STAT_GLM_TWEEDIE</we:customFunctionIds>
        <we:customFunctionIds>_xldudf_STAT_GLMM_BINOMIAL</we:customFunctionIds>
        <we:customFunctionIds>_xldudf_STAT_GLMM_POISSON</we:customFunctionIds>
        <we:customFunctionIds>_xldudf_STAT_GLS_REGRESSION</we:customFunctionIds>
        <we:customFunctionIds>_xldudf_STAT_GMEAN</we:customFunctionIds>
        <we:customFunctionIds>_xldudf_STAT_HANNAN_RISSANEN</we:customFunctionIds>
        <we:customFunctionIds>_xldudf_STAT_HMEAN</we:customFunctionIds>
        <we:customFunctionIds>_xldudf_STAT_HOLT_FORECAST</we:customFunctionIds>
        <we:customFunctionIds>_xldudf_STAT_HOMOSCEDASTICITY</we:customFunctionIds>
        <we:customFunctionIds>_xldudf_STAT_HURDLE_COUNT_MODEL</we:customFunctionIds>
        <we:customFunctionIds>_xldudf_STAT_HW_FORECAST</we:customFunctionIds>
        <we:customFunctionIds>_xldudf_STAT_HYPERGEOM</we:customFunctionIds>
        <we:customFunctionIds>_xldudf_STAT_INFLUENCE_DIAG</we:customFunctionIds>
        <we:customFunctionIds>_xldudf_STAT_INNOVATIONS_MLE</we:customFunctionIds>
        <we:customFunctionIds>_xldudf_STAT_INVGAMMA_CI_BOUNDS</we:customFunctionIds>
        <we:customFunctionIds>_xldudf_STAT_INVGAMMA_POST_Q</we:customFunctionIds>
        <we:customFunctionIds>_xldudf_STAT_JARQUE_BERA</we:customFunctionIds>
        <we:customFunctionIds>_xldudf_STAT_KAPLAN_MEIER</we:customFunctionIds>
        <we:customFunctionIds>_xldudf_STAT_KENDALLTAU</we:customFunctionIds>
        <we:customFunctionIds>_xldudf_STAT_KPSS</we:customFunctionIds>
        <we:customFunctionIds>_xldudf_STAT_KRUSKAL</we:customFunctionIds>
        <we:customFunctionIds>_xldudf_STAT_KS_2SAMP</we:customFunctionIds>
        <we:customFunctionIds>_xldudf_STAT_KSTEST</we:customFunctionIds>
        <we:customFunctionIds>_xldudf_STAT_KURTOSIS</we:customFunctionIds>
        <we:customFunctionIds>_xldudf_STAT_KURTOSISTEST</we:customFunctionIds>
        <we:customFunctionIds>_xldudf_STAT_LAPLACE</we:customFunctionIds>
        <we:customFunctionIds>_xldudf_STAT_LEVENE</we:customFunctionIds>
        <we:customFunctionIds>_xldudf_STAT_LINREGRESS</we:customFunctionIds>
        <we:customFunctionIds>_xldudf_STAT_LOGIT_MODEL</we:customFunctionIds>
        <we:customFunctionIds>_xldudf_STAT_LOGNORM</we:customFunctionIds>
        <we:customFunctionIds>_xldudf_STAT_LOGSER</we:customFunctionIds>
        <we:customFunctionIds>_xldudf_STAT_MANNWHITNEYU</we:customFunctionIds>
        <we:customFunctionIds>_xldudf_STAT_MANOVA_TEST</we:customFunctionIds>
        <we:customFunctionIds>_xldudf_STAT_MATRIX_NORMAL</we:customFunctionIds>
        <we:customFunctionIds>_xldudf_STAT_MEDIAN_TEST</we:customFunctionIds>
        <we:customFunctionIds>_xldudf_STAT_MEDIATION_ANALYSIS</we:customFunctionIds>
        <we:customFunctionIds>_xldudf_STAT_MIXED_ANOVA</we:customFunctionIds>
        <we:customFunctionIds>_xldudf_STAT_MIXED_LINEAR_MODEL</we:customFunctionIds>
        <we:customFunctionIds>_xldudf_STAT_MODE</we:customFunctionIds>
        <we:customFunctionIds>_xldudf_STAT_MOMENT</we:customFunctionIds>
        <we:customFunctionIds>_xldudf_STAT_MOOD</we:customFunctionIds>
        <we:customFunctionIds>_xldudf_STAT_MSTL</we:customFunctionIds>
        <we:customFunctionIds>_xldudf_STAT_MULTINOMIAL</we:customFunctionIds>
        <we:customFunctionIds>_xldudf_STAT_MULTINOMIAL_LOGIT</we:customFunctionIds>
        <we:customFunctionIds>_xldudf_STAT_MULTISCALE_GRAPH</we:customFunctionIds>
        <we:customFunctionIds>_xldudf_STAT_MULTIVARIATE_NORMAL</we:customFunctionIds>
        <we:customFunctionIds>_xldudf_STAT_MULTIVARIATE_T</we:customFunctionIds>
        <we:customFunctionIds>_xldudf_STAT_MV_HYPERGEOM</we:customFunctionIds>
        <we:customFunctionIds>_xldudf_STAT_MVSDIST_CI</we:customFunctionIds>
        <we:customFunctionIds>_xldudf_STAT_NBINOM</we:customFunctionIds>
        <we:customFunctionIds>_xldudf_STAT_NHYPERGEOM</we:customFunctionIds>
        <we:customFunctionIds>_xldudf_STAT_NIG_POST_UPDATE</we:customFunctionIds>
        <we:customFunctionIds>_xldudf_STAT_NN_POST_UPDATE</we:customFunctionIds>
        <we:customFunctionIds>_xldudf_STAT_NORM</we:customFunctionIds>
        <we:customFunctionIds>_xldudf_STAT_NORMALITY</we:customFunctionIds>
        <we:customFunctionIds>_xldudf_STAT_NORMALTEST</we:customFunctionIds>
        <we:customFunctionIds>_xldudf_STAT_OLS_DIAGNOSTICS</we:customFunctionIds>
        <we:customFunctionIds>_xldudf_STAT_OLS_REGRESSION</we:customFunctionIds>
        <we:customFunctionIds>_xldudf_STAT_ORDERED_LOGIT</we:customFunctionIds>
        <we:customFunctionIds>_xldudf_STAT_ORTHO_GROUP</we:customFunctionIds>
        <we:customFunctionIds>_xldudf_STAT_PACF</we:customFunctionIds>
        <we:customFunctionIds>_xldudf_STAT_PAGE_TREND_TEST</we:customFunctionIds>
        <we:customFunctionIds>_xldudf_STAT_PAIRWISE_TUKEY</we:customFunctionIds>
        <we:customFunctionIds>_xldudf_STAT_PARETO</we:customFunctionIds>
        <we:customFunctionIds>_xldudf_STAT_PARTIAL_CORR</we:customFunctionIds>
        <we:customFunctionIds>_xldudf_STAT_PCA_ANALYSIS</we:customFunctionIds>
        <we:customFunctionIds>_xldudf_STAT_PEARSONR</we:customFunctionIds>
        <we:customFunctionIds>_xldudf_STAT_PERCENTILEOFSCORE</we:customFunctionIds>
        <we:customFunctionIds>_xldudf_STAT_PERIODOGRAM</we:customFunctionIds>
        <we:customFunctionIds>_xldudf_STAT_PLANCK</we:customFunctionIds>
        <we:customFunctionIds>_xldudf_STAT_PMEAN</we:customFunctionIds>
        <we:customFunctionIds>_xldudf_STAT_POINTBISERIALR</we:customFunctionIds>
        <we:customFunctionIds>_xldudf_STAT_POISSON_DIST</we:customFunctionIds>
        <we:customFunctionIds>_xldudf_STAT_POISSON_MEANS_TEST</we:customFunctionIds>
        <we:customFunctionIds>_xldudf_STAT_POSTERIOR_BMV</we:customFunctionIds>
        <we:customFunctionIds>_xldudf_STAT_POSTERIOR_ENTROPY</we:customFunctionIds>
        <we:customFunctionIds>_xldudf_STAT_POSTERIOR_LOGSUMEXP</we:customFunctionIds>
        <we:customFunctionIds>_xldudf_STAT_POSTERIOR_MAP</we:customFunctionIds>
        <we:customFunctionIds>_xldudf_STAT_POSTERIOR_TAILPROB</we:customFunctionIds>
        <we:customFunctionIds>_xldudf_STAT_POSTERIOR_WMEANVAR</we:customFunctionIds>
        <we:customFunctionIds>_xldudf_STAT_POSTERIOR_XLOGY</we:customFunctionIds>
        <we:customFunctionIds>_xldudf_STAT_PROBIT_MODEL</we:customFunctionIds>
        <we:customFunctionIds>_xldudf_STAT_Q_STAT</we:customFunctionIds>
        <we:customFunctionIds>_xldudf_STAT_QUANTILE_REGRESSION</we:customFunctionIds>
        <we:customFunctionIds>_xldudf_STAT_QUANTILE_TEST</we:customFunctionIds>
        <we:customFunctionIds>_xldudf_STAT_RANDINT</we:customFunctionIds>
        <we:customFunctionIds>_xldudf_STAT_RANDOM_CORRELATION</we:customFunctionIds>
        <we:customFunctionIds>_xldudf_STAT_RANKSUMS</we:customFunctionIds>
        <we:customFunctionIds>_xldudf_STAT_REGRESS_DIAG</we:customFunctionIds>
        <we:customFunctionIds>_xldudf_STAT_RELFREQ</we:customFunctionIds>
        <we:customFunctionIds>_xldudf_STAT_RM_ANOVA</we:customFunctionIds>
        <we:customFunctionIds>_xldudf_STAT_ROBUST_LINEAR_MODEL</we:customFunctionIds>
        <we:customFunctionIds>_xldudf_STAT_RURTEST</we:customFunctionIds>
        <we:customFunctionIds>_xldudf_STAT_SAMPLE_EQTAIL_CI</we:customFunctionIds>
        <we:customFunctionIds>_xldudf_STAT_SAMPLE_HPD_CI</we:customFunctionIds>
        <we:customFunctionIds>_xldudf_STAT_SARIMAX_FORECAST</we:customFunctionIds>
        <we:customFunctionIds>_xldudf_STAT_SCOREATPERCENTILE</we:customFunctionIds>
        <we:customFunctionIds>_xldudf_STAT_SEASDECOMP</we:customFunctionIds>
        <we:customFunctionIds>_xldudf_STAT_SES_FORECAST</we:customFunctionIds>
        <we:customFunctionIds>_xldudf_STAT_SHAPIRO</we:customFunctionIds>
        <we:customFunctionIds>_xldudf_STAT_SIEGELSLOPES</we:customFunctionIds>
        <we:customFunctionIds>_xldudf_STAT_SKELLAM</we:customFunctionIds>
        <we:customFunctionIds>_xldudf_STAT_SKEWNESS</we:customFunctionIds>
        <we:customFunctionIds>_xldudf_STAT_SKEWTEST</we:customFunctionIds>
        <we:customFunctionIds>_xldudf_STAT_SMA_CONV</we:customFunctionIds>
        <we:customFunctionIds>_xldudf_STAT_SMA_CUMSUM</we:customFunctionIds>
        <we:customFunctionIds>_xldudf_STAT_SOMERSD</we:customFunctionIds>
        <we:customFunctionIds>_xldudf_STAT_SPEARMANR</we:customFunctionIds>
        <we:customFunctionIds>_xldudf_STAT_SPECIAL_ORTHO_GROUP</we:customFunctionIds>
        <we:customFunctionIds>_xldudf_STAT_SPECIFICATION_TESTS</we:customFunctionIds>
        <we:customFunctionIds>_xldudf_STAT_STL</we:customFunctionIds>
        <we:customFunctionIds>_xldudf_STAT_T_DIST</we:customFunctionIds>
        <we:customFunctionIds>_xldudf_STAT_THEILSLOPES</we:customFunctionIds>
        <we:customFunctionIds>_xldudf_STAT_TTEST_1SAMP</we:customFunctionIds>
        <we:customFunctionIds>_xldudf_STAT_TTEST_IND</we:customFunctionIds>
        <we:customFunctionIds>_xldudf_STAT_TTEST_IND_STATS</we:customFunctionIds>
        <we:customFunctionIds>_xldudf_STAT_UNIFORM</we:customFunctionIds>
        <we:customFunctionIds>_xldudf_STAT_UNIFORM_DIRECTION</we:customFunctionIds>
        <we:customFunctionIds>_xldudf_STAT_UNITARY_GROUP</we:customFunctionIds>
        <we:customFunctionIds>_xldudf_STAT_VAL_DISCRETE</we:customFunctionIds>
        <we:customFunctionIds>_xldudf_STAT_VONMISES_FISHER</we:customFunctionIds>
        <we:customFunctionIds>_xldudf_STAT_WEIBULL_MIN</we:customFunctionIds>
        <we:customFunctionIds>_xldudf_STAT_WEIGHTEDTAU</we:customFunctionIds>
        <we:customFunctionIds>_xldudf_STAT_WELCH</we:customFunctionIds>
        <we:customFunctionIds>_xldudf_STAT_WELCH_ANOVA</we:customFunctionIds>
        <we:customFunctionIds>_xldudf_STAT_WINMA_CONV</we:customFunctionIds>
        <we:customFunctionIds>_xldudf_STAT_WISHART</we:customFunctionIds>
        <we:customFunctionIds>_xldudf_STAT_WLS_REGRESSION</we:customFunctionIds>
        <we:customFunctionIds>_xldudf_STAT_WMA</we:customFunctionIds>
        <we:customFunctionIds>_xldudf_STAT_YULESIMON</we:customFunctionIds>
        <we:customFunctionIds>_xldudf_STAT_ZINB_MODEL</we:customFunctionIds>
        <we:customFunctionIds>_xldudf_STAT_ZIP_MODEL</we:customFunctionIds>
        <we:customFunctionIds>_xldudf_STAT_ZIPF</we:customFunctionIds>
        <we:customFunctionIds>_xldudf_STAT_ZIPFIAN</we:customFunctionIds>
        <we:customFunctionIds>_xldudf_STAT_ZIVOT_ANDREWS</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1.bin"/><Relationship Id="rId5" Type="http://schemas.openxmlformats.org/officeDocument/2006/relationships/table" Target="../tables/table13.xml"/><Relationship Id="rId4"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B15" sqref="A2:H501"/>
    </sheetView>
  </sheetViews>
  <sheetFormatPr defaultRowHeight="14.4"/>
  <cols>
    <col min="1" max="1" width="13.77734375" customWidth="1"/>
    <col min="4" max="4" width="9" customWidth="1"/>
    <col min="5" max="5" width="24.33203125" customWidth="1"/>
    <col min="7" max="7" width="9.6640625" customWidth="1"/>
    <col min="8" max="8" width="14.33203125" customWidth="1"/>
  </cols>
  <sheetData>
    <row r="1" spans="1:8">
      <c r="A1" s="2" t="s">
        <v>0</v>
      </c>
      <c r="B1" s="2" t="s">
        <v>1</v>
      </c>
      <c r="C1" s="2" t="s">
        <v>2</v>
      </c>
      <c r="D1" s="2" t="s">
        <v>3</v>
      </c>
      <c r="E1" s="2" t="s">
        <v>4</v>
      </c>
      <c r="F1" s="2" t="s">
        <v>5</v>
      </c>
      <c r="G1" s="2" t="s">
        <v>6</v>
      </c>
      <c r="H1" s="2" t="s">
        <v>7</v>
      </c>
    </row>
    <row r="2" spans="1:8">
      <c r="A2" t="s">
        <v>8</v>
      </c>
      <c r="B2" t="s">
        <v>3839</v>
      </c>
      <c r="C2">
        <v>55</v>
      </c>
      <c r="D2" t="s">
        <v>9</v>
      </c>
      <c r="E2" t="s">
        <v>10</v>
      </c>
      <c r="F2" t="s">
        <v>11</v>
      </c>
      <c r="G2" t="s">
        <v>12</v>
      </c>
    </row>
    <row r="3" spans="1:8">
      <c r="A3" t="s">
        <v>14</v>
      </c>
      <c r="B3" t="s">
        <v>15</v>
      </c>
      <c r="C3">
        <v>26</v>
      </c>
      <c r="D3" t="s">
        <v>16</v>
      </c>
      <c r="E3" t="s">
        <v>17</v>
      </c>
      <c r="F3" t="s">
        <v>18</v>
      </c>
      <c r="G3" t="s">
        <v>12</v>
      </c>
      <c r="H3" t="s">
        <v>19</v>
      </c>
    </row>
    <row r="4" spans="1:8">
      <c r="A4" t="s">
        <v>20</v>
      </c>
      <c r="B4" t="s">
        <v>3838</v>
      </c>
      <c r="C4">
        <v>29</v>
      </c>
      <c r="D4" t="s">
        <v>16</v>
      </c>
      <c r="E4" t="s">
        <v>21</v>
      </c>
      <c r="F4" t="s">
        <v>22</v>
      </c>
      <c r="G4" t="s">
        <v>12</v>
      </c>
      <c r="H4" t="s">
        <v>19</v>
      </c>
    </row>
    <row r="5" spans="1:8">
      <c r="A5" t="s">
        <v>23</v>
      </c>
      <c r="B5" t="s">
        <v>3840</v>
      </c>
      <c r="C5">
        <v>59</v>
      </c>
      <c r="D5" t="s">
        <v>16</v>
      </c>
      <c r="E5" t="s">
        <v>24</v>
      </c>
      <c r="F5" t="s">
        <v>25</v>
      </c>
      <c r="G5" t="s">
        <v>12</v>
      </c>
      <c r="H5" t="s">
        <v>26</v>
      </c>
    </row>
    <row r="6" spans="1:8">
      <c r="A6" t="s">
        <v>27</v>
      </c>
      <c r="B6" t="s">
        <v>28</v>
      </c>
      <c r="C6">
        <v>64</v>
      </c>
      <c r="D6" t="s">
        <v>16</v>
      </c>
      <c r="E6" t="s">
        <v>29</v>
      </c>
      <c r="F6" t="s">
        <v>30</v>
      </c>
      <c r="G6" t="s">
        <v>12</v>
      </c>
      <c r="H6" t="s">
        <v>31</v>
      </c>
    </row>
    <row r="7" spans="1:8">
      <c r="A7" t="s">
        <v>32</v>
      </c>
      <c r="B7" t="s">
        <v>33</v>
      </c>
      <c r="C7">
        <v>24</v>
      </c>
      <c r="D7" t="s">
        <v>9</v>
      </c>
      <c r="E7" t="s">
        <v>34</v>
      </c>
      <c r="F7" t="s">
        <v>35</v>
      </c>
      <c r="G7" t="s">
        <v>12</v>
      </c>
      <c r="H7" t="s">
        <v>26</v>
      </c>
    </row>
    <row r="8" spans="1:8">
      <c r="A8" t="s">
        <v>36</v>
      </c>
      <c r="B8" t="s">
        <v>37</v>
      </c>
      <c r="C8">
        <v>29</v>
      </c>
      <c r="D8" t="s">
        <v>16</v>
      </c>
      <c r="E8" t="s">
        <v>38</v>
      </c>
      <c r="F8" t="s">
        <v>39</v>
      </c>
      <c r="G8" t="s">
        <v>12</v>
      </c>
      <c r="H8" t="s">
        <v>19</v>
      </c>
    </row>
    <row r="9" spans="1:8">
      <c r="A9" t="s">
        <v>40</v>
      </c>
      <c r="B9" t="s">
        <v>41</v>
      </c>
      <c r="C9">
        <v>29</v>
      </c>
      <c r="D9" t="s">
        <v>16</v>
      </c>
      <c r="E9" t="s">
        <v>42</v>
      </c>
      <c r="F9" t="s">
        <v>43</v>
      </c>
      <c r="G9" t="s">
        <v>12</v>
      </c>
      <c r="H9" t="s">
        <v>26</v>
      </c>
    </row>
    <row r="10" spans="1:8">
      <c r="A10" t="s">
        <v>44</v>
      </c>
      <c r="B10" t="s">
        <v>45</v>
      </c>
      <c r="C10">
        <v>53</v>
      </c>
      <c r="D10" t="s">
        <v>16</v>
      </c>
      <c r="E10" t="s">
        <v>46</v>
      </c>
      <c r="F10" t="s">
        <v>47</v>
      </c>
      <c r="G10" t="s">
        <v>12</v>
      </c>
      <c r="H10" t="s">
        <v>13</v>
      </c>
    </row>
    <row r="11" spans="1:8">
      <c r="A11" t="s">
        <v>48</v>
      </c>
      <c r="B11" t="s">
        <v>49</v>
      </c>
      <c r="C11">
        <v>64</v>
      </c>
      <c r="D11" t="s">
        <v>9</v>
      </c>
      <c r="E11" t="s">
        <v>50</v>
      </c>
      <c r="F11" t="s">
        <v>51</v>
      </c>
      <c r="G11" t="s">
        <v>12</v>
      </c>
      <c r="H11" t="s">
        <v>19</v>
      </c>
    </row>
    <row r="12" spans="1:8">
      <c r="A12" t="s">
        <v>52</v>
      </c>
      <c r="B12" t="s">
        <v>53</v>
      </c>
      <c r="C12">
        <v>53</v>
      </c>
      <c r="D12" t="s">
        <v>9</v>
      </c>
      <c r="E12" t="s">
        <v>54</v>
      </c>
      <c r="F12" t="s">
        <v>51</v>
      </c>
      <c r="G12" t="s">
        <v>12</v>
      </c>
      <c r="H12" t="s">
        <v>26</v>
      </c>
    </row>
    <row r="13" spans="1:8">
      <c r="A13" t="s">
        <v>55</v>
      </c>
      <c r="B13" t="s">
        <v>56</v>
      </c>
      <c r="C13">
        <v>28</v>
      </c>
      <c r="D13" t="s">
        <v>16</v>
      </c>
      <c r="E13" t="s">
        <v>57</v>
      </c>
      <c r="F13" t="s">
        <v>58</v>
      </c>
      <c r="G13" t="s">
        <v>12</v>
      </c>
      <c r="H13" t="s">
        <v>13</v>
      </c>
    </row>
    <row r="14" spans="1:8">
      <c r="A14" t="s">
        <v>59</v>
      </c>
      <c r="B14" t="s">
        <v>60</v>
      </c>
      <c r="C14">
        <v>55</v>
      </c>
      <c r="D14" t="s">
        <v>16</v>
      </c>
      <c r="E14" t="s">
        <v>61</v>
      </c>
      <c r="F14" t="s">
        <v>62</v>
      </c>
      <c r="G14" t="s">
        <v>12</v>
      </c>
      <c r="H14" t="s">
        <v>19</v>
      </c>
    </row>
    <row r="15" spans="1:8">
      <c r="A15" t="s">
        <v>63</v>
      </c>
      <c r="B15" t="s">
        <v>64</v>
      </c>
      <c r="C15">
        <v>32</v>
      </c>
      <c r="D15" t="s">
        <v>16</v>
      </c>
      <c r="E15" t="s">
        <v>65</v>
      </c>
      <c r="F15" t="s">
        <v>66</v>
      </c>
      <c r="G15" t="s">
        <v>12</v>
      </c>
      <c r="H15" t="s">
        <v>31</v>
      </c>
    </row>
    <row r="16" spans="1:8">
      <c r="A16" t="s">
        <v>67</v>
      </c>
      <c r="B16" t="s">
        <v>68</v>
      </c>
      <c r="C16">
        <v>53</v>
      </c>
      <c r="D16" t="s">
        <v>16</v>
      </c>
      <c r="E16" t="s">
        <v>69</v>
      </c>
      <c r="F16" t="s">
        <v>70</v>
      </c>
      <c r="G16" t="s">
        <v>12</v>
      </c>
      <c r="H16" t="s">
        <v>31</v>
      </c>
    </row>
    <row r="17" spans="1:8">
      <c r="A17" t="s">
        <v>71</v>
      </c>
      <c r="B17" t="s">
        <v>72</v>
      </c>
      <c r="C17">
        <v>49</v>
      </c>
      <c r="D17" t="s">
        <v>16</v>
      </c>
      <c r="E17" t="s">
        <v>73</v>
      </c>
      <c r="F17" t="s">
        <v>74</v>
      </c>
      <c r="G17" t="s">
        <v>12</v>
      </c>
      <c r="H17" t="s">
        <v>19</v>
      </c>
    </row>
    <row r="18" spans="1:8">
      <c r="A18" t="s">
        <v>75</v>
      </c>
      <c r="B18" t="s">
        <v>76</v>
      </c>
      <c r="C18">
        <v>24</v>
      </c>
      <c r="D18" t="s">
        <v>16</v>
      </c>
      <c r="E18" t="s">
        <v>77</v>
      </c>
      <c r="F18" t="s">
        <v>51</v>
      </c>
      <c r="G18" t="s">
        <v>12</v>
      </c>
      <c r="H18" t="s">
        <v>26</v>
      </c>
    </row>
    <row r="19" spans="1:8">
      <c r="A19" t="s">
        <v>78</v>
      </c>
      <c r="B19" t="s">
        <v>79</v>
      </c>
      <c r="C19">
        <v>60</v>
      </c>
      <c r="D19" t="s">
        <v>16</v>
      </c>
      <c r="E19" t="s">
        <v>80</v>
      </c>
      <c r="F19" t="s">
        <v>81</v>
      </c>
      <c r="G19" t="s">
        <v>12</v>
      </c>
      <c r="H19" t="s">
        <v>19</v>
      </c>
    </row>
    <row r="20" spans="1:8">
      <c r="A20" t="s">
        <v>82</v>
      </c>
      <c r="B20" t="s">
        <v>83</v>
      </c>
      <c r="C20">
        <v>43</v>
      </c>
      <c r="D20" t="s">
        <v>9</v>
      </c>
      <c r="E20" t="s">
        <v>84</v>
      </c>
      <c r="F20" t="s">
        <v>62</v>
      </c>
      <c r="G20" t="s">
        <v>12</v>
      </c>
    </row>
    <row r="21" spans="1:8">
      <c r="A21" t="s">
        <v>85</v>
      </c>
      <c r="B21" t="s">
        <v>86</v>
      </c>
      <c r="C21">
        <v>46</v>
      </c>
      <c r="D21" t="s">
        <v>16</v>
      </c>
      <c r="E21" t="s">
        <v>87</v>
      </c>
      <c r="F21" t="s">
        <v>88</v>
      </c>
      <c r="G21" t="s">
        <v>12</v>
      </c>
      <c r="H21" t="s">
        <v>19</v>
      </c>
    </row>
    <row r="22" spans="1:8">
      <c r="A22" t="s">
        <v>89</v>
      </c>
      <c r="B22" t="s">
        <v>90</v>
      </c>
      <c r="C22">
        <v>59</v>
      </c>
      <c r="D22" t="s">
        <v>9</v>
      </c>
      <c r="E22" t="s">
        <v>91</v>
      </c>
      <c r="F22" t="s">
        <v>92</v>
      </c>
      <c r="G22" t="s">
        <v>12</v>
      </c>
      <c r="H22" t="s">
        <v>31</v>
      </c>
    </row>
    <row r="23" spans="1:8">
      <c r="A23" t="s">
        <v>93</v>
      </c>
      <c r="B23" t="s">
        <v>94</v>
      </c>
      <c r="C23">
        <v>36</v>
      </c>
      <c r="D23" t="s">
        <v>16</v>
      </c>
      <c r="E23" t="s">
        <v>95</v>
      </c>
      <c r="F23" t="s">
        <v>96</v>
      </c>
      <c r="G23" t="s">
        <v>12</v>
      </c>
      <c r="H23" t="s">
        <v>13</v>
      </c>
    </row>
    <row r="24" spans="1:8">
      <c r="A24" t="s">
        <v>97</v>
      </c>
      <c r="B24" t="s">
        <v>3841</v>
      </c>
      <c r="C24">
        <v>33</v>
      </c>
      <c r="D24" t="s">
        <v>16</v>
      </c>
      <c r="E24" t="s">
        <v>98</v>
      </c>
      <c r="F24" t="s">
        <v>99</v>
      </c>
      <c r="G24" t="s">
        <v>12</v>
      </c>
      <c r="H24" t="s">
        <v>31</v>
      </c>
    </row>
    <row r="25" spans="1:8">
      <c r="A25" t="s">
        <v>100</v>
      </c>
      <c r="B25" t="s">
        <v>101</v>
      </c>
      <c r="C25">
        <v>52</v>
      </c>
      <c r="D25" t="s">
        <v>16</v>
      </c>
      <c r="E25" t="s">
        <v>102</v>
      </c>
      <c r="F25" t="s">
        <v>35</v>
      </c>
      <c r="G25" t="s">
        <v>12</v>
      </c>
      <c r="H25" t="s">
        <v>31</v>
      </c>
    </row>
    <row r="26" spans="1:8">
      <c r="A26" t="s">
        <v>103</v>
      </c>
      <c r="B26" t="s">
        <v>104</v>
      </c>
      <c r="C26">
        <v>40</v>
      </c>
      <c r="D26" t="s">
        <v>9</v>
      </c>
      <c r="E26" t="s">
        <v>105</v>
      </c>
      <c r="F26" t="s">
        <v>106</v>
      </c>
      <c r="G26" t="s">
        <v>12</v>
      </c>
      <c r="H26" t="s">
        <v>19</v>
      </c>
    </row>
    <row r="27" spans="1:8">
      <c r="A27" t="s">
        <v>107</v>
      </c>
      <c r="B27" t="s">
        <v>108</v>
      </c>
      <c r="C27">
        <v>59</v>
      </c>
      <c r="D27" t="s">
        <v>16</v>
      </c>
      <c r="E27" t="s">
        <v>109</v>
      </c>
      <c r="F27" t="s">
        <v>30</v>
      </c>
      <c r="G27" t="s">
        <v>12</v>
      </c>
      <c r="H27" t="s">
        <v>26</v>
      </c>
    </row>
    <row r="28" spans="1:8">
      <c r="A28" t="s">
        <v>110</v>
      </c>
      <c r="B28" t="s">
        <v>111</v>
      </c>
      <c r="C28">
        <v>18</v>
      </c>
      <c r="D28" t="s">
        <v>16</v>
      </c>
      <c r="E28" t="s">
        <v>112</v>
      </c>
      <c r="F28" t="s">
        <v>113</v>
      </c>
      <c r="G28" t="s">
        <v>12</v>
      </c>
      <c r="H28" t="s">
        <v>13</v>
      </c>
    </row>
    <row r="29" spans="1:8">
      <c r="A29" t="s">
        <v>114</v>
      </c>
      <c r="B29" t="s">
        <v>115</v>
      </c>
      <c r="C29">
        <v>31</v>
      </c>
      <c r="D29" t="s">
        <v>9</v>
      </c>
      <c r="E29" t="s">
        <v>116</v>
      </c>
      <c r="F29" t="s">
        <v>117</v>
      </c>
      <c r="G29" t="s">
        <v>12</v>
      </c>
    </row>
    <row r="30" spans="1:8">
      <c r="A30" t="s">
        <v>118</v>
      </c>
      <c r="B30" t="s">
        <v>119</v>
      </c>
      <c r="C30">
        <v>27</v>
      </c>
      <c r="D30" t="s">
        <v>16</v>
      </c>
      <c r="E30" t="s">
        <v>120</v>
      </c>
      <c r="F30" t="s">
        <v>88</v>
      </c>
      <c r="G30" t="s">
        <v>12</v>
      </c>
      <c r="H30" t="s">
        <v>19</v>
      </c>
    </row>
    <row r="31" spans="1:8">
      <c r="A31" t="s">
        <v>121</v>
      </c>
      <c r="B31" t="s">
        <v>122</v>
      </c>
      <c r="C31">
        <v>54</v>
      </c>
      <c r="D31" t="s">
        <v>16</v>
      </c>
      <c r="E31" t="s">
        <v>123</v>
      </c>
      <c r="F31" t="s">
        <v>30</v>
      </c>
      <c r="G31" t="s">
        <v>12</v>
      </c>
      <c r="H31" t="s">
        <v>31</v>
      </c>
    </row>
    <row r="32" spans="1:8">
      <c r="A32" t="s">
        <v>124</v>
      </c>
      <c r="B32" t="s">
        <v>125</v>
      </c>
      <c r="C32">
        <v>64</v>
      </c>
      <c r="D32" t="s">
        <v>16</v>
      </c>
      <c r="E32" t="s">
        <v>126</v>
      </c>
      <c r="F32" t="s">
        <v>51</v>
      </c>
      <c r="G32" t="s">
        <v>12</v>
      </c>
      <c r="H32" t="s">
        <v>26</v>
      </c>
    </row>
    <row r="33" spans="1:8">
      <c r="A33" t="s">
        <v>127</v>
      </c>
      <c r="B33" t="s">
        <v>128</v>
      </c>
      <c r="C33">
        <v>41</v>
      </c>
      <c r="D33" t="s">
        <v>9</v>
      </c>
      <c r="E33" t="s">
        <v>129</v>
      </c>
      <c r="F33" t="s">
        <v>35</v>
      </c>
      <c r="G33" t="s">
        <v>12</v>
      </c>
      <c r="H33" t="s">
        <v>31</v>
      </c>
    </row>
    <row r="34" spans="1:8">
      <c r="A34" t="s">
        <v>130</v>
      </c>
      <c r="B34" t="s">
        <v>131</v>
      </c>
      <c r="C34">
        <v>48</v>
      </c>
      <c r="D34" t="s">
        <v>16</v>
      </c>
      <c r="E34" t="s">
        <v>132</v>
      </c>
      <c r="F34" t="s">
        <v>133</v>
      </c>
      <c r="G34" t="s">
        <v>12</v>
      </c>
      <c r="H34" t="s">
        <v>13</v>
      </c>
    </row>
    <row r="35" spans="1:8">
      <c r="A35" t="s">
        <v>134</v>
      </c>
      <c r="B35" t="s">
        <v>135</v>
      </c>
      <c r="C35">
        <v>25</v>
      </c>
      <c r="D35" t="s">
        <v>9</v>
      </c>
      <c r="E35" t="s">
        <v>136</v>
      </c>
      <c r="F35" t="s">
        <v>96</v>
      </c>
      <c r="G35" t="s">
        <v>12</v>
      </c>
      <c r="H35" t="s">
        <v>19</v>
      </c>
    </row>
    <row r="36" spans="1:8">
      <c r="A36" t="s">
        <v>137</v>
      </c>
      <c r="B36" t="s">
        <v>138</v>
      </c>
      <c r="C36">
        <v>27</v>
      </c>
      <c r="D36" t="s">
        <v>16</v>
      </c>
      <c r="E36" t="s">
        <v>139</v>
      </c>
      <c r="F36" t="s">
        <v>140</v>
      </c>
      <c r="G36" t="s">
        <v>12</v>
      </c>
      <c r="H36" t="s">
        <v>19</v>
      </c>
    </row>
    <row r="37" spans="1:8">
      <c r="A37" t="s">
        <v>141</v>
      </c>
      <c r="B37" t="s">
        <v>142</v>
      </c>
      <c r="C37">
        <v>52</v>
      </c>
      <c r="D37" t="s">
        <v>9</v>
      </c>
      <c r="E37" t="s">
        <v>143</v>
      </c>
      <c r="F37" t="s">
        <v>18</v>
      </c>
      <c r="G37" t="s">
        <v>12</v>
      </c>
      <c r="H37" t="s">
        <v>31</v>
      </c>
    </row>
    <row r="38" spans="1:8">
      <c r="A38" t="s">
        <v>144</v>
      </c>
      <c r="B38" t="s">
        <v>145</v>
      </c>
      <c r="C38">
        <v>20</v>
      </c>
      <c r="D38" t="s">
        <v>16</v>
      </c>
      <c r="E38" t="s">
        <v>146</v>
      </c>
      <c r="F38" t="s">
        <v>81</v>
      </c>
      <c r="G38" t="s">
        <v>12</v>
      </c>
      <c r="H38" t="s">
        <v>13</v>
      </c>
    </row>
    <row r="39" spans="1:8">
      <c r="A39" t="s">
        <v>147</v>
      </c>
      <c r="B39" t="s">
        <v>148</v>
      </c>
      <c r="C39">
        <v>27</v>
      </c>
      <c r="D39" t="s">
        <v>16</v>
      </c>
      <c r="E39" t="s">
        <v>149</v>
      </c>
      <c r="F39" t="s">
        <v>39</v>
      </c>
      <c r="G39" t="s">
        <v>12</v>
      </c>
    </row>
    <row r="40" spans="1:8">
      <c r="A40" t="s">
        <v>150</v>
      </c>
      <c r="B40" t="s">
        <v>151</v>
      </c>
      <c r="C40">
        <v>35</v>
      </c>
      <c r="D40" t="s">
        <v>16</v>
      </c>
      <c r="E40" t="s">
        <v>152</v>
      </c>
      <c r="F40" t="s">
        <v>18</v>
      </c>
      <c r="G40" t="s">
        <v>12</v>
      </c>
      <c r="H40" t="s">
        <v>26</v>
      </c>
    </row>
    <row r="41" spans="1:8">
      <c r="A41" t="s">
        <v>153</v>
      </c>
      <c r="B41" t="s">
        <v>154</v>
      </c>
      <c r="C41">
        <v>55</v>
      </c>
      <c r="D41" t="s">
        <v>16</v>
      </c>
      <c r="E41" t="s">
        <v>155</v>
      </c>
      <c r="F41" t="s">
        <v>156</v>
      </c>
      <c r="G41" t="s">
        <v>12</v>
      </c>
      <c r="H41" t="s">
        <v>13</v>
      </c>
    </row>
    <row r="42" spans="1:8">
      <c r="A42" t="s">
        <v>157</v>
      </c>
      <c r="B42" t="s">
        <v>158</v>
      </c>
      <c r="C42">
        <v>50</v>
      </c>
      <c r="D42" t="s">
        <v>9</v>
      </c>
      <c r="E42" t="s">
        <v>159</v>
      </c>
      <c r="F42" t="s">
        <v>62</v>
      </c>
      <c r="G42" t="s">
        <v>12</v>
      </c>
      <c r="H42" t="s">
        <v>13</v>
      </c>
    </row>
    <row r="43" spans="1:8">
      <c r="A43" t="s">
        <v>160</v>
      </c>
      <c r="B43" t="s">
        <v>161</v>
      </c>
      <c r="C43">
        <v>21</v>
      </c>
      <c r="D43" t="s">
        <v>9</v>
      </c>
      <c r="E43" t="s">
        <v>162</v>
      </c>
      <c r="F43" t="s">
        <v>163</v>
      </c>
      <c r="G43" t="s">
        <v>12</v>
      </c>
      <c r="H43" t="s">
        <v>19</v>
      </c>
    </row>
    <row r="44" spans="1:8">
      <c r="A44" t="s">
        <v>164</v>
      </c>
      <c r="B44" t="s">
        <v>165</v>
      </c>
      <c r="C44">
        <v>19</v>
      </c>
      <c r="D44" t="s">
        <v>9</v>
      </c>
      <c r="E44" t="s">
        <v>166</v>
      </c>
      <c r="F44" t="s">
        <v>167</v>
      </c>
      <c r="G44" t="s">
        <v>12</v>
      </c>
      <c r="H44" t="s">
        <v>19</v>
      </c>
    </row>
    <row r="45" spans="1:8">
      <c r="A45" t="s">
        <v>168</v>
      </c>
      <c r="B45" t="s">
        <v>169</v>
      </c>
      <c r="C45">
        <v>45</v>
      </c>
      <c r="D45" t="s">
        <v>9</v>
      </c>
      <c r="E45" t="s">
        <v>170</v>
      </c>
      <c r="F45" t="s">
        <v>171</v>
      </c>
      <c r="G45" t="s">
        <v>12</v>
      </c>
      <c r="H45" t="s">
        <v>13</v>
      </c>
    </row>
    <row r="46" spans="1:8">
      <c r="A46" t="s">
        <v>172</v>
      </c>
      <c r="B46" t="s">
        <v>173</v>
      </c>
      <c r="C46">
        <v>34</v>
      </c>
      <c r="D46" t="s">
        <v>9</v>
      </c>
      <c r="E46" t="s">
        <v>174</v>
      </c>
      <c r="F46" t="s">
        <v>99</v>
      </c>
      <c r="G46" t="s">
        <v>12</v>
      </c>
      <c r="H46" t="s">
        <v>26</v>
      </c>
    </row>
    <row r="47" spans="1:8">
      <c r="A47" t="s">
        <v>175</v>
      </c>
      <c r="B47" t="s">
        <v>176</v>
      </c>
      <c r="C47">
        <v>54</v>
      </c>
      <c r="D47" t="s">
        <v>9</v>
      </c>
      <c r="E47" t="s">
        <v>177</v>
      </c>
      <c r="F47" t="s">
        <v>133</v>
      </c>
      <c r="G47" t="s">
        <v>12</v>
      </c>
      <c r="H47" t="s">
        <v>13</v>
      </c>
    </row>
    <row r="48" spans="1:8">
      <c r="A48" t="s">
        <v>178</v>
      </c>
      <c r="B48" t="s">
        <v>179</v>
      </c>
      <c r="C48">
        <v>55</v>
      </c>
      <c r="D48" t="s">
        <v>16</v>
      </c>
      <c r="E48" t="s">
        <v>180</v>
      </c>
      <c r="F48" t="s">
        <v>25</v>
      </c>
      <c r="G48" t="s">
        <v>12</v>
      </c>
      <c r="H48" t="s">
        <v>19</v>
      </c>
    </row>
    <row r="49" spans="1:8">
      <c r="A49" t="s">
        <v>181</v>
      </c>
      <c r="B49" t="s">
        <v>182</v>
      </c>
      <c r="C49">
        <v>54</v>
      </c>
      <c r="D49" t="s">
        <v>16</v>
      </c>
      <c r="E49" t="s">
        <v>183</v>
      </c>
      <c r="F49" t="s">
        <v>184</v>
      </c>
      <c r="G49" t="s">
        <v>12</v>
      </c>
      <c r="H49" t="s">
        <v>31</v>
      </c>
    </row>
    <row r="50" spans="1:8">
      <c r="A50" t="s">
        <v>185</v>
      </c>
      <c r="B50" t="s">
        <v>186</v>
      </c>
      <c r="C50">
        <v>54</v>
      </c>
      <c r="D50" t="s">
        <v>9</v>
      </c>
      <c r="E50" t="s">
        <v>187</v>
      </c>
      <c r="F50" t="s">
        <v>11</v>
      </c>
      <c r="G50" t="s">
        <v>12</v>
      </c>
      <c r="H50" t="s">
        <v>19</v>
      </c>
    </row>
    <row r="51" spans="1:8">
      <c r="A51" t="s">
        <v>188</v>
      </c>
      <c r="B51" t="s">
        <v>189</v>
      </c>
      <c r="C51">
        <v>45</v>
      </c>
      <c r="D51" t="s">
        <v>16</v>
      </c>
      <c r="E51" t="s">
        <v>190</v>
      </c>
      <c r="F51" t="s">
        <v>25</v>
      </c>
      <c r="G51" t="s">
        <v>12</v>
      </c>
      <c r="H51" t="s">
        <v>13</v>
      </c>
    </row>
    <row r="52" spans="1:8">
      <c r="A52" t="s">
        <v>191</v>
      </c>
      <c r="B52" t="s">
        <v>192</v>
      </c>
      <c r="C52">
        <v>61</v>
      </c>
      <c r="D52" t="s">
        <v>16</v>
      </c>
      <c r="E52" t="s">
        <v>193</v>
      </c>
      <c r="F52" t="s">
        <v>194</v>
      </c>
      <c r="G52" t="s">
        <v>12</v>
      </c>
      <c r="H52" t="s">
        <v>13</v>
      </c>
    </row>
    <row r="53" spans="1:8">
      <c r="A53" t="s">
        <v>195</v>
      </c>
      <c r="B53" t="s">
        <v>196</v>
      </c>
      <c r="C53">
        <v>23</v>
      </c>
      <c r="D53" t="s">
        <v>16</v>
      </c>
      <c r="E53" t="s">
        <v>197</v>
      </c>
      <c r="F53" t="s">
        <v>43</v>
      </c>
      <c r="G53" t="s">
        <v>12</v>
      </c>
      <c r="H53" t="s">
        <v>13</v>
      </c>
    </row>
    <row r="54" spans="1:8">
      <c r="A54" t="s">
        <v>198</v>
      </c>
      <c r="B54" t="s">
        <v>199</v>
      </c>
      <c r="C54">
        <v>55</v>
      </c>
      <c r="D54" t="s">
        <v>9</v>
      </c>
      <c r="E54" t="s">
        <v>200</v>
      </c>
      <c r="F54" t="s">
        <v>201</v>
      </c>
      <c r="G54" t="s">
        <v>12</v>
      </c>
      <c r="H54" t="s">
        <v>26</v>
      </c>
    </row>
    <row r="55" spans="1:8">
      <c r="A55" t="s">
        <v>202</v>
      </c>
      <c r="B55" t="s">
        <v>203</v>
      </c>
      <c r="C55">
        <v>37</v>
      </c>
      <c r="D55" t="s">
        <v>16</v>
      </c>
      <c r="E55" t="s">
        <v>204</v>
      </c>
      <c r="F55" t="s">
        <v>156</v>
      </c>
      <c r="G55" t="s">
        <v>12</v>
      </c>
      <c r="H55" t="s">
        <v>13</v>
      </c>
    </row>
    <row r="56" spans="1:8">
      <c r="A56" t="s">
        <v>205</v>
      </c>
      <c r="B56" t="s">
        <v>206</v>
      </c>
      <c r="C56">
        <v>24</v>
      </c>
      <c r="D56" t="s">
        <v>9</v>
      </c>
      <c r="E56" t="s">
        <v>207</v>
      </c>
      <c r="F56" t="s">
        <v>96</v>
      </c>
      <c r="G56" t="s">
        <v>12</v>
      </c>
      <c r="H56" t="s">
        <v>19</v>
      </c>
    </row>
    <row r="57" spans="1:8">
      <c r="A57" t="s">
        <v>208</v>
      </c>
      <c r="B57" t="s">
        <v>209</v>
      </c>
      <c r="C57">
        <v>56</v>
      </c>
      <c r="D57" t="s">
        <v>16</v>
      </c>
      <c r="E57" t="s">
        <v>210</v>
      </c>
      <c r="F57" t="s">
        <v>201</v>
      </c>
      <c r="G57" t="s">
        <v>12</v>
      </c>
      <c r="H57" t="s">
        <v>26</v>
      </c>
    </row>
    <row r="58" spans="1:8">
      <c r="A58" t="s">
        <v>211</v>
      </c>
      <c r="B58" t="s">
        <v>212</v>
      </c>
      <c r="C58">
        <v>49</v>
      </c>
      <c r="D58" t="s">
        <v>16</v>
      </c>
      <c r="E58" t="s">
        <v>213</v>
      </c>
      <c r="F58" t="s">
        <v>51</v>
      </c>
      <c r="G58" t="s">
        <v>12</v>
      </c>
      <c r="H58" t="s">
        <v>13</v>
      </c>
    </row>
    <row r="59" spans="1:8">
      <c r="A59" t="s">
        <v>214</v>
      </c>
      <c r="B59" t="s">
        <v>215</v>
      </c>
      <c r="C59">
        <v>43</v>
      </c>
      <c r="D59" t="s">
        <v>16</v>
      </c>
      <c r="E59" t="s">
        <v>216</v>
      </c>
      <c r="F59" t="s">
        <v>217</v>
      </c>
      <c r="G59" t="s">
        <v>12</v>
      </c>
      <c r="H59" t="s">
        <v>19</v>
      </c>
    </row>
    <row r="60" spans="1:8">
      <c r="A60" t="s">
        <v>218</v>
      </c>
      <c r="B60" t="s">
        <v>219</v>
      </c>
      <c r="C60">
        <v>51</v>
      </c>
      <c r="D60" t="s">
        <v>9</v>
      </c>
      <c r="E60" t="s">
        <v>220</v>
      </c>
      <c r="F60" t="s">
        <v>140</v>
      </c>
      <c r="G60" t="s">
        <v>12</v>
      </c>
      <c r="H60" t="s">
        <v>19</v>
      </c>
    </row>
    <row r="61" spans="1:8">
      <c r="A61" t="s">
        <v>221</v>
      </c>
      <c r="B61" t="s">
        <v>222</v>
      </c>
      <c r="C61">
        <v>53</v>
      </c>
      <c r="D61" t="s">
        <v>9</v>
      </c>
      <c r="E61" t="s">
        <v>223</v>
      </c>
      <c r="F61" t="s">
        <v>66</v>
      </c>
      <c r="G61" t="s">
        <v>12</v>
      </c>
      <c r="H61" t="s">
        <v>19</v>
      </c>
    </row>
    <row r="62" spans="1:8">
      <c r="A62" t="s">
        <v>224</v>
      </c>
      <c r="B62" t="s">
        <v>225</v>
      </c>
      <c r="C62">
        <v>22</v>
      </c>
      <c r="D62" t="s">
        <v>16</v>
      </c>
      <c r="E62" t="s">
        <v>226</v>
      </c>
      <c r="F62" t="s">
        <v>163</v>
      </c>
      <c r="G62" t="s">
        <v>12</v>
      </c>
      <c r="H62" t="s">
        <v>31</v>
      </c>
    </row>
    <row r="63" spans="1:8">
      <c r="A63" t="s">
        <v>227</v>
      </c>
      <c r="B63" t="s">
        <v>228</v>
      </c>
      <c r="C63">
        <v>23</v>
      </c>
      <c r="D63" t="s">
        <v>9</v>
      </c>
      <c r="E63" t="s">
        <v>229</v>
      </c>
      <c r="F63" t="s">
        <v>113</v>
      </c>
      <c r="G63" t="s">
        <v>12</v>
      </c>
      <c r="H63" t="s">
        <v>31</v>
      </c>
    </row>
    <row r="64" spans="1:8">
      <c r="A64" t="s">
        <v>230</v>
      </c>
      <c r="B64" t="s">
        <v>231</v>
      </c>
      <c r="C64">
        <v>50</v>
      </c>
      <c r="D64" t="s">
        <v>9</v>
      </c>
      <c r="E64" t="s">
        <v>232</v>
      </c>
      <c r="F64" t="s">
        <v>233</v>
      </c>
      <c r="G64" t="s">
        <v>12</v>
      </c>
      <c r="H64" t="s">
        <v>26</v>
      </c>
    </row>
    <row r="65" spans="1:8">
      <c r="A65" t="s">
        <v>234</v>
      </c>
      <c r="B65" t="s">
        <v>235</v>
      </c>
      <c r="C65">
        <v>51</v>
      </c>
      <c r="D65" t="s">
        <v>9</v>
      </c>
      <c r="E65" t="s">
        <v>236</v>
      </c>
      <c r="F65" t="s">
        <v>237</v>
      </c>
      <c r="G65" t="s">
        <v>12</v>
      </c>
      <c r="H65" t="s">
        <v>19</v>
      </c>
    </row>
    <row r="66" spans="1:8">
      <c r="A66" t="s">
        <v>238</v>
      </c>
      <c r="B66" t="s">
        <v>239</v>
      </c>
      <c r="C66">
        <v>33</v>
      </c>
      <c r="D66" t="s">
        <v>9</v>
      </c>
      <c r="E66" t="s">
        <v>240</v>
      </c>
      <c r="F66" t="s">
        <v>133</v>
      </c>
      <c r="G66" t="s">
        <v>12</v>
      </c>
      <c r="H66" t="s">
        <v>13</v>
      </c>
    </row>
    <row r="67" spans="1:8">
      <c r="A67" t="s">
        <v>241</v>
      </c>
      <c r="B67" t="s">
        <v>242</v>
      </c>
      <c r="C67">
        <v>21</v>
      </c>
      <c r="D67" t="s">
        <v>16</v>
      </c>
      <c r="E67" t="s">
        <v>243</v>
      </c>
      <c r="F67" t="s">
        <v>184</v>
      </c>
      <c r="G67" t="s">
        <v>12</v>
      </c>
      <c r="H67" t="s">
        <v>31</v>
      </c>
    </row>
    <row r="68" spans="1:8">
      <c r="A68" t="s">
        <v>244</v>
      </c>
      <c r="B68" t="s">
        <v>245</v>
      </c>
      <c r="C68">
        <v>27</v>
      </c>
      <c r="D68" t="s">
        <v>16</v>
      </c>
      <c r="E68" t="s">
        <v>246</v>
      </c>
      <c r="F68" t="s">
        <v>47</v>
      </c>
      <c r="G68" t="s">
        <v>12</v>
      </c>
      <c r="H68" t="s">
        <v>31</v>
      </c>
    </row>
    <row r="69" spans="1:8">
      <c r="A69" t="s">
        <v>247</v>
      </c>
      <c r="B69" t="s">
        <v>248</v>
      </c>
      <c r="C69">
        <v>58</v>
      </c>
      <c r="D69" t="s">
        <v>9</v>
      </c>
      <c r="E69" t="s">
        <v>249</v>
      </c>
      <c r="F69" t="s">
        <v>250</v>
      </c>
      <c r="G69" t="s">
        <v>12</v>
      </c>
      <c r="H69" t="s">
        <v>31</v>
      </c>
    </row>
    <row r="70" spans="1:8">
      <c r="A70" t="s">
        <v>251</v>
      </c>
      <c r="B70" t="s">
        <v>252</v>
      </c>
      <c r="C70">
        <v>24</v>
      </c>
      <c r="D70" t="s">
        <v>16</v>
      </c>
      <c r="E70" t="s">
        <v>253</v>
      </c>
      <c r="F70" t="s">
        <v>254</v>
      </c>
      <c r="G70" t="s">
        <v>12</v>
      </c>
      <c r="H70" t="s">
        <v>31</v>
      </c>
    </row>
    <row r="71" spans="1:8">
      <c r="A71" t="s">
        <v>255</v>
      </c>
      <c r="B71" t="s">
        <v>256</v>
      </c>
      <c r="C71">
        <v>24</v>
      </c>
      <c r="D71" t="s">
        <v>16</v>
      </c>
      <c r="E71" t="s">
        <v>257</v>
      </c>
      <c r="F71" t="s">
        <v>88</v>
      </c>
      <c r="G71" t="s">
        <v>12</v>
      </c>
      <c r="H71" t="s">
        <v>19</v>
      </c>
    </row>
    <row r="72" spans="1:8">
      <c r="A72" t="s">
        <v>258</v>
      </c>
      <c r="B72" t="s">
        <v>259</v>
      </c>
      <c r="C72">
        <v>29</v>
      </c>
      <c r="D72" t="s">
        <v>16</v>
      </c>
      <c r="E72" t="s">
        <v>260</v>
      </c>
      <c r="F72" t="s">
        <v>233</v>
      </c>
      <c r="G72" t="s">
        <v>12</v>
      </c>
      <c r="H72" t="s">
        <v>13</v>
      </c>
    </row>
    <row r="73" spans="1:8">
      <c r="A73" t="s">
        <v>261</v>
      </c>
      <c r="B73" t="s">
        <v>262</v>
      </c>
      <c r="C73">
        <v>61</v>
      </c>
      <c r="D73" t="s">
        <v>16</v>
      </c>
      <c r="E73" t="s">
        <v>263</v>
      </c>
      <c r="F73" t="s">
        <v>233</v>
      </c>
      <c r="G73" t="s">
        <v>12</v>
      </c>
      <c r="H73" t="s">
        <v>13</v>
      </c>
    </row>
    <row r="74" spans="1:8">
      <c r="A74" t="s">
        <v>264</v>
      </c>
      <c r="B74" t="s">
        <v>265</v>
      </c>
      <c r="C74">
        <v>39</v>
      </c>
      <c r="D74" t="s">
        <v>16</v>
      </c>
      <c r="E74" t="s">
        <v>266</v>
      </c>
      <c r="F74" t="s">
        <v>267</v>
      </c>
      <c r="G74" t="s">
        <v>12</v>
      </c>
      <c r="H74" t="s">
        <v>13</v>
      </c>
    </row>
    <row r="75" spans="1:8">
      <c r="A75" t="s">
        <v>268</v>
      </c>
      <c r="B75" t="s">
        <v>269</v>
      </c>
      <c r="C75">
        <v>56</v>
      </c>
      <c r="D75" t="s">
        <v>16</v>
      </c>
      <c r="E75" t="s">
        <v>270</v>
      </c>
      <c r="F75" t="s">
        <v>43</v>
      </c>
      <c r="G75" t="s">
        <v>12</v>
      </c>
      <c r="H75" t="s">
        <v>31</v>
      </c>
    </row>
    <row r="76" spans="1:8">
      <c r="A76" t="s">
        <v>271</v>
      </c>
      <c r="B76" t="s">
        <v>272</v>
      </c>
      <c r="C76">
        <v>58</v>
      </c>
      <c r="D76" t="s">
        <v>9</v>
      </c>
      <c r="E76" t="s">
        <v>273</v>
      </c>
      <c r="F76" t="s">
        <v>274</v>
      </c>
      <c r="G76" t="s">
        <v>12</v>
      </c>
      <c r="H76" t="s">
        <v>26</v>
      </c>
    </row>
    <row r="77" spans="1:8">
      <c r="A77" t="s">
        <v>275</v>
      </c>
      <c r="B77" t="s">
        <v>276</v>
      </c>
      <c r="C77">
        <v>61</v>
      </c>
      <c r="D77" t="s">
        <v>16</v>
      </c>
      <c r="E77" t="s">
        <v>277</v>
      </c>
      <c r="F77" t="s">
        <v>30</v>
      </c>
      <c r="G77" t="s">
        <v>12</v>
      </c>
      <c r="H77" t="s">
        <v>13</v>
      </c>
    </row>
    <row r="78" spans="1:8">
      <c r="A78" t="s">
        <v>278</v>
      </c>
      <c r="B78" t="s">
        <v>279</v>
      </c>
      <c r="C78">
        <v>37</v>
      </c>
      <c r="D78" t="s">
        <v>9</v>
      </c>
      <c r="E78" t="s">
        <v>280</v>
      </c>
      <c r="F78" t="s">
        <v>96</v>
      </c>
      <c r="G78" t="s">
        <v>12</v>
      </c>
      <c r="H78" t="s">
        <v>13</v>
      </c>
    </row>
    <row r="79" spans="1:8">
      <c r="A79" t="s">
        <v>281</v>
      </c>
      <c r="B79" t="s">
        <v>282</v>
      </c>
      <c r="C79">
        <v>29</v>
      </c>
      <c r="D79" t="s">
        <v>9</v>
      </c>
      <c r="E79" t="s">
        <v>283</v>
      </c>
      <c r="F79" t="s">
        <v>171</v>
      </c>
      <c r="G79" t="s">
        <v>12</v>
      </c>
      <c r="H79" t="s">
        <v>13</v>
      </c>
    </row>
    <row r="80" spans="1:8">
      <c r="A80" t="s">
        <v>284</v>
      </c>
      <c r="B80" t="s">
        <v>285</v>
      </c>
      <c r="C80">
        <v>21</v>
      </c>
      <c r="D80" t="s">
        <v>9</v>
      </c>
      <c r="E80" t="s">
        <v>286</v>
      </c>
      <c r="F80" t="s">
        <v>287</v>
      </c>
      <c r="G80" t="s">
        <v>12</v>
      </c>
      <c r="H80" t="s">
        <v>13</v>
      </c>
    </row>
    <row r="81" spans="1:8">
      <c r="A81" t="s">
        <v>288</v>
      </c>
      <c r="B81" t="s">
        <v>289</v>
      </c>
      <c r="C81">
        <v>22</v>
      </c>
      <c r="D81" t="s">
        <v>16</v>
      </c>
      <c r="E81" t="s">
        <v>290</v>
      </c>
      <c r="F81" t="s">
        <v>291</v>
      </c>
      <c r="G81" t="s">
        <v>12</v>
      </c>
      <c r="H81" t="s">
        <v>19</v>
      </c>
    </row>
    <row r="82" spans="1:8">
      <c r="A82" t="s">
        <v>292</v>
      </c>
      <c r="B82" t="s">
        <v>293</v>
      </c>
      <c r="C82">
        <v>61</v>
      </c>
      <c r="D82" t="s">
        <v>16</v>
      </c>
      <c r="E82" t="s">
        <v>294</v>
      </c>
      <c r="F82" t="s">
        <v>233</v>
      </c>
      <c r="G82" t="s">
        <v>12</v>
      </c>
      <c r="H82" t="s">
        <v>26</v>
      </c>
    </row>
    <row r="83" spans="1:8">
      <c r="A83" t="s">
        <v>295</v>
      </c>
      <c r="B83" t="s">
        <v>296</v>
      </c>
      <c r="C83">
        <v>34</v>
      </c>
      <c r="D83" t="s">
        <v>16</v>
      </c>
      <c r="E83" t="s">
        <v>297</v>
      </c>
      <c r="F83" t="s">
        <v>133</v>
      </c>
      <c r="G83" t="s">
        <v>12</v>
      </c>
      <c r="H83" t="s">
        <v>19</v>
      </c>
    </row>
    <row r="84" spans="1:8">
      <c r="A84" t="s">
        <v>298</v>
      </c>
      <c r="B84" t="s">
        <v>299</v>
      </c>
      <c r="C84">
        <v>53</v>
      </c>
      <c r="D84" t="s">
        <v>9</v>
      </c>
      <c r="E84" t="s">
        <v>300</v>
      </c>
      <c r="F84" t="s">
        <v>250</v>
      </c>
      <c r="G84" t="s">
        <v>12</v>
      </c>
      <c r="H84" t="s">
        <v>26</v>
      </c>
    </row>
    <row r="85" spans="1:8">
      <c r="A85" t="s">
        <v>301</v>
      </c>
      <c r="B85" t="s">
        <v>302</v>
      </c>
      <c r="C85">
        <v>48</v>
      </c>
      <c r="D85" t="s">
        <v>16</v>
      </c>
      <c r="E85" t="s">
        <v>303</v>
      </c>
      <c r="F85" t="s">
        <v>81</v>
      </c>
      <c r="G85" t="s">
        <v>12</v>
      </c>
      <c r="H85" t="s">
        <v>26</v>
      </c>
    </row>
    <row r="86" spans="1:8">
      <c r="A86" t="s">
        <v>304</v>
      </c>
      <c r="B86" t="s">
        <v>305</v>
      </c>
      <c r="C86">
        <v>26</v>
      </c>
      <c r="D86" t="s">
        <v>16</v>
      </c>
      <c r="E86" t="s">
        <v>306</v>
      </c>
      <c r="F86" t="s">
        <v>254</v>
      </c>
      <c r="G86" t="s">
        <v>12</v>
      </c>
      <c r="H86" t="s">
        <v>19</v>
      </c>
    </row>
    <row r="87" spans="1:8">
      <c r="A87" t="s">
        <v>307</v>
      </c>
      <c r="B87" t="s">
        <v>308</v>
      </c>
      <c r="C87">
        <v>36</v>
      </c>
      <c r="D87" t="s">
        <v>9</v>
      </c>
      <c r="E87" t="s">
        <v>309</v>
      </c>
      <c r="F87" t="s">
        <v>51</v>
      </c>
      <c r="G87" t="s">
        <v>12</v>
      </c>
      <c r="H87" t="s">
        <v>31</v>
      </c>
    </row>
    <row r="88" spans="1:8">
      <c r="A88" t="s">
        <v>310</v>
      </c>
      <c r="B88" t="s">
        <v>311</v>
      </c>
      <c r="C88">
        <v>19</v>
      </c>
      <c r="D88" t="s">
        <v>16</v>
      </c>
      <c r="E88" t="s">
        <v>312</v>
      </c>
      <c r="F88" t="s">
        <v>313</v>
      </c>
      <c r="G88" t="s">
        <v>12</v>
      </c>
      <c r="H88" t="s">
        <v>13</v>
      </c>
    </row>
    <row r="89" spans="1:8">
      <c r="A89" t="s">
        <v>314</v>
      </c>
      <c r="B89" t="s">
        <v>315</v>
      </c>
      <c r="C89">
        <v>58</v>
      </c>
      <c r="D89" t="s">
        <v>16</v>
      </c>
      <c r="E89" t="s">
        <v>316</v>
      </c>
      <c r="F89" t="s">
        <v>317</v>
      </c>
      <c r="G89" t="s">
        <v>12</v>
      </c>
      <c r="H89" t="s">
        <v>26</v>
      </c>
    </row>
    <row r="90" spans="1:8">
      <c r="A90" t="s">
        <v>318</v>
      </c>
      <c r="B90" t="s">
        <v>319</v>
      </c>
      <c r="C90">
        <v>58</v>
      </c>
      <c r="D90" t="s">
        <v>9</v>
      </c>
      <c r="E90" t="s">
        <v>320</v>
      </c>
      <c r="F90" t="s">
        <v>291</v>
      </c>
      <c r="G90" t="s">
        <v>12</v>
      </c>
      <c r="H90" t="s">
        <v>31</v>
      </c>
    </row>
    <row r="91" spans="1:8">
      <c r="A91" t="s">
        <v>321</v>
      </c>
      <c r="B91" t="s">
        <v>322</v>
      </c>
      <c r="C91">
        <v>43</v>
      </c>
      <c r="D91" t="s">
        <v>9</v>
      </c>
      <c r="E91" t="s">
        <v>323</v>
      </c>
      <c r="F91" t="s">
        <v>324</v>
      </c>
      <c r="G91" t="s">
        <v>12</v>
      </c>
      <c r="H91" t="s">
        <v>19</v>
      </c>
    </row>
    <row r="92" spans="1:8">
      <c r="A92" t="s">
        <v>325</v>
      </c>
      <c r="B92" t="s">
        <v>326</v>
      </c>
      <c r="C92">
        <v>58</v>
      </c>
      <c r="D92" t="s">
        <v>16</v>
      </c>
      <c r="E92" t="s">
        <v>327</v>
      </c>
      <c r="F92" t="s">
        <v>328</v>
      </c>
      <c r="G92" t="s">
        <v>12</v>
      </c>
      <c r="H92" t="s">
        <v>19</v>
      </c>
    </row>
    <row r="93" spans="1:8">
      <c r="A93" t="s">
        <v>329</v>
      </c>
      <c r="B93" t="s">
        <v>330</v>
      </c>
      <c r="C93">
        <v>29</v>
      </c>
      <c r="D93" t="s">
        <v>16</v>
      </c>
      <c r="E93" t="s">
        <v>331</v>
      </c>
      <c r="F93" t="s">
        <v>133</v>
      </c>
      <c r="G93" t="s">
        <v>12</v>
      </c>
      <c r="H93" t="s">
        <v>31</v>
      </c>
    </row>
    <row r="94" spans="1:8">
      <c r="A94" t="s">
        <v>332</v>
      </c>
      <c r="B94" t="s">
        <v>333</v>
      </c>
      <c r="C94">
        <v>44</v>
      </c>
      <c r="D94" t="s">
        <v>16</v>
      </c>
      <c r="E94" t="s">
        <v>334</v>
      </c>
      <c r="F94" t="s">
        <v>237</v>
      </c>
      <c r="G94" t="s">
        <v>12</v>
      </c>
      <c r="H94" t="s">
        <v>19</v>
      </c>
    </row>
    <row r="95" spans="1:8">
      <c r="A95" t="s">
        <v>335</v>
      </c>
      <c r="B95" t="s">
        <v>336</v>
      </c>
      <c r="C95">
        <v>28</v>
      </c>
      <c r="D95" t="s">
        <v>16</v>
      </c>
      <c r="E95" t="s">
        <v>337</v>
      </c>
      <c r="F95" t="s">
        <v>317</v>
      </c>
      <c r="G95" t="s">
        <v>12</v>
      </c>
      <c r="H95" t="s">
        <v>13</v>
      </c>
    </row>
    <row r="96" spans="1:8">
      <c r="A96" t="s">
        <v>338</v>
      </c>
      <c r="B96" t="s">
        <v>339</v>
      </c>
      <c r="C96">
        <v>43</v>
      </c>
      <c r="D96" t="s">
        <v>16</v>
      </c>
      <c r="E96" t="s">
        <v>340</v>
      </c>
      <c r="F96" t="s">
        <v>184</v>
      </c>
      <c r="G96" t="s">
        <v>12</v>
      </c>
      <c r="H96" t="s">
        <v>13</v>
      </c>
    </row>
    <row r="97" spans="1:8">
      <c r="A97" t="s">
        <v>341</v>
      </c>
      <c r="B97" t="s">
        <v>342</v>
      </c>
      <c r="C97">
        <v>62</v>
      </c>
      <c r="D97" t="s">
        <v>16</v>
      </c>
      <c r="E97" t="s">
        <v>343</v>
      </c>
      <c r="F97" t="s">
        <v>58</v>
      </c>
      <c r="G97" t="s">
        <v>12</v>
      </c>
      <c r="H97" t="s">
        <v>19</v>
      </c>
    </row>
    <row r="98" spans="1:8">
      <c r="A98" t="s">
        <v>344</v>
      </c>
      <c r="B98" t="s">
        <v>345</v>
      </c>
      <c r="C98">
        <v>30</v>
      </c>
      <c r="D98" t="s">
        <v>16</v>
      </c>
      <c r="E98" t="s">
        <v>346</v>
      </c>
      <c r="F98" t="s">
        <v>328</v>
      </c>
      <c r="G98" t="s">
        <v>12</v>
      </c>
      <c r="H98" t="s">
        <v>19</v>
      </c>
    </row>
    <row r="99" spans="1:8">
      <c r="A99" t="s">
        <v>347</v>
      </c>
      <c r="B99" t="s">
        <v>348</v>
      </c>
      <c r="C99">
        <v>36</v>
      </c>
      <c r="D99" t="s">
        <v>9</v>
      </c>
      <c r="E99" t="s">
        <v>349</v>
      </c>
      <c r="F99" t="s">
        <v>39</v>
      </c>
      <c r="G99" t="s">
        <v>12</v>
      </c>
      <c r="H99" t="s">
        <v>31</v>
      </c>
    </row>
    <row r="100" spans="1:8">
      <c r="A100" t="s">
        <v>350</v>
      </c>
      <c r="B100" t="s">
        <v>351</v>
      </c>
      <c r="C100">
        <v>24</v>
      </c>
      <c r="D100" t="s">
        <v>9</v>
      </c>
      <c r="E100" t="s">
        <v>352</v>
      </c>
      <c r="F100" t="s">
        <v>163</v>
      </c>
      <c r="G100" t="s">
        <v>12</v>
      </c>
      <c r="H100" t="s">
        <v>13</v>
      </c>
    </row>
    <row r="101" spans="1:8">
      <c r="A101" t="s">
        <v>353</v>
      </c>
      <c r="B101" t="s">
        <v>354</v>
      </c>
      <c r="C101">
        <v>35</v>
      </c>
      <c r="D101" t="s">
        <v>9</v>
      </c>
      <c r="E101" t="s">
        <v>355</v>
      </c>
      <c r="F101" t="s">
        <v>237</v>
      </c>
      <c r="G101" t="s">
        <v>12</v>
      </c>
      <c r="H101" t="s">
        <v>31</v>
      </c>
    </row>
    <row r="102" spans="1:8">
      <c r="A102" t="s">
        <v>356</v>
      </c>
      <c r="B102" t="s">
        <v>357</v>
      </c>
      <c r="C102">
        <v>53</v>
      </c>
      <c r="D102" t="s">
        <v>16</v>
      </c>
      <c r="E102" t="s">
        <v>358</v>
      </c>
      <c r="F102" t="s">
        <v>359</v>
      </c>
      <c r="G102" t="s">
        <v>12</v>
      </c>
      <c r="H102" t="s">
        <v>19</v>
      </c>
    </row>
    <row r="103" spans="1:8">
      <c r="A103" t="s">
        <v>360</v>
      </c>
      <c r="B103" t="s">
        <v>361</v>
      </c>
      <c r="C103">
        <v>29</v>
      </c>
      <c r="D103" t="s">
        <v>9</v>
      </c>
      <c r="E103" t="s">
        <v>362</v>
      </c>
      <c r="F103" t="s">
        <v>117</v>
      </c>
      <c r="G103" t="s">
        <v>12</v>
      </c>
      <c r="H103" t="s">
        <v>13</v>
      </c>
    </row>
    <row r="104" spans="1:8">
      <c r="A104" t="s">
        <v>363</v>
      </c>
      <c r="B104" t="s">
        <v>364</v>
      </c>
      <c r="C104">
        <v>34</v>
      </c>
      <c r="D104" t="s">
        <v>16</v>
      </c>
      <c r="E104" t="s">
        <v>365</v>
      </c>
      <c r="F104" t="s">
        <v>51</v>
      </c>
      <c r="G104" t="s">
        <v>12</v>
      </c>
      <c r="H104" t="s">
        <v>26</v>
      </c>
    </row>
    <row r="105" spans="1:8">
      <c r="A105" t="s">
        <v>366</v>
      </c>
      <c r="B105" t="s">
        <v>367</v>
      </c>
      <c r="C105">
        <v>21</v>
      </c>
      <c r="D105" t="s">
        <v>9</v>
      </c>
      <c r="E105" t="s">
        <v>368</v>
      </c>
      <c r="F105" t="s">
        <v>167</v>
      </c>
      <c r="G105" t="s">
        <v>12</v>
      </c>
      <c r="H105" t="s">
        <v>26</v>
      </c>
    </row>
    <row r="106" spans="1:8">
      <c r="A106" t="s">
        <v>369</v>
      </c>
      <c r="B106" t="s">
        <v>370</v>
      </c>
      <c r="C106">
        <v>64</v>
      </c>
      <c r="D106" t="s">
        <v>9</v>
      </c>
      <c r="E106" t="s">
        <v>371</v>
      </c>
      <c r="F106" t="s">
        <v>81</v>
      </c>
      <c r="G106" t="s">
        <v>12</v>
      </c>
      <c r="H106" t="s">
        <v>31</v>
      </c>
    </row>
    <row r="107" spans="1:8">
      <c r="A107" t="s">
        <v>372</v>
      </c>
      <c r="B107" t="s">
        <v>373</v>
      </c>
      <c r="C107">
        <v>50</v>
      </c>
      <c r="D107" t="s">
        <v>16</v>
      </c>
      <c r="E107" t="s">
        <v>374</v>
      </c>
      <c r="F107" t="s">
        <v>250</v>
      </c>
      <c r="G107" t="s">
        <v>12</v>
      </c>
      <c r="H107" t="s">
        <v>13</v>
      </c>
    </row>
    <row r="108" spans="1:8">
      <c r="A108" t="s">
        <v>375</v>
      </c>
      <c r="B108" t="s">
        <v>376</v>
      </c>
      <c r="C108">
        <v>53</v>
      </c>
      <c r="D108" t="s">
        <v>16</v>
      </c>
      <c r="E108" t="s">
        <v>377</v>
      </c>
      <c r="F108" t="s">
        <v>217</v>
      </c>
      <c r="G108" t="s">
        <v>12</v>
      </c>
      <c r="H108" t="s">
        <v>26</v>
      </c>
    </row>
    <row r="109" spans="1:8">
      <c r="A109" t="s">
        <v>378</v>
      </c>
      <c r="B109" t="s">
        <v>379</v>
      </c>
      <c r="C109">
        <v>62</v>
      </c>
      <c r="D109" t="s">
        <v>16</v>
      </c>
      <c r="E109" t="s">
        <v>380</v>
      </c>
      <c r="F109" t="s">
        <v>18</v>
      </c>
      <c r="G109" t="s">
        <v>12</v>
      </c>
      <c r="H109" t="s">
        <v>19</v>
      </c>
    </row>
    <row r="110" spans="1:8">
      <c r="A110" t="s">
        <v>381</v>
      </c>
      <c r="B110" t="s">
        <v>382</v>
      </c>
      <c r="C110">
        <v>38</v>
      </c>
      <c r="D110" t="s">
        <v>9</v>
      </c>
      <c r="E110" t="s">
        <v>383</v>
      </c>
      <c r="F110" t="s">
        <v>47</v>
      </c>
      <c r="G110" t="s">
        <v>12</v>
      </c>
      <c r="H110" t="s">
        <v>26</v>
      </c>
    </row>
    <row r="111" spans="1:8">
      <c r="A111" t="s">
        <v>384</v>
      </c>
      <c r="B111" t="s">
        <v>385</v>
      </c>
      <c r="C111">
        <v>27</v>
      </c>
      <c r="D111" t="s">
        <v>9</v>
      </c>
      <c r="E111" t="s">
        <v>386</v>
      </c>
      <c r="F111" t="s">
        <v>43</v>
      </c>
      <c r="G111" t="s">
        <v>12</v>
      </c>
      <c r="H111" t="s">
        <v>31</v>
      </c>
    </row>
    <row r="112" spans="1:8">
      <c r="A112" t="s">
        <v>387</v>
      </c>
      <c r="B112" t="s">
        <v>388</v>
      </c>
      <c r="C112">
        <v>40</v>
      </c>
      <c r="D112" t="s">
        <v>16</v>
      </c>
      <c r="E112" t="s">
        <v>389</v>
      </c>
      <c r="F112" t="s">
        <v>140</v>
      </c>
      <c r="G112" t="s">
        <v>12</v>
      </c>
      <c r="H112" t="s">
        <v>13</v>
      </c>
    </row>
    <row r="113" spans="1:8">
      <c r="A113" t="s">
        <v>390</v>
      </c>
      <c r="B113" t="s">
        <v>391</v>
      </c>
      <c r="C113">
        <v>18</v>
      </c>
      <c r="D113" t="s">
        <v>16</v>
      </c>
      <c r="E113" t="s">
        <v>392</v>
      </c>
      <c r="F113" t="s">
        <v>133</v>
      </c>
      <c r="G113" t="s">
        <v>12</v>
      </c>
      <c r="H113" t="s">
        <v>19</v>
      </c>
    </row>
    <row r="114" spans="1:8">
      <c r="A114" t="s">
        <v>393</v>
      </c>
      <c r="B114" t="s">
        <v>394</v>
      </c>
      <c r="C114">
        <v>27</v>
      </c>
      <c r="D114" t="s">
        <v>16</v>
      </c>
      <c r="E114" t="s">
        <v>395</v>
      </c>
      <c r="F114" t="s">
        <v>156</v>
      </c>
      <c r="G114" t="s">
        <v>12</v>
      </c>
      <c r="H114" t="s">
        <v>31</v>
      </c>
    </row>
    <row r="115" spans="1:8">
      <c r="A115" t="s">
        <v>396</v>
      </c>
      <c r="B115" t="s">
        <v>397</v>
      </c>
      <c r="C115">
        <v>51</v>
      </c>
      <c r="D115" t="s">
        <v>9</v>
      </c>
      <c r="E115" t="s">
        <v>398</v>
      </c>
      <c r="F115" t="s">
        <v>233</v>
      </c>
      <c r="G115" t="s">
        <v>12</v>
      </c>
      <c r="H115" t="s">
        <v>13</v>
      </c>
    </row>
    <row r="116" spans="1:8">
      <c r="A116" t="s">
        <v>399</v>
      </c>
      <c r="B116" t="s">
        <v>400</v>
      </c>
      <c r="C116">
        <v>30</v>
      </c>
      <c r="D116" t="s">
        <v>9</v>
      </c>
      <c r="E116" t="s">
        <v>401</v>
      </c>
      <c r="F116" t="s">
        <v>184</v>
      </c>
      <c r="G116" t="s">
        <v>12</v>
      </c>
      <c r="H116" t="s">
        <v>26</v>
      </c>
    </row>
    <row r="117" spans="1:8">
      <c r="A117" t="s">
        <v>402</v>
      </c>
      <c r="B117" t="s">
        <v>403</v>
      </c>
      <c r="C117">
        <v>53</v>
      </c>
      <c r="D117" t="s">
        <v>16</v>
      </c>
      <c r="E117" t="s">
        <v>404</v>
      </c>
      <c r="F117" t="s">
        <v>18</v>
      </c>
      <c r="G117" t="s">
        <v>12</v>
      </c>
      <c r="H117" t="s">
        <v>19</v>
      </c>
    </row>
    <row r="118" spans="1:8">
      <c r="A118" t="s">
        <v>405</v>
      </c>
      <c r="B118" t="s">
        <v>406</v>
      </c>
      <c r="C118">
        <v>18</v>
      </c>
      <c r="D118" t="s">
        <v>16</v>
      </c>
      <c r="E118" t="s">
        <v>407</v>
      </c>
      <c r="F118" t="s">
        <v>217</v>
      </c>
      <c r="G118" t="s">
        <v>12</v>
      </c>
      <c r="H118" t="s">
        <v>19</v>
      </c>
    </row>
    <row r="119" spans="1:8">
      <c r="A119" t="s">
        <v>408</v>
      </c>
      <c r="B119" t="s">
        <v>409</v>
      </c>
      <c r="C119">
        <v>21</v>
      </c>
      <c r="D119" t="s">
        <v>16</v>
      </c>
      <c r="E119" t="s">
        <v>410</v>
      </c>
      <c r="F119" t="s">
        <v>74</v>
      </c>
      <c r="G119" t="s">
        <v>12</v>
      </c>
      <c r="H119" t="s">
        <v>19</v>
      </c>
    </row>
    <row r="120" spans="1:8">
      <c r="A120" t="s">
        <v>411</v>
      </c>
      <c r="B120" t="s">
        <v>412</v>
      </c>
      <c r="C120">
        <v>36</v>
      </c>
      <c r="D120" t="s">
        <v>9</v>
      </c>
      <c r="E120" t="s">
        <v>413</v>
      </c>
      <c r="F120" t="s">
        <v>70</v>
      </c>
      <c r="G120" t="s">
        <v>12</v>
      </c>
      <c r="H120" t="s">
        <v>19</v>
      </c>
    </row>
    <row r="121" spans="1:8">
      <c r="A121" t="s">
        <v>414</v>
      </c>
      <c r="B121" t="s">
        <v>415</v>
      </c>
      <c r="C121">
        <v>40</v>
      </c>
      <c r="D121" t="s">
        <v>9</v>
      </c>
      <c r="E121" t="s">
        <v>416</v>
      </c>
      <c r="F121" t="s">
        <v>237</v>
      </c>
      <c r="G121" t="s">
        <v>12</v>
      </c>
      <c r="H121" t="s">
        <v>26</v>
      </c>
    </row>
    <row r="122" spans="1:8">
      <c r="A122" t="s">
        <v>417</v>
      </c>
      <c r="B122" t="s">
        <v>418</v>
      </c>
      <c r="C122">
        <v>44</v>
      </c>
      <c r="D122" t="s">
        <v>16</v>
      </c>
      <c r="E122" t="s">
        <v>3826</v>
      </c>
      <c r="F122" t="s">
        <v>51</v>
      </c>
      <c r="G122" t="s">
        <v>12</v>
      </c>
      <c r="H122" t="s">
        <v>19</v>
      </c>
    </row>
    <row r="123" spans="1:8">
      <c r="A123" t="s">
        <v>419</v>
      </c>
      <c r="B123" t="s">
        <v>420</v>
      </c>
      <c r="C123">
        <v>62</v>
      </c>
      <c r="D123" t="s">
        <v>9</v>
      </c>
      <c r="E123" t="s">
        <v>421</v>
      </c>
      <c r="F123" t="s">
        <v>99</v>
      </c>
      <c r="G123" t="s">
        <v>12</v>
      </c>
      <c r="H123" t="s">
        <v>19</v>
      </c>
    </row>
    <row r="124" spans="1:8">
      <c r="A124" t="s">
        <v>422</v>
      </c>
      <c r="B124" t="s">
        <v>423</v>
      </c>
      <c r="C124">
        <v>50</v>
      </c>
      <c r="D124" t="s">
        <v>9</v>
      </c>
      <c r="E124" t="s">
        <v>424</v>
      </c>
      <c r="F124" t="s">
        <v>11</v>
      </c>
      <c r="G124" t="s">
        <v>12</v>
      </c>
      <c r="H124" t="s">
        <v>19</v>
      </c>
    </row>
    <row r="125" spans="1:8">
      <c r="A125" t="s">
        <v>425</v>
      </c>
      <c r="B125" t="s">
        <v>426</v>
      </c>
      <c r="C125">
        <v>40</v>
      </c>
      <c r="D125" t="s">
        <v>9</v>
      </c>
      <c r="E125" t="s">
        <v>427</v>
      </c>
      <c r="F125" t="s">
        <v>267</v>
      </c>
      <c r="G125" t="s">
        <v>12</v>
      </c>
      <c r="H125" t="s">
        <v>31</v>
      </c>
    </row>
    <row r="126" spans="1:8">
      <c r="A126" t="s">
        <v>428</v>
      </c>
      <c r="B126" t="s">
        <v>429</v>
      </c>
      <c r="C126">
        <v>26</v>
      </c>
      <c r="D126" t="s">
        <v>9</v>
      </c>
      <c r="E126" t="s">
        <v>430</v>
      </c>
      <c r="F126" t="s">
        <v>194</v>
      </c>
      <c r="G126" t="s">
        <v>12</v>
      </c>
      <c r="H126" t="s">
        <v>26</v>
      </c>
    </row>
    <row r="127" spans="1:8">
      <c r="A127" t="s">
        <v>431</v>
      </c>
      <c r="B127" t="s">
        <v>432</v>
      </c>
      <c r="C127">
        <v>64</v>
      </c>
      <c r="D127" t="s">
        <v>16</v>
      </c>
      <c r="E127" t="s">
        <v>433</v>
      </c>
      <c r="F127" t="s">
        <v>434</v>
      </c>
      <c r="G127" t="s">
        <v>12</v>
      </c>
      <c r="H127" t="s">
        <v>19</v>
      </c>
    </row>
    <row r="128" spans="1:8">
      <c r="A128" t="s">
        <v>435</v>
      </c>
      <c r="B128" t="s">
        <v>436</v>
      </c>
      <c r="C128">
        <v>62</v>
      </c>
      <c r="D128" t="s">
        <v>16</v>
      </c>
      <c r="E128" t="s">
        <v>437</v>
      </c>
      <c r="F128" t="s">
        <v>133</v>
      </c>
      <c r="G128" t="s">
        <v>12</v>
      </c>
      <c r="H128" t="s">
        <v>13</v>
      </c>
    </row>
    <row r="129" spans="1:8">
      <c r="A129" t="s">
        <v>438</v>
      </c>
      <c r="B129" t="s">
        <v>439</v>
      </c>
      <c r="C129">
        <v>39</v>
      </c>
      <c r="D129" t="s">
        <v>9</v>
      </c>
      <c r="E129" t="s">
        <v>440</v>
      </c>
      <c r="F129" t="s">
        <v>171</v>
      </c>
      <c r="G129" t="s">
        <v>12</v>
      </c>
      <c r="H129" t="s">
        <v>19</v>
      </c>
    </row>
    <row r="130" spans="1:8">
      <c r="A130" t="s">
        <v>441</v>
      </c>
      <c r="B130" t="s">
        <v>442</v>
      </c>
      <c r="C130">
        <v>45</v>
      </c>
      <c r="D130" t="s">
        <v>9</v>
      </c>
      <c r="E130" t="s">
        <v>443</v>
      </c>
      <c r="F130" t="s">
        <v>291</v>
      </c>
      <c r="G130" t="s">
        <v>12</v>
      </c>
      <c r="H130" t="s">
        <v>31</v>
      </c>
    </row>
    <row r="131" spans="1:8">
      <c r="A131" t="s">
        <v>444</v>
      </c>
      <c r="B131" t="s">
        <v>445</v>
      </c>
      <c r="C131">
        <v>43</v>
      </c>
      <c r="D131" t="s">
        <v>16</v>
      </c>
      <c r="E131" t="s">
        <v>446</v>
      </c>
      <c r="F131" t="s">
        <v>39</v>
      </c>
      <c r="G131" t="s">
        <v>12</v>
      </c>
      <c r="H131" t="s">
        <v>31</v>
      </c>
    </row>
    <row r="132" spans="1:8">
      <c r="A132" t="s">
        <v>447</v>
      </c>
      <c r="B132" t="s">
        <v>448</v>
      </c>
      <c r="C132">
        <v>29</v>
      </c>
      <c r="D132" t="s">
        <v>9</v>
      </c>
      <c r="E132" t="s">
        <v>3827</v>
      </c>
      <c r="F132" t="s">
        <v>167</v>
      </c>
      <c r="G132" t="s">
        <v>3828</v>
      </c>
      <c r="H132" t="s">
        <v>19</v>
      </c>
    </row>
    <row r="133" spans="1:8">
      <c r="A133" t="s">
        <v>449</v>
      </c>
      <c r="B133" t="s">
        <v>450</v>
      </c>
      <c r="C133">
        <v>34</v>
      </c>
      <c r="D133" t="s">
        <v>16</v>
      </c>
      <c r="E133" t="s">
        <v>451</v>
      </c>
      <c r="F133" t="s">
        <v>22</v>
      </c>
      <c r="G133" t="s">
        <v>12</v>
      </c>
      <c r="H133" t="s">
        <v>26</v>
      </c>
    </row>
    <row r="134" spans="1:8">
      <c r="A134" t="s">
        <v>452</v>
      </c>
      <c r="B134" t="s">
        <v>453</v>
      </c>
      <c r="C134">
        <v>57</v>
      </c>
      <c r="D134" t="s">
        <v>16</v>
      </c>
      <c r="E134" t="s">
        <v>454</v>
      </c>
      <c r="F134" t="s">
        <v>25</v>
      </c>
      <c r="G134" t="s">
        <v>12</v>
      </c>
      <c r="H134" t="s">
        <v>13</v>
      </c>
    </row>
    <row r="135" spans="1:8">
      <c r="A135" t="s">
        <v>455</v>
      </c>
      <c r="B135" t="s">
        <v>456</v>
      </c>
      <c r="C135">
        <v>62</v>
      </c>
      <c r="D135" t="s">
        <v>16</v>
      </c>
      <c r="E135" t="s">
        <v>457</v>
      </c>
      <c r="F135" t="s">
        <v>250</v>
      </c>
      <c r="G135" t="s">
        <v>12</v>
      </c>
      <c r="H135" t="s">
        <v>26</v>
      </c>
    </row>
    <row r="136" spans="1:8">
      <c r="A136" t="s">
        <v>458</v>
      </c>
      <c r="B136" t="s">
        <v>459</v>
      </c>
      <c r="C136">
        <v>54</v>
      </c>
      <c r="D136" t="s">
        <v>9</v>
      </c>
      <c r="E136" t="s">
        <v>460</v>
      </c>
      <c r="F136" t="s">
        <v>74</v>
      </c>
      <c r="G136" t="s">
        <v>12</v>
      </c>
      <c r="H136" t="s">
        <v>13</v>
      </c>
    </row>
    <row r="137" spans="1:8">
      <c r="A137" t="s">
        <v>461</v>
      </c>
      <c r="B137" t="s">
        <v>462</v>
      </c>
      <c r="C137">
        <v>33</v>
      </c>
      <c r="D137" t="s">
        <v>16</v>
      </c>
      <c r="E137" t="s">
        <v>463</v>
      </c>
      <c r="F137" t="s">
        <v>156</v>
      </c>
      <c r="G137" t="s">
        <v>12</v>
      </c>
      <c r="H137" t="s">
        <v>19</v>
      </c>
    </row>
    <row r="138" spans="1:8">
      <c r="A138" t="s">
        <v>464</v>
      </c>
      <c r="B138" t="s">
        <v>465</v>
      </c>
      <c r="C138">
        <v>29</v>
      </c>
      <c r="D138" t="s">
        <v>9</v>
      </c>
      <c r="E138" t="s">
        <v>466</v>
      </c>
      <c r="F138" t="s">
        <v>70</v>
      </c>
      <c r="G138" t="s">
        <v>12</v>
      </c>
      <c r="H138" t="s">
        <v>31</v>
      </c>
    </row>
    <row r="139" spans="1:8">
      <c r="A139" t="s">
        <v>467</v>
      </c>
      <c r="B139" t="s">
        <v>468</v>
      </c>
      <c r="C139">
        <v>55</v>
      </c>
      <c r="D139" t="s">
        <v>16</v>
      </c>
      <c r="E139" t="s">
        <v>469</v>
      </c>
      <c r="F139" t="s">
        <v>25</v>
      </c>
      <c r="G139" t="s">
        <v>12</v>
      </c>
      <c r="H139" t="s">
        <v>19</v>
      </c>
    </row>
    <row r="140" spans="1:8">
      <c r="A140" t="s">
        <v>470</v>
      </c>
      <c r="B140" t="s">
        <v>471</v>
      </c>
      <c r="C140">
        <v>43</v>
      </c>
      <c r="D140" t="s">
        <v>9</v>
      </c>
      <c r="E140" t="s">
        <v>395</v>
      </c>
      <c r="F140" t="s">
        <v>287</v>
      </c>
      <c r="G140" t="s">
        <v>12</v>
      </c>
      <c r="H140" t="s">
        <v>13</v>
      </c>
    </row>
    <row r="141" spans="1:8">
      <c r="A141" t="s">
        <v>472</v>
      </c>
      <c r="B141" t="s">
        <v>473</v>
      </c>
      <c r="C141">
        <v>32</v>
      </c>
      <c r="D141" t="s">
        <v>9</v>
      </c>
      <c r="E141" t="s">
        <v>474</v>
      </c>
      <c r="F141" t="s">
        <v>117</v>
      </c>
      <c r="G141" t="s">
        <v>12</v>
      </c>
      <c r="H141" t="s">
        <v>26</v>
      </c>
    </row>
    <row r="142" spans="1:8">
      <c r="A142" t="s">
        <v>475</v>
      </c>
      <c r="B142" t="s">
        <v>476</v>
      </c>
      <c r="C142">
        <v>63</v>
      </c>
      <c r="D142" t="s">
        <v>16</v>
      </c>
      <c r="E142" t="s">
        <v>477</v>
      </c>
      <c r="F142" t="s">
        <v>51</v>
      </c>
      <c r="G142" t="s">
        <v>12</v>
      </c>
      <c r="H142" t="s">
        <v>13</v>
      </c>
    </row>
    <row r="143" spans="1:8">
      <c r="A143" t="s">
        <v>478</v>
      </c>
      <c r="B143" t="s">
        <v>479</v>
      </c>
      <c r="C143">
        <v>30</v>
      </c>
      <c r="D143" t="s">
        <v>9</v>
      </c>
      <c r="E143" t="s">
        <v>480</v>
      </c>
      <c r="F143" t="s">
        <v>30</v>
      </c>
      <c r="G143" t="s">
        <v>3828</v>
      </c>
      <c r="H143" t="s">
        <v>26</v>
      </c>
    </row>
    <row r="144" spans="1:8">
      <c r="A144" t="s">
        <v>481</v>
      </c>
      <c r="B144" t="s">
        <v>482</v>
      </c>
      <c r="C144">
        <v>37</v>
      </c>
      <c r="D144" t="s">
        <v>9</v>
      </c>
      <c r="E144" t="s">
        <v>483</v>
      </c>
      <c r="F144" t="s">
        <v>66</v>
      </c>
      <c r="G144" t="s">
        <v>12</v>
      </c>
      <c r="H144" t="s">
        <v>26</v>
      </c>
    </row>
    <row r="145" spans="1:8">
      <c r="A145" t="s">
        <v>484</v>
      </c>
      <c r="B145" t="s">
        <v>485</v>
      </c>
      <c r="C145">
        <v>46</v>
      </c>
      <c r="D145" t="s">
        <v>9</v>
      </c>
      <c r="E145" t="s">
        <v>486</v>
      </c>
      <c r="F145" t="s">
        <v>22</v>
      </c>
      <c r="G145" t="s">
        <v>12</v>
      </c>
      <c r="H145" t="s">
        <v>26</v>
      </c>
    </row>
    <row r="146" spans="1:8">
      <c r="A146" t="s">
        <v>487</v>
      </c>
      <c r="B146" t="s">
        <v>488</v>
      </c>
      <c r="C146">
        <v>62</v>
      </c>
      <c r="D146" t="s">
        <v>16</v>
      </c>
      <c r="E146" t="s">
        <v>489</v>
      </c>
      <c r="F146" t="s">
        <v>184</v>
      </c>
      <c r="G146" t="s">
        <v>12</v>
      </c>
      <c r="H146" t="s">
        <v>26</v>
      </c>
    </row>
    <row r="147" spans="1:8">
      <c r="A147" t="s">
        <v>490</v>
      </c>
      <c r="B147" t="s">
        <v>491</v>
      </c>
      <c r="C147">
        <v>46</v>
      </c>
      <c r="D147" t="s">
        <v>9</v>
      </c>
      <c r="E147" t="s">
        <v>492</v>
      </c>
      <c r="F147" t="s">
        <v>254</v>
      </c>
      <c r="G147" t="s">
        <v>12</v>
      </c>
      <c r="H147" t="s">
        <v>19</v>
      </c>
    </row>
    <row r="148" spans="1:8">
      <c r="A148" t="s">
        <v>493</v>
      </c>
      <c r="B148" t="s">
        <v>494</v>
      </c>
      <c r="C148">
        <v>32</v>
      </c>
      <c r="D148" t="s">
        <v>16</v>
      </c>
      <c r="E148" t="s">
        <v>495</v>
      </c>
      <c r="F148" t="s">
        <v>317</v>
      </c>
      <c r="G148" t="s">
        <v>12</v>
      </c>
      <c r="H148" t="s">
        <v>13</v>
      </c>
    </row>
    <row r="149" spans="1:8">
      <c r="A149" t="s">
        <v>496</v>
      </c>
      <c r="B149" t="s">
        <v>497</v>
      </c>
      <c r="C149">
        <v>49</v>
      </c>
      <c r="D149" t="s">
        <v>16</v>
      </c>
      <c r="E149" t="s">
        <v>498</v>
      </c>
      <c r="F149" t="s">
        <v>163</v>
      </c>
      <c r="G149" t="s">
        <v>12</v>
      </c>
      <c r="H149" t="s">
        <v>19</v>
      </c>
    </row>
    <row r="150" spans="1:8">
      <c r="A150" t="s">
        <v>499</v>
      </c>
      <c r="B150" t="s">
        <v>500</v>
      </c>
      <c r="C150">
        <v>42</v>
      </c>
      <c r="D150" t="s">
        <v>16</v>
      </c>
      <c r="E150" t="s">
        <v>501</v>
      </c>
      <c r="F150" t="s">
        <v>324</v>
      </c>
      <c r="G150" t="s">
        <v>12</v>
      </c>
      <c r="H150" t="s">
        <v>26</v>
      </c>
    </row>
    <row r="151" spans="1:8">
      <c r="A151" t="s">
        <v>502</v>
      </c>
      <c r="B151" t="s">
        <v>503</v>
      </c>
      <c r="C151">
        <v>33</v>
      </c>
      <c r="D151" t="s">
        <v>9</v>
      </c>
      <c r="E151" t="s">
        <v>504</v>
      </c>
      <c r="F151" t="s">
        <v>250</v>
      </c>
      <c r="G151" t="s">
        <v>12</v>
      </c>
      <c r="H151" t="s">
        <v>19</v>
      </c>
    </row>
    <row r="152" spans="1:8">
      <c r="A152" t="s">
        <v>505</v>
      </c>
      <c r="B152" t="s">
        <v>506</v>
      </c>
      <c r="C152">
        <v>24</v>
      </c>
      <c r="D152" t="s">
        <v>9</v>
      </c>
      <c r="E152" t="s">
        <v>507</v>
      </c>
      <c r="F152" t="s">
        <v>313</v>
      </c>
      <c r="G152" t="s">
        <v>12</v>
      </c>
      <c r="H152" t="s">
        <v>13</v>
      </c>
    </row>
    <row r="153" spans="1:8">
      <c r="A153" t="s">
        <v>508</v>
      </c>
      <c r="B153" t="s">
        <v>509</v>
      </c>
      <c r="C153">
        <v>25</v>
      </c>
      <c r="D153" t="s">
        <v>16</v>
      </c>
      <c r="E153" t="s">
        <v>510</v>
      </c>
      <c r="F153" t="s">
        <v>35</v>
      </c>
      <c r="G153" t="s">
        <v>12</v>
      </c>
      <c r="H153" t="s">
        <v>13</v>
      </c>
    </row>
    <row r="154" spans="1:8">
      <c r="A154" t="s">
        <v>511</v>
      </c>
      <c r="B154" t="s">
        <v>512</v>
      </c>
      <c r="C154">
        <v>41</v>
      </c>
      <c r="D154" t="s">
        <v>16</v>
      </c>
      <c r="E154" t="s">
        <v>513</v>
      </c>
      <c r="F154" t="s">
        <v>113</v>
      </c>
      <c r="G154" t="s">
        <v>12</v>
      </c>
      <c r="H154" t="s">
        <v>19</v>
      </c>
    </row>
    <row r="155" spans="1:8">
      <c r="A155" t="s">
        <v>514</v>
      </c>
      <c r="B155" t="s">
        <v>515</v>
      </c>
      <c r="C155">
        <v>31</v>
      </c>
      <c r="D155" t="s">
        <v>9</v>
      </c>
      <c r="E155" t="s">
        <v>516</v>
      </c>
      <c r="F155" t="s">
        <v>18</v>
      </c>
      <c r="G155" t="s">
        <v>12</v>
      </c>
      <c r="H155" t="s">
        <v>26</v>
      </c>
    </row>
    <row r="156" spans="1:8">
      <c r="A156" t="s">
        <v>517</v>
      </c>
      <c r="B156" t="s">
        <v>518</v>
      </c>
      <c r="C156">
        <v>35</v>
      </c>
      <c r="D156" t="s">
        <v>16</v>
      </c>
      <c r="E156" t="s">
        <v>519</v>
      </c>
      <c r="F156" t="s">
        <v>171</v>
      </c>
      <c r="G156" t="s">
        <v>12</v>
      </c>
      <c r="H156" t="s">
        <v>13</v>
      </c>
    </row>
    <row r="157" spans="1:8">
      <c r="A157" t="s">
        <v>520</v>
      </c>
      <c r="B157" t="s">
        <v>521</v>
      </c>
      <c r="C157">
        <v>60</v>
      </c>
      <c r="D157" t="s">
        <v>16</v>
      </c>
      <c r="E157" t="s">
        <v>522</v>
      </c>
      <c r="F157" t="s">
        <v>267</v>
      </c>
      <c r="G157" t="s">
        <v>12</v>
      </c>
      <c r="H157" t="s">
        <v>13</v>
      </c>
    </row>
    <row r="158" spans="1:8">
      <c r="A158" t="s">
        <v>523</v>
      </c>
      <c r="B158" t="s">
        <v>524</v>
      </c>
      <c r="C158">
        <v>46</v>
      </c>
      <c r="D158" t="s">
        <v>9</v>
      </c>
      <c r="E158" t="s">
        <v>525</v>
      </c>
      <c r="F158" t="s">
        <v>18</v>
      </c>
      <c r="G158" t="s">
        <v>12</v>
      </c>
      <c r="H158" t="s">
        <v>26</v>
      </c>
    </row>
    <row r="159" spans="1:8">
      <c r="A159" t="s">
        <v>526</v>
      </c>
      <c r="B159" t="s">
        <v>527</v>
      </c>
      <c r="C159">
        <v>59</v>
      </c>
      <c r="D159" t="s">
        <v>9</v>
      </c>
      <c r="E159" t="s">
        <v>528</v>
      </c>
      <c r="F159" t="s">
        <v>18</v>
      </c>
      <c r="G159" t="s">
        <v>12</v>
      </c>
      <c r="H159" t="s">
        <v>19</v>
      </c>
    </row>
    <row r="160" spans="1:8">
      <c r="A160" t="s">
        <v>529</v>
      </c>
      <c r="B160" t="s">
        <v>530</v>
      </c>
      <c r="C160">
        <v>43</v>
      </c>
      <c r="D160" t="s">
        <v>9</v>
      </c>
      <c r="E160" t="s">
        <v>531</v>
      </c>
      <c r="F160" t="s">
        <v>171</v>
      </c>
      <c r="G160" t="s">
        <v>12</v>
      </c>
      <c r="H160" t="s">
        <v>26</v>
      </c>
    </row>
    <row r="161" spans="1:8">
      <c r="A161" t="s">
        <v>532</v>
      </c>
      <c r="B161" t="s">
        <v>533</v>
      </c>
      <c r="C161">
        <v>46</v>
      </c>
      <c r="D161" t="s">
        <v>16</v>
      </c>
      <c r="E161" t="s">
        <v>534</v>
      </c>
      <c r="F161" t="s">
        <v>88</v>
      </c>
      <c r="G161" t="s">
        <v>12</v>
      </c>
      <c r="H161" t="s">
        <v>13</v>
      </c>
    </row>
    <row r="162" spans="1:8">
      <c r="A162" t="s">
        <v>535</v>
      </c>
      <c r="B162" t="s">
        <v>536</v>
      </c>
      <c r="C162">
        <v>41</v>
      </c>
      <c r="D162" t="s">
        <v>16</v>
      </c>
      <c r="E162" t="s">
        <v>537</v>
      </c>
      <c r="F162" t="s">
        <v>11</v>
      </c>
      <c r="G162" t="s">
        <v>12</v>
      </c>
      <c r="H162" t="s">
        <v>19</v>
      </c>
    </row>
    <row r="163" spans="1:8">
      <c r="A163" t="s">
        <v>538</v>
      </c>
      <c r="B163" t="s">
        <v>539</v>
      </c>
      <c r="C163">
        <v>18</v>
      </c>
      <c r="D163" t="s">
        <v>16</v>
      </c>
      <c r="E163" t="s">
        <v>540</v>
      </c>
      <c r="F163" t="s">
        <v>133</v>
      </c>
      <c r="G163" t="s">
        <v>12</v>
      </c>
      <c r="H163" t="s">
        <v>31</v>
      </c>
    </row>
    <row r="164" spans="1:8">
      <c r="A164" t="s">
        <v>541</v>
      </c>
      <c r="B164" t="s">
        <v>542</v>
      </c>
      <c r="C164">
        <v>37</v>
      </c>
      <c r="D164" t="s">
        <v>9</v>
      </c>
      <c r="E164" t="s">
        <v>543</v>
      </c>
      <c r="F164" t="s">
        <v>237</v>
      </c>
      <c r="G164" t="s">
        <v>3828</v>
      </c>
      <c r="H164" t="s">
        <v>31</v>
      </c>
    </row>
    <row r="165" spans="1:8">
      <c r="A165" t="s">
        <v>544</v>
      </c>
      <c r="B165" t="s">
        <v>545</v>
      </c>
      <c r="C165">
        <v>21</v>
      </c>
      <c r="D165" t="s">
        <v>9</v>
      </c>
      <c r="E165" t="s">
        <v>546</v>
      </c>
      <c r="F165" t="s">
        <v>194</v>
      </c>
      <c r="G165" t="s">
        <v>12</v>
      </c>
      <c r="H165" t="s">
        <v>26</v>
      </c>
    </row>
    <row r="166" spans="1:8">
      <c r="A166" t="s">
        <v>547</v>
      </c>
      <c r="B166" t="s">
        <v>548</v>
      </c>
      <c r="C166">
        <v>39</v>
      </c>
      <c r="D166" t="s">
        <v>16</v>
      </c>
      <c r="E166" t="s">
        <v>549</v>
      </c>
      <c r="F166" t="s">
        <v>81</v>
      </c>
      <c r="G166" t="s">
        <v>12</v>
      </c>
      <c r="H166" t="s">
        <v>31</v>
      </c>
    </row>
    <row r="167" spans="1:8">
      <c r="A167" t="s">
        <v>550</v>
      </c>
      <c r="B167" t="s">
        <v>551</v>
      </c>
      <c r="C167">
        <v>47</v>
      </c>
      <c r="D167" t="s">
        <v>16</v>
      </c>
      <c r="E167" t="s">
        <v>552</v>
      </c>
      <c r="F167" t="s">
        <v>194</v>
      </c>
      <c r="G167" t="s">
        <v>12</v>
      </c>
      <c r="H167" t="s">
        <v>19</v>
      </c>
    </row>
    <row r="168" spans="1:8">
      <c r="A168" t="s">
        <v>553</v>
      </c>
      <c r="B168" t="s">
        <v>554</v>
      </c>
      <c r="C168">
        <v>25</v>
      </c>
      <c r="D168" t="s">
        <v>16</v>
      </c>
      <c r="E168" t="s">
        <v>555</v>
      </c>
      <c r="F168" t="s">
        <v>156</v>
      </c>
      <c r="G168" t="s">
        <v>12</v>
      </c>
      <c r="H168" t="s">
        <v>31</v>
      </c>
    </row>
    <row r="169" spans="1:8">
      <c r="A169" t="s">
        <v>556</v>
      </c>
      <c r="B169" t="s">
        <v>557</v>
      </c>
      <c r="C169">
        <v>36</v>
      </c>
      <c r="D169" t="s">
        <v>16</v>
      </c>
      <c r="E169" t="s">
        <v>558</v>
      </c>
      <c r="F169" t="s">
        <v>237</v>
      </c>
      <c r="G169" t="s">
        <v>12</v>
      </c>
      <c r="H169" t="s">
        <v>13</v>
      </c>
    </row>
    <row r="170" spans="1:8">
      <c r="A170" t="s">
        <v>559</v>
      </c>
      <c r="B170" t="s">
        <v>560</v>
      </c>
      <c r="C170">
        <v>36</v>
      </c>
      <c r="D170" t="s">
        <v>16</v>
      </c>
      <c r="E170" t="s">
        <v>561</v>
      </c>
      <c r="F170" t="s">
        <v>250</v>
      </c>
      <c r="G170" t="s">
        <v>12</v>
      </c>
      <c r="H170" t="s">
        <v>19</v>
      </c>
    </row>
    <row r="171" spans="1:8">
      <c r="A171" t="s">
        <v>562</v>
      </c>
      <c r="B171" t="s">
        <v>563</v>
      </c>
      <c r="C171">
        <v>64</v>
      </c>
      <c r="D171" t="s">
        <v>9</v>
      </c>
      <c r="E171" t="s">
        <v>564</v>
      </c>
      <c r="F171" t="s">
        <v>47</v>
      </c>
      <c r="G171" t="s">
        <v>12</v>
      </c>
      <c r="H171" t="s">
        <v>26</v>
      </c>
    </row>
    <row r="172" spans="1:8">
      <c r="A172" t="s">
        <v>565</v>
      </c>
      <c r="B172" t="s">
        <v>566</v>
      </c>
      <c r="C172">
        <v>18</v>
      </c>
      <c r="D172" t="s">
        <v>9</v>
      </c>
      <c r="E172" t="s">
        <v>567</v>
      </c>
      <c r="F172" t="s">
        <v>113</v>
      </c>
      <c r="G172" t="s">
        <v>12</v>
      </c>
      <c r="H172" t="s">
        <v>13</v>
      </c>
    </row>
    <row r="173" spans="1:8">
      <c r="A173" t="s">
        <v>568</v>
      </c>
      <c r="B173" t="s">
        <v>569</v>
      </c>
      <c r="C173">
        <v>44</v>
      </c>
      <c r="D173" t="s">
        <v>16</v>
      </c>
      <c r="E173" t="s">
        <v>570</v>
      </c>
      <c r="F173" t="s">
        <v>254</v>
      </c>
      <c r="G173" t="s">
        <v>12</v>
      </c>
      <c r="H173" t="s">
        <v>19</v>
      </c>
    </row>
    <row r="174" spans="1:8">
      <c r="A174" t="s">
        <v>571</v>
      </c>
      <c r="B174" t="s">
        <v>572</v>
      </c>
      <c r="C174">
        <v>41</v>
      </c>
      <c r="D174" t="s">
        <v>16</v>
      </c>
      <c r="E174" t="s">
        <v>573</v>
      </c>
      <c r="F174" t="s">
        <v>43</v>
      </c>
      <c r="G174" t="s">
        <v>12</v>
      </c>
      <c r="H174" t="s">
        <v>26</v>
      </c>
    </row>
    <row r="175" spans="1:8">
      <c r="A175" t="s">
        <v>574</v>
      </c>
      <c r="B175" t="s">
        <v>575</v>
      </c>
      <c r="C175">
        <v>41</v>
      </c>
      <c r="D175" t="s">
        <v>16</v>
      </c>
      <c r="E175" t="s">
        <v>398</v>
      </c>
      <c r="F175" t="s">
        <v>267</v>
      </c>
      <c r="G175" t="s">
        <v>3829</v>
      </c>
      <c r="H175" t="s">
        <v>19</v>
      </c>
    </row>
    <row r="176" spans="1:8">
      <c r="A176" t="s">
        <v>576</v>
      </c>
      <c r="B176" t="s">
        <v>577</v>
      </c>
      <c r="C176">
        <v>26</v>
      </c>
      <c r="D176" t="s">
        <v>16</v>
      </c>
      <c r="E176" t="s">
        <v>578</v>
      </c>
      <c r="F176" t="s">
        <v>171</v>
      </c>
      <c r="G176" t="s">
        <v>12</v>
      </c>
      <c r="H176" t="s">
        <v>13</v>
      </c>
    </row>
    <row r="177" spans="1:8">
      <c r="A177" t="s">
        <v>579</v>
      </c>
      <c r="B177" t="s">
        <v>580</v>
      </c>
      <c r="C177">
        <v>56</v>
      </c>
      <c r="D177" t="s">
        <v>9</v>
      </c>
      <c r="E177" t="s">
        <v>581</v>
      </c>
      <c r="F177" t="s">
        <v>99</v>
      </c>
      <c r="G177" t="s">
        <v>12</v>
      </c>
      <c r="H177" t="s">
        <v>19</v>
      </c>
    </row>
    <row r="178" spans="1:8">
      <c r="A178" t="s">
        <v>582</v>
      </c>
      <c r="B178" t="s">
        <v>583</v>
      </c>
      <c r="C178">
        <v>48</v>
      </c>
      <c r="D178" t="s">
        <v>9</v>
      </c>
      <c r="E178" t="s">
        <v>584</v>
      </c>
      <c r="F178" t="s">
        <v>171</v>
      </c>
      <c r="G178" t="s">
        <v>12</v>
      </c>
      <c r="H178" t="s">
        <v>31</v>
      </c>
    </row>
    <row r="179" spans="1:8">
      <c r="A179" t="s">
        <v>585</v>
      </c>
      <c r="B179" t="s">
        <v>586</v>
      </c>
      <c r="C179">
        <v>55</v>
      </c>
      <c r="D179" t="s">
        <v>9</v>
      </c>
      <c r="E179" t="s">
        <v>587</v>
      </c>
      <c r="F179" t="s">
        <v>588</v>
      </c>
      <c r="G179" t="s">
        <v>12</v>
      </c>
      <c r="H179" t="s">
        <v>19</v>
      </c>
    </row>
    <row r="180" spans="1:8">
      <c r="A180" t="s">
        <v>589</v>
      </c>
      <c r="B180" t="s">
        <v>590</v>
      </c>
      <c r="C180">
        <v>33</v>
      </c>
      <c r="D180" t="s">
        <v>16</v>
      </c>
      <c r="E180" t="s">
        <v>591</v>
      </c>
      <c r="F180" t="s">
        <v>317</v>
      </c>
      <c r="G180" t="s">
        <v>12</v>
      </c>
      <c r="H180" t="s">
        <v>26</v>
      </c>
    </row>
    <row r="181" spans="1:8">
      <c r="A181" t="s">
        <v>592</v>
      </c>
      <c r="B181" t="s">
        <v>593</v>
      </c>
      <c r="C181">
        <v>43</v>
      </c>
      <c r="D181" t="s">
        <v>16</v>
      </c>
      <c r="E181" t="s">
        <v>594</v>
      </c>
      <c r="F181" t="s">
        <v>117</v>
      </c>
      <c r="G181" t="s">
        <v>12</v>
      </c>
      <c r="H181" t="s">
        <v>31</v>
      </c>
    </row>
    <row r="182" spans="1:8">
      <c r="A182" t="s">
        <v>595</v>
      </c>
      <c r="B182" t="s">
        <v>596</v>
      </c>
      <c r="C182">
        <v>38</v>
      </c>
      <c r="D182" t="s">
        <v>9</v>
      </c>
      <c r="E182" t="s">
        <v>597</v>
      </c>
      <c r="F182" t="s">
        <v>434</v>
      </c>
      <c r="G182" t="s">
        <v>12</v>
      </c>
      <c r="H182" t="s">
        <v>26</v>
      </c>
    </row>
    <row r="183" spans="1:8">
      <c r="A183" t="s">
        <v>598</v>
      </c>
      <c r="B183" t="s">
        <v>599</v>
      </c>
      <c r="C183">
        <v>60</v>
      </c>
      <c r="D183" t="s">
        <v>9</v>
      </c>
      <c r="E183" t="s">
        <v>600</v>
      </c>
      <c r="F183" t="s">
        <v>58</v>
      </c>
      <c r="G183" t="s">
        <v>12</v>
      </c>
      <c r="H183" t="s">
        <v>26</v>
      </c>
    </row>
    <row r="184" spans="1:8">
      <c r="A184" t="s">
        <v>601</v>
      </c>
      <c r="B184" t="s">
        <v>602</v>
      </c>
      <c r="C184">
        <v>23</v>
      </c>
      <c r="D184" t="s">
        <v>16</v>
      </c>
      <c r="E184" t="s">
        <v>603</v>
      </c>
      <c r="F184" t="s">
        <v>96</v>
      </c>
      <c r="G184" t="s">
        <v>12</v>
      </c>
      <c r="H184" t="s">
        <v>31</v>
      </c>
    </row>
    <row r="185" spans="1:8">
      <c r="A185" t="s">
        <v>604</v>
      </c>
      <c r="B185" t="s">
        <v>605</v>
      </c>
      <c r="C185">
        <v>18</v>
      </c>
      <c r="D185" t="s">
        <v>9</v>
      </c>
      <c r="E185" t="s">
        <v>606</v>
      </c>
      <c r="F185" t="s">
        <v>58</v>
      </c>
      <c r="G185" t="s">
        <v>12</v>
      </c>
      <c r="H185" t="s">
        <v>19</v>
      </c>
    </row>
    <row r="186" spans="1:8">
      <c r="A186" t="s">
        <v>607</v>
      </c>
      <c r="B186" t="s">
        <v>608</v>
      </c>
      <c r="C186">
        <v>46</v>
      </c>
      <c r="D186" t="s">
        <v>16</v>
      </c>
      <c r="E186" t="s">
        <v>609</v>
      </c>
      <c r="F186" t="s">
        <v>18</v>
      </c>
      <c r="G186" t="s">
        <v>12</v>
      </c>
      <c r="H186" t="s">
        <v>31</v>
      </c>
    </row>
    <row r="187" spans="1:8">
      <c r="A187" t="s">
        <v>610</v>
      </c>
      <c r="B187" t="s">
        <v>611</v>
      </c>
      <c r="C187">
        <v>54</v>
      </c>
      <c r="D187" t="s">
        <v>16</v>
      </c>
      <c r="E187" t="s">
        <v>612</v>
      </c>
      <c r="F187" t="s">
        <v>88</v>
      </c>
      <c r="G187" t="s">
        <v>12</v>
      </c>
      <c r="H187" t="s">
        <v>19</v>
      </c>
    </row>
    <row r="188" spans="1:8">
      <c r="A188" t="s">
        <v>613</v>
      </c>
      <c r="B188" t="s">
        <v>614</v>
      </c>
      <c r="C188">
        <v>53</v>
      </c>
      <c r="D188" t="s">
        <v>9</v>
      </c>
      <c r="E188" t="s">
        <v>615</v>
      </c>
      <c r="F188" t="s">
        <v>113</v>
      </c>
      <c r="G188" t="s">
        <v>12</v>
      </c>
      <c r="H188" t="s">
        <v>31</v>
      </c>
    </row>
    <row r="189" spans="1:8">
      <c r="A189" t="s">
        <v>616</v>
      </c>
      <c r="B189" t="s">
        <v>617</v>
      </c>
      <c r="C189">
        <v>60</v>
      </c>
      <c r="D189" t="s">
        <v>16</v>
      </c>
      <c r="E189" t="s">
        <v>618</v>
      </c>
      <c r="F189" t="s">
        <v>22</v>
      </c>
      <c r="G189" t="s">
        <v>12</v>
      </c>
      <c r="H189" t="s">
        <v>19</v>
      </c>
    </row>
    <row r="190" spans="1:8">
      <c r="A190" t="s">
        <v>619</v>
      </c>
      <c r="B190" t="s">
        <v>620</v>
      </c>
      <c r="C190">
        <v>42</v>
      </c>
      <c r="D190" t="s">
        <v>9</v>
      </c>
      <c r="E190" t="s">
        <v>621</v>
      </c>
      <c r="F190" t="s">
        <v>233</v>
      </c>
      <c r="G190" t="s">
        <v>12</v>
      </c>
      <c r="H190" t="s">
        <v>31</v>
      </c>
    </row>
    <row r="191" spans="1:8">
      <c r="A191" t="s">
        <v>622</v>
      </c>
      <c r="B191" t="s">
        <v>623</v>
      </c>
      <c r="C191">
        <v>29</v>
      </c>
      <c r="D191" t="s">
        <v>9</v>
      </c>
      <c r="E191" t="s">
        <v>624</v>
      </c>
      <c r="F191" t="s">
        <v>588</v>
      </c>
      <c r="G191" t="s">
        <v>12</v>
      </c>
      <c r="H191" t="s">
        <v>13</v>
      </c>
    </row>
    <row r="192" spans="1:8">
      <c r="A192" t="s">
        <v>625</v>
      </c>
      <c r="B192" t="s">
        <v>626</v>
      </c>
      <c r="C192">
        <v>21</v>
      </c>
      <c r="D192" t="s">
        <v>9</v>
      </c>
      <c r="E192" t="s">
        <v>627</v>
      </c>
      <c r="F192" t="s">
        <v>58</v>
      </c>
      <c r="G192" t="s">
        <v>12</v>
      </c>
      <c r="H192" t="s">
        <v>26</v>
      </c>
    </row>
    <row r="193" spans="1:8">
      <c r="A193" t="s">
        <v>628</v>
      </c>
      <c r="B193" t="s">
        <v>629</v>
      </c>
      <c r="C193">
        <v>29</v>
      </c>
      <c r="D193" t="s">
        <v>16</v>
      </c>
      <c r="E193" t="s">
        <v>630</v>
      </c>
      <c r="F193" t="s">
        <v>25</v>
      </c>
      <c r="G193" t="s">
        <v>12</v>
      </c>
      <c r="H193" t="s">
        <v>26</v>
      </c>
    </row>
    <row r="194" spans="1:8">
      <c r="A194" t="s">
        <v>631</v>
      </c>
      <c r="B194" t="s">
        <v>632</v>
      </c>
      <c r="C194">
        <v>26</v>
      </c>
      <c r="D194" t="s">
        <v>9</v>
      </c>
      <c r="E194" t="s">
        <v>633</v>
      </c>
      <c r="F194" t="s">
        <v>106</v>
      </c>
      <c r="G194" t="s">
        <v>12</v>
      </c>
      <c r="H194" t="s">
        <v>13</v>
      </c>
    </row>
    <row r="195" spans="1:8">
      <c r="A195" t="s">
        <v>634</v>
      </c>
      <c r="B195" t="s">
        <v>635</v>
      </c>
      <c r="C195">
        <v>38</v>
      </c>
      <c r="D195" t="s">
        <v>9</v>
      </c>
      <c r="E195" t="s">
        <v>636</v>
      </c>
      <c r="F195" t="s">
        <v>81</v>
      </c>
      <c r="G195" t="s">
        <v>12</v>
      </c>
      <c r="H195" t="s">
        <v>13</v>
      </c>
    </row>
    <row r="196" spans="1:8">
      <c r="A196" t="s">
        <v>637</v>
      </c>
      <c r="B196" t="s">
        <v>638</v>
      </c>
      <c r="C196">
        <v>46</v>
      </c>
      <c r="D196" t="s">
        <v>9</v>
      </c>
      <c r="E196" t="s">
        <v>639</v>
      </c>
      <c r="F196" t="s">
        <v>51</v>
      </c>
      <c r="G196" t="s">
        <v>12</v>
      </c>
      <c r="H196" t="s">
        <v>13</v>
      </c>
    </row>
    <row r="197" spans="1:8">
      <c r="A197" t="s">
        <v>640</v>
      </c>
      <c r="B197" t="s">
        <v>641</v>
      </c>
      <c r="C197">
        <v>60</v>
      </c>
      <c r="D197" t="s">
        <v>9</v>
      </c>
      <c r="E197" t="s">
        <v>642</v>
      </c>
      <c r="F197" t="s">
        <v>133</v>
      </c>
      <c r="G197" t="s">
        <v>12</v>
      </c>
      <c r="H197" t="s">
        <v>31</v>
      </c>
    </row>
    <row r="198" spans="1:8">
      <c r="A198" t="s">
        <v>643</v>
      </c>
      <c r="B198" t="s">
        <v>644</v>
      </c>
      <c r="C198">
        <v>18</v>
      </c>
      <c r="D198" t="s">
        <v>16</v>
      </c>
      <c r="E198" t="s">
        <v>645</v>
      </c>
      <c r="F198" t="s">
        <v>163</v>
      </c>
      <c r="G198" t="s">
        <v>12</v>
      </c>
      <c r="H198" t="s">
        <v>19</v>
      </c>
    </row>
    <row r="199" spans="1:8">
      <c r="A199" t="s">
        <v>646</v>
      </c>
      <c r="B199" t="s">
        <v>647</v>
      </c>
      <c r="C199">
        <v>45</v>
      </c>
      <c r="D199" t="s">
        <v>16</v>
      </c>
      <c r="E199" t="s">
        <v>207</v>
      </c>
      <c r="F199" t="s">
        <v>201</v>
      </c>
      <c r="G199" t="s">
        <v>12</v>
      </c>
      <c r="H199" t="s">
        <v>19</v>
      </c>
    </row>
    <row r="200" spans="1:8">
      <c r="A200" t="s">
        <v>648</v>
      </c>
      <c r="B200" t="s">
        <v>649</v>
      </c>
      <c r="C200">
        <v>54</v>
      </c>
      <c r="D200" t="s">
        <v>9</v>
      </c>
      <c r="E200" t="s">
        <v>650</v>
      </c>
      <c r="F200" t="s">
        <v>171</v>
      </c>
      <c r="G200" t="s">
        <v>12</v>
      </c>
      <c r="H200" t="s">
        <v>26</v>
      </c>
    </row>
    <row r="201" spans="1:8">
      <c r="A201" t="s">
        <v>651</v>
      </c>
      <c r="B201" t="s">
        <v>652</v>
      </c>
      <c r="C201">
        <v>46</v>
      </c>
      <c r="D201" t="s">
        <v>9</v>
      </c>
      <c r="E201" t="s">
        <v>653</v>
      </c>
      <c r="F201" t="s">
        <v>237</v>
      </c>
      <c r="G201" t="s">
        <v>12</v>
      </c>
      <c r="H201" t="s">
        <v>26</v>
      </c>
    </row>
    <row r="202" spans="1:8">
      <c r="A202" t="s">
        <v>654</v>
      </c>
      <c r="B202" t="s">
        <v>655</v>
      </c>
      <c r="C202">
        <v>30</v>
      </c>
      <c r="D202" t="s">
        <v>9</v>
      </c>
      <c r="E202" t="s">
        <v>656</v>
      </c>
      <c r="F202" t="s">
        <v>434</v>
      </c>
      <c r="G202" t="s">
        <v>12</v>
      </c>
      <c r="H202" t="s">
        <v>19</v>
      </c>
    </row>
    <row r="203" spans="1:8">
      <c r="A203" t="s">
        <v>657</v>
      </c>
      <c r="B203" t="s">
        <v>658</v>
      </c>
      <c r="C203">
        <v>25</v>
      </c>
      <c r="D203" t="s">
        <v>16</v>
      </c>
      <c r="E203" t="s">
        <v>659</v>
      </c>
      <c r="F203" t="s">
        <v>156</v>
      </c>
      <c r="G203" t="s">
        <v>12</v>
      </c>
      <c r="H203" t="s">
        <v>26</v>
      </c>
    </row>
    <row r="204" spans="1:8">
      <c r="A204" t="s">
        <v>660</v>
      </c>
      <c r="B204" t="s">
        <v>661</v>
      </c>
      <c r="C204">
        <v>37</v>
      </c>
      <c r="D204" t="s">
        <v>16</v>
      </c>
      <c r="E204" t="s">
        <v>662</v>
      </c>
      <c r="F204" t="s">
        <v>62</v>
      </c>
      <c r="G204" t="s">
        <v>12</v>
      </c>
      <c r="H204" t="s">
        <v>19</v>
      </c>
    </row>
    <row r="205" spans="1:8">
      <c r="A205" t="s">
        <v>663</v>
      </c>
      <c r="B205" t="s">
        <v>664</v>
      </c>
      <c r="C205">
        <v>47</v>
      </c>
      <c r="D205" t="s">
        <v>9</v>
      </c>
      <c r="E205" t="s">
        <v>665</v>
      </c>
      <c r="F205" t="s">
        <v>267</v>
      </c>
      <c r="G205" t="s">
        <v>12</v>
      </c>
      <c r="H205" t="s">
        <v>19</v>
      </c>
    </row>
    <row r="206" spans="1:8">
      <c r="A206" t="s">
        <v>666</v>
      </c>
      <c r="B206" t="s">
        <v>667</v>
      </c>
      <c r="C206">
        <v>52</v>
      </c>
      <c r="D206" t="s">
        <v>9</v>
      </c>
      <c r="E206" t="s">
        <v>668</v>
      </c>
      <c r="F206" t="s">
        <v>287</v>
      </c>
      <c r="G206" t="s">
        <v>12</v>
      </c>
      <c r="H206" t="s">
        <v>19</v>
      </c>
    </row>
    <row r="207" spans="1:8">
      <c r="A207" t="s">
        <v>669</v>
      </c>
      <c r="B207" t="s">
        <v>670</v>
      </c>
      <c r="C207">
        <v>44</v>
      </c>
      <c r="D207" t="s">
        <v>16</v>
      </c>
      <c r="E207" t="s">
        <v>671</v>
      </c>
      <c r="F207" t="s">
        <v>88</v>
      </c>
      <c r="G207" t="s">
        <v>12</v>
      </c>
      <c r="H207" t="s">
        <v>13</v>
      </c>
    </row>
    <row r="208" spans="1:8">
      <c r="A208" t="s">
        <v>672</v>
      </c>
      <c r="B208" t="s">
        <v>673</v>
      </c>
      <c r="C208">
        <v>26</v>
      </c>
      <c r="D208" t="s">
        <v>16</v>
      </c>
      <c r="E208" t="s">
        <v>674</v>
      </c>
      <c r="F208" t="s">
        <v>237</v>
      </c>
      <c r="G208" t="s">
        <v>12</v>
      </c>
      <c r="H208" t="s">
        <v>31</v>
      </c>
    </row>
    <row r="209" spans="1:8">
      <c r="A209" t="s">
        <v>675</v>
      </c>
      <c r="B209" t="s">
        <v>676</v>
      </c>
      <c r="C209">
        <v>28</v>
      </c>
      <c r="D209" t="s">
        <v>16</v>
      </c>
      <c r="E209" t="s">
        <v>677</v>
      </c>
      <c r="F209" t="s">
        <v>88</v>
      </c>
      <c r="G209" t="s">
        <v>12</v>
      </c>
      <c r="H209" t="s">
        <v>26</v>
      </c>
    </row>
    <row r="210" spans="1:8">
      <c r="A210" t="s">
        <v>678</v>
      </c>
      <c r="B210" t="s">
        <v>679</v>
      </c>
      <c r="C210">
        <v>54</v>
      </c>
      <c r="D210" t="s">
        <v>9</v>
      </c>
      <c r="E210" t="s">
        <v>680</v>
      </c>
      <c r="F210" t="s">
        <v>328</v>
      </c>
      <c r="G210" t="s">
        <v>12</v>
      </c>
      <c r="H210" t="s">
        <v>19</v>
      </c>
    </row>
    <row r="211" spans="1:8">
      <c r="A211" t="s">
        <v>681</v>
      </c>
      <c r="B211" t="s">
        <v>682</v>
      </c>
      <c r="C211">
        <v>50</v>
      </c>
      <c r="D211" t="s">
        <v>16</v>
      </c>
      <c r="E211" t="s">
        <v>683</v>
      </c>
      <c r="F211" t="s">
        <v>434</v>
      </c>
      <c r="G211" t="s">
        <v>12</v>
      </c>
      <c r="H211" t="s">
        <v>19</v>
      </c>
    </row>
    <row r="212" spans="1:8">
      <c r="A212" t="s">
        <v>684</v>
      </c>
      <c r="B212" t="s">
        <v>685</v>
      </c>
      <c r="C212">
        <v>48</v>
      </c>
      <c r="D212" t="s">
        <v>9</v>
      </c>
      <c r="E212" t="s">
        <v>686</v>
      </c>
      <c r="F212" t="s">
        <v>81</v>
      </c>
      <c r="G212" t="s">
        <v>12</v>
      </c>
      <c r="H212" t="s">
        <v>31</v>
      </c>
    </row>
    <row r="213" spans="1:8">
      <c r="A213" t="s">
        <v>687</v>
      </c>
      <c r="B213" t="s">
        <v>688</v>
      </c>
      <c r="C213">
        <v>20</v>
      </c>
      <c r="D213" t="s">
        <v>16</v>
      </c>
      <c r="E213" t="s">
        <v>689</v>
      </c>
      <c r="F213" t="s">
        <v>92</v>
      </c>
      <c r="G213" t="s">
        <v>12</v>
      </c>
      <c r="H213" t="s">
        <v>31</v>
      </c>
    </row>
    <row r="214" spans="1:8">
      <c r="A214" t="s">
        <v>690</v>
      </c>
      <c r="B214" t="s">
        <v>691</v>
      </c>
      <c r="C214">
        <v>63</v>
      </c>
      <c r="D214" t="s">
        <v>16</v>
      </c>
      <c r="E214" t="s">
        <v>692</v>
      </c>
      <c r="F214" t="s">
        <v>74</v>
      </c>
      <c r="G214" t="s">
        <v>12</v>
      </c>
      <c r="H214" t="s">
        <v>19</v>
      </c>
    </row>
    <row r="215" spans="1:8">
      <c r="A215" t="s">
        <v>693</v>
      </c>
      <c r="B215" t="s">
        <v>694</v>
      </c>
      <c r="C215">
        <v>42</v>
      </c>
      <c r="D215" t="s">
        <v>16</v>
      </c>
      <c r="E215" t="s">
        <v>695</v>
      </c>
      <c r="F215" t="s">
        <v>18</v>
      </c>
      <c r="G215" t="s">
        <v>12</v>
      </c>
      <c r="H215" t="s">
        <v>19</v>
      </c>
    </row>
    <row r="216" spans="1:8">
      <c r="A216" t="s">
        <v>696</v>
      </c>
      <c r="B216" t="s">
        <v>697</v>
      </c>
      <c r="C216">
        <v>61</v>
      </c>
      <c r="D216" t="s">
        <v>9</v>
      </c>
      <c r="E216" t="s">
        <v>698</v>
      </c>
      <c r="F216" t="s">
        <v>66</v>
      </c>
      <c r="G216" t="s">
        <v>12</v>
      </c>
      <c r="H216" t="s">
        <v>13</v>
      </c>
    </row>
    <row r="217" spans="1:8">
      <c r="A217" t="s">
        <v>699</v>
      </c>
      <c r="B217" t="s">
        <v>700</v>
      </c>
      <c r="C217">
        <v>50</v>
      </c>
      <c r="D217" t="s">
        <v>16</v>
      </c>
      <c r="E217" t="s">
        <v>701</v>
      </c>
      <c r="F217" t="s">
        <v>35</v>
      </c>
      <c r="G217" t="s">
        <v>12</v>
      </c>
      <c r="H217" t="s">
        <v>13</v>
      </c>
    </row>
    <row r="218" spans="1:8">
      <c r="A218" t="s">
        <v>702</v>
      </c>
      <c r="B218" t="s">
        <v>703</v>
      </c>
      <c r="C218">
        <v>44</v>
      </c>
      <c r="D218" t="s">
        <v>9</v>
      </c>
      <c r="E218" t="s">
        <v>704</v>
      </c>
      <c r="F218" t="s">
        <v>30</v>
      </c>
      <c r="G218" t="s">
        <v>12</v>
      </c>
      <c r="H218" t="s">
        <v>19</v>
      </c>
    </row>
    <row r="219" spans="1:8">
      <c r="A219" t="s">
        <v>705</v>
      </c>
      <c r="B219" t="s">
        <v>706</v>
      </c>
      <c r="C219">
        <v>42</v>
      </c>
      <c r="D219" t="s">
        <v>9</v>
      </c>
      <c r="E219" t="s">
        <v>707</v>
      </c>
      <c r="F219" t="s">
        <v>113</v>
      </c>
      <c r="G219" t="s">
        <v>12</v>
      </c>
      <c r="H219" t="s">
        <v>31</v>
      </c>
    </row>
    <row r="220" spans="1:8">
      <c r="A220" t="s">
        <v>708</v>
      </c>
      <c r="B220" t="s">
        <v>709</v>
      </c>
      <c r="C220">
        <v>46</v>
      </c>
      <c r="D220" t="s">
        <v>9</v>
      </c>
      <c r="E220" t="s">
        <v>710</v>
      </c>
      <c r="F220" t="s">
        <v>30</v>
      </c>
      <c r="G220" t="s">
        <v>12</v>
      </c>
      <c r="H220" t="s">
        <v>19</v>
      </c>
    </row>
    <row r="221" spans="1:8">
      <c r="A221" t="s">
        <v>711</v>
      </c>
      <c r="B221" t="s">
        <v>712</v>
      </c>
      <c r="C221">
        <v>47</v>
      </c>
      <c r="D221" t="s">
        <v>16</v>
      </c>
      <c r="E221" t="s">
        <v>3831</v>
      </c>
      <c r="F221" t="s">
        <v>88</v>
      </c>
      <c r="G221" t="s">
        <v>12</v>
      </c>
      <c r="H221" t="s">
        <v>13</v>
      </c>
    </row>
    <row r="222" spans="1:8">
      <c r="A222" t="s">
        <v>713</v>
      </c>
      <c r="B222" t="s">
        <v>714</v>
      </c>
      <c r="C222">
        <v>50</v>
      </c>
      <c r="D222" t="s">
        <v>16</v>
      </c>
      <c r="E222" t="s">
        <v>3830</v>
      </c>
      <c r="F222" t="s">
        <v>715</v>
      </c>
      <c r="G222" t="s">
        <v>3829</v>
      </c>
      <c r="H222" t="s">
        <v>26</v>
      </c>
    </row>
    <row r="223" spans="1:8">
      <c r="A223" t="s">
        <v>716</v>
      </c>
      <c r="B223" t="s">
        <v>717</v>
      </c>
      <c r="C223">
        <v>38</v>
      </c>
      <c r="D223" t="s">
        <v>9</v>
      </c>
      <c r="E223" t="s">
        <v>718</v>
      </c>
      <c r="F223" t="s">
        <v>81</v>
      </c>
      <c r="G223" t="s">
        <v>12</v>
      </c>
      <c r="H223" t="s">
        <v>19</v>
      </c>
    </row>
    <row r="224" spans="1:8">
      <c r="A224" t="s">
        <v>719</v>
      </c>
      <c r="B224" t="s">
        <v>720</v>
      </c>
      <c r="C224">
        <v>35</v>
      </c>
      <c r="D224" t="s">
        <v>9</v>
      </c>
      <c r="E224" t="s">
        <v>721</v>
      </c>
      <c r="F224" t="s">
        <v>233</v>
      </c>
      <c r="G224" t="s">
        <v>12</v>
      </c>
      <c r="H224" t="s">
        <v>19</v>
      </c>
    </row>
    <row r="225" spans="1:8">
      <c r="A225" t="s">
        <v>722</v>
      </c>
      <c r="B225" t="s">
        <v>723</v>
      </c>
      <c r="C225">
        <v>50</v>
      </c>
      <c r="D225" t="s">
        <v>9</v>
      </c>
      <c r="E225" t="s">
        <v>3832</v>
      </c>
      <c r="F225" t="s">
        <v>267</v>
      </c>
      <c r="G225" t="s">
        <v>12</v>
      </c>
      <c r="H225" t="s">
        <v>19</v>
      </c>
    </row>
    <row r="226" spans="1:8">
      <c r="A226" t="s">
        <v>724</v>
      </c>
      <c r="B226" t="s">
        <v>725</v>
      </c>
      <c r="C226">
        <v>29</v>
      </c>
      <c r="D226" t="s">
        <v>9</v>
      </c>
      <c r="E226" t="s">
        <v>726</v>
      </c>
      <c r="F226" t="s">
        <v>113</v>
      </c>
      <c r="G226" t="s">
        <v>12</v>
      </c>
      <c r="H226" t="s">
        <v>31</v>
      </c>
    </row>
    <row r="227" spans="1:8">
      <c r="A227" t="s">
        <v>727</v>
      </c>
      <c r="B227" t="s">
        <v>728</v>
      </c>
      <c r="C227">
        <v>46</v>
      </c>
      <c r="D227" t="s">
        <v>16</v>
      </c>
      <c r="E227" t="s">
        <v>729</v>
      </c>
      <c r="F227" t="s">
        <v>117</v>
      </c>
      <c r="G227" t="s">
        <v>12</v>
      </c>
      <c r="H227" t="s">
        <v>19</v>
      </c>
    </row>
    <row r="228" spans="1:8">
      <c r="A228" t="s">
        <v>730</v>
      </c>
      <c r="B228" t="s">
        <v>731</v>
      </c>
      <c r="C228">
        <v>54</v>
      </c>
      <c r="D228" t="s">
        <v>9</v>
      </c>
      <c r="E228" t="s">
        <v>216</v>
      </c>
      <c r="F228" t="s">
        <v>163</v>
      </c>
      <c r="G228" t="s">
        <v>12</v>
      </c>
      <c r="H228" t="s">
        <v>13</v>
      </c>
    </row>
    <row r="229" spans="1:8">
      <c r="A229" t="s">
        <v>732</v>
      </c>
      <c r="B229" t="s">
        <v>733</v>
      </c>
      <c r="C229">
        <v>63</v>
      </c>
      <c r="D229" t="s">
        <v>16</v>
      </c>
      <c r="E229" t="s">
        <v>734</v>
      </c>
      <c r="F229" t="s">
        <v>62</v>
      </c>
      <c r="G229" t="s">
        <v>12</v>
      </c>
      <c r="H229" t="s">
        <v>13</v>
      </c>
    </row>
    <row r="230" spans="1:8">
      <c r="A230" t="s">
        <v>735</v>
      </c>
      <c r="B230" t="s">
        <v>736</v>
      </c>
      <c r="C230">
        <v>52</v>
      </c>
      <c r="D230" t="s">
        <v>16</v>
      </c>
      <c r="E230" t="s">
        <v>395</v>
      </c>
      <c r="F230" t="s">
        <v>117</v>
      </c>
      <c r="G230" t="s">
        <v>12</v>
      </c>
      <c r="H230" t="s">
        <v>13</v>
      </c>
    </row>
    <row r="231" spans="1:8">
      <c r="A231" t="s">
        <v>737</v>
      </c>
      <c r="B231" t="s">
        <v>738</v>
      </c>
      <c r="C231">
        <v>32</v>
      </c>
      <c r="D231" t="s">
        <v>16</v>
      </c>
      <c r="E231" t="s">
        <v>739</v>
      </c>
      <c r="F231" t="s">
        <v>140</v>
      </c>
      <c r="G231" t="s">
        <v>12</v>
      </c>
      <c r="H231" t="s">
        <v>26</v>
      </c>
    </row>
    <row r="232" spans="1:8">
      <c r="A232" t="s">
        <v>740</v>
      </c>
      <c r="B232" t="s">
        <v>741</v>
      </c>
      <c r="C232">
        <v>29</v>
      </c>
      <c r="D232" t="s">
        <v>9</v>
      </c>
      <c r="E232" t="s">
        <v>742</v>
      </c>
      <c r="F232" t="s">
        <v>250</v>
      </c>
      <c r="G232" t="s">
        <v>12</v>
      </c>
      <c r="H232" t="s">
        <v>26</v>
      </c>
    </row>
    <row r="233" spans="1:8">
      <c r="A233" t="s">
        <v>743</v>
      </c>
      <c r="B233" t="s">
        <v>744</v>
      </c>
      <c r="C233">
        <v>22</v>
      </c>
      <c r="D233" t="s">
        <v>16</v>
      </c>
      <c r="E233" t="s">
        <v>745</v>
      </c>
      <c r="F233" t="s">
        <v>317</v>
      </c>
      <c r="G233" t="s">
        <v>12</v>
      </c>
      <c r="H233" t="s">
        <v>26</v>
      </c>
    </row>
    <row r="234" spans="1:8">
      <c r="A234" t="s">
        <v>746</v>
      </c>
      <c r="B234" t="s">
        <v>747</v>
      </c>
      <c r="C234">
        <v>27</v>
      </c>
      <c r="D234" t="s">
        <v>16</v>
      </c>
      <c r="E234" t="s">
        <v>748</v>
      </c>
      <c r="F234" t="s">
        <v>88</v>
      </c>
      <c r="G234" t="s">
        <v>12</v>
      </c>
      <c r="H234" t="s">
        <v>19</v>
      </c>
    </row>
    <row r="235" spans="1:8">
      <c r="A235" t="s">
        <v>749</v>
      </c>
      <c r="B235" t="s">
        <v>750</v>
      </c>
      <c r="C235">
        <v>59</v>
      </c>
      <c r="D235" t="s">
        <v>9</v>
      </c>
      <c r="E235" t="s">
        <v>751</v>
      </c>
      <c r="F235" t="s">
        <v>43</v>
      </c>
      <c r="G235" t="s">
        <v>12</v>
      </c>
      <c r="H235" t="s">
        <v>31</v>
      </c>
    </row>
    <row r="236" spans="1:8">
      <c r="A236" t="s">
        <v>752</v>
      </c>
      <c r="B236" t="s">
        <v>753</v>
      </c>
      <c r="C236">
        <v>43</v>
      </c>
      <c r="D236" t="s">
        <v>16</v>
      </c>
      <c r="E236" t="s">
        <v>754</v>
      </c>
      <c r="F236" t="s">
        <v>62</v>
      </c>
      <c r="G236" t="s">
        <v>12</v>
      </c>
      <c r="H236" t="s">
        <v>13</v>
      </c>
    </row>
    <row r="237" spans="1:8">
      <c r="A237" t="s">
        <v>755</v>
      </c>
      <c r="B237" t="s">
        <v>756</v>
      </c>
      <c r="C237">
        <v>28</v>
      </c>
      <c r="D237" t="s">
        <v>16</v>
      </c>
      <c r="E237" t="s">
        <v>757</v>
      </c>
      <c r="F237" t="s">
        <v>92</v>
      </c>
      <c r="G237" t="s">
        <v>12</v>
      </c>
      <c r="H237" t="s">
        <v>26</v>
      </c>
    </row>
    <row r="238" spans="1:8">
      <c r="A238" t="s">
        <v>758</v>
      </c>
      <c r="B238" t="s">
        <v>759</v>
      </c>
      <c r="C238">
        <v>42</v>
      </c>
      <c r="D238" t="s">
        <v>16</v>
      </c>
      <c r="E238" t="s">
        <v>760</v>
      </c>
      <c r="F238" t="s">
        <v>287</v>
      </c>
      <c r="G238" t="s">
        <v>12</v>
      </c>
      <c r="H238" t="s">
        <v>26</v>
      </c>
    </row>
    <row r="239" spans="1:8">
      <c r="A239" t="s">
        <v>761</v>
      </c>
      <c r="B239" t="s">
        <v>762</v>
      </c>
      <c r="C239">
        <v>41</v>
      </c>
      <c r="D239" t="s">
        <v>16</v>
      </c>
      <c r="E239" t="s">
        <v>763</v>
      </c>
      <c r="F239" t="s">
        <v>66</v>
      </c>
      <c r="G239" t="s">
        <v>12</v>
      </c>
      <c r="H239" t="s">
        <v>13</v>
      </c>
    </row>
    <row r="240" spans="1:8">
      <c r="A240" t="s">
        <v>764</v>
      </c>
      <c r="B240" t="s">
        <v>765</v>
      </c>
      <c r="C240">
        <v>40</v>
      </c>
      <c r="D240" t="s">
        <v>9</v>
      </c>
      <c r="E240" t="s">
        <v>766</v>
      </c>
      <c r="F240" t="s">
        <v>43</v>
      </c>
      <c r="G240" t="s">
        <v>12</v>
      </c>
      <c r="H240" t="s">
        <v>19</v>
      </c>
    </row>
    <row r="241" spans="1:8">
      <c r="A241" t="s">
        <v>767</v>
      </c>
      <c r="B241" t="s">
        <v>768</v>
      </c>
      <c r="C241">
        <v>58</v>
      </c>
      <c r="D241" t="s">
        <v>16</v>
      </c>
      <c r="E241" t="s">
        <v>769</v>
      </c>
      <c r="F241" t="s">
        <v>184</v>
      </c>
      <c r="G241" t="s">
        <v>12</v>
      </c>
      <c r="H241" t="s">
        <v>19</v>
      </c>
    </row>
    <row r="242" spans="1:8">
      <c r="A242" t="s">
        <v>770</v>
      </c>
      <c r="B242" t="s">
        <v>771</v>
      </c>
      <c r="C242">
        <v>59</v>
      </c>
      <c r="D242" t="s">
        <v>16</v>
      </c>
      <c r="E242" t="s">
        <v>772</v>
      </c>
      <c r="F242" t="s">
        <v>156</v>
      </c>
      <c r="G242" t="s">
        <v>12</v>
      </c>
      <c r="H242" t="s">
        <v>19</v>
      </c>
    </row>
    <row r="243" spans="1:8">
      <c r="A243" t="s">
        <v>773</v>
      </c>
      <c r="B243" t="s">
        <v>774</v>
      </c>
      <c r="C243">
        <v>31</v>
      </c>
      <c r="D243" t="s">
        <v>9</v>
      </c>
      <c r="E243" t="s">
        <v>775</v>
      </c>
      <c r="F243" t="s">
        <v>287</v>
      </c>
      <c r="G243" t="s">
        <v>12</v>
      </c>
      <c r="H243" t="s">
        <v>19</v>
      </c>
    </row>
    <row r="244" spans="1:8">
      <c r="A244" t="s">
        <v>776</v>
      </c>
      <c r="B244" t="s">
        <v>777</v>
      </c>
      <c r="C244">
        <v>58</v>
      </c>
      <c r="D244" t="s">
        <v>16</v>
      </c>
      <c r="E244" t="s">
        <v>778</v>
      </c>
      <c r="F244" t="s">
        <v>167</v>
      </c>
      <c r="G244" t="s">
        <v>12</v>
      </c>
      <c r="H244" t="s">
        <v>31</v>
      </c>
    </row>
    <row r="245" spans="1:8">
      <c r="A245" t="s">
        <v>779</v>
      </c>
      <c r="B245" t="s">
        <v>780</v>
      </c>
      <c r="C245">
        <v>56</v>
      </c>
      <c r="D245" t="s">
        <v>16</v>
      </c>
      <c r="E245" t="s">
        <v>781</v>
      </c>
      <c r="F245" t="s">
        <v>359</v>
      </c>
      <c r="G245" t="s">
        <v>12</v>
      </c>
      <c r="H245" t="s">
        <v>13</v>
      </c>
    </row>
    <row r="246" spans="1:8">
      <c r="A246" t="s">
        <v>782</v>
      </c>
      <c r="B246" t="s">
        <v>783</v>
      </c>
      <c r="C246">
        <v>19</v>
      </c>
      <c r="D246" t="s">
        <v>9</v>
      </c>
      <c r="E246" t="s">
        <v>784</v>
      </c>
      <c r="F246" t="s">
        <v>117</v>
      </c>
      <c r="G246" t="s">
        <v>12</v>
      </c>
      <c r="H246" t="s">
        <v>26</v>
      </c>
    </row>
    <row r="247" spans="1:8">
      <c r="A247" t="s">
        <v>785</v>
      </c>
      <c r="B247" t="s">
        <v>786</v>
      </c>
      <c r="C247">
        <v>57</v>
      </c>
      <c r="D247" t="s">
        <v>16</v>
      </c>
      <c r="E247" t="s">
        <v>787</v>
      </c>
      <c r="F247" t="s">
        <v>156</v>
      </c>
      <c r="G247" t="s">
        <v>12</v>
      </c>
      <c r="H247" t="s">
        <v>19</v>
      </c>
    </row>
    <row r="248" spans="1:8">
      <c r="A248" t="s">
        <v>788</v>
      </c>
      <c r="B248" t="s">
        <v>789</v>
      </c>
      <c r="C248">
        <v>58</v>
      </c>
      <c r="D248" t="s">
        <v>9</v>
      </c>
      <c r="E248" t="s">
        <v>790</v>
      </c>
      <c r="F248" t="s">
        <v>291</v>
      </c>
      <c r="G248" t="s">
        <v>12</v>
      </c>
      <c r="H248" t="s">
        <v>26</v>
      </c>
    </row>
    <row r="249" spans="1:8">
      <c r="A249" t="s">
        <v>791</v>
      </c>
      <c r="B249" t="s">
        <v>792</v>
      </c>
      <c r="C249">
        <v>32</v>
      </c>
      <c r="D249" t="s">
        <v>9</v>
      </c>
      <c r="E249" t="s">
        <v>793</v>
      </c>
      <c r="F249" t="s">
        <v>47</v>
      </c>
      <c r="G249" t="s">
        <v>12</v>
      </c>
      <c r="H249" t="s">
        <v>19</v>
      </c>
    </row>
    <row r="250" spans="1:8">
      <c r="A250" t="s">
        <v>794</v>
      </c>
      <c r="B250" t="s">
        <v>795</v>
      </c>
      <c r="C250">
        <v>19</v>
      </c>
      <c r="D250" t="s">
        <v>9</v>
      </c>
      <c r="E250" t="s">
        <v>796</v>
      </c>
      <c r="F250" t="s">
        <v>184</v>
      </c>
      <c r="G250" t="s">
        <v>12</v>
      </c>
      <c r="H250" t="s">
        <v>13</v>
      </c>
    </row>
    <row r="251" spans="1:8">
      <c r="A251" t="s">
        <v>797</v>
      </c>
      <c r="B251" t="s">
        <v>798</v>
      </c>
      <c r="C251">
        <v>41</v>
      </c>
      <c r="D251" t="s">
        <v>16</v>
      </c>
      <c r="E251" t="s">
        <v>799</v>
      </c>
      <c r="F251" t="s">
        <v>58</v>
      </c>
      <c r="G251" t="s">
        <v>12</v>
      </c>
      <c r="H251" t="s">
        <v>13</v>
      </c>
    </row>
    <row r="252" spans="1:8">
      <c r="A252" t="s">
        <v>800</v>
      </c>
      <c r="B252" t="s">
        <v>801</v>
      </c>
      <c r="C252">
        <v>48</v>
      </c>
      <c r="D252" t="s">
        <v>9</v>
      </c>
      <c r="E252" t="s">
        <v>802</v>
      </c>
      <c r="F252" t="s">
        <v>92</v>
      </c>
      <c r="G252" t="s">
        <v>12</v>
      </c>
      <c r="H252" t="s">
        <v>19</v>
      </c>
    </row>
    <row r="253" spans="1:8">
      <c r="A253" t="s">
        <v>803</v>
      </c>
      <c r="B253" t="s">
        <v>804</v>
      </c>
      <c r="C253">
        <v>64</v>
      </c>
      <c r="D253" t="s">
        <v>9</v>
      </c>
      <c r="E253" t="s">
        <v>805</v>
      </c>
      <c r="F253" t="s">
        <v>22</v>
      </c>
      <c r="G253" t="s">
        <v>12</v>
      </c>
      <c r="H253" t="s">
        <v>31</v>
      </c>
    </row>
    <row r="254" spans="1:8">
      <c r="A254" t="s">
        <v>806</v>
      </c>
      <c r="B254" t="s">
        <v>807</v>
      </c>
      <c r="C254">
        <v>26</v>
      </c>
      <c r="D254" t="s">
        <v>9</v>
      </c>
      <c r="E254" t="s">
        <v>808</v>
      </c>
      <c r="F254" t="s">
        <v>39</v>
      </c>
      <c r="G254" t="s">
        <v>12</v>
      </c>
      <c r="H254" t="s">
        <v>31</v>
      </c>
    </row>
    <row r="255" spans="1:8">
      <c r="A255" t="s">
        <v>809</v>
      </c>
      <c r="B255" t="s">
        <v>810</v>
      </c>
      <c r="C255">
        <v>32</v>
      </c>
      <c r="D255" t="s">
        <v>9</v>
      </c>
      <c r="E255" t="s">
        <v>811</v>
      </c>
      <c r="F255" t="s">
        <v>324</v>
      </c>
      <c r="G255" t="s">
        <v>12</v>
      </c>
      <c r="H255" t="s">
        <v>26</v>
      </c>
    </row>
    <row r="256" spans="1:8">
      <c r="A256" t="s">
        <v>812</v>
      </c>
      <c r="B256" t="s">
        <v>813</v>
      </c>
      <c r="C256">
        <v>34</v>
      </c>
      <c r="D256" t="s">
        <v>9</v>
      </c>
      <c r="E256" t="s">
        <v>814</v>
      </c>
      <c r="F256" t="s">
        <v>163</v>
      </c>
      <c r="G256" t="s">
        <v>12</v>
      </c>
      <c r="H256" t="s">
        <v>31</v>
      </c>
    </row>
    <row r="257" spans="1:8">
      <c r="A257" t="s">
        <v>815</v>
      </c>
      <c r="B257" t="s">
        <v>816</v>
      </c>
      <c r="C257">
        <v>21</v>
      </c>
      <c r="D257" t="s">
        <v>9</v>
      </c>
      <c r="E257" t="s">
        <v>817</v>
      </c>
      <c r="F257" t="s">
        <v>25</v>
      </c>
      <c r="G257" t="s">
        <v>12</v>
      </c>
      <c r="H257" t="s">
        <v>13</v>
      </c>
    </row>
    <row r="258" spans="1:8">
      <c r="A258" t="s">
        <v>818</v>
      </c>
      <c r="B258" t="s">
        <v>819</v>
      </c>
      <c r="C258">
        <v>57</v>
      </c>
      <c r="D258" t="s">
        <v>9</v>
      </c>
      <c r="E258" t="s">
        <v>820</v>
      </c>
      <c r="F258" t="s">
        <v>291</v>
      </c>
      <c r="G258" t="s">
        <v>12</v>
      </c>
      <c r="H258" t="s">
        <v>19</v>
      </c>
    </row>
    <row r="259" spans="1:8">
      <c r="A259" t="s">
        <v>821</v>
      </c>
      <c r="B259" t="s">
        <v>822</v>
      </c>
      <c r="C259">
        <v>42</v>
      </c>
      <c r="D259" t="s">
        <v>9</v>
      </c>
      <c r="E259" t="s">
        <v>823</v>
      </c>
      <c r="F259" t="s">
        <v>715</v>
      </c>
      <c r="G259" t="s">
        <v>12</v>
      </c>
      <c r="H259" t="s">
        <v>31</v>
      </c>
    </row>
    <row r="260" spans="1:8">
      <c r="A260" t="s">
        <v>824</v>
      </c>
      <c r="B260" t="s">
        <v>825</v>
      </c>
      <c r="C260">
        <v>24</v>
      </c>
      <c r="D260" t="s">
        <v>16</v>
      </c>
      <c r="E260" t="s">
        <v>826</v>
      </c>
      <c r="F260" t="s">
        <v>359</v>
      </c>
      <c r="G260" t="s">
        <v>12</v>
      </c>
      <c r="H260" t="s">
        <v>19</v>
      </c>
    </row>
    <row r="261" spans="1:8">
      <c r="A261" t="s">
        <v>827</v>
      </c>
      <c r="B261" t="s">
        <v>828</v>
      </c>
      <c r="C261">
        <v>32</v>
      </c>
      <c r="D261" t="s">
        <v>16</v>
      </c>
      <c r="E261" t="s">
        <v>829</v>
      </c>
      <c r="F261" t="s">
        <v>96</v>
      </c>
      <c r="G261" t="s">
        <v>12</v>
      </c>
      <c r="H261" t="s">
        <v>31</v>
      </c>
    </row>
    <row r="262" spans="1:8">
      <c r="A262" t="s">
        <v>830</v>
      </c>
      <c r="B262" t="s">
        <v>831</v>
      </c>
      <c r="C262">
        <v>63</v>
      </c>
      <c r="D262" t="s">
        <v>16</v>
      </c>
      <c r="E262" t="s">
        <v>832</v>
      </c>
      <c r="F262" t="s">
        <v>133</v>
      </c>
      <c r="G262" t="s">
        <v>12</v>
      </c>
      <c r="H262" t="s">
        <v>19</v>
      </c>
    </row>
    <row r="263" spans="1:8">
      <c r="A263" t="s">
        <v>833</v>
      </c>
      <c r="B263" t="s">
        <v>834</v>
      </c>
      <c r="C263">
        <v>27</v>
      </c>
      <c r="D263" t="s">
        <v>16</v>
      </c>
      <c r="E263" t="s">
        <v>835</v>
      </c>
      <c r="F263" t="s">
        <v>35</v>
      </c>
      <c r="G263" t="s">
        <v>12</v>
      </c>
      <c r="H263" t="s">
        <v>31</v>
      </c>
    </row>
    <row r="264" spans="1:8">
      <c r="A264" t="s">
        <v>836</v>
      </c>
      <c r="B264" t="s">
        <v>837</v>
      </c>
      <c r="C264">
        <v>60</v>
      </c>
      <c r="D264" t="s">
        <v>16</v>
      </c>
      <c r="E264" t="s">
        <v>838</v>
      </c>
      <c r="F264" t="s">
        <v>66</v>
      </c>
      <c r="G264" t="s">
        <v>12</v>
      </c>
      <c r="H264" t="s">
        <v>31</v>
      </c>
    </row>
    <row r="265" spans="1:8">
      <c r="A265" t="s">
        <v>839</v>
      </c>
      <c r="B265" t="s">
        <v>840</v>
      </c>
      <c r="C265">
        <v>50</v>
      </c>
      <c r="D265" t="s">
        <v>9</v>
      </c>
      <c r="E265" t="s">
        <v>841</v>
      </c>
      <c r="F265" t="s">
        <v>328</v>
      </c>
      <c r="G265" t="s">
        <v>12</v>
      </c>
      <c r="H265" t="s">
        <v>26</v>
      </c>
    </row>
    <row r="266" spans="1:8">
      <c r="A266" t="s">
        <v>842</v>
      </c>
      <c r="B266" t="s">
        <v>843</v>
      </c>
      <c r="C266">
        <v>25</v>
      </c>
      <c r="D266" t="s">
        <v>9</v>
      </c>
      <c r="E266" t="s">
        <v>844</v>
      </c>
      <c r="F266" t="s">
        <v>845</v>
      </c>
      <c r="G266" t="s">
        <v>12</v>
      </c>
      <c r="H266" t="s">
        <v>13</v>
      </c>
    </row>
    <row r="267" spans="1:8">
      <c r="A267" t="s">
        <v>846</v>
      </c>
      <c r="B267" t="s">
        <v>847</v>
      </c>
      <c r="C267">
        <v>38</v>
      </c>
      <c r="D267" t="s">
        <v>9</v>
      </c>
      <c r="E267" t="s">
        <v>848</v>
      </c>
      <c r="F267" t="s">
        <v>237</v>
      </c>
      <c r="G267" t="s">
        <v>12</v>
      </c>
      <c r="H267" t="s">
        <v>31</v>
      </c>
    </row>
    <row r="268" spans="1:8">
      <c r="A268" t="s">
        <v>849</v>
      </c>
      <c r="B268" t="s">
        <v>850</v>
      </c>
      <c r="C268">
        <v>32</v>
      </c>
      <c r="D268" t="s">
        <v>16</v>
      </c>
      <c r="E268" t="s">
        <v>851</v>
      </c>
      <c r="F268" t="s">
        <v>588</v>
      </c>
      <c r="G268" t="s">
        <v>12</v>
      </c>
      <c r="H268" t="s">
        <v>26</v>
      </c>
    </row>
    <row r="269" spans="1:8">
      <c r="A269" t="s">
        <v>852</v>
      </c>
      <c r="B269" t="s">
        <v>853</v>
      </c>
      <c r="C269">
        <v>18</v>
      </c>
      <c r="D269" t="s">
        <v>9</v>
      </c>
      <c r="E269" t="s">
        <v>781</v>
      </c>
      <c r="F269" t="s">
        <v>66</v>
      </c>
      <c r="G269" t="s">
        <v>12</v>
      </c>
      <c r="H269" t="s">
        <v>26</v>
      </c>
    </row>
    <row r="270" spans="1:8">
      <c r="A270" t="s">
        <v>854</v>
      </c>
      <c r="B270" t="s">
        <v>855</v>
      </c>
      <c r="C270">
        <v>53</v>
      </c>
      <c r="D270" t="s">
        <v>16</v>
      </c>
      <c r="E270" t="s">
        <v>856</v>
      </c>
      <c r="F270" t="s">
        <v>201</v>
      </c>
      <c r="G270" t="s">
        <v>12</v>
      </c>
      <c r="H270" t="s">
        <v>26</v>
      </c>
    </row>
    <row r="271" spans="1:8">
      <c r="A271" t="s">
        <v>857</v>
      </c>
      <c r="B271" t="s">
        <v>858</v>
      </c>
      <c r="C271">
        <v>45</v>
      </c>
      <c r="D271" t="s">
        <v>16</v>
      </c>
      <c r="E271" t="s">
        <v>859</v>
      </c>
      <c r="F271" t="s">
        <v>30</v>
      </c>
      <c r="G271" t="s">
        <v>12</v>
      </c>
      <c r="H271" t="s">
        <v>31</v>
      </c>
    </row>
    <row r="272" spans="1:8">
      <c r="A272" t="s">
        <v>860</v>
      </c>
      <c r="B272" t="s">
        <v>861</v>
      </c>
      <c r="C272">
        <v>31</v>
      </c>
      <c r="D272" t="s">
        <v>16</v>
      </c>
      <c r="E272" t="s">
        <v>862</v>
      </c>
      <c r="F272" t="s">
        <v>328</v>
      </c>
      <c r="G272" t="s">
        <v>12</v>
      </c>
      <c r="H272" t="s">
        <v>13</v>
      </c>
    </row>
    <row r="273" spans="1:8">
      <c r="A273" t="s">
        <v>863</v>
      </c>
      <c r="B273" t="s">
        <v>864</v>
      </c>
      <c r="C273">
        <v>64</v>
      </c>
      <c r="D273" t="s">
        <v>9</v>
      </c>
      <c r="E273" t="s">
        <v>865</v>
      </c>
      <c r="F273" t="s">
        <v>70</v>
      </c>
      <c r="G273" t="s">
        <v>12</v>
      </c>
      <c r="H273" t="s">
        <v>19</v>
      </c>
    </row>
    <row r="274" spans="1:8">
      <c r="A274" t="s">
        <v>866</v>
      </c>
      <c r="B274" t="s">
        <v>867</v>
      </c>
      <c r="C274">
        <v>48</v>
      </c>
      <c r="D274" t="s">
        <v>16</v>
      </c>
      <c r="E274" t="s">
        <v>868</v>
      </c>
      <c r="F274" t="s">
        <v>30</v>
      </c>
      <c r="G274" t="s">
        <v>12</v>
      </c>
      <c r="H274" t="s">
        <v>13</v>
      </c>
    </row>
    <row r="275" spans="1:8">
      <c r="A275" t="s">
        <v>869</v>
      </c>
      <c r="B275" t="s">
        <v>870</v>
      </c>
      <c r="C275">
        <v>23</v>
      </c>
      <c r="D275" t="s">
        <v>9</v>
      </c>
      <c r="E275" t="s">
        <v>871</v>
      </c>
      <c r="F275" t="s">
        <v>313</v>
      </c>
      <c r="G275" t="s">
        <v>12</v>
      </c>
      <c r="H275" t="s">
        <v>26</v>
      </c>
    </row>
    <row r="276" spans="1:8">
      <c r="A276" t="s">
        <v>872</v>
      </c>
      <c r="B276" t="s">
        <v>873</v>
      </c>
      <c r="C276">
        <v>38</v>
      </c>
      <c r="D276" t="s">
        <v>9</v>
      </c>
      <c r="E276" t="s">
        <v>874</v>
      </c>
      <c r="F276" t="s">
        <v>171</v>
      </c>
      <c r="G276" t="s">
        <v>12</v>
      </c>
      <c r="H276" t="s">
        <v>31</v>
      </c>
    </row>
    <row r="277" spans="1:8">
      <c r="A277" t="s">
        <v>875</v>
      </c>
      <c r="B277" t="s">
        <v>876</v>
      </c>
      <c r="C277">
        <v>22</v>
      </c>
      <c r="D277" t="s">
        <v>9</v>
      </c>
      <c r="E277" t="s">
        <v>877</v>
      </c>
      <c r="F277" t="s">
        <v>588</v>
      </c>
      <c r="G277" t="s">
        <v>12</v>
      </c>
      <c r="H277" t="s">
        <v>13</v>
      </c>
    </row>
    <row r="278" spans="1:8">
      <c r="A278" t="s">
        <v>878</v>
      </c>
      <c r="B278" t="s">
        <v>879</v>
      </c>
      <c r="C278">
        <v>38</v>
      </c>
      <c r="D278" t="s">
        <v>9</v>
      </c>
      <c r="E278" t="s">
        <v>880</v>
      </c>
      <c r="F278" t="s">
        <v>184</v>
      </c>
      <c r="G278" t="s">
        <v>12</v>
      </c>
      <c r="H278" t="s">
        <v>13</v>
      </c>
    </row>
    <row r="279" spans="1:8">
      <c r="A279" t="s">
        <v>881</v>
      </c>
      <c r="B279" t="s">
        <v>882</v>
      </c>
      <c r="C279">
        <v>22</v>
      </c>
      <c r="D279" t="s">
        <v>16</v>
      </c>
      <c r="E279" t="s">
        <v>883</v>
      </c>
      <c r="F279" t="s">
        <v>274</v>
      </c>
      <c r="G279" t="s">
        <v>12</v>
      </c>
      <c r="H279" t="s">
        <v>19</v>
      </c>
    </row>
    <row r="280" spans="1:8">
      <c r="A280" t="s">
        <v>884</v>
      </c>
      <c r="B280" t="s">
        <v>885</v>
      </c>
      <c r="C280">
        <v>42</v>
      </c>
      <c r="D280" t="s">
        <v>16</v>
      </c>
      <c r="E280" t="s">
        <v>886</v>
      </c>
      <c r="F280" t="s">
        <v>217</v>
      </c>
      <c r="G280" t="s">
        <v>12</v>
      </c>
      <c r="H280" t="s">
        <v>19</v>
      </c>
    </row>
    <row r="281" spans="1:8">
      <c r="A281" t="s">
        <v>887</v>
      </c>
      <c r="B281" t="s">
        <v>888</v>
      </c>
      <c r="C281">
        <v>21</v>
      </c>
      <c r="D281" t="s">
        <v>16</v>
      </c>
      <c r="E281" t="s">
        <v>889</v>
      </c>
      <c r="F281" t="s">
        <v>25</v>
      </c>
      <c r="G281" t="s">
        <v>12</v>
      </c>
      <c r="H281" t="s">
        <v>26</v>
      </c>
    </row>
    <row r="282" spans="1:8">
      <c r="A282" t="s">
        <v>890</v>
      </c>
      <c r="B282" t="s">
        <v>891</v>
      </c>
      <c r="C282">
        <v>48</v>
      </c>
      <c r="D282" t="s">
        <v>9</v>
      </c>
      <c r="E282" t="s">
        <v>892</v>
      </c>
      <c r="F282" t="s">
        <v>99</v>
      </c>
      <c r="G282" t="s">
        <v>12</v>
      </c>
      <c r="H282" t="s">
        <v>26</v>
      </c>
    </row>
    <row r="283" spans="1:8">
      <c r="A283" t="s">
        <v>893</v>
      </c>
      <c r="B283" t="s">
        <v>894</v>
      </c>
      <c r="C283">
        <v>59</v>
      </c>
      <c r="D283" t="s">
        <v>9</v>
      </c>
      <c r="E283" t="s">
        <v>895</v>
      </c>
      <c r="F283" t="s">
        <v>167</v>
      </c>
      <c r="G283" t="s">
        <v>12</v>
      </c>
      <c r="H283" t="s">
        <v>19</v>
      </c>
    </row>
    <row r="284" spans="1:8">
      <c r="A284" t="s">
        <v>896</v>
      </c>
      <c r="B284" t="s">
        <v>897</v>
      </c>
      <c r="C284">
        <v>46</v>
      </c>
      <c r="D284" t="s">
        <v>16</v>
      </c>
      <c r="E284" t="s">
        <v>898</v>
      </c>
      <c r="F284" t="s">
        <v>88</v>
      </c>
      <c r="G284" t="s">
        <v>12</v>
      </c>
      <c r="H284" t="s">
        <v>13</v>
      </c>
    </row>
    <row r="285" spans="1:8">
      <c r="A285" t="s">
        <v>899</v>
      </c>
      <c r="B285" t="s">
        <v>900</v>
      </c>
      <c r="C285">
        <v>54</v>
      </c>
      <c r="D285" t="s">
        <v>16</v>
      </c>
      <c r="E285" t="s">
        <v>901</v>
      </c>
      <c r="F285" t="s">
        <v>845</v>
      </c>
      <c r="G285" t="s">
        <v>12</v>
      </c>
      <c r="H285" t="s">
        <v>31</v>
      </c>
    </row>
    <row r="286" spans="1:8">
      <c r="A286" t="s">
        <v>902</v>
      </c>
      <c r="B286" t="s">
        <v>903</v>
      </c>
      <c r="C286">
        <v>54</v>
      </c>
      <c r="D286" t="s">
        <v>9</v>
      </c>
      <c r="E286" t="s">
        <v>904</v>
      </c>
      <c r="F286" t="s">
        <v>167</v>
      </c>
      <c r="G286" t="s">
        <v>12</v>
      </c>
      <c r="H286" t="s">
        <v>13</v>
      </c>
    </row>
    <row r="287" spans="1:8">
      <c r="A287" t="s">
        <v>905</v>
      </c>
      <c r="B287" t="s">
        <v>906</v>
      </c>
      <c r="C287">
        <v>46</v>
      </c>
      <c r="D287" t="s">
        <v>16</v>
      </c>
      <c r="E287" t="s">
        <v>907</v>
      </c>
      <c r="F287" t="s">
        <v>715</v>
      </c>
      <c r="G287" t="s">
        <v>12</v>
      </c>
      <c r="H287" t="s">
        <v>31</v>
      </c>
    </row>
    <row r="288" spans="1:8">
      <c r="A288" t="s">
        <v>908</v>
      </c>
      <c r="B288" t="s">
        <v>909</v>
      </c>
      <c r="C288">
        <v>22</v>
      </c>
      <c r="D288" t="s">
        <v>9</v>
      </c>
      <c r="E288" t="s">
        <v>910</v>
      </c>
      <c r="F288" t="s">
        <v>39</v>
      </c>
      <c r="G288" t="s">
        <v>12</v>
      </c>
      <c r="H288" t="s">
        <v>31</v>
      </c>
    </row>
    <row r="289" spans="1:8">
      <c r="A289" t="s">
        <v>911</v>
      </c>
      <c r="B289" t="s">
        <v>912</v>
      </c>
      <c r="C289">
        <v>22</v>
      </c>
      <c r="D289" t="s">
        <v>16</v>
      </c>
      <c r="E289" t="s">
        <v>913</v>
      </c>
      <c r="F289" t="s">
        <v>171</v>
      </c>
      <c r="G289" t="s">
        <v>12</v>
      </c>
      <c r="H289" t="s">
        <v>13</v>
      </c>
    </row>
    <row r="290" spans="1:8">
      <c r="A290" t="s">
        <v>914</v>
      </c>
      <c r="B290" t="s">
        <v>915</v>
      </c>
      <c r="C290">
        <v>58</v>
      </c>
      <c r="D290" t="s">
        <v>9</v>
      </c>
      <c r="E290" t="s">
        <v>916</v>
      </c>
      <c r="F290" t="s">
        <v>167</v>
      </c>
      <c r="G290" t="s">
        <v>12</v>
      </c>
      <c r="H290" t="s">
        <v>13</v>
      </c>
    </row>
    <row r="291" spans="1:8">
      <c r="A291" t="s">
        <v>917</v>
      </c>
      <c r="B291" t="s">
        <v>918</v>
      </c>
      <c r="C291">
        <v>45</v>
      </c>
      <c r="D291" t="s">
        <v>9</v>
      </c>
      <c r="E291" t="s">
        <v>919</v>
      </c>
      <c r="F291" t="s">
        <v>25</v>
      </c>
      <c r="G291" t="s">
        <v>12</v>
      </c>
      <c r="H291" t="s">
        <v>26</v>
      </c>
    </row>
    <row r="292" spans="1:8">
      <c r="A292" t="s">
        <v>920</v>
      </c>
      <c r="B292" t="s">
        <v>921</v>
      </c>
      <c r="C292">
        <v>52</v>
      </c>
      <c r="D292" t="s">
        <v>16</v>
      </c>
      <c r="E292" t="s">
        <v>922</v>
      </c>
      <c r="F292" t="s">
        <v>287</v>
      </c>
      <c r="G292" t="s">
        <v>12</v>
      </c>
      <c r="H292" t="s">
        <v>31</v>
      </c>
    </row>
    <row r="293" spans="1:8">
      <c r="A293" t="s">
        <v>923</v>
      </c>
      <c r="B293" t="s">
        <v>924</v>
      </c>
      <c r="C293">
        <v>40</v>
      </c>
      <c r="D293" t="s">
        <v>16</v>
      </c>
      <c r="E293" t="s">
        <v>925</v>
      </c>
      <c r="F293" t="s">
        <v>113</v>
      </c>
      <c r="G293" t="s">
        <v>12</v>
      </c>
      <c r="H293" t="s">
        <v>26</v>
      </c>
    </row>
    <row r="294" spans="1:8">
      <c r="A294" t="s">
        <v>926</v>
      </c>
      <c r="B294" t="s">
        <v>927</v>
      </c>
      <c r="C294">
        <v>30</v>
      </c>
      <c r="D294" t="s">
        <v>9</v>
      </c>
      <c r="E294" t="s">
        <v>928</v>
      </c>
      <c r="F294" t="s">
        <v>201</v>
      </c>
      <c r="G294" t="s">
        <v>12</v>
      </c>
      <c r="H294" t="s">
        <v>31</v>
      </c>
    </row>
    <row r="295" spans="1:8">
      <c r="A295" t="s">
        <v>929</v>
      </c>
      <c r="B295" t="s">
        <v>930</v>
      </c>
      <c r="C295">
        <v>56</v>
      </c>
      <c r="D295" t="s">
        <v>16</v>
      </c>
      <c r="E295" t="s">
        <v>931</v>
      </c>
      <c r="F295" t="s">
        <v>328</v>
      </c>
      <c r="G295" t="s">
        <v>12</v>
      </c>
      <c r="H295" t="s">
        <v>19</v>
      </c>
    </row>
    <row r="296" spans="1:8">
      <c r="A296" t="s">
        <v>932</v>
      </c>
      <c r="B296" t="s">
        <v>933</v>
      </c>
      <c r="C296">
        <v>29</v>
      </c>
      <c r="D296" t="s">
        <v>9</v>
      </c>
      <c r="E296" t="s">
        <v>573</v>
      </c>
      <c r="F296" t="s">
        <v>66</v>
      </c>
      <c r="G296" t="s">
        <v>12</v>
      </c>
      <c r="H296" t="s">
        <v>19</v>
      </c>
    </row>
    <row r="297" spans="1:8">
      <c r="A297" t="s">
        <v>934</v>
      </c>
      <c r="B297" t="s">
        <v>935</v>
      </c>
      <c r="C297">
        <v>19</v>
      </c>
      <c r="D297" t="s">
        <v>16</v>
      </c>
      <c r="E297" t="s">
        <v>936</v>
      </c>
      <c r="F297" t="s">
        <v>62</v>
      </c>
      <c r="G297" t="s">
        <v>12</v>
      </c>
      <c r="H297" t="s">
        <v>26</v>
      </c>
    </row>
    <row r="298" spans="1:8">
      <c r="A298" t="s">
        <v>937</v>
      </c>
      <c r="B298" t="s">
        <v>938</v>
      </c>
      <c r="C298">
        <v>28</v>
      </c>
      <c r="D298" t="s">
        <v>16</v>
      </c>
      <c r="E298" t="s">
        <v>297</v>
      </c>
      <c r="F298" t="s">
        <v>43</v>
      </c>
      <c r="G298" t="s">
        <v>12</v>
      </c>
      <c r="H298" t="s">
        <v>26</v>
      </c>
    </row>
    <row r="299" spans="1:8">
      <c r="A299" t="s">
        <v>939</v>
      </c>
      <c r="B299" t="s">
        <v>940</v>
      </c>
      <c r="C299">
        <v>47</v>
      </c>
      <c r="D299" t="s">
        <v>16</v>
      </c>
      <c r="E299" t="s">
        <v>941</v>
      </c>
      <c r="F299" t="s">
        <v>113</v>
      </c>
      <c r="G299" t="s">
        <v>12</v>
      </c>
      <c r="H299" t="s">
        <v>31</v>
      </c>
    </row>
    <row r="300" spans="1:8">
      <c r="A300" t="s">
        <v>942</v>
      </c>
      <c r="B300" t="s">
        <v>943</v>
      </c>
      <c r="C300">
        <v>64</v>
      </c>
      <c r="D300" t="s">
        <v>9</v>
      </c>
      <c r="E300" t="s">
        <v>944</v>
      </c>
      <c r="F300" t="s">
        <v>434</v>
      </c>
      <c r="G300" t="s">
        <v>12</v>
      </c>
      <c r="H300" t="s">
        <v>19</v>
      </c>
    </row>
    <row r="301" spans="1:8">
      <c r="A301" t="s">
        <v>945</v>
      </c>
      <c r="B301" t="s">
        <v>946</v>
      </c>
      <c r="C301">
        <v>48</v>
      </c>
      <c r="D301" t="s">
        <v>16</v>
      </c>
      <c r="E301" t="s">
        <v>947</v>
      </c>
      <c r="F301" t="s">
        <v>328</v>
      </c>
      <c r="G301" t="s">
        <v>12</v>
      </c>
      <c r="H301" t="s">
        <v>19</v>
      </c>
    </row>
    <row r="302" spans="1:8">
      <c r="A302" t="s">
        <v>948</v>
      </c>
      <c r="B302" t="s">
        <v>949</v>
      </c>
      <c r="C302">
        <v>29</v>
      </c>
      <c r="D302" t="s">
        <v>9</v>
      </c>
      <c r="E302" t="s">
        <v>950</v>
      </c>
      <c r="F302" t="s">
        <v>35</v>
      </c>
      <c r="G302" t="s">
        <v>12</v>
      </c>
      <c r="H302" t="s">
        <v>31</v>
      </c>
    </row>
    <row r="303" spans="1:8">
      <c r="A303" t="s">
        <v>951</v>
      </c>
      <c r="B303" t="s">
        <v>952</v>
      </c>
      <c r="C303">
        <v>50</v>
      </c>
      <c r="D303" t="s">
        <v>9</v>
      </c>
      <c r="E303" t="s">
        <v>953</v>
      </c>
      <c r="F303" t="s">
        <v>287</v>
      </c>
      <c r="G303" t="s">
        <v>12</v>
      </c>
      <c r="H303" t="s">
        <v>13</v>
      </c>
    </row>
    <row r="304" spans="1:8">
      <c r="A304" t="s">
        <v>954</v>
      </c>
      <c r="B304" t="s">
        <v>955</v>
      </c>
      <c r="C304">
        <v>36</v>
      </c>
      <c r="D304" t="s">
        <v>9</v>
      </c>
      <c r="E304" t="s">
        <v>956</v>
      </c>
      <c r="F304" t="s">
        <v>133</v>
      </c>
      <c r="G304" t="s">
        <v>12</v>
      </c>
      <c r="H304" t="s">
        <v>13</v>
      </c>
    </row>
    <row r="305" spans="1:8">
      <c r="A305" t="s">
        <v>957</v>
      </c>
      <c r="B305" t="s">
        <v>958</v>
      </c>
      <c r="C305">
        <v>23</v>
      </c>
      <c r="D305" t="s">
        <v>16</v>
      </c>
      <c r="E305" t="s">
        <v>959</v>
      </c>
      <c r="F305" t="s">
        <v>92</v>
      </c>
      <c r="G305" t="s">
        <v>12</v>
      </c>
      <c r="H305" t="s">
        <v>19</v>
      </c>
    </row>
    <row r="306" spans="1:8">
      <c r="A306" t="s">
        <v>960</v>
      </c>
      <c r="B306" t="s">
        <v>961</v>
      </c>
      <c r="C306">
        <v>41</v>
      </c>
      <c r="D306" t="s">
        <v>9</v>
      </c>
      <c r="E306" t="s">
        <v>962</v>
      </c>
      <c r="F306" t="s">
        <v>62</v>
      </c>
      <c r="G306" t="s">
        <v>12</v>
      </c>
      <c r="H306" t="s">
        <v>31</v>
      </c>
    </row>
    <row r="307" spans="1:8">
      <c r="A307" t="s">
        <v>963</v>
      </c>
      <c r="B307" t="s">
        <v>964</v>
      </c>
      <c r="C307">
        <v>64</v>
      </c>
      <c r="D307" t="s">
        <v>9</v>
      </c>
      <c r="E307" t="s">
        <v>965</v>
      </c>
      <c r="F307" t="s">
        <v>74</v>
      </c>
      <c r="G307" t="s">
        <v>12</v>
      </c>
      <c r="H307" t="s">
        <v>19</v>
      </c>
    </row>
    <row r="308" spans="1:8">
      <c r="A308" t="s">
        <v>966</v>
      </c>
      <c r="B308" t="s">
        <v>967</v>
      </c>
      <c r="C308">
        <v>44</v>
      </c>
      <c r="D308" t="s">
        <v>9</v>
      </c>
      <c r="E308" t="s">
        <v>968</v>
      </c>
      <c r="F308" t="s">
        <v>237</v>
      </c>
      <c r="G308" t="s">
        <v>12</v>
      </c>
      <c r="H308" t="s">
        <v>19</v>
      </c>
    </row>
    <row r="309" spans="1:8">
      <c r="A309" t="s">
        <v>969</v>
      </c>
      <c r="B309" t="s">
        <v>970</v>
      </c>
      <c r="C309">
        <v>56</v>
      </c>
      <c r="D309" t="s">
        <v>16</v>
      </c>
      <c r="E309" t="s">
        <v>971</v>
      </c>
      <c r="F309" t="s">
        <v>22</v>
      </c>
      <c r="G309" t="s">
        <v>12</v>
      </c>
      <c r="H309" t="s">
        <v>26</v>
      </c>
    </row>
    <row r="310" spans="1:8">
      <c r="A310" t="s">
        <v>972</v>
      </c>
      <c r="B310" t="s">
        <v>973</v>
      </c>
      <c r="C310">
        <v>60</v>
      </c>
      <c r="D310" t="s">
        <v>16</v>
      </c>
      <c r="E310" t="s">
        <v>974</v>
      </c>
      <c r="F310" t="s">
        <v>267</v>
      </c>
      <c r="G310" t="s">
        <v>12</v>
      </c>
      <c r="H310" t="s">
        <v>13</v>
      </c>
    </row>
    <row r="311" spans="1:8">
      <c r="A311" t="s">
        <v>975</v>
      </c>
      <c r="B311" t="s">
        <v>976</v>
      </c>
      <c r="C311">
        <v>41</v>
      </c>
      <c r="D311" t="s">
        <v>16</v>
      </c>
      <c r="E311" t="s">
        <v>977</v>
      </c>
      <c r="F311" t="s">
        <v>30</v>
      </c>
      <c r="G311" t="s">
        <v>12</v>
      </c>
      <c r="H311" t="s">
        <v>26</v>
      </c>
    </row>
    <row r="312" spans="1:8">
      <c r="A312" t="s">
        <v>978</v>
      </c>
      <c r="B312" t="s">
        <v>979</v>
      </c>
      <c r="C312">
        <v>20</v>
      </c>
      <c r="D312" t="s">
        <v>9</v>
      </c>
      <c r="E312" t="s">
        <v>980</v>
      </c>
      <c r="F312" t="s">
        <v>171</v>
      </c>
      <c r="G312" t="s">
        <v>12</v>
      </c>
      <c r="H312" t="s">
        <v>31</v>
      </c>
    </row>
    <row r="313" spans="1:8">
      <c r="A313" t="s">
        <v>981</v>
      </c>
      <c r="B313" t="s">
        <v>982</v>
      </c>
      <c r="C313">
        <v>35</v>
      </c>
      <c r="D313" t="s">
        <v>9</v>
      </c>
      <c r="E313" t="s">
        <v>983</v>
      </c>
      <c r="F313" t="s">
        <v>35</v>
      </c>
      <c r="G313" t="s">
        <v>12</v>
      </c>
      <c r="H313" t="s">
        <v>19</v>
      </c>
    </row>
    <row r="314" spans="1:8">
      <c r="A314" t="s">
        <v>984</v>
      </c>
      <c r="B314" t="s">
        <v>985</v>
      </c>
      <c r="C314">
        <v>47</v>
      </c>
      <c r="D314" t="s">
        <v>16</v>
      </c>
      <c r="E314" t="s">
        <v>986</v>
      </c>
      <c r="F314" t="s">
        <v>92</v>
      </c>
      <c r="G314" t="s">
        <v>12</v>
      </c>
      <c r="H314" t="s">
        <v>31</v>
      </c>
    </row>
    <row r="315" spans="1:8">
      <c r="A315" t="s">
        <v>987</v>
      </c>
      <c r="B315" t="s">
        <v>988</v>
      </c>
      <c r="C315">
        <v>62</v>
      </c>
      <c r="D315" t="s">
        <v>9</v>
      </c>
      <c r="E315" t="s">
        <v>989</v>
      </c>
      <c r="F315" t="s">
        <v>140</v>
      </c>
      <c r="G315" t="s">
        <v>12</v>
      </c>
      <c r="H315" t="s">
        <v>19</v>
      </c>
    </row>
    <row r="316" spans="1:8">
      <c r="A316" t="s">
        <v>990</v>
      </c>
      <c r="B316" t="s">
        <v>991</v>
      </c>
      <c r="C316">
        <v>53</v>
      </c>
      <c r="D316" t="s">
        <v>16</v>
      </c>
      <c r="E316" t="s">
        <v>992</v>
      </c>
      <c r="F316" t="s">
        <v>74</v>
      </c>
      <c r="G316" t="s">
        <v>12</v>
      </c>
      <c r="H316" t="s">
        <v>31</v>
      </c>
    </row>
    <row r="317" spans="1:8">
      <c r="A317" t="s">
        <v>993</v>
      </c>
      <c r="B317" t="s">
        <v>994</v>
      </c>
      <c r="C317">
        <v>49</v>
      </c>
      <c r="D317" t="s">
        <v>9</v>
      </c>
      <c r="E317" t="s">
        <v>995</v>
      </c>
      <c r="F317" t="s">
        <v>715</v>
      </c>
      <c r="G317" t="s">
        <v>12</v>
      </c>
      <c r="H317" t="s">
        <v>31</v>
      </c>
    </row>
    <row r="318" spans="1:8">
      <c r="A318" t="s">
        <v>996</v>
      </c>
      <c r="B318" t="s">
        <v>997</v>
      </c>
      <c r="C318">
        <v>34</v>
      </c>
      <c r="D318" t="s">
        <v>9</v>
      </c>
      <c r="E318" t="s">
        <v>998</v>
      </c>
      <c r="F318" t="s">
        <v>140</v>
      </c>
      <c r="G318" t="s">
        <v>12</v>
      </c>
      <c r="H318" t="s">
        <v>13</v>
      </c>
    </row>
    <row r="319" spans="1:8">
      <c r="A319" t="s">
        <v>999</v>
      </c>
      <c r="B319" t="s">
        <v>1000</v>
      </c>
      <c r="C319">
        <v>64</v>
      </c>
      <c r="D319" t="s">
        <v>16</v>
      </c>
      <c r="E319" t="s">
        <v>1001</v>
      </c>
      <c r="F319" t="s">
        <v>47</v>
      </c>
      <c r="G319" t="s">
        <v>12</v>
      </c>
      <c r="H319" t="s">
        <v>13</v>
      </c>
    </row>
    <row r="320" spans="1:8">
      <c r="A320" t="s">
        <v>1002</v>
      </c>
      <c r="B320" t="s">
        <v>1003</v>
      </c>
      <c r="C320">
        <v>25</v>
      </c>
      <c r="D320" t="s">
        <v>9</v>
      </c>
      <c r="E320" t="s">
        <v>1004</v>
      </c>
      <c r="F320" t="s">
        <v>62</v>
      </c>
      <c r="G320" t="s">
        <v>12</v>
      </c>
      <c r="H320" t="s">
        <v>19</v>
      </c>
    </row>
    <row r="321" spans="1:8">
      <c r="A321" t="s">
        <v>1005</v>
      </c>
      <c r="B321" t="s">
        <v>1006</v>
      </c>
      <c r="C321">
        <v>54</v>
      </c>
      <c r="D321" t="s">
        <v>9</v>
      </c>
      <c r="E321" t="s">
        <v>1007</v>
      </c>
      <c r="F321" t="s">
        <v>313</v>
      </c>
      <c r="G321" t="s">
        <v>12</v>
      </c>
      <c r="H321" t="s">
        <v>19</v>
      </c>
    </row>
    <row r="322" spans="1:8">
      <c r="A322" t="s">
        <v>1008</v>
      </c>
      <c r="B322" t="s">
        <v>1009</v>
      </c>
      <c r="C322">
        <v>34</v>
      </c>
      <c r="D322" t="s">
        <v>16</v>
      </c>
      <c r="E322" t="s">
        <v>1010</v>
      </c>
      <c r="F322" t="s">
        <v>267</v>
      </c>
      <c r="G322" t="s">
        <v>12</v>
      </c>
      <c r="H322" t="s">
        <v>26</v>
      </c>
    </row>
    <row r="323" spans="1:8">
      <c r="A323" t="s">
        <v>1011</v>
      </c>
      <c r="B323" t="s">
        <v>1012</v>
      </c>
      <c r="C323">
        <v>21</v>
      </c>
      <c r="D323" t="s">
        <v>16</v>
      </c>
      <c r="E323" t="s">
        <v>1013</v>
      </c>
      <c r="F323" t="s">
        <v>237</v>
      </c>
      <c r="G323" t="s">
        <v>12</v>
      </c>
      <c r="H323" t="s">
        <v>26</v>
      </c>
    </row>
    <row r="324" spans="1:8">
      <c r="A324" t="s">
        <v>1014</v>
      </c>
      <c r="B324" t="s">
        <v>1015</v>
      </c>
      <c r="C324">
        <v>54</v>
      </c>
      <c r="D324" t="s">
        <v>9</v>
      </c>
      <c r="E324" t="s">
        <v>1016</v>
      </c>
      <c r="F324" t="s">
        <v>845</v>
      </c>
      <c r="G324" t="s">
        <v>12</v>
      </c>
      <c r="H324" t="s">
        <v>26</v>
      </c>
    </row>
    <row r="325" spans="1:8">
      <c r="A325" t="s">
        <v>1017</v>
      </c>
      <c r="B325" t="s">
        <v>1018</v>
      </c>
      <c r="C325">
        <v>64</v>
      </c>
      <c r="D325" t="s">
        <v>16</v>
      </c>
      <c r="E325" t="s">
        <v>1019</v>
      </c>
      <c r="F325" t="s">
        <v>11</v>
      </c>
      <c r="G325" t="s">
        <v>12</v>
      </c>
      <c r="H325" t="s">
        <v>19</v>
      </c>
    </row>
    <row r="326" spans="1:8">
      <c r="A326" t="s">
        <v>1020</v>
      </c>
      <c r="B326" t="s">
        <v>1021</v>
      </c>
      <c r="C326">
        <v>58</v>
      </c>
      <c r="D326" t="s">
        <v>9</v>
      </c>
      <c r="E326" t="s">
        <v>1022</v>
      </c>
      <c r="F326" t="s">
        <v>96</v>
      </c>
      <c r="G326" t="s">
        <v>12</v>
      </c>
      <c r="H326" t="s">
        <v>26</v>
      </c>
    </row>
    <row r="327" spans="1:8">
      <c r="A327" t="s">
        <v>1023</v>
      </c>
      <c r="B327" t="s">
        <v>1024</v>
      </c>
      <c r="C327">
        <v>60</v>
      </c>
      <c r="D327" t="s">
        <v>9</v>
      </c>
      <c r="E327" t="s">
        <v>1025</v>
      </c>
      <c r="F327" t="s">
        <v>324</v>
      </c>
      <c r="G327" t="s">
        <v>12</v>
      </c>
      <c r="H327" t="s">
        <v>26</v>
      </c>
    </row>
    <row r="328" spans="1:8">
      <c r="A328" t="s">
        <v>1026</v>
      </c>
      <c r="B328" t="s">
        <v>1027</v>
      </c>
      <c r="C328">
        <v>58</v>
      </c>
      <c r="D328" t="s">
        <v>16</v>
      </c>
      <c r="E328" t="s">
        <v>1028</v>
      </c>
      <c r="F328" t="s">
        <v>217</v>
      </c>
      <c r="G328" t="s">
        <v>12</v>
      </c>
      <c r="H328" t="s">
        <v>13</v>
      </c>
    </row>
    <row r="329" spans="1:8">
      <c r="A329" t="s">
        <v>1029</v>
      </c>
      <c r="B329" t="s">
        <v>1030</v>
      </c>
      <c r="C329">
        <v>62</v>
      </c>
      <c r="D329" t="s">
        <v>16</v>
      </c>
      <c r="E329" t="s">
        <v>1031</v>
      </c>
      <c r="F329" t="s">
        <v>58</v>
      </c>
      <c r="G329" t="s">
        <v>12</v>
      </c>
      <c r="H329" t="s">
        <v>26</v>
      </c>
    </row>
    <row r="330" spans="1:8">
      <c r="A330" t="s">
        <v>1032</v>
      </c>
      <c r="B330" t="s">
        <v>1033</v>
      </c>
      <c r="C330">
        <v>46</v>
      </c>
      <c r="D330" t="s">
        <v>9</v>
      </c>
      <c r="E330" t="s">
        <v>1034</v>
      </c>
      <c r="F330" t="s">
        <v>201</v>
      </c>
      <c r="G330" t="s">
        <v>12</v>
      </c>
      <c r="H330" t="s">
        <v>19</v>
      </c>
    </row>
    <row r="331" spans="1:8">
      <c r="A331" t="s">
        <v>1035</v>
      </c>
      <c r="B331" t="s">
        <v>1036</v>
      </c>
      <c r="C331">
        <v>62</v>
      </c>
      <c r="D331" t="s">
        <v>16</v>
      </c>
      <c r="E331" t="s">
        <v>1037</v>
      </c>
      <c r="F331" t="s">
        <v>201</v>
      </c>
      <c r="G331" t="s">
        <v>12</v>
      </c>
      <c r="H331" t="s">
        <v>26</v>
      </c>
    </row>
    <row r="332" spans="1:8">
      <c r="A332" t="s">
        <v>1038</v>
      </c>
      <c r="B332" t="s">
        <v>1039</v>
      </c>
      <c r="C332">
        <v>54</v>
      </c>
      <c r="D332" t="s">
        <v>9</v>
      </c>
      <c r="E332" t="s">
        <v>1040</v>
      </c>
      <c r="F332" t="s">
        <v>194</v>
      </c>
      <c r="G332" t="s">
        <v>12</v>
      </c>
      <c r="H332" t="s">
        <v>19</v>
      </c>
    </row>
    <row r="333" spans="1:8">
      <c r="A333" t="s">
        <v>1041</v>
      </c>
      <c r="B333" t="s">
        <v>1042</v>
      </c>
      <c r="C333">
        <v>38</v>
      </c>
      <c r="D333" t="s">
        <v>16</v>
      </c>
      <c r="E333" t="s">
        <v>1043</v>
      </c>
      <c r="F333" t="s">
        <v>66</v>
      </c>
      <c r="G333" t="s">
        <v>12</v>
      </c>
      <c r="H333" t="s">
        <v>26</v>
      </c>
    </row>
    <row r="334" spans="1:8">
      <c r="A334" t="s">
        <v>1044</v>
      </c>
      <c r="B334" t="s">
        <v>1045</v>
      </c>
      <c r="C334">
        <v>34</v>
      </c>
      <c r="D334" t="s">
        <v>16</v>
      </c>
      <c r="E334" t="s">
        <v>1046</v>
      </c>
      <c r="F334" t="s">
        <v>99</v>
      </c>
      <c r="G334" t="s">
        <v>12</v>
      </c>
      <c r="H334" t="s">
        <v>26</v>
      </c>
    </row>
    <row r="335" spans="1:8">
      <c r="A335" t="s">
        <v>1047</v>
      </c>
      <c r="B335" t="s">
        <v>1048</v>
      </c>
      <c r="C335">
        <v>64</v>
      </c>
      <c r="D335" t="s">
        <v>16</v>
      </c>
      <c r="E335" t="s">
        <v>1049</v>
      </c>
      <c r="F335" t="s">
        <v>81</v>
      </c>
      <c r="G335" t="s">
        <v>12</v>
      </c>
      <c r="H335" t="s">
        <v>13</v>
      </c>
    </row>
    <row r="336" spans="1:8">
      <c r="A336" t="s">
        <v>1050</v>
      </c>
      <c r="B336" t="s">
        <v>1051</v>
      </c>
      <c r="C336">
        <v>50</v>
      </c>
      <c r="D336" t="s">
        <v>16</v>
      </c>
      <c r="E336" t="s">
        <v>1052</v>
      </c>
      <c r="F336" t="s">
        <v>167</v>
      </c>
      <c r="G336" t="s">
        <v>12</v>
      </c>
      <c r="H336" t="s">
        <v>31</v>
      </c>
    </row>
    <row r="337" spans="1:8">
      <c r="A337" t="s">
        <v>1053</v>
      </c>
      <c r="B337" t="s">
        <v>1054</v>
      </c>
      <c r="C337">
        <v>37</v>
      </c>
      <c r="D337" t="s">
        <v>9</v>
      </c>
      <c r="E337" t="s">
        <v>1055</v>
      </c>
      <c r="F337" t="s">
        <v>11</v>
      </c>
      <c r="G337" t="s">
        <v>12</v>
      </c>
      <c r="H337" t="s">
        <v>19</v>
      </c>
    </row>
    <row r="338" spans="1:8">
      <c r="A338" t="s">
        <v>1056</v>
      </c>
      <c r="B338" t="s">
        <v>1057</v>
      </c>
      <c r="C338">
        <v>58</v>
      </c>
      <c r="D338" t="s">
        <v>16</v>
      </c>
      <c r="E338" t="s">
        <v>1058</v>
      </c>
      <c r="F338" t="s">
        <v>35</v>
      </c>
      <c r="G338" t="s">
        <v>12</v>
      </c>
      <c r="H338" t="s">
        <v>31</v>
      </c>
    </row>
    <row r="339" spans="1:8">
      <c r="A339" t="s">
        <v>1059</v>
      </c>
      <c r="B339" t="s">
        <v>1060</v>
      </c>
      <c r="C339">
        <v>40</v>
      </c>
      <c r="D339" t="s">
        <v>16</v>
      </c>
      <c r="E339" t="s">
        <v>1061</v>
      </c>
      <c r="F339" t="s">
        <v>11</v>
      </c>
      <c r="G339" t="s">
        <v>12</v>
      </c>
      <c r="H339" t="s">
        <v>26</v>
      </c>
    </row>
    <row r="340" spans="1:8">
      <c r="A340" t="s">
        <v>1062</v>
      </c>
      <c r="B340" t="s">
        <v>1063</v>
      </c>
      <c r="C340">
        <v>46</v>
      </c>
      <c r="D340" t="s">
        <v>16</v>
      </c>
      <c r="E340" t="s">
        <v>1064</v>
      </c>
      <c r="F340" t="s">
        <v>167</v>
      </c>
      <c r="G340" t="s">
        <v>12</v>
      </c>
      <c r="H340" t="s">
        <v>31</v>
      </c>
    </row>
    <row r="341" spans="1:8">
      <c r="A341" t="s">
        <v>1065</v>
      </c>
      <c r="B341" t="s">
        <v>1066</v>
      </c>
      <c r="C341">
        <v>52</v>
      </c>
      <c r="D341" t="s">
        <v>16</v>
      </c>
      <c r="E341" t="s">
        <v>1067</v>
      </c>
      <c r="F341" t="s">
        <v>133</v>
      </c>
      <c r="G341" t="s">
        <v>12</v>
      </c>
      <c r="H341" t="s">
        <v>19</v>
      </c>
    </row>
    <row r="342" spans="1:8">
      <c r="A342" t="s">
        <v>1068</v>
      </c>
      <c r="B342" t="s">
        <v>1069</v>
      </c>
      <c r="C342">
        <v>27</v>
      </c>
      <c r="D342" t="s">
        <v>9</v>
      </c>
      <c r="E342" t="s">
        <v>1070</v>
      </c>
      <c r="F342" t="s">
        <v>274</v>
      </c>
      <c r="G342" t="s">
        <v>12</v>
      </c>
      <c r="H342" t="s">
        <v>26</v>
      </c>
    </row>
    <row r="343" spans="1:8">
      <c r="A343" t="s">
        <v>1071</v>
      </c>
      <c r="B343" t="s">
        <v>1072</v>
      </c>
      <c r="C343">
        <v>56</v>
      </c>
      <c r="D343" t="s">
        <v>16</v>
      </c>
      <c r="E343" t="s">
        <v>1073</v>
      </c>
      <c r="F343" t="s">
        <v>194</v>
      </c>
      <c r="G343" t="s">
        <v>12</v>
      </c>
      <c r="H343" t="s">
        <v>26</v>
      </c>
    </row>
    <row r="344" spans="1:8">
      <c r="A344" t="s">
        <v>1074</v>
      </c>
      <c r="B344" t="s">
        <v>1075</v>
      </c>
      <c r="C344">
        <v>30</v>
      </c>
      <c r="D344" t="s">
        <v>16</v>
      </c>
      <c r="E344" t="s">
        <v>1076</v>
      </c>
      <c r="F344" t="s">
        <v>167</v>
      </c>
      <c r="G344" t="s">
        <v>12</v>
      </c>
      <c r="H344" t="s">
        <v>26</v>
      </c>
    </row>
    <row r="345" spans="1:8">
      <c r="A345" t="s">
        <v>1077</v>
      </c>
      <c r="B345" t="s">
        <v>1078</v>
      </c>
      <c r="C345">
        <v>38</v>
      </c>
      <c r="D345" t="s">
        <v>9</v>
      </c>
      <c r="E345" t="s">
        <v>1079</v>
      </c>
      <c r="F345" t="s">
        <v>287</v>
      </c>
      <c r="G345" t="s">
        <v>12</v>
      </c>
      <c r="H345" t="s">
        <v>26</v>
      </c>
    </row>
    <row r="346" spans="1:8">
      <c r="A346" t="s">
        <v>1080</v>
      </c>
      <c r="B346" t="s">
        <v>1081</v>
      </c>
      <c r="C346">
        <v>39</v>
      </c>
      <c r="D346" t="s">
        <v>9</v>
      </c>
      <c r="E346" t="s">
        <v>1082</v>
      </c>
      <c r="F346" t="s">
        <v>233</v>
      </c>
      <c r="G346" t="s">
        <v>12</v>
      </c>
      <c r="H346" t="s">
        <v>13</v>
      </c>
    </row>
    <row r="347" spans="1:8">
      <c r="A347" t="s">
        <v>1083</v>
      </c>
      <c r="B347" t="s">
        <v>1084</v>
      </c>
      <c r="C347">
        <v>33</v>
      </c>
      <c r="D347" t="s">
        <v>9</v>
      </c>
      <c r="E347" t="s">
        <v>1085</v>
      </c>
      <c r="F347" t="s">
        <v>96</v>
      </c>
      <c r="G347" t="s">
        <v>12</v>
      </c>
      <c r="H347" t="s">
        <v>26</v>
      </c>
    </row>
    <row r="348" spans="1:8">
      <c r="A348" t="s">
        <v>1086</v>
      </c>
      <c r="B348" t="s">
        <v>1087</v>
      </c>
      <c r="C348">
        <v>58</v>
      </c>
      <c r="D348" t="s">
        <v>16</v>
      </c>
      <c r="E348" t="s">
        <v>1088</v>
      </c>
      <c r="F348" t="s">
        <v>237</v>
      </c>
      <c r="G348" t="s">
        <v>12</v>
      </c>
      <c r="H348" t="s">
        <v>19</v>
      </c>
    </row>
    <row r="349" spans="1:8">
      <c r="A349" t="s">
        <v>1089</v>
      </c>
      <c r="B349" t="s">
        <v>1090</v>
      </c>
      <c r="C349">
        <v>39</v>
      </c>
      <c r="D349" t="s">
        <v>16</v>
      </c>
      <c r="E349" t="s">
        <v>1091</v>
      </c>
      <c r="F349" t="s">
        <v>167</v>
      </c>
      <c r="G349" t="s">
        <v>12</v>
      </c>
      <c r="H349" t="s">
        <v>13</v>
      </c>
    </row>
    <row r="350" spans="1:8">
      <c r="A350" t="s">
        <v>1092</v>
      </c>
      <c r="B350" t="s">
        <v>1093</v>
      </c>
      <c r="C350">
        <v>55</v>
      </c>
      <c r="D350" t="s">
        <v>9</v>
      </c>
      <c r="E350" t="s">
        <v>1094</v>
      </c>
      <c r="F350" t="s">
        <v>51</v>
      </c>
      <c r="G350" t="s">
        <v>12</v>
      </c>
      <c r="H350" t="s">
        <v>31</v>
      </c>
    </row>
    <row r="351" spans="1:8">
      <c r="A351" t="s">
        <v>1095</v>
      </c>
      <c r="B351" t="s">
        <v>1096</v>
      </c>
      <c r="C351">
        <v>31</v>
      </c>
      <c r="D351" t="s">
        <v>9</v>
      </c>
      <c r="E351" t="s">
        <v>1097</v>
      </c>
      <c r="F351" t="s">
        <v>163</v>
      </c>
      <c r="G351" t="s">
        <v>12</v>
      </c>
      <c r="H351" t="s">
        <v>26</v>
      </c>
    </row>
    <row r="352" spans="1:8">
      <c r="A352" t="s">
        <v>1098</v>
      </c>
      <c r="B352" t="s">
        <v>1099</v>
      </c>
      <c r="C352">
        <v>26</v>
      </c>
      <c r="D352" t="s">
        <v>9</v>
      </c>
      <c r="E352" t="s">
        <v>1100</v>
      </c>
      <c r="F352" t="s">
        <v>267</v>
      </c>
      <c r="G352" t="s">
        <v>12</v>
      </c>
      <c r="H352" t="s">
        <v>31</v>
      </c>
    </row>
    <row r="353" spans="1:8">
      <c r="A353" t="s">
        <v>1101</v>
      </c>
      <c r="B353" t="s">
        <v>1102</v>
      </c>
      <c r="C353">
        <v>25</v>
      </c>
      <c r="D353" t="s">
        <v>16</v>
      </c>
      <c r="E353" t="s">
        <v>1103</v>
      </c>
      <c r="F353" t="s">
        <v>70</v>
      </c>
      <c r="G353" t="s">
        <v>12</v>
      </c>
      <c r="H353" t="s">
        <v>26</v>
      </c>
    </row>
    <row r="354" spans="1:8">
      <c r="A354" t="s">
        <v>1104</v>
      </c>
      <c r="B354" t="s">
        <v>1105</v>
      </c>
      <c r="C354">
        <v>52</v>
      </c>
      <c r="D354" t="s">
        <v>16</v>
      </c>
      <c r="E354" t="s">
        <v>1106</v>
      </c>
      <c r="F354" t="s">
        <v>324</v>
      </c>
      <c r="G354" t="s">
        <v>12</v>
      </c>
      <c r="H354" t="s">
        <v>31</v>
      </c>
    </row>
    <row r="355" spans="1:8">
      <c r="A355" t="s">
        <v>1107</v>
      </c>
      <c r="B355" t="s">
        <v>3837</v>
      </c>
      <c r="C355">
        <v>56</v>
      </c>
      <c r="D355" t="s">
        <v>16</v>
      </c>
      <c r="E355" t="s">
        <v>1108</v>
      </c>
      <c r="F355" t="s">
        <v>35</v>
      </c>
      <c r="G355" t="s">
        <v>12</v>
      </c>
      <c r="H355" t="s">
        <v>19</v>
      </c>
    </row>
    <row r="356" spans="1:8">
      <c r="A356" t="s">
        <v>1109</v>
      </c>
      <c r="B356" t="s">
        <v>1110</v>
      </c>
      <c r="C356">
        <v>38</v>
      </c>
      <c r="D356" t="s">
        <v>9</v>
      </c>
      <c r="E356" t="s">
        <v>1111</v>
      </c>
      <c r="F356" t="s">
        <v>167</v>
      </c>
      <c r="G356" t="s">
        <v>12</v>
      </c>
      <c r="H356" t="s">
        <v>31</v>
      </c>
    </row>
    <row r="357" spans="1:8">
      <c r="A357" t="s">
        <v>1112</v>
      </c>
      <c r="B357" t="s">
        <v>1113</v>
      </c>
      <c r="C357">
        <v>20</v>
      </c>
      <c r="D357" t="s">
        <v>9</v>
      </c>
      <c r="E357" t="s">
        <v>1114</v>
      </c>
      <c r="F357" t="s">
        <v>74</v>
      </c>
      <c r="G357" t="s">
        <v>12</v>
      </c>
      <c r="H357" t="s">
        <v>13</v>
      </c>
    </row>
    <row r="358" spans="1:8">
      <c r="A358" t="s">
        <v>1115</v>
      </c>
      <c r="B358" t="s">
        <v>1116</v>
      </c>
      <c r="C358">
        <v>54</v>
      </c>
      <c r="D358" t="s">
        <v>9</v>
      </c>
      <c r="E358" t="s">
        <v>1117</v>
      </c>
      <c r="F358" t="s">
        <v>287</v>
      </c>
      <c r="G358" t="s">
        <v>12</v>
      </c>
      <c r="H358" t="s">
        <v>26</v>
      </c>
    </row>
    <row r="359" spans="1:8">
      <c r="A359" t="s">
        <v>1118</v>
      </c>
      <c r="B359" t="s">
        <v>1119</v>
      </c>
      <c r="C359">
        <v>41</v>
      </c>
      <c r="D359" t="s">
        <v>9</v>
      </c>
      <c r="E359" t="s">
        <v>1120</v>
      </c>
      <c r="F359" t="s">
        <v>237</v>
      </c>
      <c r="G359" t="s">
        <v>12</v>
      </c>
      <c r="H359" t="s">
        <v>13</v>
      </c>
    </row>
    <row r="360" spans="1:8">
      <c r="A360" t="s">
        <v>1121</v>
      </c>
      <c r="B360" t="s">
        <v>1122</v>
      </c>
      <c r="C360">
        <v>60</v>
      </c>
      <c r="D360" t="s">
        <v>16</v>
      </c>
      <c r="E360" t="s">
        <v>1123</v>
      </c>
      <c r="F360" t="s">
        <v>313</v>
      </c>
      <c r="G360" t="s">
        <v>12</v>
      </c>
      <c r="H360" t="s">
        <v>13</v>
      </c>
    </row>
    <row r="361" spans="1:8">
      <c r="A361" t="s">
        <v>1124</v>
      </c>
      <c r="B361" t="s">
        <v>1125</v>
      </c>
      <c r="C361">
        <v>32</v>
      </c>
      <c r="D361" t="s">
        <v>9</v>
      </c>
      <c r="E361" t="s">
        <v>1126</v>
      </c>
      <c r="F361" t="s">
        <v>62</v>
      </c>
      <c r="G361" t="s">
        <v>12</v>
      </c>
      <c r="H361" t="s">
        <v>31</v>
      </c>
    </row>
    <row r="362" spans="1:8">
      <c r="A362" t="s">
        <v>1127</v>
      </c>
      <c r="B362" t="s">
        <v>1128</v>
      </c>
      <c r="C362">
        <v>34</v>
      </c>
      <c r="D362" t="s">
        <v>9</v>
      </c>
      <c r="E362" t="s">
        <v>1129</v>
      </c>
      <c r="F362" t="s">
        <v>291</v>
      </c>
      <c r="G362" t="s">
        <v>12</v>
      </c>
      <c r="H362" t="s">
        <v>19</v>
      </c>
    </row>
    <row r="363" spans="1:8">
      <c r="A363" t="s">
        <v>1130</v>
      </c>
      <c r="B363" t="s">
        <v>1131</v>
      </c>
      <c r="C363">
        <v>64</v>
      </c>
      <c r="D363" t="s">
        <v>9</v>
      </c>
      <c r="E363" t="s">
        <v>1132</v>
      </c>
      <c r="F363" t="s">
        <v>254</v>
      </c>
      <c r="G363" t="s">
        <v>12</v>
      </c>
      <c r="H363" t="s">
        <v>19</v>
      </c>
    </row>
    <row r="364" spans="1:8">
      <c r="A364" t="s">
        <v>1133</v>
      </c>
      <c r="B364" t="s">
        <v>1134</v>
      </c>
      <c r="C364">
        <v>60</v>
      </c>
      <c r="D364" t="s">
        <v>9</v>
      </c>
      <c r="E364" t="s">
        <v>1135</v>
      </c>
      <c r="F364" t="s">
        <v>163</v>
      </c>
      <c r="G364" t="s">
        <v>12</v>
      </c>
      <c r="H364" t="s">
        <v>13</v>
      </c>
    </row>
    <row r="365" spans="1:8">
      <c r="A365" t="s">
        <v>1136</v>
      </c>
      <c r="B365" t="s">
        <v>1137</v>
      </c>
      <c r="C365">
        <v>23</v>
      </c>
      <c r="D365" t="s">
        <v>9</v>
      </c>
      <c r="E365" t="s">
        <v>1138</v>
      </c>
      <c r="F365" t="s">
        <v>25</v>
      </c>
      <c r="G365" t="s">
        <v>12</v>
      </c>
      <c r="H365" t="s">
        <v>26</v>
      </c>
    </row>
    <row r="366" spans="1:8">
      <c r="A366" t="s">
        <v>1139</v>
      </c>
      <c r="B366" t="s">
        <v>1140</v>
      </c>
      <c r="C366">
        <v>58</v>
      </c>
      <c r="D366" t="s">
        <v>9</v>
      </c>
      <c r="E366" t="s">
        <v>1141</v>
      </c>
      <c r="F366" t="s">
        <v>133</v>
      </c>
      <c r="G366" t="s">
        <v>12</v>
      </c>
      <c r="H366" t="s">
        <v>26</v>
      </c>
    </row>
    <row r="367" spans="1:8">
      <c r="A367" t="s">
        <v>1142</v>
      </c>
      <c r="B367" t="s">
        <v>1143</v>
      </c>
      <c r="C367">
        <v>63</v>
      </c>
      <c r="D367" t="s">
        <v>16</v>
      </c>
      <c r="E367" t="s">
        <v>1144</v>
      </c>
      <c r="F367" t="s">
        <v>163</v>
      </c>
      <c r="G367" t="s">
        <v>12</v>
      </c>
      <c r="H367" t="s">
        <v>19</v>
      </c>
    </row>
    <row r="368" spans="1:8">
      <c r="A368" t="s">
        <v>1145</v>
      </c>
      <c r="B368" t="s">
        <v>1146</v>
      </c>
      <c r="C368">
        <v>40</v>
      </c>
      <c r="D368" t="s">
        <v>16</v>
      </c>
      <c r="E368" t="s">
        <v>1147</v>
      </c>
      <c r="F368" t="s">
        <v>22</v>
      </c>
      <c r="G368" t="s">
        <v>12</v>
      </c>
      <c r="H368" t="s">
        <v>19</v>
      </c>
    </row>
    <row r="369" spans="1:8">
      <c r="A369" t="s">
        <v>1148</v>
      </c>
      <c r="B369" t="s">
        <v>1149</v>
      </c>
      <c r="C369">
        <v>51</v>
      </c>
      <c r="D369" t="s">
        <v>9</v>
      </c>
      <c r="E369" t="s">
        <v>1150</v>
      </c>
      <c r="F369" t="s">
        <v>25</v>
      </c>
      <c r="G369" t="s">
        <v>12</v>
      </c>
      <c r="H369" t="s">
        <v>26</v>
      </c>
    </row>
    <row r="370" spans="1:8">
      <c r="A370" t="s">
        <v>1151</v>
      </c>
      <c r="B370" t="s">
        <v>1152</v>
      </c>
      <c r="C370">
        <v>34</v>
      </c>
      <c r="D370" t="s">
        <v>16</v>
      </c>
      <c r="E370" t="s">
        <v>1153</v>
      </c>
      <c r="F370" t="s">
        <v>58</v>
      </c>
      <c r="G370" t="s">
        <v>12</v>
      </c>
      <c r="H370" t="s">
        <v>19</v>
      </c>
    </row>
    <row r="371" spans="1:8">
      <c r="A371" t="s">
        <v>1154</v>
      </c>
      <c r="B371" t="s">
        <v>1155</v>
      </c>
      <c r="C371">
        <v>20</v>
      </c>
      <c r="D371" t="s">
        <v>16</v>
      </c>
      <c r="E371" t="s">
        <v>1156</v>
      </c>
      <c r="F371" t="s">
        <v>171</v>
      </c>
      <c r="G371" t="s">
        <v>12</v>
      </c>
      <c r="H371" t="s">
        <v>19</v>
      </c>
    </row>
    <row r="372" spans="1:8">
      <c r="A372" t="s">
        <v>1157</v>
      </c>
      <c r="B372" t="s">
        <v>1158</v>
      </c>
      <c r="C372">
        <v>45</v>
      </c>
      <c r="D372" t="s">
        <v>9</v>
      </c>
      <c r="E372" t="s">
        <v>1159</v>
      </c>
      <c r="F372" t="s">
        <v>254</v>
      </c>
      <c r="G372" t="s">
        <v>12</v>
      </c>
      <c r="H372" t="s">
        <v>31</v>
      </c>
    </row>
    <row r="373" spans="1:8">
      <c r="A373" t="s">
        <v>1160</v>
      </c>
      <c r="B373" t="s">
        <v>1161</v>
      </c>
      <c r="C373">
        <v>21</v>
      </c>
      <c r="D373" t="s">
        <v>16</v>
      </c>
      <c r="E373" t="s">
        <v>1162</v>
      </c>
      <c r="F373" t="s">
        <v>47</v>
      </c>
      <c r="G373" t="s">
        <v>12</v>
      </c>
      <c r="H373" t="s">
        <v>19</v>
      </c>
    </row>
    <row r="374" spans="1:8">
      <c r="A374" t="s">
        <v>1163</v>
      </c>
      <c r="B374" t="s">
        <v>1164</v>
      </c>
      <c r="C374">
        <v>28</v>
      </c>
      <c r="D374" t="s">
        <v>9</v>
      </c>
      <c r="E374" t="s">
        <v>1165</v>
      </c>
      <c r="F374" t="s">
        <v>25</v>
      </c>
      <c r="G374" t="s">
        <v>12</v>
      </c>
      <c r="H374" t="s">
        <v>26</v>
      </c>
    </row>
    <row r="375" spans="1:8">
      <c r="A375" t="s">
        <v>1166</v>
      </c>
      <c r="B375" t="s">
        <v>1167</v>
      </c>
      <c r="C375">
        <v>37</v>
      </c>
      <c r="D375" t="s">
        <v>16</v>
      </c>
      <c r="E375" t="s">
        <v>1168</v>
      </c>
      <c r="F375" t="s">
        <v>434</v>
      </c>
      <c r="G375" t="s">
        <v>12</v>
      </c>
      <c r="H375" t="s">
        <v>13</v>
      </c>
    </row>
    <row r="376" spans="1:8">
      <c r="A376" t="s">
        <v>1169</v>
      </c>
      <c r="B376" t="s">
        <v>1170</v>
      </c>
      <c r="C376">
        <v>60</v>
      </c>
      <c r="D376" t="s">
        <v>9</v>
      </c>
      <c r="E376" t="s">
        <v>1171</v>
      </c>
      <c r="F376" t="s">
        <v>99</v>
      </c>
      <c r="G376" t="s">
        <v>12</v>
      </c>
      <c r="H376" t="s">
        <v>19</v>
      </c>
    </row>
    <row r="377" spans="1:8">
      <c r="A377" t="s">
        <v>1172</v>
      </c>
      <c r="B377" t="s">
        <v>1173</v>
      </c>
      <c r="C377">
        <v>26</v>
      </c>
      <c r="D377" t="s">
        <v>9</v>
      </c>
      <c r="E377" t="s">
        <v>1174</v>
      </c>
      <c r="F377" t="s">
        <v>201</v>
      </c>
      <c r="G377" t="s">
        <v>12</v>
      </c>
      <c r="H377" t="s">
        <v>19</v>
      </c>
    </row>
    <row r="378" spans="1:8">
      <c r="A378" t="s">
        <v>1175</v>
      </c>
      <c r="B378" t="s">
        <v>1176</v>
      </c>
      <c r="C378">
        <v>30</v>
      </c>
      <c r="D378" t="s">
        <v>9</v>
      </c>
      <c r="E378" t="s">
        <v>1177</v>
      </c>
      <c r="F378" t="s">
        <v>167</v>
      </c>
      <c r="G378" t="s">
        <v>12</v>
      </c>
      <c r="H378" t="s">
        <v>26</v>
      </c>
    </row>
    <row r="379" spans="1:8">
      <c r="A379" t="s">
        <v>1178</v>
      </c>
      <c r="B379" t="s">
        <v>1179</v>
      </c>
      <c r="C379">
        <v>39</v>
      </c>
      <c r="D379" t="s">
        <v>16</v>
      </c>
      <c r="E379" t="s">
        <v>1180</v>
      </c>
      <c r="F379" t="s">
        <v>434</v>
      </c>
      <c r="G379" t="s">
        <v>12</v>
      </c>
      <c r="H379" t="s">
        <v>13</v>
      </c>
    </row>
    <row r="380" spans="1:8">
      <c r="A380" t="s">
        <v>1181</v>
      </c>
      <c r="B380" t="s">
        <v>1182</v>
      </c>
      <c r="C380">
        <v>44</v>
      </c>
      <c r="D380" t="s">
        <v>16</v>
      </c>
      <c r="E380" t="s">
        <v>1183</v>
      </c>
      <c r="F380" t="s">
        <v>92</v>
      </c>
      <c r="G380" t="s">
        <v>12</v>
      </c>
      <c r="H380" t="s">
        <v>26</v>
      </c>
    </row>
    <row r="381" spans="1:8">
      <c r="A381" t="s">
        <v>1184</v>
      </c>
      <c r="B381" t="s">
        <v>1185</v>
      </c>
      <c r="C381">
        <v>34</v>
      </c>
      <c r="D381" t="s">
        <v>16</v>
      </c>
      <c r="E381" t="s">
        <v>1186</v>
      </c>
      <c r="F381" t="s">
        <v>267</v>
      </c>
      <c r="G381" t="s">
        <v>12</v>
      </c>
      <c r="H381" t="s">
        <v>13</v>
      </c>
    </row>
    <row r="382" spans="1:8">
      <c r="A382" t="s">
        <v>1187</v>
      </c>
      <c r="B382" t="s">
        <v>1188</v>
      </c>
      <c r="C382">
        <v>23</v>
      </c>
      <c r="D382" t="s">
        <v>9</v>
      </c>
      <c r="E382" t="s">
        <v>1189</v>
      </c>
      <c r="F382" t="s">
        <v>217</v>
      </c>
      <c r="G382" t="s">
        <v>12</v>
      </c>
      <c r="H382" t="s">
        <v>13</v>
      </c>
    </row>
    <row r="383" spans="1:8">
      <c r="A383" t="s">
        <v>1190</v>
      </c>
      <c r="B383" t="s">
        <v>1191</v>
      </c>
      <c r="C383">
        <v>50</v>
      </c>
      <c r="D383" t="s">
        <v>9</v>
      </c>
      <c r="E383" t="s">
        <v>1192</v>
      </c>
      <c r="F383" t="s">
        <v>22</v>
      </c>
      <c r="G383" t="s">
        <v>12</v>
      </c>
      <c r="H383" t="s">
        <v>31</v>
      </c>
    </row>
    <row r="384" spans="1:8">
      <c r="A384" t="s">
        <v>1193</v>
      </c>
      <c r="B384" t="s">
        <v>1194</v>
      </c>
      <c r="C384">
        <v>20</v>
      </c>
      <c r="D384" t="s">
        <v>16</v>
      </c>
      <c r="E384" t="s">
        <v>1195</v>
      </c>
      <c r="F384" t="s">
        <v>30</v>
      </c>
      <c r="G384" t="s">
        <v>12</v>
      </c>
      <c r="H384" t="s">
        <v>13</v>
      </c>
    </row>
    <row r="385" spans="1:8">
      <c r="A385" t="s">
        <v>1196</v>
      </c>
      <c r="B385" t="s">
        <v>1197</v>
      </c>
      <c r="C385">
        <v>27</v>
      </c>
      <c r="D385" t="s">
        <v>16</v>
      </c>
      <c r="E385" t="s">
        <v>1198</v>
      </c>
      <c r="F385" t="s">
        <v>317</v>
      </c>
      <c r="G385" t="s">
        <v>12</v>
      </c>
      <c r="H385" t="s">
        <v>31</v>
      </c>
    </row>
    <row r="386" spans="1:8">
      <c r="A386" t="s">
        <v>1199</v>
      </c>
      <c r="B386" t="s">
        <v>1200</v>
      </c>
      <c r="C386">
        <v>52</v>
      </c>
      <c r="D386" t="s">
        <v>16</v>
      </c>
      <c r="E386" t="s">
        <v>1201</v>
      </c>
      <c r="F386" t="s">
        <v>267</v>
      </c>
      <c r="G386" t="s">
        <v>12</v>
      </c>
      <c r="H386" t="s">
        <v>26</v>
      </c>
    </row>
    <row r="387" spans="1:8">
      <c r="A387" t="s">
        <v>1202</v>
      </c>
      <c r="B387" t="s">
        <v>1203</v>
      </c>
      <c r="C387">
        <v>60</v>
      </c>
      <c r="D387" t="s">
        <v>9</v>
      </c>
      <c r="E387" t="s">
        <v>1204</v>
      </c>
      <c r="F387" t="s">
        <v>317</v>
      </c>
      <c r="G387" t="s">
        <v>12</v>
      </c>
      <c r="H387" t="s">
        <v>13</v>
      </c>
    </row>
    <row r="388" spans="1:8">
      <c r="A388" t="s">
        <v>1205</v>
      </c>
      <c r="B388" t="s">
        <v>1206</v>
      </c>
      <c r="C388">
        <v>18</v>
      </c>
      <c r="D388" t="s">
        <v>16</v>
      </c>
      <c r="E388" t="s">
        <v>1207</v>
      </c>
      <c r="F388" t="s">
        <v>140</v>
      </c>
      <c r="G388" t="s">
        <v>12</v>
      </c>
      <c r="H388" t="s">
        <v>26</v>
      </c>
    </row>
    <row r="389" spans="1:8">
      <c r="A389" t="s">
        <v>1208</v>
      </c>
      <c r="B389" t="s">
        <v>1209</v>
      </c>
      <c r="C389">
        <v>28</v>
      </c>
      <c r="D389" t="s">
        <v>16</v>
      </c>
      <c r="E389" t="s">
        <v>1210</v>
      </c>
      <c r="F389" t="s">
        <v>88</v>
      </c>
      <c r="G389" t="s">
        <v>12</v>
      </c>
      <c r="H389" t="s">
        <v>31</v>
      </c>
    </row>
    <row r="390" spans="1:8">
      <c r="A390" t="s">
        <v>1211</v>
      </c>
      <c r="B390" t="s">
        <v>1212</v>
      </c>
      <c r="C390">
        <v>53</v>
      </c>
      <c r="D390" t="s">
        <v>9</v>
      </c>
      <c r="E390" t="s">
        <v>1213</v>
      </c>
      <c r="F390" t="s">
        <v>113</v>
      </c>
      <c r="G390" t="s">
        <v>12</v>
      </c>
      <c r="H390" t="s">
        <v>19</v>
      </c>
    </row>
    <row r="391" spans="1:8">
      <c r="A391" t="s">
        <v>1214</v>
      </c>
      <c r="B391" t="s">
        <v>1215</v>
      </c>
      <c r="C391">
        <v>50</v>
      </c>
      <c r="D391" t="s">
        <v>9</v>
      </c>
      <c r="E391" t="s">
        <v>1216</v>
      </c>
      <c r="F391" t="s">
        <v>70</v>
      </c>
      <c r="G391" t="s">
        <v>12</v>
      </c>
      <c r="H391" t="s">
        <v>19</v>
      </c>
    </row>
    <row r="392" spans="1:8">
      <c r="A392" t="s">
        <v>1217</v>
      </c>
      <c r="B392" t="s">
        <v>1218</v>
      </c>
      <c r="C392">
        <v>56</v>
      </c>
      <c r="D392" t="s">
        <v>9</v>
      </c>
      <c r="E392" t="s">
        <v>1219</v>
      </c>
      <c r="F392" t="s">
        <v>291</v>
      </c>
      <c r="G392" t="s">
        <v>12</v>
      </c>
      <c r="H392" t="s">
        <v>31</v>
      </c>
    </row>
    <row r="393" spans="1:8">
      <c r="A393" t="s">
        <v>1220</v>
      </c>
      <c r="B393" t="s">
        <v>1221</v>
      </c>
      <c r="C393">
        <v>40</v>
      </c>
      <c r="D393" t="s">
        <v>16</v>
      </c>
      <c r="E393" t="s">
        <v>1222</v>
      </c>
      <c r="F393" t="s">
        <v>35</v>
      </c>
      <c r="G393" t="s">
        <v>12</v>
      </c>
      <c r="H393" t="s">
        <v>26</v>
      </c>
    </row>
    <row r="394" spans="1:8">
      <c r="A394" t="s">
        <v>1223</v>
      </c>
      <c r="B394" t="s">
        <v>1224</v>
      </c>
      <c r="C394">
        <v>46</v>
      </c>
      <c r="D394" t="s">
        <v>9</v>
      </c>
      <c r="E394" t="s">
        <v>1225</v>
      </c>
      <c r="F394" t="s">
        <v>113</v>
      </c>
      <c r="G394" t="s">
        <v>12</v>
      </c>
      <c r="H394" t="s">
        <v>13</v>
      </c>
    </row>
    <row r="395" spans="1:8">
      <c r="A395" t="s">
        <v>1226</v>
      </c>
      <c r="B395" t="s">
        <v>1227</v>
      </c>
      <c r="C395">
        <v>46</v>
      </c>
      <c r="D395" t="s">
        <v>9</v>
      </c>
      <c r="E395" t="s">
        <v>1228</v>
      </c>
      <c r="F395" t="s">
        <v>117</v>
      </c>
      <c r="G395" t="s">
        <v>12</v>
      </c>
      <c r="H395" t="s">
        <v>26</v>
      </c>
    </row>
    <row r="396" spans="1:8">
      <c r="A396" t="s">
        <v>1229</v>
      </c>
      <c r="B396" t="s">
        <v>1230</v>
      </c>
      <c r="C396">
        <v>43</v>
      </c>
      <c r="D396" t="s">
        <v>16</v>
      </c>
      <c r="E396" t="s">
        <v>1231</v>
      </c>
      <c r="F396" t="s">
        <v>167</v>
      </c>
      <c r="G396" t="s">
        <v>12</v>
      </c>
      <c r="H396" t="s">
        <v>26</v>
      </c>
    </row>
    <row r="397" spans="1:8">
      <c r="A397" t="s">
        <v>1232</v>
      </c>
      <c r="B397" t="s">
        <v>1233</v>
      </c>
      <c r="C397">
        <v>50</v>
      </c>
      <c r="D397" t="s">
        <v>9</v>
      </c>
      <c r="E397" t="s">
        <v>1234</v>
      </c>
      <c r="F397" t="s">
        <v>62</v>
      </c>
      <c r="G397" t="s">
        <v>12</v>
      </c>
      <c r="H397" t="s">
        <v>13</v>
      </c>
    </row>
    <row r="398" spans="1:8">
      <c r="A398" t="s">
        <v>1235</v>
      </c>
      <c r="B398" t="s">
        <v>1236</v>
      </c>
      <c r="C398">
        <v>25</v>
      </c>
      <c r="D398" t="s">
        <v>16</v>
      </c>
      <c r="E398" t="s">
        <v>1237</v>
      </c>
      <c r="F398" t="s">
        <v>58</v>
      </c>
      <c r="G398" t="s">
        <v>12</v>
      </c>
      <c r="H398" t="s">
        <v>31</v>
      </c>
    </row>
    <row r="399" spans="1:8">
      <c r="A399" t="s">
        <v>1238</v>
      </c>
      <c r="B399" t="s">
        <v>1239</v>
      </c>
      <c r="C399">
        <v>62</v>
      </c>
      <c r="D399" t="s">
        <v>16</v>
      </c>
      <c r="E399" t="s">
        <v>123</v>
      </c>
      <c r="F399" t="s">
        <v>62</v>
      </c>
      <c r="G399" t="s">
        <v>12</v>
      </c>
      <c r="H399" t="s">
        <v>19</v>
      </c>
    </row>
    <row r="400" spans="1:8">
      <c r="A400" t="s">
        <v>1240</v>
      </c>
      <c r="B400" t="s">
        <v>1241</v>
      </c>
      <c r="C400">
        <v>54</v>
      </c>
      <c r="D400" t="s">
        <v>9</v>
      </c>
      <c r="E400" t="s">
        <v>1242</v>
      </c>
      <c r="F400" t="s">
        <v>47</v>
      </c>
      <c r="G400" t="s">
        <v>12</v>
      </c>
      <c r="H400" t="s">
        <v>26</v>
      </c>
    </row>
    <row r="401" spans="1:8">
      <c r="A401" t="s">
        <v>1243</v>
      </c>
      <c r="B401" t="s">
        <v>1244</v>
      </c>
      <c r="C401">
        <v>27</v>
      </c>
      <c r="D401" t="s">
        <v>9</v>
      </c>
      <c r="E401" t="s">
        <v>1245</v>
      </c>
      <c r="F401" t="s">
        <v>434</v>
      </c>
      <c r="G401" t="s">
        <v>12</v>
      </c>
      <c r="H401" t="s">
        <v>26</v>
      </c>
    </row>
    <row r="402" spans="1:8">
      <c r="A402" t="s">
        <v>1246</v>
      </c>
      <c r="B402" t="s">
        <v>1247</v>
      </c>
      <c r="C402">
        <v>57</v>
      </c>
      <c r="D402" t="s">
        <v>16</v>
      </c>
      <c r="E402" t="s">
        <v>1248</v>
      </c>
      <c r="F402" t="s">
        <v>96</v>
      </c>
      <c r="G402" t="s">
        <v>12</v>
      </c>
      <c r="H402" t="s">
        <v>19</v>
      </c>
    </row>
    <row r="403" spans="1:8">
      <c r="A403" t="s">
        <v>1249</v>
      </c>
      <c r="B403" t="s">
        <v>1250</v>
      </c>
      <c r="C403">
        <v>51</v>
      </c>
      <c r="D403" t="s">
        <v>16</v>
      </c>
      <c r="E403" t="s">
        <v>1251</v>
      </c>
      <c r="F403" t="s">
        <v>184</v>
      </c>
      <c r="G403" t="s">
        <v>12</v>
      </c>
      <c r="H403" t="s">
        <v>19</v>
      </c>
    </row>
    <row r="404" spans="1:8">
      <c r="A404" t="s">
        <v>1252</v>
      </c>
      <c r="B404" t="s">
        <v>1253</v>
      </c>
      <c r="C404">
        <v>31</v>
      </c>
      <c r="D404" t="s">
        <v>9</v>
      </c>
      <c r="E404" t="s">
        <v>80</v>
      </c>
      <c r="F404" t="s">
        <v>313</v>
      </c>
      <c r="G404" t="s">
        <v>12</v>
      </c>
      <c r="H404" t="s">
        <v>26</v>
      </c>
    </row>
    <row r="405" spans="1:8">
      <c r="A405" t="s">
        <v>1254</v>
      </c>
      <c r="B405" t="s">
        <v>1255</v>
      </c>
      <c r="C405">
        <v>34</v>
      </c>
      <c r="D405" t="s">
        <v>9</v>
      </c>
      <c r="E405" t="s">
        <v>1256</v>
      </c>
      <c r="F405" t="s">
        <v>328</v>
      </c>
      <c r="G405" t="s">
        <v>12</v>
      </c>
      <c r="H405" t="s">
        <v>26</v>
      </c>
    </row>
    <row r="406" spans="1:8">
      <c r="A406" t="s">
        <v>1257</v>
      </c>
      <c r="B406" t="s">
        <v>1258</v>
      </c>
      <c r="C406">
        <v>22</v>
      </c>
      <c r="D406" t="s">
        <v>16</v>
      </c>
      <c r="E406" t="s">
        <v>1259</v>
      </c>
      <c r="F406" t="s">
        <v>291</v>
      </c>
      <c r="G406" t="s">
        <v>12</v>
      </c>
      <c r="H406" t="s">
        <v>31</v>
      </c>
    </row>
    <row r="407" spans="1:8">
      <c r="A407" t="s">
        <v>1260</v>
      </c>
      <c r="B407" t="s">
        <v>1261</v>
      </c>
      <c r="C407">
        <v>18</v>
      </c>
      <c r="D407" t="s">
        <v>16</v>
      </c>
      <c r="E407" t="s">
        <v>1262</v>
      </c>
      <c r="F407" t="s">
        <v>328</v>
      </c>
      <c r="G407" t="s">
        <v>12</v>
      </c>
      <c r="H407" t="s">
        <v>13</v>
      </c>
    </row>
    <row r="408" spans="1:8">
      <c r="A408" t="s">
        <v>1263</v>
      </c>
      <c r="B408" t="s">
        <v>1264</v>
      </c>
      <c r="C408">
        <v>23</v>
      </c>
      <c r="D408" t="s">
        <v>16</v>
      </c>
      <c r="E408" t="s">
        <v>1265</v>
      </c>
      <c r="F408" t="s">
        <v>324</v>
      </c>
      <c r="G408" t="s">
        <v>12</v>
      </c>
      <c r="H408" t="s">
        <v>13</v>
      </c>
    </row>
    <row r="409" spans="1:8">
      <c r="A409" t="s">
        <v>1266</v>
      </c>
      <c r="B409" t="s">
        <v>1267</v>
      </c>
      <c r="C409">
        <v>33</v>
      </c>
      <c r="D409" t="s">
        <v>9</v>
      </c>
      <c r="E409" t="s">
        <v>1268</v>
      </c>
      <c r="F409" t="s">
        <v>140</v>
      </c>
      <c r="G409" t="s">
        <v>12</v>
      </c>
      <c r="H409" t="s">
        <v>13</v>
      </c>
    </row>
    <row r="410" spans="1:8">
      <c r="A410" t="s">
        <v>1269</v>
      </c>
      <c r="B410" t="s">
        <v>1270</v>
      </c>
      <c r="C410">
        <v>36</v>
      </c>
      <c r="D410" t="s">
        <v>9</v>
      </c>
      <c r="E410" t="s">
        <v>1271</v>
      </c>
      <c r="F410" t="s">
        <v>88</v>
      </c>
      <c r="G410" t="s">
        <v>12</v>
      </c>
      <c r="H410" t="s">
        <v>13</v>
      </c>
    </row>
    <row r="411" spans="1:8">
      <c r="A411" t="s">
        <v>1272</v>
      </c>
      <c r="B411" t="s">
        <v>1273</v>
      </c>
      <c r="C411">
        <v>55</v>
      </c>
      <c r="D411" t="s">
        <v>9</v>
      </c>
      <c r="E411" t="s">
        <v>1274</v>
      </c>
      <c r="F411" t="s">
        <v>845</v>
      </c>
      <c r="G411" t="s">
        <v>12</v>
      </c>
      <c r="H411" t="s">
        <v>13</v>
      </c>
    </row>
    <row r="412" spans="1:8">
      <c r="A412" t="s">
        <v>1275</v>
      </c>
      <c r="B412" t="s">
        <v>1276</v>
      </c>
      <c r="C412">
        <v>48</v>
      </c>
      <c r="D412" t="s">
        <v>16</v>
      </c>
      <c r="E412" t="s">
        <v>1277</v>
      </c>
      <c r="F412" t="s">
        <v>88</v>
      </c>
      <c r="G412" t="s">
        <v>12</v>
      </c>
      <c r="H412" t="s">
        <v>26</v>
      </c>
    </row>
    <row r="413" spans="1:8">
      <c r="A413" t="s">
        <v>1278</v>
      </c>
      <c r="B413" t="s">
        <v>1279</v>
      </c>
      <c r="C413">
        <v>63</v>
      </c>
      <c r="D413" t="s">
        <v>9</v>
      </c>
      <c r="E413" t="s">
        <v>1280</v>
      </c>
      <c r="F413" t="s">
        <v>25</v>
      </c>
      <c r="G413" t="s">
        <v>12</v>
      </c>
      <c r="H413" t="s">
        <v>31</v>
      </c>
    </row>
    <row r="414" spans="1:8">
      <c r="A414" t="s">
        <v>1281</v>
      </c>
      <c r="B414" t="s">
        <v>1282</v>
      </c>
      <c r="C414">
        <v>23</v>
      </c>
      <c r="D414" t="s">
        <v>16</v>
      </c>
      <c r="E414" t="s">
        <v>204</v>
      </c>
      <c r="F414" t="s">
        <v>156</v>
      </c>
      <c r="G414" t="s">
        <v>12</v>
      </c>
      <c r="H414" t="s">
        <v>13</v>
      </c>
    </row>
    <row r="415" spans="1:8">
      <c r="A415" t="s">
        <v>1283</v>
      </c>
      <c r="B415" t="s">
        <v>1284</v>
      </c>
      <c r="C415">
        <v>59</v>
      </c>
      <c r="D415" t="s">
        <v>16</v>
      </c>
      <c r="E415" t="s">
        <v>1285</v>
      </c>
      <c r="F415" t="s">
        <v>106</v>
      </c>
      <c r="G415" t="s">
        <v>12</v>
      </c>
      <c r="H415" t="s">
        <v>26</v>
      </c>
    </row>
    <row r="416" spans="1:8">
      <c r="A416" t="s">
        <v>1286</v>
      </c>
      <c r="B416" t="s">
        <v>1287</v>
      </c>
      <c r="C416">
        <v>35</v>
      </c>
      <c r="D416" t="s">
        <v>16</v>
      </c>
      <c r="E416" t="s">
        <v>1288</v>
      </c>
      <c r="F416" t="s">
        <v>113</v>
      </c>
      <c r="G416" t="s">
        <v>12</v>
      </c>
      <c r="H416" t="s">
        <v>13</v>
      </c>
    </row>
    <row r="417" spans="1:8">
      <c r="A417" t="s">
        <v>1289</v>
      </c>
      <c r="B417" t="s">
        <v>1290</v>
      </c>
      <c r="C417">
        <v>26</v>
      </c>
      <c r="D417" t="s">
        <v>16</v>
      </c>
      <c r="E417" t="s">
        <v>1291</v>
      </c>
      <c r="F417" t="s">
        <v>163</v>
      </c>
      <c r="G417" t="s">
        <v>12</v>
      </c>
      <c r="H417" t="s">
        <v>31</v>
      </c>
    </row>
    <row r="418" spans="1:8">
      <c r="A418" t="s">
        <v>1292</v>
      </c>
      <c r="B418" t="s">
        <v>1293</v>
      </c>
      <c r="C418">
        <v>46</v>
      </c>
      <c r="D418" t="s">
        <v>9</v>
      </c>
      <c r="E418" t="s">
        <v>1294</v>
      </c>
      <c r="F418" t="s">
        <v>324</v>
      </c>
      <c r="G418" t="s">
        <v>12</v>
      </c>
      <c r="H418" t="s">
        <v>19</v>
      </c>
    </row>
    <row r="419" spans="1:8">
      <c r="A419" t="s">
        <v>1295</v>
      </c>
      <c r="B419" t="s">
        <v>1296</v>
      </c>
      <c r="C419">
        <v>64</v>
      </c>
      <c r="D419" t="s">
        <v>16</v>
      </c>
      <c r="E419" t="s">
        <v>1297</v>
      </c>
      <c r="F419" t="s">
        <v>11</v>
      </c>
      <c r="G419" t="s">
        <v>12</v>
      </c>
      <c r="H419" t="s">
        <v>26</v>
      </c>
    </row>
    <row r="420" spans="1:8">
      <c r="A420" t="s">
        <v>1298</v>
      </c>
      <c r="B420" t="s">
        <v>1299</v>
      </c>
      <c r="C420">
        <v>60</v>
      </c>
      <c r="D420" t="s">
        <v>16</v>
      </c>
      <c r="E420" t="s">
        <v>1300</v>
      </c>
      <c r="F420" t="s">
        <v>47</v>
      </c>
      <c r="G420" t="s">
        <v>12</v>
      </c>
      <c r="H420" t="s">
        <v>31</v>
      </c>
    </row>
    <row r="421" spans="1:8">
      <c r="A421" t="s">
        <v>1301</v>
      </c>
      <c r="B421" t="s">
        <v>1302</v>
      </c>
      <c r="C421">
        <v>33</v>
      </c>
      <c r="D421" t="s">
        <v>9</v>
      </c>
      <c r="E421" t="s">
        <v>1303</v>
      </c>
      <c r="F421" t="s">
        <v>313</v>
      </c>
      <c r="G421" t="s">
        <v>12</v>
      </c>
      <c r="H421" t="s">
        <v>13</v>
      </c>
    </row>
    <row r="422" spans="1:8">
      <c r="A422" t="s">
        <v>1304</v>
      </c>
      <c r="B422" t="s">
        <v>1305</v>
      </c>
      <c r="C422">
        <v>60</v>
      </c>
      <c r="D422" t="s">
        <v>9</v>
      </c>
      <c r="E422" t="s">
        <v>1306</v>
      </c>
      <c r="F422" t="s">
        <v>11</v>
      </c>
      <c r="G422" t="s">
        <v>12</v>
      </c>
      <c r="H422" t="s">
        <v>26</v>
      </c>
    </row>
    <row r="423" spans="1:8">
      <c r="A423" t="s">
        <v>1307</v>
      </c>
      <c r="B423" t="s">
        <v>1308</v>
      </c>
      <c r="C423">
        <v>45</v>
      </c>
      <c r="D423" t="s">
        <v>16</v>
      </c>
      <c r="E423" t="s">
        <v>1309</v>
      </c>
      <c r="F423" t="s">
        <v>74</v>
      </c>
      <c r="G423" t="s">
        <v>12</v>
      </c>
      <c r="H423" t="s">
        <v>19</v>
      </c>
    </row>
    <row r="424" spans="1:8">
      <c r="A424" t="s">
        <v>1310</v>
      </c>
      <c r="B424" t="s">
        <v>1311</v>
      </c>
      <c r="C424">
        <v>42</v>
      </c>
      <c r="D424" t="s">
        <v>16</v>
      </c>
      <c r="E424" t="s">
        <v>1312</v>
      </c>
      <c r="F424" t="s">
        <v>62</v>
      </c>
      <c r="G424" t="s">
        <v>12</v>
      </c>
      <c r="H424" t="s">
        <v>19</v>
      </c>
    </row>
    <row r="425" spans="1:8">
      <c r="A425" t="s">
        <v>1313</v>
      </c>
      <c r="B425" t="s">
        <v>1314</v>
      </c>
      <c r="C425">
        <v>35</v>
      </c>
      <c r="D425" t="s">
        <v>9</v>
      </c>
      <c r="E425" t="s">
        <v>1315</v>
      </c>
      <c r="F425" t="s">
        <v>62</v>
      </c>
      <c r="G425" t="s">
        <v>12</v>
      </c>
      <c r="H425" t="s">
        <v>31</v>
      </c>
    </row>
    <row r="426" spans="1:8">
      <c r="A426" t="s">
        <v>1316</v>
      </c>
      <c r="B426" t="s">
        <v>1317</v>
      </c>
      <c r="C426">
        <v>53</v>
      </c>
      <c r="D426" t="s">
        <v>9</v>
      </c>
      <c r="E426" t="s">
        <v>1318</v>
      </c>
      <c r="F426" t="s">
        <v>11</v>
      </c>
      <c r="G426" t="s">
        <v>12</v>
      </c>
      <c r="H426" t="s">
        <v>26</v>
      </c>
    </row>
    <row r="427" spans="1:8">
      <c r="A427" t="s">
        <v>1319</v>
      </c>
      <c r="B427" t="s">
        <v>1320</v>
      </c>
      <c r="C427">
        <v>40</v>
      </c>
      <c r="D427" t="s">
        <v>9</v>
      </c>
      <c r="E427" t="s">
        <v>1321</v>
      </c>
      <c r="F427" t="s">
        <v>117</v>
      </c>
      <c r="G427" t="s">
        <v>12</v>
      </c>
      <c r="H427" t="s">
        <v>26</v>
      </c>
    </row>
    <row r="428" spans="1:8">
      <c r="A428" t="s">
        <v>1322</v>
      </c>
      <c r="B428" t="s">
        <v>1323</v>
      </c>
      <c r="C428">
        <v>28</v>
      </c>
      <c r="D428" t="s">
        <v>9</v>
      </c>
      <c r="E428" t="s">
        <v>1324</v>
      </c>
      <c r="F428" t="s">
        <v>11</v>
      </c>
      <c r="G428" t="s">
        <v>12</v>
      </c>
      <c r="H428" t="s">
        <v>19</v>
      </c>
    </row>
    <row r="429" spans="1:8">
      <c r="A429" t="s">
        <v>1325</v>
      </c>
      <c r="B429" t="s">
        <v>1326</v>
      </c>
      <c r="C429">
        <v>18</v>
      </c>
      <c r="D429" t="s">
        <v>16</v>
      </c>
      <c r="E429" t="s">
        <v>1327</v>
      </c>
      <c r="F429" t="s">
        <v>434</v>
      </c>
      <c r="G429" t="s">
        <v>12</v>
      </c>
      <c r="H429" t="s">
        <v>13</v>
      </c>
    </row>
    <row r="430" spans="1:8">
      <c r="A430" t="s">
        <v>1328</v>
      </c>
      <c r="B430" t="s">
        <v>1329</v>
      </c>
      <c r="C430">
        <v>27</v>
      </c>
      <c r="D430" t="s">
        <v>16</v>
      </c>
      <c r="E430" t="s">
        <v>1330</v>
      </c>
      <c r="F430" t="s">
        <v>328</v>
      </c>
      <c r="G430" t="s">
        <v>12</v>
      </c>
      <c r="H430" t="s">
        <v>26</v>
      </c>
    </row>
    <row r="431" spans="1:8">
      <c r="A431" t="s">
        <v>1331</v>
      </c>
      <c r="B431" t="s">
        <v>1332</v>
      </c>
      <c r="C431">
        <v>43</v>
      </c>
      <c r="D431" t="s">
        <v>9</v>
      </c>
      <c r="E431" t="s">
        <v>1333</v>
      </c>
      <c r="F431" t="s">
        <v>106</v>
      </c>
      <c r="G431" t="s">
        <v>12</v>
      </c>
      <c r="H431" t="s">
        <v>19</v>
      </c>
    </row>
    <row r="432" spans="1:8">
      <c r="A432" t="s">
        <v>1334</v>
      </c>
      <c r="B432" t="s">
        <v>1335</v>
      </c>
      <c r="C432">
        <v>36</v>
      </c>
      <c r="D432" t="s">
        <v>16</v>
      </c>
      <c r="E432" t="s">
        <v>1336</v>
      </c>
      <c r="F432" t="s">
        <v>88</v>
      </c>
      <c r="G432" t="s">
        <v>12</v>
      </c>
      <c r="H432" t="s">
        <v>13</v>
      </c>
    </row>
    <row r="433" spans="1:8">
      <c r="A433" t="s">
        <v>1337</v>
      </c>
      <c r="B433" t="s">
        <v>1338</v>
      </c>
      <c r="C433">
        <v>27</v>
      </c>
      <c r="D433" t="s">
        <v>9</v>
      </c>
      <c r="E433" t="s">
        <v>1339</v>
      </c>
      <c r="F433" t="s">
        <v>30</v>
      </c>
      <c r="G433" t="s">
        <v>12</v>
      </c>
      <c r="H433" t="s">
        <v>19</v>
      </c>
    </row>
    <row r="434" spans="1:8">
      <c r="A434" t="s">
        <v>1340</v>
      </c>
      <c r="B434" t="s">
        <v>1341</v>
      </c>
      <c r="C434">
        <v>37</v>
      </c>
      <c r="D434" t="s">
        <v>9</v>
      </c>
      <c r="E434" t="s">
        <v>1342</v>
      </c>
      <c r="F434" t="s">
        <v>88</v>
      </c>
      <c r="G434" t="s">
        <v>12</v>
      </c>
      <c r="H434" t="s">
        <v>26</v>
      </c>
    </row>
    <row r="435" spans="1:8">
      <c r="A435" t="s">
        <v>1343</v>
      </c>
      <c r="B435" t="s">
        <v>1344</v>
      </c>
      <c r="C435">
        <v>51</v>
      </c>
      <c r="D435" t="s">
        <v>16</v>
      </c>
      <c r="E435" t="s">
        <v>1345</v>
      </c>
      <c r="F435" t="s">
        <v>58</v>
      </c>
      <c r="G435" t="s">
        <v>12</v>
      </c>
      <c r="H435" t="s">
        <v>31</v>
      </c>
    </row>
    <row r="436" spans="1:8">
      <c r="A436" t="s">
        <v>1346</v>
      </c>
      <c r="B436" t="s">
        <v>1347</v>
      </c>
      <c r="C436">
        <v>48</v>
      </c>
      <c r="D436" t="s">
        <v>16</v>
      </c>
      <c r="E436" t="s">
        <v>1348</v>
      </c>
      <c r="F436" t="s">
        <v>254</v>
      </c>
      <c r="G436" t="s">
        <v>12</v>
      </c>
      <c r="H436" t="s">
        <v>13</v>
      </c>
    </row>
    <row r="437" spans="1:8">
      <c r="A437" t="s">
        <v>1349</v>
      </c>
      <c r="B437" t="s">
        <v>1350</v>
      </c>
      <c r="C437">
        <v>37</v>
      </c>
      <c r="D437" t="s">
        <v>16</v>
      </c>
      <c r="E437" t="s">
        <v>1351</v>
      </c>
      <c r="F437" t="s">
        <v>106</v>
      </c>
      <c r="G437" t="s">
        <v>12</v>
      </c>
      <c r="H437" t="s">
        <v>31</v>
      </c>
    </row>
    <row r="438" spans="1:8">
      <c r="A438" t="s">
        <v>1352</v>
      </c>
      <c r="B438" t="s">
        <v>1353</v>
      </c>
      <c r="C438">
        <v>61</v>
      </c>
      <c r="D438" t="s">
        <v>9</v>
      </c>
      <c r="E438" t="s">
        <v>1354</v>
      </c>
      <c r="F438" t="s">
        <v>39</v>
      </c>
      <c r="G438" t="s">
        <v>12</v>
      </c>
      <c r="H438" t="s">
        <v>13</v>
      </c>
    </row>
    <row r="439" spans="1:8">
      <c r="A439" t="s">
        <v>1355</v>
      </c>
      <c r="B439" t="s">
        <v>1356</v>
      </c>
      <c r="C439">
        <v>47</v>
      </c>
      <c r="D439" t="s">
        <v>16</v>
      </c>
      <c r="E439" t="s">
        <v>597</v>
      </c>
      <c r="F439" t="s">
        <v>47</v>
      </c>
      <c r="G439" t="s">
        <v>12</v>
      </c>
      <c r="H439" t="s">
        <v>19</v>
      </c>
    </row>
    <row r="440" spans="1:8">
      <c r="A440" t="s">
        <v>1357</v>
      </c>
      <c r="B440" t="s">
        <v>1358</v>
      </c>
      <c r="C440">
        <v>59</v>
      </c>
      <c r="D440" t="s">
        <v>16</v>
      </c>
      <c r="E440" t="s">
        <v>1359</v>
      </c>
      <c r="F440" t="s">
        <v>237</v>
      </c>
      <c r="G440" t="s">
        <v>12</v>
      </c>
      <c r="H440" t="s">
        <v>19</v>
      </c>
    </row>
    <row r="441" spans="1:8">
      <c r="A441" t="s">
        <v>1360</v>
      </c>
      <c r="B441" t="s">
        <v>1361</v>
      </c>
      <c r="C441">
        <v>53</v>
      </c>
      <c r="D441" t="s">
        <v>9</v>
      </c>
      <c r="E441" t="s">
        <v>931</v>
      </c>
      <c r="F441" t="s">
        <v>156</v>
      </c>
      <c r="G441" t="s">
        <v>12</v>
      </c>
      <c r="H441" t="s">
        <v>31</v>
      </c>
    </row>
    <row r="442" spans="1:8">
      <c r="A442" t="s">
        <v>1362</v>
      </c>
      <c r="B442" t="s">
        <v>1363</v>
      </c>
      <c r="C442">
        <v>60</v>
      </c>
      <c r="D442" t="s">
        <v>9</v>
      </c>
      <c r="E442" t="s">
        <v>1364</v>
      </c>
      <c r="F442" t="s">
        <v>18</v>
      </c>
      <c r="G442" t="s">
        <v>12</v>
      </c>
      <c r="H442" t="s">
        <v>31</v>
      </c>
    </row>
    <row r="443" spans="1:8">
      <c r="A443" t="s">
        <v>1365</v>
      </c>
      <c r="B443" t="s">
        <v>1366</v>
      </c>
      <c r="C443">
        <v>31</v>
      </c>
      <c r="D443" t="s">
        <v>9</v>
      </c>
      <c r="E443" t="s">
        <v>1367</v>
      </c>
      <c r="F443" t="s">
        <v>324</v>
      </c>
      <c r="G443" t="s">
        <v>12</v>
      </c>
      <c r="H443" t="s">
        <v>31</v>
      </c>
    </row>
    <row r="444" spans="1:8">
      <c r="A444" t="s">
        <v>1368</v>
      </c>
      <c r="B444" t="s">
        <v>1369</v>
      </c>
      <c r="C444">
        <v>42</v>
      </c>
      <c r="D444" t="s">
        <v>16</v>
      </c>
      <c r="E444" t="s">
        <v>1370</v>
      </c>
      <c r="F444" t="s">
        <v>35</v>
      </c>
      <c r="G444" t="s">
        <v>12</v>
      </c>
      <c r="H444" t="s">
        <v>26</v>
      </c>
    </row>
    <row r="445" spans="1:8">
      <c r="A445" t="s">
        <v>1371</v>
      </c>
      <c r="B445" t="s">
        <v>1372</v>
      </c>
      <c r="C445">
        <v>51</v>
      </c>
      <c r="D445" t="s">
        <v>9</v>
      </c>
      <c r="E445" t="s">
        <v>1373</v>
      </c>
      <c r="F445" t="s">
        <v>359</v>
      </c>
      <c r="G445" t="s">
        <v>12</v>
      </c>
      <c r="H445" t="s">
        <v>31</v>
      </c>
    </row>
    <row r="446" spans="1:8">
      <c r="A446" t="s">
        <v>1374</v>
      </c>
      <c r="B446" t="s">
        <v>1375</v>
      </c>
      <c r="C446">
        <v>19</v>
      </c>
      <c r="D446" t="s">
        <v>9</v>
      </c>
      <c r="E446" t="s">
        <v>1376</v>
      </c>
      <c r="F446" t="s">
        <v>845</v>
      </c>
      <c r="G446" t="s">
        <v>12</v>
      </c>
      <c r="H446" t="s">
        <v>13</v>
      </c>
    </row>
    <row r="447" spans="1:8">
      <c r="A447" t="s">
        <v>1377</v>
      </c>
      <c r="B447" t="s">
        <v>1378</v>
      </c>
      <c r="C447">
        <v>41</v>
      </c>
      <c r="D447" t="s">
        <v>16</v>
      </c>
      <c r="E447" t="s">
        <v>1379</v>
      </c>
      <c r="F447" t="s">
        <v>287</v>
      </c>
      <c r="G447" t="s">
        <v>12</v>
      </c>
      <c r="H447" t="s">
        <v>19</v>
      </c>
    </row>
    <row r="448" spans="1:8">
      <c r="A448" t="s">
        <v>1380</v>
      </c>
      <c r="B448" t="s">
        <v>1381</v>
      </c>
      <c r="C448">
        <v>35</v>
      </c>
      <c r="D448" t="s">
        <v>9</v>
      </c>
      <c r="E448" t="s">
        <v>1382</v>
      </c>
      <c r="F448" t="s">
        <v>96</v>
      </c>
      <c r="G448" t="s">
        <v>12</v>
      </c>
      <c r="H448" t="s">
        <v>31</v>
      </c>
    </row>
    <row r="449" spans="1:8">
      <c r="A449" t="s">
        <v>1383</v>
      </c>
      <c r="B449" t="s">
        <v>1384</v>
      </c>
      <c r="C449">
        <v>45</v>
      </c>
      <c r="D449" t="s">
        <v>9</v>
      </c>
      <c r="E449" t="s">
        <v>1385</v>
      </c>
      <c r="F449" t="s">
        <v>11</v>
      </c>
      <c r="G449" t="s">
        <v>12</v>
      </c>
      <c r="H449" t="s">
        <v>13</v>
      </c>
    </row>
    <row r="450" spans="1:8">
      <c r="A450" t="s">
        <v>1386</v>
      </c>
      <c r="B450" t="s">
        <v>1387</v>
      </c>
      <c r="C450">
        <v>64</v>
      </c>
      <c r="D450" t="s">
        <v>16</v>
      </c>
      <c r="E450" t="s">
        <v>1388</v>
      </c>
      <c r="F450" t="s">
        <v>845</v>
      </c>
      <c r="G450" t="s">
        <v>12</v>
      </c>
      <c r="H450" t="s">
        <v>26</v>
      </c>
    </row>
    <row r="451" spans="1:8">
      <c r="A451" t="s">
        <v>1389</v>
      </c>
      <c r="B451" t="s">
        <v>1390</v>
      </c>
      <c r="C451">
        <v>29</v>
      </c>
      <c r="D451" t="s">
        <v>9</v>
      </c>
      <c r="E451" t="s">
        <v>1391</v>
      </c>
      <c r="F451" t="s">
        <v>25</v>
      </c>
      <c r="G451" t="s">
        <v>12</v>
      </c>
      <c r="H451" t="s">
        <v>26</v>
      </c>
    </row>
    <row r="452" spans="1:8">
      <c r="A452" t="s">
        <v>1392</v>
      </c>
      <c r="B452" t="s">
        <v>1393</v>
      </c>
      <c r="C452">
        <v>59</v>
      </c>
      <c r="D452" t="s">
        <v>9</v>
      </c>
      <c r="E452" t="s">
        <v>1394</v>
      </c>
      <c r="F452" t="s">
        <v>70</v>
      </c>
      <c r="G452" t="s">
        <v>12</v>
      </c>
      <c r="H452" t="s">
        <v>26</v>
      </c>
    </row>
    <row r="453" spans="1:8">
      <c r="A453" t="s">
        <v>1395</v>
      </c>
      <c r="B453" t="s">
        <v>1396</v>
      </c>
      <c r="C453">
        <v>46</v>
      </c>
      <c r="D453" t="s">
        <v>9</v>
      </c>
      <c r="E453" t="s">
        <v>564</v>
      </c>
      <c r="F453" t="s">
        <v>233</v>
      </c>
      <c r="G453" t="s">
        <v>12</v>
      </c>
      <c r="H453" t="s">
        <v>13</v>
      </c>
    </row>
    <row r="454" spans="1:8">
      <c r="A454" t="s">
        <v>1397</v>
      </c>
      <c r="B454" t="s">
        <v>1398</v>
      </c>
      <c r="C454">
        <v>60</v>
      </c>
      <c r="D454" t="s">
        <v>16</v>
      </c>
      <c r="E454" t="s">
        <v>1399</v>
      </c>
      <c r="F454" t="s">
        <v>313</v>
      </c>
      <c r="G454" t="s">
        <v>12</v>
      </c>
      <c r="H454" t="s">
        <v>26</v>
      </c>
    </row>
    <row r="455" spans="1:8">
      <c r="A455" t="s">
        <v>1400</v>
      </c>
      <c r="B455" t="s">
        <v>1401</v>
      </c>
      <c r="C455">
        <v>62</v>
      </c>
      <c r="D455" t="s">
        <v>16</v>
      </c>
      <c r="E455" t="s">
        <v>1402</v>
      </c>
      <c r="F455" t="s">
        <v>99</v>
      </c>
      <c r="G455" t="s">
        <v>12</v>
      </c>
      <c r="H455" t="s">
        <v>19</v>
      </c>
    </row>
    <row r="456" spans="1:8">
      <c r="A456" t="s">
        <v>1403</v>
      </c>
      <c r="B456" t="s">
        <v>1404</v>
      </c>
      <c r="C456">
        <v>60</v>
      </c>
      <c r="D456" t="s">
        <v>9</v>
      </c>
      <c r="E456" t="s">
        <v>129</v>
      </c>
      <c r="F456" t="s">
        <v>96</v>
      </c>
      <c r="G456" t="s">
        <v>12</v>
      </c>
      <c r="H456" t="s">
        <v>13</v>
      </c>
    </row>
    <row r="457" spans="1:8">
      <c r="A457" t="s">
        <v>1405</v>
      </c>
      <c r="B457" t="s">
        <v>1406</v>
      </c>
      <c r="C457">
        <v>54</v>
      </c>
      <c r="D457" t="s">
        <v>9</v>
      </c>
      <c r="E457" t="s">
        <v>1407</v>
      </c>
      <c r="F457" t="s">
        <v>194</v>
      </c>
      <c r="G457" t="s">
        <v>12</v>
      </c>
      <c r="H457" t="s">
        <v>13</v>
      </c>
    </row>
    <row r="458" spans="1:8">
      <c r="A458" t="s">
        <v>1408</v>
      </c>
      <c r="B458" t="s">
        <v>1409</v>
      </c>
      <c r="C458">
        <v>59</v>
      </c>
      <c r="D458" t="s">
        <v>16</v>
      </c>
      <c r="E458" t="s">
        <v>1410</v>
      </c>
      <c r="F458" t="s">
        <v>291</v>
      </c>
      <c r="G458" t="s">
        <v>12</v>
      </c>
      <c r="H458" t="s">
        <v>13</v>
      </c>
    </row>
    <row r="459" spans="1:8">
      <c r="A459" t="s">
        <v>1411</v>
      </c>
      <c r="B459" t="s">
        <v>1412</v>
      </c>
      <c r="C459">
        <v>59</v>
      </c>
      <c r="D459" t="s">
        <v>9</v>
      </c>
      <c r="E459" t="s">
        <v>1413</v>
      </c>
      <c r="F459" t="s">
        <v>588</v>
      </c>
      <c r="G459" t="s">
        <v>12</v>
      </c>
      <c r="H459" t="s">
        <v>19</v>
      </c>
    </row>
    <row r="460" spans="1:8">
      <c r="A460" t="s">
        <v>1414</v>
      </c>
      <c r="B460" t="s">
        <v>1415</v>
      </c>
      <c r="C460">
        <v>62</v>
      </c>
      <c r="D460" t="s">
        <v>16</v>
      </c>
      <c r="E460" t="s">
        <v>1416</v>
      </c>
      <c r="F460" t="s">
        <v>51</v>
      </c>
      <c r="G460" t="s">
        <v>12</v>
      </c>
      <c r="H460" t="s">
        <v>31</v>
      </c>
    </row>
    <row r="461" spans="1:8">
      <c r="A461" t="s">
        <v>1417</v>
      </c>
      <c r="B461" t="s">
        <v>679</v>
      </c>
      <c r="C461">
        <v>29</v>
      </c>
      <c r="D461" t="s">
        <v>16</v>
      </c>
      <c r="E461" t="s">
        <v>1418</v>
      </c>
      <c r="F461" t="s">
        <v>317</v>
      </c>
      <c r="G461" t="s">
        <v>12</v>
      </c>
      <c r="H461" t="s">
        <v>13</v>
      </c>
    </row>
    <row r="462" spans="1:8">
      <c r="A462" t="s">
        <v>1419</v>
      </c>
      <c r="B462" t="s">
        <v>1420</v>
      </c>
      <c r="C462">
        <v>35</v>
      </c>
      <c r="D462" t="s">
        <v>9</v>
      </c>
      <c r="E462" t="s">
        <v>1421</v>
      </c>
      <c r="F462" t="s">
        <v>267</v>
      </c>
      <c r="G462" t="s">
        <v>12</v>
      </c>
      <c r="H462" t="s">
        <v>13</v>
      </c>
    </row>
    <row r="463" spans="1:8">
      <c r="A463" t="s">
        <v>1422</v>
      </c>
      <c r="B463" t="s">
        <v>1423</v>
      </c>
      <c r="C463">
        <v>60</v>
      </c>
      <c r="D463" t="s">
        <v>16</v>
      </c>
      <c r="E463" t="s">
        <v>1424</v>
      </c>
      <c r="F463" t="s">
        <v>62</v>
      </c>
      <c r="G463" t="s">
        <v>12</v>
      </c>
      <c r="H463" t="s">
        <v>31</v>
      </c>
    </row>
    <row r="464" spans="1:8">
      <c r="A464" t="s">
        <v>1425</v>
      </c>
      <c r="B464" t="s">
        <v>1426</v>
      </c>
      <c r="C464">
        <v>34</v>
      </c>
      <c r="D464" t="s">
        <v>16</v>
      </c>
      <c r="E464" t="s">
        <v>1427</v>
      </c>
      <c r="F464" t="s">
        <v>43</v>
      </c>
      <c r="G464" t="s">
        <v>12</v>
      </c>
      <c r="H464" t="s">
        <v>31</v>
      </c>
    </row>
    <row r="465" spans="1:8">
      <c r="A465" t="s">
        <v>1428</v>
      </c>
      <c r="B465" t="s">
        <v>1429</v>
      </c>
      <c r="C465">
        <v>36</v>
      </c>
      <c r="D465" t="s">
        <v>16</v>
      </c>
      <c r="E465" t="s">
        <v>1430</v>
      </c>
      <c r="F465" t="s">
        <v>167</v>
      </c>
      <c r="G465" t="s">
        <v>12</v>
      </c>
      <c r="H465" t="s">
        <v>26</v>
      </c>
    </row>
    <row r="466" spans="1:8">
      <c r="A466" t="s">
        <v>3836</v>
      </c>
      <c r="B466" t="s">
        <v>1432</v>
      </c>
      <c r="C466">
        <v>45</v>
      </c>
      <c r="D466" t="s">
        <v>16</v>
      </c>
      <c r="E466" t="s">
        <v>1433</v>
      </c>
      <c r="F466" t="s">
        <v>74</v>
      </c>
      <c r="G466" t="s">
        <v>12</v>
      </c>
      <c r="H466" t="s">
        <v>19</v>
      </c>
    </row>
    <row r="467" spans="1:8">
      <c r="A467" t="s">
        <v>1434</v>
      </c>
      <c r="B467" t="s">
        <v>1435</v>
      </c>
      <c r="C467">
        <v>28</v>
      </c>
      <c r="D467" t="s">
        <v>16</v>
      </c>
      <c r="E467" t="s">
        <v>1436</v>
      </c>
      <c r="F467" t="s">
        <v>11</v>
      </c>
      <c r="G467" t="s">
        <v>12</v>
      </c>
      <c r="H467" t="s">
        <v>31</v>
      </c>
    </row>
    <row r="468" spans="1:8">
      <c r="A468" t="s">
        <v>1437</v>
      </c>
      <c r="B468" t="s">
        <v>1438</v>
      </c>
      <c r="C468">
        <v>18</v>
      </c>
      <c r="D468" t="s">
        <v>9</v>
      </c>
      <c r="E468" t="s">
        <v>1439</v>
      </c>
      <c r="F468" t="s">
        <v>201</v>
      </c>
      <c r="G468" t="s">
        <v>12</v>
      </c>
      <c r="H468" t="s">
        <v>31</v>
      </c>
    </row>
    <row r="469" spans="1:8">
      <c r="A469" t="s">
        <v>1440</v>
      </c>
      <c r="B469" t="s">
        <v>1441</v>
      </c>
      <c r="C469">
        <v>63</v>
      </c>
      <c r="D469" t="s">
        <v>16</v>
      </c>
      <c r="E469" t="s">
        <v>1442</v>
      </c>
      <c r="F469" t="s">
        <v>171</v>
      </c>
      <c r="G469" t="s">
        <v>12</v>
      </c>
      <c r="H469" t="s">
        <v>13</v>
      </c>
    </row>
    <row r="470" spans="1:8">
      <c r="A470" t="s">
        <v>1443</v>
      </c>
      <c r="B470" t="s">
        <v>1444</v>
      </c>
      <c r="C470">
        <v>45</v>
      </c>
      <c r="D470" t="s">
        <v>9</v>
      </c>
      <c r="E470" t="s">
        <v>1445</v>
      </c>
      <c r="F470" t="s">
        <v>171</v>
      </c>
      <c r="G470" t="s">
        <v>12</v>
      </c>
      <c r="H470" t="s">
        <v>26</v>
      </c>
    </row>
    <row r="471" spans="1:8">
      <c r="A471" t="s">
        <v>1446</v>
      </c>
      <c r="B471" t="s">
        <v>1447</v>
      </c>
      <c r="C471">
        <v>19</v>
      </c>
      <c r="D471" t="s">
        <v>9</v>
      </c>
      <c r="E471" t="s">
        <v>1448</v>
      </c>
      <c r="F471" t="s">
        <v>117</v>
      </c>
      <c r="G471" t="s">
        <v>12</v>
      </c>
      <c r="H471" t="s">
        <v>13</v>
      </c>
    </row>
    <row r="472" spans="1:8">
      <c r="A472" t="s">
        <v>1449</v>
      </c>
      <c r="B472" t="s">
        <v>1450</v>
      </c>
      <c r="C472">
        <v>21</v>
      </c>
      <c r="D472" t="s">
        <v>16</v>
      </c>
      <c r="E472" t="s">
        <v>1451</v>
      </c>
      <c r="F472" t="s">
        <v>47</v>
      </c>
      <c r="G472" t="s">
        <v>12</v>
      </c>
      <c r="H472" t="s">
        <v>13</v>
      </c>
    </row>
    <row r="473" spans="1:8">
      <c r="A473" t="s">
        <v>1452</v>
      </c>
      <c r="B473" t="s">
        <v>1453</v>
      </c>
      <c r="C473">
        <v>42</v>
      </c>
      <c r="D473" t="s">
        <v>9</v>
      </c>
      <c r="E473" t="s">
        <v>1454</v>
      </c>
      <c r="F473" t="s">
        <v>66</v>
      </c>
      <c r="G473" t="s">
        <v>12</v>
      </c>
      <c r="H473" t="s">
        <v>19</v>
      </c>
    </row>
    <row r="474" spans="1:8">
      <c r="A474" t="s">
        <v>1455</v>
      </c>
      <c r="B474" t="s">
        <v>1456</v>
      </c>
      <c r="C474">
        <v>42</v>
      </c>
      <c r="D474" t="s">
        <v>9</v>
      </c>
      <c r="E474" t="s">
        <v>1457</v>
      </c>
      <c r="F474" t="s">
        <v>715</v>
      </c>
      <c r="G474" t="s">
        <v>12</v>
      </c>
      <c r="H474" t="s">
        <v>31</v>
      </c>
    </row>
    <row r="475" spans="1:8">
      <c r="A475" t="s">
        <v>1458</v>
      </c>
      <c r="B475" t="s">
        <v>1459</v>
      </c>
      <c r="C475">
        <v>53</v>
      </c>
      <c r="D475" t="s">
        <v>9</v>
      </c>
      <c r="E475" t="s">
        <v>1460</v>
      </c>
      <c r="F475" t="s">
        <v>324</v>
      </c>
      <c r="G475" t="s">
        <v>12</v>
      </c>
      <c r="H475" t="s">
        <v>26</v>
      </c>
    </row>
    <row r="476" spans="1:8">
      <c r="A476" t="s">
        <v>1461</v>
      </c>
      <c r="B476" t="s">
        <v>1462</v>
      </c>
      <c r="C476">
        <v>32</v>
      </c>
      <c r="D476" t="s">
        <v>16</v>
      </c>
      <c r="E476" t="s">
        <v>1463</v>
      </c>
      <c r="F476" t="s">
        <v>39</v>
      </c>
      <c r="G476" t="s">
        <v>12</v>
      </c>
      <c r="H476" t="s">
        <v>19</v>
      </c>
    </row>
    <row r="477" spans="1:8">
      <c r="A477" t="s">
        <v>1464</v>
      </c>
      <c r="B477" t="s">
        <v>1465</v>
      </c>
      <c r="C477">
        <v>18</v>
      </c>
      <c r="D477" t="s">
        <v>16</v>
      </c>
      <c r="E477" t="s">
        <v>395</v>
      </c>
      <c r="F477" t="s">
        <v>171</v>
      </c>
      <c r="G477" t="s">
        <v>12</v>
      </c>
      <c r="H477" t="s">
        <v>19</v>
      </c>
    </row>
    <row r="478" spans="1:8">
      <c r="A478" t="s">
        <v>1466</v>
      </c>
      <c r="B478" t="s">
        <v>1467</v>
      </c>
      <c r="C478">
        <v>33</v>
      </c>
      <c r="D478" t="s">
        <v>16</v>
      </c>
      <c r="E478" t="s">
        <v>1468</v>
      </c>
      <c r="F478" t="s">
        <v>96</v>
      </c>
      <c r="G478" t="s">
        <v>12</v>
      </c>
      <c r="H478" t="s">
        <v>13</v>
      </c>
    </row>
    <row r="479" spans="1:8">
      <c r="A479" t="s">
        <v>1469</v>
      </c>
      <c r="B479" t="s">
        <v>1470</v>
      </c>
      <c r="C479">
        <v>41</v>
      </c>
      <c r="D479" t="s">
        <v>16</v>
      </c>
      <c r="E479" t="s">
        <v>1471</v>
      </c>
      <c r="F479" t="s">
        <v>62</v>
      </c>
      <c r="G479" t="s">
        <v>12</v>
      </c>
      <c r="H479" t="s">
        <v>19</v>
      </c>
    </row>
    <row r="480" spans="1:8">
      <c r="A480" t="s">
        <v>1472</v>
      </c>
      <c r="B480" t="s">
        <v>1473</v>
      </c>
      <c r="C480">
        <v>59</v>
      </c>
      <c r="D480" t="s">
        <v>9</v>
      </c>
      <c r="E480" t="s">
        <v>1474</v>
      </c>
      <c r="F480" t="s">
        <v>39</v>
      </c>
      <c r="G480" t="s">
        <v>12</v>
      </c>
      <c r="H480" t="s">
        <v>13</v>
      </c>
    </row>
    <row r="481" spans="1:8">
      <c r="A481" t="s">
        <v>1475</v>
      </c>
      <c r="B481" t="s">
        <v>1476</v>
      </c>
      <c r="C481">
        <v>40</v>
      </c>
      <c r="D481" t="s">
        <v>9</v>
      </c>
      <c r="E481" t="s">
        <v>1477</v>
      </c>
      <c r="F481" t="s">
        <v>43</v>
      </c>
      <c r="G481" t="s">
        <v>12</v>
      </c>
      <c r="H481" t="s">
        <v>26</v>
      </c>
    </row>
    <row r="482" spans="1:8">
      <c r="A482" t="s">
        <v>1478</v>
      </c>
      <c r="B482" t="s">
        <v>1479</v>
      </c>
      <c r="C482">
        <v>33</v>
      </c>
      <c r="D482" t="s">
        <v>9</v>
      </c>
      <c r="E482" t="s">
        <v>1480</v>
      </c>
      <c r="F482" t="s">
        <v>250</v>
      </c>
      <c r="G482" t="s">
        <v>12</v>
      </c>
      <c r="H482" t="s">
        <v>26</v>
      </c>
    </row>
    <row r="483" spans="1:8">
      <c r="A483" t="s">
        <v>1481</v>
      </c>
      <c r="B483" t="s">
        <v>1482</v>
      </c>
      <c r="C483">
        <v>21</v>
      </c>
      <c r="D483" t="s">
        <v>9</v>
      </c>
      <c r="E483" t="s">
        <v>1483</v>
      </c>
      <c r="F483" t="s">
        <v>81</v>
      </c>
      <c r="G483" t="s">
        <v>12</v>
      </c>
      <c r="H483" t="s">
        <v>13</v>
      </c>
    </row>
    <row r="484" spans="1:8">
      <c r="A484" t="s">
        <v>1484</v>
      </c>
      <c r="B484" t="s">
        <v>1485</v>
      </c>
      <c r="C484">
        <v>26</v>
      </c>
      <c r="D484" t="s">
        <v>9</v>
      </c>
      <c r="E484" t="s">
        <v>1486</v>
      </c>
      <c r="F484" t="s">
        <v>588</v>
      </c>
      <c r="G484" t="s">
        <v>12</v>
      </c>
      <c r="H484" t="s">
        <v>19</v>
      </c>
    </row>
    <row r="485" spans="1:8">
      <c r="A485" t="s">
        <v>1487</v>
      </c>
      <c r="B485" t="s">
        <v>1273</v>
      </c>
      <c r="C485">
        <v>48</v>
      </c>
      <c r="D485" t="s">
        <v>9</v>
      </c>
      <c r="E485" t="s">
        <v>1488</v>
      </c>
      <c r="F485" t="s">
        <v>184</v>
      </c>
      <c r="G485" t="s">
        <v>12</v>
      </c>
      <c r="H485" t="s">
        <v>13</v>
      </c>
    </row>
    <row r="486" spans="1:8">
      <c r="A486" t="s">
        <v>1489</v>
      </c>
      <c r="B486" t="s">
        <v>1490</v>
      </c>
      <c r="C486">
        <v>32</v>
      </c>
      <c r="D486" t="s">
        <v>9</v>
      </c>
      <c r="E486" t="s">
        <v>1491</v>
      </c>
      <c r="F486" t="s">
        <v>715</v>
      </c>
      <c r="G486" t="s">
        <v>12</v>
      </c>
      <c r="H486" t="s">
        <v>26</v>
      </c>
    </row>
    <row r="487" spans="1:8">
      <c r="A487" t="s">
        <v>1492</v>
      </c>
      <c r="B487" t="s">
        <v>1493</v>
      </c>
      <c r="C487">
        <v>46</v>
      </c>
      <c r="D487" t="s">
        <v>16</v>
      </c>
      <c r="E487" t="s">
        <v>1494</v>
      </c>
      <c r="F487" t="s">
        <v>287</v>
      </c>
      <c r="G487" t="s">
        <v>12</v>
      </c>
      <c r="H487" t="s">
        <v>26</v>
      </c>
    </row>
    <row r="488" spans="1:8">
      <c r="A488" t="s">
        <v>3835</v>
      </c>
      <c r="B488" t="s">
        <v>1496</v>
      </c>
      <c r="C488">
        <v>22</v>
      </c>
      <c r="D488" t="s">
        <v>16</v>
      </c>
      <c r="E488" t="s">
        <v>1497</v>
      </c>
      <c r="F488" t="s">
        <v>171</v>
      </c>
      <c r="G488" t="s">
        <v>12</v>
      </c>
      <c r="H488" t="s">
        <v>26</v>
      </c>
    </row>
    <row r="489" spans="1:8">
      <c r="A489" t="s">
        <v>1498</v>
      </c>
      <c r="B489" t="s">
        <v>1499</v>
      </c>
      <c r="C489">
        <v>36</v>
      </c>
      <c r="D489" t="s">
        <v>16</v>
      </c>
      <c r="E489" t="s">
        <v>1500</v>
      </c>
      <c r="F489" t="s">
        <v>117</v>
      </c>
      <c r="G489" t="s">
        <v>12</v>
      </c>
      <c r="H489" t="s">
        <v>19</v>
      </c>
    </row>
    <row r="490" spans="1:8">
      <c r="A490" t="s">
        <v>1501</v>
      </c>
      <c r="B490" t="s">
        <v>1502</v>
      </c>
      <c r="C490">
        <v>23</v>
      </c>
      <c r="D490" t="s">
        <v>16</v>
      </c>
      <c r="E490" t="s">
        <v>1503</v>
      </c>
      <c r="F490" t="s">
        <v>30</v>
      </c>
      <c r="G490" t="s">
        <v>12</v>
      </c>
      <c r="H490" t="s">
        <v>19</v>
      </c>
    </row>
    <row r="491" spans="1:8">
      <c r="A491" t="s">
        <v>1504</v>
      </c>
      <c r="B491" t="s">
        <v>1505</v>
      </c>
      <c r="C491">
        <v>42</v>
      </c>
      <c r="D491" t="s">
        <v>16</v>
      </c>
      <c r="E491" t="s">
        <v>1506</v>
      </c>
      <c r="F491" t="s">
        <v>254</v>
      </c>
      <c r="G491" t="s">
        <v>12</v>
      </c>
      <c r="H491" t="s">
        <v>31</v>
      </c>
    </row>
    <row r="492" spans="1:8">
      <c r="A492" t="s">
        <v>1507</v>
      </c>
      <c r="B492" t="s">
        <v>1508</v>
      </c>
      <c r="C492">
        <v>23</v>
      </c>
      <c r="D492" t="s">
        <v>9</v>
      </c>
      <c r="E492" t="s">
        <v>1509</v>
      </c>
      <c r="F492" t="s">
        <v>140</v>
      </c>
      <c r="G492" t="s">
        <v>12</v>
      </c>
      <c r="H492" t="s">
        <v>19</v>
      </c>
    </row>
    <row r="493" spans="1:8">
      <c r="A493" t="s">
        <v>3834</v>
      </c>
      <c r="B493" t="s">
        <v>1511</v>
      </c>
      <c r="C493">
        <v>52</v>
      </c>
      <c r="D493" t="s">
        <v>16</v>
      </c>
      <c r="E493" t="s">
        <v>1512</v>
      </c>
      <c r="F493" t="s">
        <v>39</v>
      </c>
      <c r="G493" t="s">
        <v>12</v>
      </c>
      <c r="H493" t="s">
        <v>13</v>
      </c>
    </row>
    <row r="494" spans="1:8">
      <c r="A494" t="s">
        <v>1513</v>
      </c>
      <c r="B494" t="s">
        <v>1514</v>
      </c>
      <c r="C494">
        <v>59</v>
      </c>
      <c r="D494" t="s">
        <v>16</v>
      </c>
      <c r="E494" t="s">
        <v>1515</v>
      </c>
      <c r="F494" t="s">
        <v>250</v>
      </c>
      <c r="G494" t="s">
        <v>12</v>
      </c>
      <c r="H494" t="s">
        <v>19</v>
      </c>
    </row>
    <row r="495" spans="1:8">
      <c r="A495" t="s">
        <v>1516</v>
      </c>
      <c r="B495" t="s">
        <v>1517</v>
      </c>
      <c r="C495">
        <v>28</v>
      </c>
      <c r="D495" t="s">
        <v>9</v>
      </c>
      <c r="E495" t="s">
        <v>84</v>
      </c>
      <c r="F495" t="s">
        <v>22</v>
      </c>
      <c r="G495" t="s">
        <v>12</v>
      </c>
      <c r="H495" t="s">
        <v>31</v>
      </c>
    </row>
    <row r="496" spans="1:8">
      <c r="A496" t="s">
        <v>1518</v>
      </c>
      <c r="B496" t="s">
        <v>1519</v>
      </c>
      <c r="C496">
        <v>21</v>
      </c>
      <c r="D496" t="s">
        <v>9</v>
      </c>
      <c r="E496" t="s">
        <v>1520</v>
      </c>
      <c r="F496" t="s">
        <v>359</v>
      </c>
      <c r="G496" t="s">
        <v>12</v>
      </c>
      <c r="H496" t="s">
        <v>13</v>
      </c>
    </row>
    <row r="497" spans="1:8">
      <c r="A497" t="s">
        <v>1521</v>
      </c>
      <c r="B497" t="s">
        <v>1522</v>
      </c>
      <c r="C497">
        <v>23</v>
      </c>
      <c r="D497" t="s">
        <v>16</v>
      </c>
      <c r="E497" t="s">
        <v>1523</v>
      </c>
      <c r="F497" t="s">
        <v>92</v>
      </c>
      <c r="G497" t="s">
        <v>12</v>
      </c>
      <c r="H497" t="s">
        <v>26</v>
      </c>
    </row>
    <row r="498" spans="1:8">
      <c r="A498" t="s">
        <v>1524</v>
      </c>
      <c r="B498" t="s">
        <v>1525</v>
      </c>
      <c r="C498">
        <v>56</v>
      </c>
      <c r="D498" t="s">
        <v>9</v>
      </c>
      <c r="E498" t="s">
        <v>1526</v>
      </c>
      <c r="F498" t="s">
        <v>25</v>
      </c>
      <c r="G498" t="s">
        <v>12</v>
      </c>
      <c r="H498" t="s">
        <v>26</v>
      </c>
    </row>
    <row r="499" spans="1:8">
      <c r="A499" t="s">
        <v>1527</v>
      </c>
      <c r="B499" t="s">
        <v>1528</v>
      </c>
      <c r="C499">
        <v>47</v>
      </c>
      <c r="D499" t="s">
        <v>16</v>
      </c>
      <c r="E499" t="s">
        <v>1529</v>
      </c>
      <c r="F499" t="s">
        <v>58</v>
      </c>
      <c r="G499" t="s">
        <v>12</v>
      </c>
      <c r="H499" t="s">
        <v>13</v>
      </c>
    </row>
    <row r="500" spans="1:8">
      <c r="A500" t="s">
        <v>1530</v>
      </c>
      <c r="B500" t="s">
        <v>1531</v>
      </c>
      <c r="C500">
        <v>35</v>
      </c>
      <c r="D500" t="s">
        <v>9</v>
      </c>
      <c r="E500" t="s">
        <v>1532</v>
      </c>
      <c r="F500" t="s">
        <v>233</v>
      </c>
      <c r="G500" t="s">
        <v>12</v>
      </c>
      <c r="H500" t="s">
        <v>31</v>
      </c>
    </row>
    <row r="501" spans="1:8">
      <c r="A501" t="s">
        <v>3833</v>
      </c>
      <c r="B501" t="s">
        <v>1534</v>
      </c>
      <c r="C501">
        <v>27</v>
      </c>
      <c r="D501" t="s">
        <v>16</v>
      </c>
      <c r="E501" t="s">
        <v>1535</v>
      </c>
      <c r="F501" t="s">
        <v>35</v>
      </c>
      <c r="G501" t="s">
        <v>12</v>
      </c>
      <c r="H501" t="s">
        <v>19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110C-F17D-409D-81AF-293FE15FBE1B}">
  <dimension ref="A1:G101"/>
  <sheetViews>
    <sheetView topLeftCell="A77" workbookViewId="0">
      <selection activeCell="A2" sqref="A2:G101"/>
    </sheetView>
  </sheetViews>
  <sheetFormatPr defaultRowHeight="14.4"/>
  <cols>
    <col min="5" max="5" width="24.5546875" customWidth="1"/>
  </cols>
  <sheetData>
    <row r="1" spans="1:7">
      <c r="A1" s="2" t="s">
        <v>1536</v>
      </c>
      <c r="B1" s="2" t="s">
        <v>1537</v>
      </c>
      <c r="C1" s="2" t="s">
        <v>1538</v>
      </c>
      <c r="D1" s="2" t="s">
        <v>1539</v>
      </c>
      <c r="E1" s="2" t="s">
        <v>1540</v>
      </c>
      <c r="F1" s="2" t="s">
        <v>1541</v>
      </c>
      <c r="G1" s="2" t="s">
        <v>1542</v>
      </c>
    </row>
    <row r="2" spans="1:7">
      <c r="A2" t="s">
        <v>1543</v>
      </c>
      <c r="B2" t="s">
        <v>3844</v>
      </c>
      <c r="C2" t="s">
        <v>1563</v>
      </c>
      <c r="D2" t="s">
        <v>3845</v>
      </c>
      <c r="E2" t="s">
        <v>1545</v>
      </c>
      <c r="F2">
        <v>112.42</v>
      </c>
      <c r="G2">
        <v>416</v>
      </c>
    </row>
    <row r="3" spans="1:7">
      <c r="A3" t="s">
        <v>1546</v>
      </c>
      <c r="B3" t="s">
        <v>3846</v>
      </c>
      <c r="C3" t="s">
        <v>1547</v>
      </c>
      <c r="D3" t="s">
        <v>3847</v>
      </c>
      <c r="E3" t="s">
        <v>1548</v>
      </c>
      <c r="F3">
        <v>342.56</v>
      </c>
      <c r="G3">
        <v>181</v>
      </c>
    </row>
    <row r="4" spans="1:7">
      <c r="A4" t="s">
        <v>1549</v>
      </c>
      <c r="B4" t="s">
        <v>3848</v>
      </c>
      <c r="C4" t="s">
        <v>1547</v>
      </c>
      <c r="D4" t="s">
        <v>3849</v>
      </c>
      <c r="E4" t="s">
        <v>1550</v>
      </c>
      <c r="G4">
        <v>352</v>
      </c>
    </row>
    <row r="5" spans="1:7">
      <c r="A5" t="s">
        <v>3842</v>
      </c>
      <c r="B5" t="s">
        <v>3850</v>
      </c>
      <c r="C5" t="s">
        <v>1547</v>
      </c>
      <c r="D5" t="s">
        <v>3849</v>
      </c>
      <c r="E5" t="s">
        <v>1552</v>
      </c>
      <c r="F5">
        <v>364.67</v>
      </c>
      <c r="G5">
        <v>452</v>
      </c>
    </row>
    <row r="6" spans="1:7">
      <c r="A6" t="s">
        <v>1553</v>
      </c>
      <c r="B6" t="s">
        <v>3851</v>
      </c>
      <c r="C6" t="s">
        <v>1547</v>
      </c>
      <c r="D6" t="s">
        <v>3852</v>
      </c>
      <c r="E6" t="s">
        <v>1554</v>
      </c>
      <c r="F6">
        <v>306.45999999999998</v>
      </c>
      <c r="G6">
        <v>487</v>
      </c>
    </row>
    <row r="7" spans="1:7">
      <c r="A7" t="s">
        <v>1555</v>
      </c>
      <c r="B7" t="s">
        <v>3853</v>
      </c>
      <c r="C7" t="s">
        <v>1547</v>
      </c>
      <c r="D7" t="s">
        <v>3854</v>
      </c>
      <c r="E7" t="s">
        <v>1556</v>
      </c>
      <c r="F7">
        <v>261</v>
      </c>
      <c r="G7">
        <v>59</v>
      </c>
    </row>
    <row r="8" spans="1:7">
      <c r="A8" t="s">
        <v>1557</v>
      </c>
      <c r="B8" t="s">
        <v>3855</v>
      </c>
      <c r="C8" t="s">
        <v>1558</v>
      </c>
      <c r="D8" t="s">
        <v>3856</v>
      </c>
      <c r="E8" t="s">
        <v>1559</v>
      </c>
      <c r="F8">
        <v>312.8</v>
      </c>
      <c r="G8">
        <v>350</v>
      </c>
    </row>
    <row r="9" spans="1:7">
      <c r="A9" t="s">
        <v>1560</v>
      </c>
      <c r="B9" t="s">
        <v>3857</v>
      </c>
      <c r="C9" t="s">
        <v>1544</v>
      </c>
      <c r="D9" t="s">
        <v>3858</v>
      </c>
      <c r="E9" t="s">
        <v>1561</v>
      </c>
      <c r="F9">
        <v>218.86</v>
      </c>
      <c r="G9">
        <v>170</v>
      </c>
    </row>
    <row r="10" spans="1:7">
      <c r="A10" t="s">
        <v>1562</v>
      </c>
      <c r="B10" t="s">
        <v>3859</v>
      </c>
      <c r="C10" t="s">
        <v>1563</v>
      </c>
      <c r="D10" t="s">
        <v>3860</v>
      </c>
      <c r="E10" t="s">
        <v>1564</v>
      </c>
      <c r="F10">
        <v>439.07</v>
      </c>
      <c r="G10">
        <v>142</v>
      </c>
    </row>
    <row r="11" spans="1:7">
      <c r="A11" t="s">
        <v>1565</v>
      </c>
      <c r="B11" t="s">
        <v>3861</v>
      </c>
      <c r="C11" t="s">
        <v>1566</v>
      </c>
      <c r="D11" t="s">
        <v>3862</v>
      </c>
      <c r="E11" t="s">
        <v>1567</v>
      </c>
      <c r="F11">
        <v>495.72</v>
      </c>
      <c r="G11">
        <v>323</v>
      </c>
    </row>
    <row r="12" spans="1:7">
      <c r="A12" t="s">
        <v>1568</v>
      </c>
      <c r="B12" t="s">
        <v>3863</v>
      </c>
      <c r="C12" t="s">
        <v>1544</v>
      </c>
      <c r="D12" t="s">
        <v>3864</v>
      </c>
      <c r="E12" t="s">
        <v>1569</v>
      </c>
      <c r="F12">
        <v>298.86</v>
      </c>
      <c r="G12">
        <v>308</v>
      </c>
    </row>
    <row r="13" spans="1:7">
      <c r="A13" t="s">
        <v>1570</v>
      </c>
      <c r="B13" t="s">
        <v>3865</v>
      </c>
      <c r="C13" t="s">
        <v>1563</v>
      </c>
      <c r="D13" t="s">
        <v>3854</v>
      </c>
      <c r="E13" t="s">
        <v>1571</v>
      </c>
      <c r="F13">
        <v>449.4</v>
      </c>
    </row>
    <row r="14" spans="1:7">
      <c r="A14" t="s">
        <v>1572</v>
      </c>
      <c r="B14" t="s">
        <v>3866</v>
      </c>
      <c r="C14" t="s">
        <v>1558</v>
      </c>
      <c r="D14" t="s">
        <v>3867</v>
      </c>
      <c r="E14" t="s">
        <v>1573</v>
      </c>
      <c r="F14">
        <v>115.82</v>
      </c>
      <c r="G14">
        <v>460</v>
      </c>
    </row>
    <row r="15" spans="1:7">
      <c r="A15" t="s">
        <v>1574</v>
      </c>
      <c r="B15" t="s">
        <v>3868</v>
      </c>
      <c r="C15" t="s">
        <v>1563</v>
      </c>
      <c r="D15" t="s">
        <v>3854</v>
      </c>
      <c r="E15" t="s">
        <v>1575</v>
      </c>
      <c r="F15">
        <v>242.23</v>
      </c>
      <c r="G15">
        <v>453</v>
      </c>
    </row>
    <row r="16" spans="1:7">
      <c r="A16" t="s">
        <v>1576</v>
      </c>
      <c r="B16" t="s">
        <v>3869</v>
      </c>
      <c r="C16" t="s">
        <v>1544</v>
      </c>
      <c r="D16" t="s">
        <v>3870</v>
      </c>
      <c r="E16" t="s">
        <v>1577</v>
      </c>
      <c r="F16">
        <v>48.01</v>
      </c>
      <c r="G16">
        <v>439</v>
      </c>
    </row>
    <row r="17" spans="1:7">
      <c r="A17" t="s">
        <v>1578</v>
      </c>
      <c r="B17" t="s">
        <v>3871</v>
      </c>
      <c r="C17" t="s">
        <v>1563</v>
      </c>
      <c r="D17" t="s">
        <v>3872</v>
      </c>
      <c r="E17" t="s">
        <v>1579</v>
      </c>
      <c r="F17">
        <v>465.34</v>
      </c>
      <c r="G17">
        <v>301</v>
      </c>
    </row>
    <row r="18" spans="1:7">
      <c r="A18" t="s">
        <v>3843</v>
      </c>
      <c r="B18" t="s">
        <v>3873</v>
      </c>
      <c r="C18" t="s">
        <v>1558</v>
      </c>
      <c r="D18" t="s">
        <v>3874</v>
      </c>
      <c r="E18" t="s">
        <v>1581</v>
      </c>
      <c r="F18">
        <v>337.42</v>
      </c>
      <c r="G18">
        <v>256</v>
      </c>
    </row>
    <row r="19" spans="1:7">
      <c r="A19" t="s">
        <v>1582</v>
      </c>
      <c r="B19" t="s">
        <v>3875</v>
      </c>
      <c r="C19" t="s">
        <v>1566</v>
      </c>
      <c r="D19" t="s">
        <v>3854</v>
      </c>
      <c r="E19" t="s">
        <v>1583</v>
      </c>
      <c r="F19">
        <v>144.53</v>
      </c>
      <c r="G19">
        <v>367</v>
      </c>
    </row>
    <row r="20" spans="1:7">
      <c r="A20" t="s">
        <v>1584</v>
      </c>
      <c r="B20" t="s">
        <v>3876</v>
      </c>
      <c r="C20" t="s">
        <v>1547</v>
      </c>
      <c r="D20" t="s">
        <v>3852</v>
      </c>
      <c r="E20" t="s">
        <v>1585</v>
      </c>
      <c r="G20">
        <v>343</v>
      </c>
    </row>
    <row r="21" spans="1:7">
      <c r="A21" t="s">
        <v>1586</v>
      </c>
      <c r="B21" t="s">
        <v>3877</v>
      </c>
      <c r="C21" t="s">
        <v>1566</v>
      </c>
      <c r="D21" t="s">
        <v>3878</v>
      </c>
      <c r="E21" t="s">
        <v>1587</v>
      </c>
      <c r="F21">
        <v>21.34</v>
      </c>
      <c r="G21">
        <v>65</v>
      </c>
    </row>
    <row r="22" spans="1:7">
      <c r="A22" t="s">
        <v>1588</v>
      </c>
      <c r="B22" t="s">
        <v>3879</v>
      </c>
      <c r="C22" t="s">
        <v>1566</v>
      </c>
      <c r="D22" t="s">
        <v>3854</v>
      </c>
      <c r="E22" t="s">
        <v>1589</v>
      </c>
      <c r="F22">
        <v>131.51</v>
      </c>
    </row>
    <row r="23" spans="1:7">
      <c r="A23" t="s">
        <v>1590</v>
      </c>
      <c r="B23" t="s">
        <v>3880</v>
      </c>
      <c r="C23" t="s">
        <v>1544</v>
      </c>
      <c r="D23" t="s">
        <v>3881</v>
      </c>
      <c r="E23" t="s">
        <v>1591</v>
      </c>
      <c r="F23">
        <v>123.46</v>
      </c>
      <c r="G23">
        <v>76</v>
      </c>
    </row>
    <row r="24" spans="1:7">
      <c r="A24" t="s">
        <v>1592</v>
      </c>
      <c r="B24" t="s">
        <v>3882</v>
      </c>
      <c r="C24" t="s">
        <v>1566</v>
      </c>
      <c r="D24" t="s">
        <v>3878</v>
      </c>
      <c r="E24" t="s">
        <v>1593</v>
      </c>
      <c r="F24">
        <v>484.62</v>
      </c>
      <c r="G24">
        <v>432</v>
      </c>
    </row>
    <row r="25" spans="1:7">
      <c r="A25" t="s">
        <v>1594</v>
      </c>
      <c r="B25" t="s">
        <v>3883</v>
      </c>
      <c r="C25" t="s">
        <v>1547</v>
      </c>
      <c r="D25" t="s">
        <v>3847</v>
      </c>
      <c r="E25" t="s">
        <v>1595</v>
      </c>
      <c r="G25">
        <v>360</v>
      </c>
    </row>
    <row r="26" spans="1:7">
      <c r="A26" t="s">
        <v>1596</v>
      </c>
      <c r="B26" t="s">
        <v>3884</v>
      </c>
      <c r="C26" t="s">
        <v>1566</v>
      </c>
      <c r="D26" t="s">
        <v>3885</v>
      </c>
      <c r="E26" t="s">
        <v>1597</v>
      </c>
      <c r="F26">
        <v>166.06</v>
      </c>
      <c r="G26">
        <v>340</v>
      </c>
    </row>
    <row r="27" spans="1:7">
      <c r="A27" t="s">
        <v>1598</v>
      </c>
      <c r="B27" t="s">
        <v>3886</v>
      </c>
      <c r="C27" t="s">
        <v>1547</v>
      </c>
      <c r="D27" t="s">
        <v>3854</v>
      </c>
      <c r="E27" t="s">
        <v>1599</v>
      </c>
      <c r="F27">
        <v>174.02</v>
      </c>
      <c r="G27">
        <v>268</v>
      </c>
    </row>
    <row r="28" spans="1:7">
      <c r="A28" t="s">
        <v>1600</v>
      </c>
      <c r="B28" t="s">
        <v>3887</v>
      </c>
      <c r="C28" t="s">
        <v>1563</v>
      </c>
      <c r="D28" t="s">
        <v>3860</v>
      </c>
      <c r="E28" t="s">
        <v>1601</v>
      </c>
      <c r="F28">
        <v>322.41000000000003</v>
      </c>
      <c r="G28">
        <v>213</v>
      </c>
    </row>
    <row r="29" spans="1:7">
      <c r="A29" t="s">
        <v>1602</v>
      </c>
      <c r="B29" t="s">
        <v>3888</v>
      </c>
      <c r="C29" t="s">
        <v>1544</v>
      </c>
      <c r="D29" t="s">
        <v>3870</v>
      </c>
      <c r="E29" t="s">
        <v>1603</v>
      </c>
      <c r="G29">
        <v>378</v>
      </c>
    </row>
    <row r="30" spans="1:7">
      <c r="A30" t="s">
        <v>1604</v>
      </c>
      <c r="B30" t="s">
        <v>3889</v>
      </c>
      <c r="C30" t="s">
        <v>1566</v>
      </c>
      <c r="D30" t="s">
        <v>3854</v>
      </c>
      <c r="E30" t="s">
        <v>1605</v>
      </c>
      <c r="F30">
        <v>38.76</v>
      </c>
      <c r="G30">
        <v>137</v>
      </c>
    </row>
    <row r="31" spans="1:7">
      <c r="A31" t="s">
        <v>1606</v>
      </c>
      <c r="B31" t="s">
        <v>3890</v>
      </c>
      <c r="C31" t="s">
        <v>1544</v>
      </c>
      <c r="D31" t="s">
        <v>3870</v>
      </c>
      <c r="E31" t="s">
        <v>1607</v>
      </c>
      <c r="F31">
        <v>218.48</v>
      </c>
      <c r="G31">
        <v>276</v>
      </c>
    </row>
    <row r="32" spans="1:7">
      <c r="A32" t="s">
        <v>1608</v>
      </c>
      <c r="B32" t="s">
        <v>3891</v>
      </c>
      <c r="C32" t="s">
        <v>1544</v>
      </c>
      <c r="D32" t="s">
        <v>3864</v>
      </c>
      <c r="E32" t="s">
        <v>1609</v>
      </c>
      <c r="F32">
        <v>19.52</v>
      </c>
      <c r="G32">
        <v>57</v>
      </c>
    </row>
    <row r="33" spans="1:7">
      <c r="A33" t="s">
        <v>1610</v>
      </c>
      <c r="B33" t="s">
        <v>3892</v>
      </c>
      <c r="C33" t="s">
        <v>1566</v>
      </c>
      <c r="D33" t="s">
        <v>3893</v>
      </c>
      <c r="E33" t="s">
        <v>1611</v>
      </c>
      <c r="F33">
        <v>204.39</v>
      </c>
      <c r="G33">
        <v>281</v>
      </c>
    </row>
    <row r="34" spans="1:7">
      <c r="A34" t="s">
        <v>1612</v>
      </c>
      <c r="B34" t="s">
        <v>3894</v>
      </c>
      <c r="C34" t="s">
        <v>1558</v>
      </c>
      <c r="D34" t="s">
        <v>3856</v>
      </c>
      <c r="E34" t="s">
        <v>1613</v>
      </c>
      <c r="F34">
        <v>283.83</v>
      </c>
      <c r="G34">
        <v>244</v>
      </c>
    </row>
    <row r="35" spans="1:7">
      <c r="A35" t="s">
        <v>1614</v>
      </c>
      <c r="B35" t="s">
        <v>3895</v>
      </c>
      <c r="C35" t="s">
        <v>1544</v>
      </c>
      <c r="D35" t="s">
        <v>3870</v>
      </c>
      <c r="E35" t="s">
        <v>1615</v>
      </c>
      <c r="F35">
        <v>179.77</v>
      </c>
      <c r="G35">
        <v>305</v>
      </c>
    </row>
    <row r="36" spans="1:7">
      <c r="A36" t="s">
        <v>1616</v>
      </c>
      <c r="B36" t="s">
        <v>3896</v>
      </c>
      <c r="C36" t="s">
        <v>1563</v>
      </c>
      <c r="D36" t="s">
        <v>3845</v>
      </c>
      <c r="E36" t="s">
        <v>1617</v>
      </c>
      <c r="F36">
        <v>419.28</v>
      </c>
      <c r="G36">
        <v>86</v>
      </c>
    </row>
    <row r="37" spans="1:7">
      <c r="A37" t="s">
        <v>1618</v>
      </c>
      <c r="B37" t="s">
        <v>3897</v>
      </c>
      <c r="C37" t="s">
        <v>1544</v>
      </c>
      <c r="D37" t="s">
        <v>3858</v>
      </c>
      <c r="E37" t="s">
        <v>1619</v>
      </c>
      <c r="F37">
        <v>382.22</v>
      </c>
      <c r="G37">
        <v>329</v>
      </c>
    </row>
    <row r="38" spans="1:7">
      <c r="A38" t="s">
        <v>1620</v>
      </c>
      <c r="B38" t="s">
        <v>3898</v>
      </c>
      <c r="C38" t="s">
        <v>1547</v>
      </c>
      <c r="D38" t="s">
        <v>3847</v>
      </c>
      <c r="E38" t="s">
        <v>1621</v>
      </c>
      <c r="F38">
        <v>223.43</v>
      </c>
      <c r="G38">
        <v>154</v>
      </c>
    </row>
    <row r="39" spans="1:7">
      <c r="A39" t="s">
        <v>1622</v>
      </c>
      <c r="B39" t="s">
        <v>3899</v>
      </c>
      <c r="C39" t="s">
        <v>1547</v>
      </c>
      <c r="D39" t="s">
        <v>3900</v>
      </c>
      <c r="E39" t="s">
        <v>1623</v>
      </c>
      <c r="F39">
        <v>353.47</v>
      </c>
      <c r="G39">
        <v>214</v>
      </c>
    </row>
    <row r="40" spans="1:7">
      <c r="A40" t="s">
        <v>1624</v>
      </c>
      <c r="B40" t="s">
        <v>3901</v>
      </c>
      <c r="C40" t="s">
        <v>1566</v>
      </c>
      <c r="D40" t="s">
        <v>3885</v>
      </c>
      <c r="E40" t="s">
        <v>1625</v>
      </c>
      <c r="F40">
        <v>135.61000000000001</v>
      </c>
      <c r="G40">
        <v>394</v>
      </c>
    </row>
    <row r="41" spans="1:7">
      <c r="A41" t="s">
        <v>1626</v>
      </c>
      <c r="B41" t="s">
        <v>3902</v>
      </c>
      <c r="C41" t="s">
        <v>1563</v>
      </c>
      <c r="D41" t="s">
        <v>3903</v>
      </c>
      <c r="E41" t="s">
        <v>1627</v>
      </c>
      <c r="F41">
        <v>326.06</v>
      </c>
      <c r="G41">
        <v>301</v>
      </c>
    </row>
    <row r="42" spans="1:7">
      <c r="A42" t="s">
        <v>1628</v>
      </c>
      <c r="B42" t="s">
        <v>3904</v>
      </c>
      <c r="C42" t="s">
        <v>1563</v>
      </c>
      <c r="D42" t="s">
        <v>3860</v>
      </c>
      <c r="E42" t="s">
        <v>1629</v>
      </c>
      <c r="F42">
        <v>38.520000000000003</v>
      </c>
      <c r="G42">
        <v>378</v>
      </c>
    </row>
    <row r="43" spans="1:7">
      <c r="A43" t="s">
        <v>1630</v>
      </c>
      <c r="B43" t="s">
        <v>3905</v>
      </c>
      <c r="C43" t="s">
        <v>1566</v>
      </c>
      <c r="D43" t="s">
        <v>3862</v>
      </c>
      <c r="E43" t="s">
        <v>1631</v>
      </c>
      <c r="F43">
        <v>313.26</v>
      </c>
      <c r="G43">
        <v>369</v>
      </c>
    </row>
    <row r="44" spans="1:7">
      <c r="A44" t="s">
        <v>1632</v>
      </c>
      <c r="B44" t="s">
        <v>3906</v>
      </c>
      <c r="C44" t="s">
        <v>1563</v>
      </c>
      <c r="D44" t="s">
        <v>3854</v>
      </c>
      <c r="E44" t="s">
        <v>1633</v>
      </c>
      <c r="F44">
        <v>450.71</v>
      </c>
      <c r="G44">
        <v>389</v>
      </c>
    </row>
    <row r="45" spans="1:7">
      <c r="A45" t="s">
        <v>1634</v>
      </c>
      <c r="B45" t="s">
        <v>3907</v>
      </c>
      <c r="C45" t="s">
        <v>1563</v>
      </c>
      <c r="D45" t="s">
        <v>3845</v>
      </c>
      <c r="E45" t="s">
        <v>1635</v>
      </c>
      <c r="F45">
        <v>253.33</v>
      </c>
      <c r="G45">
        <v>266</v>
      </c>
    </row>
    <row r="46" spans="1:7">
      <c r="A46" t="s">
        <v>1636</v>
      </c>
      <c r="B46" t="s">
        <v>3908</v>
      </c>
      <c r="C46" t="s">
        <v>1566</v>
      </c>
      <c r="D46" t="s">
        <v>3862</v>
      </c>
      <c r="E46" t="s">
        <v>1637</v>
      </c>
      <c r="F46">
        <v>167.12</v>
      </c>
      <c r="G46">
        <v>316</v>
      </c>
    </row>
    <row r="47" spans="1:7">
      <c r="A47" t="s">
        <v>1638</v>
      </c>
      <c r="B47" t="s">
        <v>3909</v>
      </c>
      <c r="C47" t="s">
        <v>1566</v>
      </c>
      <c r="D47" t="s">
        <v>3893</v>
      </c>
      <c r="E47" t="s">
        <v>1639</v>
      </c>
      <c r="F47">
        <v>318.91000000000003</v>
      </c>
      <c r="G47">
        <v>114</v>
      </c>
    </row>
    <row r="48" spans="1:7">
      <c r="A48" t="s">
        <v>1640</v>
      </c>
      <c r="B48" t="s">
        <v>3910</v>
      </c>
      <c r="C48" t="s">
        <v>1547</v>
      </c>
      <c r="D48" t="s">
        <v>3849</v>
      </c>
      <c r="E48" t="s">
        <v>1641</v>
      </c>
      <c r="F48">
        <v>167.34</v>
      </c>
      <c r="G48">
        <v>296</v>
      </c>
    </row>
    <row r="49" spans="1:7">
      <c r="A49" t="s">
        <v>1642</v>
      </c>
      <c r="B49" t="s">
        <v>3911</v>
      </c>
      <c r="C49" t="s">
        <v>1558</v>
      </c>
      <c r="D49" t="s">
        <v>3912</v>
      </c>
      <c r="E49" t="s">
        <v>1643</v>
      </c>
      <c r="G49">
        <v>431</v>
      </c>
    </row>
    <row r="50" spans="1:7">
      <c r="A50" t="s">
        <v>1644</v>
      </c>
      <c r="B50" t="s">
        <v>3913</v>
      </c>
      <c r="C50" t="s">
        <v>1563</v>
      </c>
      <c r="D50" t="s">
        <v>3854</v>
      </c>
      <c r="E50" t="s">
        <v>1645</v>
      </c>
      <c r="F50">
        <v>177.98</v>
      </c>
      <c r="G50">
        <v>103</v>
      </c>
    </row>
    <row r="51" spans="1:7">
      <c r="A51" t="s">
        <v>1646</v>
      </c>
      <c r="B51" t="s">
        <v>3914</v>
      </c>
      <c r="C51" t="s">
        <v>1558</v>
      </c>
      <c r="D51" t="s">
        <v>3915</v>
      </c>
      <c r="E51" t="s">
        <v>1647</v>
      </c>
      <c r="F51">
        <v>43.29</v>
      </c>
      <c r="G51">
        <v>267</v>
      </c>
    </row>
    <row r="52" spans="1:7">
      <c r="A52" t="s">
        <v>1648</v>
      </c>
      <c r="B52" t="s">
        <v>3916</v>
      </c>
      <c r="C52" t="s">
        <v>1566</v>
      </c>
      <c r="D52" t="s">
        <v>3862</v>
      </c>
      <c r="E52" t="s">
        <v>1649</v>
      </c>
      <c r="F52">
        <v>190.29</v>
      </c>
      <c r="G52">
        <v>260</v>
      </c>
    </row>
    <row r="53" spans="1:7">
      <c r="A53" t="s">
        <v>1650</v>
      </c>
      <c r="B53" t="s">
        <v>3917</v>
      </c>
      <c r="C53" t="s">
        <v>1563</v>
      </c>
      <c r="D53" t="s">
        <v>3854</v>
      </c>
      <c r="E53" t="s">
        <v>1651</v>
      </c>
      <c r="F53">
        <v>88.49</v>
      </c>
      <c r="G53">
        <v>246</v>
      </c>
    </row>
    <row r="54" spans="1:7">
      <c r="A54" t="s">
        <v>1652</v>
      </c>
      <c r="B54" t="s">
        <v>3918</v>
      </c>
      <c r="C54" t="s">
        <v>1566</v>
      </c>
      <c r="D54" t="s">
        <v>3893</v>
      </c>
      <c r="E54" t="s">
        <v>1653</v>
      </c>
      <c r="F54">
        <v>212.26</v>
      </c>
      <c r="G54">
        <v>82</v>
      </c>
    </row>
    <row r="55" spans="1:7">
      <c r="A55" t="s">
        <v>1654</v>
      </c>
      <c r="B55" t="s">
        <v>3919</v>
      </c>
      <c r="C55" t="s">
        <v>1547</v>
      </c>
      <c r="D55" t="s">
        <v>3852</v>
      </c>
      <c r="E55" t="s">
        <v>1655</v>
      </c>
      <c r="F55">
        <v>386.56</v>
      </c>
      <c r="G55">
        <v>125</v>
      </c>
    </row>
    <row r="56" spans="1:7">
      <c r="A56" t="s">
        <v>1656</v>
      </c>
      <c r="B56" t="s">
        <v>3920</v>
      </c>
      <c r="C56" t="s">
        <v>1566</v>
      </c>
      <c r="D56" t="s">
        <v>3854</v>
      </c>
      <c r="E56" t="s">
        <v>1657</v>
      </c>
      <c r="F56">
        <v>434.84</v>
      </c>
      <c r="G56">
        <v>185</v>
      </c>
    </row>
    <row r="57" spans="1:7">
      <c r="A57" t="s">
        <v>1658</v>
      </c>
      <c r="B57" t="s">
        <v>3921</v>
      </c>
      <c r="C57" t="s">
        <v>1544</v>
      </c>
      <c r="D57" t="s">
        <v>3870</v>
      </c>
      <c r="E57" t="s">
        <v>1659</v>
      </c>
      <c r="F57">
        <v>81.75</v>
      </c>
    </row>
    <row r="58" spans="1:7">
      <c r="A58" t="s">
        <v>1660</v>
      </c>
      <c r="B58" t="s">
        <v>3922</v>
      </c>
      <c r="C58" t="s">
        <v>1544</v>
      </c>
      <c r="D58" t="s">
        <v>3870</v>
      </c>
      <c r="E58" t="s">
        <v>1661</v>
      </c>
      <c r="F58">
        <v>461.47</v>
      </c>
      <c r="G58">
        <v>190</v>
      </c>
    </row>
    <row r="59" spans="1:7">
      <c r="A59" t="s">
        <v>1662</v>
      </c>
      <c r="B59" t="s">
        <v>3923</v>
      </c>
      <c r="C59" t="s">
        <v>1566</v>
      </c>
      <c r="D59" t="s">
        <v>3862</v>
      </c>
      <c r="E59" t="s">
        <v>1663</v>
      </c>
      <c r="F59">
        <v>30.62</v>
      </c>
      <c r="G59">
        <v>138</v>
      </c>
    </row>
    <row r="60" spans="1:7">
      <c r="A60" t="s">
        <v>1664</v>
      </c>
      <c r="B60" t="s">
        <v>3924</v>
      </c>
      <c r="C60" t="s">
        <v>1547</v>
      </c>
      <c r="D60" t="s">
        <v>3854</v>
      </c>
      <c r="E60" t="s">
        <v>1665</v>
      </c>
      <c r="F60">
        <v>113.83</v>
      </c>
      <c r="G60">
        <v>485</v>
      </c>
    </row>
    <row r="61" spans="1:7">
      <c r="A61" t="s">
        <v>1666</v>
      </c>
      <c r="B61" t="s">
        <v>3925</v>
      </c>
      <c r="C61" t="s">
        <v>1558</v>
      </c>
      <c r="D61" t="s">
        <v>3867</v>
      </c>
      <c r="E61" t="s">
        <v>1667</v>
      </c>
      <c r="F61">
        <v>17.309999999999999</v>
      </c>
      <c r="G61">
        <v>399</v>
      </c>
    </row>
    <row r="62" spans="1:7">
      <c r="A62" t="s">
        <v>1668</v>
      </c>
      <c r="B62" t="s">
        <v>3926</v>
      </c>
      <c r="C62" t="s">
        <v>1558</v>
      </c>
      <c r="D62" t="s">
        <v>3915</v>
      </c>
      <c r="E62" t="s">
        <v>1669</v>
      </c>
      <c r="F62">
        <v>482.75</v>
      </c>
      <c r="G62">
        <v>444</v>
      </c>
    </row>
    <row r="63" spans="1:7">
      <c r="A63" t="s">
        <v>1670</v>
      </c>
      <c r="B63" t="s">
        <v>3927</v>
      </c>
      <c r="C63" t="s">
        <v>1566</v>
      </c>
      <c r="D63" t="s">
        <v>3878</v>
      </c>
      <c r="E63" t="s">
        <v>1671</v>
      </c>
      <c r="F63">
        <v>103.45</v>
      </c>
      <c r="G63">
        <v>465</v>
      </c>
    </row>
    <row r="64" spans="1:7">
      <c r="A64" t="s">
        <v>1672</v>
      </c>
      <c r="B64" t="s">
        <v>3928</v>
      </c>
      <c r="C64" t="s">
        <v>1563</v>
      </c>
      <c r="D64" t="s">
        <v>3845</v>
      </c>
      <c r="E64" t="s">
        <v>1673</v>
      </c>
      <c r="F64">
        <v>86.42</v>
      </c>
      <c r="G64">
        <v>222</v>
      </c>
    </row>
    <row r="65" spans="1:7">
      <c r="A65" t="s">
        <v>1674</v>
      </c>
      <c r="B65" t="s">
        <v>3929</v>
      </c>
      <c r="C65" t="s">
        <v>1558</v>
      </c>
      <c r="D65" t="s">
        <v>3856</v>
      </c>
      <c r="E65" t="s">
        <v>1675</v>
      </c>
      <c r="F65">
        <v>266.86</v>
      </c>
      <c r="G65">
        <v>458</v>
      </c>
    </row>
    <row r="66" spans="1:7">
      <c r="A66" t="s">
        <v>1676</v>
      </c>
      <c r="B66" t="s">
        <v>3930</v>
      </c>
      <c r="C66" t="s">
        <v>1558</v>
      </c>
      <c r="D66" t="s">
        <v>3912</v>
      </c>
      <c r="E66" t="s">
        <v>1677</v>
      </c>
      <c r="F66">
        <v>299.11</v>
      </c>
      <c r="G66">
        <v>118</v>
      </c>
    </row>
    <row r="67" spans="1:7">
      <c r="A67" t="s">
        <v>1678</v>
      </c>
      <c r="B67" t="s">
        <v>3931</v>
      </c>
      <c r="C67" t="s">
        <v>1566</v>
      </c>
      <c r="D67" t="s">
        <v>3862</v>
      </c>
      <c r="E67" t="s">
        <v>1679</v>
      </c>
      <c r="F67">
        <v>240.63</v>
      </c>
      <c r="G67">
        <v>423</v>
      </c>
    </row>
    <row r="68" spans="1:7">
      <c r="A68" t="s">
        <v>1680</v>
      </c>
      <c r="B68" t="s">
        <v>3932</v>
      </c>
      <c r="C68" t="s">
        <v>1558</v>
      </c>
      <c r="D68" t="s">
        <v>3867</v>
      </c>
      <c r="E68" t="s">
        <v>1681</v>
      </c>
      <c r="F68">
        <v>340.39</v>
      </c>
      <c r="G68">
        <v>177</v>
      </c>
    </row>
    <row r="69" spans="1:7">
      <c r="A69" t="s">
        <v>1682</v>
      </c>
      <c r="B69" t="s">
        <v>3933</v>
      </c>
      <c r="C69" t="s">
        <v>1563</v>
      </c>
      <c r="D69" t="s">
        <v>3854</v>
      </c>
      <c r="E69" t="s">
        <v>1683</v>
      </c>
      <c r="F69">
        <v>349.17</v>
      </c>
      <c r="G69">
        <v>476</v>
      </c>
    </row>
    <row r="70" spans="1:7">
      <c r="A70" t="s">
        <v>1684</v>
      </c>
      <c r="B70" t="s">
        <v>3934</v>
      </c>
      <c r="C70" t="s">
        <v>1544</v>
      </c>
      <c r="D70" t="s">
        <v>3935</v>
      </c>
      <c r="E70" t="s">
        <v>1685</v>
      </c>
      <c r="F70">
        <v>243.7</v>
      </c>
      <c r="G70">
        <v>130</v>
      </c>
    </row>
    <row r="71" spans="1:7">
      <c r="A71" t="s">
        <v>1686</v>
      </c>
      <c r="B71" t="s">
        <v>3936</v>
      </c>
      <c r="C71" t="s">
        <v>1547</v>
      </c>
      <c r="D71" t="s">
        <v>3852</v>
      </c>
      <c r="E71" t="s">
        <v>1687</v>
      </c>
      <c r="F71">
        <v>218.22</v>
      </c>
      <c r="G71">
        <v>224</v>
      </c>
    </row>
    <row r="72" spans="1:7">
      <c r="A72" t="s">
        <v>1688</v>
      </c>
      <c r="B72" t="s">
        <v>3937</v>
      </c>
      <c r="C72" t="s">
        <v>1544</v>
      </c>
      <c r="D72" t="s">
        <v>3881</v>
      </c>
      <c r="E72" t="s">
        <v>1689</v>
      </c>
      <c r="F72">
        <v>138.05000000000001</v>
      </c>
      <c r="G72">
        <v>89</v>
      </c>
    </row>
    <row r="73" spans="1:7">
      <c r="A73" t="s">
        <v>1690</v>
      </c>
      <c r="B73" t="s">
        <v>3938</v>
      </c>
      <c r="C73" t="s">
        <v>1558</v>
      </c>
      <c r="D73" t="s">
        <v>3867</v>
      </c>
      <c r="E73" t="s">
        <v>1691</v>
      </c>
      <c r="F73">
        <v>214.32</v>
      </c>
      <c r="G73">
        <v>383</v>
      </c>
    </row>
    <row r="74" spans="1:7">
      <c r="A74" t="s">
        <v>1692</v>
      </c>
      <c r="B74" t="s">
        <v>3939</v>
      </c>
      <c r="C74" t="s">
        <v>1566</v>
      </c>
      <c r="D74" t="s">
        <v>3862</v>
      </c>
      <c r="E74" t="s">
        <v>1693</v>
      </c>
      <c r="F74">
        <v>477.61</v>
      </c>
      <c r="G74">
        <v>300</v>
      </c>
    </row>
    <row r="75" spans="1:7">
      <c r="A75" t="s">
        <v>1694</v>
      </c>
      <c r="B75" t="s">
        <v>3940</v>
      </c>
      <c r="C75" t="s">
        <v>1566</v>
      </c>
      <c r="D75" t="s">
        <v>3893</v>
      </c>
      <c r="E75" t="s">
        <v>1695</v>
      </c>
      <c r="F75">
        <v>107.06</v>
      </c>
      <c r="G75">
        <v>359</v>
      </c>
    </row>
    <row r="76" spans="1:7">
      <c r="A76" t="s">
        <v>1696</v>
      </c>
      <c r="B76" t="s">
        <v>3941</v>
      </c>
      <c r="C76" t="s">
        <v>1563</v>
      </c>
      <c r="D76" t="s">
        <v>3860</v>
      </c>
      <c r="E76" t="s">
        <v>1697</v>
      </c>
      <c r="F76">
        <v>403.71</v>
      </c>
      <c r="G76">
        <v>159</v>
      </c>
    </row>
    <row r="77" spans="1:7">
      <c r="A77" t="s">
        <v>1698</v>
      </c>
      <c r="B77" t="s">
        <v>3942</v>
      </c>
      <c r="C77" t="s">
        <v>1547</v>
      </c>
      <c r="D77" t="s">
        <v>3900</v>
      </c>
      <c r="E77" t="s">
        <v>1699</v>
      </c>
      <c r="F77">
        <v>158.13999999999999</v>
      </c>
      <c r="G77">
        <v>82</v>
      </c>
    </row>
    <row r="78" spans="1:7">
      <c r="A78" t="s">
        <v>1700</v>
      </c>
      <c r="B78" t="s">
        <v>3943</v>
      </c>
      <c r="C78" t="s">
        <v>1563</v>
      </c>
      <c r="D78" t="s">
        <v>3845</v>
      </c>
      <c r="E78" t="s">
        <v>1701</v>
      </c>
      <c r="F78">
        <v>392.89</v>
      </c>
      <c r="G78">
        <v>320</v>
      </c>
    </row>
    <row r="79" spans="1:7">
      <c r="A79" t="s">
        <v>1702</v>
      </c>
      <c r="B79" t="s">
        <v>3944</v>
      </c>
      <c r="C79" t="s">
        <v>1563</v>
      </c>
      <c r="D79" t="s">
        <v>3872</v>
      </c>
      <c r="E79" t="s">
        <v>1703</v>
      </c>
      <c r="F79">
        <v>480.9</v>
      </c>
      <c r="G79">
        <v>104</v>
      </c>
    </row>
    <row r="80" spans="1:7">
      <c r="A80" t="s">
        <v>1704</v>
      </c>
      <c r="B80" t="s">
        <v>3945</v>
      </c>
      <c r="C80" t="s">
        <v>1544</v>
      </c>
      <c r="D80" t="s">
        <v>3870</v>
      </c>
      <c r="E80" t="s">
        <v>1705</v>
      </c>
      <c r="F80">
        <v>325.26</v>
      </c>
      <c r="G80">
        <v>400</v>
      </c>
    </row>
    <row r="81" spans="1:7">
      <c r="A81" t="s">
        <v>1706</v>
      </c>
      <c r="B81" t="s">
        <v>3946</v>
      </c>
      <c r="C81" t="s">
        <v>1544</v>
      </c>
      <c r="D81" t="s">
        <v>3858</v>
      </c>
      <c r="E81" t="s">
        <v>1707</v>
      </c>
      <c r="F81">
        <v>228.53</v>
      </c>
      <c r="G81">
        <v>469</v>
      </c>
    </row>
    <row r="82" spans="1:7">
      <c r="A82" t="s">
        <v>1708</v>
      </c>
      <c r="B82" t="s">
        <v>3947</v>
      </c>
      <c r="C82" t="s">
        <v>1544</v>
      </c>
      <c r="D82" t="s">
        <v>3864</v>
      </c>
      <c r="E82" t="s">
        <v>1709</v>
      </c>
      <c r="F82">
        <v>143.43</v>
      </c>
      <c r="G82">
        <v>58</v>
      </c>
    </row>
    <row r="83" spans="1:7">
      <c r="A83" t="s">
        <v>1710</v>
      </c>
      <c r="B83" t="s">
        <v>3948</v>
      </c>
      <c r="C83" t="s">
        <v>1566</v>
      </c>
      <c r="D83" t="s">
        <v>3878</v>
      </c>
      <c r="E83" t="s">
        <v>1711</v>
      </c>
      <c r="F83">
        <v>285.54000000000002</v>
      </c>
      <c r="G83">
        <v>358</v>
      </c>
    </row>
    <row r="84" spans="1:7">
      <c r="A84" t="s">
        <v>1712</v>
      </c>
      <c r="B84" t="s">
        <v>3949</v>
      </c>
      <c r="C84" t="s">
        <v>1566</v>
      </c>
      <c r="D84" t="s">
        <v>3862</v>
      </c>
      <c r="E84" t="s">
        <v>1713</v>
      </c>
      <c r="F84">
        <v>152.91999999999999</v>
      </c>
      <c r="G84">
        <v>281</v>
      </c>
    </row>
    <row r="85" spans="1:7">
      <c r="A85" t="s">
        <v>1714</v>
      </c>
      <c r="B85" t="s">
        <v>3950</v>
      </c>
      <c r="C85" t="s">
        <v>1558</v>
      </c>
      <c r="D85" t="s">
        <v>3856</v>
      </c>
      <c r="E85" t="s">
        <v>1715</v>
      </c>
      <c r="G85">
        <v>159</v>
      </c>
    </row>
    <row r="86" spans="1:7">
      <c r="A86" t="s">
        <v>1716</v>
      </c>
      <c r="B86" t="s">
        <v>3951</v>
      </c>
      <c r="C86" t="s">
        <v>1544</v>
      </c>
      <c r="D86" t="s">
        <v>3935</v>
      </c>
      <c r="E86" t="s">
        <v>1717</v>
      </c>
      <c r="F86">
        <v>388.46</v>
      </c>
      <c r="G86">
        <v>208</v>
      </c>
    </row>
    <row r="87" spans="1:7">
      <c r="A87" t="s">
        <v>1718</v>
      </c>
      <c r="B87" t="s">
        <v>3952</v>
      </c>
      <c r="C87" t="s">
        <v>1547</v>
      </c>
      <c r="D87" t="s">
        <v>3854</v>
      </c>
      <c r="E87" t="s">
        <v>1719</v>
      </c>
      <c r="F87">
        <v>119.57</v>
      </c>
      <c r="G87">
        <v>210</v>
      </c>
    </row>
    <row r="88" spans="1:7">
      <c r="A88" t="s">
        <v>1720</v>
      </c>
      <c r="B88" t="s">
        <v>3953</v>
      </c>
      <c r="C88" t="s">
        <v>1544</v>
      </c>
      <c r="D88" t="s">
        <v>3864</v>
      </c>
      <c r="E88" t="s">
        <v>1721</v>
      </c>
      <c r="F88">
        <v>176.07</v>
      </c>
      <c r="G88">
        <v>82</v>
      </c>
    </row>
    <row r="89" spans="1:7">
      <c r="A89" t="s">
        <v>1722</v>
      </c>
      <c r="B89" t="s">
        <v>3954</v>
      </c>
      <c r="C89" t="s">
        <v>1544</v>
      </c>
      <c r="D89" t="s">
        <v>3858</v>
      </c>
      <c r="E89" t="s">
        <v>1723</v>
      </c>
      <c r="F89">
        <v>371.38</v>
      </c>
      <c r="G89">
        <v>220</v>
      </c>
    </row>
    <row r="90" spans="1:7">
      <c r="A90" t="s">
        <v>1724</v>
      </c>
      <c r="B90" t="s">
        <v>3955</v>
      </c>
      <c r="C90" t="s">
        <v>1566</v>
      </c>
      <c r="D90" t="s">
        <v>3854</v>
      </c>
      <c r="E90" t="s">
        <v>1725</v>
      </c>
      <c r="F90">
        <v>131.24</v>
      </c>
      <c r="G90">
        <v>232</v>
      </c>
    </row>
    <row r="91" spans="1:7">
      <c r="A91" t="s">
        <v>1726</v>
      </c>
      <c r="B91" t="s">
        <v>3956</v>
      </c>
      <c r="C91" t="s">
        <v>1558</v>
      </c>
      <c r="D91" t="s">
        <v>3912</v>
      </c>
      <c r="E91" t="s">
        <v>1727</v>
      </c>
      <c r="F91">
        <v>183.04</v>
      </c>
      <c r="G91">
        <v>457</v>
      </c>
    </row>
    <row r="92" spans="1:7">
      <c r="A92" t="s">
        <v>1728</v>
      </c>
      <c r="B92" t="s">
        <v>3957</v>
      </c>
      <c r="C92" t="s">
        <v>1563</v>
      </c>
      <c r="D92" t="s">
        <v>3854</v>
      </c>
      <c r="E92" t="s">
        <v>1729</v>
      </c>
      <c r="F92">
        <v>340.14</v>
      </c>
      <c r="G92">
        <v>361</v>
      </c>
    </row>
    <row r="93" spans="1:7">
      <c r="A93" t="s">
        <v>1730</v>
      </c>
      <c r="B93" t="s">
        <v>3958</v>
      </c>
      <c r="C93" t="s">
        <v>1547</v>
      </c>
      <c r="D93" t="s">
        <v>3900</v>
      </c>
      <c r="E93" t="s">
        <v>1731</v>
      </c>
      <c r="F93">
        <v>438.25</v>
      </c>
      <c r="G93">
        <v>496</v>
      </c>
    </row>
    <row r="94" spans="1:7">
      <c r="A94" t="s">
        <v>1732</v>
      </c>
      <c r="B94" t="s">
        <v>3959</v>
      </c>
      <c r="C94" t="s">
        <v>1544</v>
      </c>
      <c r="D94" t="s">
        <v>3872</v>
      </c>
      <c r="E94" t="s">
        <v>1733</v>
      </c>
      <c r="F94">
        <v>447.43</v>
      </c>
      <c r="G94">
        <v>191</v>
      </c>
    </row>
    <row r="95" spans="1:7">
      <c r="A95" t="s">
        <v>1734</v>
      </c>
      <c r="B95" t="s">
        <v>3960</v>
      </c>
      <c r="C95" t="s">
        <v>1563</v>
      </c>
      <c r="D95" t="s">
        <v>3845</v>
      </c>
      <c r="E95" t="s">
        <v>1735</v>
      </c>
      <c r="F95">
        <v>377.52</v>
      </c>
      <c r="G95">
        <v>485</v>
      </c>
    </row>
    <row r="96" spans="1:7">
      <c r="A96" t="s">
        <v>1736</v>
      </c>
      <c r="B96" t="s">
        <v>3961</v>
      </c>
      <c r="C96" t="s">
        <v>1558</v>
      </c>
      <c r="D96" t="s">
        <v>3856</v>
      </c>
      <c r="E96" t="s">
        <v>1737</v>
      </c>
      <c r="F96">
        <v>358.47</v>
      </c>
      <c r="G96">
        <v>213</v>
      </c>
    </row>
    <row r="97" spans="1:7">
      <c r="A97" t="s">
        <v>1738</v>
      </c>
      <c r="B97" t="s">
        <v>3962</v>
      </c>
      <c r="C97" t="s">
        <v>1566</v>
      </c>
      <c r="D97" t="s">
        <v>3854</v>
      </c>
      <c r="E97" t="s">
        <v>1739</v>
      </c>
      <c r="F97">
        <v>60.65</v>
      </c>
      <c r="G97">
        <v>75</v>
      </c>
    </row>
    <row r="98" spans="1:7">
      <c r="A98" t="s">
        <v>1740</v>
      </c>
      <c r="B98" t="s">
        <v>3963</v>
      </c>
      <c r="C98" t="s">
        <v>1547</v>
      </c>
      <c r="D98" t="s">
        <v>3849</v>
      </c>
      <c r="E98" t="s">
        <v>1741</v>
      </c>
      <c r="F98">
        <v>358.47</v>
      </c>
      <c r="G98">
        <v>143</v>
      </c>
    </row>
    <row r="99" spans="1:7">
      <c r="A99" t="s">
        <v>1742</v>
      </c>
      <c r="B99" t="s">
        <v>3964</v>
      </c>
      <c r="C99" t="s">
        <v>1566</v>
      </c>
      <c r="D99" t="s">
        <v>3893</v>
      </c>
      <c r="E99" t="s">
        <v>1743</v>
      </c>
      <c r="F99">
        <v>245.98</v>
      </c>
      <c r="G99">
        <v>471</v>
      </c>
    </row>
    <row r="100" spans="1:7">
      <c r="A100" t="s">
        <v>1744</v>
      </c>
      <c r="B100" t="s">
        <v>3965</v>
      </c>
      <c r="C100" t="s">
        <v>1563</v>
      </c>
      <c r="D100" t="s">
        <v>3860</v>
      </c>
      <c r="E100" t="s">
        <v>1745</v>
      </c>
      <c r="F100">
        <v>431.67</v>
      </c>
      <c r="G100">
        <v>73</v>
      </c>
    </row>
    <row r="101" spans="1:7">
      <c r="A101" t="s">
        <v>1746</v>
      </c>
      <c r="B101" t="s">
        <v>3966</v>
      </c>
      <c r="C101" t="s">
        <v>1544</v>
      </c>
      <c r="D101" t="s">
        <v>3864</v>
      </c>
      <c r="E101" t="s">
        <v>1747</v>
      </c>
      <c r="F101">
        <v>201.41</v>
      </c>
      <c r="G101">
        <v>146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BD8F-615A-4884-8DC5-664661314649}">
  <dimension ref="A1:E21"/>
  <sheetViews>
    <sheetView workbookViewId="0">
      <selection activeCell="A2" sqref="A2:E21"/>
    </sheetView>
  </sheetViews>
  <sheetFormatPr defaultRowHeight="14.4"/>
  <cols>
    <col min="1" max="1" width="14.109375" customWidth="1"/>
    <col min="2" max="2" width="23" customWidth="1"/>
    <col min="3" max="3" width="19.44140625" customWidth="1"/>
    <col min="4" max="4" width="20.77734375" customWidth="1"/>
    <col min="5" max="5" width="15.44140625" customWidth="1"/>
  </cols>
  <sheetData>
    <row r="1" spans="1:5">
      <c r="A1" s="2" t="s">
        <v>1748</v>
      </c>
      <c r="B1" s="2" t="s">
        <v>1749</v>
      </c>
      <c r="C1" s="2" t="s">
        <v>1750</v>
      </c>
      <c r="D1" s="2" t="s">
        <v>4</v>
      </c>
      <c r="E1" s="2" t="s">
        <v>1751</v>
      </c>
    </row>
    <row r="2" spans="1:5">
      <c r="A2" t="s">
        <v>1752</v>
      </c>
      <c r="B2" t="s">
        <v>1753</v>
      </c>
      <c r="C2" t="s">
        <v>1754</v>
      </c>
      <c r="D2" t="s">
        <v>1755</v>
      </c>
      <c r="E2" t="s">
        <v>1756</v>
      </c>
    </row>
    <row r="3" spans="1:5">
      <c r="A3" t="s">
        <v>1757</v>
      </c>
      <c r="B3" t="s">
        <v>1758</v>
      </c>
      <c r="C3" t="s">
        <v>1759</v>
      </c>
      <c r="D3" t="s">
        <v>1760</v>
      </c>
      <c r="E3" t="s">
        <v>1756</v>
      </c>
    </row>
    <row r="4" spans="1:5">
      <c r="A4" t="s">
        <v>1761</v>
      </c>
      <c r="B4" t="s">
        <v>1762</v>
      </c>
      <c r="C4" t="s">
        <v>1763</v>
      </c>
      <c r="D4" t="s">
        <v>1764</v>
      </c>
      <c r="E4" t="s">
        <v>1765</v>
      </c>
    </row>
    <row r="5" spans="1:5">
      <c r="A5" t="s">
        <v>1766</v>
      </c>
      <c r="B5" t="s">
        <v>1767</v>
      </c>
      <c r="C5" t="s">
        <v>1759</v>
      </c>
      <c r="D5" t="s">
        <v>1768</v>
      </c>
      <c r="E5" t="s">
        <v>1765</v>
      </c>
    </row>
    <row r="6" spans="1:5">
      <c r="A6" t="s">
        <v>1769</v>
      </c>
      <c r="B6" t="s">
        <v>1770</v>
      </c>
      <c r="C6" t="s">
        <v>1763</v>
      </c>
      <c r="D6" t="s">
        <v>1771</v>
      </c>
      <c r="E6" t="s">
        <v>1772</v>
      </c>
    </row>
    <row r="7" spans="1:5">
      <c r="A7" t="s">
        <v>1773</v>
      </c>
      <c r="B7" t="s">
        <v>1774</v>
      </c>
      <c r="C7" t="s">
        <v>1759</v>
      </c>
      <c r="D7" t="s">
        <v>1775</v>
      </c>
      <c r="E7" t="s">
        <v>1765</v>
      </c>
    </row>
    <row r="8" spans="1:5">
      <c r="A8" t="s">
        <v>1776</v>
      </c>
      <c r="B8" t="s">
        <v>1777</v>
      </c>
      <c r="C8" t="s">
        <v>1754</v>
      </c>
      <c r="D8" t="s">
        <v>1778</v>
      </c>
      <c r="E8" t="s">
        <v>1772</v>
      </c>
    </row>
    <row r="9" spans="1:5">
      <c r="A9" t="s">
        <v>1779</v>
      </c>
      <c r="B9" t="s">
        <v>1780</v>
      </c>
      <c r="C9" t="s">
        <v>1763</v>
      </c>
      <c r="D9" t="s">
        <v>1781</v>
      </c>
      <c r="E9" t="s">
        <v>1772</v>
      </c>
    </row>
    <row r="10" spans="1:5">
      <c r="A10" t="s">
        <v>1782</v>
      </c>
      <c r="B10" t="s">
        <v>1783</v>
      </c>
      <c r="C10" t="s">
        <v>1784</v>
      </c>
      <c r="D10" t="s">
        <v>1785</v>
      </c>
      <c r="E10" t="s">
        <v>1772</v>
      </c>
    </row>
    <row r="11" spans="1:5">
      <c r="A11" t="s">
        <v>1786</v>
      </c>
      <c r="B11" t="s">
        <v>1787</v>
      </c>
      <c r="C11" t="s">
        <v>1763</v>
      </c>
      <c r="D11" t="s">
        <v>1788</v>
      </c>
      <c r="E11" t="s">
        <v>1756</v>
      </c>
    </row>
    <row r="12" spans="1:5">
      <c r="A12" t="s">
        <v>1789</v>
      </c>
      <c r="B12" t="s">
        <v>1790</v>
      </c>
      <c r="C12" t="s">
        <v>1754</v>
      </c>
      <c r="D12" t="s">
        <v>1791</v>
      </c>
      <c r="E12" t="s">
        <v>1772</v>
      </c>
    </row>
    <row r="13" spans="1:5">
      <c r="A13" t="s">
        <v>1792</v>
      </c>
      <c r="B13" t="s">
        <v>1793</v>
      </c>
      <c r="C13" t="s">
        <v>1763</v>
      </c>
      <c r="D13" t="s">
        <v>395</v>
      </c>
      <c r="E13" t="s">
        <v>1772</v>
      </c>
    </row>
    <row r="14" spans="1:5">
      <c r="A14" t="s">
        <v>1794</v>
      </c>
      <c r="B14" t="s">
        <v>1795</v>
      </c>
      <c r="C14" t="s">
        <v>1759</v>
      </c>
      <c r="D14" t="s">
        <v>1796</v>
      </c>
      <c r="E14" t="s">
        <v>1772</v>
      </c>
    </row>
    <row r="15" spans="1:5">
      <c r="A15" t="s">
        <v>1797</v>
      </c>
      <c r="B15" t="s">
        <v>1798</v>
      </c>
      <c r="C15" t="s">
        <v>1754</v>
      </c>
      <c r="D15" t="s">
        <v>129</v>
      </c>
      <c r="E15" t="s">
        <v>1756</v>
      </c>
    </row>
    <row r="16" spans="1:5">
      <c r="A16" t="s">
        <v>1799</v>
      </c>
      <c r="B16" t="s">
        <v>1800</v>
      </c>
      <c r="C16" t="s">
        <v>1763</v>
      </c>
      <c r="D16" t="s">
        <v>207</v>
      </c>
      <c r="E16" t="s">
        <v>1765</v>
      </c>
    </row>
    <row r="17" spans="1:5">
      <c r="A17" t="s">
        <v>1801</v>
      </c>
      <c r="B17" t="s">
        <v>1802</v>
      </c>
      <c r="C17" t="s">
        <v>1759</v>
      </c>
      <c r="D17" t="s">
        <v>1803</v>
      </c>
      <c r="E17" t="s">
        <v>1756</v>
      </c>
    </row>
    <row r="18" spans="1:5">
      <c r="A18" t="s">
        <v>1804</v>
      </c>
      <c r="B18" t="s">
        <v>1805</v>
      </c>
      <c r="C18" t="s">
        <v>1784</v>
      </c>
      <c r="D18" t="s">
        <v>1806</v>
      </c>
      <c r="E18" t="s">
        <v>1756</v>
      </c>
    </row>
    <row r="19" spans="1:5">
      <c r="A19" t="s">
        <v>1807</v>
      </c>
      <c r="B19" t="s">
        <v>1808</v>
      </c>
      <c r="C19" t="s">
        <v>1759</v>
      </c>
      <c r="D19" t="s">
        <v>1809</v>
      </c>
      <c r="E19" t="s">
        <v>1756</v>
      </c>
    </row>
    <row r="20" spans="1:5">
      <c r="A20" t="s">
        <v>1810</v>
      </c>
      <c r="B20" t="s">
        <v>1811</v>
      </c>
      <c r="C20" t="s">
        <v>1754</v>
      </c>
      <c r="D20" t="s">
        <v>1812</v>
      </c>
      <c r="E20" t="s">
        <v>1756</v>
      </c>
    </row>
    <row r="21" spans="1:5">
      <c r="A21" t="s">
        <v>1813</v>
      </c>
      <c r="B21" t="s">
        <v>1814</v>
      </c>
      <c r="C21" t="s">
        <v>1754</v>
      </c>
      <c r="D21" t="s">
        <v>1815</v>
      </c>
      <c r="E21" t="s">
        <v>1772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topLeftCell="A1976" workbookViewId="0">
      <selection activeCell="F1984" sqref="F1984"/>
    </sheetView>
  </sheetViews>
  <sheetFormatPr defaultRowHeight="14.4"/>
  <cols>
    <col min="1" max="1" width="9.88671875" customWidth="1"/>
    <col min="2" max="2" width="16.44140625" customWidth="1"/>
    <col min="3" max="3" width="13.77734375" customWidth="1"/>
    <col min="4" max="4" width="12.33203125" customWidth="1"/>
    <col min="5" max="5" width="10.109375" customWidth="1"/>
    <col min="6" max="6" width="10.21875" customWidth="1"/>
    <col min="7" max="7" width="11.5546875" customWidth="1"/>
    <col min="8" max="8" width="10.21875" customWidth="1"/>
    <col min="9" max="9" width="15.5546875" customWidth="1"/>
    <col min="10" max="10" width="15" customWidth="1"/>
  </cols>
  <sheetData>
    <row r="1" spans="1:10">
      <c r="A1" s="2" t="s">
        <v>1816</v>
      </c>
      <c r="B1" s="2" t="s">
        <v>1817</v>
      </c>
      <c r="C1" s="2" t="s">
        <v>0</v>
      </c>
      <c r="D1" s="2" t="s">
        <v>1536</v>
      </c>
      <c r="E1" s="2" t="s">
        <v>1748</v>
      </c>
      <c r="F1" s="2" t="s">
        <v>1818</v>
      </c>
      <c r="G1" s="2" t="s">
        <v>1819</v>
      </c>
      <c r="H1" s="2" t="s">
        <v>1820</v>
      </c>
      <c r="I1" s="2" t="s">
        <v>1821</v>
      </c>
      <c r="J1" s="2" t="s">
        <v>1822</v>
      </c>
    </row>
    <row r="2" spans="1:10">
      <c r="A2" t="s">
        <v>1823</v>
      </c>
      <c r="B2" s="1">
        <v>45480</v>
      </c>
      <c r="C2" t="s">
        <v>1272</v>
      </c>
      <c r="D2" t="s">
        <v>1742</v>
      </c>
      <c r="E2" t="s">
        <v>1766</v>
      </c>
      <c r="F2">
        <v>1</v>
      </c>
      <c r="G2">
        <v>218.04</v>
      </c>
      <c r="H2">
        <v>0.09</v>
      </c>
      <c r="I2" t="s">
        <v>1824</v>
      </c>
      <c r="J2">
        <v>198.41640000000001</v>
      </c>
    </row>
    <row r="3" spans="1:10">
      <c r="A3" t="s">
        <v>1825</v>
      </c>
      <c r="B3" s="1">
        <v>45285</v>
      </c>
      <c r="C3" t="s">
        <v>1440</v>
      </c>
      <c r="D3" t="s">
        <v>1696</v>
      </c>
      <c r="E3" t="s">
        <v>1807</v>
      </c>
      <c r="F3">
        <v>3</v>
      </c>
      <c r="G3">
        <v>104.47</v>
      </c>
      <c r="H3">
        <v>0.27</v>
      </c>
      <c r="I3" t="s">
        <v>1826</v>
      </c>
      <c r="J3">
        <v>228.7893</v>
      </c>
    </row>
    <row r="4" spans="1:10">
      <c r="A4" t="s">
        <v>1827</v>
      </c>
      <c r="B4" s="1">
        <v>45446</v>
      </c>
      <c r="C4" t="s">
        <v>211</v>
      </c>
      <c r="D4" t="s">
        <v>1646</v>
      </c>
      <c r="E4" t="s">
        <v>1782</v>
      </c>
      <c r="F4">
        <v>4</v>
      </c>
      <c r="G4">
        <v>914.05</v>
      </c>
      <c r="H4">
        <v>0.25</v>
      </c>
      <c r="I4" t="s">
        <v>1824</v>
      </c>
      <c r="J4">
        <v>2742.15</v>
      </c>
    </row>
    <row r="5" spans="1:10">
      <c r="A5" t="s">
        <v>1828</v>
      </c>
      <c r="B5" s="1">
        <v>45259</v>
      </c>
      <c r="C5" t="s">
        <v>1086</v>
      </c>
      <c r="D5" t="s">
        <v>1700</v>
      </c>
      <c r="E5" t="s">
        <v>1782</v>
      </c>
      <c r="F5">
        <v>1</v>
      </c>
      <c r="G5">
        <v>921.51</v>
      </c>
      <c r="H5">
        <v>0.16</v>
      </c>
      <c r="I5" t="s">
        <v>1829</v>
      </c>
      <c r="J5">
        <v>774.0684</v>
      </c>
    </row>
    <row r="6" spans="1:10">
      <c r="A6" t="s">
        <v>1830</v>
      </c>
      <c r="B6" s="1">
        <v>45297</v>
      </c>
      <c r="C6" t="s">
        <v>1516</v>
      </c>
      <c r="D6" t="s">
        <v>1666</v>
      </c>
      <c r="E6" t="s">
        <v>1773</v>
      </c>
      <c r="F6">
        <v>3</v>
      </c>
      <c r="G6">
        <v>745.3</v>
      </c>
      <c r="H6">
        <v>0.18</v>
      </c>
      <c r="I6" t="s">
        <v>1824</v>
      </c>
      <c r="J6">
        <v>1833.4380000000001</v>
      </c>
    </row>
    <row r="7" spans="1:10">
      <c r="A7" t="s">
        <v>1831</v>
      </c>
      <c r="B7" s="1">
        <v>45499</v>
      </c>
      <c r="C7" t="s">
        <v>405</v>
      </c>
      <c r="D7" t="s">
        <v>1578</v>
      </c>
      <c r="E7" t="s">
        <v>1779</v>
      </c>
      <c r="F7">
        <v>3</v>
      </c>
      <c r="G7">
        <v>147.01</v>
      </c>
      <c r="H7">
        <v>0.19</v>
      </c>
      <c r="I7" t="s">
        <v>1829</v>
      </c>
      <c r="J7">
        <v>357.23430000000002</v>
      </c>
    </row>
    <row r="8" spans="1:10">
      <c r="A8" t="s">
        <v>1832</v>
      </c>
      <c r="B8" s="1">
        <v>45850</v>
      </c>
      <c r="C8" t="s">
        <v>75</v>
      </c>
      <c r="D8" t="s">
        <v>1660</v>
      </c>
      <c r="E8" t="s">
        <v>1769</v>
      </c>
      <c r="F8">
        <v>2</v>
      </c>
      <c r="G8">
        <v>785.31</v>
      </c>
      <c r="H8">
        <v>0.15</v>
      </c>
      <c r="I8" t="s">
        <v>1826</v>
      </c>
      <c r="J8">
        <v>1335.027</v>
      </c>
    </row>
    <row r="9" spans="1:10">
      <c r="A9" t="s">
        <v>1833</v>
      </c>
      <c r="B9" s="1">
        <v>45248</v>
      </c>
      <c r="C9" t="s">
        <v>511</v>
      </c>
      <c r="D9" t="s">
        <v>1688</v>
      </c>
      <c r="E9" t="s">
        <v>1782</v>
      </c>
      <c r="F9">
        <v>4</v>
      </c>
      <c r="G9">
        <v>342.39</v>
      </c>
      <c r="H9">
        <v>0.23</v>
      </c>
      <c r="I9" t="s">
        <v>1826</v>
      </c>
      <c r="J9">
        <v>1054.5612000000001</v>
      </c>
    </row>
    <row r="10" spans="1:10">
      <c r="A10" t="s">
        <v>1834</v>
      </c>
      <c r="B10" s="1">
        <v>45781</v>
      </c>
      <c r="C10" t="s">
        <v>616</v>
      </c>
      <c r="D10" t="s">
        <v>1746</v>
      </c>
      <c r="E10" t="s">
        <v>1773</v>
      </c>
      <c r="G10">
        <v>448.25</v>
      </c>
      <c r="H10">
        <v>7.0000000000000007E-2</v>
      </c>
      <c r="I10" t="s">
        <v>1826</v>
      </c>
      <c r="J10">
        <v>1250.6175000000001</v>
      </c>
    </row>
    <row r="11" spans="1:10">
      <c r="A11" t="s">
        <v>1835</v>
      </c>
      <c r="B11" s="1">
        <v>45869</v>
      </c>
      <c r="C11" t="s">
        <v>1431</v>
      </c>
      <c r="D11" t="s">
        <v>1614</v>
      </c>
      <c r="E11" t="s">
        <v>1752</v>
      </c>
      <c r="F11">
        <v>2</v>
      </c>
      <c r="G11">
        <v>873.17</v>
      </c>
      <c r="H11">
        <v>0.23</v>
      </c>
      <c r="I11" t="s">
        <v>1826</v>
      </c>
      <c r="J11">
        <v>1344.6818000000001</v>
      </c>
    </row>
    <row r="12" spans="1:10">
      <c r="A12" t="s">
        <v>1836</v>
      </c>
      <c r="B12" s="1">
        <v>45335</v>
      </c>
      <c r="C12" t="s">
        <v>241</v>
      </c>
      <c r="D12" t="s">
        <v>1596</v>
      </c>
      <c r="E12" t="s">
        <v>1799</v>
      </c>
      <c r="F12">
        <v>1</v>
      </c>
      <c r="G12">
        <v>278.63</v>
      </c>
      <c r="H12">
        <v>7.0000000000000007E-2</v>
      </c>
      <c r="I12" t="s">
        <v>1824</v>
      </c>
      <c r="J12">
        <v>259.1259</v>
      </c>
    </row>
    <row r="13" spans="1:10">
      <c r="A13" t="s">
        <v>1837</v>
      </c>
      <c r="B13" s="1">
        <v>45801</v>
      </c>
      <c r="C13" t="s">
        <v>1008</v>
      </c>
      <c r="D13" t="s">
        <v>1626</v>
      </c>
      <c r="E13" t="s">
        <v>1757</v>
      </c>
      <c r="F13">
        <v>4</v>
      </c>
      <c r="G13">
        <v>286.92</v>
      </c>
      <c r="H13">
        <v>0.17</v>
      </c>
      <c r="I13" t="s">
        <v>1824</v>
      </c>
      <c r="J13">
        <v>952.57439999999997</v>
      </c>
    </row>
    <row r="14" spans="1:10">
      <c r="A14" t="s">
        <v>1838</v>
      </c>
      <c r="B14" s="1">
        <v>45528</v>
      </c>
      <c r="C14" t="s">
        <v>761</v>
      </c>
      <c r="D14" t="s">
        <v>1724</v>
      </c>
      <c r="E14" t="s">
        <v>1769</v>
      </c>
      <c r="F14">
        <v>4</v>
      </c>
      <c r="G14">
        <v>644.58000000000004</v>
      </c>
      <c r="H14">
        <v>0.01</v>
      </c>
      <c r="I14" t="s">
        <v>1824</v>
      </c>
      <c r="J14">
        <v>2552.5367999999999</v>
      </c>
    </row>
    <row r="15" spans="1:10">
      <c r="A15" t="s">
        <v>1839</v>
      </c>
      <c r="B15" s="1">
        <v>45875</v>
      </c>
      <c r="C15" t="s">
        <v>1371</v>
      </c>
      <c r="D15" t="s">
        <v>1616</v>
      </c>
      <c r="E15" t="s">
        <v>1804</v>
      </c>
      <c r="F15">
        <v>2</v>
      </c>
      <c r="G15">
        <v>316.89999999999998</v>
      </c>
      <c r="H15">
        <v>0.3</v>
      </c>
      <c r="I15" t="s">
        <v>1826</v>
      </c>
      <c r="J15">
        <v>443.66</v>
      </c>
    </row>
    <row r="16" spans="1:10">
      <c r="A16" t="s">
        <v>1840</v>
      </c>
      <c r="B16" s="1">
        <v>45829</v>
      </c>
      <c r="C16" t="s">
        <v>1092</v>
      </c>
      <c r="D16" t="s">
        <v>1596</v>
      </c>
      <c r="E16" t="s">
        <v>1801</v>
      </c>
      <c r="F16">
        <v>4</v>
      </c>
      <c r="G16">
        <v>403.47</v>
      </c>
      <c r="H16">
        <v>0.28999999999999998</v>
      </c>
      <c r="I16" t="s">
        <v>1826</v>
      </c>
      <c r="J16">
        <v>1145.8548000000001</v>
      </c>
    </row>
    <row r="17" spans="1:10">
      <c r="A17" t="s">
        <v>1841</v>
      </c>
      <c r="B17" s="1">
        <v>45636</v>
      </c>
      <c r="C17" t="s">
        <v>1349</v>
      </c>
      <c r="D17" t="s">
        <v>1620</v>
      </c>
      <c r="E17" t="s">
        <v>1786</v>
      </c>
      <c r="G17">
        <v>871.34</v>
      </c>
      <c r="H17">
        <v>0.04</v>
      </c>
      <c r="I17" t="s">
        <v>1829</v>
      </c>
      <c r="J17">
        <v>2509.4591999999998</v>
      </c>
    </row>
    <row r="18" spans="1:10">
      <c r="A18" t="s">
        <v>1842</v>
      </c>
      <c r="B18" s="1">
        <v>45913</v>
      </c>
      <c r="C18" t="s">
        <v>878</v>
      </c>
      <c r="D18" t="s">
        <v>1678</v>
      </c>
      <c r="E18" t="s">
        <v>1813</v>
      </c>
      <c r="F18">
        <v>2</v>
      </c>
      <c r="G18">
        <v>451.98</v>
      </c>
      <c r="H18">
        <v>0.25</v>
      </c>
      <c r="I18" t="s">
        <v>1824</v>
      </c>
      <c r="J18">
        <v>677.97</v>
      </c>
    </row>
    <row r="19" spans="1:10">
      <c r="A19" t="s">
        <v>1843</v>
      </c>
      <c r="B19" s="1">
        <v>45637</v>
      </c>
      <c r="C19" t="s">
        <v>288</v>
      </c>
      <c r="D19" t="s">
        <v>1602</v>
      </c>
      <c r="E19" t="s">
        <v>1769</v>
      </c>
      <c r="F19">
        <v>2</v>
      </c>
      <c r="G19">
        <v>502.69</v>
      </c>
      <c r="H19">
        <v>0.23</v>
      </c>
      <c r="I19" t="s">
        <v>1824</v>
      </c>
      <c r="J19">
        <v>774.14260000000002</v>
      </c>
    </row>
    <row r="20" spans="1:10">
      <c r="A20" t="s">
        <v>1844</v>
      </c>
      <c r="B20" s="1">
        <v>45517</v>
      </c>
      <c r="C20" t="s">
        <v>338</v>
      </c>
      <c r="D20" t="s">
        <v>1626</v>
      </c>
      <c r="E20" t="s">
        <v>1769</v>
      </c>
      <c r="F20">
        <v>2</v>
      </c>
      <c r="G20">
        <v>559.23</v>
      </c>
      <c r="H20">
        <v>0.25</v>
      </c>
      <c r="I20" t="s">
        <v>1829</v>
      </c>
      <c r="J20">
        <v>838.84500000000003</v>
      </c>
    </row>
    <row r="21" spans="1:10">
      <c r="A21" t="s">
        <v>1845</v>
      </c>
      <c r="B21" s="1">
        <v>45369</v>
      </c>
      <c r="C21" t="s">
        <v>767</v>
      </c>
      <c r="D21" t="s">
        <v>1668</v>
      </c>
      <c r="E21" t="s">
        <v>1797</v>
      </c>
      <c r="F21">
        <v>4</v>
      </c>
      <c r="H21">
        <v>0.04</v>
      </c>
      <c r="I21" t="s">
        <v>1829</v>
      </c>
      <c r="J21">
        <v>1782.4512</v>
      </c>
    </row>
    <row r="22" spans="1:10">
      <c r="A22" t="s">
        <v>1846</v>
      </c>
      <c r="B22" s="1">
        <v>45843</v>
      </c>
      <c r="C22" t="s">
        <v>487</v>
      </c>
      <c r="D22" t="s">
        <v>1692</v>
      </c>
      <c r="E22" t="s">
        <v>1807</v>
      </c>
      <c r="F22">
        <v>3</v>
      </c>
      <c r="G22">
        <v>986.04</v>
      </c>
      <c r="H22">
        <v>0.27</v>
      </c>
      <c r="I22" t="s">
        <v>1829</v>
      </c>
      <c r="J22">
        <v>2159.4276</v>
      </c>
    </row>
    <row r="23" spans="1:10">
      <c r="A23" t="s">
        <v>1847</v>
      </c>
      <c r="B23" s="1">
        <v>45447</v>
      </c>
      <c r="C23" t="s">
        <v>1235</v>
      </c>
      <c r="D23" t="s">
        <v>1634</v>
      </c>
      <c r="E23" t="s">
        <v>1810</v>
      </c>
      <c r="F23">
        <v>1</v>
      </c>
      <c r="G23">
        <v>589.55999999999995</v>
      </c>
      <c r="H23">
        <v>0.22</v>
      </c>
      <c r="I23" t="s">
        <v>1824</v>
      </c>
      <c r="J23">
        <v>459.85680000000002</v>
      </c>
    </row>
    <row r="24" spans="1:10">
      <c r="A24" t="s">
        <v>1848</v>
      </c>
      <c r="B24" s="1">
        <v>45394</v>
      </c>
      <c r="C24" t="s">
        <v>1466</v>
      </c>
      <c r="D24" t="s">
        <v>1686</v>
      </c>
      <c r="E24" t="s">
        <v>1789</v>
      </c>
      <c r="F24">
        <v>3</v>
      </c>
      <c r="G24">
        <v>979.42</v>
      </c>
      <c r="H24">
        <v>0.03</v>
      </c>
      <c r="I24" t="s">
        <v>1826</v>
      </c>
      <c r="J24">
        <v>2850.1122</v>
      </c>
    </row>
    <row r="25" spans="1:10">
      <c r="A25" t="s">
        <v>1849</v>
      </c>
      <c r="B25" s="1">
        <v>45466</v>
      </c>
      <c r="C25" t="s">
        <v>1151</v>
      </c>
      <c r="D25" t="s">
        <v>1572</v>
      </c>
      <c r="E25" t="s">
        <v>1782</v>
      </c>
      <c r="F25">
        <v>1</v>
      </c>
      <c r="G25">
        <v>719.28</v>
      </c>
      <c r="H25">
        <v>0.08</v>
      </c>
      <c r="I25" t="s">
        <v>1824</v>
      </c>
      <c r="J25">
        <v>661.73760000000004</v>
      </c>
    </row>
    <row r="26" spans="1:10">
      <c r="A26" t="s">
        <v>1850</v>
      </c>
      <c r="B26" s="1">
        <v>45908</v>
      </c>
      <c r="C26" t="s">
        <v>613</v>
      </c>
      <c r="D26" t="s">
        <v>1682</v>
      </c>
      <c r="E26" t="s">
        <v>1776</v>
      </c>
      <c r="F26">
        <v>3</v>
      </c>
      <c r="G26">
        <v>77.599999999999994</v>
      </c>
      <c r="H26">
        <v>7.0000000000000007E-2</v>
      </c>
      <c r="I26" t="s">
        <v>1824</v>
      </c>
      <c r="J26">
        <v>216.50399999999999</v>
      </c>
    </row>
    <row r="27" spans="1:10">
      <c r="A27" t="s">
        <v>1851</v>
      </c>
      <c r="B27" s="1">
        <v>45552</v>
      </c>
      <c r="C27" t="s">
        <v>1190</v>
      </c>
      <c r="D27" t="s">
        <v>1555</v>
      </c>
      <c r="E27" t="s">
        <v>1766</v>
      </c>
      <c r="F27">
        <v>4</v>
      </c>
      <c r="G27">
        <v>852.71</v>
      </c>
      <c r="H27">
        <v>0.14000000000000001</v>
      </c>
      <c r="I27" t="s">
        <v>1826</v>
      </c>
      <c r="J27">
        <v>2933.3224</v>
      </c>
    </row>
    <row r="28" spans="1:10">
      <c r="A28" t="s">
        <v>1852</v>
      </c>
      <c r="B28" s="1">
        <v>45294</v>
      </c>
      <c r="C28" t="s">
        <v>693</v>
      </c>
      <c r="D28" t="s">
        <v>1744</v>
      </c>
      <c r="E28" t="s">
        <v>1782</v>
      </c>
      <c r="F28">
        <v>4</v>
      </c>
      <c r="G28">
        <v>156.16</v>
      </c>
      <c r="I28" t="s">
        <v>1824</v>
      </c>
      <c r="J28">
        <v>599.65440000000001</v>
      </c>
    </row>
    <row r="29" spans="1:10">
      <c r="A29" t="s">
        <v>1853</v>
      </c>
      <c r="B29" s="1">
        <v>45710</v>
      </c>
      <c r="C29" t="s">
        <v>654</v>
      </c>
      <c r="D29" t="s">
        <v>1702</v>
      </c>
      <c r="E29" t="s">
        <v>1782</v>
      </c>
      <c r="F29">
        <v>3</v>
      </c>
      <c r="G29">
        <v>815.49</v>
      </c>
      <c r="H29">
        <v>0.17</v>
      </c>
      <c r="I29" t="s">
        <v>1824</v>
      </c>
      <c r="J29">
        <v>2030.5700999999999</v>
      </c>
    </row>
    <row r="30" spans="1:10">
      <c r="A30" t="s">
        <v>1854</v>
      </c>
      <c r="B30" s="1">
        <v>45923</v>
      </c>
      <c r="C30" t="s">
        <v>499</v>
      </c>
      <c r="D30" t="s">
        <v>1574</v>
      </c>
      <c r="E30" t="s">
        <v>1761</v>
      </c>
      <c r="F30">
        <v>2</v>
      </c>
      <c r="G30">
        <v>74.209999999999994</v>
      </c>
      <c r="H30">
        <v>0.11</v>
      </c>
      <c r="I30" t="s">
        <v>1826</v>
      </c>
      <c r="J30">
        <v>132.09379999999999</v>
      </c>
    </row>
    <row r="31" spans="1:10">
      <c r="A31" t="s">
        <v>1855</v>
      </c>
      <c r="B31" s="1">
        <v>45302</v>
      </c>
      <c r="C31" t="s">
        <v>1092</v>
      </c>
      <c r="D31" t="s">
        <v>1746</v>
      </c>
      <c r="E31" t="s">
        <v>1766</v>
      </c>
      <c r="G31">
        <v>451.67</v>
      </c>
      <c r="H31">
        <v>0.15</v>
      </c>
      <c r="I31" t="s">
        <v>1824</v>
      </c>
      <c r="J31">
        <v>1535.6780000000001</v>
      </c>
    </row>
    <row r="32" spans="1:10">
      <c r="A32" t="s">
        <v>1856</v>
      </c>
      <c r="B32" s="1">
        <v>45217</v>
      </c>
      <c r="C32" t="s">
        <v>118</v>
      </c>
      <c r="D32" t="s">
        <v>1555</v>
      </c>
      <c r="E32" t="s">
        <v>1813</v>
      </c>
      <c r="F32">
        <v>1</v>
      </c>
      <c r="G32">
        <v>429.38</v>
      </c>
      <c r="H32">
        <v>0.13</v>
      </c>
      <c r="I32" t="s">
        <v>1826</v>
      </c>
      <c r="J32">
        <v>373.56060000000002</v>
      </c>
    </row>
    <row r="33" spans="1:10">
      <c r="A33" t="s">
        <v>1857</v>
      </c>
      <c r="B33" s="1">
        <v>45593</v>
      </c>
      <c r="C33" t="s">
        <v>1281</v>
      </c>
      <c r="D33" t="s">
        <v>1654</v>
      </c>
      <c r="E33" t="s">
        <v>1794</v>
      </c>
      <c r="F33">
        <v>2</v>
      </c>
      <c r="G33">
        <v>148.96</v>
      </c>
      <c r="H33">
        <v>0.03</v>
      </c>
      <c r="I33" t="s">
        <v>1829</v>
      </c>
      <c r="J33">
        <v>288.98239999999998</v>
      </c>
    </row>
    <row r="34" spans="1:10">
      <c r="A34" t="s">
        <v>1858</v>
      </c>
      <c r="B34" s="1">
        <v>45597</v>
      </c>
      <c r="C34" t="s">
        <v>1240</v>
      </c>
      <c r="D34" t="s">
        <v>1698</v>
      </c>
      <c r="E34" t="s">
        <v>1782</v>
      </c>
      <c r="F34">
        <v>4</v>
      </c>
      <c r="G34">
        <v>313.83</v>
      </c>
      <c r="H34">
        <v>0.08</v>
      </c>
      <c r="I34" t="s">
        <v>1824</v>
      </c>
      <c r="J34">
        <v>1154.8943999999999</v>
      </c>
    </row>
    <row r="35" spans="1:10">
      <c r="A35" t="s">
        <v>1859</v>
      </c>
      <c r="B35" s="1">
        <v>45620</v>
      </c>
      <c r="C35" t="s">
        <v>1400</v>
      </c>
      <c r="D35" t="s">
        <v>1572</v>
      </c>
      <c r="E35" t="s">
        <v>1776</v>
      </c>
      <c r="F35">
        <v>2</v>
      </c>
      <c r="G35">
        <v>717.31</v>
      </c>
      <c r="H35">
        <v>0.15</v>
      </c>
      <c r="I35" t="s">
        <v>1824</v>
      </c>
      <c r="J35">
        <v>1219.4269999999999</v>
      </c>
    </row>
    <row r="36" spans="1:10">
      <c r="A36" t="s">
        <v>1860</v>
      </c>
      <c r="B36" s="1">
        <v>45215</v>
      </c>
      <c r="C36" t="s">
        <v>1080</v>
      </c>
      <c r="D36" t="s">
        <v>1706</v>
      </c>
      <c r="E36" t="s">
        <v>1757</v>
      </c>
      <c r="G36">
        <v>873.22</v>
      </c>
      <c r="H36">
        <v>0.18</v>
      </c>
      <c r="I36" t="s">
        <v>1824</v>
      </c>
      <c r="J36">
        <v>2148.1212</v>
      </c>
    </row>
    <row r="37" spans="1:10">
      <c r="A37" t="s">
        <v>1861</v>
      </c>
      <c r="B37" s="1">
        <v>45878</v>
      </c>
      <c r="C37" t="s">
        <v>708</v>
      </c>
      <c r="D37" t="s">
        <v>1580</v>
      </c>
      <c r="E37" t="s">
        <v>1766</v>
      </c>
      <c r="F37">
        <v>4</v>
      </c>
      <c r="G37">
        <v>109.36</v>
      </c>
      <c r="H37">
        <v>0.19</v>
      </c>
      <c r="I37" t="s">
        <v>1829</v>
      </c>
      <c r="J37">
        <v>354.32639999999998</v>
      </c>
    </row>
    <row r="38" spans="1:10">
      <c r="A38" t="s">
        <v>1862</v>
      </c>
      <c r="B38" s="1">
        <v>45635</v>
      </c>
      <c r="C38" t="s">
        <v>310</v>
      </c>
      <c r="D38" t="s">
        <v>1555</v>
      </c>
      <c r="E38" t="s">
        <v>1779</v>
      </c>
      <c r="F38">
        <v>3</v>
      </c>
      <c r="G38">
        <v>559.52</v>
      </c>
      <c r="H38">
        <v>0.16</v>
      </c>
      <c r="I38" t="s">
        <v>1826</v>
      </c>
      <c r="J38">
        <v>1409.9903999999999</v>
      </c>
    </row>
    <row r="39" spans="1:10">
      <c r="A39" t="s">
        <v>1863</v>
      </c>
      <c r="B39" s="1">
        <v>45329</v>
      </c>
      <c r="C39" t="s">
        <v>1513</v>
      </c>
      <c r="D39" t="s">
        <v>1568</v>
      </c>
      <c r="E39" t="s">
        <v>1807</v>
      </c>
      <c r="F39">
        <v>3</v>
      </c>
      <c r="G39">
        <v>121.76</v>
      </c>
      <c r="H39">
        <v>0.27</v>
      </c>
      <c r="I39" t="s">
        <v>1826</v>
      </c>
      <c r="J39">
        <v>266.65440000000001</v>
      </c>
    </row>
    <row r="40" spans="1:10">
      <c r="A40" t="s">
        <v>1864</v>
      </c>
      <c r="B40" s="1">
        <v>45378</v>
      </c>
      <c r="C40" t="s">
        <v>622</v>
      </c>
      <c r="D40" t="s">
        <v>1614</v>
      </c>
      <c r="E40" t="s">
        <v>1797</v>
      </c>
      <c r="F40">
        <v>4</v>
      </c>
      <c r="G40">
        <v>735.32</v>
      </c>
      <c r="H40">
        <v>0.06</v>
      </c>
      <c r="I40" t="s">
        <v>1829</v>
      </c>
      <c r="J40">
        <v>2764.8031999999998</v>
      </c>
    </row>
    <row r="41" spans="1:10">
      <c r="A41" t="s">
        <v>1865</v>
      </c>
      <c r="B41" s="1">
        <v>45264</v>
      </c>
      <c r="C41" t="s">
        <v>1337</v>
      </c>
      <c r="D41" t="s">
        <v>1736</v>
      </c>
      <c r="E41" t="s">
        <v>1766</v>
      </c>
      <c r="F41">
        <v>2</v>
      </c>
      <c r="G41">
        <v>600.73</v>
      </c>
      <c r="H41">
        <v>0.08</v>
      </c>
      <c r="I41" t="s">
        <v>1824</v>
      </c>
      <c r="J41">
        <v>1105.3432</v>
      </c>
    </row>
    <row r="42" spans="1:10">
      <c r="A42" t="s">
        <v>1866</v>
      </c>
      <c r="B42" s="1">
        <v>45486</v>
      </c>
      <c r="C42" t="s">
        <v>264</v>
      </c>
      <c r="D42" t="s">
        <v>1600</v>
      </c>
      <c r="E42" t="s">
        <v>1813</v>
      </c>
      <c r="F42">
        <v>2</v>
      </c>
      <c r="G42">
        <v>873.86</v>
      </c>
      <c r="H42">
        <v>7.0000000000000007E-2</v>
      </c>
      <c r="I42" t="s">
        <v>1829</v>
      </c>
      <c r="J42">
        <v>1625.3796</v>
      </c>
    </row>
    <row r="43" spans="1:10">
      <c r="A43" t="s">
        <v>1867</v>
      </c>
      <c r="B43" s="1">
        <v>45241</v>
      </c>
      <c r="C43" t="s">
        <v>954</v>
      </c>
      <c r="D43" t="s">
        <v>1594</v>
      </c>
      <c r="E43" t="s">
        <v>1782</v>
      </c>
      <c r="F43">
        <v>3</v>
      </c>
      <c r="G43">
        <v>342.47</v>
      </c>
      <c r="H43">
        <v>0.08</v>
      </c>
      <c r="I43" t="s">
        <v>1826</v>
      </c>
      <c r="J43">
        <v>945.21720000000016</v>
      </c>
    </row>
    <row r="44" spans="1:10">
      <c r="A44" t="s">
        <v>1868</v>
      </c>
      <c r="B44" s="1">
        <v>45649</v>
      </c>
      <c r="C44" t="s">
        <v>1053</v>
      </c>
      <c r="D44" t="s">
        <v>1606</v>
      </c>
      <c r="E44" t="s">
        <v>1786</v>
      </c>
      <c r="F44">
        <v>2</v>
      </c>
      <c r="G44">
        <v>915.15</v>
      </c>
      <c r="H44">
        <v>0.16</v>
      </c>
      <c r="I44" t="s">
        <v>1826</v>
      </c>
      <c r="J44">
        <v>1537.452</v>
      </c>
    </row>
    <row r="45" spans="1:10">
      <c r="A45" t="s">
        <v>1869</v>
      </c>
      <c r="B45" s="1">
        <v>45677</v>
      </c>
      <c r="C45" t="s">
        <v>304</v>
      </c>
      <c r="D45" t="s">
        <v>1614</v>
      </c>
      <c r="E45" t="s">
        <v>1807</v>
      </c>
      <c r="G45">
        <v>863.11</v>
      </c>
      <c r="H45">
        <v>0.28000000000000003</v>
      </c>
      <c r="I45" t="s">
        <v>1826</v>
      </c>
      <c r="J45">
        <v>1864.3176000000001</v>
      </c>
    </row>
    <row r="46" spans="1:10">
      <c r="A46" t="s">
        <v>1870</v>
      </c>
      <c r="B46" s="1">
        <v>45538</v>
      </c>
      <c r="C46" t="s">
        <v>663</v>
      </c>
      <c r="D46" t="s">
        <v>1634</v>
      </c>
      <c r="E46" t="s">
        <v>1794</v>
      </c>
      <c r="F46">
        <v>2</v>
      </c>
      <c r="G46">
        <v>209.32</v>
      </c>
      <c r="H46">
        <v>0.23</v>
      </c>
      <c r="I46" t="s">
        <v>1829</v>
      </c>
      <c r="J46">
        <v>322.3528</v>
      </c>
    </row>
    <row r="47" spans="1:10">
      <c r="A47" t="s">
        <v>1871</v>
      </c>
      <c r="B47" s="1">
        <v>45606</v>
      </c>
      <c r="C47" t="s">
        <v>1449</v>
      </c>
      <c r="D47" t="s">
        <v>1666</v>
      </c>
      <c r="E47" t="s">
        <v>1782</v>
      </c>
      <c r="F47">
        <v>4</v>
      </c>
      <c r="G47">
        <v>288.60000000000002</v>
      </c>
      <c r="H47">
        <v>0.09</v>
      </c>
      <c r="I47" t="s">
        <v>1826</v>
      </c>
      <c r="J47">
        <v>1050.5039999999999</v>
      </c>
    </row>
    <row r="48" spans="1:10">
      <c r="A48" t="s">
        <v>1872</v>
      </c>
      <c r="B48" s="1">
        <v>45570</v>
      </c>
      <c r="C48" t="s">
        <v>258</v>
      </c>
      <c r="D48" t="s">
        <v>1704</v>
      </c>
      <c r="E48" t="s">
        <v>1804</v>
      </c>
      <c r="F48">
        <v>1</v>
      </c>
      <c r="G48">
        <v>418.69</v>
      </c>
      <c r="H48">
        <v>0.06</v>
      </c>
      <c r="I48" t="s">
        <v>1826</v>
      </c>
      <c r="J48">
        <v>393.5686</v>
      </c>
    </row>
    <row r="49" spans="1:10">
      <c r="A49" t="s">
        <v>1873</v>
      </c>
      <c r="B49" s="1">
        <v>45466</v>
      </c>
      <c r="C49" t="s">
        <v>44</v>
      </c>
      <c r="D49" t="s">
        <v>1608</v>
      </c>
      <c r="E49" t="s">
        <v>1792</v>
      </c>
      <c r="F49">
        <v>1</v>
      </c>
      <c r="G49">
        <v>135.78</v>
      </c>
      <c r="H49">
        <v>0.14000000000000001</v>
      </c>
      <c r="I49" t="s">
        <v>1826</v>
      </c>
      <c r="J49">
        <v>116.77079999999999</v>
      </c>
    </row>
    <row r="50" spans="1:10">
      <c r="A50" t="s">
        <v>1874</v>
      </c>
      <c r="B50" s="1">
        <v>45218</v>
      </c>
      <c r="C50" t="s">
        <v>663</v>
      </c>
      <c r="D50" t="s">
        <v>1636</v>
      </c>
      <c r="E50" t="s">
        <v>1807</v>
      </c>
      <c r="F50">
        <v>1</v>
      </c>
      <c r="G50">
        <v>517.13</v>
      </c>
      <c r="H50">
        <v>0.28000000000000003</v>
      </c>
      <c r="I50" t="s">
        <v>1824</v>
      </c>
      <c r="J50">
        <v>372.33359999999999</v>
      </c>
    </row>
    <row r="51" spans="1:10">
      <c r="A51" t="s">
        <v>1875</v>
      </c>
      <c r="B51" s="1">
        <v>45607</v>
      </c>
      <c r="C51" t="s">
        <v>1304</v>
      </c>
      <c r="D51" t="s">
        <v>1590</v>
      </c>
      <c r="E51" t="s">
        <v>1804</v>
      </c>
      <c r="F51">
        <v>2</v>
      </c>
      <c r="G51">
        <v>384.66</v>
      </c>
      <c r="H51">
        <v>0.08</v>
      </c>
      <c r="I51" t="s">
        <v>1829</v>
      </c>
      <c r="J51">
        <v>707.77440000000013</v>
      </c>
    </row>
    <row r="52" spans="1:10">
      <c r="A52" t="s">
        <v>1876</v>
      </c>
      <c r="B52" s="1">
        <v>45291</v>
      </c>
      <c r="C52" t="s">
        <v>258</v>
      </c>
      <c r="D52" t="s">
        <v>1652</v>
      </c>
      <c r="E52" t="s">
        <v>1786</v>
      </c>
      <c r="F52">
        <v>3</v>
      </c>
      <c r="G52">
        <v>83.7</v>
      </c>
      <c r="H52">
        <v>0.24</v>
      </c>
      <c r="I52" t="s">
        <v>1826</v>
      </c>
      <c r="J52">
        <v>190.83600000000001</v>
      </c>
    </row>
    <row r="53" spans="1:10">
      <c r="A53" t="s">
        <v>1877</v>
      </c>
      <c r="B53" s="1">
        <v>45689</v>
      </c>
      <c r="C53" t="s">
        <v>481</v>
      </c>
      <c r="D53" t="s">
        <v>1686</v>
      </c>
      <c r="E53" t="s">
        <v>1779</v>
      </c>
      <c r="F53">
        <v>3</v>
      </c>
      <c r="G53">
        <v>76.569999999999993</v>
      </c>
      <c r="H53">
        <v>0.26</v>
      </c>
      <c r="I53" t="s">
        <v>1824</v>
      </c>
      <c r="J53">
        <v>169.9854</v>
      </c>
    </row>
    <row r="54" spans="1:10">
      <c r="A54" t="s">
        <v>1878</v>
      </c>
      <c r="B54" s="1">
        <v>45894</v>
      </c>
      <c r="C54" t="s">
        <v>499</v>
      </c>
      <c r="D54" t="s">
        <v>1726</v>
      </c>
      <c r="E54" t="s">
        <v>1776</v>
      </c>
      <c r="F54">
        <v>3</v>
      </c>
      <c r="I54" t="s">
        <v>1824</v>
      </c>
      <c r="J54">
        <v>486.06330000000003</v>
      </c>
    </row>
    <row r="55" spans="1:10">
      <c r="A55" t="s">
        <v>1879</v>
      </c>
      <c r="B55" s="1">
        <v>45677</v>
      </c>
      <c r="C55" t="s">
        <v>1020</v>
      </c>
      <c r="D55" t="s">
        <v>1588</v>
      </c>
      <c r="E55" t="s">
        <v>1782</v>
      </c>
      <c r="F55">
        <v>1</v>
      </c>
      <c r="G55">
        <v>900.35</v>
      </c>
      <c r="H55">
        <v>0.13</v>
      </c>
      <c r="I55" t="s">
        <v>1829</v>
      </c>
      <c r="J55">
        <v>783.30449999999996</v>
      </c>
    </row>
    <row r="56" spans="1:10">
      <c r="A56" t="s">
        <v>1880</v>
      </c>
      <c r="B56" s="1">
        <v>45706</v>
      </c>
      <c r="C56" t="s">
        <v>341</v>
      </c>
      <c r="D56" t="s">
        <v>1628</v>
      </c>
      <c r="E56" t="s">
        <v>1789</v>
      </c>
      <c r="F56">
        <v>4</v>
      </c>
      <c r="G56">
        <v>428.09</v>
      </c>
      <c r="H56">
        <v>7.0000000000000007E-2</v>
      </c>
      <c r="I56" t="s">
        <v>1824</v>
      </c>
      <c r="J56">
        <v>1592.4947999999999</v>
      </c>
    </row>
    <row r="57" spans="1:10">
      <c r="A57" t="s">
        <v>1881</v>
      </c>
      <c r="B57" s="1">
        <v>45589</v>
      </c>
      <c r="C57" t="s">
        <v>1292</v>
      </c>
      <c r="D57" t="s">
        <v>1646</v>
      </c>
      <c r="E57" t="s">
        <v>1792</v>
      </c>
      <c r="F57">
        <v>2</v>
      </c>
      <c r="G57">
        <v>559.71</v>
      </c>
      <c r="H57">
        <v>0.3</v>
      </c>
      <c r="I57" t="s">
        <v>1829</v>
      </c>
      <c r="J57">
        <v>783.59400000000005</v>
      </c>
    </row>
    <row r="58" spans="1:10">
      <c r="A58" t="s">
        <v>1882</v>
      </c>
      <c r="B58" s="1">
        <v>45282</v>
      </c>
      <c r="C58" t="s">
        <v>292</v>
      </c>
      <c r="D58" t="s">
        <v>1616</v>
      </c>
      <c r="E58" t="s">
        <v>1776</v>
      </c>
      <c r="F58">
        <v>2</v>
      </c>
      <c r="G58">
        <v>833.7</v>
      </c>
      <c r="H58">
        <v>0.06</v>
      </c>
      <c r="I58" t="s">
        <v>1826</v>
      </c>
      <c r="J58">
        <v>1567.356</v>
      </c>
    </row>
    <row r="59" spans="1:10">
      <c r="A59" t="s">
        <v>1883</v>
      </c>
      <c r="B59" s="1">
        <v>45462</v>
      </c>
      <c r="C59" t="s">
        <v>1440</v>
      </c>
      <c r="D59" t="s">
        <v>1642</v>
      </c>
      <c r="E59" t="s">
        <v>1799</v>
      </c>
      <c r="F59">
        <v>2</v>
      </c>
      <c r="G59">
        <v>680.16</v>
      </c>
      <c r="H59">
        <v>0.28000000000000003</v>
      </c>
      <c r="I59" t="s">
        <v>1824</v>
      </c>
      <c r="J59">
        <v>979.43039999999996</v>
      </c>
    </row>
    <row r="60" spans="1:10">
      <c r="A60" t="s">
        <v>1884</v>
      </c>
      <c r="B60" s="1">
        <v>45633</v>
      </c>
      <c r="C60" t="s">
        <v>1257</v>
      </c>
      <c r="D60" t="s">
        <v>1578</v>
      </c>
      <c r="E60" t="s">
        <v>1779</v>
      </c>
      <c r="F60">
        <v>4</v>
      </c>
      <c r="G60">
        <v>733.42</v>
      </c>
      <c r="I60" t="s">
        <v>1826</v>
      </c>
      <c r="J60">
        <v>2552.3015999999998</v>
      </c>
    </row>
    <row r="61" spans="1:10">
      <c r="A61" t="s">
        <v>1885</v>
      </c>
      <c r="B61" s="1">
        <v>45257</v>
      </c>
      <c r="C61" t="s">
        <v>1148</v>
      </c>
      <c r="D61" t="s">
        <v>1726</v>
      </c>
      <c r="E61" t="s">
        <v>1792</v>
      </c>
      <c r="F61">
        <v>1</v>
      </c>
      <c r="G61">
        <v>996.33</v>
      </c>
      <c r="H61">
        <v>0.23</v>
      </c>
      <c r="I61" t="s">
        <v>1826</v>
      </c>
      <c r="J61">
        <v>767.17410000000007</v>
      </c>
    </row>
    <row r="62" spans="1:10">
      <c r="A62" t="s">
        <v>1886</v>
      </c>
      <c r="B62" s="1">
        <v>45854</v>
      </c>
      <c r="C62" t="s">
        <v>1269</v>
      </c>
      <c r="D62" t="s">
        <v>1610</v>
      </c>
      <c r="E62" t="s">
        <v>1789</v>
      </c>
      <c r="F62">
        <v>1</v>
      </c>
      <c r="G62">
        <v>198.83</v>
      </c>
      <c r="H62">
        <v>0.09</v>
      </c>
      <c r="I62" t="s">
        <v>1829</v>
      </c>
      <c r="J62">
        <v>180.93530000000001</v>
      </c>
    </row>
    <row r="63" spans="1:10">
      <c r="A63" t="s">
        <v>1887</v>
      </c>
      <c r="B63" s="1">
        <v>45716</v>
      </c>
      <c r="C63" t="s">
        <v>767</v>
      </c>
      <c r="D63" t="s">
        <v>1586</v>
      </c>
      <c r="E63" t="s">
        <v>1779</v>
      </c>
      <c r="F63">
        <v>1</v>
      </c>
      <c r="G63">
        <v>374.92</v>
      </c>
      <c r="H63">
        <v>0.18</v>
      </c>
      <c r="I63" t="s">
        <v>1826</v>
      </c>
      <c r="J63">
        <v>307.43439999999998</v>
      </c>
    </row>
    <row r="64" spans="1:10">
      <c r="A64" t="s">
        <v>1888</v>
      </c>
      <c r="B64" s="1">
        <v>45515</v>
      </c>
      <c r="C64" t="s">
        <v>1431</v>
      </c>
      <c r="D64" t="s">
        <v>1734</v>
      </c>
      <c r="E64" t="s">
        <v>1804</v>
      </c>
      <c r="F64">
        <v>1</v>
      </c>
      <c r="G64">
        <v>468.94</v>
      </c>
      <c r="H64">
        <v>0.12</v>
      </c>
      <c r="I64" t="s">
        <v>1824</v>
      </c>
      <c r="J64">
        <v>412.66719999999998</v>
      </c>
    </row>
    <row r="65" spans="1:10">
      <c r="A65" t="s">
        <v>1889</v>
      </c>
      <c r="B65" s="1">
        <v>45927</v>
      </c>
      <c r="C65" t="s">
        <v>435</v>
      </c>
      <c r="D65" t="s">
        <v>1726</v>
      </c>
      <c r="E65" t="s">
        <v>1794</v>
      </c>
      <c r="F65">
        <v>2</v>
      </c>
      <c r="G65">
        <v>121.37</v>
      </c>
      <c r="H65">
        <v>0.05</v>
      </c>
      <c r="I65" t="s">
        <v>1824</v>
      </c>
      <c r="J65">
        <v>230.60300000000001</v>
      </c>
    </row>
    <row r="66" spans="1:10">
      <c r="A66" t="s">
        <v>1890</v>
      </c>
      <c r="B66" s="1">
        <v>45914</v>
      </c>
      <c r="C66" t="s">
        <v>815</v>
      </c>
      <c r="D66" t="s">
        <v>1654</v>
      </c>
      <c r="E66" t="s">
        <v>1789</v>
      </c>
      <c r="F66">
        <v>3</v>
      </c>
      <c r="G66">
        <v>480.06</v>
      </c>
      <c r="H66">
        <v>0.01</v>
      </c>
      <c r="I66" t="s">
        <v>1824</v>
      </c>
    </row>
    <row r="67" spans="1:10">
      <c r="A67" t="s">
        <v>1891</v>
      </c>
      <c r="B67" s="1">
        <v>45290</v>
      </c>
      <c r="C67" t="s">
        <v>541</v>
      </c>
      <c r="D67" t="s">
        <v>1746</v>
      </c>
      <c r="E67" t="s">
        <v>1807</v>
      </c>
      <c r="F67">
        <v>2</v>
      </c>
      <c r="G67">
        <v>856.57</v>
      </c>
      <c r="H67">
        <v>0.24</v>
      </c>
      <c r="I67" t="s">
        <v>1824</v>
      </c>
      <c r="J67">
        <v>1301.9864</v>
      </c>
    </row>
    <row r="68" spans="1:10">
      <c r="A68" t="s">
        <v>1892</v>
      </c>
      <c r="B68" s="1">
        <v>45213</v>
      </c>
      <c r="C68" t="s">
        <v>857</v>
      </c>
      <c r="D68" t="s">
        <v>1702</v>
      </c>
      <c r="E68" t="s">
        <v>1761</v>
      </c>
      <c r="F68">
        <v>4</v>
      </c>
      <c r="G68">
        <v>814.25</v>
      </c>
      <c r="H68">
        <v>0.18</v>
      </c>
      <c r="I68" t="s">
        <v>1824</v>
      </c>
      <c r="J68">
        <v>2670.74</v>
      </c>
    </row>
    <row r="69" spans="1:10">
      <c r="A69" t="s">
        <v>1893</v>
      </c>
      <c r="B69" s="1">
        <v>45255</v>
      </c>
      <c r="C69" t="s">
        <v>1487</v>
      </c>
      <c r="D69" t="s">
        <v>1572</v>
      </c>
      <c r="E69" t="s">
        <v>1761</v>
      </c>
      <c r="F69">
        <v>1</v>
      </c>
      <c r="G69">
        <v>989.17</v>
      </c>
      <c r="H69">
        <v>0.2</v>
      </c>
      <c r="I69" t="s">
        <v>1826</v>
      </c>
      <c r="J69">
        <v>791.33600000000001</v>
      </c>
    </row>
    <row r="70" spans="1:10">
      <c r="A70" t="s">
        <v>1894</v>
      </c>
      <c r="B70" s="1">
        <v>45270</v>
      </c>
      <c r="C70" t="s">
        <v>1163</v>
      </c>
      <c r="D70" t="s">
        <v>1692</v>
      </c>
      <c r="E70" t="s">
        <v>1789</v>
      </c>
      <c r="F70">
        <v>4</v>
      </c>
      <c r="G70">
        <v>62.48</v>
      </c>
      <c r="H70">
        <v>0.18</v>
      </c>
      <c r="I70" t="s">
        <v>1824</v>
      </c>
      <c r="J70">
        <v>204.93440000000001</v>
      </c>
    </row>
    <row r="71" spans="1:10">
      <c r="A71" t="s">
        <v>1895</v>
      </c>
      <c r="B71" s="1">
        <v>45897</v>
      </c>
      <c r="C71" t="s">
        <v>1313</v>
      </c>
      <c r="D71" t="s">
        <v>1574</v>
      </c>
      <c r="E71" t="s">
        <v>1804</v>
      </c>
      <c r="F71">
        <v>4</v>
      </c>
      <c r="G71">
        <v>561.24</v>
      </c>
      <c r="H71">
        <v>0.24</v>
      </c>
      <c r="I71" t="s">
        <v>1824</v>
      </c>
      <c r="J71">
        <v>1706.1695999999999</v>
      </c>
    </row>
    <row r="72" spans="1:10">
      <c r="A72" t="s">
        <v>1896</v>
      </c>
      <c r="B72" s="1">
        <v>45849</v>
      </c>
      <c r="C72" t="s">
        <v>218</v>
      </c>
      <c r="D72" t="s">
        <v>1668</v>
      </c>
      <c r="E72" t="s">
        <v>1773</v>
      </c>
      <c r="F72">
        <v>3</v>
      </c>
      <c r="G72">
        <v>92.24</v>
      </c>
      <c r="H72">
        <v>0.28000000000000003</v>
      </c>
      <c r="I72" t="s">
        <v>1829</v>
      </c>
    </row>
    <row r="73" spans="1:10">
      <c r="A73" t="s">
        <v>1897</v>
      </c>
      <c r="B73" s="1">
        <v>45889</v>
      </c>
      <c r="C73" t="s">
        <v>559</v>
      </c>
      <c r="D73" t="s">
        <v>1692</v>
      </c>
      <c r="E73" t="s">
        <v>1757</v>
      </c>
      <c r="F73">
        <v>2</v>
      </c>
      <c r="G73">
        <v>668.3</v>
      </c>
      <c r="H73">
        <v>7.0000000000000007E-2</v>
      </c>
      <c r="I73" t="s">
        <v>1824</v>
      </c>
      <c r="J73">
        <v>1243.038</v>
      </c>
    </row>
    <row r="74" spans="1:10">
      <c r="A74" t="s">
        <v>1898</v>
      </c>
      <c r="B74" s="1">
        <v>45533</v>
      </c>
      <c r="C74" t="s">
        <v>1272</v>
      </c>
      <c r="D74" t="s">
        <v>1624</v>
      </c>
      <c r="E74" t="s">
        <v>1773</v>
      </c>
      <c r="F74">
        <v>1</v>
      </c>
      <c r="G74">
        <v>553.82000000000005</v>
      </c>
      <c r="H74">
        <v>0.09</v>
      </c>
      <c r="I74" t="s">
        <v>1824</v>
      </c>
      <c r="J74">
        <v>503.97620000000012</v>
      </c>
    </row>
    <row r="75" spans="1:10">
      <c r="A75" t="s">
        <v>1899</v>
      </c>
      <c r="B75" s="1">
        <v>45626</v>
      </c>
      <c r="C75" t="s">
        <v>147</v>
      </c>
      <c r="D75" t="s">
        <v>1638</v>
      </c>
      <c r="E75" t="s">
        <v>1792</v>
      </c>
      <c r="F75">
        <v>2</v>
      </c>
      <c r="G75">
        <v>556.42999999999995</v>
      </c>
      <c r="H75">
        <v>0.13</v>
      </c>
      <c r="I75" t="s">
        <v>1824</v>
      </c>
      <c r="J75">
        <v>968.18819999999994</v>
      </c>
    </row>
    <row r="76" spans="1:10">
      <c r="A76" t="s">
        <v>1900</v>
      </c>
      <c r="B76" s="1">
        <v>45942</v>
      </c>
      <c r="C76" t="s">
        <v>869</v>
      </c>
      <c r="D76" t="s">
        <v>1588</v>
      </c>
      <c r="E76" t="s">
        <v>1782</v>
      </c>
      <c r="F76">
        <v>1</v>
      </c>
      <c r="G76">
        <v>184.98</v>
      </c>
      <c r="H76">
        <v>0.1</v>
      </c>
      <c r="I76" t="s">
        <v>1829</v>
      </c>
      <c r="J76">
        <v>166.482</v>
      </c>
    </row>
    <row r="77" spans="1:10">
      <c r="A77" t="s">
        <v>1901</v>
      </c>
      <c r="B77" s="1">
        <v>45500</v>
      </c>
      <c r="C77" t="s">
        <v>141</v>
      </c>
      <c r="D77" t="s">
        <v>1742</v>
      </c>
      <c r="E77" t="s">
        <v>1794</v>
      </c>
      <c r="F77">
        <v>4</v>
      </c>
      <c r="G77">
        <v>700.18</v>
      </c>
      <c r="H77">
        <v>0.23</v>
      </c>
      <c r="I77" t="s">
        <v>1824</v>
      </c>
      <c r="J77">
        <v>2156.5544</v>
      </c>
    </row>
    <row r="78" spans="1:10">
      <c r="A78" t="s">
        <v>1902</v>
      </c>
      <c r="B78" s="1">
        <v>45285</v>
      </c>
      <c r="C78" t="s">
        <v>85</v>
      </c>
      <c r="D78" t="s">
        <v>1700</v>
      </c>
      <c r="E78" t="s">
        <v>1789</v>
      </c>
      <c r="F78">
        <v>2</v>
      </c>
      <c r="G78">
        <v>686.31</v>
      </c>
      <c r="H78">
        <v>0.25</v>
      </c>
      <c r="I78" t="s">
        <v>1824</v>
      </c>
      <c r="J78">
        <v>1029.4649999999999</v>
      </c>
    </row>
    <row r="79" spans="1:10">
      <c r="A79" t="s">
        <v>1903</v>
      </c>
      <c r="B79" s="1">
        <v>45800</v>
      </c>
      <c r="C79" t="s">
        <v>40</v>
      </c>
      <c r="D79" t="s">
        <v>1682</v>
      </c>
      <c r="E79" t="s">
        <v>1801</v>
      </c>
      <c r="F79">
        <v>1</v>
      </c>
      <c r="G79">
        <v>687.82</v>
      </c>
      <c r="H79">
        <v>0.27</v>
      </c>
      <c r="I79" t="s">
        <v>1829</v>
      </c>
      <c r="J79">
        <v>502.10860000000002</v>
      </c>
    </row>
    <row r="80" spans="1:10">
      <c r="A80" t="s">
        <v>1904</v>
      </c>
      <c r="B80" s="1">
        <v>45609</v>
      </c>
      <c r="C80" t="s">
        <v>716</v>
      </c>
      <c r="D80" t="s">
        <v>1714</v>
      </c>
      <c r="E80" t="s">
        <v>1782</v>
      </c>
      <c r="F80">
        <v>2</v>
      </c>
      <c r="G80">
        <v>900.55</v>
      </c>
      <c r="H80">
        <v>0.16</v>
      </c>
      <c r="I80" t="s">
        <v>1824</v>
      </c>
      <c r="J80">
        <v>1512.924</v>
      </c>
    </row>
    <row r="81" spans="1:10">
      <c r="A81" t="s">
        <v>1905</v>
      </c>
      <c r="B81" s="1">
        <v>45268</v>
      </c>
      <c r="C81" t="s">
        <v>402</v>
      </c>
      <c r="D81" t="s">
        <v>1590</v>
      </c>
      <c r="E81" t="s">
        <v>1761</v>
      </c>
      <c r="F81">
        <v>1</v>
      </c>
      <c r="G81">
        <v>341.17</v>
      </c>
      <c r="H81">
        <v>0.15</v>
      </c>
      <c r="I81" t="s">
        <v>1824</v>
      </c>
      <c r="J81">
        <v>289.99450000000002</v>
      </c>
    </row>
    <row r="82" spans="1:10">
      <c r="A82" t="s">
        <v>1906</v>
      </c>
      <c r="B82" s="1">
        <v>45885</v>
      </c>
      <c r="C82" t="s">
        <v>582</v>
      </c>
      <c r="D82" t="s">
        <v>1652</v>
      </c>
      <c r="E82" t="s">
        <v>1782</v>
      </c>
      <c r="F82">
        <v>1</v>
      </c>
      <c r="G82">
        <v>442.27</v>
      </c>
      <c r="H82">
        <v>0.06</v>
      </c>
      <c r="I82" t="s">
        <v>1829</v>
      </c>
      <c r="J82">
        <v>415.73379999999997</v>
      </c>
    </row>
    <row r="83" spans="1:10">
      <c r="A83" t="s">
        <v>1907</v>
      </c>
      <c r="B83" s="1">
        <v>45616</v>
      </c>
      <c r="C83" t="s">
        <v>809</v>
      </c>
      <c r="D83" t="s">
        <v>1690</v>
      </c>
      <c r="E83" t="s">
        <v>1786</v>
      </c>
      <c r="F83">
        <v>1</v>
      </c>
      <c r="G83">
        <v>363.73</v>
      </c>
      <c r="H83">
        <v>0.25</v>
      </c>
      <c r="I83" t="s">
        <v>1826</v>
      </c>
      <c r="J83">
        <v>272.79750000000001</v>
      </c>
    </row>
    <row r="84" spans="1:10">
      <c r="A84" t="s">
        <v>1908</v>
      </c>
      <c r="B84" s="1">
        <v>45518</v>
      </c>
      <c r="C84" t="s">
        <v>1181</v>
      </c>
      <c r="D84" t="s">
        <v>1730</v>
      </c>
      <c r="E84" t="s">
        <v>1807</v>
      </c>
      <c r="F84">
        <v>2</v>
      </c>
      <c r="G84">
        <v>601.33000000000004</v>
      </c>
      <c r="H84">
        <v>0.16</v>
      </c>
      <c r="I84" t="s">
        <v>1826</v>
      </c>
      <c r="J84">
        <v>1010.2344000000001</v>
      </c>
    </row>
    <row r="85" spans="1:10">
      <c r="A85" t="s">
        <v>1909</v>
      </c>
      <c r="B85" s="1">
        <v>45427</v>
      </c>
      <c r="C85" t="s">
        <v>1254</v>
      </c>
      <c r="D85" t="s">
        <v>1582</v>
      </c>
      <c r="E85" t="s">
        <v>1810</v>
      </c>
      <c r="F85">
        <v>4</v>
      </c>
      <c r="G85">
        <v>34.39</v>
      </c>
      <c r="H85">
        <v>0.03</v>
      </c>
      <c r="I85" t="s">
        <v>1826</v>
      </c>
      <c r="J85">
        <v>133.4332</v>
      </c>
    </row>
    <row r="86" spans="1:10">
      <c r="A86" t="s">
        <v>1910</v>
      </c>
      <c r="B86" s="1">
        <v>45268</v>
      </c>
      <c r="C86" t="s">
        <v>1313</v>
      </c>
      <c r="D86" t="s">
        <v>1640</v>
      </c>
      <c r="E86" t="s">
        <v>1807</v>
      </c>
      <c r="F86">
        <v>1</v>
      </c>
      <c r="G86">
        <v>773.57</v>
      </c>
      <c r="H86">
        <v>0.05</v>
      </c>
      <c r="I86" t="s">
        <v>1829</v>
      </c>
    </row>
    <row r="87" spans="1:10">
      <c r="A87" t="s">
        <v>1911</v>
      </c>
      <c r="B87" s="1">
        <v>45282</v>
      </c>
      <c r="C87" t="s">
        <v>205</v>
      </c>
      <c r="D87" t="s">
        <v>1724</v>
      </c>
      <c r="E87" t="s">
        <v>1779</v>
      </c>
      <c r="F87">
        <v>4</v>
      </c>
      <c r="G87">
        <v>127.1</v>
      </c>
      <c r="H87">
        <v>0.24</v>
      </c>
      <c r="I87" t="s">
        <v>1829</v>
      </c>
      <c r="J87">
        <v>386.38400000000001</v>
      </c>
    </row>
    <row r="88" spans="1:10">
      <c r="A88" t="s">
        <v>1912</v>
      </c>
      <c r="B88" s="1">
        <v>45545</v>
      </c>
      <c r="C88" t="s">
        <v>957</v>
      </c>
      <c r="D88" t="s">
        <v>1588</v>
      </c>
      <c r="E88" t="s">
        <v>1766</v>
      </c>
      <c r="F88">
        <v>3</v>
      </c>
      <c r="G88">
        <v>899.58</v>
      </c>
      <c r="H88">
        <v>0.28000000000000003</v>
      </c>
      <c r="I88" t="s">
        <v>1826</v>
      </c>
      <c r="J88">
        <v>1943.0927999999999</v>
      </c>
    </row>
    <row r="89" spans="1:10">
      <c r="A89" t="s">
        <v>1913</v>
      </c>
      <c r="B89" s="1">
        <v>45755</v>
      </c>
      <c r="C89" t="s">
        <v>1029</v>
      </c>
      <c r="D89" t="s">
        <v>1546</v>
      </c>
      <c r="E89" t="s">
        <v>1789</v>
      </c>
      <c r="F89">
        <v>3</v>
      </c>
      <c r="G89">
        <v>964.39</v>
      </c>
      <c r="H89">
        <v>0.04</v>
      </c>
      <c r="I89" t="s">
        <v>1824</v>
      </c>
      <c r="J89">
        <v>2777.4432000000002</v>
      </c>
    </row>
    <row r="90" spans="1:10">
      <c r="A90" t="s">
        <v>1914</v>
      </c>
      <c r="B90" s="1">
        <v>45588</v>
      </c>
      <c r="C90" t="s">
        <v>604</v>
      </c>
      <c r="D90" t="s">
        <v>1624</v>
      </c>
      <c r="E90" t="s">
        <v>1752</v>
      </c>
      <c r="F90">
        <v>2</v>
      </c>
      <c r="G90">
        <v>217.83</v>
      </c>
      <c r="H90">
        <v>0.14000000000000001</v>
      </c>
      <c r="I90" t="s">
        <v>1826</v>
      </c>
      <c r="J90">
        <v>374.66759999999999</v>
      </c>
    </row>
    <row r="91" spans="1:10">
      <c r="A91" t="s">
        <v>1915</v>
      </c>
      <c r="B91" s="1">
        <v>45848</v>
      </c>
      <c r="C91" t="s">
        <v>484</v>
      </c>
      <c r="D91" t="s">
        <v>1582</v>
      </c>
      <c r="E91" t="s">
        <v>1757</v>
      </c>
      <c r="F91">
        <v>4</v>
      </c>
      <c r="G91">
        <v>187.71</v>
      </c>
      <c r="H91">
        <v>0.06</v>
      </c>
      <c r="I91" t="s">
        <v>1829</v>
      </c>
      <c r="J91">
        <v>705.78959999999995</v>
      </c>
    </row>
    <row r="92" spans="1:10">
      <c r="A92" t="s">
        <v>1916</v>
      </c>
      <c r="B92" s="1">
        <v>45577</v>
      </c>
      <c r="C92" t="s">
        <v>52</v>
      </c>
      <c r="D92" t="s">
        <v>1614</v>
      </c>
      <c r="E92" t="s">
        <v>1810</v>
      </c>
      <c r="F92">
        <v>2</v>
      </c>
      <c r="G92">
        <v>350.12</v>
      </c>
      <c r="H92">
        <v>0.12</v>
      </c>
      <c r="I92" t="s">
        <v>1829</v>
      </c>
      <c r="J92">
        <v>616.21119999999996</v>
      </c>
    </row>
    <row r="93" spans="1:10">
      <c r="A93" t="s">
        <v>1917</v>
      </c>
      <c r="B93" s="1">
        <v>45312</v>
      </c>
      <c r="C93" t="s">
        <v>1263</v>
      </c>
      <c r="D93" t="s">
        <v>1580</v>
      </c>
      <c r="E93" t="s">
        <v>1757</v>
      </c>
      <c r="F93">
        <v>4</v>
      </c>
      <c r="G93">
        <v>102.19</v>
      </c>
      <c r="H93">
        <v>0.17</v>
      </c>
      <c r="I93" t="s">
        <v>1826</v>
      </c>
      <c r="J93">
        <v>339.27080000000001</v>
      </c>
    </row>
    <row r="94" spans="1:10">
      <c r="A94" t="s">
        <v>1918</v>
      </c>
      <c r="B94" s="1">
        <v>45350</v>
      </c>
      <c r="C94" t="s">
        <v>40</v>
      </c>
      <c r="D94" t="s">
        <v>1720</v>
      </c>
      <c r="E94" t="s">
        <v>1769</v>
      </c>
      <c r="F94">
        <v>1</v>
      </c>
      <c r="G94">
        <v>696.53</v>
      </c>
      <c r="H94">
        <v>0.17</v>
      </c>
      <c r="I94" t="s">
        <v>1824</v>
      </c>
      <c r="J94">
        <v>578.11989999999992</v>
      </c>
    </row>
    <row r="95" spans="1:10">
      <c r="A95" t="s">
        <v>1919</v>
      </c>
      <c r="B95" s="1">
        <v>45657</v>
      </c>
      <c r="C95" t="s">
        <v>241</v>
      </c>
      <c r="D95" t="s">
        <v>1586</v>
      </c>
      <c r="E95" t="s">
        <v>1769</v>
      </c>
      <c r="F95">
        <v>2</v>
      </c>
      <c r="G95">
        <v>327.52</v>
      </c>
      <c r="H95">
        <v>0.15</v>
      </c>
      <c r="I95" t="s">
        <v>1826</v>
      </c>
      <c r="J95">
        <v>556.78399999999999</v>
      </c>
    </row>
    <row r="96" spans="1:10">
      <c r="A96" t="s">
        <v>1920</v>
      </c>
      <c r="B96" s="1">
        <v>45530</v>
      </c>
      <c r="C96" t="s">
        <v>942</v>
      </c>
      <c r="D96" t="s">
        <v>1742</v>
      </c>
      <c r="E96" t="s">
        <v>1813</v>
      </c>
      <c r="F96">
        <v>2</v>
      </c>
      <c r="G96">
        <v>569.36</v>
      </c>
      <c r="H96">
        <v>0.01</v>
      </c>
      <c r="I96" t="s">
        <v>1826</v>
      </c>
    </row>
    <row r="97" spans="1:10">
      <c r="A97" t="s">
        <v>1921</v>
      </c>
      <c r="B97" s="1">
        <v>45556</v>
      </c>
      <c r="C97" t="s">
        <v>1011</v>
      </c>
      <c r="D97" t="s">
        <v>1746</v>
      </c>
      <c r="E97" t="s">
        <v>1776</v>
      </c>
      <c r="F97">
        <v>2</v>
      </c>
      <c r="G97">
        <v>68.290000000000006</v>
      </c>
      <c r="H97">
        <v>0.14000000000000001</v>
      </c>
      <c r="I97" t="s">
        <v>1829</v>
      </c>
      <c r="J97">
        <v>117.4588</v>
      </c>
    </row>
    <row r="98" spans="1:10">
      <c r="A98" t="s">
        <v>1922</v>
      </c>
      <c r="B98" s="1">
        <v>45523</v>
      </c>
      <c r="C98" t="s">
        <v>782</v>
      </c>
      <c r="D98" t="s">
        <v>1648</v>
      </c>
      <c r="E98" t="s">
        <v>1789</v>
      </c>
      <c r="F98">
        <v>1</v>
      </c>
      <c r="G98">
        <v>842.9</v>
      </c>
      <c r="H98">
        <v>0.06</v>
      </c>
      <c r="I98" t="s">
        <v>1829</v>
      </c>
      <c r="J98">
        <v>792.32599999999991</v>
      </c>
    </row>
    <row r="99" spans="1:10">
      <c r="A99" t="s">
        <v>1923</v>
      </c>
      <c r="B99" s="1">
        <v>45587</v>
      </c>
      <c r="C99" t="s">
        <v>911</v>
      </c>
      <c r="D99" t="s">
        <v>1551</v>
      </c>
      <c r="E99" t="s">
        <v>1766</v>
      </c>
      <c r="F99">
        <v>3</v>
      </c>
      <c r="G99">
        <v>751.94</v>
      </c>
      <c r="H99">
        <v>0.26</v>
      </c>
      <c r="I99" t="s">
        <v>1826</v>
      </c>
      <c r="J99">
        <v>1669.3068000000001</v>
      </c>
    </row>
    <row r="100" spans="1:10">
      <c r="A100" t="s">
        <v>1924</v>
      </c>
      <c r="B100" s="1">
        <v>45580</v>
      </c>
      <c r="C100" t="s">
        <v>449</v>
      </c>
      <c r="D100" t="s">
        <v>1660</v>
      </c>
      <c r="E100" t="s">
        <v>1779</v>
      </c>
      <c r="F100">
        <v>4</v>
      </c>
      <c r="G100">
        <v>476.28</v>
      </c>
      <c r="H100">
        <v>0.17</v>
      </c>
      <c r="I100" t="s">
        <v>1824</v>
      </c>
      <c r="J100">
        <v>1581.2496000000001</v>
      </c>
    </row>
    <row r="101" spans="1:10">
      <c r="A101" t="s">
        <v>1925</v>
      </c>
      <c r="B101" s="1">
        <v>45479</v>
      </c>
      <c r="C101" t="s">
        <v>1023</v>
      </c>
      <c r="D101" t="s">
        <v>1656</v>
      </c>
      <c r="E101" t="s">
        <v>1766</v>
      </c>
      <c r="F101">
        <v>3</v>
      </c>
      <c r="G101">
        <v>541.99</v>
      </c>
      <c r="H101">
        <v>0.24</v>
      </c>
      <c r="I101" t="s">
        <v>1829</v>
      </c>
      <c r="J101">
        <v>1235.7372</v>
      </c>
    </row>
    <row r="102" spans="1:10">
      <c r="A102" t="s">
        <v>1926</v>
      </c>
      <c r="B102" s="1">
        <v>45677</v>
      </c>
      <c r="C102" t="s">
        <v>1154</v>
      </c>
      <c r="D102" t="s">
        <v>1614</v>
      </c>
      <c r="E102" t="s">
        <v>1773</v>
      </c>
      <c r="F102">
        <v>2</v>
      </c>
      <c r="G102">
        <v>401.5</v>
      </c>
      <c r="H102">
        <v>0.18</v>
      </c>
      <c r="I102" t="s">
        <v>1824</v>
      </c>
      <c r="J102">
        <v>658.46</v>
      </c>
    </row>
    <row r="103" spans="1:10">
      <c r="A103" t="s">
        <v>1927</v>
      </c>
      <c r="B103" s="1">
        <v>45453</v>
      </c>
      <c r="C103" t="s">
        <v>304</v>
      </c>
      <c r="D103" t="s">
        <v>1598</v>
      </c>
      <c r="E103" t="s">
        <v>1797</v>
      </c>
      <c r="F103">
        <v>3</v>
      </c>
      <c r="G103">
        <v>359.56</v>
      </c>
      <c r="H103">
        <v>0.17</v>
      </c>
      <c r="I103" t="s">
        <v>1826</v>
      </c>
      <c r="J103">
        <v>895.30439999999999</v>
      </c>
    </row>
    <row r="104" spans="1:10">
      <c r="A104" t="s">
        <v>1928</v>
      </c>
      <c r="B104" s="1">
        <v>45552</v>
      </c>
      <c r="C104" t="s">
        <v>347</v>
      </c>
      <c r="D104" t="s">
        <v>1708</v>
      </c>
      <c r="E104" t="s">
        <v>1794</v>
      </c>
      <c r="F104">
        <v>2</v>
      </c>
      <c r="G104">
        <v>471.88</v>
      </c>
      <c r="H104">
        <v>0.24</v>
      </c>
      <c r="I104" t="s">
        <v>1826</v>
      </c>
      <c r="J104">
        <v>717.25760000000002</v>
      </c>
    </row>
    <row r="105" spans="1:10">
      <c r="A105" t="s">
        <v>1929</v>
      </c>
      <c r="B105" s="1">
        <v>45907</v>
      </c>
      <c r="C105" t="s">
        <v>601</v>
      </c>
      <c r="D105" t="s">
        <v>1616</v>
      </c>
      <c r="E105" t="s">
        <v>1769</v>
      </c>
      <c r="F105">
        <v>4</v>
      </c>
      <c r="G105">
        <v>925.19</v>
      </c>
      <c r="H105">
        <v>0.19</v>
      </c>
      <c r="I105" t="s">
        <v>1826</v>
      </c>
      <c r="J105">
        <v>2997.615600000001</v>
      </c>
    </row>
    <row r="106" spans="1:10">
      <c r="A106" t="s">
        <v>1930</v>
      </c>
      <c r="B106" s="1">
        <v>45330</v>
      </c>
      <c r="C106" t="s">
        <v>121</v>
      </c>
      <c r="D106" t="s">
        <v>1720</v>
      </c>
      <c r="E106" t="s">
        <v>1792</v>
      </c>
      <c r="F106">
        <v>2</v>
      </c>
      <c r="G106">
        <v>879.63</v>
      </c>
      <c r="H106">
        <v>7.0000000000000007E-2</v>
      </c>
      <c r="I106" t="s">
        <v>1829</v>
      </c>
      <c r="J106">
        <v>1636.1117999999999</v>
      </c>
    </row>
    <row r="107" spans="1:10">
      <c r="A107" t="s">
        <v>1931</v>
      </c>
      <c r="B107" s="1">
        <v>45214</v>
      </c>
      <c r="C107" t="s">
        <v>20</v>
      </c>
      <c r="D107" t="s">
        <v>1706</v>
      </c>
      <c r="E107" t="s">
        <v>1807</v>
      </c>
      <c r="F107">
        <v>2</v>
      </c>
      <c r="G107">
        <v>418.23</v>
      </c>
      <c r="H107">
        <v>0.28000000000000003</v>
      </c>
      <c r="I107" t="s">
        <v>1824</v>
      </c>
      <c r="J107">
        <v>602.25120000000004</v>
      </c>
    </row>
    <row r="108" spans="1:10">
      <c r="A108" t="s">
        <v>1932</v>
      </c>
      <c r="B108" s="1">
        <v>45891</v>
      </c>
      <c r="C108" t="s">
        <v>857</v>
      </c>
      <c r="D108" t="s">
        <v>1586</v>
      </c>
      <c r="E108" t="s">
        <v>1810</v>
      </c>
      <c r="F108">
        <v>3</v>
      </c>
      <c r="G108">
        <v>551.72</v>
      </c>
      <c r="H108">
        <v>0.03</v>
      </c>
      <c r="I108" t="s">
        <v>1829</v>
      </c>
      <c r="J108">
        <v>1605.5052000000001</v>
      </c>
    </row>
    <row r="109" spans="1:10">
      <c r="A109" t="s">
        <v>1933</v>
      </c>
      <c r="B109" s="1">
        <v>45323</v>
      </c>
      <c r="C109" t="s">
        <v>1062</v>
      </c>
      <c r="D109" t="s">
        <v>1720</v>
      </c>
      <c r="E109" t="s">
        <v>1779</v>
      </c>
      <c r="F109">
        <v>4</v>
      </c>
      <c r="G109">
        <v>525.61</v>
      </c>
      <c r="H109">
        <v>0.02</v>
      </c>
      <c r="I109" t="s">
        <v>1826</v>
      </c>
      <c r="J109">
        <v>2060.3912</v>
      </c>
    </row>
    <row r="110" spans="1:10">
      <c r="A110" t="s">
        <v>1934</v>
      </c>
      <c r="B110" s="1">
        <v>45785</v>
      </c>
      <c r="C110" t="s">
        <v>160</v>
      </c>
      <c r="D110" t="s">
        <v>1592</v>
      </c>
      <c r="E110" t="s">
        <v>1797</v>
      </c>
      <c r="F110">
        <v>3</v>
      </c>
      <c r="G110">
        <v>815.3</v>
      </c>
      <c r="H110">
        <v>0.03</v>
      </c>
      <c r="I110" t="s">
        <v>1824</v>
      </c>
      <c r="J110">
        <v>2372.5230000000001</v>
      </c>
    </row>
    <row r="111" spans="1:10">
      <c r="A111" t="s">
        <v>1935</v>
      </c>
      <c r="B111" s="1">
        <v>45738</v>
      </c>
      <c r="C111" t="s">
        <v>696</v>
      </c>
      <c r="D111" t="s">
        <v>1730</v>
      </c>
      <c r="E111" t="s">
        <v>1752</v>
      </c>
      <c r="F111">
        <v>3</v>
      </c>
      <c r="G111">
        <v>376.46</v>
      </c>
      <c r="H111">
        <v>0.09</v>
      </c>
      <c r="I111" t="s">
        <v>1829</v>
      </c>
      <c r="J111">
        <v>1027.7357999999999</v>
      </c>
    </row>
    <row r="112" spans="1:10">
      <c r="A112" t="s">
        <v>1936</v>
      </c>
      <c r="B112" s="1">
        <v>45851</v>
      </c>
      <c r="C112" t="s">
        <v>40</v>
      </c>
      <c r="D112" t="s">
        <v>1632</v>
      </c>
      <c r="E112" t="s">
        <v>1782</v>
      </c>
      <c r="F112">
        <v>4</v>
      </c>
      <c r="G112">
        <v>239.83</v>
      </c>
      <c r="H112">
        <v>0.08</v>
      </c>
      <c r="I112" t="s">
        <v>1824</v>
      </c>
      <c r="J112">
        <v>882.57440000000008</v>
      </c>
    </row>
    <row r="113" spans="1:10">
      <c r="A113" t="s">
        <v>1937</v>
      </c>
      <c r="B113" s="1">
        <v>45798</v>
      </c>
      <c r="C113" t="s">
        <v>414</v>
      </c>
      <c r="D113" t="s">
        <v>1728</v>
      </c>
      <c r="E113" t="s">
        <v>1766</v>
      </c>
      <c r="F113">
        <v>2</v>
      </c>
      <c r="G113">
        <v>845.71</v>
      </c>
      <c r="H113">
        <v>0.01</v>
      </c>
      <c r="I113" t="s">
        <v>1826</v>
      </c>
      <c r="J113">
        <v>1674.5057999999999</v>
      </c>
    </row>
    <row r="114" spans="1:10">
      <c r="A114" t="s">
        <v>1938</v>
      </c>
      <c r="B114" s="1">
        <v>45705</v>
      </c>
      <c r="C114" t="s">
        <v>314</v>
      </c>
      <c r="D114" t="s">
        <v>1700</v>
      </c>
      <c r="E114" t="s">
        <v>1797</v>
      </c>
      <c r="F114">
        <v>3</v>
      </c>
      <c r="G114">
        <v>948.69</v>
      </c>
      <c r="H114">
        <v>0.28999999999999998</v>
      </c>
      <c r="I114" t="s">
        <v>1824</v>
      </c>
      <c r="J114">
        <v>2020.7097000000001</v>
      </c>
    </row>
    <row r="115" spans="1:10">
      <c r="A115" t="s">
        <v>1939</v>
      </c>
      <c r="B115" s="1">
        <v>45413</v>
      </c>
      <c r="C115" t="s">
        <v>1440</v>
      </c>
      <c r="D115" t="s">
        <v>1602</v>
      </c>
      <c r="E115" t="s">
        <v>1789</v>
      </c>
      <c r="F115">
        <v>1</v>
      </c>
      <c r="G115">
        <v>281.97000000000003</v>
      </c>
      <c r="H115">
        <v>0.2</v>
      </c>
      <c r="I115" t="s">
        <v>1826</v>
      </c>
      <c r="J115">
        <v>225.57599999999999</v>
      </c>
    </row>
    <row r="116" spans="1:10">
      <c r="A116" t="s">
        <v>1940</v>
      </c>
      <c r="B116" s="1">
        <v>45482</v>
      </c>
      <c r="C116" t="s">
        <v>511</v>
      </c>
      <c r="D116" t="s">
        <v>1730</v>
      </c>
      <c r="E116" t="s">
        <v>1769</v>
      </c>
      <c r="F116">
        <v>2</v>
      </c>
      <c r="G116">
        <v>731.01</v>
      </c>
      <c r="H116">
        <v>0.05</v>
      </c>
      <c r="I116" t="s">
        <v>1826</v>
      </c>
      <c r="J116">
        <v>1388.9190000000001</v>
      </c>
    </row>
    <row r="117" spans="1:10">
      <c r="A117" t="s">
        <v>1941</v>
      </c>
      <c r="B117" s="1">
        <v>45925</v>
      </c>
      <c r="C117" t="s">
        <v>821</v>
      </c>
      <c r="D117" t="s">
        <v>1718</v>
      </c>
      <c r="E117" t="s">
        <v>1779</v>
      </c>
      <c r="F117">
        <v>4</v>
      </c>
      <c r="G117">
        <v>930.85</v>
      </c>
      <c r="H117">
        <v>0.13</v>
      </c>
      <c r="I117" t="s">
        <v>1826</v>
      </c>
      <c r="J117">
        <v>3239.3580000000002</v>
      </c>
    </row>
    <row r="118" spans="1:10">
      <c r="A118" t="s">
        <v>1942</v>
      </c>
      <c r="B118" s="1">
        <v>45420</v>
      </c>
      <c r="C118" t="s">
        <v>1301</v>
      </c>
      <c r="D118" t="s">
        <v>1551</v>
      </c>
      <c r="E118" t="s">
        <v>1782</v>
      </c>
      <c r="F118">
        <v>4</v>
      </c>
      <c r="G118">
        <v>770.77</v>
      </c>
      <c r="H118">
        <v>0.22</v>
      </c>
      <c r="I118" t="s">
        <v>1824</v>
      </c>
      <c r="J118">
        <v>2404.8024</v>
      </c>
    </row>
    <row r="119" spans="1:10">
      <c r="A119" t="s">
        <v>1943</v>
      </c>
      <c r="B119" s="1">
        <v>45554</v>
      </c>
      <c r="C119" t="s">
        <v>247</v>
      </c>
      <c r="D119" t="s">
        <v>1640</v>
      </c>
      <c r="E119" t="s">
        <v>1769</v>
      </c>
      <c r="F119">
        <v>3</v>
      </c>
      <c r="G119">
        <v>479.63</v>
      </c>
      <c r="H119">
        <v>0.3</v>
      </c>
      <c r="I119" t="s">
        <v>1826</v>
      </c>
      <c r="J119">
        <v>1007.223</v>
      </c>
    </row>
    <row r="120" spans="1:10">
      <c r="A120" t="s">
        <v>1944</v>
      </c>
      <c r="B120" s="1">
        <v>45405</v>
      </c>
      <c r="C120" t="s">
        <v>372</v>
      </c>
      <c r="D120" t="s">
        <v>1626</v>
      </c>
      <c r="E120" t="s">
        <v>1792</v>
      </c>
      <c r="F120">
        <v>1</v>
      </c>
      <c r="G120">
        <v>165</v>
      </c>
      <c r="H120">
        <v>0.3</v>
      </c>
      <c r="I120" t="s">
        <v>1829</v>
      </c>
      <c r="J120">
        <v>115.5</v>
      </c>
    </row>
    <row r="121" spans="1:10">
      <c r="A121" t="s">
        <v>1945</v>
      </c>
      <c r="B121" s="1">
        <v>45503</v>
      </c>
      <c r="C121" t="s">
        <v>529</v>
      </c>
      <c r="D121" t="s">
        <v>1586</v>
      </c>
      <c r="E121" t="s">
        <v>1782</v>
      </c>
      <c r="F121">
        <v>2</v>
      </c>
      <c r="G121">
        <v>151.51</v>
      </c>
      <c r="H121">
        <v>0.28999999999999998</v>
      </c>
      <c r="I121" t="s">
        <v>1829</v>
      </c>
      <c r="J121">
        <v>215.14420000000001</v>
      </c>
    </row>
    <row r="122" spans="1:10">
      <c r="A122" t="s">
        <v>1946</v>
      </c>
      <c r="B122" s="1">
        <v>45274</v>
      </c>
      <c r="C122" t="s">
        <v>743</v>
      </c>
      <c r="D122" t="s">
        <v>1610</v>
      </c>
      <c r="E122" t="s">
        <v>1807</v>
      </c>
      <c r="F122">
        <v>2</v>
      </c>
      <c r="G122">
        <v>872.93</v>
      </c>
      <c r="H122">
        <v>0.28999999999999998</v>
      </c>
      <c r="I122" t="s">
        <v>1829</v>
      </c>
      <c r="J122">
        <v>1239.5606</v>
      </c>
    </row>
    <row r="123" spans="1:10">
      <c r="A123" t="s">
        <v>1947</v>
      </c>
      <c r="B123" s="1">
        <v>45558</v>
      </c>
      <c r="C123" t="s">
        <v>842</v>
      </c>
      <c r="D123" t="s">
        <v>1592</v>
      </c>
      <c r="E123" t="s">
        <v>1789</v>
      </c>
      <c r="F123">
        <v>3</v>
      </c>
      <c r="G123">
        <v>432.4</v>
      </c>
      <c r="H123">
        <v>0.04</v>
      </c>
      <c r="I123" t="s">
        <v>1824</v>
      </c>
      <c r="J123">
        <v>1245.3119999999999</v>
      </c>
    </row>
    <row r="124" spans="1:10">
      <c r="A124" t="s">
        <v>1948</v>
      </c>
      <c r="B124" s="1">
        <v>45886</v>
      </c>
      <c r="C124" t="s">
        <v>1062</v>
      </c>
      <c r="D124" t="s">
        <v>1648</v>
      </c>
      <c r="E124" t="s">
        <v>1779</v>
      </c>
      <c r="F124">
        <v>2</v>
      </c>
      <c r="G124">
        <v>197.76</v>
      </c>
      <c r="H124">
        <v>0.04</v>
      </c>
      <c r="I124" t="s">
        <v>1824</v>
      </c>
      <c r="J124">
        <v>379.69920000000002</v>
      </c>
    </row>
    <row r="125" spans="1:10">
      <c r="A125" t="s">
        <v>1949</v>
      </c>
      <c r="B125" s="1">
        <v>45674</v>
      </c>
      <c r="C125" t="s">
        <v>1466</v>
      </c>
      <c r="D125" t="s">
        <v>1628</v>
      </c>
      <c r="E125" t="s">
        <v>1761</v>
      </c>
      <c r="F125">
        <v>3</v>
      </c>
      <c r="G125">
        <v>334.6</v>
      </c>
      <c r="H125">
        <v>0.11</v>
      </c>
      <c r="I125" t="s">
        <v>1826</v>
      </c>
      <c r="J125">
        <v>893.38200000000006</v>
      </c>
    </row>
    <row r="126" spans="1:10">
      <c r="A126" t="s">
        <v>1950</v>
      </c>
      <c r="B126" s="1">
        <v>45777</v>
      </c>
      <c r="C126" t="s">
        <v>314</v>
      </c>
      <c r="D126" t="s">
        <v>1576</v>
      </c>
      <c r="E126" t="s">
        <v>1766</v>
      </c>
      <c r="F126">
        <v>2</v>
      </c>
      <c r="G126">
        <v>44.35</v>
      </c>
      <c r="H126">
        <v>0.2</v>
      </c>
      <c r="I126" t="s">
        <v>1829</v>
      </c>
      <c r="J126">
        <v>70.960000000000008</v>
      </c>
    </row>
    <row r="127" spans="1:10">
      <c r="A127" t="s">
        <v>1951</v>
      </c>
      <c r="B127" s="1">
        <v>45598</v>
      </c>
      <c r="C127" t="s">
        <v>1530</v>
      </c>
      <c r="D127" t="s">
        <v>1562</v>
      </c>
      <c r="E127" t="s">
        <v>1776</v>
      </c>
      <c r="F127">
        <v>1</v>
      </c>
      <c r="G127">
        <v>846.31</v>
      </c>
      <c r="H127">
        <v>0.05</v>
      </c>
      <c r="I127" t="s">
        <v>1826</v>
      </c>
      <c r="J127">
        <v>803.9944999999999</v>
      </c>
    </row>
    <row r="128" spans="1:10">
      <c r="A128" t="s">
        <v>1952</v>
      </c>
      <c r="B128" s="1">
        <v>45884</v>
      </c>
      <c r="C128" t="s">
        <v>449</v>
      </c>
      <c r="D128" t="s">
        <v>1618</v>
      </c>
      <c r="E128" t="s">
        <v>1794</v>
      </c>
      <c r="F128">
        <v>1</v>
      </c>
      <c r="G128">
        <v>996.48</v>
      </c>
      <c r="H128">
        <v>7.0000000000000007E-2</v>
      </c>
      <c r="I128" t="s">
        <v>1829</v>
      </c>
      <c r="J128">
        <v>926.7263999999999</v>
      </c>
    </row>
    <row r="129" spans="1:10">
      <c r="A129" t="s">
        <v>1953</v>
      </c>
      <c r="B129" s="1">
        <v>45916</v>
      </c>
      <c r="C129" t="s">
        <v>881</v>
      </c>
      <c r="D129" t="s">
        <v>1734</v>
      </c>
      <c r="E129" t="s">
        <v>1776</v>
      </c>
      <c r="F129">
        <v>3</v>
      </c>
      <c r="G129">
        <v>949.19</v>
      </c>
      <c r="H129">
        <v>0.03</v>
      </c>
      <c r="I129" t="s">
        <v>1829</v>
      </c>
      <c r="J129">
        <v>2762.1428999999998</v>
      </c>
    </row>
    <row r="130" spans="1:10">
      <c r="A130" t="s">
        <v>1954</v>
      </c>
      <c r="B130" s="1">
        <v>45347</v>
      </c>
      <c r="C130" t="s">
        <v>1238</v>
      </c>
      <c r="D130" t="s">
        <v>1736</v>
      </c>
      <c r="E130" t="s">
        <v>1786</v>
      </c>
      <c r="F130">
        <v>2</v>
      </c>
      <c r="G130">
        <v>724.97</v>
      </c>
      <c r="H130">
        <v>0.1</v>
      </c>
      <c r="I130" t="s">
        <v>1824</v>
      </c>
      <c r="J130">
        <v>1304.9459999999999</v>
      </c>
    </row>
    <row r="131" spans="1:10">
      <c r="A131" t="s">
        <v>1955</v>
      </c>
      <c r="B131" s="1">
        <v>45723</v>
      </c>
      <c r="C131" t="s">
        <v>993</v>
      </c>
      <c r="D131" t="s">
        <v>1546</v>
      </c>
      <c r="E131" t="s">
        <v>1804</v>
      </c>
      <c r="F131">
        <v>1</v>
      </c>
      <c r="G131">
        <v>783.25</v>
      </c>
      <c r="H131">
        <v>0.3</v>
      </c>
      <c r="I131" t="s">
        <v>1824</v>
      </c>
      <c r="J131">
        <v>548.27499999999998</v>
      </c>
    </row>
    <row r="132" spans="1:10">
      <c r="A132" t="s">
        <v>1956</v>
      </c>
      <c r="B132" s="1">
        <v>45495</v>
      </c>
      <c r="C132" t="s">
        <v>1077</v>
      </c>
      <c r="D132" t="s">
        <v>1582</v>
      </c>
      <c r="E132" t="s">
        <v>1766</v>
      </c>
      <c r="F132">
        <v>1</v>
      </c>
      <c r="G132">
        <v>942.38</v>
      </c>
      <c r="H132">
        <v>0.17</v>
      </c>
      <c r="I132" t="s">
        <v>1824</v>
      </c>
      <c r="J132">
        <v>782.17539999999997</v>
      </c>
    </row>
    <row r="133" spans="1:10">
      <c r="A133" t="s">
        <v>1957</v>
      </c>
      <c r="B133" s="1">
        <v>45444</v>
      </c>
      <c r="C133" t="s">
        <v>1524</v>
      </c>
      <c r="D133" t="s">
        <v>1650</v>
      </c>
      <c r="E133" t="s">
        <v>1792</v>
      </c>
      <c r="F133">
        <v>3</v>
      </c>
      <c r="G133">
        <v>298.35000000000002</v>
      </c>
      <c r="H133">
        <v>0.05</v>
      </c>
      <c r="I133" t="s">
        <v>1829</v>
      </c>
      <c r="J133">
        <v>850.29750000000001</v>
      </c>
    </row>
    <row r="134" spans="1:10">
      <c r="A134" t="s">
        <v>1958</v>
      </c>
      <c r="B134" s="1">
        <v>45662</v>
      </c>
      <c r="C134" t="s">
        <v>547</v>
      </c>
      <c r="D134" t="s">
        <v>1644</v>
      </c>
      <c r="E134" t="s">
        <v>1794</v>
      </c>
      <c r="F134">
        <v>4</v>
      </c>
      <c r="G134">
        <v>950.04</v>
      </c>
      <c r="H134">
        <v>0.13</v>
      </c>
      <c r="I134" t="s">
        <v>1826</v>
      </c>
      <c r="J134">
        <v>3306.1392000000001</v>
      </c>
    </row>
    <row r="135" spans="1:10">
      <c r="A135" t="s">
        <v>1959</v>
      </c>
      <c r="B135" s="1">
        <v>45910</v>
      </c>
      <c r="C135" t="s">
        <v>1035</v>
      </c>
      <c r="D135" t="s">
        <v>1662</v>
      </c>
      <c r="E135" t="s">
        <v>1769</v>
      </c>
      <c r="F135">
        <v>2</v>
      </c>
      <c r="G135">
        <v>267.19</v>
      </c>
      <c r="H135">
        <v>7.0000000000000007E-2</v>
      </c>
      <c r="I135" t="s">
        <v>1824</v>
      </c>
      <c r="J135">
        <v>496.97340000000003</v>
      </c>
    </row>
    <row r="136" spans="1:10">
      <c r="A136" t="s">
        <v>1960</v>
      </c>
      <c r="B136" s="1">
        <v>45827</v>
      </c>
      <c r="C136" t="s">
        <v>657</v>
      </c>
      <c r="D136" t="s">
        <v>1722</v>
      </c>
      <c r="E136" t="s">
        <v>1801</v>
      </c>
      <c r="F136">
        <v>4</v>
      </c>
      <c r="G136">
        <v>72.63</v>
      </c>
      <c r="H136">
        <v>0.06</v>
      </c>
      <c r="I136" t="s">
        <v>1826</v>
      </c>
      <c r="J136">
        <v>273.08879999999999</v>
      </c>
    </row>
    <row r="137" spans="1:10">
      <c r="A137" t="s">
        <v>1961</v>
      </c>
      <c r="B137" s="1">
        <v>45544</v>
      </c>
      <c r="C137" t="s">
        <v>1325</v>
      </c>
      <c r="D137" t="s">
        <v>1654</v>
      </c>
      <c r="E137" t="s">
        <v>1773</v>
      </c>
      <c r="F137">
        <v>3</v>
      </c>
      <c r="G137">
        <v>576.52</v>
      </c>
      <c r="H137">
        <v>0.22</v>
      </c>
      <c r="I137" t="s">
        <v>1829</v>
      </c>
      <c r="J137">
        <v>1349.0568000000001</v>
      </c>
    </row>
    <row r="138" spans="1:10">
      <c r="A138" t="s">
        <v>1962</v>
      </c>
      <c r="B138" s="1">
        <v>45751</v>
      </c>
      <c r="C138" t="s">
        <v>1095</v>
      </c>
      <c r="D138" t="s">
        <v>1690</v>
      </c>
      <c r="E138" t="s">
        <v>1786</v>
      </c>
      <c r="F138">
        <v>3</v>
      </c>
      <c r="G138">
        <v>849.36</v>
      </c>
      <c r="H138">
        <v>0.03</v>
      </c>
      <c r="I138" t="s">
        <v>1824</v>
      </c>
      <c r="J138">
        <v>2471.6376</v>
      </c>
    </row>
    <row r="139" spans="1:10">
      <c r="A139" t="s">
        <v>1963</v>
      </c>
      <c r="B139" s="1">
        <v>45392</v>
      </c>
      <c r="C139" t="s">
        <v>1458</v>
      </c>
      <c r="D139" t="s">
        <v>1648</v>
      </c>
      <c r="E139" t="s">
        <v>1776</v>
      </c>
      <c r="F139">
        <v>1</v>
      </c>
      <c r="G139">
        <v>245.85</v>
      </c>
      <c r="H139">
        <v>0.18</v>
      </c>
      <c r="I139" t="s">
        <v>1829</v>
      </c>
      <c r="J139">
        <v>201.59700000000001</v>
      </c>
    </row>
    <row r="140" spans="1:10">
      <c r="A140" t="s">
        <v>1964</v>
      </c>
      <c r="B140" s="1">
        <v>45589</v>
      </c>
      <c r="C140" t="s">
        <v>589</v>
      </c>
      <c r="D140" t="s">
        <v>1742</v>
      </c>
      <c r="E140" t="s">
        <v>1789</v>
      </c>
      <c r="F140">
        <v>3</v>
      </c>
      <c r="G140">
        <v>237.68</v>
      </c>
      <c r="H140">
        <v>0.1</v>
      </c>
      <c r="I140" t="s">
        <v>1829</v>
      </c>
      <c r="J140">
        <v>641.73599999999999</v>
      </c>
    </row>
    <row r="141" spans="1:10">
      <c r="A141" t="s">
        <v>1965</v>
      </c>
      <c r="B141" s="1">
        <v>45756</v>
      </c>
      <c r="C141" t="s">
        <v>1059</v>
      </c>
      <c r="D141" t="s">
        <v>1690</v>
      </c>
      <c r="E141" t="s">
        <v>1799</v>
      </c>
      <c r="F141">
        <v>4</v>
      </c>
      <c r="G141">
        <v>715.85</v>
      </c>
      <c r="H141">
        <v>0.25</v>
      </c>
      <c r="I141" t="s">
        <v>1826</v>
      </c>
      <c r="J141">
        <v>2147.5500000000002</v>
      </c>
    </row>
    <row r="142" spans="1:10">
      <c r="A142" t="s">
        <v>1966</v>
      </c>
      <c r="B142" s="1">
        <v>45255</v>
      </c>
      <c r="C142" t="s">
        <v>568</v>
      </c>
      <c r="D142" t="s">
        <v>1728</v>
      </c>
      <c r="E142" t="s">
        <v>1773</v>
      </c>
      <c r="F142">
        <v>2</v>
      </c>
      <c r="G142">
        <v>478.85</v>
      </c>
      <c r="H142">
        <v>0.01</v>
      </c>
      <c r="I142" t="s">
        <v>1829</v>
      </c>
      <c r="J142">
        <v>948.12300000000005</v>
      </c>
    </row>
    <row r="143" spans="1:10">
      <c r="A143" t="s">
        <v>1967</v>
      </c>
      <c r="B143" s="1">
        <v>45718</v>
      </c>
      <c r="C143" t="s">
        <v>396</v>
      </c>
      <c r="D143" t="s">
        <v>1642</v>
      </c>
      <c r="E143" t="s">
        <v>1752</v>
      </c>
      <c r="F143">
        <v>1</v>
      </c>
      <c r="G143">
        <v>503.95</v>
      </c>
      <c r="H143">
        <v>0.26</v>
      </c>
      <c r="I143" t="s">
        <v>1829</v>
      </c>
      <c r="J143">
        <v>372.923</v>
      </c>
    </row>
    <row r="144" spans="1:10">
      <c r="A144" t="s">
        <v>1968</v>
      </c>
      <c r="B144" s="1">
        <v>45573</v>
      </c>
      <c r="C144" t="s">
        <v>1243</v>
      </c>
      <c r="D144" t="s">
        <v>1680</v>
      </c>
      <c r="E144" t="s">
        <v>1794</v>
      </c>
      <c r="F144">
        <v>2</v>
      </c>
      <c r="G144">
        <v>975.48</v>
      </c>
      <c r="H144">
        <v>0.26</v>
      </c>
      <c r="I144" t="s">
        <v>1829</v>
      </c>
      <c r="J144">
        <v>1443.7103999999999</v>
      </c>
    </row>
    <row r="145" spans="1:10">
      <c r="A145" t="s">
        <v>1969</v>
      </c>
      <c r="B145" s="1">
        <v>45884</v>
      </c>
      <c r="C145" t="s">
        <v>1249</v>
      </c>
      <c r="D145" t="s">
        <v>1616</v>
      </c>
      <c r="E145" t="s">
        <v>1804</v>
      </c>
      <c r="F145">
        <v>4</v>
      </c>
      <c r="G145">
        <v>450.12</v>
      </c>
      <c r="H145">
        <v>0.28999999999999998</v>
      </c>
      <c r="I145" t="s">
        <v>1829</v>
      </c>
      <c r="J145">
        <v>1278.3407999999999</v>
      </c>
    </row>
    <row r="146" spans="1:10">
      <c r="A146" t="s">
        <v>1970</v>
      </c>
      <c r="B146" s="1">
        <v>45448</v>
      </c>
      <c r="C146" t="s">
        <v>1349</v>
      </c>
      <c r="D146" t="s">
        <v>1620</v>
      </c>
      <c r="E146" t="s">
        <v>1782</v>
      </c>
      <c r="F146">
        <v>3</v>
      </c>
      <c r="G146">
        <v>237.24</v>
      </c>
      <c r="H146">
        <v>0.24</v>
      </c>
      <c r="I146" t="s">
        <v>1826</v>
      </c>
      <c r="J146">
        <v>540.90719999999999</v>
      </c>
    </row>
    <row r="147" spans="1:10">
      <c r="A147" t="s">
        <v>1971</v>
      </c>
      <c r="B147" s="1">
        <v>45522</v>
      </c>
      <c r="C147" t="s">
        <v>1417</v>
      </c>
      <c r="D147" t="s">
        <v>1656</v>
      </c>
      <c r="E147" t="s">
        <v>1801</v>
      </c>
      <c r="F147">
        <v>2</v>
      </c>
      <c r="G147">
        <v>536.84</v>
      </c>
      <c r="H147">
        <v>0.09</v>
      </c>
      <c r="I147" t="s">
        <v>1829</v>
      </c>
      <c r="J147">
        <v>977.04880000000014</v>
      </c>
    </row>
    <row r="148" spans="1:10">
      <c r="A148" t="s">
        <v>1972</v>
      </c>
      <c r="B148" s="1">
        <v>45626</v>
      </c>
      <c r="C148" t="s">
        <v>1371</v>
      </c>
      <c r="D148" t="s">
        <v>1620</v>
      </c>
      <c r="E148" t="s">
        <v>1813</v>
      </c>
      <c r="F148">
        <v>3</v>
      </c>
      <c r="G148">
        <v>584.41</v>
      </c>
      <c r="H148">
        <v>0</v>
      </c>
      <c r="I148" t="s">
        <v>1829</v>
      </c>
      <c r="J148">
        <v>1753.23</v>
      </c>
    </row>
    <row r="149" spans="1:10">
      <c r="A149" t="s">
        <v>1973</v>
      </c>
      <c r="B149" s="1">
        <v>45617</v>
      </c>
      <c r="C149" t="s">
        <v>932</v>
      </c>
      <c r="D149" t="s">
        <v>1712</v>
      </c>
      <c r="E149" t="s">
        <v>1813</v>
      </c>
      <c r="F149">
        <v>1</v>
      </c>
      <c r="G149">
        <v>653.87</v>
      </c>
      <c r="H149">
        <v>0.14000000000000001</v>
      </c>
      <c r="I149" t="s">
        <v>1826</v>
      </c>
      <c r="J149">
        <v>562.32820000000004</v>
      </c>
    </row>
    <row r="150" spans="1:10">
      <c r="A150" t="s">
        <v>1974</v>
      </c>
      <c r="B150" s="1">
        <v>45878</v>
      </c>
      <c r="C150" t="s">
        <v>1516</v>
      </c>
      <c r="D150" t="s">
        <v>1722</v>
      </c>
      <c r="E150" t="s">
        <v>1752</v>
      </c>
      <c r="F150">
        <v>1</v>
      </c>
      <c r="G150">
        <v>652.03</v>
      </c>
      <c r="H150">
        <v>0.27</v>
      </c>
      <c r="I150" t="s">
        <v>1824</v>
      </c>
      <c r="J150">
        <v>475.9819</v>
      </c>
    </row>
    <row r="151" spans="1:10">
      <c r="A151" t="s">
        <v>1975</v>
      </c>
      <c r="B151" s="1">
        <v>45502</v>
      </c>
      <c r="C151" t="s">
        <v>335</v>
      </c>
      <c r="D151" t="s">
        <v>1555</v>
      </c>
      <c r="E151" t="s">
        <v>1794</v>
      </c>
      <c r="F151">
        <v>3</v>
      </c>
      <c r="G151">
        <v>513.36</v>
      </c>
      <c r="H151">
        <v>7.0000000000000007E-2</v>
      </c>
      <c r="I151" t="s">
        <v>1829</v>
      </c>
      <c r="J151">
        <v>1432.2744</v>
      </c>
    </row>
    <row r="152" spans="1:10">
      <c r="A152" t="s">
        <v>1976</v>
      </c>
      <c r="B152" s="1">
        <v>45433</v>
      </c>
      <c r="C152" t="s">
        <v>251</v>
      </c>
      <c r="D152" t="s">
        <v>1652</v>
      </c>
      <c r="E152" t="s">
        <v>1773</v>
      </c>
      <c r="F152">
        <v>4</v>
      </c>
      <c r="G152">
        <v>355.64</v>
      </c>
      <c r="H152">
        <v>0.16</v>
      </c>
      <c r="I152" t="s">
        <v>1829</v>
      </c>
      <c r="J152">
        <v>1194.9503999999999</v>
      </c>
    </row>
    <row r="153" spans="1:10">
      <c r="A153" t="s">
        <v>1977</v>
      </c>
      <c r="B153" s="1">
        <v>45594</v>
      </c>
      <c r="C153" t="s">
        <v>97</v>
      </c>
      <c r="D153" t="s">
        <v>1574</v>
      </c>
      <c r="E153" t="s">
        <v>1782</v>
      </c>
      <c r="F153">
        <v>4</v>
      </c>
      <c r="G153">
        <v>535.4</v>
      </c>
      <c r="H153">
        <v>0.26</v>
      </c>
      <c r="I153" t="s">
        <v>1826</v>
      </c>
      <c r="J153">
        <v>1584.7840000000001</v>
      </c>
    </row>
    <row r="154" spans="1:10">
      <c r="A154" t="s">
        <v>1978</v>
      </c>
      <c r="B154" s="1">
        <v>45798</v>
      </c>
      <c r="C154" t="s">
        <v>779</v>
      </c>
      <c r="D154" t="s">
        <v>1686</v>
      </c>
      <c r="E154" t="s">
        <v>1813</v>
      </c>
      <c r="F154">
        <v>2</v>
      </c>
      <c r="G154">
        <v>108.74</v>
      </c>
      <c r="H154">
        <v>0.11</v>
      </c>
      <c r="I154" t="s">
        <v>1826</v>
      </c>
      <c r="J154">
        <v>193.55719999999999</v>
      </c>
    </row>
    <row r="155" spans="1:10">
      <c r="A155" t="s">
        <v>1979</v>
      </c>
      <c r="B155" s="1">
        <v>45579</v>
      </c>
      <c r="C155" t="s">
        <v>990</v>
      </c>
      <c r="D155" t="s">
        <v>1570</v>
      </c>
      <c r="E155" t="s">
        <v>1813</v>
      </c>
      <c r="F155">
        <v>3</v>
      </c>
      <c r="G155">
        <v>591.98</v>
      </c>
      <c r="H155">
        <v>0.16</v>
      </c>
      <c r="I155" t="s">
        <v>1824</v>
      </c>
      <c r="J155">
        <v>1491.7896000000001</v>
      </c>
    </row>
    <row r="156" spans="1:10">
      <c r="A156" t="s">
        <v>1980</v>
      </c>
      <c r="B156" s="1">
        <v>45613</v>
      </c>
      <c r="C156" t="s">
        <v>1260</v>
      </c>
      <c r="D156" t="s">
        <v>1644</v>
      </c>
      <c r="E156" t="s">
        <v>1761</v>
      </c>
      <c r="F156">
        <v>1</v>
      </c>
      <c r="G156">
        <v>345.06</v>
      </c>
      <c r="H156">
        <v>0.13</v>
      </c>
      <c r="I156" t="s">
        <v>1829</v>
      </c>
      <c r="J156">
        <v>300.2022</v>
      </c>
    </row>
    <row r="157" spans="1:10">
      <c r="A157" t="s">
        <v>1981</v>
      </c>
      <c r="B157" s="1">
        <v>45745</v>
      </c>
      <c r="C157" t="s">
        <v>969</v>
      </c>
      <c r="D157" t="s">
        <v>1734</v>
      </c>
      <c r="E157" t="s">
        <v>1794</v>
      </c>
      <c r="F157">
        <v>4</v>
      </c>
      <c r="G157">
        <v>986.41</v>
      </c>
      <c r="H157">
        <v>0.22</v>
      </c>
      <c r="I157" t="s">
        <v>1824</v>
      </c>
      <c r="J157">
        <v>3077.5992000000001</v>
      </c>
    </row>
    <row r="158" spans="1:10">
      <c r="A158" t="s">
        <v>1982</v>
      </c>
      <c r="B158" s="1">
        <v>45494</v>
      </c>
      <c r="C158" t="s">
        <v>1005</v>
      </c>
      <c r="D158" t="s">
        <v>1646</v>
      </c>
      <c r="E158" t="s">
        <v>1752</v>
      </c>
      <c r="F158">
        <v>2</v>
      </c>
      <c r="G158">
        <v>921.52</v>
      </c>
      <c r="H158">
        <v>0</v>
      </c>
      <c r="I158" t="s">
        <v>1826</v>
      </c>
      <c r="J158">
        <v>1843.04</v>
      </c>
    </row>
    <row r="159" spans="1:10">
      <c r="A159" t="s">
        <v>1983</v>
      </c>
      <c r="B159" s="1">
        <v>45883</v>
      </c>
      <c r="C159" t="s">
        <v>347</v>
      </c>
      <c r="D159" t="s">
        <v>1658</v>
      </c>
      <c r="E159" t="s">
        <v>1773</v>
      </c>
      <c r="F159">
        <v>1</v>
      </c>
      <c r="G159">
        <v>83.1</v>
      </c>
      <c r="H159">
        <v>0.04</v>
      </c>
      <c r="I159" t="s">
        <v>1826</v>
      </c>
      <c r="J159">
        <v>79.775999999999996</v>
      </c>
    </row>
    <row r="160" spans="1:10">
      <c r="A160" t="s">
        <v>1984</v>
      </c>
      <c r="B160" s="1">
        <v>45601</v>
      </c>
      <c r="C160" t="s">
        <v>1154</v>
      </c>
      <c r="D160" t="s">
        <v>1604</v>
      </c>
      <c r="E160" t="s">
        <v>1792</v>
      </c>
      <c r="F160">
        <v>2</v>
      </c>
      <c r="G160">
        <v>60.98</v>
      </c>
      <c r="H160">
        <v>0.23</v>
      </c>
      <c r="I160" t="s">
        <v>1826</v>
      </c>
      <c r="J160">
        <v>93.909199999999998</v>
      </c>
    </row>
    <row r="161" spans="1:10">
      <c r="A161" t="s">
        <v>1985</v>
      </c>
      <c r="B161" s="1">
        <v>45454</v>
      </c>
      <c r="C161" t="s">
        <v>1229</v>
      </c>
      <c r="D161" t="s">
        <v>1726</v>
      </c>
      <c r="E161" t="s">
        <v>1804</v>
      </c>
      <c r="F161">
        <v>2</v>
      </c>
      <c r="G161">
        <v>122.23</v>
      </c>
      <c r="H161">
        <v>0.21</v>
      </c>
      <c r="I161" t="s">
        <v>1829</v>
      </c>
      <c r="J161">
        <v>193.1234</v>
      </c>
    </row>
    <row r="162" spans="1:10">
      <c r="A162" t="s">
        <v>1986</v>
      </c>
      <c r="B162" s="1">
        <v>45918</v>
      </c>
      <c r="C162" t="s">
        <v>89</v>
      </c>
      <c r="D162" t="s">
        <v>1688</v>
      </c>
      <c r="E162" t="s">
        <v>1810</v>
      </c>
      <c r="F162">
        <v>2</v>
      </c>
      <c r="G162">
        <v>623.38</v>
      </c>
      <c r="H162">
        <v>0.13</v>
      </c>
      <c r="I162" t="s">
        <v>1824</v>
      </c>
      <c r="J162">
        <v>1084.6812</v>
      </c>
    </row>
    <row r="163" spans="1:10">
      <c r="A163" t="s">
        <v>1987</v>
      </c>
      <c r="B163" s="1">
        <v>45729</v>
      </c>
      <c r="C163" t="s">
        <v>218</v>
      </c>
      <c r="D163" t="s">
        <v>1688</v>
      </c>
      <c r="E163" t="s">
        <v>1752</v>
      </c>
      <c r="F163">
        <v>1</v>
      </c>
      <c r="G163">
        <v>479.58</v>
      </c>
      <c r="H163">
        <v>0.05</v>
      </c>
      <c r="I163" t="s">
        <v>1826</v>
      </c>
      <c r="J163">
        <v>455.60099999999989</v>
      </c>
    </row>
    <row r="164" spans="1:10">
      <c r="A164" t="s">
        <v>1988</v>
      </c>
      <c r="B164" s="1">
        <v>45276</v>
      </c>
      <c r="C164" t="s">
        <v>942</v>
      </c>
      <c r="D164" t="s">
        <v>1694</v>
      </c>
      <c r="E164" t="s">
        <v>1776</v>
      </c>
      <c r="F164">
        <v>3</v>
      </c>
      <c r="G164">
        <v>369.32</v>
      </c>
      <c r="H164">
        <v>0.14000000000000001</v>
      </c>
      <c r="I164" t="s">
        <v>1826</v>
      </c>
      <c r="J164">
        <v>952.84559999999999</v>
      </c>
    </row>
    <row r="165" spans="1:10">
      <c r="A165" t="s">
        <v>1989</v>
      </c>
      <c r="B165" s="1">
        <v>45851</v>
      </c>
      <c r="C165" t="s">
        <v>278</v>
      </c>
      <c r="D165" t="s">
        <v>1612</v>
      </c>
      <c r="E165" t="s">
        <v>1757</v>
      </c>
      <c r="F165">
        <v>1</v>
      </c>
      <c r="G165">
        <v>488.31</v>
      </c>
      <c r="H165">
        <v>0.03</v>
      </c>
      <c r="I165" t="s">
        <v>1826</v>
      </c>
      <c r="J165">
        <v>473.66070000000002</v>
      </c>
    </row>
    <row r="166" spans="1:10">
      <c r="A166" t="s">
        <v>1990</v>
      </c>
      <c r="B166" s="1">
        <v>45418</v>
      </c>
      <c r="C166" t="s">
        <v>878</v>
      </c>
      <c r="D166" t="s">
        <v>1656</v>
      </c>
      <c r="E166" t="s">
        <v>1794</v>
      </c>
      <c r="F166">
        <v>4</v>
      </c>
      <c r="G166">
        <v>164.04</v>
      </c>
      <c r="H166">
        <v>0.26</v>
      </c>
      <c r="I166" t="s">
        <v>1824</v>
      </c>
      <c r="J166">
        <v>485.55839999999989</v>
      </c>
    </row>
    <row r="167" spans="1:10">
      <c r="A167" t="s">
        <v>1991</v>
      </c>
      <c r="B167" s="1">
        <v>45508</v>
      </c>
      <c r="C167" t="s">
        <v>268</v>
      </c>
      <c r="D167" t="s">
        <v>1568</v>
      </c>
      <c r="E167" t="s">
        <v>1807</v>
      </c>
      <c r="F167">
        <v>3</v>
      </c>
      <c r="G167">
        <v>707.95</v>
      </c>
      <c r="H167">
        <v>0.18</v>
      </c>
      <c r="I167" t="s">
        <v>1826</v>
      </c>
      <c r="J167">
        <v>1741.557</v>
      </c>
    </row>
    <row r="168" spans="1:10">
      <c r="A168" t="s">
        <v>1992</v>
      </c>
      <c r="B168" s="1">
        <v>45269</v>
      </c>
      <c r="C168" t="s">
        <v>934</v>
      </c>
      <c r="D168" t="s">
        <v>1686</v>
      </c>
      <c r="E168" t="s">
        <v>1782</v>
      </c>
      <c r="F168">
        <v>4</v>
      </c>
      <c r="G168">
        <v>714.47</v>
      </c>
      <c r="H168">
        <v>0.18</v>
      </c>
      <c r="I168" t="s">
        <v>1829</v>
      </c>
      <c r="J168">
        <v>2343.4616000000001</v>
      </c>
    </row>
    <row r="169" spans="1:10">
      <c r="A169" t="s">
        <v>1993</v>
      </c>
      <c r="B169" s="1">
        <v>45866</v>
      </c>
      <c r="C169" t="s">
        <v>1289</v>
      </c>
      <c r="D169" t="s">
        <v>1706</v>
      </c>
      <c r="E169" t="s">
        <v>1779</v>
      </c>
      <c r="F169">
        <v>4</v>
      </c>
      <c r="G169">
        <v>422.09</v>
      </c>
      <c r="H169">
        <v>0.04</v>
      </c>
      <c r="I169" t="s">
        <v>1824</v>
      </c>
      <c r="J169">
        <v>1620.8255999999999</v>
      </c>
    </row>
    <row r="170" spans="1:10">
      <c r="A170" t="s">
        <v>1994</v>
      </c>
      <c r="B170" s="1">
        <v>45462</v>
      </c>
      <c r="C170" t="s">
        <v>381</v>
      </c>
      <c r="D170" t="s">
        <v>1608</v>
      </c>
      <c r="E170" t="s">
        <v>1786</v>
      </c>
      <c r="F170">
        <v>1</v>
      </c>
      <c r="G170">
        <v>998.19</v>
      </c>
      <c r="H170">
        <v>0.2</v>
      </c>
      <c r="I170" t="s">
        <v>1824</v>
      </c>
      <c r="J170">
        <v>798.55200000000013</v>
      </c>
    </row>
    <row r="171" spans="1:10">
      <c r="A171" t="s">
        <v>1995</v>
      </c>
      <c r="B171" s="1">
        <v>45313</v>
      </c>
      <c r="C171" t="s">
        <v>1166</v>
      </c>
      <c r="D171" t="s">
        <v>1692</v>
      </c>
      <c r="E171" t="s">
        <v>1779</v>
      </c>
      <c r="F171">
        <v>2</v>
      </c>
      <c r="G171">
        <v>343.42</v>
      </c>
      <c r="H171">
        <v>0.12</v>
      </c>
      <c r="I171" t="s">
        <v>1829</v>
      </c>
      <c r="J171">
        <v>604.41920000000005</v>
      </c>
    </row>
    <row r="172" spans="1:10">
      <c r="A172" t="s">
        <v>1996</v>
      </c>
      <c r="B172" s="1">
        <v>45390</v>
      </c>
      <c r="C172" t="s">
        <v>818</v>
      </c>
      <c r="D172" t="s">
        <v>1616</v>
      </c>
      <c r="E172" t="s">
        <v>1776</v>
      </c>
      <c r="F172">
        <v>1</v>
      </c>
      <c r="G172">
        <v>152.16999999999999</v>
      </c>
      <c r="H172">
        <v>0.28000000000000003</v>
      </c>
      <c r="I172" t="s">
        <v>1829</v>
      </c>
      <c r="J172">
        <v>109.5624</v>
      </c>
    </row>
    <row r="173" spans="1:10">
      <c r="A173" t="s">
        <v>1997</v>
      </c>
      <c r="B173" s="1">
        <v>45795</v>
      </c>
      <c r="C173" t="s">
        <v>579</v>
      </c>
      <c r="D173" t="s">
        <v>1646</v>
      </c>
      <c r="E173" t="s">
        <v>1792</v>
      </c>
      <c r="F173">
        <v>1</v>
      </c>
      <c r="G173">
        <v>325.08</v>
      </c>
      <c r="H173">
        <v>0.26</v>
      </c>
      <c r="I173" t="s">
        <v>1826</v>
      </c>
      <c r="J173">
        <v>240.5592</v>
      </c>
    </row>
    <row r="174" spans="1:10">
      <c r="A174" t="s">
        <v>1998</v>
      </c>
      <c r="B174" s="1">
        <v>45267</v>
      </c>
      <c r="C174" t="s">
        <v>1080</v>
      </c>
      <c r="D174" t="s">
        <v>1726</v>
      </c>
      <c r="E174" t="s">
        <v>1789</v>
      </c>
      <c r="F174">
        <v>2</v>
      </c>
      <c r="G174">
        <v>827.92</v>
      </c>
      <c r="H174">
        <v>0.25</v>
      </c>
      <c r="I174" t="s">
        <v>1829</v>
      </c>
      <c r="J174">
        <v>1241.8800000000001</v>
      </c>
    </row>
    <row r="175" spans="1:10">
      <c r="A175" t="s">
        <v>1999</v>
      </c>
      <c r="B175" s="1">
        <v>45314</v>
      </c>
      <c r="C175" t="s">
        <v>1492</v>
      </c>
      <c r="D175" t="s">
        <v>1600</v>
      </c>
      <c r="E175" t="s">
        <v>1761</v>
      </c>
      <c r="F175">
        <v>2</v>
      </c>
      <c r="G175">
        <v>593.47</v>
      </c>
      <c r="H175">
        <v>0.1</v>
      </c>
      <c r="I175" t="s">
        <v>1829</v>
      </c>
      <c r="J175">
        <v>1068.2460000000001</v>
      </c>
    </row>
    <row r="176" spans="1:10">
      <c r="A176" t="s">
        <v>2000</v>
      </c>
      <c r="B176" s="1">
        <v>45267</v>
      </c>
      <c r="C176" t="s">
        <v>929</v>
      </c>
      <c r="D176" t="s">
        <v>1588</v>
      </c>
      <c r="E176" t="s">
        <v>1779</v>
      </c>
      <c r="F176">
        <v>4</v>
      </c>
      <c r="G176">
        <v>756.28</v>
      </c>
      <c r="H176">
        <v>0.05</v>
      </c>
      <c r="I176" t="s">
        <v>1829</v>
      </c>
      <c r="J176">
        <v>2873.864</v>
      </c>
    </row>
    <row r="177" spans="1:10">
      <c r="A177" t="s">
        <v>2001</v>
      </c>
      <c r="B177" s="1">
        <v>45641</v>
      </c>
      <c r="C177" t="s">
        <v>1178</v>
      </c>
      <c r="D177" t="s">
        <v>1732</v>
      </c>
      <c r="E177" t="s">
        <v>1757</v>
      </c>
      <c r="F177">
        <v>2</v>
      </c>
      <c r="G177">
        <v>707.65</v>
      </c>
      <c r="H177">
        <v>0.14000000000000001</v>
      </c>
      <c r="I177" t="s">
        <v>1824</v>
      </c>
      <c r="J177">
        <v>1217.1579999999999</v>
      </c>
    </row>
    <row r="178" spans="1:10">
      <c r="A178" t="s">
        <v>2002</v>
      </c>
      <c r="B178" s="1">
        <v>45371</v>
      </c>
      <c r="C178" t="s">
        <v>441</v>
      </c>
      <c r="D178" t="s">
        <v>1598</v>
      </c>
      <c r="E178" t="s">
        <v>1801</v>
      </c>
      <c r="F178">
        <v>1</v>
      </c>
      <c r="G178">
        <v>857.35</v>
      </c>
      <c r="H178">
        <v>0.28000000000000003</v>
      </c>
      <c r="I178" t="s">
        <v>1826</v>
      </c>
      <c r="J178">
        <v>617.29200000000003</v>
      </c>
    </row>
    <row r="179" spans="1:10">
      <c r="A179" t="s">
        <v>2003</v>
      </c>
      <c r="B179" s="1">
        <v>45670</v>
      </c>
      <c r="C179" t="s">
        <v>1533</v>
      </c>
      <c r="D179" t="s">
        <v>1658</v>
      </c>
      <c r="E179" t="s">
        <v>1782</v>
      </c>
      <c r="F179">
        <v>1</v>
      </c>
      <c r="G179">
        <v>79</v>
      </c>
      <c r="H179">
        <v>0.04</v>
      </c>
      <c r="I179" t="s">
        <v>1826</v>
      </c>
      <c r="J179">
        <v>75.84</v>
      </c>
    </row>
    <row r="180" spans="1:10">
      <c r="A180" t="s">
        <v>2004</v>
      </c>
      <c r="B180" s="1">
        <v>45885</v>
      </c>
      <c r="C180" t="s">
        <v>244</v>
      </c>
      <c r="D180" t="s">
        <v>1736</v>
      </c>
      <c r="E180" t="s">
        <v>1773</v>
      </c>
      <c r="F180">
        <v>4</v>
      </c>
      <c r="G180">
        <v>638.91</v>
      </c>
      <c r="H180">
        <v>0</v>
      </c>
      <c r="I180" t="s">
        <v>1829</v>
      </c>
      <c r="J180">
        <v>2555.64</v>
      </c>
    </row>
    <row r="181" spans="1:10">
      <c r="A181" t="s">
        <v>2005</v>
      </c>
      <c r="B181" s="1">
        <v>45812</v>
      </c>
      <c r="C181" t="s">
        <v>295</v>
      </c>
      <c r="D181" t="s">
        <v>1638</v>
      </c>
      <c r="E181" t="s">
        <v>1752</v>
      </c>
      <c r="F181">
        <v>2</v>
      </c>
      <c r="G181">
        <v>522.16999999999996</v>
      </c>
      <c r="H181">
        <v>0.27</v>
      </c>
      <c r="I181" t="s">
        <v>1824</v>
      </c>
      <c r="J181">
        <v>762.36819999999989</v>
      </c>
    </row>
    <row r="182" spans="1:10">
      <c r="A182" t="s">
        <v>2006</v>
      </c>
      <c r="B182" s="1">
        <v>45235</v>
      </c>
      <c r="C182" t="s">
        <v>1472</v>
      </c>
      <c r="D182" t="s">
        <v>1626</v>
      </c>
      <c r="E182" t="s">
        <v>1794</v>
      </c>
      <c r="F182">
        <v>3</v>
      </c>
      <c r="G182">
        <v>954.29</v>
      </c>
      <c r="H182">
        <v>0.27</v>
      </c>
      <c r="I182" t="s">
        <v>1824</v>
      </c>
      <c r="J182">
        <v>2089.8951000000002</v>
      </c>
    </row>
    <row r="183" spans="1:10">
      <c r="A183" t="s">
        <v>2007</v>
      </c>
      <c r="B183" s="1">
        <v>45710</v>
      </c>
      <c r="C183" t="s">
        <v>1425</v>
      </c>
      <c r="D183" t="s">
        <v>1614</v>
      </c>
      <c r="E183" t="s">
        <v>1797</v>
      </c>
      <c r="F183">
        <v>3</v>
      </c>
      <c r="G183">
        <v>53.92</v>
      </c>
      <c r="H183">
        <v>0.15</v>
      </c>
      <c r="I183" t="s">
        <v>1826</v>
      </c>
      <c r="J183">
        <v>137.49600000000001</v>
      </c>
    </row>
    <row r="184" spans="1:10">
      <c r="A184" t="s">
        <v>2008</v>
      </c>
      <c r="B184" s="1">
        <v>45753</v>
      </c>
      <c r="C184" t="s">
        <v>1235</v>
      </c>
      <c r="D184" t="s">
        <v>1616</v>
      </c>
      <c r="E184" t="s">
        <v>1752</v>
      </c>
      <c r="F184">
        <v>4</v>
      </c>
      <c r="G184">
        <v>741.88</v>
      </c>
      <c r="H184">
        <v>0.02</v>
      </c>
      <c r="I184" t="s">
        <v>1829</v>
      </c>
      <c r="J184">
        <v>2908.1696000000002</v>
      </c>
    </row>
    <row r="185" spans="1:10">
      <c r="A185" t="s">
        <v>2009</v>
      </c>
      <c r="B185" s="1">
        <v>45594</v>
      </c>
      <c r="C185" t="s">
        <v>134</v>
      </c>
      <c r="D185" t="s">
        <v>1640</v>
      </c>
      <c r="E185" t="s">
        <v>1766</v>
      </c>
      <c r="F185">
        <v>1</v>
      </c>
      <c r="G185">
        <v>547.09</v>
      </c>
      <c r="H185">
        <v>0.01</v>
      </c>
      <c r="I185" t="s">
        <v>1826</v>
      </c>
      <c r="J185">
        <v>541.6191</v>
      </c>
    </row>
    <row r="186" spans="1:10">
      <c r="A186" t="s">
        <v>2010</v>
      </c>
      <c r="B186" s="1">
        <v>45686</v>
      </c>
      <c r="C186" t="s">
        <v>1504</v>
      </c>
      <c r="D186" t="s">
        <v>1726</v>
      </c>
      <c r="E186" t="s">
        <v>1766</v>
      </c>
      <c r="F186">
        <v>1</v>
      </c>
      <c r="G186">
        <v>789.35</v>
      </c>
      <c r="H186">
        <v>0.14000000000000001</v>
      </c>
      <c r="I186" t="s">
        <v>1826</v>
      </c>
      <c r="J186">
        <v>678.84100000000001</v>
      </c>
    </row>
    <row r="187" spans="1:10">
      <c r="A187" t="s">
        <v>2011</v>
      </c>
      <c r="B187" s="1">
        <v>45354</v>
      </c>
      <c r="C187" t="s">
        <v>1328</v>
      </c>
      <c r="D187" t="s">
        <v>1674</v>
      </c>
      <c r="E187" t="s">
        <v>1766</v>
      </c>
      <c r="F187">
        <v>3</v>
      </c>
      <c r="G187">
        <v>476.78</v>
      </c>
      <c r="H187">
        <v>0.09</v>
      </c>
      <c r="I187" t="s">
        <v>1829</v>
      </c>
      <c r="J187">
        <v>1301.6094000000001</v>
      </c>
    </row>
    <row r="188" spans="1:10">
      <c r="A188" t="s">
        <v>2012</v>
      </c>
      <c r="B188" s="1">
        <v>45600</v>
      </c>
      <c r="C188" t="s">
        <v>1400</v>
      </c>
      <c r="D188" t="s">
        <v>1706</v>
      </c>
      <c r="E188" t="s">
        <v>1810</v>
      </c>
      <c r="F188">
        <v>2</v>
      </c>
      <c r="G188">
        <v>504.26</v>
      </c>
      <c r="H188">
        <v>0.04</v>
      </c>
      <c r="I188" t="s">
        <v>1826</v>
      </c>
      <c r="J188">
        <v>968.17919999999992</v>
      </c>
    </row>
    <row r="189" spans="1:10">
      <c r="A189" t="s">
        <v>2013</v>
      </c>
      <c r="B189" s="1">
        <v>45538</v>
      </c>
      <c r="C189" t="s">
        <v>866</v>
      </c>
      <c r="D189" t="s">
        <v>1710</v>
      </c>
      <c r="E189" t="s">
        <v>1776</v>
      </c>
      <c r="F189">
        <v>2</v>
      </c>
      <c r="G189">
        <v>549.33000000000004</v>
      </c>
      <c r="H189">
        <v>0.01</v>
      </c>
      <c r="I189" t="s">
        <v>1829</v>
      </c>
      <c r="J189">
        <v>1087.6733999999999</v>
      </c>
    </row>
    <row r="190" spans="1:10">
      <c r="A190" t="s">
        <v>2014</v>
      </c>
      <c r="B190" s="1">
        <v>45411</v>
      </c>
      <c r="C190" t="s">
        <v>1193</v>
      </c>
      <c r="D190" t="s">
        <v>1553</v>
      </c>
      <c r="E190" t="s">
        <v>1766</v>
      </c>
      <c r="F190">
        <v>3</v>
      </c>
      <c r="G190">
        <v>620.22</v>
      </c>
      <c r="H190">
        <v>0.04</v>
      </c>
      <c r="I190" t="s">
        <v>1824</v>
      </c>
      <c r="J190">
        <v>1786.2336</v>
      </c>
    </row>
    <row r="191" spans="1:10">
      <c r="A191" t="s">
        <v>2015</v>
      </c>
      <c r="B191" s="1">
        <v>45411</v>
      </c>
      <c r="C191" t="s">
        <v>329</v>
      </c>
      <c r="D191" t="s">
        <v>1640</v>
      </c>
      <c r="E191" t="s">
        <v>1766</v>
      </c>
      <c r="F191">
        <v>1</v>
      </c>
      <c r="G191">
        <v>580.76</v>
      </c>
      <c r="H191">
        <v>0.1</v>
      </c>
      <c r="I191" t="s">
        <v>1829</v>
      </c>
      <c r="J191">
        <v>522.68399999999997</v>
      </c>
    </row>
    <row r="192" spans="1:10">
      <c r="A192" t="s">
        <v>2016</v>
      </c>
      <c r="B192" s="1">
        <v>45775</v>
      </c>
      <c r="C192" t="s">
        <v>1050</v>
      </c>
      <c r="D192" t="s">
        <v>1690</v>
      </c>
      <c r="E192" t="s">
        <v>1786</v>
      </c>
      <c r="F192">
        <v>3</v>
      </c>
      <c r="G192">
        <v>444.55</v>
      </c>
      <c r="H192">
        <v>0.14000000000000001</v>
      </c>
      <c r="I192" t="s">
        <v>1826</v>
      </c>
      <c r="J192">
        <v>1146.9390000000001</v>
      </c>
    </row>
    <row r="193" spans="1:10">
      <c r="A193" t="s">
        <v>2017</v>
      </c>
      <c r="B193" s="1">
        <v>45459</v>
      </c>
      <c r="C193" t="s">
        <v>470</v>
      </c>
      <c r="D193" t="s">
        <v>1640</v>
      </c>
      <c r="E193" t="s">
        <v>1810</v>
      </c>
      <c r="F193">
        <v>1</v>
      </c>
      <c r="G193">
        <v>804.9</v>
      </c>
      <c r="H193">
        <v>0.03</v>
      </c>
      <c r="I193" t="s">
        <v>1826</v>
      </c>
      <c r="J193">
        <v>780.75299999999993</v>
      </c>
    </row>
    <row r="194" spans="1:10">
      <c r="A194" t="s">
        <v>2018</v>
      </c>
      <c r="B194" s="1">
        <v>45617</v>
      </c>
      <c r="C194" t="s">
        <v>1316</v>
      </c>
      <c r="D194" t="s">
        <v>1732</v>
      </c>
      <c r="E194" t="s">
        <v>1799</v>
      </c>
      <c r="F194">
        <v>3</v>
      </c>
      <c r="G194">
        <v>361.65</v>
      </c>
      <c r="H194">
        <v>0.15</v>
      </c>
      <c r="I194" t="s">
        <v>1829</v>
      </c>
      <c r="J194">
        <v>922.20749999999987</v>
      </c>
    </row>
    <row r="195" spans="1:10">
      <c r="A195" t="s">
        <v>2019</v>
      </c>
      <c r="B195" s="1">
        <v>45763</v>
      </c>
      <c r="C195" t="s">
        <v>541</v>
      </c>
      <c r="D195" t="s">
        <v>1560</v>
      </c>
      <c r="E195" t="s">
        <v>1769</v>
      </c>
      <c r="F195">
        <v>1</v>
      </c>
      <c r="G195">
        <v>271.76</v>
      </c>
      <c r="H195">
        <v>0.03</v>
      </c>
      <c r="I195" t="s">
        <v>1824</v>
      </c>
      <c r="J195">
        <v>263.60719999999998</v>
      </c>
    </row>
    <row r="196" spans="1:10">
      <c r="A196" t="s">
        <v>2020</v>
      </c>
      <c r="B196" s="1">
        <v>45618</v>
      </c>
      <c r="C196" t="s">
        <v>1017</v>
      </c>
      <c r="D196" t="s">
        <v>1646</v>
      </c>
      <c r="E196" t="s">
        <v>1789</v>
      </c>
      <c r="F196">
        <v>3</v>
      </c>
      <c r="G196">
        <v>958.15</v>
      </c>
      <c r="H196">
        <v>0.24</v>
      </c>
      <c r="I196" t="s">
        <v>1829</v>
      </c>
      <c r="J196">
        <v>2184.5819999999999</v>
      </c>
    </row>
    <row r="197" spans="1:10">
      <c r="A197" t="s">
        <v>2021</v>
      </c>
      <c r="B197" s="1">
        <v>45290</v>
      </c>
      <c r="C197" t="s">
        <v>1325</v>
      </c>
      <c r="D197" t="s">
        <v>1668</v>
      </c>
      <c r="E197" t="s">
        <v>1807</v>
      </c>
      <c r="F197">
        <v>1</v>
      </c>
      <c r="G197">
        <v>889.19</v>
      </c>
      <c r="H197">
        <v>0.03</v>
      </c>
      <c r="I197" t="s">
        <v>1824</v>
      </c>
      <c r="J197">
        <v>862.51430000000005</v>
      </c>
    </row>
    <row r="198" spans="1:10">
      <c r="A198" t="s">
        <v>2022</v>
      </c>
      <c r="B198" s="1">
        <v>45904</v>
      </c>
      <c r="C198" t="s">
        <v>1431</v>
      </c>
      <c r="D198" t="s">
        <v>1662</v>
      </c>
      <c r="E198" t="s">
        <v>1804</v>
      </c>
      <c r="F198">
        <v>4</v>
      </c>
      <c r="G198">
        <v>689.67</v>
      </c>
      <c r="H198">
        <v>0.05</v>
      </c>
      <c r="I198" t="s">
        <v>1829</v>
      </c>
      <c r="J198">
        <v>2620.7460000000001</v>
      </c>
    </row>
    <row r="199" spans="1:10">
      <c r="A199" t="s">
        <v>2023</v>
      </c>
      <c r="B199" s="1">
        <v>45227</v>
      </c>
      <c r="C199" t="s">
        <v>461</v>
      </c>
      <c r="D199" t="s">
        <v>1636</v>
      </c>
      <c r="E199" t="s">
        <v>1792</v>
      </c>
      <c r="F199">
        <v>1</v>
      </c>
      <c r="G199">
        <v>541.24</v>
      </c>
      <c r="H199">
        <v>0.03</v>
      </c>
      <c r="I199" t="s">
        <v>1826</v>
      </c>
      <c r="J199">
        <v>525.00279999999998</v>
      </c>
    </row>
    <row r="200" spans="1:10">
      <c r="A200" t="s">
        <v>2024</v>
      </c>
      <c r="B200" s="1">
        <v>45600</v>
      </c>
      <c r="C200" t="s">
        <v>1386</v>
      </c>
      <c r="D200" t="s">
        <v>1710</v>
      </c>
      <c r="E200" t="s">
        <v>1776</v>
      </c>
      <c r="F200">
        <v>1</v>
      </c>
      <c r="G200">
        <v>454.71</v>
      </c>
      <c r="H200">
        <v>0.16</v>
      </c>
      <c r="I200" t="s">
        <v>1826</v>
      </c>
      <c r="J200">
        <v>381.95639999999997</v>
      </c>
    </row>
    <row r="201" spans="1:10">
      <c r="A201" t="s">
        <v>2025</v>
      </c>
      <c r="B201" s="1">
        <v>45646</v>
      </c>
      <c r="C201" t="s">
        <v>150</v>
      </c>
      <c r="D201" t="s">
        <v>1680</v>
      </c>
      <c r="E201" t="s">
        <v>1773</v>
      </c>
      <c r="F201">
        <v>2</v>
      </c>
      <c r="G201">
        <v>397.63</v>
      </c>
      <c r="H201">
        <v>0.26</v>
      </c>
      <c r="I201" t="s">
        <v>1824</v>
      </c>
      <c r="J201">
        <v>588.49239999999998</v>
      </c>
    </row>
    <row r="202" spans="1:10">
      <c r="A202" t="s">
        <v>2026</v>
      </c>
      <c r="B202" s="1">
        <v>45725</v>
      </c>
      <c r="C202" t="s">
        <v>565</v>
      </c>
      <c r="D202" t="s">
        <v>1714</v>
      </c>
      <c r="E202" t="s">
        <v>1776</v>
      </c>
      <c r="F202">
        <v>3</v>
      </c>
      <c r="G202">
        <v>748.56</v>
      </c>
      <c r="H202">
        <v>0.26</v>
      </c>
      <c r="I202" t="s">
        <v>1826</v>
      </c>
      <c r="J202">
        <v>1661.8032000000001</v>
      </c>
    </row>
    <row r="203" spans="1:10">
      <c r="A203" t="s">
        <v>2027</v>
      </c>
      <c r="B203" s="1">
        <v>45742</v>
      </c>
      <c r="C203" t="s">
        <v>487</v>
      </c>
      <c r="D203" t="s">
        <v>1614</v>
      </c>
      <c r="E203" t="s">
        <v>1769</v>
      </c>
      <c r="F203">
        <v>1</v>
      </c>
      <c r="G203">
        <v>885.72</v>
      </c>
      <c r="H203">
        <v>0.15</v>
      </c>
      <c r="I203" t="s">
        <v>1824</v>
      </c>
      <c r="J203">
        <v>752.86199999999997</v>
      </c>
    </row>
    <row r="204" spans="1:10">
      <c r="A204" t="s">
        <v>2028</v>
      </c>
      <c r="B204" s="1">
        <v>45750</v>
      </c>
      <c r="C204" t="s">
        <v>381</v>
      </c>
      <c r="D204" t="s">
        <v>1672</v>
      </c>
      <c r="E204" t="s">
        <v>1757</v>
      </c>
      <c r="F204">
        <v>4</v>
      </c>
      <c r="G204">
        <v>408.07</v>
      </c>
      <c r="H204">
        <v>0.28000000000000003</v>
      </c>
      <c r="I204" t="s">
        <v>1829</v>
      </c>
      <c r="J204">
        <v>1175.2416000000001</v>
      </c>
    </row>
    <row r="205" spans="1:10">
      <c r="A205" t="s">
        <v>2029</v>
      </c>
      <c r="B205" s="1">
        <v>45327</v>
      </c>
      <c r="C205" t="s">
        <v>1455</v>
      </c>
      <c r="D205" t="s">
        <v>1616</v>
      </c>
      <c r="E205" t="s">
        <v>1786</v>
      </c>
      <c r="F205">
        <v>2</v>
      </c>
      <c r="G205">
        <v>597.07000000000005</v>
      </c>
      <c r="H205">
        <v>0.28000000000000003</v>
      </c>
      <c r="I205" t="s">
        <v>1826</v>
      </c>
      <c r="J205">
        <v>859.7808</v>
      </c>
    </row>
    <row r="206" spans="1:10">
      <c r="A206" t="s">
        <v>2030</v>
      </c>
      <c r="B206" s="1">
        <v>45465</v>
      </c>
      <c r="C206" t="s">
        <v>97</v>
      </c>
      <c r="D206" t="s">
        <v>1682</v>
      </c>
      <c r="E206" t="s">
        <v>1786</v>
      </c>
      <c r="F206">
        <v>3</v>
      </c>
      <c r="G206">
        <v>723.47</v>
      </c>
      <c r="H206">
        <v>0.12</v>
      </c>
      <c r="I206" t="s">
        <v>1829</v>
      </c>
      <c r="J206">
        <v>1909.9608000000001</v>
      </c>
    </row>
    <row r="207" spans="1:10">
      <c r="A207" t="s">
        <v>2031</v>
      </c>
      <c r="B207" s="1">
        <v>45883</v>
      </c>
      <c r="C207" t="s">
        <v>1355</v>
      </c>
      <c r="D207" t="s">
        <v>1724</v>
      </c>
      <c r="E207" t="s">
        <v>1773</v>
      </c>
      <c r="F207">
        <v>1</v>
      </c>
      <c r="G207">
        <v>479.93</v>
      </c>
      <c r="H207">
        <v>0.22</v>
      </c>
      <c r="I207" t="s">
        <v>1824</v>
      </c>
      <c r="J207">
        <v>374.34539999999998</v>
      </c>
    </row>
    <row r="208" spans="1:10">
      <c r="A208" t="s">
        <v>2032</v>
      </c>
      <c r="B208" s="1">
        <v>45445</v>
      </c>
      <c r="C208" t="s">
        <v>779</v>
      </c>
      <c r="D208" t="s">
        <v>1616</v>
      </c>
      <c r="E208" t="s">
        <v>1804</v>
      </c>
      <c r="F208">
        <v>4</v>
      </c>
      <c r="G208">
        <v>362.81</v>
      </c>
      <c r="H208">
        <v>0.21</v>
      </c>
      <c r="I208" t="s">
        <v>1829</v>
      </c>
      <c r="J208">
        <v>1146.4795999999999</v>
      </c>
    </row>
    <row r="209" spans="1:10">
      <c r="A209" t="s">
        <v>2033</v>
      </c>
      <c r="B209" s="1">
        <v>45640</v>
      </c>
      <c r="C209" t="s">
        <v>610</v>
      </c>
      <c r="D209" t="s">
        <v>1706</v>
      </c>
      <c r="E209" t="s">
        <v>1766</v>
      </c>
      <c r="F209">
        <v>1</v>
      </c>
      <c r="G209">
        <v>127.11</v>
      </c>
      <c r="H209">
        <v>0.01</v>
      </c>
      <c r="I209" t="s">
        <v>1826</v>
      </c>
      <c r="J209">
        <v>125.8389</v>
      </c>
    </row>
    <row r="210" spans="1:10">
      <c r="A210" t="s">
        <v>2034</v>
      </c>
      <c r="B210" s="1">
        <v>45411</v>
      </c>
      <c r="C210" t="s">
        <v>607</v>
      </c>
      <c r="D210" t="s">
        <v>1616</v>
      </c>
      <c r="E210" t="s">
        <v>1807</v>
      </c>
      <c r="F210">
        <v>4</v>
      </c>
      <c r="G210">
        <v>931.26</v>
      </c>
      <c r="H210">
        <v>0.04</v>
      </c>
      <c r="I210" t="s">
        <v>1824</v>
      </c>
      <c r="J210">
        <v>3576.0383999999999</v>
      </c>
    </row>
    <row r="211" spans="1:10">
      <c r="A211" t="s">
        <v>2035</v>
      </c>
      <c r="B211" s="1">
        <v>45224</v>
      </c>
      <c r="C211" t="s">
        <v>1160</v>
      </c>
      <c r="D211" t="s">
        <v>1682</v>
      </c>
      <c r="E211" t="s">
        <v>1782</v>
      </c>
      <c r="F211">
        <v>1</v>
      </c>
      <c r="G211">
        <v>620.80999999999995</v>
      </c>
      <c r="H211">
        <v>0.04</v>
      </c>
      <c r="I211" t="s">
        <v>1826</v>
      </c>
      <c r="J211">
        <v>595.97759999999994</v>
      </c>
    </row>
    <row r="212" spans="1:10">
      <c r="A212" t="s">
        <v>2036</v>
      </c>
      <c r="B212" s="1">
        <v>45497</v>
      </c>
      <c r="C212" t="s">
        <v>338</v>
      </c>
      <c r="D212" t="s">
        <v>1648</v>
      </c>
      <c r="E212" t="s">
        <v>1761</v>
      </c>
      <c r="F212">
        <v>1</v>
      </c>
      <c r="G212">
        <v>823.26</v>
      </c>
      <c r="H212">
        <v>0.27</v>
      </c>
      <c r="I212" t="s">
        <v>1829</v>
      </c>
      <c r="J212">
        <v>600.97979999999995</v>
      </c>
    </row>
    <row r="213" spans="1:10">
      <c r="A213" t="s">
        <v>2037</v>
      </c>
      <c r="B213" s="1">
        <v>45807</v>
      </c>
      <c r="C213" t="s">
        <v>59</v>
      </c>
      <c r="D213" t="s">
        <v>1602</v>
      </c>
      <c r="E213" t="s">
        <v>1782</v>
      </c>
      <c r="F213">
        <v>3</v>
      </c>
      <c r="G213">
        <v>681.01</v>
      </c>
      <c r="H213">
        <v>0.27</v>
      </c>
      <c r="I213" t="s">
        <v>1829</v>
      </c>
      <c r="J213">
        <v>1491.4119000000001</v>
      </c>
    </row>
    <row r="214" spans="1:10">
      <c r="A214" t="s">
        <v>2038</v>
      </c>
      <c r="B214" s="1">
        <v>45942</v>
      </c>
      <c r="C214" t="s">
        <v>1368</v>
      </c>
      <c r="D214" t="s">
        <v>1660</v>
      </c>
      <c r="E214" t="s">
        <v>1813</v>
      </c>
      <c r="F214">
        <v>4</v>
      </c>
      <c r="G214">
        <v>119.83</v>
      </c>
      <c r="H214">
        <v>0.13</v>
      </c>
      <c r="I214" t="s">
        <v>1824</v>
      </c>
      <c r="J214">
        <v>417.00839999999999</v>
      </c>
    </row>
    <row r="215" spans="1:10">
      <c r="A215" t="s">
        <v>2039</v>
      </c>
      <c r="B215" s="1">
        <v>45314</v>
      </c>
      <c r="C215" t="s">
        <v>969</v>
      </c>
      <c r="D215" t="s">
        <v>1704</v>
      </c>
      <c r="E215" t="s">
        <v>1761</v>
      </c>
      <c r="F215">
        <v>1</v>
      </c>
      <c r="G215">
        <v>575.66</v>
      </c>
      <c r="H215">
        <v>0.03</v>
      </c>
      <c r="I215" t="s">
        <v>1826</v>
      </c>
      <c r="J215">
        <v>558.39019999999994</v>
      </c>
    </row>
    <row r="216" spans="1:10">
      <c r="A216" t="s">
        <v>2040</v>
      </c>
      <c r="B216" s="1">
        <v>45943</v>
      </c>
      <c r="C216" t="s">
        <v>651</v>
      </c>
      <c r="D216" t="s">
        <v>1644</v>
      </c>
      <c r="E216" t="s">
        <v>1804</v>
      </c>
      <c r="F216">
        <v>1</v>
      </c>
      <c r="G216">
        <v>775.84</v>
      </c>
      <c r="H216">
        <v>0.26</v>
      </c>
      <c r="I216" t="s">
        <v>1824</v>
      </c>
      <c r="J216">
        <v>574.12160000000006</v>
      </c>
    </row>
    <row r="217" spans="1:10">
      <c r="A217" t="s">
        <v>2041</v>
      </c>
      <c r="B217" s="1">
        <v>45356</v>
      </c>
      <c r="C217" t="s">
        <v>1371</v>
      </c>
      <c r="D217" t="s">
        <v>1576</v>
      </c>
      <c r="E217" t="s">
        <v>1786</v>
      </c>
      <c r="F217">
        <v>3</v>
      </c>
      <c r="G217">
        <v>318.43</v>
      </c>
      <c r="H217">
        <v>0.05</v>
      </c>
      <c r="I217" t="s">
        <v>1824</v>
      </c>
      <c r="J217">
        <v>907.52549999999997</v>
      </c>
    </row>
    <row r="218" spans="1:10">
      <c r="A218" t="s">
        <v>2042</v>
      </c>
      <c r="B218" s="1">
        <v>45854</v>
      </c>
      <c r="C218" t="s">
        <v>514</v>
      </c>
      <c r="D218" t="s">
        <v>1692</v>
      </c>
      <c r="E218" t="s">
        <v>1782</v>
      </c>
      <c r="F218">
        <v>3</v>
      </c>
      <c r="G218">
        <v>141.6</v>
      </c>
      <c r="H218">
        <v>0.08</v>
      </c>
      <c r="I218" t="s">
        <v>1829</v>
      </c>
      <c r="J218">
        <v>390.81599999999997</v>
      </c>
    </row>
    <row r="219" spans="1:10">
      <c r="A219" t="s">
        <v>2043</v>
      </c>
      <c r="B219" s="1">
        <v>45219</v>
      </c>
      <c r="C219" t="s">
        <v>849</v>
      </c>
      <c r="D219" t="s">
        <v>1578</v>
      </c>
      <c r="E219" t="s">
        <v>1813</v>
      </c>
      <c r="F219">
        <v>1</v>
      </c>
      <c r="G219">
        <v>332.82</v>
      </c>
      <c r="H219">
        <v>0.14000000000000001</v>
      </c>
      <c r="I219" t="s">
        <v>1826</v>
      </c>
      <c r="J219">
        <v>286.22519999999997</v>
      </c>
    </row>
    <row r="220" spans="1:10">
      <c r="A220" t="s">
        <v>2044</v>
      </c>
      <c r="B220" s="1">
        <v>45447</v>
      </c>
      <c r="C220" t="s">
        <v>788</v>
      </c>
      <c r="D220" t="s">
        <v>1692</v>
      </c>
      <c r="E220" t="s">
        <v>1757</v>
      </c>
      <c r="F220">
        <v>4</v>
      </c>
      <c r="G220">
        <v>640.97</v>
      </c>
      <c r="H220">
        <v>0.11</v>
      </c>
      <c r="I220" t="s">
        <v>1829</v>
      </c>
      <c r="J220">
        <v>2281.8532</v>
      </c>
    </row>
    <row r="221" spans="1:10">
      <c r="A221" t="s">
        <v>2045</v>
      </c>
      <c r="B221" s="1">
        <v>45225</v>
      </c>
      <c r="C221" t="s">
        <v>663</v>
      </c>
      <c r="D221" t="s">
        <v>1728</v>
      </c>
      <c r="E221" t="s">
        <v>1801</v>
      </c>
      <c r="F221">
        <v>4</v>
      </c>
      <c r="G221">
        <v>75.37</v>
      </c>
      <c r="H221">
        <v>0.02</v>
      </c>
      <c r="I221" t="s">
        <v>1829</v>
      </c>
      <c r="J221">
        <v>295.4504</v>
      </c>
    </row>
    <row r="222" spans="1:10">
      <c r="A222" t="s">
        <v>2046</v>
      </c>
      <c r="B222" s="1">
        <v>45754</v>
      </c>
      <c r="C222" t="s">
        <v>275</v>
      </c>
      <c r="D222" t="s">
        <v>1580</v>
      </c>
      <c r="E222" t="s">
        <v>1810</v>
      </c>
      <c r="F222">
        <v>3</v>
      </c>
      <c r="G222">
        <v>434.55</v>
      </c>
      <c r="H222">
        <v>0.08</v>
      </c>
      <c r="I222" t="s">
        <v>1829</v>
      </c>
      <c r="J222">
        <v>1199.3579999999999</v>
      </c>
    </row>
    <row r="223" spans="1:10">
      <c r="A223" t="s">
        <v>2047</v>
      </c>
      <c r="B223" s="1">
        <v>45729</v>
      </c>
      <c r="C223" t="s">
        <v>353</v>
      </c>
      <c r="D223" t="s">
        <v>1600</v>
      </c>
      <c r="E223" t="s">
        <v>1799</v>
      </c>
      <c r="F223">
        <v>4</v>
      </c>
      <c r="G223">
        <v>652.28</v>
      </c>
      <c r="H223">
        <v>0.15</v>
      </c>
      <c r="I223" t="s">
        <v>1824</v>
      </c>
      <c r="J223">
        <v>2217.752</v>
      </c>
    </row>
    <row r="224" spans="1:10">
      <c r="A224" t="s">
        <v>2048</v>
      </c>
      <c r="B224" s="1">
        <v>45480</v>
      </c>
      <c r="C224" t="s">
        <v>857</v>
      </c>
      <c r="D224" t="s">
        <v>1700</v>
      </c>
      <c r="E224" t="s">
        <v>1807</v>
      </c>
      <c r="F224">
        <v>3</v>
      </c>
      <c r="G224">
        <v>207.8</v>
      </c>
      <c r="H224">
        <v>0.15</v>
      </c>
      <c r="I224" t="s">
        <v>1824</v>
      </c>
      <c r="J224">
        <v>529.8900000000001</v>
      </c>
    </row>
    <row r="225" spans="1:10">
      <c r="A225" t="s">
        <v>2049</v>
      </c>
      <c r="B225" s="1">
        <v>45361</v>
      </c>
      <c r="C225" t="s">
        <v>1521</v>
      </c>
      <c r="D225" t="s">
        <v>1670</v>
      </c>
      <c r="E225" t="s">
        <v>1801</v>
      </c>
      <c r="F225">
        <v>4</v>
      </c>
      <c r="G225">
        <v>385.5</v>
      </c>
      <c r="H225">
        <v>0.03</v>
      </c>
      <c r="I225" t="s">
        <v>1826</v>
      </c>
      <c r="J225">
        <v>1495.74</v>
      </c>
    </row>
    <row r="226" spans="1:10">
      <c r="A226" t="s">
        <v>2050</v>
      </c>
      <c r="B226" s="1">
        <v>45915</v>
      </c>
      <c r="C226" t="s">
        <v>344</v>
      </c>
      <c r="D226" t="s">
        <v>1678</v>
      </c>
      <c r="E226" t="s">
        <v>1776</v>
      </c>
      <c r="F226">
        <v>3</v>
      </c>
      <c r="G226">
        <v>548.19000000000005</v>
      </c>
      <c r="H226">
        <v>0.12</v>
      </c>
      <c r="I226" t="s">
        <v>1824</v>
      </c>
      <c r="J226">
        <v>1447.2216000000001</v>
      </c>
    </row>
    <row r="227" spans="1:10">
      <c r="A227" t="s">
        <v>2051</v>
      </c>
      <c r="B227" s="1">
        <v>45607</v>
      </c>
      <c r="C227" t="s">
        <v>255</v>
      </c>
      <c r="D227" t="s">
        <v>1694</v>
      </c>
      <c r="E227" t="s">
        <v>1786</v>
      </c>
      <c r="F227">
        <v>3</v>
      </c>
      <c r="G227">
        <v>927.6</v>
      </c>
      <c r="H227">
        <v>0.09</v>
      </c>
      <c r="I227" t="s">
        <v>1824</v>
      </c>
      <c r="J227">
        <v>2532.348</v>
      </c>
    </row>
    <row r="228" spans="1:10">
      <c r="A228" t="s">
        <v>2052</v>
      </c>
      <c r="B228" s="1">
        <v>45666</v>
      </c>
      <c r="C228" t="s">
        <v>849</v>
      </c>
      <c r="D228" t="s">
        <v>1670</v>
      </c>
      <c r="E228" t="s">
        <v>1766</v>
      </c>
      <c r="F228">
        <v>4</v>
      </c>
      <c r="G228">
        <v>585.04</v>
      </c>
      <c r="H228">
        <v>0.22</v>
      </c>
      <c r="I228" t="s">
        <v>1826</v>
      </c>
      <c r="J228">
        <v>1825.3248000000001</v>
      </c>
    </row>
    <row r="229" spans="1:10">
      <c r="A229" t="s">
        <v>2053</v>
      </c>
      <c r="B229" s="1">
        <v>45406</v>
      </c>
      <c r="C229" t="s">
        <v>1533</v>
      </c>
      <c r="D229" t="s">
        <v>1626</v>
      </c>
      <c r="E229" t="s">
        <v>1761</v>
      </c>
      <c r="F229">
        <v>2</v>
      </c>
      <c r="G229">
        <v>999.89</v>
      </c>
      <c r="H229">
        <v>0.09</v>
      </c>
      <c r="I229" t="s">
        <v>1824</v>
      </c>
      <c r="J229">
        <v>1819.7998</v>
      </c>
    </row>
    <row r="230" spans="1:10">
      <c r="A230" t="s">
        <v>2054</v>
      </c>
      <c r="B230" s="1">
        <v>45284</v>
      </c>
      <c r="C230" t="s">
        <v>378</v>
      </c>
      <c r="D230" t="s">
        <v>1698</v>
      </c>
      <c r="E230" t="s">
        <v>1766</v>
      </c>
      <c r="F230">
        <v>2</v>
      </c>
      <c r="G230">
        <v>848.98</v>
      </c>
      <c r="H230">
        <v>0.04</v>
      </c>
      <c r="I230" t="s">
        <v>1826</v>
      </c>
      <c r="J230">
        <v>1630.0416</v>
      </c>
    </row>
    <row r="231" spans="1:10">
      <c r="A231" t="s">
        <v>2055</v>
      </c>
      <c r="B231" s="1">
        <v>45348</v>
      </c>
      <c r="C231" t="s">
        <v>481</v>
      </c>
      <c r="D231" t="s">
        <v>1668</v>
      </c>
      <c r="E231" t="s">
        <v>1799</v>
      </c>
      <c r="F231">
        <v>3</v>
      </c>
      <c r="G231">
        <v>769.56</v>
      </c>
      <c r="H231">
        <v>0.08</v>
      </c>
      <c r="I231" t="s">
        <v>1824</v>
      </c>
      <c r="J231">
        <v>2123.9856</v>
      </c>
    </row>
    <row r="232" spans="1:10">
      <c r="A232" t="s">
        <v>2056</v>
      </c>
      <c r="B232" s="1">
        <v>45676</v>
      </c>
      <c r="C232" t="s">
        <v>188</v>
      </c>
      <c r="D232" t="s">
        <v>1644</v>
      </c>
      <c r="E232" t="s">
        <v>1797</v>
      </c>
      <c r="F232">
        <v>3</v>
      </c>
      <c r="G232">
        <v>449.88</v>
      </c>
      <c r="H232">
        <v>0.1</v>
      </c>
      <c r="I232" t="s">
        <v>1826</v>
      </c>
      <c r="J232">
        <v>1214.6759999999999</v>
      </c>
    </row>
    <row r="233" spans="1:10">
      <c r="A233" t="s">
        <v>2057</v>
      </c>
      <c r="B233" s="1">
        <v>45863</v>
      </c>
      <c r="C233" t="s">
        <v>875</v>
      </c>
      <c r="D233" t="s">
        <v>1686</v>
      </c>
      <c r="E233" t="s">
        <v>1794</v>
      </c>
      <c r="F233">
        <v>4</v>
      </c>
      <c r="G233">
        <v>383.74</v>
      </c>
      <c r="H233">
        <v>0.01</v>
      </c>
      <c r="I233" t="s">
        <v>1824</v>
      </c>
      <c r="J233">
        <v>1519.6104</v>
      </c>
    </row>
    <row r="234" spans="1:10">
      <c r="A234" t="s">
        <v>2058</v>
      </c>
      <c r="B234" s="1">
        <v>45409</v>
      </c>
      <c r="C234" t="s">
        <v>499</v>
      </c>
      <c r="D234" t="s">
        <v>1664</v>
      </c>
      <c r="E234" t="s">
        <v>1789</v>
      </c>
      <c r="F234">
        <v>4</v>
      </c>
      <c r="G234">
        <v>794.97</v>
      </c>
      <c r="H234">
        <v>0.24</v>
      </c>
      <c r="I234" t="s">
        <v>1826</v>
      </c>
      <c r="J234">
        <v>2416.7087999999999</v>
      </c>
    </row>
    <row r="235" spans="1:10">
      <c r="A235" t="s">
        <v>2059</v>
      </c>
      <c r="B235" s="1">
        <v>45880</v>
      </c>
      <c r="C235" t="s">
        <v>52</v>
      </c>
      <c r="D235" t="s">
        <v>1706</v>
      </c>
      <c r="E235" t="s">
        <v>1773</v>
      </c>
      <c r="F235">
        <v>1</v>
      </c>
      <c r="G235">
        <v>989.63</v>
      </c>
      <c r="H235">
        <v>0.05</v>
      </c>
      <c r="I235" t="s">
        <v>1826</v>
      </c>
      <c r="J235">
        <v>940.1484999999999</v>
      </c>
    </row>
    <row r="236" spans="1:10">
      <c r="A236" t="s">
        <v>2060</v>
      </c>
      <c r="B236" s="1">
        <v>45731</v>
      </c>
      <c r="C236" t="s">
        <v>1053</v>
      </c>
      <c r="D236" t="s">
        <v>1656</v>
      </c>
      <c r="E236" t="s">
        <v>1752</v>
      </c>
      <c r="F236">
        <v>1</v>
      </c>
      <c r="G236">
        <v>447.16</v>
      </c>
      <c r="H236">
        <v>0.22</v>
      </c>
      <c r="I236" t="s">
        <v>1829</v>
      </c>
      <c r="J236">
        <v>348.78480000000002</v>
      </c>
    </row>
    <row r="237" spans="1:10">
      <c r="A237" t="s">
        <v>2061</v>
      </c>
      <c r="B237" s="1">
        <v>45671</v>
      </c>
      <c r="C237" t="s">
        <v>44</v>
      </c>
      <c r="D237" t="s">
        <v>1736</v>
      </c>
      <c r="E237" t="s">
        <v>1776</v>
      </c>
      <c r="F237">
        <v>1</v>
      </c>
      <c r="G237">
        <v>946.9</v>
      </c>
      <c r="H237">
        <v>0.28999999999999998</v>
      </c>
      <c r="I237" t="s">
        <v>1829</v>
      </c>
      <c r="J237">
        <v>672.29899999999998</v>
      </c>
    </row>
    <row r="238" spans="1:10">
      <c r="A238" t="s">
        <v>2062</v>
      </c>
      <c r="B238" s="1">
        <v>45809</v>
      </c>
      <c r="C238" t="s">
        <v>562</v>
      </c>
      <c r="D238" t="s">
        <v>1582</v>
      </c>
      <c r="E238" t="s">
        <v>1752</v>
      </c>
      <c r="F238">
        <v>4</v>
      </c>
      <c r="G238">
        <v>469.68</v>
      </c>
      <c r="H238">
        <v>0.19</v>
      </c>
      <c r="I238" t="s">
        <v>1824</v>
      </c>
      <c r="J238">
        <v>1521.7632000000001</v>
      </c>
    </row>
    <row r="239" spans="1:10">
      <c r="A239" t="s">
        <v>2063</v>
      </c>
      <c r="B239" s="1">
        <v>45559</v>
      </c>
      <c r="C239" t="s">
        <v>1518</v>
      </c>
      <c r="D239" t="s">
        <v>1604</v>
      </c>
      <c r="E239" t="s">
        <v>1807</v>
      </c>
      <c r="F239">
        <v>4</v>
      </c>
      <c r="G239">
        <v>320.64</v>
      </c>
      <c r="H239">
        <v>0.2</v>
      </c>
      <c r="I239" t="s">
        <v>1829</v>
      </c>
      <c r="J239">
        <v>1026.048</v>
      </c>
    </row>
    <row r="240" spans="1:10">
      <c r="A240" t="s">
        <v>2064</v>
      </c>
      <c r="B240" s="1">
        <v>45253</v>
      </c>
      <c r="C240" t="s">
        <v>461</v>
      </c>
      <c r="D240" t="s">
        <v>1578</v>
      </c>
      <c r="E240" t="s">
        <v>1773</v>
      </c>
      <c r="F240">
        <v>1</v>
      </c>
      <c r="G240">
        <v>594.44000000000005</v>
      </c>
      <c r="H240">
        <v>0.21</v>
      </c>
      <c r="I240" t="s">
        <v>1824</v>
      </c>
      <c r="J240">
        <v>469.60759999999999</v>
      </c>
    </row>
    <row r="241" spans="1:10">
      <c r="A241" t="s">
        <v>2065</v>
      </c>
      <c r="B241" s="1">
        <v>45861</v>
      </c>
      <c r="C241" t="s">
        <v>702</v>
      </c>
      <c r="D241" t="s">
        <v>1720</v>
      </c>
      <c r="E241" t="s">
        <v>1782</v>
      </c>
      <c r="F241">
        <v>3</v>
      </c>
      <c r="G241">
        <v>91.7</v>
      </c>
      <c r="H241">
        <v>0.08</v>
      </c>
      <c r="I241" t="s">
        <v>1829</v>
      </c>
      <c r="J241">
        <v>253.09200000000001</v>
      </c>
    </row>
    <row r="242" spans="1:10">
      <c r="A242" t="s">
        <v>2066</v>
      </c>
      <c r="B242" s="1">
        <v>45917</v>
      </c>
      <c r="C242" t="s">
        <v>127</v>
      </c>
      <c r="D242" t="s">
        <v>1672</v>
      </c>
      <c r="E242" t="s">
        <v>1794</v>
      </c>
      <c r="F242">
        <v>3</v>
      </c>
      <c r="G242">
        <v>741.33</v>
      </c>
      <c r="H242">
        <v>0.03</v>
      </c>
      <c r="I242" t="s">
        <v>1824</v>
      </c>
      <c r="J242">
        <v>2157.2703000000001</v>
      </c>
    </row>
    <row r="243" spans="1:10">
      <c r="A243" t="s">
        <v>2067</v>
      </c>
      <c r="B243" s="1">
        <v>45754</v>
      </c>
      <c r="C243" t="s">
        <v>1466</v>
      </c>
      <c r="D243" t="s">
        <v>1580</v>
      </c>
      <c r="E243" t="s">
        <v>1813</v>
      </c>
      <c r="F243">
        <v>1</v>
      </c>
      <c r="G243">
        <v>922.78</v>
      </c>
      <c r="H243">
        <v>0.28999999999999998</v>
      </c>
      <c r="I243" t="s">
        <v>1829</v>
      </c>
      <c r="J243">
        <v>655.17379999999991</v>
      </c>
    </row>
    <row r="244" spans="1:10">
      <c r="A244" t="s">
        <v>2068</v>
      </c>
      <c r="B244" s="1">
        <v>45312</v>
      </c>
      <c r="C244" t="s">
        <v>1023</v>
      </c>
      <c r="D244" t="s">
        <v>1562</v>
      </c>
      <c r="E244" t="s">
        <v>1804</v>
      </c>
      <c r="F244">
        <v>1</v>
      </c>
      <c r="G244">
        <v>394.35</v>
      </c>
      <c r="H244">
        <v>0.09</v>
      </c>
      <c r="I244" t="s">
        <v>1826</v>
      </c>
      <c r="J244">
        <v>358.85849999999999</v>
      </c>
    </row>
    <row r="245" spans="1:10">
      <c r="A245" t="s">
        <v>2069</v>
      </c>
      <c r="B245" s="1">
        <v>45480</v>
      </c>
      <c r="C245" t="s">
        <v>1139</v>
      </c>
      <c r="D245" t="s">
        <v>1678</v>
      </c>
      <c r="E245" t="s">
        <v>1792</v>
      </c>
      <c r="F245">
        <v>2</v>
      </c>
      <c r="G245">
        <v>703.95</v>
      </c>
      <c r="H245">
        <v>0.03</v>
      </c>
      <c r="I245" t="s">
        <v>1824</v>
      </c>
      <c r="J245">
        <v>1365.663</v>
      </c>
    </row>
    <row r="246" spans="1:10">
      <c r="A246" t="s">
        <v>2070</v>
      </c>
      <c r="B246" s="1">
        <v>45780</v>
      </c>
      <c r="C246" t="s">
        <v>654</v>
      </c>
      <c r="D246" t="s">
        <v>1576</v>
      </c>
      <c r="E246" t="s">
        <v>1752</v>
      </c>
      <c r="F246">
        <v>4</v>
      </c>
      <c r="G246">
        <v>452.67</v>
      </c>
      <c r="H246">
        <v>0.28000000000000003</v>
      </c>
      <c r="I246" t="s">
        <v>1826</v>
      </c>
      <c r="J246">
        <v>1303.6895999999999</v>
      </c>
    </row>
    <row r="247" spans="1:10">
      <c r="A247" t="s">
        <v>2071</v>
      </c>
      <c r="B247" s="1">
        <v>45349</v>
      </c>
      <c r="C247" t="s">
        <v>1428</v>
      </c>
      <c r="D247" t="s">
        <v>1562</v>
      </c>
      <c r="E247" t="s">
        <v>1779</v>
      </c>
      <c r="F247">
        <v>2</v>
      </c>
      <c r="G247">
        <v>377.3</v>
      </c>
      <c r="H247">
        <v>0.15</v>
      </c>
      <c r="I247" t="s">
        <v>1826</v>
      </c>
      <c r="J247">
        <v>641.41</v>
      </c>
    </row>
    <row r="248" spans="1:10">
      <c r="A248" t="s">
        <v>2072</v>
      </c>
      <c r="B248" s="1">
        <v>45846</v>
      </c>
      <c r="C248" t="s">
        <v>1080</v>
      </c>
      <c r="D248" t="s">
        <v>1696</v>
      </c>
      <c r="E248" t="s">
        <v>1779</v>
      </c>
      <c r="F248">
        <v>2</v>
      </c>
      <c r="G248">
        <v>130.47999999999999</v>
      </c>
      <c r="H248">
        <v>0.23</v>
      </c>
      <c r="I248" t="s">
        <v>1826</v>
      </c>
      <c r="J248">
        <v>200.9392</v>
      </c>
    </row>
    <row r="249" spans="1:10">
      <c r="A249" t="s">
        <v>2073</v>
      </c>
      <c r="B249" s="1">
        <v>45729</v>
      </c>
      <c r="C249" t="s">
        <v>1349</v>
      </c>
      <c r="D249" t="s">
        <v>1736</v>
      </c>
      <c r="E249" t="s">
        <v>1794</v>
      </c>
      <c r="F249">
        <v>1</v>
      </c>
      <c r="G249">
        <v>809.45</v>
      </c>
      <c r="H249">
        <v>0.09</v>
      </c>
      <c r="I249" t="s">
        <v>1829</v>
      </c>
      <c r="J249">
        <v>736.59950000000003</v>
      </c>
    </row>
    <row r="250" spans="1:10">
      <c r="A250" t="s">
        <v>2074</v>
      </c>
      <c r="B250" s="1">
        <v>45768</v>
      </c>
      <c r="C250" t="s">
        <v>301</v>
      </c>
      <c r="D250" t="s">
        <v>1638</v>
      </c>
      <c r="E250" t="s">
        <v>1786</v>
      </c>
      <c r="F250">
        <v>3</v>
      </c>
      <c r="G250">
        <v>499.12</v>
      </c>
      <c r="H250">
        <v>0.05</v>
      </c>
      <c r="I250" t="s">
        <v>1826</v>
      </c>
      <c r="J250">
        <v>1422.492</v>
      </c>
    </row>
    <row r="251" spans="1:10">
      <c r="A251" t="s">
        <v>2075</v>
      </c>
      <c r="B251" s="1">
        <v>45606</v>
      </c>
      <c r="C251" t="s">
        <v>100</v>
      </c>
      <c r="D251" t="s">
        <v>1684</v>
      </c>
      <c r="E251" t="s">
        <v>1766</v>
      </c>
      <c r="F251">
        <v>2</v>
      </c>
      <c r="G251">
        <v>894.58</v>
      </c>
      <c r="H251">
        <v>0.25</v>
      </c>
      <c r="I251" t="s">
        <v>1824</v>
      </c>
      <c r="J251">
        <v>1341.87</v>
      </c>
    </row>
    <row r="252" spans="1:10">
      <c r="A252" t="s">
        <v>2076</v>
      </c>
      <c r="B252" s="1">
        <v>45513</v>
      </c>
      <c r="C252" t="s">
        <v>449</v>
      </c>
      <c r="D252" t="s">
        <v>1698</v>
      </c>
      <c r="E252" t="s">
        <v>1786</v>
      </c>
      <c r="F252">
        <v>4</v>
      </c>
      <c r="G252">
        <v>578.39</v>
      </c>
      <c r="H252">
        <v>0.01</v>
      </c>
      <c r="I252" t="s">
        <v>1824</v>
      </c>
      <c r="J252">
        <v>2290.4243999999999</v>
      </c>
    </row>
    <row r="253" spans="1:10">
      <c r="A253" t="s">
        <v>2077</v>
      </c>
      <c r="B253" s="1">
        <v>45356</v>
      </c>
      <c r="C253" t="s">
        <v>1492</v>
      </c>
      <c r="D253" t="s">
        <v>1630</v>
      </c>
      <c r="E253" t="s">
        <v>1807</v>
      </c>
      <c r="F253">
        <v>4</v>
      </c>
      <c r="G253">
        <v>982.45</v>
      </c>
      <c r="H253">
        <v>0.2</v>
      </c>
      <c r="I253" t="s">
        <v>1826</v>
      </c>
      <c r="J253">
        <v>3143.84</v>
      </c>
    </row>
    <row r="254" spans="1:10">
      <c r="A254" t="s">
        <v>2078</v>
      </c>
      <c r="B254" s="1">
        <v>45925</v>
      </c>
      <c r="C254" t="s">
        <v>1389</v>
      </c>
      <c r="D254" t="s">
        <v>1744</v>
      </c>
      <c r="E254" t="s">
        <v>1813</v>
      </c>
      <c r="F254">
        <v>1</v>
      </c>
      <c r="G254">
        <v>549.52</v>
      </c>
      <c r="H254">
        <v>0.1</v>
      </c>
      <c r="I254" t="s">
        <v>1826</v>
      </c>
      <c r="J254">
        <v>494.56799999999998</v>
      </c>
    </row>
    <row r="255" spans="1:10">
      <c r="A255" t="s">
        <v>2079</v>
      </c>
      <c r="B255" s="1">
        <v>45876</v>
      </c>
      <c r="C255" t="s">
        <v>770</v>
      </c>
      <c r="D255" t="s">
        <v>1732</v>
      </c>
      <c r="E255" t="s">
        <v>1810</v>
      </c>
      <c r="F255">
        <v>2</v>
      </c>
      <c r="G255">
        <v>239.92</v>
      </c>
      <c r="H255">
        <v>0.16</v>
      </c>
      <c r="I255" t="s">
        <v>1824</v>
      </c>
      <c r="J255">
        <v>403.06560000000002</v>
      </c>
    </row>
    <row r="256" spans="1:10">
      <c r="A256" t="s">
        <v>2080</v>
      </c>
      <c r="B256" s="1">
        <v>45338</v>
      </c>
      <c r="C256" t="s">
        <v>298</v>
      </c>
      <c r="D256" t="s">
        <v>1732</v>
      </c>
      <c r="E256" t="s">
        <v>1776</v>
      </c>
      <c r="F256">
        <v>2</v>
      </c>
      <c r="G256">
        <v>878.05</v>
      </c>
      <c r="H256">
        <v>0.11</v>
      </c>
      <c r="I256" t="s">
        <v>1826</v>
      </c>
      <c r="J256">
        <v>1562.9290000000001</v>
      </c>
    </row>
    <row r="257" spans="1:10">
      <c r="A257" t="s">
        <v>2081</v>
      </c>
      <c r="B257" s="1">
        <v>45746</v>
      </c>
      <c r="C257" t="s">
        <v>172</v>
      </c>
      <c r="D257" t="s">
        <v>1546</v>
      </c>
      <c r="E257" t="s">
        <v>1786</v>
      </c>
      <c r="F257">
        <v>3</v>
      </c>
      <c r="G257">
        <v>546.96</v>
      </c>
      <c r="H257">
        <v>0.19</v>
      </c>
      <c r="I257" t="s">
        <v>1824</v>
      </c>
      <c r="J257">
        <v>1329.1128000000001</v>
      </c>
    </row>
    <row r="258" spans="1:10">
      <c r="A258" t="s">
        <v>2082</v>
      </c>
      <c r="B258" s="1">
        <v>45706</v>
      </c>
      <c r="C258" t="s">
        <v>1452</v>
      </c>
      <c r="D258" t="s">
        <v>1582</v>
      </c>
      <c r="E258" t="s">
        <v>1789</v>
      </c>
      <c r="F258">
        <v>2</v>
      </c>
      <c r="G258">
        <v>71.77</v>
      </c>
      <c r="H258">
        <v>0.22</v>
      </c>
      <c r="I258" t="s">
        <v>1824</v>
      </c>
      <c r="J258">
        <v>111.96120000000001</v>
      </c>
    </row>
    <row r="259" spans="1:10">
      <c r="A259" t="s">
        <v>2083</v>
      </c>
      <c r="B259" s="1">
        <v>45717</v>
      </c>
      <c r="C259" t="s">
        <v>63</v>
      </c>
      <c r="D259" t="s">
        <v>1596</v>
      </c>
      <c r="E259" t="s">
        <v>1757</v>
      </c>
      <c r="F259">
        <v>2</v>
      </c>
      <c r="G259">
        <v>679.86</v>
      </c>
      <c r="H259">
        <v>0.22</v>
      </c>
      <c r="I259" t="s">
        <v>1829</v>
      </c>
      <c r="J259">
        <v>1060.5816</v>
      </c>
    </row>
    <row r="260" spans="1:10">
      <c r="A260" t="s">
        <v>2084</v>
      </c>
      <c r="B260" s="1">
        <v>45300</v>
      </c>
      <c r="C260" t="s">
        <v>464</v>
      </c>
      <c r="D260" t="s">
        <v>1618</v>
      </c>
      <c r="E260" t="s">
        <v>1807</v>
      </c>
      <c r="F260">
        <v>1</v>
      </c>
      <c r="G260">
        <v>222.94</v>
      </c>
      <c r="H260">
        <v>0.19</v>
      </c>
      <c r="I260" t="s">
        <v>1824</v>
      </c>
      <c r="J260">
        <v>180.5814</v>
      </c>
    </row>
    <row r="261" spans="1:10">
      <c r="A261" t="s">
        <v>2085</v>
      </c>
      <c r="B261" s="1">
        <v>45773</v>
      </c>
      <c r="C261" t="s">
        <v>794</v>
      </c>
      <c r="D261" t="s">
        <v>1618</v>
      </c>
      <c r="E261" t="s">
        <v>1761</v>
      </c>
      <c r="F261">
        <v>2</v>
      </c>
      <c r="G261">
        <v>355.3</v>
      </c>
      <c r="I261" t="s">
        <v>1826</v>
      </c>
      <c r="J261">
        <v>589.798</v>
      </c>
    </row>
    <row r="262" spans="1:10">
      <c r="A262" t="s">
        <v>2086</v>
      </c>
      <c r="B262" s="1">
        <v>45497</v>
      </c>
      <c r="C262" t="s">
        <v>366</v>
      </c>
      <c r="D262" t="s">
        <v>1726</v>
      </c>
      <c r="E262" t="s">
        <v>1813</v>
      </c>
      <c r="F262">
        <v>4</v>
      </c>
      <c r="G262">
        <v>611.29999999999995</v>
      </c>
      <c r="H262">
        <v>0.11</v>
      </c>
      <c r="I262" t="s">
        <v>1826</v>
      </c>
      <c r="J262">
        <v>2176.2280000000001</v>
      </c>
    </row>
    <row r="263" spans="1:10">
      <c r="A263" t="s">
        <v>2087</v>
      </c>
      <c r="B263" s="1">
        <v>45742</v>
      </c>
      <c r="C263" t="s">
        <v>1047</v>
      </c>
      <c r="D263" t="s">
        <v>1543</v>
      </c>
      <c r="E263" t="s">
        <v>1782</v>
      </c>
      <c r="F263">
        <v>4</v>
      </c>
      <c r="G263">
        <v>849.21</v>
      </c>
      <c r="H263">
        <v>7.0000000000000007E-2</v>
      </c>
      <c r="I263" t="s">
        <v>1824</v>
      </c>
      <c r="J263">
        <v>3159.0612000000001</v>
      </c>
    </row>
    <row r="264" spans="1:10">
      <c r="A264" t="s">
        <v>2088</v>
      </c>
      <c r="B264" s="1">
        <v>45713</v>
      </c>
      <c r="C264" t="s">
        <v>681</v>
      </c>
      <c r="D264" t="s">
        <v>1632</v>
      </c>
      <c r="E264" t="s">
        <v>1779</v>
      </c>
      <c r="F264">
        <v>3</v>
      </c>
      <c r="G264">
        <v>553.12</v>
      </c>
      <c r="H264">
        <v>0.28000000000000003</v>
      </c>
      <c r="I264" t="s">
        <v>1829</v>
      </c>
      <c r="J264">
        <v>1194.7392</v>
      </c>
    </row>
    <row r="265" spans="1:10">
      <c r="A265" t="s">
        <v>2089</v>
      </c>
      <c r="B265" s="1">
        <v>45826</v>
      </c>
      <c r="C265" t="s">
        <v>896</v>
      </c>
      <c r="D265" t="s">
        <v>1730</v>
      </c>
      <c r="E265" t="s">
        <v>1786</v>
      </c>
      <c r="F265">
        <v>2</v>
      </c>
      <c r="G265">
        <v>903.08</v>
      </c>
      <c r="H265">
        <v>0.18</v>
      </c>
      <c r="I265" t="s">
        <v>1829</v>
      </c>
      <c r="J265">
        <v>1481.0512000000001</v>
      </c>
    </row>
    <row r="266" spans="1:10">
      <c r="A266" t="s">
        <v>2090</v>
      </c>
      <c r="B266" s="1">
        <v>45648</v>
      </c>
      <c r="C266" t="s">
        <v>1472</v>
      </c>
      <c r="D266" t="s">
        <v>1580</v>
      </c>
      <c r="E266" t="s">
        <v>1792</v>
      </c>
      <c r="F266">
        <v>4</v>
      </c>
      <c r="G266">
        <v>640.23</v>
      </c>
      <c r="H266">
        <v>0.06</v>
      </c>
      <c r="I266" t="s">
        <v>1829</v>
      </c>
      <c r="J266">
        <v>2407.2647999999999</v>
      </c>
    </row>
    <row r="267" spans="1:10">
      <c r="A267" t="s">
        <v>2091</v>
      </c>
      <c r="B267" s="1">
        <v>45836</v>
      </c>
      <c r="C267" t="s">
        <v>478</v>
      </c>
      <c r="D267" t="s">
        <v>1590</v>
      </c>
      <c r="E267" t="s">
        <v>1776</v>
      </c>
      <c r="F267">
        <v>1</v>
      </c>
      <c r="G267">
        <v>518</v>
      </c>
      <c r="H267">
        <v>0.25</v>
      </c>
      <c r="I267" t="s">
        <v>1824</v>
      </c>
      <c r="J267">
        <v>388.5</v>
      </c>
    </row>
    <row r="268" spans="1:10">
      <c r="A268" t="s">
        <v>2092</v>
      </c>
      <c r="B268" s="1">
        <v>45437</v>
      </c>
      <c r="C268" t="s">
        <v>1343</v>
      </c>
      <c r="D268" t="s">
        <v>1676</v>
      </c>
      <c r="E268" t="s">
        <v>1769</v>
      </c>
      <c r="F268">
        <v>4</v>
      </c>
      <c r="G268">
        <v>779.25</v>
      </c>
      <c r="H268">
        <v>0.25</v>
      </c>
      <c r="I268" t="s">
        <v>1824</v>
      </c>
      <c r="J268">
        <v>2337.75</v>
      </c>
    </row>
    <row r="269" spans="1:10">
      <c r="A269" t="s">
        <v>2093</v>
      </c>
      <c r="B269" s="1">
        <v>45807</v>
      </c>
      <c r="C269" t="s">
        <v>411</v>
      </c>
      <c r="D269" t="s">
        <v>1714</v>
      </c>
      <c r="E269" t="s">
        <v>1779</v>
      </c>
      <c r="F269">
        <v>2</v>
      </c>
      <c r="G269">
        <v>467.75</v>
      </c>
      <c r="H269">
        <v>0.26</v>
      </c>
      <c r="I269" t="s">
        <v>1824</v>
      </c>
      <c r="J269">
        <v>692.27</v>
      </c>
    </row>
    <row r="270" spans="1:10">
      <c r="A270" t="s">
        <v>2094</v>
      </c>
      <c r="B270" s="1">
        <v>45555</v>
      </c>
      <c r="C270" t="s">
        <v>1263</v>
      </c>
      <c r="D270" t="s">
        <v>1728</v>
      </c>
      <c r="E270" t="s">
        <v>1810</v>
      </c>
      <c r="F270">
        <v>3</v>
      </c>
      <c r="H270">
        <v>0.06</v>
      </c>
      <c r="I270" t="s">
        <v>1824</v>
      </c>
      <c r="J270">
        <v>315.24779999999998</v>
      </c>
    </row>
    <row r="271" spans="1:10">
      <c r="A271" t="s">
        <v>2095</v>
      </c>
      <c r="B271" s="1">
        <v>45803</v>
      </c>
      <c r="C271" t="s">
        <v>711</v>
      </c>
      <c r="D271" t="s">
        <v>1622</v>
      </c>
      <c r="E271" t="s">
        <v>1752</v>
      </c>
      <c r="F271">
        <v>4</v>
      </c>
      <c r="G271">
        <v>747.01</v>
      </c>
      <c r="H271">
        <v>0.13</v>
      </c>
      <c r="I271" t="s">
        <v>1826</v>
      </c>
      <c r="J271">
        <v>2599.5947999999999</v>
      </c>
    </row>
    <row r="272" spans="1:10">
      <c r="A272" t="s">
        <v>2096</v>
      </c>
      <c r="B272" s="1">
        <v>45735</v>
      </c>
      <c r="C272" t="s">
        <v>360</v>
      </c>
      <c r="D272" t="s">
        <v>1726</v>
      </c>
      <c r="E272" t="s">
        <v>1794</v>
      </c>
      <c r="F272">
        <v>4</v>
      </c>
      <c r="G272">
        <v>461.83</v>
      </c>
      <c r="H272">
        <v>0.28000000000000003</v>
      </c>
      <c r="I272" t="s">
        <v>1826</v>
      </c>
      <c r="J272">
        <v>1330.0704000000001</v>
      </c>
    </row>
    <row r="273" spans="1:10">
      <c r="A273" t="s">
        <v>2097</v>
      </c>
      <c r="B273" s="1">
        <v>45750</v>
      </c>
      <c r="C273" t="s">
        <v>458</v>
      </c>
      <c r="D273" t="s">
        <v>1688</v>
      </c>
      <c r="E273" t="s">
        <v>1782</v>
      </c>
      <c r="F273">
        <v>2</v>
      </c>
      <c r="G273">
        <v>105.15</v>
      </c>
      <c r="H273">
        <v>0.06</v>
      </c>
      <c r="I273" t="s">
        <v>1824</v>
      </c>
      <c r="J273">
        <v>197.68199999999999</v>
      </c>
    </row>
    <row r="274" spans="1:10">
      <c r="A274" t="s">
        <v>2098</v>
      </c>
      <c r="B274" s="1">
        <v>45693</v>
      </c>
      <c r="C274" t="s">
        <v>134</v>
      </c>
      <c r="D274" t="s">
        <v>1594</v>
      </c>
      <c r="E274" t="s">
        <v>1766</v>
      </c>
      <c r="F274">
        <v>3</v>
      </c>
      <c r="G274">
        <v>610.24</v>
      </c>
      <c r="H274">
        <v>0.17</v>
      </c>
      <c r="I274" t="s">
        <v>1829</v>
      </c>
      <c r="J274">
        <v>1519.4975999999999</v>
      </c>
    </row>
    <row r="275" spans="1:10">
      <c r="A275" t="s">
        <v>2099</v>
      </c>
      <c r="B275" s="1">
        <v>45667</v>
      </c>
      <c r="C275" t="s">
        <v>984</v>
      </c>
      <c r="D275" t="s">
        <v>1696</v>
      </c>
      <c r="E275" t="s">
        <v>1782</v>
      </c>
      <c r="F275">
        <v>1</v>
      </c>
      <c r="G275">
        <v>872.12</v>
      </c>
      <c r="H275">
        <v>7.0000000000000007E-2</v>
      </c>
      <c r="I275" t="s">
        <v>1826</v>
      </c>
      <c r="J275">
        <v>811.07159999999999</v>
      </c>
    </row>
    <row r="276" spans="1:10">
      <c r="A276" t="s">
        <v>2100</v>
      </c>
      <c r="B276" s="1">
        <v>45316</v>
      </c>
      <c r="C276" t="s">
        <v>1343</v>
      </c>
      <c r="D276" t="s">
        <v>1568</v>
      </c>
      <c r="E276" t="s">
        <v>1757</v>
      </c>
      <c r="F276">
        <v>1</v>
      </c>
      <c r="G276">
        <v>406.79</v>
      </c>
      <c r="H276">
        <v>0.03</v>
      </c>
      <c r="I276" t="s">
        <v>1829</v>
      </c>
      <c r="J276">
        <v>394.58629999999999</v>
      </c>
    </row>
    <row r="277" spans="1:10">
      <c r="A277" t="s">
        <v>2101</v>
      </c>
      <c r="B277" s="1">
        <v>45932</v>
      </c>
      <c r="C277" t="s">
        <v>1163</v>
      </c>
      <c r="D277" t="s">
        <v>1656</v>
      </c>
      <c r="E277" t="s">
        <v>1799</v>
      </c>
      <c r="F277">
        <v>1</v>
      </c>
      <c r="G277">
        <v>606.01</v>
      </c>
      <c r="H277">
        <v>0.04</v>
      </c>
      <c r="I277" t="s">
        <v>1826</v>
      </c>
      <c r="J277">
        <v>581.76959999999997</v>
      </c>
    </row>
    <row r="278" spans="1:10">
      <c r="A278" t="s">
        <v>2102</v>
      </c>
      <c r="B278" s="1">
        <v>45483</v>
      </c>
      <c r="C278" t="s">
        <v>1095</v>
      </c>
      <c r="D278" t="s">
        <v>1582</v>
      </c>
      <c r="E278" t="s">
        <v>1773</v>
      </c>
      <c r="F278">
        <v>4</v>
      </c>
      <c r="G278">
        <v>322.58</v>
      </c>
      <c r="H278">
        <v>0.06</v>
      </c>
      <c r="I278" t="s">
        <v>1824</v>
      </c>
      <c r="J278">
        <v>1212.9007999999999</v>
      </c>
    </row>
    <row r="279" spans="1:10">
      <c r="A279" t="s">
        <v>2103</v>
      </c>
      <c r="B279" s="1">
        <v>45661</v>
      </c>
      <c r="C279" t="s">
        <v>1489</v>
      </c>
      <c r="D279" t="s">
        <v>1702</v>
      </c>
      <c r="E279" t="s">
        <v>1810</v>
      </c>
      <c r="F279">
        <v>4</v>
      </c>
      <c r="G279">
        <v>463.17</v>
      </c>
      <c r="H279">
        <v>0.06</v>
      </c>
      <c r="I279" t="s">
        <v>1826</v>
      </c>
      <c r="J279">
        <v>1741.5192</v>
      </c>
    </row>
    <row r="280" spans="1:10">
      <c r="A280" t="s">
        <v>2104</v>
      </c>
      <c r="B280" s="1">
        <v>45798</v>
      </c>
      <c r="C280" t="s">
        <v>996</v>
      </c>
      <c r="D280" t="s">
        <v>1598</v>
      </c>
      <c r="E280" t="s">
        <v>1779</v>
      </c>
      <c r="F280">
        <v>4</v>
      </c>
      <c r="G280">
        <v>285.82</v>
      </c>
      <c r="H280">
        <v>0.18</v>
      </c>
      <c r="I280" t="s">
        <v>1826</v>
      </c>
      <c r="J280">
        <v>937.4896</v>
      </c>
    </row>
    <row r="281" spans="1:10">
      <c r="A281" t="s">
        <v>2105</v>
      </c>
      <c r="B281" s="1">
        <v>45868</v>
      </c>
      <c r="C281" t="s">
        <v>1026</v>
      </c>
      <c r="D281" t="s">
        <v>1622</v>
      </c>
      <c r="E281" t="s">
        <v>1792</v>
      </c>
      <c r="F281">
        <v>3</v>
      </c>
      <c r="G281">
        <v>995.38</v>
      </c>
      <c r="H281">
        <v>0.1</v>
      </c>
      <c r="I281" t="s">
        <v>1826</v>
      </c>
      <c r="J281">
        <v>2687.5259999999998</v>
      </c>
    </row>
    <row r="282" spans="1:10">
      <c r="A282" t="s">
        <v>2106</v>
      </c>
      <c r="B282" s="1">
        <v>45757</v>
      </c>
      <c r="C282" t="s">
        <v>414</v>
      </c>
      <c r="D282" t="s">
        <v>1672</v>
      </c>
      <c r="E282" t="s">
        <v>1782</v>
      </c>
      <c r="F282">
        <v>1</v>
      </c>
      <c r="G282">
        <v>329.31</v>
      </c>
      <c r="H282">
        <v>0.09</v>
      </c>
      <c r="I282" t="s">
        <v>1824</v>
      </c>
      <c r="J282">
        <v>299.6721</v>
      </c>
    </row>
    <row r="283" spans="1:10">
      <c r="A283" t="s">
        <v>2107</v>
      </c>
      <c r="B283" s="1">
        <v>45475</v>
      </c>
      <c r="C283" t="s">
        <v>1507</v>
      </c>
      <c r="D283" t="s">
        <v>1642</v>
      </c>
      <c r="E283" t="s">
        <v>1804</v>
      </c>
      <c r="F283">
        <v>3</v>
      </c>
      <c r="G283">
        <v>64.2</v>
      </c>
      <c r="H283">
        <v>0.08</v>
      </c>
      <c r="I283" t="s">
        <v>1829</v>
      </c>
      <c r="J283">
        <v>177.19200000000001</v>
      </c>
    </row>
    <row r="284" spans="1:10">
      <c r="A284" t="s">
        <v>2108</v>
      </c>
      <c r="B284" s="1">
        <v>45829</v>
      </c>
      <c r="C284" t="s">
        <v>836</v>
      </c>
      <c r="D284" t="s">
        <v>1570</v>
      </c>
      <c r="E284" t="s">
        <v>1797</v>
      </c>
      <c r="F284">
        <v>3</v>
      </c>
      <c r="G284">
        <v>697.13</v>
      </c>
      <c r="H284">
        <v>0.25</v>
      </c>
      <c r="I284" t="s">
        <v>1829</v>
      </c>
      <c r="J284">
        <v>1568.5425</v>
      </c>
    </row>
    <row r="285" spans="1:10">
      <c r="A285" t="s">
        <v>2109</v>
      </c>
      <c r="B285" s="1">
        <v>45639</v>
      </c>
      <c r="C285" t="s">
        <v>97</v>
      </c>
      <c r="D285" t="s">
        <v>1565</v>
      </c>
      <c r="E285" t="s">
        <v>1773</v>
      </c>
      <c r="F285">
        <v>3</v>
      </c>
      <c r="G285">
        <v>134.30000000000001</v>
      </c>
      <c r="H285">
        <v>0.14000000000000001</v>
      </c>
      <c r="I285" t="s">
        <v>1824</v>
      </c>
      <c r="J285">
        <v>346.49400000000003</v>
      </c>
    </row>
    <row r="286" spans="1:10">
      <c r="A286" t="s">
        <v>2110</v>
      </c>
      <c r="B286" s="1">
        <v>45518</v>
      </c>
      <c r="C286" t="s">
        <v>830</v>
      </c>
      <c r="D286" t="s">
        <v>1716</v>
      </c>
      <c r="E286" t="s">
        <v>1797</v>
      </c>
      <c r="F286">
        <v>1</v>
      </c>
      <c r="G286">
        <v>520.92999999999995</v>
      </c>
      <c r="H286">
        <v>0.15</v>
      </c>
      <c r="I286" t="s">
        <v>1824</v>
      </c>
      <c r="J286">
        <v>442.79050000000001</v>
      </c>
    </row>
    <row r="287" spans="1:10">
      <c r="A287" t="s">
        <v>2111</v>
      </c>
      <c r="B287" s="1">
        <v>45721</v>
      </c>
      <c r="C287" t="s">
        <v>727</v>
      </c>
      <c r="D287" t="s">
        <v>1586</v>
      </c>
      <c r="E287" t="s">
        <v>1779</v>
      </c>
      <c r="F287">
        <v>2</v>
      </c>
      <c r="G287">
        <v>350.12</v>
      </c>
      <c r="H287">
        <v>0.21</v>
      </c>
      <c r="I287" t="s">
        <v>1829</v>
      </c>
      <c r="J287">
        <v>553.18960000000004</v>
      </c>
    </row>
    <row r="288" spans="1:10">
      <c r="A288" t="s">
        <v>2112</v>
      </c>
      <c r="B288" s="1">
        <v>45308</v>
      </c>
      <c r="C288" t="s">
        <v>1437</v>
      </c>
      <c r="D288" t="s">
        <v>1644</v>
      </c>
      <c r="E288" t="s">
        <v>1813</v>
      </c>
      <c r="F288">
        <v>3</v>
      </c>
      <c r="G288">
        <v>807.95</v>
      </c>
      <c r="H288">
        <v>0.1</v>
      </c>
      <c r="I288" t="s">
        <v>1826</v>
      </c>
      <c r="J288">
        <v>2181.4650000000011</v>
      </c>
    </row>
    <row r="289" spans="1:10">
      <c r="A289" t="s">
        <v>2113</v>
      </c>
      <c r="B289" s="1">
        <v>45889</v>
      </c>
      <c r="C289" t="s">
        <v>1053</v>
      </c>
      <c r="D289" t="s">
        <v>1624</v>
      </c>
      <c r="E289" t="s">
        <v>1776</v>
      </c>
      <c r="F289">
        <v>4</v>
      </c>
      <c r="G289">
        <v>766.03</v>
      </c>
      <c r="H289">
        <v>0.28999999999999998</v>
      </c>
      <c r="I289" t="s">
        <v>1826</v>
      </c>
      <c r="J289">
        <v>2175.5252</v>
      </c>
    </row>
    <row r="290" spans="1:10">
      <c r="A290" t="s">
        <v>2114</v>
      </c>
      <c r="B290" s="1">
        <v>45386</v>
      </c>
      <c r="C290" t="s">
        <v>601</v>
      </c>
      <c r="D290" t="s">
        <v>1662</v>
      </c>
      <c r="E290" t="s">
        <v>1782</v>
      </c>
      <c r="F290">
        <v>3</v>
      </c>
      <c r="G290">
        <v>545.1</v>
      </c>
      <c r="H290">
        <v>0.08</v>
      </c>
      <c r="I290" t="s">
        <v>1829</v>
      </c>
      <c r="J290">
        <v>1504.4760000000001</v>
      </c>
    </row>
    <row r="291" spans="1:10">
      <c r="A291" t="s">
        <v>2115</v>
      </c>
      <c r="B291" s="1">
        <v>45438</v>
      </c>
      <c r="C291" t="s">
        <v>839</v>
      </c>
      <c r="D291" t="s">
        <v>1678</v>
      </c>
      <c r="E291" t="s">
        <v>1779</v>
      </c>
      <c r="F291">
        <v>1</v>
      </c>
      <c r="G291">
        <v>203.61</v>
      </c>
      <c r="H291">
        <v>0.24</v>
      </c>
      <c r="I291" t="s">
        <v>1829</v>
      </c>
      <c r="J291">
        <v>154.74359999999999</v>
      </c>
    </row>
    <row r="292" spans="1:10">
      <c r="A292" t="s">
        <v>2116</v>
      </c>
      <c r="B292" s="1">
        <v>45856</v>
      </c>
      <c r="C292" t="s">
        <v>1295</v>
      </c>
      <c r="D292" t="s">
        <v>1742</v>
      </c>
      <c r="E292" t="s">
        <v>1801</v>
      </c>
      <c r="F292">
        <v>4</v>
      </c>
      <c r="G292">
        <v>493.8</v>
      </c>
      <c r="H292">
        <v>0.24</v>
      </c>
      <c r="I292" t="s">
        <v>1829</v>
      </c>
      <c r="J292">
        <v>1501.152</v>
      </c>
    </row>
    <row r="293" spans="1:10">
      <c r="A293" t="s">
        <v>2117</v>
      </c>
      <c r="B293" s="1">
        <v>45485</v>
      </c>
      <c r="C293" t="s">
        <v>78</v>
      </c>
      <c r="D293" t="s">
        <v>1630</v>
      </c>
      <c r="E293" t="s">
        <v>1807</v>
      </c>
      <c r="F293">
        <v>1</v>
      </c>
      <c r="G293">
        <v>640.54999999999995</v>
      </c>
      <c r="H293">
        <v>0.25</v>
      </c>
      <c r="I293" t="s">
        <v>1824</v>
      </c>
      <c r="J293">
        <v>480.41250000000002</v>
      </c>
    </row>
    <row r="294" spans="1:10">
      <c r="A294" t="s">
        <v>2118</v>
      </c>
      <c r="B294" s="1">
        <v>45545</v>
      </c>
      <c r="C294" t="s">
        <v>414</v>
      </c>
      <c r="D294" t="s">
        <v>1696</v>
      </c>
      <c r="E294" t="s">
        <v>1769</v>
      </c>
      <c r="F294">
        <v>1</v>
      </c>
      <c r="G294">
        <v>702.53</v>
      </c>
      <c r="H294">
        <v>0.3</v>
      </c>
      <c r="I294" t="s">
        <v>1824</v>
      </c>
      <c r="J294">
        <v>491.77100000000002</v>
      </c>
    </row>
    <row r="295" spans="1:10">
      <c r="A295" t="s">
        <v>2119</v>
      </c>
      <c r="B295" s="1">
        <v>45826</v>
      </c>
      <c r="C295" t="s">
        <v>724</v>
      </c>
      <c r="D295" t="s">
        <v>1626</v>
      </c>
      <c r="E295" t="s">
        <v>1782</v>
      </c>
      <c r="F295">
        <v>4</v>
      </c>
      <c r="G295">
        <v>139.94</v>
      </c>
      <c r="H295">
        <v>0.24</v>
      </c>
      <c r="I295" t="s">
        <v>1824</v>
      </c>
      <c r="J295">
        <v>425.41759999999999</v>
      </c>
    </row>
    <row r="296" spans="1:10">
      <c r="A296" t="s">
        <v>2120</v>
      </c>
      <c r="B296" s="1">
        <v>45654</v>
      </c>
      <c r="C296" t="s">
        <v>881</v>
      </c>
      <c r="D296" t="s">
        <v>1586</v>
      </c>
      <c r="E296" t="s">
        <v>1782</v>
      </c>
      <c r="F296">
        <v>2</v>
      </c>
      <c r="G296">
        <v>230.85</v>
      </c>
      <c r="H296">
        <v>0.18</v>
      </c>
      <c r="I296" t="s">
        <v>1824</v>
      </c>
      <c r="J296">
        <v>378.59399999999999</v>
      </c>
    </row>
    <row r="297" spans="1:10">
      <c r="A297" t="s">
        <v>2121</v>
      </c>
      <c r="B297" s="1">
        <v>45556</v>
      </c>
      <c r="C297" t="s">
        <v>687</v>
      </c>
      <c r="D297" t="s">
        <v>1718</v>
      </c>
      <c r="E297" t="s">
        <v>1807</v>
      </c>
      <c r="F297">
        <v>4</v>
      </c>
      <c r="G297">
        <v>626.35</v>
      </c>
      <c r="H297">
        <v>0.25</v>
      </c>
      <c r="I297" t="s">
        <v>1829</v>
      </c>
      <c r="J297">
        <v>1879.05</v>
      </c>
    </row>
    <row r="298" spans="1:10">
      <c r="A298" t="s">
        <v>2122</v>
      </c>
      <c r="B298" s="1">
        <v>45434</v>
      </c>
      <c r="C298" t="s">
        <v>298</v>
      </c>
      <c r="D298" t="s">
        <v>1630</v>
      </c>
      <c r="E298" t="s">
        <v>1799</v>
      </c>
      <c r="F298">
        <v>4</v>
      </c>
      <c r="G298">
        <v>108.55</v>
      </c>
      <c r="H298">
        <v>0.18</v>
      </c>
      <c r="I298" t="s">
        <v>1826</v>
      </c>
      <c r="J298">
        <v>356.04399999999998</v>
      </c>
    </row>
    <row r="299" spans="1:10">
      <c r="A299" t="s">
        <v>2123</v>
      </c>
      <c r="B299" s="1">
        <v>45871</v>
      </c>
      <c r="C299" t="s">
        <v>628</v>
      </c>
      <c r="D299" t="s">
        <v>1582</v>
      </c>
      <c r="E299" t="s">
        <v>1757</v>
      </c>
      <c r="F299">
        <v>4</v>
      </c>
      <c r="G299">
        <v>353.67</v>
      </c>
      <c r="H299">
        <v>0.03</v>
      </c>
      <c r="I299" t="s">
        <v>1829</v>
      </c>
      <c r="J299">
        <v>1372.2396000000001</v>
      </c>
    </row>
    <row r="300" spans="1:10">
      <c r="A300" t="s">
        <v>2124</v>
      </c>
      <c r="B300" s="1">
        <v>45583</v>
      </c>
      <c r="C300" t="s">
        <v>241</v>
      </c>
      <c r="D300" t="s">
        <v>1728</v>
      </c>
      <c r="E300" t="s">
        <v>1757</v>
      </c>
      <c r="F300">
        <v>4</v>
      </c>
      <c r="G300">
        <v>61.98</v>
      </c>
      <c r="H300">
        <v>0.16</v>
      </c>
      <c r="I300" t="s">
        <v>1824</v>
      </c>
      <c r="J300">
        <v>208.25280000000001</v>
      </c>
    </row>
    <row r="301" spans="1:10">
      <c r="A301" t="s">
        <v>2125</v>
      </c>
      <c r="B301" s="1">
        <v>45348</v>
      </c>
      <c r="C301" t="s">
        <v>702</v>
      </c>
      <c r="D301" t="s">
        <v>1592</v>
      </c>
      <c r="E301" t="s">
        <v>1813</v>
      </c>
      <c r="F301">
        <v>2</v>
      </c>
      <c r="G301">
        <v>873.1</v>
      </c>
      <c r="H301">
        <v>0.12</v>
      </c>
      <c r="I301" t="s">
        <v>1826</v>
      </c>
      <c r="J301">
        <v>1536.6559999999999</v>
      </c>
    </row>
    <row r="302" spans="1:10">
      <c r="A302" t="s">
        <v>2126</v>
      </c>
      <c r="B302" s="1">
        <v>45268</v>
      </c>
      <c r="C302" t="s">
        <v>648</v>
      </c>
      <c r="D302" t="s">
        <v>1572</v>
      </c>
      <c r="E302" t="s">
        <v>1801</v>
      </c>
      <c r="F302">
        <v>4</v>
      </c>
      <c r="G302">
        <v>889.47</v>
      </c>
      <c r="H302">
        <v>0.24</v>
      </c>
      <c r="I302" t="s">
        <v>1824</v>
      </c>
      <c r="J302">
        <v>2703.9888000000001</v>
      </c>
    </row>
    <row r="303" spans="1:10">
      <c r="A303" t="s">
        <v>2127</v>
      </c>
      <c r="B303" s="1">
        <v>45596</v>
      </c>
      <c r="C303" t="s">
        <v>118</v>
      </c>
      <c r="D303" t="s">
        <v>1696</v>
      </c>
      <c r="E303" t="s">
        <v>1792</v>
      </c>
      <c r="F303">
        <v>3</v>
      </c>
      <c r="G303">
        <v>803.76</v>
      </c>
      <c r="H303">
        <v>0.19</v>
      </c>
      <c r="I303" t="s">
        <v>1829</v>
      </c>
      <c r="J303">
        <v>1953.1368</v>
      </c>
    </row>
    <row r="304" spans="1:10">
      <c r="A304" t="s">
        <v>2128</v>
      </c>
      <c r="B304" s="1">
        <v>45624</v>
      </c>
      <c r="C304" t="s">
        <v>1443</v>
      </c>
      <c r="D304" t="s">
        <v>1698</v>
      </c>
      <c r="E304" t="s">
        <v>1773</v>
      </c>
      <c r="F304">
        <v>2</v>
      </c>
      <c r="G304">
        <v>865.14</v>
      </c>
      <c r="H304">
        <v>0.2</v>
      </c>
      <c r="I304" t="s">
        <v>1826</v>
      </c>
      <c r="J304">
        <v>1384.2239999999999</v>
      </c>
    </row>
    <row r="305" spans="1:10">
      <c r="A305" t="s">
        <v>2129</v>
      </c>
      <c r="B305" s="1">
        <v>45813</v>
      </c>
      <c r="C305" t="s">
        <v>347</v>
      </c>
      <c r="D305" t="s">
        <v>1610</v>
      </c>
      <c r="E305" t="s">
        <v>1786</v>
      </c>
      <c r="F305">
        <v>2</v>
      </c>
      <c r="G305">
        <v>916.49</v>
      </c>
      <c r="H305">
        <v>0.3</v>
      </c>
      <c r="I305" t="s">
        <v>1829</v>
      </c>
      <c r="J305">
        <v>1283.086</v>
      </c>
    </row>
    <row r="306" spans="1:10">
      <c r="A306" t="s">
        <v>2130</v>
      </c>
      <c r="B306" s="1">
        <v>45615</v>
      </c>
      <c r="C306" t="s">
        <v>164</v>
      </c>
      <c r="D306" t="s">
        <v>1650</v>
      </c>
      <c r="E306" t="s">
        <v>1794</v>
      </c>
      <c r="F306">
        <v>3</v>
      </c>
      <c r="G306">
        <v>781.39</v>
      </c>
      <c r="H306">
        <v>0.12</v>
      </c>
      <c r="I306" t="s">
        <v>1824</v>
      </c>
      <c r="J306">
        <v>2062.8696</v>
      </c>
    </row>
    <row r="307" spans="1:10">
      <c r="A307" t="s">
        <v>2131</v>
      </c>
      <c r="B307" s="1">
        <v>45431</v>
      </c>
      <c r="C307" t="s">
        <v>687</v>
      </c>
      <c r="D307" t="s">
        <v>1624</v>
      </c>
      <c r="E307" t="s">
        <v>1794</v>
      </c>
      <c r="F307">
        <v>4</v>
      </c>
      <c r="G307">
        <v>619.74</v>
      </c>
      <c r="H307">
        <v>0.13</v>
      </c>
      <c r="I307" t="s">
        <v>1829</v>
      </c>
      <c r="J307">
        <v>2156.6952000000001</v>
      </c>
    </row>
    <row r="308" spans="1:10">
      <c r="A308" t="s">
        <v>2132</v>
      </c>
      <c r="B308" s="1">
        <v>45679</v>
      </c>
      <c r="C308" t="s">
        <v>1481</v>
      </c>
      <c r="D308" t="s">
        <v>1672</v>
      </c>
      <c r="E308" t="s">
        <v>1799</v>
      </c>
      <c r="F308">
        <v>2</v>
      </c>
      <c r="G308">
        <v>837.76</v>
      </c>
      <c r="H308">
        <v>0.03</v>
      </c>
      <c r="I308" t="s">
        <v>1829</v>
      </c>
      <c r="J308">
        <v>1625.2544</v>
      </c>
    </row>
    <row r="309" spans="1:10">
      <c r="A309" t="s">
        <v>2133</v>
      </c>
      <c r="B309" s="1">
        <v>45842</v>
      </c>
      <c r="C309" t="s">
        <v>1395</v>
      </c>
      <c r="D309" t="s">
        <v>1728</v>
      </c>
      <c r="E309" t="s">
        <v>1757</v>
      </c>
      <c r="F309">
        <v>3</v>
      </c>
      <c r="G309">
        <v>135.94</v>
      </c>
      <c r="H309">
        <v>0.2</v>
      </c>
      <c r="I309" t="s">
        <v>1824</v>
      </c>
      <c r="J309">
        <v>326.25599999999997</v>
      </c>
    </row>
    <row r="310" spans="1:10">
      <c r="A310" t="s">
        <v>2134</v>
      </c>
      <c r="B310" s="1">
        <v>45796</v>
      </c>
      <c r="C310" t="s">
        <v>1475</v>
      </c>
      <c r="D310" t="s">
        <v>1696</v>
      </c>
      <c r="E310" t="s">
        <v>1757</v>
      </c>
      <c r="F310">
        <v>4</v>
      </c>
      <c r="G310">
        <v>396.53</v>
      </c>
      <c r="H310">
        <v>7.0000000000000007E-2</v>
      </c>
      <c r="I310" t="s">
        <v>1826</v>
      </c>
      <c r="J310">
        <v>1475.0916</v>
      </c>
    </row>
    <row r="311" spans="1:10">
      <c r="A311" t="s">
        <v>2135</v>
      </c>
      <c r="B311" s="1">
        <v>45264</v>
      </c>
      <c r="C311" t="s">
        <v>713</v>
      </c>
      <c r="D311" t="s">
        <v>1606</v>
      </c>
      <c r="E311" t="s">
        <v>1799</v>
      </c>
      <c r="F311">
        <v>2</v>
      </c>
      <c r="G311">
        <v>722.45</v>
      </c>
      <c r="H311">
        <v>0.22</v>
      </c>
      <c r="I311" t="s">
        <v>1826</v>
      </c>
      <c r="J311">
        <v>1127.0219999999999</v>
      </c>
    </row>
    <row r="312" spans="1:10">
      <c r="A312" t="s">
        <v>2136</v>
      </c>
      <c r="B312" s="1">
        <v>45504</v>
      </c>
      <c r="C312" t="s">
        <v>181</v>
      </c>
      <c r="D312" t="s">
        <v>1676</v>
      </c>
      <c r="E312" t="s">
        <v>1761</v>
      </c>
      <c r="F312">
        <v>2</v>
      </c>
      <c r="G312">
        <v>138.41</v>
      </c>
      <c r="H312">
        <v>0.02</v>
      </c>
      <c r="I312" t="s">
        <v>1824</v>
      </c>
      <c r="J312">
        <v>271.28359999999998</v>
      </c>
    </row>
    <row r="313" spans="1:10">
      <c r="A313" t="s">
        <v>2137</v>
      </c>
      <c r="B313" s="1">
        <v>45679</v>
      </c>
      <c r="C313" t="s">
        <v>435</v>
      </c>
      <c r="D313" t="s">
        <v>1708</v>
      </c>
      <c r="E313" t="s">
        <v>1761</v>
      </c>
      <c r="F313">
        <v>4</v>
      </c>
      <c r="G313">
        <v>741.51</v>
      </c>
      <c r="H313">
        <v>0.09</v>
      </c>
      <c r="I313" t="s">
        <v>1829</v>
      </c>
      <c r="J313">
        <v>2699.0963999999999</v>
      </c>
    </row>
    <row r="314" spans="1:10">
      <c r="A314" t="s">
        <v>2138</v>
      </c>
      <c r="B314" s="1">
        <v>45611</v>
      </c>
      <c r="C314" t="s">
        <v>100</v>
      </c>
      <c r="D314" t="s">
        <v>1708</v>
      </c>
      <c r="E314" t="s">
        <v>1807</v>
      </c>
      <c r="F314">
        <v>2</v>
      </c>
      <c r="G314">
        <v>588.9</v>
      </c>
      <c r="H314">
        <v>0.19</v>
      </c>
      <c r="I314" t="s">
        <v>1826</v>
      </c>
      <c r="J314">
        <v>954.01800000000003</v>
      </c>
    </row>
    <row r="315" spans="1:10">
      <c r="A315" t="s">
        <v>2139</v>
      </c>
      <c r="B315" s="1">
        <v>45389</v>
      </c>
      <c r="C315" t="s">
        <v>960</v>
      </c>
      <c r="D315" t="s">
        <v>1648</v>
      </c>
      <c r="E315" t="s">
        <v>1761</v>
      </c>
      <c r="F315">
        <v>1</v>
      </c>
      <c r="G315">
        <v>88.92</v>
      </c>
      <c r="H315">
        <v>0.19</v>
      </c>
      <c r="I315" t="s">
        <v>1826</v>
      </c>
      <c r="J315">
        <v>72.025200000000012</v>
      </c>
    </row>
    <row r="316" spans="1:10">
      <c r="A316" t="s">
        <v>2140</v>
      </c>
      <c r="B316" s="1">
        <v>45339</v>
      </c>
      <c r="C316" t="s">
        <v>411</v>
      </c>
      <c r="D316" t="s">
        <v>1670</v>
      </c>
      <c r="E316" t="s">
        <v>1804</v>
      </c>
      <c r="F316">
        <v>1</v>
      </c>
      <c r="G316">
        <v>299.13</v>
      </c>
      <c r="H316">
        <v>0.1</v>
      </c>
      <c r="I316" t="s">
        <v>1829</v>
      </c>
      <c r="J316">
        <v>269.21699999999998</v>
      </c>
    </row>
    <row r="317" spans="1:10">
      <c r="A317" t="s">
        <v>2141</v>
      </c>
      <c r="B317" s="1">
        <v>45433</v>
      </c>
      <c r="C317" t="s">
        <v>405</v>
      </c>
      <c r="D317" t="s">
        <v>1702</v>
      </c>
      <c r="E317" t="s">
        <v>1766</v>
      </c>
      <c r="F317">
        <v>2</v>
      </c>
      <c r="G317">
        <v>548.29999999999995</v>
      </c>
      <c r="H317">
        <v>0.23</v>
      </c>
      <c r="I317" t="s">
        <v>1824</v>
      </c>
      <c r="J317">
        <v>844.38199999999995</v>
      </c>
    </row>
    <row r="318" spans="1:10">
      <c r="A318" t="s">
        <v>2142</v>
      </c>
      <c r="B318" s="1">
        <v>45435</v>
      </c>
      <c r="C318" t="s">
        <v>836</v>
      </c>
      <c r="D318" t="s">
        <v>1656</v>
      </c>
      <c r="E318" t="s">
        <v>1789</v>
      </c>
      <c r="F318">
        <v>3</v>
      </c>
      <c r="G318">
        <v>977.55</v>
      </c>
      <c r="H318">
        <v>0.02</v>
      </c>
      <c r="I318" t="s">
        <v>1826</v>
      </c>
      <c r="J318">
        <v>2873.9969999999989</v>
      </c>
    </row>
    <row r="319" spans="1:10">
      <c r="A319" t="s">
        <v>2143</v>
      </c>
      <c r="B319" s="1">
        <v>45823</v>
      </c>
      <c r="C319" t="s">
        <v>1086</v>
      </c>
      <c r="D319" t="s">
        <v>1636</v>
      </c>
      <c r="E319" t="s">
        <v>1810</v>
      </c>
      <c r="F319">
        <v>1</v>
      </c>
      <c r="G319">
        <v>459.42</v>
      </c>
      <c r="H319">
        <v>0.28000000000000003</v>
      </c>
      <c r="I319" t="s">
        <v>1829</v>
      </c>
      <c r="J319">
        <v>330.7824</v>
      </c>
    </row>
    <row r="320" spans="1:10">
      <c r="A320" t="s">
        <v>2144</v>
      </c>
      <c r="B320" s="1">
        <v>45663</v>
      </c>
      <c r="C320" t="s">
        <v>318</v>
      </c>
      <c r="D320" t="s">
        <v>1549</v>
      </c>
      <c r="E320" t="s">
        <v>1769</v>
      </c>
      <c r="F320">
        <v>2</v>
      </c>
      <c r="G320">
        <v>123.19</v>
      </c>
      <c r="H320">
        <v>0.19</v>
      </c>
      <c r="I320" t="s">
        <v>1824</v>
      </c>
      <c r="J320">
        <v>199.56780000000001</v>
      </c>
    </row>
    <row r="321" spans="1:10">
      <c r="A321" t="s">
        <v>2145</v>
      </c>
      <c r="B321" s="1">
        <v>45879</v>
      </c>
      <c r="C321" t="s">
        <v>1121</v>
      </c>
      <c r="D321" t="s">
        <v>1658</v>
      </c>
      <c r="E321" t="s">
        <v>1813</v>
      </c>
      <c r="F321">
        <v>1</v>
      </c>
      <c r="G321">
        <v>222.95</v>
      </c>
      <c r="H321">
        <v>0.02</v>
      </c>
      <c r="I321" t="s">
        <v>1826</v>
      </c>
      <c r="J321">
        <v>218.49100000000001</v>
      </c>
    </row>
    <row r="322" spans="1:10">
      <c r="A322" t="s">
        <v>2146</v>
      </c>
      <c r="B322" s="1">
        <v>45840</v>
      </c>
      <c r="C322" t="s">
        <v>1044</v>
      </c>
      <c r="D322" t="s">
        <v>1612</v>
      </c>
      <c r="E322" t="s">
        <v>1769</v>
      </c>
      <c r="F322">
        <v>3</v>
      </c>
      <c r="G322">
        <v>601.92999999999995</v>
      </c>
      <c r="H322">
        <v>0.14000000000000001</v>
      </c>
      <c r="I322" t="s">
        <v>1824</v>
      </c>
      <c r="J322">
        <v>1552.9793999999999</v>
      </c>
    </row>
    <row r="323" spans="1:10">
      <c r="A323" t="s">
        <v>2147</v>
      </c>
      <c r="B323" s="1">
        <v>45380</v>
      </c>
      <c r="C323" t="s">
        <v>939</v>
      </c>
      <c r="D323" t="s">
        <v>1686</v>
      </c>
      <c r="E323" t="s">
        <v>1761</v>
      </c>
      <c r="F323">
        <v>1</v>
      </c>
      <c r="G323">
        <v>564.1</v>
      </c>
      <c r="H323">
        <v>0.03</v>
      </c>
      <c r="I323" t="s">
        <v>1824</v>
      </c>
      <c r="J323">
        <v>547.17700000000002</v>
      </c>
    </row>
    <row r="324" spans="1:10">
      <c r="A324" t="s">
        <v>2148</v>
      </c>
      <c r="B324" s="1">
        <v>45672</v>
      </c>
      <c r="C324" t="s">
        <v>341</v>
      </c>
      <c r="D324" t="s">
        <v>1708</v>
      </c>
      <c r="E324" t="s">
        <v>1773</v>
      </c>
      <c r="F324">
        <v>1</v>
      </c>
      <c r="G324">
        <v>516.62</v>
      </c>
      <c r="H324">
        <v>0.18</v>
      </c>
      <c r="I324" t="s">
        <v>1824</v>
      </c>
      <c r="J324">
        <v>423.62840000000011</v>
      </c>
    </row>
    <row r="325" spans="1:10">
      <c r="A325" t="s">
        <v>2149</v>
      </c>
      <c r="B325" s="1">
        <v>45497</v>
      </c>
      <c r="C325" t="s">
        <v>1357</v>
      </c>
      <c r="D325" t="s">
        <v>1674</v>
      </c>
      <c r="E325" t="s">
        <v>1794</v>
      </c>
      <c r="F325">
        <v>1</v>
      </c>
      <c r="G325">
        <v>934.75</v>
      </c>
      <c r="H325">
        <v>0.11</v>
      </c>
      <c r="I325" t="s">
        <v>1826</v>
      </c>
      <c r="J325">
        <v>831.92750000000001</v>
      </c>
    </row>
    <row r="326" spans="1:10">
      <c r="A326" t="s">
        <v>2150</v>
      </c>
      <c r="B326" s="1">
        <v>45407</v>
      </c>
      <c r="C326" t="s">
        <v>752</v>
      </c>
      <c r="D326" t="s">
        <v>1744</v>
      </c>
      <c r="E326" t="s">
        <v>1779</v>
      </c>
      <c r="F326">
        <v>4</v>
      </c>
      <c r="G326">
        <v>548.44000000000005</v>
      </c>
      <c r="H326">
        <v>0.05</v>
      </c>
      <c r="I326" t="s">
        <v>1826</v>
      </c>
      <c r="J326">
        <v>2084.0720000000001</v>
      </c>
    </row>
    <row r="327" spans="1:10">
      <c r="A327" t="s">
        <v>2151</v>
      </c>
      <c r="B327" s="1">
        <v>45764</v>
      </c>
      <c r="C327" t="s">
        <v>63</v>
      </c>
      <c r="D327" t="s">
        <v>1622</v>
      </c>
      <c r="E327" t="s">
        <v>1766</v>
      </c>
      <c r="F327">
        <v>3</v>
      </c>
      <c r="G327">
        <v>361.11</v>
      </c>
      <c r="H327">
        <v>0.06</v>
      </c>
      <c r="I327" t="s">
        <v>1824</v>
      </c>
      <c r="J327">
        <v>1018.3302</v>
      </c>
    </row>
    <row r="328" spans="1:10">
      <c r="A328" t="s">
        <v>2152</v>
      </c>
      <c r="B328" s="1">
        <v>45924</v>
      </c>
      <c r="C328" t="s">
        <v>616</v>
      </c>
      <c r="D328" t="s">
        <v>1574</v>
      </c>
      <c r="E328" t="s">
        <v>1757</v>
      </c>
      <c r="F328">
        <v>2</v>
      </c>
      <c r="G328">
        <v>610.37</v>
      </c>
      <c r="H328">
        <v>0.1</v>
      </c>
      <c r="I328" t="s">
        <v>1826</v>
      </c>
      <c r="J328">
        <v>1098.6659999999999</v>
      </c>
    </row>
    <row r="329" spans="1:10">
      <c r="A329" t="s">
        <v>2153</v>
      </c>
      <c r="B329" s="1">
        <v>45240</v>
      </c>
      <c r="C329" t="s">
        <v>1050</v>
      </c>
      <c r="D329" t="s">
        <v>1650</v>
      </c>
      <c r="E329" t="s">
        <v>1804</v>
      </c>
      <c r="F329">
        <v>1</v>
      </c>
      <c r="G329">
        <v>272.2</v>
      </c>
      <c r="H329">
        <v>0.3</v>
      </c>
      <c r="I329" t="s">
        <v>1824</v>
      </c>
      <c r="J329">
        <v>190.54</v>
      </c>
    </row>
    <row r="330" spans="1:10">
      <c r="A330" t="s">
        <v>2154</v>
      </c>
      <c r="B330" s="1">
        <v>45349</v>
      </c>
      <c r="C330" t="s">
        <v>1357</v>
      </c>
      <c r="D330" t="s">
        <v>1702</v>
      </c>
      <c r="E330" t="s">
        <v>1776</v>
      </c>
      <c r="F330">
        <v>3</v>
      </c>
      <c r="G330">
        <v>573.1</v>
      </c>
      <c r="H330">
        <v>0.16</v>
      </c>
      <c r="I330" t="s">
        <v>1829</v>
      </c>
      <c r="J330">
        <v>1444.212</v>
      </c>
    </row>
    <row r="331" spans="1:10">
      <c r="A331" t="s">
        <v>2155</v>
      </c>
      <c r="B331" s="1">
        <v>45756</v>
      </c>
      <c r="C331" t="s">
        <v>1014</v>
      </c>
      <c r="D331" t="s">
        <v>1557</v>
      </c>
      <c r="E331" t="s">
        <v>1752</v>
      </c>
      <c r="F331">
        <v>4</v>
      </c>
      <c r="G331">
        <v>24.72</v>
      </c>
      <c r="H331">
        <v>0.28000000000000003</v>
      </c>
      <c r="I331" t="s">
        <v>1824</v>
      </c>
      <c r="J331">
        <v>71.193599999999989</v>
      </c>
    </row>
    <row r="332" spans="1:10">
      <c r="A332" t="s">
        <v>2156</v>
      </c>
      <c r="B332" s="1">
        <v>45478</v>
      </c>
      <c r="C332" t="s">
        <v>803</v>
      </c>
      <c r="D332" t="s">
        <v>1565</v>
      </c>
      <c r="E332" t="s">
        <v>1786</v>
      </c>
      <c r="F332">
        <v>3</v>
      </c>
      <c r="G332">
        <v>268.89</v>
      </c>
      <c r="H332">
        <v>7.0000000000000007E-2</v>
      </c>
      <c r="I332" t="s">
        <v>1829</v>
      </c>
      <c r="J332">
        <v>750.20309999999995</v>
      </c>
    </row>
    <row r="333" spans="1:10">
      <c r="A333" t="s">
        <v>2157</v>
      </c>
      <c r="B333" s="1">
        <v>45890</v>
      </c>
      <c r="C333" t="s">
        <v>821</v>
      </c>
      <c r="D333" t="s">
        <v>1684</v>
      </c>
      <c r="E333" t="s">
        <v>1786</v>
      </c>
      <c r="F333">
        <v>1</v>
      </c>
      <c r="G333">
        <v>78.5</v>
      </c>
      <c r="H333">
        <v>0.17</v>
      </c>
      <c r="I333" t="s">
        <v>1829</v>
      </c>
      <c r="J333">
        <v>65.155000000000001</v>
      </c>
    </row>
    <row r="334" spans="1:10">
      <c r="A334" t="s">
        <v>2158</v>
      </c>
      <c r="B334" s="1">
        <v>45815</v>
      </c>
      <c r="C334" t="s">
        <v>455</v>
      </c>
      <c r="D334" t="s">
        <v>1620</v>
      </c>
      <c r="E334" t="s">
        <v>1769</v>
      </c>
      <c r="F334">
        <v>3</v>
      </c>
      <c r="G334">
        <v>399.42</v>
      </c>
      <c r="H334">
        <v>0.02</v>
      </c>
      <c r="I334" t="s">
        <v>1824</v>
      </c>
      <c r="J334">
        <v>1174.2947999999999</v>
      </c>
    </row>
    <row r="335" spans="1:10">
      <c r="A335" t="s">
        <v>2159</v>
      </c>
      <c r="B335" s="1">
        <v>45891</v>
      </c>
      <c r="C335" t="s">
        <v>307</v>
      </c>
      <c r="D335" t="s">
        <v>1610</v>
      </c>
      <c r="E335" t="s">
        <v>1813</v>
      </c>
      <c r="F335">
        <v>3</v>
      </c>
      <c r="G335">
        <v>455.82</v>
      </c>
      <c r="H335">
        <v>0.01</v>
      </c>
      <c r="I335" t="s">
        <v>1826</v>
      </c>
      <c r="J335">
        <v>1353.7854</v>
      </c>
    </row>
    <row r="336" spans="1:10">
      <c r="A336" t="s">
        <v>2160</v>
      </c>
      <c r="B336" s="1">
        <v>45609</v>
      </c>
      <c r="C336" t="s">
        <v>1095</v>
      </c>
      <c r="D336" t="s">
        <v>1648</v>
      </c>
      <c r="E336" t="s">
        <v>1773</v>
      </c>
      <c r="F336">
        <v>2</v>
      </c>
      <c r="G336">
        <v>613.23</v>
      </c>
      <c r="H336">
        <v>0.15</v>
      </c>
      <c r="I336" t="s">
        <v>1826</v>
      </c>
      <c r="J336">
        <v>1042.491</v>
      </c>
    </row>
    <row r="337" spans="1:10">
      <c r="A337" t="s">
        <v>2161</v>
      </c>
      <c r="B337" s="1">
        <v>45309</v>
      </c>
      <c r="C337" t="s">
        <v>1414</v>
      </c>
      <c r="D337" t="s">
        <v>1549</v>
      </c>
      <c r="E337" t="s">
        <v>1799</v>
      </c>
      <c r="F337">
        <v>4</v>
      </c>
      <c r="G337">
        <v>971.9</v>
      </c>
      <c r="H337">
        <v>0.28000000000000003</v>
      </c>
      <c r="I337" t="s">
        <v>1826</v>
      </c>
      <c r="J337">
        <v>2799.0720000000001</v>
      </c>
    </row>
    <row r="338" spans="1:10">
      <c r="A338" t="s">
        <v>2162</v>
      </c>
      <c r="B338" s="1">
        <v>45519</v>
      </c>
      <c r="C338" t="s">
        <v>137</v>
      </c>
      <c r="D338" t="s">
        <v>1604</v>
      </c>
      <c r="E338" t="s">
        <v>1779</v>
      </c>
      <c r="F338">
        <v>3</v>
      </c>
      <c r="G338">
        <v>884.92</v>
      </c>
      <c r="H338">
        <v>0.06</v>
      </c>
      <c r="I338" t="s">
        <v>1826</v>
      </c>
      <c r="J338">
        <v>2495.4744000000001</v>
      </c>
    </row>
    <row r="339" spans="1:10">
      <c r="A339" t="s">
        <v>2163</v>
      </c>
      <c r="B339" s="1">
        <v>45921</v>
      </c>
      <c r="C339" t="s">
        <v>314</v>
      </c>
      <c r="D339" t="s">
        <v>1562</v>
      </c>
      <c r="E339" t="s">
        <v>1786</v>
      </c>
      <c r="F339">
        <v>1</v>
      </c>
      <c r="G339">
        <v>125</v>
      </c>
      <c r="H339">
        <v>0.23</v>
      </c>
      <c r="I339" t="s">
        <v>1824</v>
      </c>
      <c r="J339">
        <v>96.25</v>
      </c>
    </row>
    <row r="340" spans="1:10">
      <c r="A340" t="s">
        <v>2164</v>
      </c>
      <c r="B340" s="1">
        <v>45465</v>
      </c>
      <c r="C340" t="s">
        <v>441</v>
      </c>
      <c r="D340" t="s">
        <v>1568</v>
      </c>
      <c r="E340" t="s">
        <v>1801</v>
      </c>
      <c r="F340">
        <v>2</v>
      </c>
      <c r="G340">
        <v>188.25</v>
      </c>
      <c r="H340">
        <v>0.08</v>
      </c>
      <c r="I340" t="s">
        <v>1826</v>
      </c>
      <c r="J340">
        <v>346.38</v>
      </c>
    </row>
    <row r="341" spans="1:10">
      <c r="A341" t="s">
        <v>2165</v>
      </c>
      <c r="B341" s="1">
        <v>45303</v>
      </c>
      <c r="C341" t="s">
        <v>719</v>
      </c>
      <c r="D341" t="s">
        <v>1640</v>
      </c>
      <c r="E341" t="s">
        <v>1776</v>
      </c>
      <c r="F341">
        <v>4</v>
      </c>
      <c r="G341">
        <v>344.12</v>
      </c>
      <c r="H341">
        <v>0.25</v>
      </c>
      <c r="I341" t="s">
        <v>1826</v>
      </c>
      <c r="J341">
        <v>1032.3599999999999</v>
      </c>
    </row>
    <row r="342" spans="1:10">
      <c r="A342" t="s">
        <v>2166</v>
      </c>
      <c r="B342" s="1">
        <v>45218</v>
      </c>
      <c r="C342" t="s">
        <v>181</v>
      </c>
      <c r="D342" t="s">
        <v>1582</v>
      </c>
      <c r="E342" t="s">
        <v>1813</v>
      </c>
      <c r="F342">
        <v>3</v>
      </c>
      <c r="G342">
        <v>997.95</v>
      </c>
      <c r="H342">
        <v>0.09</v>
      </c>
      <c r="I342" t="s">
        <v>1829</v>
      </c>
      <c r="J342">
        <v>2724.4034999999999</v>
      </c>
    </row>
    <row r="343" spans="1:10">
      <c r="A343" t="s">
        <v>2167</v>
      </c>
      <c r="B343" s="1">
        <v>45727</v>
      </c>
      <c r="C343" t="s">
        <v>505</v>
      </c>
      <c r="D343" t="s">
        <v>1570</v>
      </c>
      <c r="E343" t="s">
        <v>1801</v>
      </c>
      <c r="F343">
        <v>3</v>
      </c>
      <c r="G343">
        <v>121.64</v>
      </c>
      <c r="H343">
        <v>7.0000000000000007E-2</v>
      </c>
      <c r="I343" t="s">
        <v>1826</v>
      </c>
      <c r="J343">
        <v>339.37560000000002</v>
      </c>
    </row>
    <row r="344" spans="1:10">
      <c r="A344" t="s">
        <v>2168</v>
      </c>
      <c r="B344" s="1">
        <v>45557</v>
      </c>
      <c r="C344" t="s">
        <v>716</v>
      </c>
      <c r="D344" t="s">
        <v>1684</v>
      </c>
      <c r="E344" t="s">
        <v>1789</v>
      </c>
      <c r="F344">
        <v>2</v>
      </c>
      <c r="G344">
        <v>692.72</v>
      </c>
      <c r="H344">
        <v>0.13</v>
      </c>
      <c r="I344" t="s">
        <v>1826</v>
      </c>
      <c r="J344">
        <v>1205.3327999999999</v>
      </c>
    </row>
    <row r="345" spans="1:10">
      <c r="A345" t="s">
        <v>2169</v>
      </c>
      <c r="B345" s="1">
        <v>45623</v>
      </c>
      <c r="C345" t="s">
        <v>114</v>
      </c>
      <c r="D345" t="s">
        <v>1596</v>
      </c>
      <c r="E345" t="s">
        <v>1813</v>
      </c>
      <c r="F345">
        <v>3</v>
      </c>
      <c r="G345">
        <v>794.59</v>
      </c>
      <c r="H345">
        <v>0.03</v>
      </c>
      <c r="I345" t="s">
        <v>1826</v>
      </c>
      <c r="J345">
        <v>2312.2568999999999</v>
      </c>
    </row>
    <row r="346" spans="1:10">
      <c r="A346" t="s">
        <v>2170</v>
      </c>
      <c r="B346" s="1">
        <v>45224</v>
      </c>
      <c r="C346" t="s">
        <v>67</v>
      </c>
      <c r="D346" t="s">
        <v>1600</v>
      </c>
      <c r="E346" t="s">
        <v>1786</v>
      </c>
      <c r="F346">
        <v>1</v>
      </c>
      <c r="G346">
        <v>907.95</v>
      </c>
      <c r="H346">
        <v>0.1</v>
      </c>
      <c r="I346" t="s">
        <v>1826</v>
      </c>
      <c r="J346">
        <v>817.15500000000009</v>
      </c>
    </row>
    <row r="347" spans="1:10">
      <c r="A347" t="s">
        <v>2171</v>
      </c>
      <c r="B347" s="1">
        <v>45940</v>
      </c>
      <c r="C347" t="s">
        <v>911</v>
      </c>
      <c r="D347" t="s">
        <v>1648</v>
      </c>
      <c r="E347" t="s">
        <v>1752</v>
      </c>
      <c r="F347">
        <v>2</v>
      </c>
      <c r="G347">
        <v>660.81</v>
      </c>
      <c r="H347">
        <v>0.18</v>
      </c>
      <c r="I347" t="s">
        <v>1824</v>
      </c>
      <c r="J347">
        <v>1083.7284</v>
      </c>
    </row>
    <row r="348" spans="1:10">
      <c r="A348" t="s">
        <v>2172</v>
      </c>
      <c r="B348" s="1">
        <v>45915</v>
      </c>
      <c r="C348" t="s">
        <v>227</v>
      </c>
      <c r="D348" t="s">
        <v>1650</v>
      </c>
      <c r="E348" t="s">
        <v>1782</v>
      </c>
      <c r="F348">
        <v>3</v>
      </c>
      <c r="G348">
        <v>564.94000000000005</v>
      </c>
      <c r="H348">
        <v>0.22</v>
      </c>
      <c r="I348" t="s">
        <v>1829</v>
      </c>
      <c r="J348">
        <v>1321.9595999999999</v>
      </c>
    </row>
    <row r="349" spans="1:10">
      <c r="A349" t="s">
        <v>2173</v>
      </c>
      <c r="B349" s="1">
        <v>45541</v>
      </c>
      <c r="C349" t="s">
        <v>205</v>
      </c>
      <c r="D349" t="s">
        <v>1578</v>
      </c>
      <c r="E349" t="s">
        <v>1801</v>
      </c>
      <c r="F349">
        <v>2</v>
      </c>
      <c r="G349">
        <v>280.37</v>
      </c>
      <c r="H349">
        <v>0.22</v>
      </c>
      <c r="I349" t="s">
        <v>1829</v>
      </c>
      <c r="J349">
        <v>437.37720000000002</v>
      </c>
    </row>
    <row r="350" spans="1:10">
      <c r="A350" t="s">
        <v>2174</v>
      </c>
      <c r="B350" s="1">
        <v>45489</v>
      </c>
      <c r="C350" t="s">
        <v>1163</v>
      </c>
      <c r="D350" t="s">
        <v>1648</v>
      </c>
      <c r="E350" t="s">
        <v>1766</v>
      </c>
      <c r="F350">
        <v>2</v>
      </c>
      <c r="G350">
        <v>85.23</v>
      </c>
      <c r="H350">
        <v>0.13</v>
      </c>
      <c r="I350" t="s">
        <v>1824</v>
      </c>
      <c r="J350">
        <v>148.30019999999999</v>
      </c>
    </row>
    <row r="351" spans="1:10">
      <c r="A351" t="s">
        <v>2175</v>
      </c>
      <c r="B351" s="1">
        <v>45748</v>
      </c>
      <c r="C351" t="s">
        <v>984</v>
      </c>
      <c r="D351" t="s">
        <v>1602</v>
      </c>
      <c r="E351" t="s">
        <v>1797</v>
      </c>
      <c r="F351">
        <v>2</v>
      </c>
      <c r="G351">
        <v>563.29999999999995</v>
      </c>
      <c r="H351">
        <v>0.26</v>
      </c>
      <c r="I351" t="s">
        <v>1824</v>
      </c>
      <c r="J351">
        <v>833.68399999999997</v>
      </c>
    </row>
    <row r="352" spans="1:10">
      <c r="A352" t="s">
        <v>2176</v>
      </c>
      <c r="B352" s="1">
        <v>45309</v>
      </c>
      <c r="C352" t="s">
        <v>134</v>
      </c>
      <c r="D352" t="s">
        <v>1708</v>
      </c>
      <c r="E352" t="s">
        <v>1810</v>
      </c>
      <c r="F352">
        <v>2</v>
      </c>
      <c r="G352">
        <v>827.81</v>
      </c>
      <c r="H352">
        <v>0.04</v>
      </c>
      <c r="I352" t="s">
        <v>1826</v>
      </c>
      <c r="J352">
        <v>1589.3951999999999</v>
      </c>
    </row>
    <row r="353" spans="1:10">
      <c r="A353" t="s">
        <v>2177</v>
      </c>
      <c r="B353" s="1">
        <v>45621</v>
      </c>
      <c r="C353" t="s">
        <v>696</v>
      </c>
      <c r="D353" t="s">
        <v>1572</v>
      </c>
      <c r="E353" t="s">
        <v>1810</v>
      </c>
      <c r="F353">
        <v>3</v>
      </c>
      <c r="G353">
        <v>877.71</v>
      </c>
      <c r="H353">
        <v>0.12</v>
      </c>
      <c r="I353" t="s">
        <v>1826</v>
      </c>
      <c r="J353">
        <v>2317.1543999999999</v>
      </c>
    </row>
    <row r="354" spans="1:10">
      <c r="A354" t="s">
        <v>2178</v>
      </c>
      <c r="B354" s="1">
        <v>45603</v>
      </c>
      <c r="C354" t="s">
        <v>821</v>
      </c>
      <c r="D354" t="s">
        <v>1662</v>
      </c>
      <c r="E354" t="s">
        <v>1786</v>
      </c>
      <c r="F354">
        <v>4</v>
      </c>
      <c r="G354">
        <v>488.56</v>
      </c>
      <c r="H354">
        <v>0.26</v>
      </c>
      <c r="I354" t="s">
        <v>1829</v>
      </c>
      <c r="J354">
        <v>1446.1376</v>
      </c>
    </row>
    <row r="355" spans="1:10">
      <c r="A355" t="s">
        <v>2179</v>
      </c>
      <c r="B355" s="1">
        <v>45501</v>
      </c>
      <c r="C355" t="s">
        <v>369</v>
      </c>
      <c r="D355" t="s">
        <v>1598</v>
      </c>
      <c r="E355" t="s">
        <v>1794</v>
      </c>
      <c r="F355">
        <v>4</v>
      </c>
      <c r="G355">
        <v>175.91</v>
      </c>
      <c r="H355">
        <v>0.13</v>
      </c>
      <c r="I355" t="s">
        <v>1826</v>
      </c>
      <c r="J355">
        <v>612.16679999999997</v>
      </c>
    </row>
    <row r="356" spans="1:10">
      <c r="A356" t="s">
        <v>2180</v>
      </c>
      <c r="B356" s="1">
        <v>45398</v>
      </c>
      <c r="C356" t="s">
        <v>794</v>
      </c>
      <c r="D356" t="s">
        <v>1722</v>
      </c>
      <c r="E356" t="s">
        <v>1782</v>
      </c>
      <c r="F356">
        <v>4</v>
      </c>
      <c r="G356">
        <v>289.66000000000003</v>
      </c>
      <c r="H356">
        <v>0.25</v>
      </c>
      <c r="I356" t="s">
        <v>1829</v>
      </c>
      <c r="J356">
        <v>868.98</v>
      </c>
    </row>
    <row r="357" spans="1:10">
      <c r="A357" t="s">
        <v>2181</v>
      </c>
      <c r="B357" s="1">
        <v>45304</v>
      </c>
      <c r="C357" t="s">
        <v>773</v>
      </c>
      <c r="D357" t="s">
        <v>1578</v>
      </c>
      <c r="E357" t="s">
        <v>1801</v>
      </c>
      <c r="F357">
        <v>2</v>
      </c>
      <c r="G357">
        <v>899.27</v>
      </c>
      <c r="H357">
        <v>0.17</v>
      </c>
      <c r="I357" t="s">
        <v>1824</v>
      </c>
      <c r="J357">
        <v>1492.7882</v>
      </c>
    </row>
    <row r="358" spans="1:10">
      <c r="A358" t="s">
        <v>2182</v>
      </c>
      <c r="B358" s="1">
        <v>45299</v>
      </c>
      <c r="C358" t="s">
        <v>241</v>
      </c>
      <c r="D358" t="s">
        <v>1584</v>
      </c>
      <c r="E358" t="s">
        <v>1757</v>
      </c>
      <c r="F358">
        <v>1</v>
      </c>
      <c r="G358">
        <v>691.38</v>
      </c>
      <c r="H358">
        <v>0.11</v>
      </c>
      <c r="I358" t="s">
        <v>1829</v>
      </c>
      <c r="J358">
        <v>615.32820000000004</v>
      </c>
    </row>
    <row r="359" spans="1:10">
      <c r="A359" t="s">
        <v>2183</v>
      </c>
      <c r="B359" s="1">
        <v>45564</v>
      </c>
      <c r="C359" t="s">
        <v>550</v>
      </c>
      <c r="D359" t="s">
        <v>1602</v>
      </c>
      <c r="E359" t="s">
        <v>1752</v>
      </c>
      <c r="F359">
        <v>3</v>
      </c>
      <c r="G359">
        <v>158.72</v>
      </c>
      <c r="H359">
        <v>0.13</v>
      </c>
      <c r="I359" t="s">
        <v>1824</v>
      </c>
      <c r="J359">
        <v>414.25920000000002</v>
      </c>
    </row>
    <row r="360" spans="1:10">
      <c r="A360" t="s">
        <v>2184</v>
      </c>
      <c r="B360" s="1">
        <v>45413</v>
      </c>
      <c r="C360" t="s">
        <v>684</v>
      </c>
      <c r="D360" t="s">
        <v>1668</v>
      </c>
      <c r="E360" t="s">
        <v>1804</v>
      </c>
      <c r="F360">
        <v>4</v>
      </c>
      <c r="G360">
        <v>537.15</v>
      </c>
      <c r="H360">
        <v>0.06</v>
      </c>
      <c r="I360" t="s">
        <v>1829</v>
      </c>
      <c r="J360">
        <v>2019.684</v>
      </c>
    </row>
    <row r="361" spans="1:10">
      <c r="A361" t="s">
        <v>2185</v>
      </c>
      <c r="B361" s="1">
        <v>45480</v>
      </c>
      <c r="C361" t="s">
        <v>1295</v>
      </c>
      <c r="D361" t="s">
        <v>1630</v>
      </c>
      <c r="E361" t="s">
        <v>1786</v>
      </c>
      <c r="F361">
        <v>3</v>
      </c>
      <c r="G361">
        <v>771.7</v>
      </c>
      <c r="H361">
        <v>0.05</v>
      </c>
      <c r="I361" t="s">
        <v>1829</v>
      </c>
      <c r="J361">
        <v>2199.3449999999998</v>
      </c>
    </row>
    <row r="362" spans="1:10">
      <c r="A362" t="s">
        <v>2186</v>
      </c>
      <c r="B362" s="1">
        <v>45610</v>
      </c>
      <c r="C362" t="s">
        <v>381</v>
      </c>
      <c r="D362" t="s">
        <v>1724</v>
      </c>
      <c r="E362" t="s">
        <v>1757</v>
      </c>
      <c r="F362">
        <v>4</v>
      </c>
      <c r="G362">
        <v>677.25</v>
      </c>
      <c r="H362">
        <v>0.14000000000000001</v>
      </c>
      <c r="I362" t="s">
        <v>1826</v>
      </c>
      <c r="J362">
        <v>2329.7399999999998</v>
      </c>
    </row>
    <row r="363" spans="1:10">
      <c r="A363" t="s">
        <v>2187</v>
      </c>
      <c r="B363" s="1">
        <v>45763</v>
      </c>
      <c r="C363" t="s">
        <v>363</v>
      </c>
      <c r="D363" t="s">
        <v>1744</v>
      </c>
      <c r="E363" t="s">
        <v>1792</v>
      </c>
      <c r="F363">
        <v>1</v>
      </c>
      <c r="G363">
        <v>645.48</v>
      </c>
      <c r="H363">
        <v>0.26</v>
      </c>
      <c r="I363" t="s">
        <v>1829</v>
      </c>
      <c r="J363">
        <v>477.65519999999998</v>
      </c>
    </row>
    <row r="364" spans="1:10">
      <c r="A364" t="s">
        <v>2188</v>
      </c>
      <c r="B364" s="1">
        <v>45856</v>
      </c>
      <c r="C364" t="s">
        <v>1127</v>
      </c>
      <c r="D364" t="s">
        <v>1694</v>
      </c>
      <c r="E364" t="s">
        <v>1761</v>
      </c>
      <c r="F364">
        <v>2</v>
      </c>
      <c r="G364">
        <v>934</v>
      </c>
      <c r="H364">
        <v>0.3</v>
      </c>
      <c r="I364" t="s">
        <v>1829</v>
      </c>
      <c r="J364">
        <v>1307.5999999999999</v>
      </c>
    </row>
    <row r="365" spans="1:10">
      <c r="A365" t="s">
        <v>2189</v>
      </c>
      <c r="B365" s="1">
        <v>45712</v>
      </c>
      <c r="C365" t="s">
        <v>1050</v>
      </c>
      <c r="D365" t="s">
        <v>1640</v>
      </c>
      <c r="E365" t="s">
        <v>1761</v>
      </c>
      <c r="F365">
        <v>1</v>
      </c>
      <c r="G365">
        <v>669.53</v>
      </c>
      <c r="H365">
        <v>0.2</v>
      </c>
      <c r="I365" t="s">
        <v>1824</v>
      </c>
      <c r="J365">
        <v>535.62400000000002</v>
      </c>
    </row>
    <row r="366" spans="1:10">
      <c r="A366" t="s">
        <v>2190</v>
      </c>
      <c r="B366" s="1">
        <v>45723</v>
      </c>
      <c r="C366" t="s">
        <v>702</v>
      </c>
      <c r="D366" t="s">
        <v>1618</v>
      </c>
      <c r="E366" t="s">
        <v>1810</v>
      </c>
      <c r="F366">
        <v>1</v>
      </c>
      <c r="G366">
        <v>213.69</v>
      </c>
      <c r="H366">
        <v>0.28000000000000003</v>
      </c>
      <c r="I366" t="s">
        <v>1829</v>
      </c>
      <c r="J366">
        <v>153.85679999999999</v>
      </c>
    </row>
    <row r="367" spans="1:10">
      <c r="A367" t="s">
        <v>2191</v>
      </c>
      <c r="B367" s="1">
        <v>45706</v>
      </c>
      <c r="C367" t="s">
        <v>281</v>
      </c>
      <c r="D367" t="s">
        <v>1590</v>
      </c>
      <c r="E367" t="s">
        <v>1813</v>
      </c>
      <c r="F367">
        <v>2</v>
      </c>
      <c r="G367">
        <v>99.1</v>
      </c>
      <c r="H367">
        <v>0.2</v>
      </c>
      <c r="I367" t="s">
        <v>1826</v>
      </c>
      <c r="J367">
        <v>158.56</v>
      </c>
    </row>
    <row r="368" spans="1:10">
      <c r="A368" t="s">
        <v>2192</v>
      </c>
      <c r="B368" s="1">
        <v>45469</v>
      </c>
      <c r="C368" t="s">
        <v>1157</v>
      </c>
      <c r="D368" t="s">
        <v>1622</v>
      </c>
      <c r="E368" t="s">
        <v>1804</v>
      </c>
      <c r="F368">
        <v>1</v>
      </c>
      <c r="G368">
        <v>628.98</v>
      </c>
      <c r="H368">
        <v>0.03</v>
      </c>
      <c r="I368" t="s">
        <v>1829</v>
      </c>
      <c r="J368">
        <v>610.11059999999998</v>
      </c>
    </row>
    <row r="369" spans="1:10">
      <c r="A369" t="s">
        <v>2193</v>
      </c>
      <c r="B369" s="1">
        <v>45711</v>
      </c>
      <c r="C369" t="s">
        <v>307</v>
      </c>
      <c r="D369" t="s">
        <v>1716</v>
      </c>
      <c r="E369" t="s">
        <v>1769</v>
      </c>
      <c r="F369">
        <v>3</v>
      </c>
      <c r="G369">
        <v>944.64</v>
      </c>
      <c r="H369">
        <v>0.26</v>
      </c>
      <c r="I369" t="s">
        <v>1824</v>
      </c>
      <c r="J369">
        <v>2097.1008000000002</v>
      </c>
    </row>
    <row r="370" spans="1:10">
      <c r="A370" t="s">
        <v>2194</v>
      </c>
      <c r="B370" s="1">
        <v>45823</v>
      </c>
      <c r="C370" t="s">
        <v>1452</v>
      </c>
      <c r="D370" t="s">
        <v>1734</v>
      </c>
      <c r="E370" t="s">
        <v>1794</v>
      </c>
      <c r="F370">
        <v>2</v>
      </c>
      <c r="G370">
        <v>121.7</v>
      </c>
      <c r="H370">
        <v>0.06</v>
      </c>
      <c r="I370" t="s">
        <v>1829</v>
      </c>
      <c r="J370">
        <v>228.79599999999999</v>
      </c>
    </row>
    <row r="371" spans="1:10">
      <c r="A371" t="s">
        <v>2195</v>
      </c>
      <c r="B371" s="1">
        <v>45217</v>
      </c>
      <c r="C371" t="s">
        <v>1386</v>
      </c>
      <c r="D371" t="s">
        <v>1678</v>
      </c>
      <c r="E371" t="s">
        <v>1766</v>
      </c>
      <c r="F371">
        <v>4</v>
      </c>
      <c r="G371">
        <v>269.49</v>
      </c>
      <c r="H371">
        <v>7.0000000000000007E-2</v>
      </c>
      <c r="I371" t="s">
        <v>1826</v>
      </c>
      <c r="J371">
        <v>1002.5028</v>
      </c>
    </row>
    <row r="372" spans="1:10">
      <c r="A372" t="s">
        <v>2196</v>
      </c>
      <c r="B372" s="1">
        <v>45733</v>
      </c>
      <c r="C372" t="s">
        <v>353</v>
      </c>
      <c r="D372" t="s">
        <v>1592</v>
      </c>
      <c r="E372" t="s">
        <v>1810</v>
      </c>
      <c r="F372">
        <v>1</v>
      </c>
      <c r="G372">
        <v>678.2</v>
      </c>
      <c r="H372">
        <v>0.14000000000000001</v>
      </c>
      <c r="I372" t="s">
        <v>1824</v>
      </c>
      <c r="J372">
        <v>583.25200000000007</v>
      </c>
    </row>
    <row r="373" spans="1:10">
      <c r="A373" t="s">
        <v>2197</v>
      </c>
      <c r="B373" s="1">
        <v>45520</v>
      </c>
      <c r="C373" t="s">
        <v>743</v>
      </c>
      <c r="D373" t="s">
        <v>1728</v>
      </c>
      <c r="E373" t="s">
        <v>1797</v>
      </c>
      <c r="F373">
        <v>1</v>
      </c>
      <c r="G373">
        <v>752.45</v>
      </c>
      <c r="H373">
        <v>0.21</v>
      </c>
      <c r="I373" t="s">
        <v>1829</v>
      </c>
      <c r="J373">
        <v>594.43550000000005</v>
      </c>
    </row>
    <row r="374" spans="1:10">
      <c r="A374" t="s">
        <v>2198</v>
      </c>
      <c r="B374" s="1">
        <v>45373</v>
      </c>
      <c r="C374" t="s">
        <v>147</v>
      </c>
      <c r="D374" t="s">
        <v>1736</v>
      </c>
      <c r="E374" t="s">
        <v>1797</v>
      </c>
      <c r="F374">
        <v>2</v>
      </c>
      <c r="G374">
        <v>209.66</v>
      </c>
      <c r="H374">
        <v>0.21</v>
      </c>
      <c r="I374" t="s">
        <v>1824</v>
      </c>
      <c r="J374">
        <v>331.26280000000003</v>
      </c>
    </row>
    <row r="375" spans="1:10">
      <c r="A375" t="s">
        <v>2199</v>
      </c>
      <c r="B375" s="1">
        <v>45688</v>
      </c>
      <c r="C375" t="s">
        <v>538</v>
      </c>
      <c r="D375" t="s">
        <v>1742</v>
      </c>
      <c r="E375" t="s">
        <v>1813</v>
      </c>
      <c r="F375">
        <v>2</v>
      </c>
      <c r="G375">
        <v>739.95</v>
      </c>
      <c r="H375">
        <v>0.1</v>
      </c>
      <c r="I375" t="s">
        <v>1829</v>
      </c>
      <c r="J375">
        <v>1331.91</v>
      </c>
    </row>
    <row r="376" spans="1:10">
      <c r="A376" t="s">
        <v>2200</v>
      </c>
      <c r="B376" s="1">
        <v>45276</v>
      </c>
      <c r="C376" t="s">
        <v>1446</v>
      </c>
      <c r="D376" t="s">
        <v>1638</v>
      </c>
      <c r="E376" t="s">
        <v>1801</v>
      </c>
      <c r="F376">
        <v>1</v>
      </c>
      <c r="G376">
        <v>496.19</v>
      </c>
      <c r="H376">
        <v>0.08</v>
      </c>
      <c r="I376" t="s">
        <v>1829</v>
      </c>
      <c r="J376">
        <v>456.4948</v>
      </c>
    </row>
    <row r="377" spans="1:10">
      <c r="A377" t="s">
        <v>2201</v>
      </c>
      <c r="B377" s="1">
        <v>45756</v>
      </c>
      <c r="C377" t="s">
        <v>172</v>
      </c>
      <c r="D377" t="s">
        <v>1565</v>
      </c>
      <c r="E377" t="s">
        <v>1794</v>
      </c>
      <c r="F377">
        <v>1</v>
      </c>
      <c r="G377">
        <v>306.36</v>
      </c>
      <c r="H377">
        <v>0.01</v>
      </c>
      <c r="I377" t="s">
        <v>1826</v>
      </c>
      <c r="J377">
        <v>303.29640000000001</v>
      </c>
    </row>
    <row r="378" spans="1:10">
      <c r="A378" t="s">
        <v>2202</v>
      </c>
      <c r="B378" s="1">
        <v>45309</v>
      </c>
      <c r="C378" t="s">
        <v>417</v>
      </c>
      <c r="D378" t="s">
        <v>1694</v>
      </c>
      <c r="E378" t="s">
        <v>1769</v>
      </c>
      <c r="F378">
        <v>4</v>
      </c>
      <c r="G378">
        <v>693.16</v>
      </c>
      <c r="H378">
        <v>0.05</v>
      </c>
      <c r="I378" t="s">
        <v>1826</v>
      </c>
      <c r="J378">
        <v>2634.0079999999998</v>
      </c>
    </row>
    <row r="379" spans="1:10">
      <c r="A379" t="s">
        <v>2203</v>
      </c>
      <c r="B379" s="1">
        <v>45744</v>
      </c>
      <c r="C379" t="s">
        <v>1405</v>
      </c>
      <c r="D379" t="s">
        <v>1714</v>
      </c>
      <c r="E379" t="s">
        <v>1789</v>
      </c>
      <c r="F379">
        <v>1</v>
      </c>
      <c r="G379">
        <v>995.52</v>
      </c>
      <c r="H379">
        <v>0.22</v>
      </c>
      <c r="I379" t="s">
        <v>1826</v>
      </c>
      <c r="J379">
        <v>776.50559999999996</v>
      </c>
    </row>
    <row r="380" spans="1:10">
      <c r="A380" t="s">
        <v>2204</v>
      </c>
      <c r="B380" s="1">
        <v>45535</v>
      </c>
      <c r="C380" t="s">
        <v>431</v>
      </c>
      <c r="D380" t="s">
        <v>1560</v>
      </c>
      <c r="E380" t="s">
        <v>1810</v>
      </c>
      <c r="F380">
        <v>4</v>
      </c>
      <c r="G380">
        <v>241.32</v>
      </c>
      <c r="H380">
        <v>0.28999999999999998</v>
      </c>
      <c r="I380" t="s">
        <v>1829</v>
      </c>
      <c r="J380">
        <v>685.34879999999998</v>
      </c>
    </row>
    <row r="381" spans="1:10">
      <c r="A381" t="s">
        <v>2205</v>
      </c>
      <c r="B381" s="1">
        <v>45240</v>
      </c>
      <c r="C381" t="s">
        <v>767</v>
      </c>
      <c r="D381" t="s">
        <v>1704</v>
      </c>
      <c r="E381" t="s">
        <v>1757</v>
      </c>
      <c r="F381">
        <v>3</v>
      </c>
      <c r="G381">
        <v>636.03</v>
      </c>
      <c r="H381">
        <v>0.06</v>
      </c>
      <c r="I381" t="s">
        <v>1829</v>
      </c>
      <c r="J381">
        <v>1793.6045999999999</v>
      </c>
    </row>
    <row r="382" spans="1:10">
      <c r="A382" t="s">
        <v>2206</v>
      </c>
      <c r="B382" s="1">
        <v>45275</v>
      </c>
      <c r="C382" t="s">
        <v>344</v>
      </c>
      <c r="D382" t="s">
        <v>1553</v>
      </c>
      <c r="E382" t="s">
        <v>1813</v>
      </c>
      <c r="F382">
        <v>4</v>
      </c>
      <c r="G382">
        <v>603.30999999999995</v>
      </c>
      <c r="H382">
        <v>0.15</v>
      </c>
      <c r="I382" t="s">
        <v>1824</v>
      </c>
      <c r="J382">
        <v>2051.2539999999999</v>
      </c>
    </row>
    <row r="383" spans="1:10">
      <c r="A383" t="s">
        <v>2207</v>
      </c>
      <c r="B383" s="1">
        <v>45427</v>
      </c>
      <c r="C383" t="s">
        <v>275</v>
      </c>
      <c r="D383" t="s">
        <v>1726</v>
      </c>
      <c r="E383" t="s">
        <v>1789</v>
      </c>
      <c r="F383">
        <v>3</v>
      </c>
      <c r="G383">
        <v>437.96</v>
      </c>
      <c r="H383">
        <v>0.27</v>
      </c>
      <c r="I383" t="s">
        <v>1829</v>
      </c>
      <c r="J383">
        <v>959.13239999999985</v>
      </c>
    </row>
    <row r="384" spans="1:10">
      <c r="A384" t="s">
        <v>2208</v>
      </c>
      <c r="B384" s="1">
        <v>45322</v>
      </c>
      <c r="C384" t="s">
        <v>678</v>
      </c>
      <c r="D384" t="s">
        <v>1616</v>
      </c>
      <c r="E384" t="s">
        <v>1769</v>
      </c>
      <c r="F384">
        <v>2</v>
      </c>
      <c r="G384">
        <v>56.91</v>
      </c>
      <c r="H384">
        <v>0.08</v>
      </c>
      <c r="I384" t="s">
        <v>1829</v>
      </c>
      <c r="J384">
        <v>104.7144</v>
      </c>
    </row>
    <row r="385" spans="1:10">
      <c r="A385" t="s">
        <v>2209</v>
      </c>
      <c r="B385" s="1">
        <v>45266</v>
      </c>
      <c r="C385" t="s">
        <v>1050</v>
      </c>
      <c r="D385" t="s">
        <v>1700</v>
      </c>
      <c r="E385" t="s">
        <v>1776</v>
      </c>
      <c r="F385">
        <v>1</v>
      </c>
      <c r="G385">
        <v>141.79</v>
      </c>
      <c r="H385">
        <v>0.1</v>
      </c>
      <c r="I385" t="s">
        <v>1824</v>
      </c>
      <c r="J385">
        <v>127.611</v>
      </c>
    </row>
    <row r="386" spans="1:10">
      <c r="A386" t="s">
        <v>2210</v>
      </c>
      <c r="B386" s="1">
        <v>45302</v>
      </c>
      <c r="C386" t="s">
        <v>1487</v>
      </c>
      <c r="D386" t="s">
        <v>1565</v>
      </c>
      <c r="E386" t="s">
        <v>1801</v>
      </c>
      <c r="F386">
        <v>4</v>
      </c>
      <c r="G386">
        <v>355.14</v>
      </c>
      <c r="H386">
        <v>0.16</v>
      </c>
      <c r="I386" t="s">
        <v>1829</v>
      </c>
      <c r="J386">
        <v>1193.2704000000001</v>
      </c>
    </row>
    <row r="387" spans="1:10">
      <c r="A387" t="s">
        <v>2211</v>
      </c>
      <c r="B387" s="1">
        <v>45907</v>
      </c>
      <c r="C387" t="s">
        <v>687</v>
      </c>
      <c r="D387" t="s">
        <v>1624</v>
      </c>
      <c r="E387" t="s">
        <v>1776</v>
      </c>
      <c r="F387">
        <v>4</v>
      </c>
      <c r="G387">
        <v>960.38</v>
      </c>
      <c r="H387">
        <v>0.15</v>
      </c>
      <c r="I387" t="s">
        <v>1829</v>
      </c>
      <c r="J387">
        <v>3265.2919999999999</v>
      </c>
    </row>
    <row r="388" spans="1:10">
      <c r="A388" t="s">
        <v>2212</v>
      </c>
      <c r="B388" s="1">
        <v>45433</v>
      </c>
      <c r="C388" t="s">
        <v>1304</v>
      </c>
      <c r="D388" t="s">
        <v>1686</v>
      </c>
      <c r="E388" t="s">
        <v>1804</v>
      </c>
      <c r="F388">
        <v>3</v>
      </c>
      <c r="G388">
        <v>847.21</v>
      </c>
      <c r="H388">
        <v>0.06</v>
      </c>
      <c r="I388" t="s">
        <v>1826</v>
      </c>
      <c r="J388">
        <v>2389.1322</v>
      </c>
    </row>
    <row r="389" spans="1:10">
      <c r="A389" t="s">
        <v>2213</v>
      </c>
      <c r="B389" s="1">
        <v>45892</v>
      </c>
      <c r="C389" t="s">
        <v>244</v>
      </c>
      <c r="D389" t="s">
        <v>1708</v>
      </c>
      <c r="E389" t="s">
        <v>1789</v>
      </c>
      <c r="F389">
        <v>4</v>
      </c>
      <c r="G389">
        <v>773.81</v>
      </c>
      <c r="H389">
        <v>0.08</v>
      </c>
      <c r="I389" t="s">
        <v>1829</v>
      </c>
      <c r="J389">
        <v>2847.6208000000001</v>
      </c>
    </row>
    <row r="390" spans="1:10">
      <c r="A390" t="s">
        <v>2214</v>
      </c>
      <c r="B390" s="1">
        <v>45780</v>
      </c>
      <c r="C390" t="s">
        <v>8</v>
      </c>
      <c r="D390" t="s">
        <v>1674</v>
      </c>
      <c r="E390" t="s">
        <v>1804</v>
      </c>
      <c r="F390">
        <v>1</v>
      </c>
      <c r="G390">
        <v>664.71</v>
      </c>
      <c r="H390">
        <v>0.1</v>
      </c>
      <c r="I390" t="s">
        <v>1826</v>
      </c>
      <c r="J390">
        <v>598.23900000000003</v>
      </c>
    </row>
    <row r="391" spans="1:10">
      <c r="A391" t="s">
        <v>2215</v>
      </c>
      <c r="B391" s="1">
        <v>45233</v>
      </c>
      <c r="C391" t="s">
        <v>1089</v>
      </c>
      <c r="D391" t="s">
        <v>1622</v>
      </c>
      <c r="E391" t="s">
        <v>1779</v>
      </c>
      <c r="F391">
        <v>4</v>
      </c>
      <c r="G391">
        <v>482.06</v>
      </c>
      <c r="H391">
        <v>7.0000000000000007E-2</v>
      </c>
      <c r="I391" t="s">
        <v>1826</v>
      </c>
      <c r="J391">
        <v>1793.2632000000001</v>
      </c>
    </row>
    <row r="392" spans="1:10">
      <c r="A392" t="s">
        <v>2216</v>
      </c>
      <c r="B392" s="1">
        <v>45742</v>
      </c>
      <c r="C392" t="s">
        <v>321</v>
      </c>
      <c r="D392" t="s">
        <v>1662</v>
      </c>
      <c r="E392" t="s">
        <v>1766</v>
      </c>
      <c r="F392">
        <v>4</v>
      </c>
      <c r="G392">
        <v>995.55</v>
      </c>
      <c r="H392">
        <v>0.19</v>
      </c>
      <c r="I392" t="s">
        <v>1826</v>
      </c>
      <c r="J392">
        <v>3225.5819999999999</v>
      </c>
    </row>
    <row r="393" spans="1:10">
      <c r="A393" t="s">
        <v>2217</v>
      </c>
      <c r="B393" s="1">
        <v>45478</v>
      </c>
      <c r="C393" t="s">
        <v>478</v>
      </c>
      <c r="D393" t="s">
        <v>1734</v>
      </c>
      <c r="E393" t="s">
        <v>1797</v>
      </c>
      <c r="F393">
        <v>2</v>
      </c>
      <c r="G393">
        <v>153.84</v>
      </c>
      <c r="H393">
        <v>0.27</v>
      </c>
      <c r="I393" t="s">
        <v>1826</v>
      </c>
      <c r="J393">
        <v>224.60640000000001</v>
      </c>
    </row>
    <row r="394" spans="1:10">
      <c r="A394" t="s">
        <v>2218</v>
      </c>
      <c r="B394" s="1">
        <v>45789</v>
      </c>
      <c r="C394" t="s">
        <v>514</v>
      </c>
      <c r="D394" t="s">
        <v>1704</v>
      </c>
      <c r="E394" t="s">
        <v>1776</v>
      </c>
      <c r="F394">
        <v>3</v>
      </c>
      <c r="G394">
        <v>362.11</v>
      </c>
      <c r="H394">
        <v>0.23</v>
      </c>
      <c r="I394" t="s">
        <v>1829</v>
      </c>
      <c r="J394">
        <v>836.47409999999991</v>
      </c>
    </row>
    <row r="395" spans="1:10">
      <c r="A395" t="s">
        <v>2219</v>
      </c>
      <c r="B395" s="1">
        <v>45561</v>
      </c>
      <c r="C395" t="s">
        <v>1455</v>
      </c>
      <c r="D395" t="s">
        <v>1634</v>
      </c>
      <c r="E395" t="s">
        <v>1782</v>
      </c>
      <c r="F395">
        <v>3</v>
      </c>
      <c r="G395">
        <v>112.26</v>
      </c>
      <c r="H395">
        <v>0.11</v>
      </c>
      <c r="I395" t="s">
        <v>1824</v>
      </c>
      <c r="J395">
        <v>299.73419999999999</v>
      </c>
    </row>
    <row r="396" spans="1:10">
      <c r="A396" t="s">
        <v>2220</v>
      </c>
      <c r="B396" s="1">
        <v>45378</v>
      </c>
      <c r="C396" t="s">
        <v>663</v>
      </c>
      <c r="D396" t="s">
        <v>1736</v>
      </c>
      <c r="E396" t="s">
        <v>1813</v>
      </c>
      <c r="F396">
        <v>2</v>
      </c>
      <c r="G396">
        <v>962.81</v>
      </c>
      <c r="H396">
        <v>0.06</v>
      </c>
      <c r="I396" t="s">
        <v>1829</v>
      </c>
      <c r="J396">
        <v>1810.0827999999999</v>
      </c>
    </row>
    <row r="397" spans="1:10">
      <c r="A397" t="s">
        <v>2221</v>
      </c>
      <c r="B397" s="1">
        <v>45308</v>
      </c>
      <c r="C397" t="s">
        <v>693</v>
      </c>
      <c r="D397" t="s">
        <v>1590</v>
      </c>
      <c r="E397" t="s">
        <v>1752</v>
      </c>
      <c r="F397">
        <v>4</v>
      </c>
      <c r="G397">
        <v>276.23</v>
      </c>
      <c r="H397">
        <v>0.12</v>
      </c>
      <c r="I397" t="s">
        <v>1824</v>
      </c>
      <c r="J397">
        <v>972.32960000000003</v>
      </c>
    </row>
    <row r="398" spans="1:10">
      <c r="A398" t="s">
        <v>2222</v>
      </c>
      <c r="B398" s="1">
        <v>45407</v>
      </c>
      <c r="C398" t="s">
        <v>71</v>
      </c>
      <c r="D398" t="s">
        <v>1584</v>
      </c>
      <c r="E398" t="s">
        <v>1799</v>
      </c>
      <c r="F398">
        <v>3</v>
      </c>
      <c r="G398">
        <v>991.37</v>
      </c>
      <c r="H398">
        <v>0.1</v>
      </c>
      <c r="I398" t="s">
        <v>1826</v>
      </c>
      <c r="J398">
        <v>2676.6990000000001</v>
      </c>
    </row>
    <row r="399" spans="1:10">
      <c r="A399" t="s">
        <v>2223</v>
      </c>
      <c r="B399" s="1">
        <v>45929</v>
      </c>
      <c r="C399" t="s">
        <v>559</v>
      </c>
      <c r="D399" t="s">
        <v>1590</v>
      </c>
      <c r="E399" t="s">
        <v>1797</v>
      </c>
      <c r="F399">
        <v>3</v>
      </c>
      <c r="G399">
        <v>977.47</v>
      </c>
      <c r="H399">
        <v>0.05</v>
      </c>
      <c r="I399" t="s">
        <v>1824</v>
      </c>
      <c r="J399">
        <v>2785.7894999999999</v>
      </c>
    </row>
    <row r="400" spans="1:10">
      <c r="A400" t="s">
        <v>2224</v>
      </c>
      <c r="B400" s="1">
        <v>45844</v>
      </c>
      <c r="C400" t="s">
        <v>672</v>
      </c>
      <c r="D400" t="s">
        <v>1736</v>
      </c>
      <c r="E400" t="s">
        <v>1794</v>
      </c>
      <c r="F400">
        <v>2</v>
      </c>
      <c r="G400">
        <v>308.7</v>
      </c>
      <c r="H400">
        <v>0.2</v>
      </c>
      <c r="I400" t="s">
        <v>1826</v>
      </c>
      <c r="J400">
        <v>493.92</v>
      </c>
    </row>
    <row r="401" spans="1:10">
      <c r="A401" t="s">
        <v>2225</v>
      </c>
      <c r="B401" s="1">
        <v>45579</v>
      </c>
      <c r="C401" t="s">
        <v>147</v>
      </c>
      <c r="D401" t="s">
        <v>1557</v>
      </c>
      <c r="E401" t="s">
        <v>1804</v>
      </c>
      <c r="F401">
        <v>2</v>
      </c>
      <c r="G401">
        <v>733.87</v>
      </c>
      <c r="H401">
        <v>0.1</v>
      </c>
      <c r="I401" t="s">
        <v>1826</v>
      </c>
      <c r="J401">
        <v>1320.9659999999999</v>
      </c>
    </row>
    <row r="402" spans="1:10">
      <c r="A402" t="s">
        <v>2226</v>
      </c>
      <c r="B402" s="1">
        <v>45227</v>
      </c>
      <c r="C402" t="s">
        <v>341</v>
      </c>
      <c r="D402" t="s">
        <v>1586</v>
      </c>
      <c r="E402" t="s">
        <v>1804</v>
      </c>
      <c r="F402">
        <v>2</v>
      </c>
      <c r="G402">
        <v>22.47</v>
      </c>
      <c r="H402">
        <v>0.22</v>
      </c>
      <c r="I402" t="s">
        <v>1826</v>
      </c>
      <c r="J402">
        <v>35.053199999999997</v>
      </c>
    </row>
    <row r="403" spans="1:10">
      <c r="A403" t="s">
        <v>2227</v>
      </c>
      <c r="B403" s="1">
        <v>45380</v>
      </c>
      <c r="C403" t="s">
        <v>1092</v>
      </c>
      <c r="D403" t="s">
        <v>1662</v>
      </c>
      <c r="E403" t="s">
        <v>1797</v>
      </c>
      <c r="F403">
        <v>4</v>
      </c>
      <c r="G403">
        <v>651.36</v>
      </c>
      <c r="H403">
        <v>0.13</v>
      </c>
      <c r="I403" t="s">
        <v>1824</v>
      </c>
      <c r="J403">
        <v>2266.7328000000002</v>
      </c>
    </row>
    <row r="404" spans="1:10">
      <c r="A404" t="s">
        <v>2228</v>
      </c>
      <c r="B404" s="1">
        <v>45817</v>
      </c>
      <c r="C404" t="s">
        <v>937</v>
      </c>
      <c r="D404" t="s">
        <v>1576</v>
      </c>
      <c r="E404" t="s">
        <v>1789</v>
      </c>
      <c r="F404">
        <v>1</v>
      </c>
      <c r="G404">
        <v>753.39</v>
      </c>
      <c r="H404">
        <v>0.04</v>
      </c>
      <c r="I404" t="s">
        <v>1829</v>
      </c>
      <c r="J404">
        <v>723.25439999999992</v>
      </c>
    </row>
    <row r="405" spans="1:10">
      <c r="A405" t="s">
        <v>2229</v>
      </c>
      <c r="B405" s="1">
        <v>45576</v>
      </c>
      <c r="C405" t="s">
        <v>657</v>
      </c>
      <c r="D405" t="s">
        <v>1690</v>
      </c>
      <c r="E405" t="s">
        <v>1794</v>
      </c>
      <c r="F405">
        <v>4</v>
      </c>
      <c r="G405">
        <v>849.17</v>
      </c>
      <c r="H405">
        <v>0.12</v>
      </c>
      <c r="I405" t="s">
        <v>1829</v>
      </c>
      <c r="J405">
        <v>2989.0783999999999</v>
      </c>
    </row>
    <row r="406" spans="1:10">
      <c r="A406" t="s">
        <v>2230</v>
      </c>
      <c r="B406" s="1">
        <v>45495</v>
      </c>
      <c r="C406" t="s">
        <v>1184</v>
      </c>
      <c r="D406" t="s">
        <v>1588</v>
      </c>
      <c r="E406" t="s">
        <v>1752</v>
      </c>
      <c r="F406">
        <v>4</v>
      </c>
      <c r="G406">
        <v>585.45000000000005</v>
      </c>
      <c r="H406">
        <v>0.25</v>
      </c>
      <c r="I406" t="s">
        <v>1829</v>
      </c>
      <c r="J406">
        <v>1756.35</v>
      </c>
    </row>
    <row r="407" spans="1:10">
      <c r="A407" t="s">
        <v>2231</v>
      </c>
      <c r="B407" s="1">
        <v>45628</v>
      </c>
      <c r="C407" t="s">
        <v>1466</v>
      </c>
      <c r="D407" t="s">
        <v>1698</v>
      </c>
      <c r="E407" t="s">
        <v>1804</v>
      </c>
      <c r="F407">
        <v>1</v>
      </c>
      <c r="G407">
        <v>745.15</v>
      </c>
      <c r="H407">
        <v>0.25</v>
      </c>
      <c r="I407" t="s">
        <v>1829</v>
      </c>
      <c r="J407">
        <v>558.86249999999995</v>
      </c>
    </row>
    <row r="408" spans="1:10">
      <c r="A408" t="s">
        <v>2232</v>
      </c>
      <c r="B408" s="1">
        <v>45244</v>
      </c>
      <c r="C408" t="s">
        <v>191</v>
      </c>
      <c r="D408" t="s">
        <v>1746</v>
      </c>
      <c r="E408" t="s">
        <v>1761</v>
      </c>
      <c r="F408">
        <v>1</v>
      </c>
      <c r="G408">
        <v>848.69</v>
      </c>
      <c r="H408">
        <v>0.04</v>
      </c>
      <c r="I408" t="s">
        <v>1829</v>
      </c>
      <c r="J408">
        <v>814.74239999999998</v>
      </c>
    </row>
    <row r="409" spans="1:10">
      <c r="A409" t="s">
        <v>2233</v>
      </c>
      <c r="B409" s="1">
        <v>45336</v>
      </c>
      <c r="C409" t="s">
        <v>1283</v>
      </c>
      <c r="D409" t="s">
        <v>1688</v>
      </c>
      <c r="E409" t="s">
        <v>1799</v>
      </c>
      <c r="F409">
        <v>2</v>
      </c>
      <c r="G409">
        <v>247.67</v>
      </c>
      <c r="H409">
        <v>0.1</v>
      </c>
      <c r="I409" t="s">
        <v>1826</v>
      </c>
      <c r="J409">
        <v>445.80599999999998</v>
      </c>
    </row>
    <row r="410" spans="1:10">
      <c r="A410" t="s">
        <v>2234</v>
      </c>
      <c r="B410" s="1">
        <v>45465</v>
      </c>
      <c r="C410" t="s">
        <v>153</v>
      </c>
      <c r="D410" t="s">
        <v>1696</v>
      </c>
      <c r="E410" t="s">
        <v>1766</v>
      </c>
      <c r="F410">
        <v>3</v>
      </c>
      <c r="G410">
        <v>220.51</v>
      </c>
      <c r="H410">
        <v>0.02</v>
      </c>
      <c r="I410" t="s">
        <v>1826</v>
      </c>
      <c r="J410">
        <v>648.29939999999999</v>
      </c>
    </row>
    <row r="411" spans="1:10">
      <c r="A411" t="s">
        <v>2235</v>
      </c>
      <c r="B411" s="1">
        <v>45837</v>
      </c>
      <c r="C411" t="s">
        <v>1029</v>
      </c>
      <c r="D411" t="s">
        <v>1578</v>
      </c>
      <c r="E411" t="s">
        <v>1804</v>
      </c>
      <c r="F411">
        <v>4</v>
      </c>
      <c r="G411">
        <v>370.63</v>
      </c>
      <c r="H411">
        <v>0.08</v>
      </c>
      <c r="I411" t="s">
        <v>1824</v>
      </c>
      <c r="J411">
        <v>1363.9184</v>
      </c>
    </row>
    <row r="412" spans="1:10">
      <c r="A412" t="s">
        <v>2236</v>
      </c>
      <c r="B412" s="1">
        <v>45706</v>
      </c>
      <c r="C412" t="s">
        <v>1220</v>
      </c>
      <c r="D412" t="s">
        <v>1606</v>
      </c>
      <c r="E412" t="s">
        <v>1813</v>
      </c>
      <c r="F412">
        <v>4</v>
      </c>
      <c r="G412">
        <v>349.84</v>
      </c>
      <c r="H412">
        <v>0.11</v>
      </c>
      <c r="I412" t="s">
        <v>1824</v>
      </c>
      <c r="J412">
        <v>1245.4304</v>
      </c>
    </row>
    <row r="413" spans="1:10">
      <c r="A413" t="s">
        <v>2237</v>
      </c>
      <c r="B413" s="1">
        <v>45823</v>
      </c>
      <c r="C413" t="s">
        <v>168</v>
      </c>
      <c r="D413" t="s">
        <v>1626</v>
      </c>
      <c r="E413" t="s">
        <v>1794</v>
      </c>
      <c r="F413">
        <v>1</v>
      </c>
      <c r="G413">
        <v>770.87</v>
      </c>
      <c r="H413">
        <v>0.1</v>
      </c>
      <c r="I413" t="s">
        <v>1829</v>
      </c>
      <c r="J413">
        <v>693.78300000000002</v>
      </c>
    </row>
    <row r="414" spans="1:10">
      <c r="A414" t="s">
        <v>2238</v>
      </c>
      <c r="B414" s="1">
        <v>45518</v>
      </c>
      <c r="C414" t="s">
        <v>1475</v>
      </c>
      <c r="D414" t="s">
        <v>1746</v>
      </c>
      <c r="E414" t="s">
        <v>1807</v>
      </c>
      <c r="F414">
        <v>3</v>
      </c>
      <c r="G414">
        <v>507.33</v>
      </c>
      <c r="H414">
        <v>0.06</v>
      </c>
      <c r="I414" t="s">
        <v>1826</v>
      </c>
      <c r="J414">
        <v>1430.6705999999999</v>
      </c>
    </row>
    <row r="415" spans="1:10">
      <c r="A415" t="s">
        <v>2239</v>
      </c>
      <c r="B415" s="1">
        <v>45863</v>
      </c>
      <c r="C415" t="s">
        <v>610</v>
      </c>
      <c r="D415" t="s">
        <v>1680</v>
      </c>
      <c r="E415" t="s">
        <v>1786</v>
      </c>
      <c r="F415">
        <v>1</v>
      </c>
      <c r="G415">
        <v>87.78</v>
      </c>
      <c r="H415">
        <v>0.06</v>
      </c>
      <c r="I415" t="s">
        <v>1824</v>
      </c>
      <c r="J415">
        <v>82.513199999999998</v>
      </c>
    </row>
    <row r="416" spans="1:10">
      <c r="A416" t="s">
        <v>2240</v>
      </c>
      <c r="B416" s="1">
        <v>45666</v>
      </c>
      <c r="C416" t="s">
        <v>36</v>
      </c>
      <c r="D416" t="s">
        <v>1734</v>
      </c>
      <c r="E416" t="s">
        <v>1769</v>
      </c>
      <c r="F416">
        <v>2</v>
      </c>
      <c r="G416">
        <v>772.24</v>
      </c>
      <c r="H416">
        <v>0.22</v>
      </c>
      <c r="I416" t="s">
        <v>1824</v>
      </c>
      <c r="J416">
        <v>1204.6944000000001</v>
      </c>
    </row>
    <row r="417" spans="1:10">
      <c r="A417" t="s">
        <v>2241</v>
      </c>
      <c r="B417" s="1">
        <v>45813</v>
      </c>
      <c r="C417" t="s">
        <v>181</v>
      </c>
      <c r="D417" t="s">
        <v>1688</v>
      </c>
      <c r="E417" t="s">
        <v>1799</v>
      </c>
      <c r="F417">
        <v>1</v>
      </c>
      <c r="G417">
        <v>108.27</v>
      </c>
      <c r="H417">
        <v>0.1</v>
      </c>
      <c r="I417" t="s">
        <v>1829</v>
      </c>
      <c r="J417">
        <v>97.442999999999998</v>
      </c>
    </row>
    <row r="418" spans="1:10">
      <c r="A418" t="s">
        <v>2242</v>
      </c>
      <c r="B418" s="1">
        <v>45633</v>
      </c>
      <c r="C418" t="s">
        <v>1089</v>
      </c>
      <c r="D418" t="s">
        <v>1624</v>
      </c>
      <c r="E418" t="s">
        <v>1807</v>
      </c>
      <c r="F418">
        <v>2</v>
      </c>
      <c r="G418">
        <v>839.24</v>
      </c>
      <c r="H418">
        <v>0.21</v>
      </c>
      <c r="I418" t="s">
        <v>1826</v>
      </c>
      <c r="J418">
        <v>1325.9992</v>
      </c>
    </row>
    <row r="419" spans="1:10">
      <c r="A419" t="s">
        <v>2243</v>
      </c>
      <c r="B419" s="1">
        <v>45331</v>
      </c>
      <c r="C419" t="s">
        <v>1196</v>
      </c>
      <c r="D419" t="s">
        <v>1664</v>
      </c>
      <c r="E419" t="s">
        <v>1789</v>
      </c>
      <c r="F419">
        <v>2</v>
      </c>
      <c r="G419">
        <v>466.27</v>
      </c>
      <c r="H419">
        <v>0.11</v>
      </c>
      <c r="I419" t="s">
        <v>1826</v>
      </c>
      <c r="J419">
        <v>829.9606</v>
      </c>
    </row>
    <row r="420" spans="1:10">
      <c r="A420" t="s">
        <v>2244</v>
      </c>
      <c r="B420" s="1">
        <v>45942</v>
      </c>
      <c r="C420" t="s">
        <v>1240</v>
      </c>
      <c r="D420" t="s">
        <v>1672</v>
      </c>
      <c r="E420" t="s">
        <v>1799</v>
      </c>
      <c r="F420">
        <v>3</v>
      </c>
      <c r="G420">
        <v>969.83</v>
      </c>
      <c r="H420">
        <v>0.02</v>
      </c>
      <c r="I420" t="s">
        <v>1824</v>
      </c>
      <c r="J420">
        <v>2851.3002000000001</v>
      </c>
    </row>
    <row r="421" spans="1:10">
      <c r="A421" t="s">
        <v>2245</v>
      </c>
      <c r="B421" s="1">
        <v>45824</v>
      </c>
      <c r="C421" t="s">
        <v>1295</v>
      </c>
      <c r="D421" t="s">
        <v>1730</v>
      </c>
      <c r="E421" t="s">
        <v>1813</v>
      </c>
      <c r="F421">
        <v>2</v>
      </c>
      <c r="G421">
        <v>782.11</v>
      </c>
      <c r="H421">
        <v>0.17</v>
      </c>
      <c r="I421" t="s">
        <v>1826</v>
      </c>
      <c r="J421">
        <v>1298.3026</v>
      </c>
    </row>
    <row r="422" spans="1:10">
      <c r="A422" t="s">
        <v>2246</v>
      </c>
      <c r="B422" s="1">
        <v>45921</v>
      </c>
      <c r="C422" t="s">
        <v>1395</v>
      </c>
      <c r="D422" t="s">
        <v>1628</v>
      </c>
      <c r="E422" t="s">
        <v>1792</v>
      </c>
      <c r="F422">
        <v>2</v>
      </c>
      <c r="G422">
        <v>74.63</v>
      </c>
      <c r="H422">
        <v>0.01</v>
      </c>
      <c r="I422" t="s">
        <v>1826</v>
      </c>
      <c r="J422">
        <v>147.76740000000001</v>
      </c>
    </row>
    <row r="423" spans="1:10">
      <c r="A423" t="s">
        <v>2247</v>
      </c>
      <c r="B423" s="1">
        <v>45909</v>
      </c>
      <c r="C423" t="s">
        <v>160</v>
      </c>
      <c r="D423" t="s">
        <v>1718</v>
      </c>
      <c r="E423" t="s">
        <v>1776</v>
      </c>
      <c r="F423">
        <v>3</v>
      </c>
      <c r="G423">
        <v>522.78</v>
      </c>
      <c r="H423">
        <v>0.25</v>
      </c>
      <c r="I423" t="s">
        <v>1826</v>
      </c>
      <c r="J423">
        <v>1176.2550000000001</v>
      </c>
    </row>
    <row r="424" spans="1:10">
      <c r="A424" t="s">
        <v>2248</v>
      </c>
      <c r="B424" s="1">
        <v>45853</v>
      </c>
      <c r="C424" t="s">
        <v>1062</v>
      </c>
      <c r="D424" t="s">
        <v>1574</v>
      </c>
      <c r="E424" t="s">
        <v>1801</v>
      </c>
      <c r="F424">
        <v>1</v>
      </c>
      <c r="G424">
        <v>206.45</v>
      </c>
      <c r="H424">
        <v>0.15</v>
      </c>
      <c r="I424" t="s">
        <v>1826</v>
      </c>
      <c r="J424">
        <v>175.48249999999999</v>
      </c>
    </row>
    <row r="425" spans="1:10">
      <c r="A425" t="s">
        <v>2249</v>
      </c>
      <c r="B425" s="1">
        <v>45580</v>
      </c>
      <c r="C425" t="s">
        <v>490</v>
      </c>
      <c r="D425" t="s">
        <v>1686</v>
      </c>
      <c r="E425" t="s">
        <v>1773</v>
      </c>
      <c r="F425">
        <v>1</v>
      </c>
      <c r="G425">
        <v>815.53</v>
      </c>
      <c r="H425">
        <v>0.3</v>
      </c>
      <c r="I425" t="s">
        <v>1826</v>
      </c>
      <c r="J425">
        <v>570.87099999999998</v>
      </c>
    </row>
    <row r="426" spans="1:10">
      <c r="A426" t="s">
        <v>2250</v>
      </c>
      <c r="B426" s="1">
        <v>45220</v>
      </c>
      <c r="C426" t="s">
        <v>147</v>
      </c>
      <c r="D426" t="s">
        <v>1706</v>
      </c>
      <c r="E426" t="s">
        <v>1797</v>
      </c>
      <c r="F426">
        <v>1</v>
      </c>
      <c r="G426">
        <v>823.61</v>
      </c>
      <c r="H426">
        <v>0.28000000000000003</v>
      </c>
      <c r="I426" t="s">
        <v>1829</v>
      </c>
      <c r="J426">
        <v>592.99919999999997</v>
      </c>
    </row>
    <row r="427" spans="1:10">
      <c r="A427" t="s">
        <v>2251</v>
      </c>
      <c r="B427" s="1">
        <v>45807</v>
      </c>
      <c r="C427" t="s">
        <v>1472</v>
      </c>
      <c r="D427" t="s">
        <v>1722</v>
      </c>
      <c r="E427" t="s">
        <v>1786</v>
      </c>
      <c r="F427">
        <v>2</v>
      </c>
      <c r="G427">
        <v>209.96</v>
      </c>
      <c r="H427">
        <v>0</v>
      </c>
      <c r="I427" t="s">
        <v>1824</v>
      </c>
      <c r="J427">
        <v>419.92</v>
      </c>
    </row>
    <row r="428" spans="1:10">
      <c r="A428" t="s">
        <v>2252</v>
      </c>
      <c r="B428" s="1">
        <v>45462</v>
      </c>
      <c r="C428" t="s">
        <v>579</v>
      </c>
      <c r="D428" t="s">
        <v>1543</v>
      </c>
      <c r="E428" t="s">
        <v>1804</v>
      </c>
      <c r="F428">
        <v>4</v>
      </c>
      <c r="G428">
        <v>897.93</v>
      </c>
      <c r="H428">
        <v>0.05</v>
      </c>
      <c r="I428" t="s">
        <v>1829</v>
      </c>
      <c r="J428">
        <v>3412.134</v>
      </c>
    </row>
    <row r="429" spans="1:10">
      <c r="A429" t="s">
        <v>2253</v>
      </c>
      <c r="B429" s="1">
        <v>45646</v>
      </c>
      <c r="C429" t="s">
        <v>598</v>
      </c>
      <c r="D429" t="s">
        <v>1674</v>
      </c>
      <c r="E429" t="s">
        <v>1752</v>
      </c>
      <c r="F429">
        <v>4</v>
      </c>
      <c r="G429">
        <v>925.95</v>
      </c>
      <c r="H429">
        <v>0.16</v>
      </c>
      <c r="I429" t="s">
        <v>1829</v>
      </c>
      <c r="J429">
        <v>3111.192</v>
      </c>
    </row>
    <row r="430" spans="1:10">
      <c r="A430" t="s">
        <v>2254</v>
      </c>
      <c r="B430" s="1">
        <v>45520</v>
      </c>
      <c r="C430" t="s">
        <v>304</v>
      </c>
      <c r="D430" t="s">
        <v>1650</v>
      </c>
      <c r="E430" t="s">
        <v>1776</v>
      </c>
      <c r="F430">
        <v>2</v>
      </c>
      <c r="G430">
        <v>573.09</v>
      </c>
      <c r="H430">
        <v>0.03</v>
      </c>
      <c r="I430" t="s">
        <v>1829</v>
      </c>
      <c r="J430">
        <v>1111.7945999999999</v>
      </c>
    </row>
    <row r="431" spans="1:10">
      <c r="A431" t="s">
        <v>2255</v>
      </c>
      <c r="B431" s="1">
        <v>45731</v>
      </c>
      <c r="C431" t="s">
        <v>604</v>
      </c>
      <c r="D431" t="s">
        <v>1560</v>
      </c>
      <c r="E431" t="s">
        <v>1769</v>
      </c>
      <c r="F431">
        <v>4</v>
      </c>
      <c r="G431">
        <v>149.83000000000001</v>
      </c>
      <c r="H431">
        <v>0.02</v>
      </c>
      <c r="I431" t="s">
        <v>1824</v>
      </c>
      <c r="J431">
        <v>587.33360000000005</v>
      </c>
    </row>
    <row r="432" spans="1:10">
      <c r="A432" t="s">
        <v>2256</v>
      </c>
      <c r="B432" s="1">
        <v>45445</v>
      </c>
      <c r="C432" t="s">
        <v>14</v>
      </c>
      <c r="D432" t="s">
        <v>1650</v>
      </c>
      <c r="E432" t="s">
        <v>1799</v>
      </c>
      <c r="F432">
        <v>3</v>
      </c>
      <c r="G432">
        <v>287.70999999999998</v>
      </c>
      <c r="H432">
        <v>0.03</v>
      </c>
      <c r="I432" t="s">
        <v>1829</v>
      </c>
      <c r="J432">
        <v>837.23609999999985</v>
      </c>
    </row>
    <row r="433" spans="1:10">
      <c r="A433" t="s">
        <v>2257</v>
      </c>
      <c r="B433" s="1">
        <v>45860</v>
      </c>
      <c r="C433" t="s">
        <v>338</v>
      </c>
      <c r="D433" t="s">
        <v>1682</v>
      </c>
      <c r="E433" t="s">
        <v>1776</v>
      </c>
      <c r="F433">
        <v>2</v>
      </c>
      <c r="G433">
        <v>849.8</v>
      </c>
      <c r="H433">
        <v>0.06</v>
      </c>
      <c r="I433" t="s">
        <v>1829</v>
      </c>
      <c r="J433">
        <v>1597.624</v>
      </c>
    </row>
    <row r="434" spans="1:10">
      <c r="A434" t="s">
        <v>2258</v>
      </c>
      <c r="B434" s="1">
        <v>45725</v>
      </c>
      <c r="C434" t="s">
        <v>75</v>
      </c>
      <c r="D434" t="s">
        <v>1630</v>
      </c>
      <c r="E434" t="s">
        <v>1766</v>
      </c>
      <c r="F434">
        <v>3</v>
      </c>
      <c r="G434">
        <v>482.58</v>
      </c>
      <c r="H434">
        <v>0.28000000000000003</v>
      </c>
      <c r="I434" t="s">
        <v>1826</v>
      </c>
      <c r="J434">
        <v>1042.3728000000001</v>
      </c>
    </row>
    <row r="435" spans="1:10">
      <c r="A435" t="s">
        <v>2259</v>
      </c>
      <c r="B435" s="1">
        <v>45699</v>
      </c>
      <c r="C435" t="s">
        <v>399</v>
      </c>
      <c r="D435" t="s">
        <v>1666</v>
      </c>
      <c r="E435" t="s">
        <v>1761</v>
      </c>
      <c r="F435">
        <v>2</v>
      </c>
      <c r="G435">
        <v>64.7</v>
      </c>
      <c r="H435">
        <v>0</v>
      </c>
      <c r="I435" t="s">
        <v>1824</v>
      </c>
      <c r="J435">
        <v>129.4</v>
      </c>
    </row>
    <row r="436" spans="1:10">
      <c r="A436" t="s">
        <v>2260</v>
      </c>
      <c r="B436" s="1">
        <v>45266</v>
      </c>
      <c r="C436" t="s">
        <v>499</v>
      </c>
      <c r="D436" t="s">
        <v>1555</v>
      </c>
      <c r="E436" t="s">
        <v>1773</v>
      </c>
      <c r="F436">
        <v>3</v>
      </c>
      <c r="G436">
        <v>589.83000000000004</v>
      </c>
      <c r="H436">
        <v>0.26</v>
      </c>
      <c r="I436" t="s">
        <v>1824</v>
      </c>
      <c r="J436">
        <v>1309.4226000000001</v>
      </c>
    </row>
    <row r="437" spans="1:10">
      <c r="A437" t="s">
        <v>2261</v>
      </c>
      <c r="B437" s="1">
        <v>45889</v>
      </c>
      <c r="C437" t="s">
        <v>914</v>
      </c>
      <c r="D437" t="s">
        <v>1551</v>
      </c>
      <c r="E437" t="s">
        <v>1786</v>
      </c>
      <c r="F437">
        <v>4</v>
      </c>
      <c r="G437">
        <v>758.49</v>
      </c>
      <c r="H437">
        <v>0.16</v>
      </c>
      <c r="I437" t="s">
        <v>1829</v>
      </c>
      <c r="J437">
        <v>2548.5264000000002</v>
      </c>
    </row>
    <row r="438" spans="1:10">
      <c r="A438" t="s">
        <v>2262</v>
      </c>
      <c r="B438" s="1">
        <v>45555</v>
      </c>
      <c r="C438" t="s">
        <v>202</v>
      </c>
      <c r="D438" t="s">
        <v>1622</v>
      </c>
      <c r="E438" t="s">
        <v>1794</v>
      </c>
      <c r="F438">
        <v>4</v>
      </c>
      <c r="G438">
        <v>747.56</v>
      </c>
      <c r="H438">
        <v>0.09</v>
      </c>
      <c r="I438" t="s">
        <v>1829</v>
      </c>
      <c r="J438">
        <v>2721.1183999999998</v>
      </c>
    </row>
    <row r="439" spans="1:10">
      <c r="A439" t="s">
        <v>2263</v>
      </c>
      <c r="B439" s="1">
        <v>45813</v>
      </c>
      <c r="C439" t="s">
        <v>809</v>
      </c>
      <c r="D439" t="s">
        <v>1628</v>
      </c>
      <c r="E439" t="s">
        <v>1807</v>
      </c>
      <c r="F439">
        <v>3</v>
      </c>
      <c r="G439">
        <v>551.22</v>
      </c>
      <c r="H439">
        <v>0.12</v>
      </c>
      <c r="I439" t="s">
        <v>1826</v>
      </c>
      <c r="J439">
        <v>1455.2208000000001</v>
      </c>
    </row>
    <row r="440" spans="1:10">
      <c r="A440" t="s">
        <v>2264</v>
      </c>
      <c r="B440" s="1">
        <v>45811</v>
      </c>
      <c r="C440" t="s">
        <v>532</v>
      </c>
      <c r="D440" t="s">
        <v>1686</v>
      </c>
      <c r="E440" t="s">
        <v>1799</v>
      </c>
      <c r="F440">
        <v>2</v>
      </c>
      <c r="G440">
        <v>527.05999999999995</v>
      </c>
      <c r="H440">
        <v>0.17</v>
      </c>
      <c r="I440" t="s">
        <v>1826</v>
      </c>
      <c r="J440">
        <v>874.91959999999983</v>
      </c>
    </row>
    <row r="441" spans="1:10">
      <c r="A441" t="s">
        <v>2265</v>
      </c>
      <c r="B441" s="1">
        <v>45670</v>
      </c>
      <c r="C441" t="s">
        <v>350</v>
      </c>
      <c r="D441" t="s">
        <v>1672</v>
      </c>
      <c r="E441" t="s">
        <v>1773</v>
      </c>
      <c r="F441">
        <v>4</v>
      </c>
      <c r="G441">
        <v>875.41</v>
      </c>
      <c r="H441">
        <v>0.27</v>
      </c>
      <c r="I441" t="s">
        <v>1824</v>
      </c>
      <c r="J441">
        <v>2556.1972000000001</v>
      </c>
    </row>
    <row r="442" spans="1:10">
      <c r="A442" t="s">
        <v>2266</v>
      </c>
      <c r="B442" s="1">
        <v>45736</v>
      </c>
      <c r="C442" t="s">
        <v>40</v>
      </c>
      <c r="D442" t="s">
        <v>1718</v>
      </c>
      <c r="E442" t="s">
        <v>1752</v>
      </c>
      <c r="F442">
        <v>2</v>
      </c>
      <c r="G442">
        <v>226.43</v>
      </c>
      <c r="H442">
        <v>0.03</v>
      </c>
      <c r="I442" t="s">
        <v>1824</v>
      </c>
      <c r="J442">
        <v>439.27420000000001</v>
      </c>
    </row>
    <row r="443" spans="1:10">
      <c r="A443" t="s">
        <v>2267</v>
      </c>
      <c r="B443" s="1">
        <v>45480</v>
      </c>
      <c r="C443" t="s">
        <v>141</v>
      </c>
      <c r="D443" t="s">
        <v>1706</v>
      </c>
      <c r="E443" t="s">
        <v>1773</v>
      </c>
      <c r="F443">
        <v>2</v>
      </c>
      <c r="G443">
        <v>285.39</v>
      </c>
      <c r="H443">
        <v>0.1</v>
      </c>
      <c r="I443" t="s">
        <v>1824</v>
      </c>
      <c r="J443">
        <v>513.702</v>
      </c>
    </row>
    <row r="444" spans="1:10">
      <c r="A444" t="s">
        <v>2268</v>
      </c>
      <c r="B444" s="1">
        <v>45929</v>
      </c>
      <c r="C444" t="s">
        <v>1050</v>
      </c>
      <c r="D444" t="s">
        <v>1570</v>
      </c>
      <c r="E444" t="s">
        <v>1801</v>
      </c>
      <c r="F444">
        <v>2</v>
      </c>
      <c r="G444">
        <v>298.01</v>
      </c>
      <c r="H444">
        <v>0.05</v>
      </c>
      <c r="I444" t="s">
        <v>1824</v>
      </c>
      <c r="J444">
        <v>566.21899999999994</v>
      </c>
    </row>
    <row r="445" spans="1:10">
      <c r="A445" t="s">
        <v>2269</v>
      </c>
      <c r="B445" s="1">
        <v>45626</v>
      </c>
      <c r="C445" t="s">
        <v>532</v>
      </c>
      <c r="D445" t="s">
        <v>1628</v>
      </c>
      <c r="E445" t="s">
        <v>1769</v>
      </c>
      <c r="F445">
        <v>4</v>
      </c>
      <c r="G445">
        <v>753.49</v>
      </c>
      <c r="H445">
        <v>0.26</v>
      </c>
      <c r="I445" t="s">
        <v>1829</v>
      </c>
      <c r="J445">
        <v>2230.3303999999998</v>
      </c>
    </row>
    <row r="446" spans="1:10">
      <c r="A446" t="s">
        <v>2270</v>
      </c>
      <c r="B446" s="1">
        <v>45460</v>
      </c>
      <c r="C446" t="s">
        <v>1501</v>
      </c>
      <c r="D446" t="s">
        <v>1704</v>
      </c>
      <c r="E446" t="s">
        <v>1794</v>
      </c>
      <c r="F446">
        <v>2</v>
      </c>
      <c r="G446">
        <v>130.38999999999999</v>
      </c>
      <c r="H446">
        <v>0.17</v>
      </c>
      <c r="I446" t="s">
        <v>1826</v>
      </c>
      <c r="J446">
        <v>216.44739999999999</v>
      </c>
    </row>
    <row r="447" spans="1:10">
      <c r="A447" t="s">
        <v>2271</v>
      </c>
      <c r="B447" s="1">
        <v>45709</v>
      </c>
      <c r="C447" t="s">
        <v>1083</v>
      </c>
      <c r="D447" t="s">
        <v>1592</v>
      </c>
      <c r="E447" t="s">
        <v>1786</v>
      </c>
      <c r="F447">
        <v>4</v>
      </c>
      <c r="G447">
        <v>164.02</v>
      </c>
      <c r="H447">
        <v>0.01</v>
      </c>
      <c r="I447" t="s">
        <v>1826</v>
      </c>
      <c r="J447">
        <v>649.51920000000007</v>
      </c>
    </row>
    <row r="448" spans="1:10">
      <c r="A448" t="s">
        <v>2272</v>
      </c>
      <c r="B448" s="1">
        <v>45551</v>
      </c>
      <c r="C448" t="s">
        <v>547</v>
      </c>
      <c r="D448" t="s">
        <v>1606</v>
      </c>
      <c r="E448" t="s">
        <v>1769</v>
      </c>
      <c r="F448">
        <v>2</v>
      </c>
      <c r="G448">
        <v>527.51</v>
      </c>
      <c r="H448">
        <v>0.18</v>
      </c>
      <c r="I448" t="s">
        <v>1826</v>
      </c>
      <c r="J448">
        <v>865.1164</v>
      </c>
    </row>
    <row r="449" spans="1:10">
      <c r="A449" t="s">
        <v>2273</v>
      </c>
      <c r="B449" s="1">
        <v>45939</v>
      </c>
      <c r="C449" t="s">
        <v>809</v>
      </c>
      <c r="D449" t="s">
        <v>1662</v>
      </c>
      <c r="E449" t="s">
        <v>1797</v>
      </c>
      <c r="F449">
        <v>3</v>
      </c>
      <c r="G449">
        <v>628.17999999999995</v>
      </c>
      <c r="H449">
        <v>0.26</v>
      </c>
      <c r="I449" t="s">
        <v>1824</v>
      </c>
      <c r="J449">
        <v>1394.5596</v>
      </c>
    </row>
    <row r="450" spans="1:10">
      <c r="A450" t="s">
        <v>2274</v>
      </c>
      <c r="B450" s="1">
        <v>45553</v>
      </c>
      <c r="C450" t="s">
        <v>857</v>
      </c>
      <c r="D450" t="s">
        <v>1660</v>
      </c>
      <c r="E450" t="s">
        <v>1766</v>
      </c>
      <c r="F450">
        <v>1</v>
      </c>
      <c r="G450">
        <v>862.31</v>
      </c>
      <c r="H450">
        <v>0.06</v>
      </c>
      <c r="I450" t="s">
        <v>1824</v>
      </c>
      <c r="J450">
        <v>810.57139999999993</v>
      </c>
    </row>
    <row r="451" spans="1:10">
      <c r="A451" t="s">
        <v>2275</v>
      </c>
      <c r="B451" s="1">
        <v>45806</v>
      </c>
      <c r="C451" t="s">
        <v>261</v>
      </c>
      <c r="D451" t="s">
        <v>1714</v>
      </c>
      <c r="E451" t="s">
        <v>1799</v>
      </c>
      <c r="F451">
        <v>2</v>
      </c>
      <c r="G451">
        <v>541.39</v>
      </c>
      <c r="H451">
        <v>0.03</v>
      </c>
      <c r="I451" t="s">
        <v>1829</v>
      </c>
      <c r="J451">
        <v>1050.2965999999999</v>
      </c>
    </row>
    <row r="452" spans="1:10">
      <c r="A452" t="s">
        <v>2276</v>
      </c>
      <c r="B452" s="1">
        <v>45811</v>
      </c>
      <c r="C452" t="s">
        <v>1469</v>
      </c>
      <c r="D452" t="s">
        <v>1700</v>
      </c>
      <c r="E452" t="s">
        <v>1804</v>
      </c>
      <c r="F452">
        <v>3</v>
      </c>
      <c r="G452">
        <v>761.8</v>
      </c>
      <c r="H452">
        <v>0.06</v>
      </c>
      <c r="I452" t="s">
        <v>1829</v>
      </c>
      <c r="J452">
        <v>2148.2759999999989</v>
      </c>
    </row>
    <row r="453" spans="1:10">
      <c r="A453" t="s">
        <v>2277</v>
      </c>
      <c r="B453" s="1">
        <v>45508</v>
      </c>
      <c r="C453" t="s">
        <v>1310</v>
      </c>
      <c r="D453" t="s">
        <v>1646</v>
      </c>
      <c r="E453" t="s">
        <v>1761</v>
      </c>
      <c r="F453">
        <v>4</v>
      </c>
      <c r="G453">
        <v>829.36</v>
      </c>
      <c r="H453">
        <v>0.11</v>
      </c>
      <c r="I453" t="s">
        <v>1826</v>
      </c>
      <c r="J453">
        <v>2952.5216</v>
      </c>
    </row>
    <row r="454" spans="1:10">
      <c r="A454" t="s">
        <v>2278</v>
      </c>
      <c r="B454" s="1">
        <v>45460</v>
      </c>
      <c r="C454" t="s">
        <v>1257</v>
      </c>
      <c r="D454" t="s">
        <v>1594</v>
      </c>
      <c r="E454" t="s">
        <v>1804</v>
      </c>
      <c r="F454">
        <v>2</v>
      </c>
      <c r="G454">
        <v>425.06</v>
      </c>
      <c r="H454">
        <v>0.09</v>
      </c>
      <c r="I454" t="s">
        <v>1826</v>
      </c>
      <c r="J454">
        <v>773.60919999999999</v>
      </c>
    </row>
    <row r="455" spans="1:10">
      <c r="A455" t="s">
        <v>2279</v>
      </c>
      <c r="B455" s="1">
        <v>45311</v>
      </c>
      <c r="C455" t="s">
        <v>438</v>
      </c>
      <c r="D455" t="s">
        <v>1658</v>
      </c>
      <c r="E455" t="s">
        <v>1752</v>
      </c>
      <c r="F455">
        <v>2</v>
      </c>
      <c r="G455">
        <v>911.14</v>
      </c>
      <c r="H455">
        <v>0.1</v>
      </c>
      <c r="I455" t="s">
        <v>1824</v>
      </c>
      <c r="J455">
        <v>1640.0519999999999</v>
      </c>
    </row>
    <row r="456" spans="1:10">
      <c r="A456" t="s">
        <v>2280</v>
      </c>
      <c r="B456" s="1">
        <v>45906</v>
      </c>
      <c r="C456" t="s">
        <v>304</v>
      </c>
      <c r="D456" t="s">
        <v>1684</v>
      </c>
      <c r="E456" t="s">
        <v>1782</v>
      </c>
      <c r="F456">
        <v>3</v>
      </c>
      <c r="G456">
        <v>811.96</v>
      </c>
      <c r="H456">
        <v>0.28999999999999998</v>
      </c>
      <c r="I456" t="s">
        <v>1824</v>
      </c>
      <c r="J456">
        <v>1729.4748</v>
      </c>
    </row>
    <row r="457" spans="1:10">
      <c r="A457" t="s">
        <v>2281</v>
      </c>
      <c r="B457" s="1">
        <v>45380</v>
      </c>
      <c r="C457" t="s">
        <v>869</v>
      </c>
      <c r="D457" t="s">
        <v>1610</v>
      </c>
      <c r="E457" t="s">
        <v>1789</v>
      </c>
      <c r="F457">
        <v>2</v>
      </c>
      <c r="G457">
        <v>780.05</v>
      </c>
      <c r="H457">
        <v>0.12</v>
      </c>
      <c r="I457" t="s">
        <v>1829</v>
      </c>
      <c r="J457">
        <v>1372.8879999999999</v>
      </c>
    </row>
    <row r="458" spans="1:10">
      <c r="A458" t="s">
        <v>2282</v>
      </c>
      <c r="B458" s="1">
        <v>45527</v>
      </c>
      <c r="C458" t="s">
        <v>699</v>
      </c>
      <c r="D458" t="s">
        <v>1612</v>
      </c>
      <c r="E458" t="s">
        <v>1786</v>
      </c>
      <c r="F458">
        <v>4</v>
      </c>
      <c r="G458">
        <v>315.95</v>
      </c>
      <c r="H458">
        <v>0.19</v>
      </c>
      <c r="I458" t="s">
        <v>1829</v>
      </c>
      <c r="J458">
        <v>1023.678</v>
      </c>
    </row>
    <row r="459" spans="1:10">
      <c r="A459" t="s">
        <v>2283</v>
      </c>
      <c r="B459" s="1">
        <v>45796</v>
      </c>
      <c r="C459" t="s">
        <v>737</v>
      </c>
      <c r="D459" t="s">
        <v>1652</v>
      </c>
      <c r="E459" t="s">
        <v>1786</v>
      </c>
      <c r="F459">
        <v>2</v>
      </c>
      <c r="G459">
        <v>810.17</v>
      </c>
      <c r="H459">
        <v>0.27</v>
      </c>
      <c r="I459" t="s">
        <v>1824</v>
      </c>
      <c r="J459">
        <v>1182.8481999999999</v>
      </c>
    </row>
    <row r="460" spans="1:10">
      <c r="A460" t="s">
        <v>2284</v>
      </c>
      <c r="B460" s="1">
        <v>45389</v>
      </c>
      <c r="C460" t="s">
        <v>669</v>
      </c>
      <c r="D460" t="s">
        <v>1716</v>
      </c>
      <c r="E460" t="s">
        <v>1769</v>
      </c>
      <c r="F460">
        <v>3</v>
      </c>
      <c r="G460">
        <v>505.01</v>
      </c>
      <c r="H460">
        <v>0.02</v>
      </c>
      <c r="I460" t="s">
        <v>1826</v>
      </c>
      <c r="J460">
        <v>1484.7293999999999</v>
      </c>
    </row>
    <row r="461" spans="1:10">
      <c r="A461" t="s">
        <v>2285</v>
      </c>
      <c r="B461" s="1">
        <v>45315</v>
      </c>
      <c r="C461" t="s">
        <v>1440</v>
      </c>
      <c r="D461" t="s">
        <v>1692</v>
      </c>
      <c r="E461" t="s">
        <v>1807</v>
      </c>
      <c r="F461">
        <v>2</v>
      </c>
      <c r="G461">
        <v>736.75</v>
      </c>
      <c r="H461">
        <v>0.18</v>
      </c>
      <c r="I461" t="s">
        <v>1824</v>
      </c>
      <c r="J461">
        <v>1208.27</v>
      </c>
    </row>
    <row r="462" spans="1:10">
      <c r="A462" t="s">
        <v>2286</v>
      </c>
      <c r="B462" s="1">
        <v>45311</v>
      </c>
      <c r="C462" t="s">
        <v>114</v>
      </c>
      <c r="D462" t="s">
        <v>1702</v>
      </c>
      <c r="E462" t="s">
        <v>1786</v>
      </c>
      <c r="F462">
        <v>4</v>
      </c>
      <c r="G462">
        <v>700.31</v>
      </c>
      <c r="H462">
        <v>0.2</v>
      </c>
      <c r="I462" t="s">
        <v>1826</v>
      </c>
      <c r="J462">
        <v>2240.9920000000002</v>
      </c>
    </row>
    <row r="463" spans="1:10">
      <c r="A463" t="s">
        <v>2287</v>
      </c>
      <c r="B463" s="1">
        <v>45270</v>
      </c>
      <c r="C463" t="s">
        <v>444</v>
      </c>
      <c r="D463" t="s">
        <v>1730</v>
      </c>
      <c r="E463" t="s">
        <v>1792</v>
      </c>
      <c r="F463">
        <v>4</v>
      </c>
      <c r="G463">
        <v>202.46</v>
      </c>
      <c r="H463">
        <v>0.24</v>
      </c>
      <c r="I463" t="s">
        <v>1824</v>
      </c>
      <c r="J463">
        <v>615.47840000000008</v>
      </c>
    </row>
    <row r="464" spans="1:10">
      <c r="A464" t="s">
        <v>2288</v>
      </c>
      <c r="B464" s="1">
        <v>45279</v>
      </c>
      <c r="C464" t="s">
        <v>846</v>
      </c>
      <c r="D464" t="s">
        <v>1722</v>
      </c>
      <c r="E464" t="s">
        <v>1757</v>
      </c>
      <c r="F464">
        <v>2</v>
      </c>
      <c r="G464">
        <v>291.83999999999997</v>
      </c>
      <c r="H464">
        <v>0.25</v>
      </c>
      <c r="I464" t="s">
        <v>1826</v>
      </c>
      <c r="J464">
        <v>437.76</v>
      </c>
    </row>
    <row r="465" spans="1:10">
      <c r="A465" t="s">
        <v>2289</v>
      </c>
      <c r="B465" s="1">
        <v>45252</v>
      </c>
      <c r="C465" t="s">
        <v>544</v>
      </c>
      <c r="D465" t="s">
        <v>1742</v>
      </c>
      <c r="E465" t="s">
        <v>1773</v>
      </c>
      <c r="F465">
        <v>2</v>
      </c>
      <c r="G465">
        <v>261.48</v>
      </c>
      <c r="H465">
        <v>0.17</v>
      </c>
      <c r="I465" t="s">
        <v>1824</v>
      </c>
      <c r="J465">
        <v>434.05680000000001</v>
      </c>
    </row>
    <row r="466" spans="1:10">
      <c r="A466" t="s">
        <v>2290</v>
      </c>
      <c r="B466" s="1">
        <v>45938</v>
      </c>
      <c r="C466" t="s">
        <v>948</v>
      </c>
      <c r="D466" t="s">
        <v>1620</v>
      </c>
      <c r="E466" t="s">
        <v>1799</v>
      </c>
      <c r="F466">
        <v>1</v>
      </c>
      <c r="G466">
        <v>850.83</v>
      </c>
      <c r="H466">
        <v>0.28000000000000003</v>
      </c>
      <c r="I466" t="s">
        <v>1826</v>
      </c>
      <c r="J466">
        <v>612.59760000000006</v>
      </c>
    </row>
    <row r="467" spans="1:10">
      <c r="A467" t="s">
        <v>2291</v>
      </c>
      <c r="B467" s="1">
        <v>45711</v>
      </c>
      <c r="C467" t="s">
        <v>1260</v>
      </c>
      <c r="D467" t="s">
        <v>1640</v>
      </c>
      <c r="E467" t="s">
        <v>1786</v>
      </c>
      <c r="F467">
        <v>1</v>
      </c>
      <c r="G467">
        <v>83.83</v>
      </c>
      <c r="H467">
        <v>0.05</v>
      </c>
      <c r="I467" t="s">
        <v>1824</v>
      </c>
      <c r="J467">
        <v>79.638499999999993</v>
      </c>
    </row>
    <row r="468" spans="1:10">
      <c r="A468" t="s">
        <v>2292</v>
      </c>
      <c r="B468" s="1">
        <v>45713</v>
      </c>
      <c r="C468" t="s">
        <v>36</v>
      </c>
      <c r="D468" t="s">
        <v>1724</v>
      </c>
      <c r="E468" t="s">
        <v>1804</v>
      </c>
      <c r="F468">
        <v>3</v>
      </c>
      <c r="G468">
        <v>649.95000000000005</v>
      </c>
      <c r="H468">
        <v>0.28000000000000003</v>
      </c>
      <c r="I468" t="s">
        <v>1829</v>
      </c>
      <c r="J468">
        <v>1403.8920000000001</v>
      </c>
    </row>
    <row r="469" spans="1:10">
      <c r="A469" t="s">
        <v>2293</v>
      </c>
      <c r="B469" s="1">
        <v>45565</v>
      </c>
      <c r="C469" t="s">
        <v>1145</v>
      </c>
      <c r="D469" t="s">
        <v>1694</v>
      </c>
      <c r="E469" t="s">
        <v>1776</v>
      </c>
      <c r="F469">
        <v>4</v>
      </c>
      <c r="G469">
        <v>934.96</v>
      </c>
      <c r="H469">
        <v>0.18</v>
      </c>
      <c r="I469" t="s">
        <v>1826</v>
      </c>
      <c r="J469">
        <v>3066.6687999999999</v>
      </c>
    </row>
    <row r="470" spans="1:10">
      <c r="A470" t="s">
        <v>2294</v>
      </c>
      <c r="B470" s="1">
        <v>45279</v>
      </c>
      <c r="C470" t="s">
        <v>672</v>
      </c>
      <c r="D470" t="s">
        <v>1582</v>
      </c>
      <c r="E470" t="s">
        <v>1799</v>
      </c>
      <c r="F470">
        <v>1</v>
      </c>
      <c r="G470">
        <v>880.89</v>
      </c>
      <c r="H470">
        <v>0.13</v>
      </c>
      <c r="I470" t="s">
        <v>1829</v>
      </c>
      <c r="J470">
        <v>766.37429999999995</v>
      </c>
    </row>
    <row r="471" spans="1:10">
      <c r="A471" t="s">
        <v>2295</v>
      </c>
      <c r="B471" s="1">
        <v>45614</v>
      </c>
      <c r="C471" t="s">
        <v>1469</v>
      </c>
      <c r="D471" t="s">
        <v>1744</v>
      </c>
      <c r="E471" t="s">
        <v>1782</v>
      </c>
      <c r="F471">
        <v>4</v>
      </c>
      <c r="G471">
        <v>610.6</v>
      </c>
      <c r="H471">
        <v>0.1</v>
      </c>
      <c r="I471" t="s">
        <v>1826</v>
      </c>
      <c r="J471">
        <v>2198.16</v>
      </c>
    </row>
    <row r="472" spans="1:10">
      <c r="A472" t="s">
        <v>2296</v>
      </c>
      <c r="B472" s="1">
        <v>45912</v>
      </c>
      <c r="C472" t="s">
        <v>275</v>
      </c>
      <c r="D472" t="s">
        <v>1604</v>
      </c>
      <c r="E472" t="s">
        <v>1810</v>
      </c>
      <c r="F472">
        <v>1</v>
      </c>
      <c r="G472">
        <v>514.19000000000005</v>
      </c>
      <c r="H472">
        <v>0.2</v>
      </c>
      <c r="I472" t="s">
        <v>1824</v>
      </c>
      <c r="J472">
        <v>411.35200000000009</v>
      </c>
    </row>
    <row r="473" spans="1:10">
      <c r="A473" t="s">
        <v>2297</v>
      </c>
      <c r="B473" s="1">
        <v>45688</v>
      </c>
      <c r="C473" t="s">
        <v>1243</v>
      </c>
      <c r="D473" t="s">
        <v>1622</v>
      </c>
      <c r="E473" t="s">
        <v>1797</v>
      </c>
      <c r="F473">
        <v>1</v>
      </c>
      <c r="G473">
        <v>546.20000000000005</v>
      </c>
      <c r="H473">
        <v>0.22</v>
      </c>
      <c r="I473" t="s">
        <v>1826</v>
      </c>
      <c r="J473">
        <v>426.03600000000012</v>
      </c>
    </row>
    <row r="474" spans="1:10">
      <c r="A474" t="s">
        <v>2298</v>
      </c>
      <c r="B474" s="1">
        <v>45591</v>
      </c>
      <c r="C474" t="s">
        <v>646</v>
      </c>
      <c r="D474" t="s">
        <v>1622</v>
      </c>
      <c r="E474" t="s">
        <v>1752</v>
      </c>
      <c r="F474">
        <v>3</v>
      </c>
      <c r="G474">
        <v>416.01</v>
      </c>
      <c r="H474">
        <v>0.02</v>
      </c>
      <c r="I474" t="s">
        <v>1824</v>
      </c>
      <c r="J474">
        <v>1223.0694000000001</v>
      </c>
    </row>
    <row r="475" spans="1:10">
      <c r="A475" t="s">
        <v>2299</v>
      </c>
      <c r="B475" s="1">
        <v>45864</v>
      </c>
      <c r="C475" t="s">
        <v>1199</v>
      </c>
      <c r="D475" t="s">
        <v>1696</v>
      </c>
      <c r="E475" t="s">
        <v>1789</v>
      </c>
      <c r="F475">
        <v>1</v>
      </c>
      <c r="G475">
        <v>30.94</v>
      </c>
      <c r="H475">
        <v>0.21</v>
      </c>
      <c r="I475" t="s">
        <v>1829</v>
      </c>
      <c r="J475">
        <v>24.442599999999999</v>
      </c>
    </row>
    <row r="476" spans="1:10">
      <c r="A476" t="s">
        <v>2300</v>
      </c>
      <c r="B476" s="1">
        <v>45875</v>
      </c>
      <c r="C476" t="s">
        <v>654</v>
      </c>
      <c r="D476" t="s">
        <v>1664</v>
      </c>
      <c r="E476" t="s">
        <v>1804</v>
      </c>
      <c r="F476">
        <v>3</v>
      </c>
      <c r="G476">
        <v>666.39</v>
      </c>
      <c r="H476">
        <v>0.21</v>
      </c>
      <c r="I476" t="s">
        <v>1829</v>
      </c>
      <c r="J476">
        <v>1579.3443</v>
      </c>
    </row>
    <row r="477" spans="1:10">
      <c r="A477" t="s">
        <v>2301</v>
      </c>
      <c r="B477" s="1">
        <v>45797</v>
      </c>
      <c r="C477" t="s">
        <v>553</v>
      </c>
      <c r="D477" t="s">
        <v>1710</v>
      </c>
      <c r="E477" t="s">
        <v>1789</v>
      </c>
      <c r="F477">
        <v>2</v>
      </c>
      <c r="G477">
        <v>145.26</v>
      </c>
      <c r="H477">
        <v>0.19</v>
      </c>
      <c r="I477" t="s">
        <v>1826</v>
      </c>
      <c r="J477">
        <v>235.3212</v>
      </c>
    </row>
    <row r="478" spans="1:10">
      <c r="A478" t="s">
        <v>2302</v>
      </c>
      <c r="B478" s="1">
        <v>45364</v>
      </c>
      <c r="C478" t="s">
        <v>411</v>
      </c>
      <c r="D478" t="s">
        <v>1730</v>
      </c>
      <c r="E478" t="s">
        <v>1773</v>
      </c>
      <c r="F478">
        <v>4</v>
      </c>
      <c r="G478">
        <v>940.77</v>
      </c>
      <c r="H478">
        <v>0.24</v>
      </c>
      <c r="I478" t="s">
        <v>1829</v>
      </c>
      <c r="J478">
        <v>2859.9407999999999</v>
      </c>
    </row>
    <row r="479" spans="1:10">
      <c r="A479" t="s">
        <v>2303</v>
      </c>
      <c r="B479" s="1">
        <v>45700</v>
      </c>
      <c r="C479" t="s">
        <v>1446</v>
      </c>
      <c r="D479" t="s">
        <v>1640</v>
      </c>
      <c r="E479" t="s">
        <v>1807</v>
      </c>
      <c r="F479">
        <v>1</v>
      </c>
      <c r="G479">
        <v>708.88</v>
      </c>
      <c r="H479">
        <v>0.09</v>
      </c>
      <c r="I479" t="s">
        <v>1824</v>
      </c>
      <c r="J479">
        <v>645.08080000000007</v>
      </c>
    </row>
    <row r="480" spans="1:10">
      <c r="A480" t="s">
        <v>2304</v>
      </c>
      <c r="B480" s="1">
        <v>45924</v>
      </c>
      <c r="C480" t="s">
        <v>969</v>
      </c>
      <c r="D480" t="s">
        <v>1608</v>
      </c>
      <c r="E480" t="s">
        <v>1761</v>
      </c>
      <c r="F480">
        <v>1</v>
      </c>
      <c r="G480">
        <v>790.73</v>
      </c>
      <c r="H480">
        <v>0.24</v>
      </c>
      <c r="I480" t="s">
        <v>1826</v>
      </c>
      <c r="J480">
        <v>600.95479999999998</v>
      </c>
    </row>
    <row r="481" spans="1:10">
      <c r="A481" t="s">
        <v>2305</v>
      </c>
      <c r="B481" s="1">
        <v>45574</v>
      </c>
      <c r="C481" t="s">
        <v>1389</v>
      </c>
      <c r="D481" t="s">
        <v>1578</v>
      </c>
      <c r="E481" t="s">
        <v>1786</v>
      </c>
      <c r="F481">
        <v>3</v>
      </c>
      <c r="G481">
        <v>635.13</v>
      </c>
      <c r="H481">
        <v>0.09</v>
      </c>
      <c r="I481" t="s">
        <v>1826</v>
      </c>
      <c r="J481">
        <v>1733.9049</v>
      </c>
    </row>
    <row r="482" spans="1:10">
      <c r="A482" t="s">
        <v>2306</v>
      </c>
      <c r="B482" s="1">
        <v>45233</v>
      </c>
      <c r="C482" t="s">
        <v>849</v>
      </c>
      <c r="D482" t="s">
        <v>1734</v>
      </c>
      <c r="E482" t="s">
        <v>1799</v>
      </c>
      <c r="F482">
        <v>1</v>
      </c>
      <c r="G482">
        <v>744.88</v>
      </c>
      <c r="H482">
        <v>0.15</v>
      </c>
      <c r="I482" t="s">
        <v>1829</v>
      </c>
      <c r="J482">
        <v>633.14800000000002</v>
      </c>
    </row>
    <row r="483" spans="1:10">
      <c r="A483" t="s">
        <v>2307</v>
      </c>
      <c r="B483" s="1">
        <v>45745</v>
      </c>
      <c r="C483" t="s">
        <v>604</v>
      </c>
      <c r="D483" t="s">
        <v>1604</v>
      </c>
      <c r="E483" t="s">
        <v>1757</v>
      </c>
      <c r="F483">
        <v>3</v>
      </c>
      <c r="G483">
        <v>205.34</v>
      </c>
      <c r="H483">
        <v>0.25</v>
      </c>
      <c r="I483" t="s">
        <v>1824</v>
      </c>
      <c r="J483">
        <v>462.01499999999999</v>
      </c>
    </row>
    <row r="484" spans="1:10">
      <c r="A484" t="s">
        <v>2308</v>
      </c>
      <c r="B484" s="1">
        <v>45851</v>
      </c>
      <c r="C484" t="s">
        <v>1301</v>
      </c>
      <c r="D484" t="s">
        <v>1606</v>
      </c>
      <c r="E484" t="s">
        <v>1782</v>
      </c>
      <c r="F484">
        <v>2</v>
      </c>
      <c r="G484">
        <v>756.8</v>
      </c>
      <c r="H484">
        <v>0.15</v>
      </c>
      <c r="I484" t="s">
        <v>1824</v>
      </c>
      <c r="J484">
        <v>1286.56</v>
      </c>
    </row>
    <row r="485" spans="1:10">
      <c r="A485" t="s">
        <v>2309</v>
      </c>
      <c r="B485" s="1">
        <v>45308</v>
      </c>
      <c r="C485" t="s">
        <v>172</v>
      </c>
      <c r="D485" t="s">
        <v>1590</v>
      </c>
      <c r="E485" t="s">
        <v>1789</v>
      </c>
      <c r="F485">
        <v>1</v>
      </c>
      <c r="G485">
        <v>771.73</v>
      </c>
      <c r="H485">
        <v>0.2</v>
      </c>
      <c r="I485" t="s">
        <v>1824</v>
      </c>
      <c r="J485">
        <v>617.38400000000001</v>
      </c>
    </row>
    <row r="486" spans="1:10">
      <c r="A486" t="s">
        <v>2310</v>
      </c>
      <c r="B486" s="1">
        <v>45639</v>
      </c>
      <c r="C486" t="s">
        <v>1475</v>
      </c>
      <c r="D486" t="s">
        <v>1680</v>
      </c>
      <c r="E486" t="s">
        <v>1807</v>
      </c>
      <c r="F486">
        <v>1</v>
      </c>
      <c r="G486">
        <v>440.19</v>
      </c>
      <c r="H486">
        <v>0.03</v>
      </c>
      <c r="I486" t="s">
        <v>1826</v>
      </c>
      <c r="J486">
        <v>426.98430000000002</v>
      </c>
    </row>
    <row r="487" spans="1:10">
      <c r="A487" t="s">
        <v>2311</v>
      </c>
      <c r="B487" s="1">
        <v>45919</v>
      </c>
      <c r="C487" t="s">
        <v>181</v>
      </c>
      <c r="D487" t="s">
        <v>1553</v>
      </c>
      <c r="E487" t="s">
        <v>1761</v>
      </c>
      <c r="F487">
        <v>2</v>
      </c>
      <c r="G487">
        <v>409</v>
      </c>
      <c r="H487">
        <v>0.17</v>
      </c>
      <c r="I487" t="s">
        <v>1824</v>
      </c>
      <c r="J487">
        <v>678.93999999999994</v>
      </c>
    </row>
    <row r="488" spans="1:10">
      <c r="A488" t="s">
        <v>2312</v>
      </c>
      <c r="B488" s="1">
        <v>45333</v>
      </c>
      <c r="C488" t="s">
        <v>1077</v>
      </c>
      <c r="D488" t="s">
        <v>1624</v>
      </c>
      <c r="E488" t="s">
        <v>1813</v>
      </c>
      <c r="F488">
        <v>3</v>
      </c>
      <c r="G488">
        <v>134.58000000000001</v>
      </c>
      <c r="H488">
        <v>0.04</v>
      </c>
      <c r="I488" t="s">
        <v>1829</v>
      </c>
      <c r="J488">
        <v>387.59039999999999</v>
      </c>
    </row>
    <row r="489" spans="1:10">
      <c r="A489" t="s">
        <v>2313</v>
      </c>
      <c r="B489" s="1">
        <v>45811</v>
      </c>
      <c r="C489" t="s">
        <v>1092</v>
      </c>
      <c r="D489" t="s">
        <v>1626</v>
      </c>
      <c r="E489" t="s">
        <v>1779</v>
      </c>
      <c r="F489">
        <v>4</v>
      </c>
      <c r="G489">
        <v>284.44</v>
      </c>
      <c r="H489">
        <v>0.02</v>
      </c>
      <c r="I489" t="s">
        <v>1824</v>
      </c>
      <c r="J489">
        <v>1115.0047999999999</v>
      </c>
    </row>
    <row r="490" spans="1:10">
      <c r="A490" t="s">
        <v>2314</v>
      </c>
      <c r="B490" s="1">
        <v>45726</v>
      </c>
      <c r="C490" t="s">
        <v>1260</v>
      </c>
      <c r="D490" t="s">
        <v>1694</v>
      </c>
      <c r="E490" t="s">
        <v>1797</v>
      </c>
      <c r="F490">
        <v>4</v>
      </c>
      <c r="G490">
        <v>922.69</v>
      </c>
      <c r="H490">
        <v>0.16</v>
      </c>
      <c r="I490" t="s">
        <v>1824</v>
      </c>
      <c r="J490">
        <v>3100.2384000000002</v>
      </c>
    </row>
    <row r="491" spans="1:10">
      <c r="A491" t="s">
        <v>2315</v>
      </c>
      <c r="B491" s="1">
        <v>45644</v>
      </c>
      <c r="C491" t="s">
        <v>875</v>
      </c>
      <c r="D491" t="s">
        <v>1620</v>
      </c>
      <c r="E491" t="s">
        <v>1776</v>
      </c>
      <c r="F491">
        <v>2</v>
      </c>
      <c r="G491">
        <v>992.55</v>
      </c>
      <c r="H491">
        <v>0.28000000000000003</v>
      </c>
      <c r="I491" t="s">
        <v>1824</v>
      </c>
      <c r="J491">
        <v>1429.2719999999999</v>
      </c>
    </row>
    <row r="492" spans="1:10">
      <c r="A492" t="s">
        <v>2316</v>
      </c>
      <c r="B492" s="1">
        <v>45371</v>
      </c>
      <c r="C492" t="s">
        <v>1298</v>
      </c>
      <c r="D492" t="s">
        <v>1726</v>
      </c>
      <c r="E492" t="s">
        <v>1810</v>
      </c>
      <c r="F492">
        <v>1</v>
      </c>
      <c r="G492">
        <v>170.43</v>
      </c>
      <c r="H492">
        <v>0.03</v>
      </c>
      <c r="I492" t="s">
        <v>1824</v>
      </c>
      <c r="J492">
        <v>165.31710000000001</v>
      </c>
    </row>
    <row r="493" spans="1:10">
      <c r="A493" t="s">
        <v>2317</v>
      </c>
      <c r="B493" s="1">
        <v>45462</v>
      </c>
      <c r="C493" t="s">
        <v>722</v>
      </c>
      <c r="D493" t="s">
        <v>1692</v>
      </c>
      <c r="E493" t="s">
        <v>1761</v>
      </c>
      <c r="F493">
        <v>3</v>
      </c>
      <c r="G493">
        <v>480.51</v>
      </c>
      <c r="H493">
        <v>0.03</v>
      </c>
      <c r="I493" t="s">
        <v>1824</v>
      </c>
      <c r="J493">
        <v>1398.2841000000001</v>
      </c>
    </row>
    <row r="494" spans="1:10">
      <c r="A494" t="s">
        <v>2318</v>
      </c>
      <c r="B494" s="1">
        <v>45632</v>
      </c>
      <c r="C494" t="s">
        <v>523</v>
      </c>
      <c r="D494" t="s">
        <v>1646</v>
      </c>
      <c r="E494" t="s">
        <v>1779</v>
      </c>
      <c r="F494">
        <v>2</v>
      </c>
      <c r="G494">
        <v>955.66</v>
      </c>
      <c r="H494">
        <v>0.28999999999999998</v>
      </c>
      <c r="I494" t="s">
        <v>1829</v>
      </c>
      <c r="J494">
        <v>1357.0372</v>
      </c>
    </row>
    <row r="495" spans="1:10">
      <c r="A495" t="s">
        <v>2319</v>
      </c>
      <c r="B495" s="1">
        <v>45863</v>
      </c>
      <c r="C495" t="s">
        <v>1395</v>
      </c>
      <c r="D495" t="s">
        <v>1692</v>
      </c>
      <c r="E495" t="s">
        <v>1752</v>
      </c>
      <c r="F495">
        <v>2</v>
      </c>
      <c r="G495">
        <v>488.02</v>
      </c>
      <c r="H495">
        <v>0.27</v>
      </c>
      <c r="I495" t="s">
        <v>1826</v>
      </c>
      <c r="J495">
        <v>712.50919999999996</v>
      </c>
    </row>
    <row r="496" spans="1:10">
      <c r="A496" t="s">
        <v>2320</v>
      </c>
      <c r="B496" s="1">
        <v>45501</v>
      </c>
      <c r="C496" t="s">
        <v>770</v>
      </c>
      <c r="D496" t="s">
        <v>1584</v>
      </c>
      <c r="E496" t="s">
        <v>1752</v>
      </c>
      <c r="F496">
        <v>1</v>
      </c>
      <c r="G496">
        <v>917.17</v>
      </c>
      <c r="H496">
        <v>0.13</v>
      </c>
      <c r="I496" t="s">
        <v>1829</v>
      </c>
      <c r="J496">
        <v>797.93790000000001</v>
      </c>
    </row>
    <row r="497" spans="1:10">
      <c r="A497" t="s">
        <v>2321</v>
      </c>
      <c r="B497" s="1">
        <v>45568</v>
      </c>
      <c r="C497" t="s">
        <v>1020</v>
      </c>
      <c r="D497" t="s">
        <v>1562</v>
      </c>
      <c r="E497" t="s">
        <v>1773</v>
      </c>
      <c r="F497">
        <v>2</v>
      </c>
      <c r="G497">
        <v>406.46</v>
      </c>
      <c r="H497">
        <v>0.3</v>
      </c>
      <c r="I497" t="s">
        <v>1826</v>
      </c>
      <c r="J497">
        <v>569.04399999999998</v>
      </c>
    </row>
    <row r="498" spans="1:10">
      <c r="A498" t="s">
        <v>2322</v>
      </c>
      <c r="B498" s="1">
        <v>45238</v>
      </c>
      <c r="C498" t="s">
        <v>746</v>
      </c>
      <c r="D498" t="s">
        <v>1738</v>
      </c>
      <c r="E498" t="s">
        <v>1752</v>
      </c>
      <c r="F498">
        <v>2</v>
      </c>
      <c r="G498">
        <v>264.39</v>
      </c>
      <c r="H498">
        <v>0.11</v>
      </c>
      <c r="I498" t="s">
        <v>1829</v>
      </c>
      <c r="J498">
        <v>470.61419999999998</v>
      </c>
    </row>
    <row r="499" spans="1:10">
      <c r="A499" t="s">
        <v>2323</v>
      </c>
      <c r="B499" s="1">
        <v>45754</v>
      </c>
      <c r="C499" t="s">
        <v>628</v>
      </c>
      <c r="D499" t="s">
        <v>1684</v>
      </c>
      <c r="E499" t="s">
        <v>1804</v>
      </c>
      <c r="F499">
        <v>1</v>
      </c>
      <c r="G499">
        <v>414.97</v>
      </c>
      <c r="H499">
        <v>0.22</v>
      </c>
      <c r="I499" t="s">
        <v>1826</v>
      </c>
      <c r="J499">
        <v>323.67660000000001</v>
      </c>
    </row>
    <row r="500" spans="1:10">
      <c r="A500" t="s">
        <v>2324</v>
      </c>
      <c r="B500" s="1">
        <v>45280</v>
      </c>
      <c r="C500" t="s">
        <v>493</v>
      </c>
      <c r="D500" t="s">
        <v>1598</v>
      </c>
      <c r="E500" t="s">
        <v>1794</v>
      </c>
      <c r="F500">
        <v>2</v>
      </c>
      <c r="G500">
        <v>583.51</v>
      </c>
      <c r="H500">
        <v>0.2</v>
      </c>
      <c r="I500" t="s">
        <v>1829</v>
      </c>
      <c r="J500">
        <v>933.61599999999999</v>
      </c>
    </row>
    <row r="501" spans="1:10">
      <c r="A501" t="s">
        <v>2325</v>
      </c>
      <c r="B501" s="1">
        <v>45911</v>
      </c>
      <c r="C501" t="s">
        <v>55</v>
      </c>
      <c r="D501" t="s">
        <v>1610</v>
      </c>
      <c r="E501" t="s">
        <v>1807</v>
      </c>
      <c r="F501">
        <v>1</v>
      </c>
      <c r="G501">
        <v>659.27</v>
      </c>
      <c r="H501">
        <v>0.15</v>
      </c>
      <c r="I501" t="s">
        <v>1826</v>
      </c>
      <c r="J501">
        <v>560.37950000000001</v>
      </c>
    </row>
    <row r="502" spans="1:10">
      <c r="A502" t="s">
        <v>2326</v>
      </c>
      <c r="B502" s="1">
        <v>45627</v>
      </c>
      <c r="C502" t="s">
        <v>1377</v>
      </c>
      <c r="D502" t="s">
        <v>1549</v>
      </c>
      <c r="E502" t="s">
        <v>1769</v>
      </c>
      <c r="F502">
        <v>4</v>
      </c>
      <c r="G502">
        <v>106.66</v>
      </c>
      <c r="H502">
        <v>0.2</v>
      </c>
      <c r="I502" t="s">
        <v>1829</v>
      </c>
      <c r="J502">
        <v>341.31200000000001</v>
      </c>
    </row>
    <row r="503" spans="1:10">
      <c r="A503" t="s">
        <v>2327</v>
      </c>
      <c r="B503" s="1">
        <v>45617</v>
      </c>
      <c r="C503" t="s">
        <v>544</v>
      </c>
      <c r="D503" t="s">
        <v>1568</v>
      </c>
      <c r="E503" t="s">
        <v>1773</v>
      </c>
      <c r="F503">
        <v>4</v>
      </c>
      <c r="G503">
        <v>168.55</v>
      </c>
      <c r="H503">
        <v>0.15</v>
      </c>
      <c r="I503" t="s">
        <v>1826</v>
      </c>
      <c r="J503">
        <v>573.07000000000005</v>
      </c>
    </row>
    <row r="504" spans="1:10">
      <c r="A504" t="s">
        <v>2328</v>
      </c>
      <c r="B504" s="1">
        <v>45899</v>
      </c>
      <c r="C504" t="s">
        <v>1501</v>
      </c>
      <c r="D504" t="s">
        <v>1636</v>
      </c>
      <c r="E504" t="s">
        <v>1761</v>
      </c>
      <c r="F504">
        <v>1</v>
      </c>
      <c r="G504">
        <v>230.53</v>
      </c>
      <c r="H504">
        <v>0.06</v>
      </c>
      <c r="I504" t="s">
        <v>1829</v>
      </c>
      <c r="J504">
        <v>216.69820000000001</v>
      </c>
    </row>
    <row r="505" spans="1:10">
      <c r="A505" t="s">
        <v>2329</v>
      </c>
      <c r="B505" s="1">
        <v>45889</v>
      </c>
      <c r="C505" t="s">
        <v>40</v>
      </c>
      <c r="D505" t="s">
        <v>1656</v>
      </c>
      <c r="E505" t="s">
        <v>1757</v>
      </c>
      <c r="F505">
        <v>2</v>
      </c>
      <c r="G505">
        <v>355.41</v>
      </c>
      <c r="H505">
        <v>0.13</v>
      </c>
      <c r="I505" t="s">
        <v>1829</v>
      </c>
      <c r="J505">
        <v>618.41340000000002</v>
      </c>
    </row>
    <row r="506" spans="1:10">
      <c r="A506" t="s">
        <v>2330</v>
      </c>
      <c r="B506" s="1">
        <v>45943</v>
      </c>
      <c r="C506" t="s">
        <v>556</v>
      </c>
      <c r="D506" t="s">
        <v>1642</v>
      </c>
      <c r="E506" t="s">
        <v>1761</v>
      </c>
      <c r="F506">
        <v>3</v>
      </c>
      <c r="G506">
        <v>843.44</v>
      </c>
      <c r="H506">
        <v>0.22</v>
      </c>
      <c r="I506" t="s">
        <v>1824</v>
      </c>
      <c r="J506">
        <v>1973.6496</v>
      </c>
    </row>
    <row r="507" spans="1:10">
      <c r="A507" t="s">
        <v>2331</v>
      </c>
      <c r="B507" s="1">
        <v>45306</v>
      </c>
      <c r="C507" t="s">
        <v>544</v>
      </c>
      <c r="D507" t="s">
        <v>1738</v>
      </c>
      <c r="E507" t="s">
        <v>1757</v>
      </c>
      <c r="F507">
        <v>1</v>
      </c>
      <c r="G507">
        <v>301.60000000000002</v>
      </c>
      <c r="H507">
        <v>0.27</v>
      </c>
      <c r="I507" t="s">
        <v>1824</v>
      </c>
      <c r="J507">
        <v>220.16800000000001</v>
      </c>
    </row>
    <row r="508" spans="1:10">
      <c r="A508" t="s">
        <v>2332</v>
      </c>
      <c r="B508" s="1">
        <v>45772</v>
      </c>
      <c r="C508" t="s">
        <v>164</v>
      </c>
      <c r="D508" t="s">
        <v>1726</v>
      </c>
      <c r="E508" t="s">
        <v>1761</v>
      </c>
      <c r="F508">
        <v>3</v>
      </c>
      <c r="G508">
        <v>21.59</v>
      </c>
      <c r="H508">
        <v>0.16</v>
      </c>
      <c r="I508" t="s">
        <v>1829</v>
      </c>
      <c r="J508">
        <v>54.406799999999997</v>
      </c>
    </row>
    <row r="509" spans="1:10">
      <c r="A509" t="s">
        <v>2333</v>
      </c>
      <c r="B509" s="1">
        <v>45346</v>
      </c>
      <c r="C509" t="s">
        <v>690</v>
      </c>
      <c r="D509" t="s">
        <v>1574</v>
      </c>
      <c r="E509" t="s">
        <v>1761</v>
      </c>
      <c r="F509">
        <v>4</v>
      </c>
      <c r="G509">
        <v>284.24</v>
      </c>
      <c r="H509">
        <v>0.09</v>
      </c>
      <c r="I509" t="s">
        <v>1824</v>
      </c>
      <c r="J509">
        <v>1034.6335999999999</v>
      </c>
    </row>
    <row r="510" spans="1:10">
      <c r="A510" t="s">
        <v>2334</v>
      </c>
      <c r="B510" s="1">
        <v>45656</v>
      </c>
      <c r="C510" t="s">
        <v>1151</v>
      </c>
      <c r="D510" t="s">
        <v>1555</v>
      </c>
      <c r="E510" t="s">
        <v>1786</v>
      </c>
      <c r="F510">
        <v>1</v>
      </c>
      <c r="G510">
        <v>191.6</v>
      </c>
      <c r="H510">
        <v>0.27</v>
      </c>
      <c r="I510" t="s">
        <v>1826</v>
      </c>
      <c r="J510">
        <v>139.86799999999999</v>
      </c>
    </row>
    <row r="511" spans="1:10">
      <c r="A511" t="s">
        <v>2335</v>
      </c>
      <c r="B511" s="1">
        <v>45762</v>
      </c>
      <c r="C511" t="s">
        <v>981</v>
      </c>
      <c r="D511" t="s">
        <v>1704</v>
      </c>
      <c r="E511" t="s">
        <v>1794</v>
      </c>
      <c r="F511">
        <v>2</v>
      </c>
      <c r="G511">
        <v>616.97</v>
      </c>
      <c r="H511">
        <v>0.22</v>
      </c>
      <c r="I511" t="s">
        <v>1824</v>
      </c>
      <c r="J511">
        <v>962.47320000000002</v>
      </c>
    </row>
    <row r="512" spans="1:10">
      <c r="A512" t="s">
        <v>2336</v>
      </c>
      <c r="B512" s="1">
        <v>45580</v>
      </c>
      <c r="C512" t="s">
        <v>559</v>
      </c>
      <c r="D512" t="s">
        <v>1604</v>
      </c>
      <c r="E512" t="s">
        <v>1789</v>
      </c>
      <c r="F512">
        <v>3</v>
      </c>
      <c r="G512">
        <v>125.68</v>
      </c>
      <c r="H512">
        <v>0.26</v>
      </c>
      <c r="I512" t="s">
        <v>1829</v>
      </c>
      <c r="J512">
        <v>279.00959999999998</v>
      </c>
    </row>
    <row r="513" spans="1:10">
      <c r="A513" t="s">
        <v>2337</v>
      </c>
      <c r="B513" s="1">
        <v>45676</v>
      </c>
      <c r="C513" t="s">
        <v>1104</v>
      </c>
      <c r="D513" t="s">
        <v>1634</v>
      </c>
      <c r="E513" t="s">
        <v>1769</v>
      </c>
      <c r="F513">
        <v>3</v>
      </c>
      <c r="G513">
        <v>307.48</v>
      </c>
      <c r="H513">
        <v>0.24</v>
      </c>
      <c r="I513" t="s">
        <v>1824</v>
      </c>
      <c r="J513">
        <v>701.0544000000001</v>
      </c>
    </row>
    <row r="514" spans="1:10">
      <c r="A514" t="s">
        <v>2338</v>
      </c>
      <c r="B514" s="1">
        <v>45495</v>
      </c>
      <c r="C514" t="s">
        <v>942</v>
      </c>
      <c r="D514" t="s">
        <v>1549</v>
      </c>
      <c r="E514" t="s">
        <v>1813</v>
      </c>
      <c r="F514">
        <v>1</v>
      </c>
      <c r="G514">
        <v>505.23</v>
      </c>
      <c r="H514">
        <v>0.11</v>
      </c>
      <c r="I514" t="s">
        <v>1824</v>
      </c>
      <c r="J514">
        <v>449.65469999999999</v>
      </c>
    </row>
    <row r="515" spans="1:10">
      <c r="A515" t="s">
        <v>2339</v>
      </c>
      <c r="B515" s="1">
        <v>45735</v>
      </c>
      <c r="C515" t="s">
        <v>1142</v>
      </c>
      <c r="D515" t="s">
        <v>1638</v>
      </c>
      <c r="E515" t="s">
        <v>1804</v>
      </c>
      <c r="F515">
        <v>1</v>
      </c>
      <c r="G515">
        <v>853.12</v>
      </c>
      <c r="H515">
        <v>0.19</v>
      </c>
      <c r="I515" t="s">
        <v>1829</v>
      </c>
      <c r="J515">
        <v>691.02719999999999</v>
      </c>
    </row>
    <row r="516" spans="1:10">
      <c r="A516" t="s">
        <v>2340</v>
      </c>
      <c r="B516" s="1">
        <v>45312</v>
      </c>
      <c r="C516" t="s">
        <v>444</v>
      </c>
      <c r="D516" t="s">
        <v>1543</v>
      </c>
      <c r="E516" t="s">
        <v>1779</v>
      </c>
      <c r="F516">
        <v>4</v>
      </c>
      <c r="G516">
        <v>191.65</v>
      </c>
      <c r="H516">
        <v>0.19</v>
      </c>
      <c r="I516" t="s">
        <v>1826</v>
      </c>
      <c r="J516">
        <v>620.94600000000003</v>
      </c>
    </row>
    <row r="517" spans="1:10">
      <c r="A517" t="s">
        <v>2341</v>
      </c>
      <c r="B517" s="1">
        <v>45286</v>
      </c>
      <c r="C517" t="s">
        <v>535</v>
      </c>
      <c r="D517" t="s">
        <v>1642</v>
      </c>
      <c r="E517" t="s">
        <v>1766</v>
      </c>
      <c r="F517">
        <v>1</v>
      </c>
      <c r="G517">
        <v>169.69</v>
      </c>
      <c r="H517">
        <v>0.22</v>
      </c>
      <c r="I517" t="s">
        <v>1824</v>
      </c>
      <c r="J517">
        <v>132.35820000000001</v>
      </c>
    </row>
    <row r="518" spans="1:10">
      <c r="A518" t="s">
        <v>2342</v>
      </c>
      <c r="B518" s="1">
        <v>45372</v>
      </c>
      <c r="C518" t="s">
        <v>579</v>
      </c>
      <c r="D518" t="s">
        <v>1672</v>
      </c>
      <c r="E518" t="s">
        <v>1799</v>
      </c>
      <c r="F518">
        <v>1</v>
      </c>
      <c r="G518">
        <v>145.43</v>
      </c>
      <c r="H518">
        <v>0.08</v>
      </c>
      <c r="I518" t="s">
        <v>1824</v>
      </c>
      <c r="J518">
        <v>133.79560000000001</v>
      </c>
    </row>
    <row r="519" spans="1:10">
      <c r="A519" t="s">
        <v>2343</v>
      </c>
      <c r="B519" s="1">
        <v>45633</v>
      </c>
      <c r="C519" t="s">
        <v>304</v>
      </c>
      <c r="D519" t="s">
        <v>1734</v>
      </c>
      <c r="E519" t="s">
        <v>1794</v>
      </c>
      <c r="F519">
        <v>4</v>
      </c>
      <c r="G519">
        <v>828.35</v>
      </c>
      <c r="H519">
        <v>0.17</v>
      </c>
      <c r="I519" t="s">
        <v>1824</v>
      </c>
      <c r="J519">
        <v>2750.1219999999998</v>
      </c>
    </row>
    <row r="520" spans="1:10">
      <c r="A520" t="s">
        <v>2344</v>
      </c>
      <c r="B520" s="1">
        <v>45598</v>
      </c>
      <c r="C520" t="s">
        <v>1133</v>
      </c>
      <c r="D520" t="s">
        <v>1738</v>
      </c>
      <c r="E520" t="s">
        <v>1779</v>
      </c>
      <c r="F520">
        <v>3</v>
      </c>
      <c r="G520">
        <v>268.76</v>
      </c>
      <c r="H520">
        <v>0.01</v>
      </c>
      <c r="I520" t="s">
        <v>1826</v>
      </c>
      <c r="J520">
        <v>798.21719999999993</v>
      </c>
    </row>
    <row r="521" spans="1:10">
      <c r="A521" t="s">
        <v>2345</v>
      </c>
      <c r="B521" s="1">
        <v>45495</v>
      </c>
      <c r="C521" t="s">
        <v>749</v>
      </c>
      <c r="D521" t="s">
        <v>1724</v>
      </c>
      <c r="E521" t="s">
        <v>1752</v>
      </c>
      <c r="F521">
        <v>4</v>
      </c>
      <c r="G521">
        <v>370.09</v>
      </c>
      <c r="H521">
        <v>0.22</v>
      </c>
      <c r="I521" t="s">
        <v>1829</v>
      </c>
      <c r="J521">
        <v>1154.6808000000001</v>
      </c>
    </row>
    <row r="522" spans="1:10">
      <c r="A522" t="s">
        <v>2346</v>
      </c>
      <c r="B522" s="1">
        <v>45229</v>
      </c>
      <c r="C522" t="s">
        <v>809</v>
      </c>
      <c r="D522" t="s">
        <v>1704</v>
      </c>
      <c r="E522" t="s">
        <v>1776</v>
      </c>
      <c r="F522">
        <v>3</v>
      </c>
      <c r="G522">
        <v>679.22</v>
      </c>
      <c r="H522">
        <v>0.11</v>
      </c>
      <c r="I522" t="s">
        <v>1826</v>
      </c>
      <c r="J522">
        <v>1813.5174</v>
      </c>
    </row>
    <row r="523" spans="1:10">
      <c r="A523" t="s">
        <v>2347</v>
      </c>
      <c r="B523" s="1">
        <v>45433</v>
      </c>
      <c r="C523" t="s">
        <v>1166</v>
      </c>
      <c r="D523" t="s">
        <v>1694</v>
      </c>
      <c r="E523" t="s">
        <v>1752</v>
      </c>
      <c r="F523">
        <v>3</v>
      </c>
      <c r="G523">
        <v>780.69</v>
      </c>
      <c r="H523">
        <v>0.1</v>
      </c>
      <c r="I523" t="s">
        <v>1829</v>
      </c>
      <c r="J523">
        <v>2107.8629999999998</v>
      </c>
    </row>
    <row r="524" spans="1:10">
      <c r="A524" t="s">
        <v>2348</v>
      </c>
      <c r="B524" s="1">
        <v>45766</v>
      </c>
      <c r="C524" t="s">
        <v>833</v>
      </c>
      <c r="D524" t="s">
        <v>1632</v>
      </c>
      <c r="E524" t="s">
        <v>1761</v>
      </c>
      <c r="F524">
        <v>2</v>
      </c>
      <c r="G524">
        <v>42.97</v>
      </c>
      <c r="H524">
        <v>0.18</v>
      </c>
      <c r="I524" t="s">
        <v>1826</v>
      </c>
      <c r="J524">
        <v>70.470799999999997</v>
      </c>
    </row>
    <row r="525" spans="1:10">
      <c r="A525" t="s">
        <v>2349</v>
      </c>
      <c r="B525" s="1">
        <v>45639</v>
      </c>
      <c r="C525" t="s">
        <v>908</v>
      </c>
      <c r="D525" t="s">
        <v>1712</v>
      </c>
      <c r="E525" t="s">
        <v>1752</v>
      </c>
      <c r="F525">
        <v>4</v>
      </c>
      <c r="G525">
        <v>854.37</v>
      </c>
      <c r="H525">
        <v>7.0000000000000007E-2</v>
      </c>
      <c r="I525" t="s">
        <v>1826</v>
      </c>
      <c r="J525">
        <v>3178.2564000000002</v>
      </c>
    </row>
    <row r="526" spans="1:10">
      <c r="A526" t="s">
        <v>2350</v>
      </c>
      <c r="B526" s="1">
        <v>45774</v>
      </c>
      <c r="C526" t="s">
        <v>356</v>
      </c>
      <c r="D526" t="s">
        <v>1596</v>
      </c>
      <c r="E526" t="s">
        <v>1804</v>
      </c>
      <c r="F526">
        <v>2</v>
      </c>
      <c r="G526">
        <v>409.52</v>
      </c>
      <c r="H526">
        <v>0.06</v>
      </c>
      <c r="I526" t="s">
        <v>1829</v>
      </c>
      <c r="J526">
        <v>769.8975999999999</v>
      </c>
    </row>
    <row r="527" spans="1:10">
      <c r="A527" t="s">
        <v>2351</v>
      </c>
      <c r="B527" s="1">
        <v>45569</v>
      </c>
      <c r="C527" t="s">
        <v>547</v>
      </c>
      <c r="D527" t="s">
        <v>1696</v>
      </c>
      <c r="E527" t="s">
        <v>1789</v>
      </c>
      <c r="F527">
        <v>2</v>
      </c>
      <c r="G527">
        <v>407.46</v>
      </c>
      <c r="H527">
        <v>0.21</v>
      </c>
      <c r="I527" t="s">
        <v>1824</v>
      </c>
      <c r="J527">
        <v>643.78679999999997</v>
      </c>
    </row>
    <row r="528" spans="1:10">
      <c r="A528" t="s">
        <v>2352</v>
      </c>
      <c r="B528" s="1">
        <v>45856</v>
      </c>
      <c r="C528" t="s">
        <v>735</v>
      </c>
      <c r="D528" t="s">
        <v>1553</v>
      </c>
      <c r="E528" t="s">
        <v>1782</v>
      </c>
      <c r="F528">
        <v>1</v>
      </c>
      <c r="G528">
        <v>728.84</v>
      </c>
      <c r="H528">
        <v>0.28000000000000003</v>
      </c>
      <c r="I528" t="s">
        <v>1826</v>
      </c>
      <c r="J528">
        <v>524.76480000000004</v>
      </c>
    </row>
    <row r="529" spans="1:10">
      <c r="A529" t="s">
        <v>2353</v>
      </c>
      <c r="B529" s="1">
        <v>45362</v>
      </c>
      <c r="C529" t="s">
        <v>1400</v>
      </c>
      <c r="D529" t="s">
        <v>1704</v>
      </c>
      <c r="E529" t="s">
        <v>1776</v>
      </c>
      <c r="F529">
        <v>4</v>
      </c>
      <c r="G529">
        <v>467.24</v>
      </c>
      <c r="H529">
        <v>0.08</v>
      </c>
      <c r="I529" t="s">
        <v>1826</v>
      </c>
      <c r="J529">
        <v>1719.4431999999999</v>
      </c>
    </row>
    <row r="530" spans="1:10">
      <c r="A530" t="s">
        <v>2354</v>
      </c>
      <c r="B530" s="1">
        <v>45457</v>
      </c>
      <c r="C530" t="s">
        <v>332</v>
      </c>
      <c r="D530" t="s">
        <v>1568</v>
      </c>
      <c r="E530" t="s">
        <v>1792</v>
      </c>
      <c r="F530">
        <v>1</v>
      </c>
      <c r="G530">
        <v>57.94</v>
      </c>
      <c r="H530">
        <v>0.13</v>
      </c>
      <c r="I530" t="s">
        <v>1826</v>
      </c>
      <c r="J530">
        <v>50.407799999999988</v>
      </c>
    </row>
    <row r="531" spans="1:10">
      <c r="A531" t="s">
        <v>2355</v>
      </c>
      <c r="B531" s="1">
        <v>45338</v>
      </c>
      <c r="C531" t="s">
        <v>1080</v>
      </c>
      <c r="D531" t="s">
        <v>1646</v>
      </c>
      <c r="E531" t="s">
        <v>1807</v>
      </c>
      <c r="F531">
        <v>1</v>
      </c>
      <c r="G531">
        <v>540.1</v>
      </c>
      <c r="H531">
        <v>0.22</v>
      </c>
      <c r="I531" t="s">
        <v>1824</v>
      </c>
      <c r="J531">
        <v>421.27800000000002</v>
      </c>
    </row>
    <row r="532" spans="1:10">
      <c r="A532" t="s">
        <v>2356</v>
      </c>
      <c r="B532" s="1">
        <v>45552</v>
      </c>
      <c r="C532" t="s">
        <v>281</v>
      </c>
      <c r="D532" t="s">
        <v>1562</v>
      </c>
      <c r="E532" t="s">
        <v>1813</v>
      </c>
      <c r="F532">
        <v>4</v>
      </c>
      <c r="G532">
        <v>816.28</v>
      </c>
      <c r="H532">
        <v>0.15</v>
      </c>
      <c r="I532" t="s">
        <v>1829</v>
      </c>
      <c r="J532">
        <v>2775.3519999999999</v>
      </c>
    </row>
    <row r="533" spans="1:10">
      <c r="A533" t="s">
        <v>2357</v>
      </c>
      <c r="B533" s="1">
        <v>45895</v>
      </c>
      <c r="C533" t="s">
        <v>589</v>
      </c>
      <c r="D533" t="s">
        <v>1632</v>
      </c>
      <c r="E533" t="s">
        <v>1782</v>
      </c>
      <c r="F533">
        <v>4</v>
      </c>
      <c r="G533">
        <v>727.49</v>
      </c>
      <c r="H533">
        <v>0.11</v>
      </c>
      <c r="I533" t="s">
        <v>1824</v>
      </c>
      <c r="J533">
        <v>2589.8643999999999</v>
      </c>
    </row>
    <row r="534" spans="1:10">
      <c r="A534" t="s">
        <v>2358</v>
      </c>
      <c r="B534" s="1">
        <v>45447</v>
      </c>
      <c r="C534" t="s">
        <v>568</v>
      </c>
      <c r="D534" t="s">
        <v>1720</v>
      </c>
      <c r="E534" t="s">
        <v>1797</v>
      </c>
      <c r="F534">
        <v>4</v>
      </c>
      <c r="G534">
        <v>817.92</v>
      </c>
      <c r="H534">
        <v>0.21</v>
      </c>
      <c r="I534" t="s">
        <v>1824</v>
      </c>
      <c r="J534">
        <v>2584.6271999999999</v>
      </c>
    </row>
    <row r="535" spans="1:10">
      <c r="A535" t="s">
        <v>2359</v>
      </c>
      <c r="B535" s="1">
        <v>45578</v>
      </c>
      <c r="C535" t="s">
        <v>1023</v>
      </c>
      <c r="D535" t="s">
        <v>1624</v>
      </c>
      <c r="E535" t="s">
        <v>1779</v>
      </c>
      <c r="F535">
        <v>2</v>
      </c>
      <c r="G535">
        <v>358.45</v>
      </c>
      <c r="H535">
        <v>7.0000000000000007E-2</v>
      </c>
      <c r="I535" t="s">
        <v>1829</v>
      </c>
      <c r="J535">
        <v>666.71699999999998</v>
      </c>
    </row>
    <row r="536" spans="1:10">
      <c r="A536" t="s">
        <v>2360</v>
      </c>
      <c r="B536" s="1">
        <v>45697</v>
      </c>
      <c r="C536" t="s">
        <v>657</v>
      </c>
      <c r="D536" t="s">
        <v>1722</v>
      </c>
      <c r="E536" t="s">
        <v>1786</v>
      </c>
      <c r="F536">
        <v>1</v>
      </c>
      <c r="G536">
        <v>972.06</v>
      </c>
      <c r="H536">
        <v>0.3</v>
      </c>
      <c r="I536" t="s">
        <v>1829</v>
      </c>
      <c r="J536">
        <v>680.44199999999989</v>
      </c>
    </row>
    <row r="537" spans="1:10">
      <c r="A537" t="s">
        <v>2361</v>
      </c>
      <c r="B537" s="1">
        <v>45281</v>
      </c>
      <c r="C537" t="s">
        <v>130</v>
      </c>
      <c r="D537" t="s">
        <v>1580</v>
      </c>
      <c r="E537" t="s">
        <v>1752</v>
      </c>
      <c r="F537">
        <v>1</v>
      </c>
      <c r="G537">
        <v>791.36</v>
      </c>
      <c r="H537">
        <v>0.06</v>
      </c>
      <c r="I537" t="s">
        <v>1826</v>
      </c>
      <c r="J537">
        <v>743.87839999999994</v>
      </c>
    </row>
    <row r="538" spans="1:10">
      <c r="A538" t="s">
        <v>2362</v>
      </c>
      <c r="B538" s="1">
        <v>45855</v>
      </c>
      <c r="C538" t="s">
        <v>990</v>
      </c>
      <c r="D538" t="s">
        <v>1676</v>
      </c>
      <c r="E538" t="s">
        <v>1773</v>
      </c>
      <c r="F538">
        <v>4</v>
      </c>
      <c r="G538">
        <v>839.65</v>
      </c>
      <c r="H538">
        <v>0.26</v>
      </c>
      <c r="I538" t="s">
        <v>1829</v>
      </c>
      <c r="J538">
        <v>2485.364</v>
      </c>
    </row>
    <row r="539" spans="1:10">
      <c r="A539" t="s">
        <v>2363</v>
      </c>
      <c r="B539" s="1">
        <v>45793</v>
      </c>
      <c r="C539" t="s">
        <v>815</v>
      </c>
      <c r="D539" t="s">
        <v>1692</v>
      </c>
      <c r="E539" t="s">
        <v>1761</v>
      </c>
      <c r="F539">
        <v>2</v>
      </c>
      <c r="G539">
        <v>245.52</v>
      </c>
      <c r="H539">
        <v>0.11</v>
      </c>
      <c r="I539" t="s">
        <v>1829</v>
      </c>
      <c r="J539">
        <v>437.0256</v>
      </c>
    </row>
    <row r="540" spans="1:10">
      <c r="A540" t="s">
        <v>2364</v>
      </c>
      <c r="B540" s="1">
        <v>45881</v>
      </c>
      <c r="C540" t="s">
        <v>1211</v>
      </c>
      <c r="D540" t="s">
        <v>1712</v>
      </c>
      <c r="E540" t="s">
        <v>1782</v>
      </c>
      <c r="F540">
        <v>3</v>
      </c>
      <c r="G540">
        <v>787.91</v>
      </c>
      <c r="H540">
        <v>0.06</v>
      </c>
      <c r="I540" t="s">
        <v>1826</v>
      </c>
      <c r="J540">
        <v>2221.9061999999999</v>
      </c>
    </row>
    <row r="541" spans="1:10">
      <c r="A541" t="s">
        <v>2365</v>
      </c>
      <c r="B541" s="1">
        <v>45890</v>
      </c>
      <c r="C541" t="s">
        <v>202</v>
      </c>
      <c r="D541" t="s">
        <v>1698</v>
      </c>
      <c r="E541" t="s">
        <v>1769</v>
      </c>
      <c r="F541">
        <v>2</v>
      </c>
      <c r="G541">
        <v>709.17</v>
      </c>
      <c r="H541">
        <v>0.22</v>
      </c>
      <c r="I541" t="s">
        <v>1824</v>
      </c>
      <c r="J541">
        <v>1106.3052</v>
      </c>
    </row>
    <row r="542" spans="1:10">
      <c r="A542" t="s">
        <v>2366</v>
      </c>
      <c r="B542" s="1">
        <v>45251</v>
      </c>
      <c r="C542" t="s">
        <v>755</v>
      </c>
      <c r="D542" t="s">
        <v>1730</v>
      </c>
      <c r="E542" t="s">
        <v>1779</v>
      </c>
      <c r="F542">
        <v>2</v>
      </c>
      <c r="G542">
        <v>533.91999999999996</v>
      </c>
      <c r="H542">
        <v>0.13</v>
      </c>
      <c r="I542" t="s">
        <v>1824</v>
      </c>
      <c r="J542">
        <v>929.02079999999989</v>
      </c>
    </row>
    <row r="543" spans="1:10">
      <c r="A543" t="s">
        <v>2367</v>
      </c>
      <c r="B543" s="1">
        <v>45695</v>
      </c>
      <c r="C543" t="s">
        <v>1513</v>
      </c>
      <c r="D543" t="s">
        <v>1632</v>
      </c>
      <c r="E543" t="s">
        <v>1752</v>
      </c>
      <c r="F543">
        <v>1</v>
      </c>
      <c r="G543">
        <v>878.84</v>
      </c>
      <c r="H543">
        <v>0.28000000000000003</v>
      </c>
      <c r="I543" t="s">
        <v>1829</v>
      </c>
      <c r="J543">
        <v>632.76480000000004</v>
      </c>
    </row>
    <row r="544" spans="1:10">
      <c r="A544" t="s">
        <v>2368</v>
      </c>
      <c r="B544" s="1">
        <v>45287</v>
      </c>
      <c r="C544" t="s">
        <v>666</v>
      </c>
      <c r="D544" t="s">
        <v>1636</v>
      </c>
      <c r="E544" t="s">
        <v>1804</v>
      </c>
      <c r="F544">
        <v>1</v>
      </c>
      <c r="G544">
        <v>442.36</v>
      </c>
      <c r="H544">
        <v>0.14000000000000001</v>
      </c>
      <c r="I544" t="s">
        <v>1824</v>
      </c>
      <c r="J544">
        <v>380.42959999999999</v>
      </c>
    </row>
    <row r="545" spans="1:10">
      <c r="A545" t="s">
        <v>2369</v>
      </c>
      <c r="B545" s="1">
        <v>45711</v>
      </c>
      <c r="C545" t="s">
        <v>1047</v>
      </c>
      <c r="D545" t="s">
        <v>1618</v>
      </c>
      <c r="E545" t="s">
        <v>1776</v>
      </c>
      <c r="F545">
        <v>1</v>
      </c>
      <c r="G545">
        <v>763.34</v>
      </c>
      <c r="H545">
        <v>0.11</v>
      </c>
      <c r="I545" t="s">
        <v>1829</v>
      </c>
      <c r="J545">
        <v>679.37260000000003</v>
      </c>
    </row>
    <row r="546" spans="1:10">
      <c r="A546" t="s">
        <v>2370</v>
      </c>
      <c r="B546" s="1">
        <v>45842</v>
      </c>
      <c r="C546" t="s">
        <v>553</v>
      </c>
      <c r="D546" t="s">
        <v>1666</v>
      </c>
      <c r="E546" t="s">
        <v>1810</v>
      </c>
      <c r="F546">
        <v>3</v>
      </c>
      <c r="G546">
        <v>178.22</v>
      </c>
      <c r="H546">
        <v>0.15</v>
      </c>
      <c r="I546" t="s">
        <v>1829</v>
      </c>
      <c r="J546">
        <v>454.46100000000001</v>
      </c>
    </row>
    <row r="547" spans="1:10">
      <c r="A547" t="s">
        <v>2371</v>
      </c>
      <c r="B547" s="1">
        <v>45255</v>
      </c>
      <c r="C547" t="s">
        <v>366</v>
      </c>
      <c r="D547" t="s">
        <v>1600</v>
      </c>
      <c r="E547" t="s">
        <v>1757</v>
      </c>
      <c r="F547">
        <v>4</v>
      </c>
      <c r="G547">
        <v>90.32</v>
      </c>
      <c r="H547">
        <v>0.08</v>
      </c>
      <c r="I547" t="s">
        <v>1826</v>
      </c>
      <c r="J547">
        <v>332.37759999999997</v>
      </c>
    </row>
    <row r="548" spans="1:10">
      <c r="A548" t="s">
        <v>2372</v>
      </c>
      <c r="B548" s="1">
        <v>45695</v>
      </c>
      <c r="C548" t="s">
        <v>1181</v>
      </c>
      <c r="D548" t="s">
        <v>1568</v>
      </c>
      <c r="E548" t="s">
        <v>1776</v>
      </c>
      <c r="F548">
        <v>3</v>
      </c>
      <c r="G548">
        <v>370.93</v>
      </c>
      <c r="H548">
        <v>0</v>
      </c>
      <c r="I548" t="s">
        <v>1824</v>
      </c>
      <c r="J548">
        <v>1112.79</v>
      </c>
    </row>
    <row r="549" spans="1:10">
      <c r="A549" t="s">
        <v>2373</v>
      </c>
      <c r="B549" s="1">
        <v>45281</v>
      </c>
      <c r="C549" t="s">
        <v>178</v>
      </c>
      <c r="D549" t="s">
        <v>1594</v>
      </c>
      <c r="E549" t="s">
        <v>1801</v>
      </c>
      <c r="F549">
        <v>1</v>
      </c>
      <c r="G549">
        <v>352.43</v>
      </c>
      <c r="H549">
        <v>0.14000000000000001</v>
      </c>
      <c r="I549" t="s">
        <v>1826</v>
      </c>
      <c r="J549">
        <v>303.08980000000003</v>
      </c>
    </row>
    <row r="550" spans="1:10">
      <c r="A550" t="s">
        <v>2374</v>
      </c>
      <c r="B550" s="1">
        <v>45295</v>
      </c>
      <c r="C550" t="s">
        <v>425</v>
      </c>
      <c r="D550" t="s">
        <v>1572</v>
      </c>
      <c r="E550" t="s">
        <v>1801</v>
      </c>
      <c r="F550">
        <v>2</v>
      </c>
      <c r="G550">
        <v>562.97</v>
      </c>
      <c r="H550">
        <v>0.2</v>
      </c>
      <c r="I550" t="s">
        <v>1824</v>
      </c>
      <c r="J550">
        <v>900.75200000000007</v>
      </c>
    </row>
    <row r="551" spans="1:10">
      <c r="A551" t="s">
        <v>2375</v>
      </c>
      <c r="B551" s="1">
        <v>45260</v>
      </c>
      <c r="C551" t="s">
        <v>526</v>
      </c>
      <c r="D551" t="s">
        <v>1658</v>
      </c>
      <c r="E551" t="s">
        <v>1779</v>
      </c>
      <c r="F551">
        <v>1</v>
      </c>
      <c r="G551">
        <v>522.85</v>
      </c>
      <c r="H551">
        <v>0.12</v>
      </c>
      <c r="I551" t="s">
        <v>1826</v>
      </c>
      <c r="J551">
        <v>460.108</v>
      </c>
    </row>
    <row r="552" spans="1:10">
      <c r="A552" t="s">
        <v>2376</v>
      </c>
      <c r="B552" s="1">
        <v>45851</v>
      </c>
      <c r="C552" t="s">
        <v>1095</v>
      </c>
      <c r="D552" t="s">
        <v>1590</v>
      </c>
      <c r="E552" t="s">
        <v>1804</v>
      </c>
      <c r="F552">
        <v>4</v>
      </c>
      <c r="G552">
        <v>714.89</v>
      </c>
      <c r="H552">
        <v>0.15</v>
      </c>
      <c r="I552" t="s">
        <v>1824</v>
      </c>
      <c r="J552">
        <v>2430.6260000000002</v>
      </c>
    </row>
    <row r="553" spans="1:10">
      <c r="A553" t="s">
        <v>2377</v>
      </c>
      <c r="B553" s="1">
        <v>45222</v>
      </c>
      <c r="C553" t="s">
        <v>616</v>
      </c>
      <c r="D553" t="s">
        <v>1634</v>
      </c>
      <c r="E553" t="s">
        <v>1761</v>
      </c>
      <c r="F553">
        <v>3</v>
      </c>
      <c r="G553">
        <v>137.77000000000001</v>
      </c>
      <c r="H553">
        <v>0.26</v>
      </c>
      <c r="I553" t="s">
        <v>1826</v>
      </c>
      <c r="J553">
        <v>305.84940000000012</v>
      </c>
    </row>
    <row r="554" spans="1:10">
      <c r="A554" t="s">
        <v>2378</v>
      </c>
      <c r="B554" s="1">
        <v>45940</v>
      </c>
      <c r="C554" t="s">
        <v>114</v>
      </c>
      <c r="D554" t="s">
        <v>1732</v>
      </c>
      <c r="E554" t="s">
        <v>1792</v>
      </c>
      <c r="F554">
        <v>3</v>
      </c>
      <c r="G554">
        <v>862.18</v>
      </c>
      <c r="H554">
        <v>0.22</v>
      </c>
      <c r="I554" t="s">
        <v>1826</v>
      </c>
      <c r="J554">
        <v>2017.5011999999999</v>
      </c>
    </row>
    <row r="555" spans="1:10">
      <c r="A555" t="s">
        <v>2379</v>
      </c>
      <c r="B555" s="1">
        <v>45822</v>
      </c>
      <c r="C555" t="s">
        <v>214</v>
      </c>
      <c r="D555" t="s">
        <v>1624</v>
      </c>
      <c r="E555" t="s">
        <v>1799</v>
      </c>
      <c r="F555">
        <v>2</v>
      </c>
      <c r="G555">
        <v>833.64</v>
      </c>
      <c r="H555">
        <v>0.24</v>
      </c>
      <c r="I555" t="s">
        <v>1826</v>
      </c>
      <c r="J555">
        <v>1267.1328000000001</v>
      </c>
    </row>
    <row r="556" spans="1:10">
      <c r="A556" t="s">
        <v>2380</v>
      </c>
      <c r="B556" s="1">
        <v>45752</v>
      </c>
      <c r="C556" t="s">
        <v>860</v>
      </c>
      <c r="D556" t="s">
        <v>1586</v>
      </c>
      <c r="E556" t="s">
        <v>1801</v>
      </c>
      <c r="F556">
        <v>3</v>
      </c>
      <c r="G556">
        <v>543.22</v>
      </c>
      <c r="H556">
        <v>0.05</v>
      </c>
      <c r="I556" t="s">
        <v>1829</v>
      </c>
      <c r="J556">
        <v>1548.1769999999999</v>
      </c>
    </row>
    <row r="557" spans="1:10">
      <c r="A557" t="s">
        <v>2381</v>
      </c>
      <c r="B557" s="1">
        <v>45677</v>
      </c>
      <c r="C557" t="s">
        <v>884</v>
      </c>
      <c r="D557" t="s">
        <v>1724</v>
      </c>
      <c r="E557" t="s">
        <v>1761</v>
      </c>
      <c r="F557">
        <v>3</v>
      </c>
      <c r="G557">
        <v>691.02</v>
      </c>
      <c r="H557">
        <v>0.12</v>
      </c>
      <c r="I557" t="s">
        <v>1829</v>
      </c>
      <c r="J557">
        <v>1824.2927999999999</v>
      </c>
    </row>
    <row r="558" spans="1:10">
      <c r="A558" t="s">
        <v>2382</v>
      </c>
      <c r="B558" s="1">
        <v>45253</v>
      </c>
      <c r="C558" t="s">
        <v>314</v>
      </c>
      <c r="D558" t="s">
        <v>1720</v>
      </c>
      <c r="E558" t="s">
        <v>1807</v>
      </c>
      <c r="F558">
        <v>4</v>
      </c>
      <c r="G558">
        <v>338.73</v>
      </c>
      <c r="H558">
        <v>0.18</v>
      </c>
      <c r="I558" t="s">
        <v>1824</v>
      </c>
      <c r="J558">
        <v>1111.0344</v>
      </c>
    </row>
    <row r="559" spans="1:10">
      <c r="A559" t="s">
        <v>2383</v>
      </c>
      <c r="B559" s="1">
        <v>45389</v>
      </c>
      <c r="C559" t="s">
        <v>230</v>
      </c>
      <c r="D559" t="s">
        <v>1716</v>
      </c>
      <c r="E559" t="s">
        <v>1804</v>
      </c>
      <c r="F559">
        <v>3</v>
      </c>
      <c r="G559">
        <v>366.08</v>
      </c>
      <c r="H559">
        <v>0.05</v>
      </c>
      <c r="I559" t="s">
        <v>1824</v>
      </c>
      <c r="J559">
        <v>1043.328</v>
      </c>
    </row>
    <row r="560" spans="1:10">
      <c r="A560" t="s">
        <v>2384</v>
      </c>
      <c r="B560" s="1">
        <v>45840</v>
      </c>
      <c r="C560" t="s">
        <v>372</v>
      </c>
      <c r="D560" t="s">
        <v>1574</v>
      </c>
      <c r="E560" t="s">
        <v>1797</v>
      </c>
      <c r="F560">
        <v>4</v>
      </c>
      <c r="G560">
        <v>539.48</v>
      </c>
      <c r="H560">
        <v>0.28000000000000003</v>
      </c>
      <c r="I560" t="s">
        <v>1829</v>
      </c>
      <c r="J560">
        <v>1553.7023999999999</v>
      </c>
    </row>
    <row r="561" spans="1:10">
      <c r="A561" t="s">
        <v>2385</v>
      </c>
      <c r="B561" s="1">
        <v>45256</v>
      </c>
      <c r="C561" t="s">
        <v>1214</v>
      </c>
      <c r="D561" t="s">
        <v>1730</v>
      </c>
      <c r="E561" t="s">
        <v>1804</v>
      </c>
      <c r="F561">
        <v>1</v>
      </c>
      <c r="G561">
        <v>499.59</v>
      </c>
      <c r="H561">
        <v>0.03</v>
      </c>
      <c r="I561" t="s">
        <v>1829</v>
      </c>
      <c r="J561">
        <v>484.60230000000001</v>
      </c>
    </row>
    <row r="562" spans="1:10">
      <c r="A562" t="s">
        <v>2386</v>
      </c>
      <c r="B562" s="1">
        <v>45326</v>
      </c>
      <c r="C562" t="s">
        <v>619</v>
      </c>
      <c r="D562" t="s">
        <v>1608</v>
      </c>
      <c r="E562" t="s">
        <v>1782</v>
      </c>
      <c r="F562">
        <v>3</v>
      </c>
      <c r="G562">
        <v>330.04</v>
      </c>
      <c r="H562">
        <v>0.2</v>
      </c>
      <c r="I562" t="s">
        <v>1824</v>
      </c>
      <c r="J562">
        <v>792.09600000000012</v>
      </c>
    </row>
    <row r="563" spans="1:10">
      <c r="A563" t="s">
        <v>2387</v>
      </c>
      <c r="B563" s="1">
        <v>45459</v>
      </c>
      <c r="C563" t="s">
        <v>601</v>
      </c>
      <c r="D563" t="s">
        <v>1570</v>
      </c>
      <c r="E563" t="s">
        <v>1807</v>
      </c>
      <c r="F563">
        <v>2</v>
      </c>
      <c r="G563">
        <v>813.01</v>
      </c>
      <c r="H563">
        <v>0.06</v>
      </c>
      <c r="I563" t="s">
        <v>1826</v>
      </c>
      <c r="J563">
        <v>1528.4588000000001</v>
      </c>
    </row>
    <row r="564" spans="1:10">
      <c r="A564" t="s">
        <v>2388</v>
      </c>
      <c r="B564" s="1">
        <v>45715</v>
      </c>
      <c r="C564" t="s">
        <v>110</v>
      </c>
      <c r="D564" t="s">
        <v>1546</v>
      </c>
      <c r="E564" t="s">
        <v>1761</v>
      </c>
      <c r="F564">
        <v>4</v>
      </c>
      <c r="G564">
        <v>204.8</v>
      </c>
      <c r="H564">
        <v>0.03</v>
      </c>
      <c r="I564" t="s">
        <v>1826</v>
      </c>
      <c r="J564">
        <v>794.62400000000002</v>
      </c>
    </row>
    <row r="565" spans="1:10">
      <c r="A565" t="s">
        <v>2389</v>
      </c>
      <c r="B565" s="1">
        <v>45223</v>
      </c>
      <c r="C565" t="s">
        <v>55</v>
      </c>
      <c r="D565" t="s">
        <v>1551</v>
      </c>
      <c r="E565" t="s">
        <v>1766</v>
      </c>
      <c r="F565">
        <v>3</v>
      </c>
      <c r="G565">
        <v>728.32</v>
      </c>
      <c r="H565">
        <v>0.01</v>
      </c>
      <c r="I565" t="s">
        <v>1824</v>
      </c>
      <c r="J565">
        <v>2163.1104</v>
      </c>
    </row>
    <row r="566" spans="1:10">
      <c r="A566" t="s">
        <v>2390</v>
      </c>
      <c r="B566" s="1">
        <v>45507</v>
      </c>
      <c r="C566" t="s">
        <v>1397</v>
      </c>
      <c r="D566" t="s">
        <v>1666</v>
      </c>
      <c r="E566" t="s">
        <v>1779</v>
      </c>
      <c r="F566">
        <v>3</v>
      </c>
      <c r="G566">
        <v>836.4</v>
      </c>
      <c r="H566">
        <v>0</v>
      </c>
      <c r="I566" t="s">
        <v>1824</v>
      </c>
      <c r="J566">
        <v>2509.1999999999998</v>
      </c>
    </row>
    <row r="567" spans="1:10">
      <c r="A567" t="s">
        <v>2391</v>
      </c>
      <c r="B567" s="1">
        <v>45843</v>
      </c>
      <c r="C567" t="s">
        <v>502</v>
      </c>
      <c r="D567" t="s">
        <v>1728</v>
      </c>
      <c r="E567" t="s">
        <v>1794</v>
      </c>
      <c r="F567">
        <v>1</v>
      </c>
      <c r="G567">
        <v>780.16</v>
      </c>
      <c r="H567">
        <v>0.02</v>
      </c>
      <c r="I567" t="s">
        <v>1829</v>
      </c>
      <c r="J567">
        <v>764.55679999999995</v>
      </c>
    </row>
    <row r="568" spans="1:10">
      <c r="A568" t="s">
        <v>2392</v>
      </c>
      <c r="B568" s="1">
        <v>45804</v>
      </c>
      <c r="C568" t="s">
        <v>1449</v>
      </c>
      <c r="D568" t="s">
        <v>1640</v>
      </c>
      <c r="E568" t="s">
        <v>1797</v>
      </c>
      <c r="F568">
        <v>4</v>
      </c>
      <c r="G568">
        <v>354.12</v>
      </c>
      <c r="H568">
        <v>0.06</v>
      </c>
      <c r="I568" t="s">
        <v>1826</v>
      </c>
      <c r="J568">
        <v>1331.4911999999999</v>
      </c>
    </row>
    <row r="569" spans="1:10">
      <c r="A569" t="s">
        <v>2393</v>
      </c>
      <c r="B569" s="1">
        <v>45602</v>
      </c>
      <c r="C569" t="s">
        <v>1397</v>
      </c>
      <c r="D569" t="s">
        <v>1674</v>
      </c>
      <c r="E569" t="s">
        <v>1761</v>
      </c>
      <c r="F569">
        <v>4</v>
      </c>
      <c r="G569">
        <v>282.48</v>
      </c>
      <c r="H569">
        <v>0.11</v>
      </c>
      <c r="I569" t="s">
        <v>1826</v>
      </c>
      <c r="J569">
        <v>1005.6288</v>
      </c>
    </row>
    <row r="570" spans="1:10">
      <c r="A570" t="s">
        <v>2394</v>
      </c>
      <c r="B570" s="1">
        <v>45446</v>
      </c>
      <c r="C570" t="s">
        <v>1032</v>
      </c>
      <c r="D570" t="s">
        <v>1588</v>
      </c>
      <c r="E570" t="s">
        <v>1776</v>
      </c>
      <c r="F570">
        <v>2</v>
      </c>
      <c r="G570">
        <v>740.68</v>
      </c>
      <c r="H570">
        <v>0.02</v>
      </c>
      <c r="I570" t="s">
        <v>1826</v>
      </c>
      <c r="J570">
        <v>1451.7328</v>
      </c>
    </row>
    <row r="571" spans="1:10">
      <c r="A571" t="s">
        <v>2395</v>
      </c>
      <c r="B571" s="1">
        <v>45384</v>
      </c>
      <c r="C571" t="s">
        <v>372</v>
      </c>
      <c r="D571" t="s">
        <v>1660</v>
      </c>
      <c r="E571" t="s">
        <v>1786</v>
      </c>
      <c r="F571">
        <v>3</v>
      </c>
      <c r="G571">
        <v>600.58000000000004</v>
      </c>
      <c r="H571">
        <v>0.28999999999999998</v>
      </c>
      <c r="I571" t="s">
        <v>1829</v>
      </c>
      <c r="J571">
        <v>1279.2354</v>
      </c>
    </row>
    <row r="572" spans="1:10">
      <c r="A572" t="s">
        <v>2396</v>
      </c>
      <c r="B572" s="1">
        <v>45348</v>
      </c>
      <c r="C572" t="s">
        <v>1422</v>
      </c>
      <c r="D572" t="s">
        <v>1678</v>
      </c>
      <c r="E572" t="s">
        <v>1766</v>
      </c>
      <c r="F572">
        <v>3</v>
      </c>
      <c r="G572">
        <v>345.58</v>
      </c>
      <c r="H572">
        <v>0.22</v>
      </c>
      <c r="I572" t="s">
        <v>1824</v>
      </c>
      <c r="J572">
        <v>808.65719999999999</v>
      </c>
    </row>
    <row r="573" spans="1:10">
      <c r="A573" t="s">
        <v>2397</v>
      </c>
      <c r="B573" s="1">
        <v>45688</v>
      </c>
      <c r="C573" t="s">
        <v>902</v>
      </c>
      <c r="D573" t="s">
        <v>1584</v>
      </c>
      <c r="E573" t="s">
        <v>1792</v>
      </c>
      <c r="F573">
        <v>1</v>
      </c>
      <c r="G573">
        <v>974.52</v>
      </c>
      <c r="H573">
        <v>0.01</v>
      </c>
      <c r="I573" t="s">
        <v>1826</v>
      </c>
      <c r="J573">
        <v>964.77480000000003</v>
      </c>
    </row>
    <row r="574" spans="1:10">
      <c r="A574" t="s">
        <v>2398</v>
      </c>
      <c r="B574" s="1">
        <v>45249</v>
      </c>
      <c r="C574" t="s">
        <v>157</v>
      </c>
      <c r="D574" t="s">
        <v>1582</v>
      </c>
      <c r="E574" t="s">
        <v>1757</v>
      </c>
      <c r="F574">
        <v>3</v>
      </c>
      <c r="G574">
        <v>282.33</v>
      </c>
      <c r="H574">
        <v>7.0000000000000007E-2</v>
      </c>
      <c r="I574" t="s">
        <v>1824</v>
      </c>
      <c r="J574">
        <v>787.70069999999998</v>
      </c>
    </row>
    <row r="575" spans="1:10">
      <c r="A575" t="s">
        <v>2399</v>
      </c>
      <c r="B575" s="1">
        <v>45726</v>
      </c>
      <c r="C575" t="s">
        <v>1193</v>
      </c>
      <c r="D575" t="s">
        <v>1700</v>
      </c>
      <c r="E575" t="s">
        <v>1813</v>
      </c>
      <c r="F575">
        <v>4</v>
      </c>
      <c r="G575">
        <v>158.46</v>
      </c>
      <c r="H575">
        <v>0.09</v>
      </c>
      <c r="I575" t="s">
        <v>1826</v>
      </c>
      <c r="J575">
        <v>576.7944</v>
      </c>
    </row>
    <row r="576" spans="1:10">
      <c r="A576" t="s">
        <v>2400</v>
      </c>
      <c r="B576" s="1">
        <v>45283</v>
      </c>
      <c r="C576" t="s">
        <v>1077</v>
      </c>
      <c r="D576" t="s">
        <v>1658</v>
      </c>
      <c r="E576" t="s">
        <v>1779</v>
      </c>
      <c r="F576">
        <v>2</v>
      </c>
      <c r="G576">
        <v>778.56</v>
      </c>
      <c r="H576">
        <v>0.11</v>
      </c>
      <c r="I576" t="s">
        <v>1829</v>
      </c>
      <c r="J576">
        <v>1385.8368</v>
      </c>
    </row>
    <row r="577" spans="1:10">
      <c r="A577" t="s">
        <v>2401</v>
      </c>
      <c r="B577" s="1">
        <v>45353</v>
      </c>
      <c r="C577" t="s">
        <v>761</v>
      </c>
      <c r="D577" t="s">
        <v>1648</v>
      </c>
      <c r="E577" t="s">
        <v>1813</v>
      </c>
      <c r="F577">
        <v>4</v>
      </c>
      <c r="G577">
        <v>280.16000000000003</v>
      </c>
      <c r="H577">
        <v>0.18</v>
      </c>
      <c r="I577" t="s">
        <v>1829</v>
      </c>
      <c r="J577">
        <v>918.92480000000012</v>
      </c>
    </row>
    <row r="578" spans="1:10">
      <c r="A578" t="s">
        <v>2402</v>
      </c>
      <c r="B578" s="1">
        <v>45592</v>
      </c>
      <c r="C578" t="s">
        <v>911</v>
      </c>
      <c r="D578" t="s">
        <v>1690</v>
      </c>
      <c r="E578" t="s">
        <v>1797</v>
      </c>
      <c r="F578">
        <v>2</v>
      </c>
      <c r="G578">
        <v>649.54999999999995</v>
      </c>
      <c r="H578">
        <v>0.28999999999999998</v>
      </c>
      <c r="I578" t="s">
        <v>1826</v>
      </c>
      <c r="J578">
        <v>922.36099999999988</v>
      </c>
    </row>
    <row r="579" spans="1:10">
      <c r="A579" t="s">
        <v>2403</v>
      </c>
      <c r="B579" s="1">
        <v>45360</v>
      </c>
      <c r="C579" t="s">
        <v>40</v>
      </c>
      <c r="D579" t="s">
        <v>1724</v>
      </c>
      <c r="E579" t="s">
        <v>1761</v>
      </c>
      <c r="F579">
        <v>2</v>
      </c>
      <c r="G579">
        <v>994.32</v>
      </c>
      <c r="H579">
        <v>0.27</v>
      </c>
      <c r="I579" t="s">
        <v>1826</v>
      </c>
      <c r="J579">
        <v>1451.7072000000001</v>
      </c>
    </row>
    <row r="580" spans="1:10">
      <c r="A580" t="s">
        <v>2404</v>
      </c>
      <c r="B580" s="1">
        <v>45649</v>
      </c>
      <c r="C580" t="s">
        <v>722</v>
      </c>
      <c r="D580" t="s">
        <v>1710</v>
      </c>
      <c r="E580" t="s">
        <v>1794</v>
      </c>
      <c r="F580">
        <v>1</v>
      </c>
      <c r="G580">
        <v>64.94</v>
      </c>
      <c r="H580">
        <v>0.21</v>
      </c>
      <c r="I580" t="s">
        <v>1826</v>
      </c>
      <c r="J580">
        <v>51.302599999999998</v>
      </c>
    </row>
    <row r="581" spans="1:10">
      <c r="A581" t="s">
        <v>2405</v>
      </c>
      <c r="B581" s="1">
        <v>45709</v>
      </c>
      <c r="C581" t="s">
        <v>464</v>
      </c>
      <c r="D581" t="s">
        <v>1626</v>
      </c>
      <c r="E581" t="s">
        <v>1779</v>
      </c>
      <c r="F581">
        <v>2</v>
      </c>
      <c r="G581">
        <v>507.66</v>
      </c>
      <c r="H581">
        <v>0</v>
      </c>
      <c r="I581" t="s">
        <v>1829</v>
      </c>
      <c r="J581">
        <v>1015.32</v>
      </c>
    </row>
    <row r="582" spans="1:10">
      <c r="A582" t="s">
        <v>2406</v>
      </c>
      <c r="B582" s="1">
        <v>45273</v>
      </c>
      <c r="C582" t="s">
        <v>776</v>
      </c>
      <c r="D582" t="s">
        <v>1710</v>
      </c>
      <c r="E582" t="s">
        <v>1769</v>
      </c>
      <c r="F582">
        <v>4</v>
      </c>
      <c r="G582">
        <v>968.27</v>
      </c>
      <c r="H582">
        <v>0.03</v>
      </c>
      <c r="I582" t="s">
        <v>1826</v>
      </c>
      <c r="J582">
        <v>3756.8876</v>
      </c>
    </row>
    <row r="583" spans="1:10">
      <c r="A583" t="s">
        <v>2407</v>
      </c>
      <c r="B583" s="1">
        <v>45250</v>
      </c>
      <c r="C583" t="s">
        <v>78</v>
      </c>
      <c r="D583" t="s">
        <v>1724</v>
      </c>
      <c r="E583" t="s">
        <v>1773</v>
      </c>
      <c r="F583">
        <v>4</v>
      </c>
      <c r="G583">
        <v>510.33</v>
      </c>
      <c r="H583">
        <v>0.2</v>
      </c>
      <c r="I583" t="s">
        <v>1826</v>
      </c>
      <c r="J583">
        <v>1633.056</v>
      </c>
    </row>
    <row r="584" spans="1:10">
      <c r="A584" t="s">
        <v>2408</v>
      </c>
      <c r="B584" s="1">
        <v>45539</v>
      </c>
      <c r="C584" t="s">
        <v>55</v>
      </c>
      <c r="D584" t="s">
        <v>1636</v>
      </c>
      <c r="E584" t="s">
        <v>1813</v>
      </c>
      <c r="F584">
        <v>2</v>
      </c>
      <c r="G584">
        <v>156.72999999999999</v>
      </c>
      <c r="H584">
        <v>0.18</v>
      </c>
      <c r="I584" t="s">
        <v>1829</v>
      </c>
      <c r="J584">
        <v>257.03719999999998</v>
      </c>
    </row>
    <row r="585" spans="1:10">
      <c r="A585" t="s">
        <v>2409</v>
      </c>
      <c r="B585" s="1">
        <v>45810</v>
      </c>
      <c r="C585" t="s">
        <v>481</v>
      </c>
      <c r="D585" t="s">
        <v>1746</v>
      </c>
      <c r="E585" t="s">
        <v>1789</v>
      </c>
      <c r="F585">
        <v>3</v>
      </c>
      <c r="G585">
        <v>53.83</v>
      </c>
      <c r="H585">
        <v>0.24</v>
      </c>
      <c r="I585" t="s">
        <v>1824</v>
      </c>
      <c r="J585">
        <v>122.7324</v>
      </c>
    </row>
    <row r="586" spans="1:10">
      <c r="A586" t="s">
        <v>2410</v>
      </c>
      <c r="B586" s="1">
        <v>45350</v>
      </c>
      <c r="C586" t="s">
        <v>1178</v>
      </c>
      <c r="D586" t="s">
        <v>1704</v>
      </c>
      <c r="E586" t="s">
        <v>1769</v>
      </c>
      <c r="F586">
        <v>1</v>
      </c>
      <c r="G586">
        <v>34.71</v>
      </c>
      <c r="H586">
        <v>0.1</v>
      </c>
      <c r="I586" t="s">
        <v>1829</v>
      </c>
      <c r="J586">
        <v>31.239000000000001</v>
      </c>
    </row>
    <row r="587" spans="1:10">
      <c r="A587" t="s">
        <v>2411</v>
      </c>
      <c r="B587" s="1">
        <v>45633</v>
      </c>
      <c r="C587" t="s">
        <v>737</v>
      </c>
      <c r="D587" t="s">
        <v>1702</v>
      </c>
      <c r="E587" t="s">
        <v>1757</v>
      </c>
      <c r="F587">
        <v>2</v>
      </c>
      <c r="G587">
        <v>829.15</v>
      </c>
      <c r="H587">
        <v>0.11</v>
      </c>
      <c r="I587" t="s">
        <v>1826</v>
      </c>
      <c r="J587">
        <v>1475.8869999999999</v>
      </c>
    </row>
    <row r="588" spans="1:10">
      <c r="A588" t="s">
        <v>2412</v>
      </c>
      <c r="B588" s="1">
        <v>45798</v>
      </c>
      <c r="C588" t="s">
        <v>842</v>
      </c>
      <c r="D588" t="s">
        <v>1744</v>
      </c>
      <c r="E588" t="s">
        <v>1766</v>
      </c>
      <c r="F588">
        <v>2</v>
      </c>
      <c r="G588">
        <v>481.86</v>
      </c>
      <c r="H588">
        <v>0.1</v>
      </c>
      <c r="I588" t="s">
        <v>1829</v>
      </c>
      <c r="J588">
        <v>867.34800000000007</v>
      </c>
    </row>
    <row r="589" spans="1:10">
      <c r="A589" t="s">
        <v>2413</v>
      </c>
      <c r="B589" s="1">
        <v>45354</v>
      </c>
      <c r="C589" t="s">
        <v>496</v>
      </c>
      <c r="D589" t="s">
        <v>1652</v>
      </c>
      <c r="E589" t="s">
        <v>1779</v>
      </c>
      <c r="F589">
        <v>4</v>
      </c>
      <c r="G589">
        <v>915.17</v>
      </c>
      <c r="H589">
        <v>0.19</v>
      </c>
      <c r="I589" t="s">
        <v>1829</v>
      </c>
      <c r="J589">
        <v>2965.1507999999999</v>
      </c>
    </row>
    <row r="590" spans="1:10">
      <c r="A590" t="s">
        <v>2414</v>
      </c>
      <c r="B590" s="1">
        <v>45357</v>
      </c>
      <c r="C590" t="s">
        <v>696</v>
      </c>
      <c r="D590" t="s">
        <v>1690</v>
      </c>
      <c r="E590" t="s">
        <v>1810</v>
      </c>
      <c r="F590">
        <v>1</v>
      </c>
      <c r="G590">
        <v>250.95</v>
      </c>
      <c r="H590">
        <v>0.03</v>
      </c>
      <c r="I590" t="s">
        <v>1826</v>
      </c>
      <c r="J590">
        <v>243.42150000000001</v>
      </c>
    </row>
    <row r="591" spans="1:10">
      <c r="A591" t="s">
        <v>2415</v>
      </c>
      <c r="B591" s="1">
        <v>45257</v>
      </c>
      <c r="C591" t="s">
        <v>1023</v>
      </c>
      <c r="D591" t="s">
        <v>1740</v>
      </c>
      <c r="E591" t="s">
        <v>1773</v>
      </c>
      <c r="F591">
        <v>3</v>
      </c>
      <c r="G591">
        <v>882.84</v>
      </c>
      <c r="H591">
        <v>0.1</v>
      </c>
      <c r="I591" t="s">
        <v>1824</v>
      </c>
      <c r="J591">
        <v>2383.6680000000001</v>
      </c>
    </row>
    <row r="592" spans="1:10">
      <c r="A592" t="s">
        <v>2416</v>
      </c>
      <c r="B592" s="1">
        <v>45702</v>
      </c>
      <c r="C592" t="s">
        <v>470</v>
      </c>
      <c r="D592" t="s">
        <v>1586</v>
      </c>
      <c r="E592" t="s">
        <v>1810</v>
      </c>
      <c r="F592">
        <v>4</v>
      </c>
      <c r="G592">
        <v>573.37</v>
      </c>
      <c r="H592">
        <v>0.04</v>
      </c>
      <c r="I592" t="s">
        <v>1829</v>
      </c>
      <c r="J592">
        <v>2201.7408</v>
      </c>
    </row>
    <row r="593" spans="1:10">
      <c r="A593" t="s">
        <v>2417</v>
      </c>
      <c r="B593" s="1">
        <v>45318</v>
      </c>
      <c r="C593" t="s">
        <v>218</v>
      </c>
      <c r="D593" t="s">
        <v>1612</v>
      </c>
      <c r="E593" t="s">
        <v>1794</v>
      </c>
      <c r="F593">
        <v>3</v>
      </c>
      <c r="G593">
        <v>622.72</v>
      </c>
      <c r="H593">
        <v>0.04</v>
      </c>
      <c r="I593" t="s">
        <v>1824</v>
      </c>
      <c r="J593">
        <v>1793.4336000000001</v>
      </c>
    </row>
    <row r="594" spans="1:10">
      <c r="A594" t="s">
        <v>2418</v>
      </c>
      <c r="B594" s="1">
        <v>45943</v>
      </c>
      <c r="C594" t="s">
        <v>1211</v>
      </c>
      <c r="D594" t="s">
        <v>1732</v>
      </c>
      <c r="E594" t="s">
        <v>1807</v>
      </c>
      <c r="F594">
        <v>3</v>
      </c>
      <c r="G594">
        <v>259.74</v>
      </c>
      <c r="H594">
        <v>0.24</v>
      </c>
      <c r="I594" t="s">
        <v>1824</v>
      </c>
      <c r="J594">
        <v>592.20720000000006</v>
      </c>
    </row>
    <row r="595" spans="1:10">
      <c r="A595" t="s">
        <v>2419</v>
      </c>
      <c r="B595" s="1">
        <v>45769</v>
      </c>
      <c r="C595" t="s">
        <v>205</v>
      </c>
      <c r="D595" t="s">
        <v>1604</v>
      </c>
      <c r="E595" t="s">
        <v>1797</v>
      </c>
      <c r="F595">
        <v>4</v>
      </c>
      <c r="G595">
        <v>951.09</v>
      </c>
      <c r="H595">
        <v>0.14000000000000001</v>
      </c>
      <c r="I595" t="s">
        <v>1829</v>
      </c>
      <c r="J595">
        <v>3271.7496000000001</v>
      </c>
    </row>
    <row r="596" spans="1:10">
      <c r="A596" t="s">
        <v>2420</v>
      </c>
      <c r="B596" s="1">
        <v>45765</v>
      </c>
      <c r="C596" t="s">
        <v>651</v>
      </c>
      <c r="D596" t="s">
        <v>1746</v>
      </c>
      <c r="E596" t="s">
        <v>1761</v>
      </c>
      <c r="F596">
        <v>1</v>
      </c>
      <c r="G596">
        <v>71.709999999999994</v>
      </c>
      <c r="H596">
        <v>0.23</v>
      </c>
      <c r="I596" t="s">
        <v>1829</v>
      </c>
      <c r="J596">
        <v>55.216700000000003</v>
      </c>
    </row>
    <row r="597" spans="1:10">
      <c r="A597" t="s">
        <v>2421</v>
      </c>
      <c r="B597" s="1">
        <v>45891</v>
      </c>
      <c r="C597" t="s">
        <v>574</v>
      </c>
      <c r="D597" t="s">
        <v>1588</v>
      </c>
      <c r="E597" t="s">
        <v>1779</v>
      </c>
      <c r="F597">
        <v>4</v>
      </c>
      <c r="G597">
        <v>894.93</v>
      </c>
      <c r="H597">
        <v>0.05</v>
      </c>
      <c r="I597" t="s">
        <v>1829</v>
      </c>
      <c r="J597">
        <v>3400.733999999999</v>
      </c>
    </row>
    <row r="598" spans="1:10">
      <c r="A598" t="s">
        <v>2422</v>
      </c>
      <c r="B598" s="1">
        <v>45842</v>
      </c>
      <c r="C598" t="s">
        <v>660</v>
      </c>
      <c r="D598" t="s">
        <v>1704</v>
      </c>
      <c r="E598" t="s">
        <v>1782</v>
      </c>
      <c r="F598">
        <v>4</v>
      </c>
      <c r="G598">
        <v>870.18</v>
      </c>
      <c r="H598">
        <v>0.13</v>
      </c>
      <c r="I598" t="s">
        <v>1829</v>
      </c>
      <c r="J598">
        <v>3028.2264</v>
      </c>
    </row>
    <row r="599" spans="1:10">
      <c r="A599" t="s">
        <v>2423</v>
      </c>
      <c r="B599" s="1">
        <v>45382</v>
      </c>
      <c r="C599" t="s">
        <v>884</v>
      </c>
      <c r="D599" t="s">
        <v>1676</v>
      </c>
      <c r="E599" t="s">
        <v>1761</v>
      </c>
      <c r="F599">
        <v>2</v>
      </c>
      <c r="G599">
        <v>552.72</v>
      </c>
      <c r="H599">
        <v>0.06</v>
      </c>
      <c r="I599" t="s">
        <v>1826</v>
      </c>
      <c r="J599">
        <v>1039.1135999999999</v>
      </c>
    </row>
    <row r="600" spans="1:10">
      <c r="A600" t="s">
        <v>2424</v>
      </c>
      <c r="B600" s="1">
        <v>45236</v>
      </c>
      <c r="C600" t="s">
        <v>788</v>
      </c>
      <c r="D600" t="s">
        <v>1626</v>
      </c>
      <c r="E600" t="s">
        <v>1782</v>
      </c>
      <c r="F600">
        <v>3</v>
      </c>
      <c r="G600">
        <v>700.43</v>
      </c>
      <c r="H600">
        <v>0.01</v>
      </c>
      <c r="I600" t="s">
        <v>1829</v>
      </c>
      <c r="J600">
        <v>2080.2770999999998</v>
      </c>
    </row>
    <row r="601" spans="1:10">
      <c r="A601" t="s">
        <v>2425</v>
      </c>
      <c r="B601" s="1">
        <v>45806</v>
      </c>
      <c r="C601" t="s">
        <v>1065</v>
      </c>
      <c r="D601" t="s">
        <v>1565</v>
      </c>
      <c r="E601" t="s">
        <v>1761</v>
      </c>
      <c r="F601">
        <v>2</v>
      </c>
      <c r="G601">
        <v>823.03</v>
      </c>
      <c r="H601">
        <v>0.18</v>
      </c>
      <c r="I601" t="s">
        <v>1826</v>
      </c>
      <c r="J601">
        <v>1349.7692</v>
      </c>
    </row>
    <row r="602" spans="1:10">
      <c r="A602" t="s">
        <v>2426</v>
      </c>
      <c r="B602" s="1">
        <v>45401</v>
      </c>
      <c r="C602" t="s">
        <v>815</v>
      </c>
      <c r="D602" t="s">
        <v>1732</v>
      </c>
      <c r="E602" t="s">
        <v>1776</v>
      </c>
      <c r="F602">
        <v>1</v>
      </c>
      <c r="G602">
        <v>117.37</v>
      </c>
      <c r="H602">
        <v>0.21</v>
      </c>
      <c r="I602" t="s">
        <v>1824</v>
      </c>
      <c r="J602">
        <v>92.722300000000004</v>
      </c>
    </row>
    <row r="603" spans="1:10">
      <c r="A603" t="s">
        <v>2427</v>
      </c>
      <c r="B603" s="1">
        <v>45716</v>
      </c>
      <c r="C603" t="s">
        <v>369</v>
      </c>
      <c r="D603" t="s">
        <v>1660</v>
      </c>
      <c r="E603" t="s">
        <v>1757</v>
      </c>
      <c r="F603">
        <v>4</v>
      </c>
      <c r="G603">
        <v>165.37</v>
      </c>
      <c r="H603">
        <v>0.28999999999999998</v>
      </c>
      <c r="I603" t="s">
        <v>1824</v>
      </c>
      <c r="J603">
        <v>469.6508</v>
      </c>
    </row>
    <row r="604" spans="1:10">
      <c r="A604" t="s">
        <v>2428</v>
      </c>
      <c r="B604" s="1">
        <v>45718</v>
      </c>
      <c r="C604" t="s">
        <v>1181</v>
      </c>
      <c r="D604" t="s">
        <v>1557</v>
      </c>
      <c r="E604" t="s">
        <v>1789</v>
      </c>
      <c r="F604">
        <v>3</v>
      </c>
      <c r="G604">
        <v>483.06</v>
      </c>
      <c r="H604">
        <v>0.05</v>
      </c>
      <c r="I604" t="s">
        <v>1824</v>
      </c>
      <c r="J604">
        <v>1376.721</v>
      </c>
    </row>
    <row r="605" spans="1:10">
      <c r="A605" t="s">
        <v>2429</v>
      </c>
      <c r="B605" s="1">
        <v>45379</v>
      </c>
      <c r="C605" t="s">
        <v>929</v>
      </c>
      <c r="D605" t="s">
        <v>1710</v>
      </c>
      <c r="E605" t="s">
        <v>1779</v>
      </c>
      <c r="F605">
        <v>4</v>
      </c>
      <c r="G605">
        <v>262.05</v>
      </c>
      <c r="H605">
        <v>0.24</v>
      </c>
      <c r="I605" t="s">
        <v>1826</v>
      </c>
      <c r="J605">
        <v>796.63200000000006</v>
      </c>
    </row>
    <row r="606" spans="1:10">
      <c r="A606" t="s">
        <v>2430</v>
      </c>
      <c r="B606" s="1">
        <v>45635</v>
      </c>
      <c r="C606" t="s">
        <v>1428</v>
      </c>
      <c r="D606" t="s">
        <v>1576</v>
      </c>
      <c r="E606" t="s">
        <v>1799</v>
      </c>
      <c r="F606">
        <v>3</v>
      </c>
      <c r="G606">
        <v>970.89</v>
      </c>
      <c r="H606">
        <v>0.11</v>
      </c>
      <c r="I606" t="s">
        <v>1829</v>
      </c>
      <c r="J606">
        <v>2592.2763</v>
      </c>
    </row>
    <row r="607" spans="1:10">
      <c r="A607" t="s">
        <v>2431</v>
      </c>
      <c r="B607" s="1">
        <v>45222</v>
      </c>
      <c r="C607" t="s">
        <v>702</v>
      </c>
      <c r="D607" t="s">
        <v>1692</v>
      </c>
      <c r="E607" t="s">
        <v>1752</v>
      </c>
      <c r="F607">
        <v>1</v>
      </c>
      <c r="G607">
        <v>61.11</v>
      </c>
      <c r="H607">
        <v>0.1</v>
      </c>
      <c r="I607" t="s">
        <v>1826</v>
      </c>
      <c r="J607">
        <v>54.999000000000002</v>
      </c>
    </row>
    <row r="608" spans="1:10">
      <c r="A608" t="s">
        <v>2432</v>
      </c>
      <c r="B608" s="1">
        <v>45555</v>
      </c>
      <c r="C608" t="s">
        <v>121</v>
      </c>
      <c r="D608" t="s">
        <v>1602</v>
      </c>
      <c r="E608" t="s">
        <v>1782</v>
      </c>
      <c r="F608">
        <v>3</v>
      </c>
      <c r="G608">
        <v>827.88</v>
      </c>
      <c r="H608">
        <v>0.19</v>
      </c>
      <c r="I608" t="s">
        <v>1826</v>
      </c>
      <c r="J608">
        <v>2011.7483999999999</v>
      </c>
    </row>
    <row r="609" spans="1:10">
      <c r="A609" t="s">
        <v>2433</v>
      </c>
      <c r="B609" s="1">
        <v>45583</v>
      </c>
      <c r="C609" t="s">
        <v>1334</v>
      </c>
      <c r="D609" t="s">
        <v>1722</v>
      </c>
      <c r="E609" t="s">
        <v>1797</v>
      </c>
      <c r="F609">
        <v>3</v>
      </c>
      <c r="G609">
        <v>926.85</v>
      </c>
      <c r="H609">
        <v>0.18</v>
      </c>
      <c r="I609" t="s">
        <v>1829</v>
      </c>
      <c r="J609">
        <v>2280.0509999999999</v>
      </c>
    </row>
    <row r="610" spans="1:10">
      <c r="A610" t="s">
        <v>2434</v>
      </c>
      <c r="B610" s="1">
        <v>45662</v>
      </c>
      <c r="C610" t="s">
        <v>999</v>
      </c>
      <c r="D610" t="s">
        <v>1568</v>
      </c>
      <c r="E610" t="s">
        <v>1799</v>
      </c>
      <c r="F610">
        <v>1</v>
      </c>
      <c r="G610">
        <v>874.59</v>
      </c>
      <c r="H610">
        <v>0.28999999999999998</v>
      </c>
      <c r="I610" t="s">
        <v>1826</v>
      </c>
      <c r="J610">
        <v>620.95889999999997</v>
      </c>
    </row>
    <row r="611" spans="1:10">
      <c r="A611" t="s">
        <v>2435</v>
      </c>
      <c r="B611" s="1">
        <v>45921</v>
      </c>
      <c r="C611" t="s">
        <v>1449</v>
      </c>
      <c r="D611" t="s">
        <v>1578</v>
      </c>
      <c r="E611" t="s">
        <v>1757</v>
      </c>
      <c r="F611">
        <v>4</v>
      </c>
      <c r="G611">
        <v>479.11</v>
      </c>
      <c r="H611">
        <v>0.24</v>
      </c>
      <c r="I611" t="s">
        <v>1826</v>
      </c>
      <c r="J611">
        <v>1456.4944</v>
      </c>
    </row>
    <row r="612" spans="1:10">
      <c r="A612" t="s">
        <v>2436</v>
      </c>
      <c r="B612" s="1">
        <v>45490</v>
      </c>
      <c r="C612" t="s">
        <v>693</v>
      </c>
      <c r="D612" t="s">
        <v>1612</v>
      </c>
      <c r="E612" t="s">
        <v>1807</v>
      </c>
      <c r="F612">
        <v>3</v>
      </c>
      <c r="G612">
        <v>182.91</v>
      </c>
      <c r="H612">
        <v>0.28999999999999998</v>
      </c>
      <c r="I612" t="s">
        <v>1824</v>
      </c>
      <c r="J612">
        <v>389.59829999999999</v>
      </c>
    </row>
    <row r="613" spans="1:10">
      <c r="A613" t="s">
        <v>2437</v>
      </c>
      <c r="B613" s="1">
        <v>45652</v>
      </c>
      <c r="C613" t="s">
        <v>866</v>
      </c>
      <c r="D613" t="s">
        <v>1616</v>
      </c>
      <c r="E613" t="s">
        <v>1773</v>
      </c>
      <c r="F613">
        <v>4</v>
      </c>
      <c r="G613">
        <v>745.51</v>
      </c>
      <c r="H613">
        <v>0.05</v>
      </c>
      <c r="I613" t="s">
        <v>1824</v>
      </c>
      <c r="J613">
        <v>2832.9380000000001</v>
      </c>
    </row>
    <row r="614" spans="1:10">
      <c r="A614" t="s">
        <v>2438</v>
      </c>
      <c r="B614" s="1">
        <v>45598</v>
      </c>
      <c r="C614" t="s">
        <v>1481</v>
      </c>
      <c r="D614" t="s">
        <v>1724</v>
      </c>
      <c r="E614" t="s">
        <v>1801</v>
      </c>
      <c r="F614">
        <v>3</v>
      </c>
      <c r="G614">
        <v>920.61</v>
      </c>
      <c r="H614">
        <v>0.04</v>
      </c>
      <c r="I614" t="s">
        <v>1824</v>
      </c>
      <c r="J614">
        <v>2651.3568</v>
      </c>
    </row>
    <row r="615" spans="1:10">
      <c r="A615" t="s">
        <v>2439</v>
      </c>
      <c r="B615" s="1">
        <v>45772</v>
      </c>
      <c r="C615" t="s">
        <v>1319</v>
      </c>
      <c r="D615" t="s">
        <v>1698</v>
      </c>
      <c r="E615" t="s">
        <v>1789</v>
      </c>
      <c r="F615">
        <v>4</v>
      </c>
      <c r="G615">
        <v>659.03</v>
      </c>
      <c r="H615">
        <v>0.15</v>
      </c>
      <c r="I615" t="s">
        <v>1824</v>
      </c>
      <c r="J615">
        <v>2240.7020000000002</v>
      </c>
    </row>
    <row r="616" spans="1:10">
      <c r="A616" t="s">
        <v>2440</v>
      </c>
      <c r="B616" s="1">
        <v>45338</v>
      </c>
      <c r="C616" t="s">
        <v>1510</v>
      </c>
      <c r="D616" t="s">
        <v>1565</v>
      </c>
      <c r="E616" t="s">
        <v>1761</v>
      </c>
      <c r="F616">
        <v>1</v>
      </c>
      <c r="G616">
        <v>312.91000000000003</v>
      </c>
      <c r="H616">
        <v>0.12</v>
      </c>
      <c r="I616" t="s">
        <v>1826</v>
      </c>
      <c r="J616">
        <v>275.36079999999998</v>
      </c>
    </row>
    <row r="617" spans="1:10">
      <c r="A617" t="s">
        <v>2441</v>
      </c>
      <c r="B617" s="1">
        <v>45524</v>
      </c>
      <c r="C617" t="s">
        <v>735</v>
      </c>
      <c r="D617" t="s">
        <v>1572</v>
      </c>
      <c r="E617" t="s">
        <v>1810</v>
      </c>
      <c r="F617">
        <v>4</v>
      </c>
      <c r="G617">
        <v>705.64</v>
      </c>
      <c r="H617">
        <v>0.11</v>
      </c>
      <c r="I617" t="s">
        <v>1826</v>
      </c>
      <c r="J617">
        <v>2512.0783999999999</v>
      </c>
    </row>
    <row r="618" spans="1:10">
      <c r="A618" t="s">
        <v>2442</v>
      </c>
      <c r="B618" s="1">
        <v>45497</v>
      </c>
      <c r="C618" t="s">
        <v>487</v>
      </c>
      <c r="D618" t="s">
        <v>1565</v>
      </c>
      <c r="E618" t="s">
        <v>1789</v>
      </c>
      <c r="F618">
        <v>4</v>
      </c>
      <c r="G618">
        <v>386.41</v>
      </c>
      <c r="H618">
        <v>0.13</v>
      </c>
      <c r="I618" t="s">
        <v>1829</v>
      </c>
      <c r="J618">
        <v>1344.7067999999999</v>
      </c>
    </row>
    <row r="619" spans="1:10">
      <c r="A619" t="s">
        <v>2443</v>
      </c>
      <c r="B619" s="1">
        <v>45534</v>
      </c>
      <c r="C619" t="s">
        <v>121</v>
      </c>
      <c r="D619" t="s">
        <v>1736</v>
      </c>
      <c r="E619" t="s">
        <v>1792</v>
      </c>
      <c r="F619">
        <v>3</v>
      </c>
      <c r="G619">
        <v>265.89</v>
      </c>
      <c r="H619">
        <v>0.08</v>
      </c>
      <c r="I619" t="s">
        <v>1829</v>
      </c>
      <c r="J619">
        <v>733.85640000000001</v>
      </c>
    </row>
    <row r="620" spans="1:10">
      <c r="A620" t="s">
        <v>2444</v>
      </c>
      <c r="B620" s="1">
        <v>45925</v>
      </c>
      <c r="C620" t="s">
        <v>275</v>
      </c>
      <c r="D620" t="s">
        <v>1608</v>
      </c>
      <c r="E620" t="s">
        <v>1804</v>
      </c>
      <c r="F620">
        <v>1</v>
      </c>
      <c r="G620">
        <v>703.16</v>
      </c>
      <c r="H620">
        <v>0.28999999999999998</v>
      </c>
      <c r="I620" t="s">
        <v>1824</v>
      </c>
      <c r="J620">
        <v>499.24360000000001</v>
      </c>
    </row>
    <row r="621" spans="1:10">
      <c r="A621" t="s">
        <v>2445</v>
      </c>
      <c r="B621" s="1">
        <v>45765</v>
      </c>
      <c r="C621" t="s">
        <v>1452</v>
      </c>
      <c r="D621" t="s">
        <v>1742</v>
      </c>
      <c r="E621" t="s">
        <v>1797</v>
      </c>
      <c r="F621">
        <v>2</v>
      </c>
      <c r="G621">
        <v>394.5</v>
      </c>
      <c r="H621">
        <v>0.28999999999999998</v>
      </c>
      <c r="I621" t="s">
        <v>1829</v>
      </c>
      <c r="J621">
        <v>560.18999999999994</v>
      </c>
    </row>
    <row r="622" spans="1:10">
      <c r="A622" t="s">
        <v>2446</v>
      </c>
      <c r="B622" s="1">
        <v>45882</v>
      </c>
      <c r="C622" t="s">
        <v>408</v>
      </c>
      <c r="D622" t="s">
        <v>1742</v>
      </c>
      <c r="E622" t="s">
        <v>1779</v>
      </c>
      <c r="F622">
        <v>3</v>
      </c>
      <c r="G622">
        <v>411.25</v>
      </c>
      <c r="H622">
        <v>0.05</v>
      </c>
      <c r="I622" t="s">
        <v>1824</v>
      </c>
      <c r="J622">
        <v>1172.0625</v>
      </c>
    </row>
    <row r="623" spans="1:10">
      <c r="A623" t="s">
        <v>2447</v>
      </c>
      <c r="B623" s="1">
        <v>45923</v>
      </c>
      <c r="C623" t="s">
        <v>1107</v>
      </c>
      <c r="D623" t="s">
        <v>1644</v>
      </c>
      <c r="E623" t="s">
        <v>1761</v>
      </c>
      <c r="F623">
        <v>4</v>
      </c>
      <c r="G623">
        <v>395.45</v>
      </c>
      <c r="H623">
        <v>0.01</v>
      </c>
      <c r="I623" t="s">
        <v>1824</v>
      </c>
      <c r="J623">
        <v>1565.982</v>
      </c>
    </row>
    <row r="624" spans="1:10">
      <c r="A624" t="s">
        <v>2448</v>
      </c>
      <c r="B624" s="1">
        <v>45421</v>
      </c>
      <c r="C624" t="s">
        <v>144</v>
      </c>
      <c r="D624" t="s">
        <v>1728</v>
      </c>
      <c r="E624" t="s">
        <v>1773</v>
      </c>
      <c r="F624">
        <v>2</v>
      </c>
      <c r="G624">
        <v>678.98</v>
      </c>
      <c r="H624">
        <v>0.23</v>
      </c>
      <c r="I624" t="s">
        <v>1824</v>
      </c>
      <c r="J624">
        <v>1045.6292000000001</v>
      </c>
    </row>
    <row r="625" spans="1:10">
      <c r="A625" t="s">
        <v>2449</v>
      </c>
      <c r="B625" s="1">
        <v>45608</v>
      </c>
      <c r="C625" t="s">
        <v>264</v>
      </c>
      <c r="D625" t="s">
        <v>1602</v>
      </c>
      <c r="E625" t="s">
        <v>1799</v>
      </c>
      <c r="F625">
        <v>4</v>
      </c>
      <c r="G625">
        <v>757.71</v>
      </c>
      <c r="H625">
        <v>0.26</v>
      </c>
      <c r="I625" t="s">
        <v>1829</v>
      </c>
      <c r="J625">
        <v>2242.8216000000002</v>
      </c>
    </row>
    <row r="626" spans="1:10">
      <c r="A626" t="s">
        <v>2450</v>
      </c>
      <c r="B626" s="1">
        <v>45644</v>
      </c>
      <c r="C626" t="s">
        <v>221</v>
      </c>
      <c r="D626" t="s">
        <v>1736</v>
      </c>
      <c r="E626" t="s">
        <v>1769</v>
      </c>
      <c r="F626">
        <v>1</v>
      </c>
      <c r="G626">
        <v>647.86</v>
      </c>
      <c r="H626">
        <v>0.05</v>
      </c>
      <c r="I626" t="s">
        <v>1829</v>
      </c>
      <c r="J626">
        <v>615.46699999999998</v>
      </c>
    </row>
    <row r="627" spans="1:10">
      <c r="A627" t="s">
        <v>2451</v>
      </c>
      <c r="B627" s="1">
        <v>45517</v>
      </c>
      <c r="C627" t="s">
        <v>461</v>
      </c>
      <c r="D627" t="s">
        <v>1572</v>
      </c>
      <c r="E627" t="s">
        <v>1776</v>
      </c>
      <c r="F627">
        <v>2</v>
      </c>
      <c r="G627">
        <v>179.64</v>
      </c>
      <c r="H627">
        <v>0.1</v>
      </c>
      <c r="I627" t="s">
        <v>1826</v>
      </c>
      <c r="J627">
        <v>323.35199999999998</v>
      </c>
    </row>
    <row r="628" spans="1:10">
      <c r="A628" t="s">
        <v>2452</v>
      </c>
      <c r="B628" s="1">
        <v>45545</v>
      </c>
      <c r="C628" t="s">
        <v>1235</v>
      </c>
      <c r="D628" t="s">
        <v>1672</v>
      </c>
      <c r="E628" t="s">
        <v>1769</v>
      </c>
      <c r="F628">
        <v>3</v>
      </c>
      <c r="G628">
        <v>392.65</v>
      </c>
      <c r="H628">
        <v>0.17</v>
      </c>
      <c r="I628" t="s">
        <v>1826</v>
      </c>
      <c r="J628">
        <v>977.69849999999985</v>
      </c>
    </row>
    <row r="629" spans="1:10">
      <c r="A629" t="s">
        <v>2453</v>
      </c>
      <c r="B629" s="1">
        <v>45547</v>
      </c>
      <c r="C629" t="s">
        <v>582</v>
      </c>
      <c r="D629" t="s">
        <v>1730</v>
      </c>
      <c r="E629" t="s">
        <v>1804</v>
      </c>
      <c r="F629">
        <v>4</v>
      </c>
      <c r="G629">
        <v>969.55</v>
      </c>
      <c r="H629">
        <v>0.09</v>
      </c>
      <c r="I629" t="s">
        <v>1829</v>
      </c>
      <c r="J629">
        <v>3529.1619999999998</v>
      </c>
    </row>
    <row r="630" spans="1:10">
      <c r="A630" t="s">
        <v>2454</v>
      </c>
      <c r="B630" s="1">
        <v>45433</v>
      </c>
      <c r="C630" t="s">
        <v>1425</v>
      </c>
      <c r="D630" t="s">
        <v>1696</v>
      </c>
      <c r="E630" t="s">
        <v>1794</v>
      </c>
      <c r="F630">
        <v>3</v>
      </c>
      <c r="G630">
        <v>322.94</v>
      </c>
      <c r="H630">
        <v>0.01</v>
      </c>
      <c r="I630" t="s">
        <v>1824</v>
      </c>
      <c r="J630">
        <v>959.13179999999988</v>
      </c>
    </row>
    <row r="631" spans="1:10">
      <c r="A631" t="s">
        <v>2455</v>
      </c>
      <c r="B631" s="1">
        <v>45792</v>
      </c>
      <c r="C631" t="s">
        <v>1133</v>
      </c>
      <c r="D631" t="s">
        <v>1714</v>
      </c>
      <c r="E631" t="s">
        <v>1752</v>
      </c>
      <c r="F631">
        <v>1</v>
      </c>
      <c r="G631">
        <v>92.83</v>
      </c>
      <c r="H631">
        <v>0.26</v>
      </c>
      <c r="I631" t="s">
        <v>1826</v>
      </c>
      <c r="J631">
        <v>68.694199999999995</v>
      </c>
    </row>
    <row r="632" spans="1:10">
      <c r="A632" t="s">
        <v>2456</v>
      </c>
      <c r="B632" s="1">
        <v>45804</v>
      </c>
      <c r="C632" t="s">
        <v>1304</v>
      </c>
      <c r="D632" t="s">
        <v>1562</v>
      </c>
      <c r="E632" t="s">
        <v>1766</v>
      </c>
      <c r="F632">
        <v>4</v>
      </c>
      <c r="G632">
        <v>432.29</v>
      </c>
      <c r="H632">
        <v>0.16</v>
      </c>
      <c r="I632" t="s">
        <v>1829</v>
      </c>
      <c r="J632">
        <v>1452.4944</v>
      </c>
    </row>
    <row r="633" spans="1:10">
      <c r="A633" t="s">
        <v>2457</v>
      </c>
      <c r="B633" s="1">
        <v>45311</v>
      </c>
      <c r="C633" t="s">
        <v>292</v>
      </c>
      <c r="D633" t="s">
        <v>1626</v>
      </c>
      <c r="E633" t="s">
        <v>1797</v>
      </c>
      <c r="F633">
        <v>2</v>
      </c>
      <c r="G633">
        <v>925.78</v>
      </c>
      <c r="H633">
        <v>0.14000000000000001</v>
      </c>
      <c r="I633" t="s">
        <v>1829</v>
      </c>
      <c r="J633">
        <v>1592.3416</v>
      </c>
    </row>
    <row r="634" spans="1:10">
      <c r="A634" t="s">
        <v>2458</v>
      </c>
      <c r="B634" s="1">
        <v>45605</v>
      </c>
      <c r="C634" t="s">
        <v>1469</v>
      </c>
      <c r="D634" t="s">
        <v>1598</v>
      </c>
      <c r="E634" t="s">
        <v>1792</v>
      </c>
      <c r="F634">
        <v>2</v>
      </c>
      <c r="G634">
        <v>151.47</v>
      </c>
      <c r="H634">
        <v>0.21</v>
      </c>
      <c r="I634" t="s">
        <v>1826</v>
      </c>
      <c r="J634">
        <v>239.32259999999999</v>
      </c>
    </row>
    <row r="635" spans="1:10">
      <c r="A635" t="s">
        <v>2459</v>
      </c>
      <c r="B635" s="1">
        <v>45338</v>
      </c>
      <c r="C635" t="s">
        <v>1389</v>
      </c>
      <c r="D635" t="s">
        <v>1714</v>
      </c>
      <c r="E635" t="s">
        <v>1789</v>
      </c>
      <c r="F635">
        <v>1</v>
      </c>
      <c r="G635">
        <v>343.05</v>
      </c>
      <c r="H635">
        <v>0.28000000000000003</v>
      </c>
      <c r="I635" t="s">
        <v>1826</v>
      </c>
      <c r="J635">
        <v>246.99600000000001</v>
      </c>
    </row>
    <row r="636" spans="1:10">
      <c r="A636" t="s">
        <v>2460</v>
      </c>
      <c r="B636" s="1">
        <v>45642</v>
      </c>
      <c r="C636" t="s">
        <v>244</v>
      </c>
      <c r="D636" t="s">
        <v>1582</v>
      </c>
      <c r="E636" t="s">
        <v>1769</v>
      </c>
      <c r="F636">
        <v>1</v>
      </c>
      <c r="G636">
        <v>373.06</v>
      </c>
      <c r="H636">
        <v>0.11</v>
      </c>
      <c r="I636" t="s">
        <v>1826</v>
      </c>
      <c r="J636">
        <v>332.02339999999998</v>
      </c>
    </row>
    <row r="637" spans="1:10">
      <c r="A637" t="s">
        <v>2461</v>
      </c>
      <c r="B637" s="1">
        <v>45693</v>
      </c>
      <c r="C637" t="s">
        <v>1278</v>
      </c>
      <c r="D637" t="s">
        <v>1584</v>
      </c>
      <c r="E637" t="s">
        <v>1801</v>
      </c>
      <c r="F637">
        <v>1</v>
      </c>
      <c r="G637">
        <v>124.98</v>
      </c>
      <c r="H637">
        <v>7.0000000000000007E-2</v>
      </c>
      <c r="I637" t="s">
        <v>1829</v>
      </c>
      <c r="J637">
        <v>116.23139999999999</v>
      </c>
    </row>
    <row r="638" spans="1:10">
      <c r="A638" t="s">
        <v>2462</v>
      </c>
      <c r="B638" s="1">
        <v>45763</v>
      </c>
      <c r="C638" t="s">
        <v>866</v>
      </c>
      <c r="D638" t="s">
        <v>1694</v>
      </c>
      <c r="E638" t="s">
        <v>1813</v>
      </c>
      <c r="F638">
        <v>4</v>
      </c>
      <c r="G638">
        <v>221.49</v>
      </c>
      <c r="H638">
        <v>0.26</v>
      </c>
      <c r="I638" t="s">
        <v>1826</v>
      </c>
      <c r="J638">
        <v>655.61040000000003</v>
      </c>
    </row>
    <row r="639" spans="1:10">
      <c r="A639" t="s">
        <v>2463</v>
      </c>
      <c r="B639" s="1">
        <v>45572</v>
      </c>
      <c r="C639" t="s">
        <v>565</v>
      </c>
      <c r="D639" t="s">
        <v>1594</v>
      </c>
      <c r="E639" t="s">
        <v>1801</v>
      </c>
      <c r="F639">
        <v>1</v>
      </c>
      <c r="G639">
        <v>563.32000000000005</v>
      </c>
      <c r="H639">
        <v>0.01</v>
      </c>
      <c r="I639" t="s">
        <v>1826</v>
      </c>
      <c r="J639">
        <v>557.68680000000006</v>
      </c>
    </row>
    <row r="640" spans="1:10">
      <c r="A640" t="s">
        <v>2464</v>
      </c>
      <c r="B640" s="1">
        <v>45338</v>
      </c>
      <c r="C640" t="s">
        <v>1217</v>
      </c>
      <c r="D640" t="s">
        <v>1570</v>
      </c>
      <c r="E640" t="s">
        <v>1752</v>
      </c>
      <c r="F640">
        <v>1</v>
      </c>
      <c r="G640">
        <v>362.93</v>
      </c>
      <c r="H640">
        <v>0.27</v>
      </c>
      <c r="I640" t="s">
        <v>1824</v>
      </c>
      <c r="J640">
        <v>264.93889999999999</v>
      </c>
    </row>
    <row r="641" spans="1:10">
      <c r="A641" t="s">
        <v>2465</v>
      </c>
      <c r="B641" s="1">
        <v>45373</v>
      </c>
      <c r="C641" t="s">
        <v>1056</v>
      </c>
      <c r="D641" t="s">
        <v>1570</v>
      </c>
      <c r="E641" t="s">
        <v>1801</v>
      </c>
      <c r="F641">
        <v>4</v>
      </c>
      <c r="G641">
        <v>369.22</v>
      </c>
      <c r="H641">
        <v>0.18</v>
      </c>
      <c r="I641" t="s">
        <v>1829</v>
      </c>
      <c r="J641">
        <v>1211.0416</v>
      </c>
    </row>
    <row r="642" spans="1:10">
      <c r="A642" t="s">
        <v>2466</v>
      </c>
      <c r="B642" s="1">
        <v>45590</v>
      </c>
      <c r="C642" t="s">
        <v>1275</v>
      </c>
      <c r="D642" t="s">
        <v>1740</v>
      </c>
      <c r="E642" t="s">
        <v>1799</v>
      </c>
      <c r="F642">
        <v>3</v>
      </c>
      <c r="G642">
        <v>950.83</v>
      </c>
      <c r="H642">
        <v>0.06</v>
      </c>
      <c r="I642" t="s">
        <v>1826</v>
      </c>
      <c r="J642">
        <v>2681.3406</v>
      </c>
    </row>
    <row r="643" spans="1:10">
      <c r="A643" t="s">
        <v>2467</v>
      </c>
      <c r="B643" s="1">
        <v>45365</v>
      </c>
      <c r="C643" t="s">
        <v>484</v>
      </c>
      <c r="D643" t="s">
        <v>1622</v>
      </c>
      <c r="E643" t="s">
        <v>1797</v>
      </c>
      <c r="F643">
        <v>3</v>
      </c>
      <c r="G643">
        <v>338.79</v>
      </c>
      <c r="H643">
        <v>0.01</v>
      </c>
      <c r="I643" t="s">
        <v>1824</v>
      </c>
      <c r="J643">
        <v>1006.2063000000001</v>
      </c>
    </row>
    <row r="644" spans="1:10">
      <c r="A644" t="s">
        <v>2468</v>
      </c>
      <c r="B644" s="1">
        <v>45711</v>
      </c>
      <c r="C644" t="s">
        <v>493</v>
      </c>
      <c r="D644" t="s">
        <v>1728</v>
      </c>
      <c r="E644" t="s">
        <v>1757</v>
      </c>
      <c r="F644">
        <v>3</v>
      </c>
      <c r="G644">
        <v>853.32</v>
      </c>
      <c r="H644">
        <v>7.0000000000000007E-2</v>
      </c>
      <c r="I644" t="s">
        <v>1829</v>
      </c>
      <c r="J644">
        <v>2380.7628</v>
      </c>
    </row>
    <row r="645" spans="1:10">
      <c r="A645" t="s">
        <v>2469</v>
      </c>
      <c r="B645" s="1">
        <v>45586</v>
      </c>
      <c r="C645" t="s">
        <v>502</v>
      </c>
      <c r="D645" t="s">
        <v>1700</v>
      </c>
      <c r="E645" t="s">
        <v>1776</v>
      </c>
      <c r="F645">
        <v>3</v>
      </c>
      <c r="G645">
        <v>89.78</v>
      </c>
      <c r="H645">
        <v>0.2</v>
      </c>
      <c r="I645" t="s">
        <v>1829</v>
      </c>
      <c r="J645">
        <v>215.47200000000001</v>
      </c>
    </row>
    <row r="646" spans="1:10">
      <c r="A646" t="s">
        <v>2470</v>
      </c>
      <c r="B646" s="1">
        <v>45334</v>
      </c>
      <c r="C646" t="s">
        <v>628</v>
      </c>
      <c r="D646" t="s">
        <v>1658</v>
      </c>
      <c r="E646" t="s">
        <v>1757</v>
      </c>
      <c r="F646">
        <v>1</v>
      </c>
      <c r="G646">
        <v>172.04</v>
      </c>
      <c r="H646">
        <v>0.04</v>
      </c>
      <c r="I646" t="s">
        <v>1826</v>
      </c>
      <c r="J646">
        <v>165.1584</v>
      </c>
    </row>
    <row r="647" spans="1:10">
      <c r="A647" t="s">
        <v>2471</v>
      </c>
      <c r="B647" s="1">
        <v>45333</v>
      </c>
      <c r="C647" t="s">
        <v>1440</v>
      </c>
      <c r="D647" t="s">
        <v>1656</v>
      </c>
      <c r="E647" t="s">
        <v>1757</v>
      </c>
      <c r="F647">
        <v>1</v>
      </c>
      <c r="G647">
        <v>389.2</v>
      </c>
      <c r="H647">
        <v>0.05</v>
      </c>
      <c r="I647" t="s">
        <v>1824</v>
      </c>
      <c r="J647">
        <v>369.74</v>
      </c>
    </row>
    <row r="648" spans="1:10">
      <c r="A648" t="s">
        <v>2472</v>
      </c>
      <c r="B648" s="1">
        <v>45778</v>
      </c>
      <c r="C648" t="s">
        <v>1422</v>
      </c>
      <c r="D648" t="s">
        <v>1702</v>
      </c>
      <c r="E648" t="s">
        <v>1797</v>
      </c>
      <c r="F648">
        <v>3</v>
      </c>
      <c r="G648">
        <v>865.96</v>
      </c>
      <c r="H648">
        <v>0.12</v>
      </c>
      <c r="I648" t="s">
        <v>1826</v>
      </c>
      <c r="J648">
        <v>2286.1343999999999</v>
      </c>
    </row>
    <row r="649" spans="1:10">
      <c r="A649" t="s">
        <v>2473</v>
      </c>
      <c r="B649" s="1">
        <v>45592</v>
      </c>
      <c r="C649" t="s">
        <v>562</v>
      </c>
      <c r="D649" t="s">
        <v>1586</v>
      </c>
      <c r="E649" t="s">
        <v>1757</v>
      </c>
      <c r="F649">
        <v>3</v>
      </c>
      <c r="G649">
        <v>79.95</v>
      </c>
      <c r="H649">
        <v>0.2</v>
      </c>
      <c r="I649" t="s">
        <v>1829</v>
      </c>
      <c r="J649">
        <v>191.88</v>
      </c>
    </row>
    <row r="650" spans="1:10">
      <c r="A650" t="s">
        <v>2474</v>
      </c>
      <c r="B650" s="1">
        <v>45259</v>
      </c>
      <c r="C650" t="s">
        <v>1190</v>
      </c>
      <c r="D650" t="s">
        <v>1600</v>
      </c>
      <c r="E650" t="s">
        <v>1779</v>
      </c>
      <c r="F650">
        <v>1</v>
      </c>
      <c r="G650">
        <v>566.5</v>
      </c>
      <c r="H650">
        <v>0.25</v>
      </c>
      <c r="I650" t="s">
        <v>1829</v>
      </c>
      <c r="J650">
        <v>424.875</v>
      </c>
    </row>
    <row r="651" spans="1:10">
      <c r="A651" t="s">
        <v>2475</v>
      </c>
      <c r="B651" s="1">
        <v>45801</v>
      </c>
      <c r="C651" t="s">
        <v>1252</v>
      </c>
      <c r="D651" t="s">
        <v>1590</v>
      </c>
      <c r="E651" t="s">
        <v>1752</v>
      </c>
      <c r="F651">
        <v>2</v>
      </c>
      <c r="G651">
        <v>347.95</v>
      </c>
      <c r="H651">
        <v>0.13</v>
      </c>
      <c r="I651" t="s">
        <v>1829</v>
      </c>
      <c r="J651">
        <v>605.43299999999999</v>
      </c>
    </row>
    <row r="652" spans="1:10">
      <c r="A652" t="s">
        <v>2476</v>
      </c>
      <c r="B652" s="1">
        <v>45347</v>
      </c>
      <c r="C652" t="s">
        <v>681</v>
      </c>
      <c r="D652" t="s">
        <v>1664</v>
      </c>
      <c r="E652" t="s">
        <v>1766</v>
      </c>
      <c r="F652">
        <v>2</v>
      </c>
      <c r="G652">
        <v>250.83</v>
      </c>
      <c r="H652">
        <v>0.15</v>
      </c>
      <c r="I652" t="s">
        <v>1826</v>
      </c>
      <c r="J652">
        <v>426.411</v>
      </c>
    </row>
    <row r="653" spans="1:10">
      <c r="A653" t="s">
        <v>2477</v>
      </c>
      <c r="B653" s="1">
        <v>45721</v>
      </c>
      <c r="C653" t="s">
        <v>502</v>
      </c>
      <c r="D653" t="s">
        <v>1690</v>
      </c>
      <c r="E653" t="s">
        <v>1757</v>
      </c>
      <c r="F653">
        <v>1</v>
      </c>
      <c r="G653">
        <v>888.05</v>
      </c>
      <c r="H653">
        <v>0.2</v>
      </c>
      <c r="I653" t="s">
        <v>1826</v>
      </c>
      <c r="J653">
        <v>710.44</v>
      </c>
    </row>
    <row r="654" spans="1:10">
      <c r="A654" t="s">
        <v>2478</v>
      </c>
      <c r="B654" s="1">
        <v>45531</v>
      </c>
      <c r="C654" t="s">
        <v>36</v>
      </c>
      <c r="D654" t="s">
        <v>1626</v>
      </c>
      <c r="E654" t="s">
        <v>1810</v>
      </c>
      <c r="F654">
        <v>2</v>
      </c>
      <c r="G654">
        <v>673.02</v>
      </c>
      <c r="H654">
        <v>0.11</v>
      </c>
      <c r="I654" t="s">
        <v>1826</v>
      </c>
      <c r="J654">
        <v>1197.9756</v>
      </c>
    </row>
    <row r="655" spans="1:10">
      <c r="A655" t="s">
        <v>2479</v>
      </c>
      <c r="B655" s="1">
        <v>45332</v>
      </c>
      <c r="C655" t="s">
        <v>1362</v>
      </c>
      <c r="D655" t="s">
        <v>1676</v>
      </c>
      <c r="E655" t="s">
        <v>1766</v>
      </c>
      <c r="F655">
        <v>2</v>
      </c>
      <c r="G655">
        <v>492.62</v>
      </c>
      <c r="H655">
        <v>0.26</v>
      </c>
      <c r="I655" t="s">
        <v>1829</v>
      </c>
      <c r="J655">
        <v>729.07759999999996</v>
      </c>
    </row>
    <row r="656" spans="1:10">
      <c r="A656" t="s">
        <v>2480</v>
      </c>
      <c r="B656" s="1">
        <v>45344</v>
      </c>
      <c r="C656" t="s">
        <v>1175</v>
      </c>
      <c r="D656" t="s">
        <v>1718</v>
      </c>
      <c r="E656" t="s">
        <v>1766</v>
      </c>
      <c r="F656">
        <v>4</v>
      </c>
      <c r="G656">
        <v>986.93</v>
      </c>
      <c r="H656">
        <v>0.01</v>
      </c>
      <c r="I656" t="s">
        <v>1824</v>
      </c>
      <c r="J656">
        <v>3908.2428</v>
      </c>
    </row>
    <row r="657" spans="1:10">
      <c r="A657" t="s">
        <v>2481</v>
      </c>
      <c r="B657" s="1">
        <v>45388</v>
      </c>
      <c r="C657" t="s">
        <v>1475</v>
      </c>
      <c r="D657" t="s">
        <v>1592</v>
      </c>
      <c r="E657" t="s">
        <v>1794</v>
      </c>
      <c r="F657">
        <v>4</v>
      </c>
      <c r="G657">
        <v>411.68</v>
      </c>
      <c r="H657">
        <v>0.06</v>
      </c>
      <c r="I657" t="s">
        <v>1826</v>
      </c>
      <c r="J657">
        <v>1547.9168</v>
      </c>
    </row>
    <row r="658" spans="1:10">
      <c r="A658" t="s">
        <v>2482</v>
      </c>
      <c r="B658" s="1">
        <v>45397</v>
      </c>
      <c r="C658" t="s">
        <v>711</v>
      </c>
      <c r="D658" t="s">
        <v>1620</v>
      </c>
      <c r="E658" t="s">
        <v>1807</v>
      </c>
      <c r="F658">
        <v>2</v>
      </c>
      <c r="G658">
        <v>637.55999999999995</v>
      </c>
      <c r="H658">
        <v>0.05</v>
      </c>
      <c r="I658" t="s">
        <v>1829</v>
      </c>
      <c r="J658">
        <v>1211.364</v>
      </c>
    </row>
    <row r="659" spans="1:10">
      <c r="A659" t="s">
        <v>2483</v>
      </c>
      <c r="B659" s="1">
        <v>45633</v>
      </c>
      <c r="C659" t="s">
        <v>67</v>
      </c>
      <c r="D659" t="s">
        <v>1574</v>
      </c>
      <c r="E659" t="s">
        <v>1766</v>
      </c>
      <c r="F659">
        <v>3</v>
      </c>
      <c r="G659">
        <v>706.87</v>
      </c>
      <c r="H659">
        <v>0.27</v>
      </c>
      <c r="I659" t="s">
        <v>1824</v>
      </c>
      <c r="J659">
        <v>1548.0453</v>
      </c>
    </row>
    <row r="660" spans="1:10">
      <c r="A660" t="s">
        <v>2484</v>
      </c>
      <c r="B660" s="1">
        <v>45629</v>
      </c>
      <c r="C660" t="s">
        <v>208</v>
      </c>
      <c r="D660" t="s">
        <v>1578</v>
      </c>
      <c r="E660" t="s">
        <v>1776</v>
      </c>
      <c r="F660">
        <v>2</v>
      </c>
      <c r="G660">
        <v>884.48</v>
      </c>
      <c r="H660">
        <v>0</v>
      </c>
      <c r="I660" t="s">
        <v>1829</v>
      </c>
      <c r="J660">
        <v>1768.96</v>
      </c>
    </row>
    <row r="661" spans="1:10">
      <c r="A661" t="s">
        <v>2485</v>
      </c>
      <c r="B661" s="1">
        <v>45291</v>
      </c>
      <c r="C661" t="s">
        <v>181</v>
      </c>
      <c r="D661" t="s">
        <v>1732</v>
      </c>
      <c r="E661" t="s">
        <v>1769</v>
      </c>
      <c r="F661">
        <v>3</v>
      </c>
      <c r="G661">
        <v>718.23</v>
      </c>
      <c r="H661">
        <v>0.19</v>
      </c>
      <c r="I661" t="s">
        <v>1826</v>
      </c>
      <c r="J661">
        <v>1745.2989</v>
      </c>
    </row>
    <row r="662" spans="1:10">
      <c r="A662" t="s">
        <v>2486</v>
      </c>
      <c r="B662" s="1">
        <v>45914</v>
      </c>
      <c r="C662" t="s">
        <v>595</v>
      </c>
      <c r="D662" t="s">
        <v>1728</v>
      </c>
      <c r="E662" t="s">
        <v>1810</v>
      </c>
      <c r="F662">
        <v>3</v>
      </c>
      <c r="G662">
        <v>107.44</v>
      </c>
      <c r="H662">
        <v>0.27</v>
      </c>
      <c r="I662" t="s">
        <v>1826</v>
      </c>
      <c r="J662">
        <v>235.2936</v>
      </c>
    </row>
    <row r="663" spans="1:10">
      <c r="A663" t="s">
        <v>2487</v>
      </c>
      <c r="B663" s="1">
        <v>45673</v>
      </c>
      <c r="C663" t="s">
        <v>211</v>
      </c>
      <c r="D663" t="s">
        <v>1640</v>
      </c>
      <c r="E663" t="s">
        <v>1766</v>
      </c>
      <c r="F663">
        <v>4</v>
      </c>
      <c r="G663">
        <v>608.97</v>
      </c>
      <c r="H663">
        <v>0.14000000000000001</v>
      </c>
      <c r="I663" t="s">
        <v>1829</v>
      </c>
      <c r="J663">
        <v>2094.8568</v>
      </c>
    </row>
    <row r="664" spans="1:10">
      <c r="A664" t="s">
        <v>2488</v>
      </c>
      <c r="B664" s="1">
        <v>45689</v>
      </c>
      <c r="C664" t="s">
        <v>1109</v>
      </c>
      <c r="D664" t="s">
        <v>1670</v>
      </c>
      <c r="E664" t="s">
        <v>1776</v>
      </c>
      <c r="F664">
        <v>3</v>
      </c>
      <c r="G664">
        <v>260.45999999999998</v>
      </c>
      <c r="H664">
        <v>0.09</v>
      </c>
      <c r="I664" t="s">
        <v>1824</v>
      </c>
      <c r="J664">
        <v>711.05579999999986</v>
      </c>
    </row>
    <row r="665" spans="1:10">
      <c r="A665" t="s">
        <v>2489</v>
      </c>
      <c r="B665" s="1">
        <v>45646</v>
      </c>
      <c r="C665" t="s">
        <v>425</v>
      </c>
      <c r="D665" t="s">
        <v>1592</v>
      </c>
      <c r="E665" t="s">
        <v>1776</v>
      </c>
      <c r="F665">
        <v>1</v>
      </c>
      <c r="G665">
        <v>747.03</v>
      </c>
      <c r="H665">
        <v>0.01</v>
      </c>
      <c r="I665" t="s">
        <v>1824</v>
      </c>
      <c r="J665">
        <v>739.55970000000002</v>
      </c>
    </row>
    <row r="666" spans="1:10">
      <c r="A666" t="s">
        <v>2490</v>
      </c>
      <c r="B666" s="1">
        <v>45475</v>
      </c>
      <c r="C666" t="s">
        <v>1257</v>
      </c>
      <c r="D666" t="s">
        <v>1580</v>
      </c>
      <c r="E666" t="s">
        <v>1782</v>
      </c>
      <c r="F666">
        <v>4</v>
      </c>
      <c r="G666">
        <v>700.88</v>
      </c>
      <c r="H666">
        <v>0.23</v>
      </c>
      <c r="I666" t="s">
        <v>1826</v>
      </c>
      <c r="J666">
        <v>2158.7103999999999</v>
      </c>
    </row>
    <row r="667" spans="1:10">
      <c r="A667" t="s">
        <v>2491</v>
      </c>
      <c r="B667" s="1">
        <v>45781</v>
      </c>
      <c r="C667" t="s">
        <v>185</v>
      </c>
      <c r="D667" t="s">
        <v>1738</v>
      </c>
      <c r="E667" t="s">
        <v>1799</v>
      </c>
      <c r="F667">
        <v>4</v>
      </c>
      <c r="G667">
        <v>20.09</v>
      </c>
      <c r="H667">
        <v>0.16</v>
      </c>
      <c r="I667" t="s">
        <v>1826</v>
      </c>
      <c r="J667">
        <v>67.502399999999994</v>
      </c>
    </row>
    <row r="668" spans="1:10">
      <c r="A668" t="s">
        <v>2492</v>
      </c>
      <c r="B668" s="1">
        <v>45654</v>
      </c>
      <c r="C668" t="s">
        <v>230</v>
      </c>
      <c r="D668" t="s">
        <v>1622</v>
      </c>
      <c r="E668" t="s">
        <v>1792</v>
      </c>
      <c r="F668">
        <v>3</v>
      </c>
      <c r="G668">
        <v>917.64</v>
      </c>
      <c r="H668">
        <v>0.24</v>
      </c>
      <c r="I668" t="s">
        <v>1826</v>
      </c>
      <c r="J668">
        <v>2092.2192</v>
      </c>
    </row>
    <row r="669" spans="1:10">
      <c r="A669" t="s">
        <v>2493</v>
      </c>
      <c r="B669" s="1">
        <v>45594</v>
      </c>
      <c r="C669" t="s">
        <v>195</v>
      </c>
      <c r="D669" t="s">
        <v>1590</v>
      </c>
      <c r="E669" t="s">
        <v>1752</v>
      </c>
      <c r="F669">
        <v>1</v>
      </c>
      <c r="G669">
        <v>242.08</v>
      </c>
      <c r="H669">
        <v>0.18</v>
      </c>
      <c r="I669" t="s">
        <v>1826</v>
      </c>
      <c r="J669">
        <v>198.50559999999999</v>
      </c>
    </row>
    <row r="670" spans="1:10">
      <c r="A670" t="s">
        <v>2494</v>
      </c>
      <c r="B670" s="1">
        <v>45581</v>
      </c>
      <c r="C670" t="s">
        <v>214</v>
      </c>
      <c r="D670" t="s">
        <v>1674</v>
      </c>
      <c r="E670" t="s">
        <v>1779</v>
      </c>
      <c r="F670">
        <v>1</v>
      </c>
      <c r="G670">
        <v>536.67999999999995</v>
      </c>
      <c r="H670">
        <v>0.27</v>
      </c>
      <c r="I670" t="s">
        <v>1824</v>
      </c>
      <c r="J670">
        <v>391.77640000000002</v>
      </c>
    </row>
    <row r="671" spans="1:10">
      <c r="A671" t="s">
        <v>2495</v>
      </c>
      <c r="B671" s="1">
        <v>45748</v>
      </c>
      <c r="C671" t="s">
        <v>338</v>
      </c>
      <c r="D671" t="s">
        <v>1606</v>
      </c>
      <c r="E671" t="s">
        <v>1769</v>
      </c>
      <c r="F671">
        <v>2</v>
      </c>
      <c r="G671">
        <v>145.18</v>
      </c>
      <c r="H671">
        <v>0.26</v>
      </c>
      <c r="I671" t="s">
        <v>1826</v>
      </c>
      <c r="J671">
        <v>214.8664</v>
      </c>
    </row>
    <row r="672" spans="1:10">
      <c r="A672" t="s">
        <v>2496</v>
      </c>
      <c r="B672" s="1">
        <v>45369</v>
      </c>
      <c r="C672" t="s">
        <v>716</v>
      </c>
      <c r="D672" t="s">
        <v>1682</v>
      </c>
      <c r="E672" t="s">
        <v>1769</v>
      </c>
      <c r="F672">
        <v>2</v>
      </c>
      <c r="G672">
        <v>132.77000000000001</v>
      </c>
      <c r="H672">
        <v>0.13</v>
      </c>
      <c r="I672" t="s">
        <v>1829</v>
      </c>
      <c r="J672">
        <v>231.0198</v>
      </c>
    </row>
    <row r="673" spans="1:10">
      <c r="A673" t="s">
        <v>2497</v>
      </c>
      <c r="B673" s="1">
        <v>45701</v>
      </c>
      <c r="C673" t="s">
        <v>63</v>
      </c>
      <c r="D673" t="s">
        <v>1630</v>
      </c>
      <c r="E673" t="s">
        <v>1786</v>
      </c>
      <c r="F673">
        <v>4</v>
      </c>
      <c r="G673">
        <v>682.11</v>
      </c>
      <c r="H673">
        <v>0.14000000000000001</v>
      </c>
      <c r="I673" t="s">
        <v>1824</v>
      </c>
      <c r="J673">
        <v>2346.4584</v>
      </c>
    </row>
    <row r="674" spans="1:10">
      <c r="A674" t="s">
        <v>2498</v>
      </c>
      <c r="B674" s="1">
        <v>45510</v>
      </c>
      <c r="C674" t="s">
        <v>1495</v>
      </c>
      <c r="D674" t="s">
        <v>1628</v>
      </c>
      <c r="E674" t="s">
        <v>1807</v>
      </c>
      <c r="F674">
        <v>4</v>
      </c>
      <c r="G674">
        <v>502.95</v>
      </c>
      <c r="H674">
        <v>0.14000000000000001</v>
      </c>
      <c r="I674" t="s">
        <v>1829</v>
      </c>
      <c r="J674">
        <v>1730.1479999999999</v>
      </c>
    </row>
    <row r="675" spans="1:10">
      <c r="A675" t="s">
        <v>2499</v>
      </c>
      <c r="B675" s="1">
        <v>45538</v>
      </c>
      <c r="C675" t="s">
        <v>752</v>
      </c>
      <c r="D675" t="s">
        <v>1622</v>
      </c>
      <c r="E675" t="s">
        <v>1804</v>
      </c>
      <c r="F675">
        <v>2</v>
      </c>
      <c r="G675">
        <v>472.08</v>
      </c>
      <c r="H675">
        <v>7.0000000000000007E-2</v>
      </c>
      <c r="I675" t="s">
        <v>1824</v>
      </c>
      <c r="J675">
        <v>878.0687999999999</v>
      </c>
    </row>
    <row r="676" spans="1:10">
      <c r="A676" t="s">
        <v>2500</v>
      </c>
      <c r="B676" s="1">
        <v>45665</v>
      </c>
      <c r="C676" t="s">
        <v>1458</v>
      </c>
      <c r="D676" t="s">
        <v>1662</v>
      </c>
      <c r="E676" t="s">
        <v>1807</v>
      </c>
      <c r="F676">
        <v>2</v>
      </c>
      <c r="G676">
        <v>218.11</v>
      </c>
      <c r="H676">
        <v>0.02</v>
      </c>
      <c r="I676" t="s">
        <v>1829</v>
      </c>
      <c r="J676">
        <v>427.49560000000002</v>
      </c>
    </row>
    <row r="677" spans="1:10">
      <c r="A677" t="s">
        <v>2501</v>
      </c>
      <c r="B677" s="1">
        <v>45859</v>
      </c>
      <c r="C677" t="s">
        <v>214</v>
      </c>
      <c r="D677" t="s">
        <v>1546</v>
      </c>
      <c r="E677" t="s">
        <v>1776</v>
      </c>
      <c r="F677">
        <v>4</v>
      </c>
      <c r="G677">
        <v>845.58</v>
      </c>
      <c r="H677">
        <v>0.06</v>
      </c>
      <c r="I677" t="s">
        <v>1826</v>
      </c>
      <c r="J677">
        <v>3179.3807999999999</v>
      </c>
    </row>
    <row r="678" spans="1:10">
      <c r="A678" t="s">
        <v>2502</v>
      </c>
      <c r="B678" s="1">
        <v>45255</v>
      </c>
      <c r="C678" t="s">
        <v>441</v>
      </c>
      <c r="D678" t="s">
        <v>1708</v>
      </c>
      <c r="E678" t="s">
        <v>1761</v>
      </c>
      <c r="F678">
        <v>2</v>
      </c>
      <c r="G678">
        <v>111.28</v>
      </c>
      <c r="H678">
        <v>0.14000000000000001</v>
      </c>
      <c r="I678" t="s">
        <v>1824</v>
      </c>
      <c r="J678">
        <v>191.4016</v>
      </c>
    </row>
    <row r="679" spans="1:10">
      <c r="A679" t="s">
        <v>2503</v>
      </c>
      <c r="B679" s="1">
        <v>45842</v>
      </c>
      <c r="C679" t="s">
        <v>585</v>
      </c>
      <c r="D679" t="s">
        <v>1666</v>
      </c>
      <c r="E679" t="s">
        <v>1799</v>
      </c>
      <c r="F679">
        <v>2</v>
      </c>
      <c r="G679">
        <v>37.21</v>
      </c>
      <c r="H679">
        <v>0.19</v>
      </c>
      <c r="I679" t="s">
        <v>1824</v>
      </c>
      <c r="J679">
        <v>60.280200000000008</v>
      </c>
    </row>
    <row r="680" spans="1:10">
      <c r="A680" t="s">
        <v>2504</v>
      </c>
      <c r="B680" s="1">
        <v>45220</v>
      </c>
      <c r="C680" t="s">
        <v>1295</v>
      </c>
      <c r="D680" t="s">
        <v>1672</v>
      </c>
      <c r="E680" t="s">
        <v>1797</v>
      </c>
      <c r="F680">
        <v>1</v>
      </c>
      <c r="G680">
        <v>331.73</v>
      </c>
      <c r="H680">
        <v>0.04</v>
      </c>
      <c r="I680" t="s">
        <v>1824</v>
      </c>
      <c r="J680">
        <v>318.46080000000001</v>
      </c>
    </row>
    <row r="681" spans="1:10">
      <c r="A681" t="s">
        <v>2505</v>
      </c>
      <c r="B681" s="1">
        <v>45273</v>
      </c>
      <c r="C681" t="s">
        <v>1139</v>
      </c>
      <c r="D681" t="s">
        <v>1688</v>
      </c>
      <c r="E681" t="s">
        <v>1794</v>
      </c>
      <c r="F681">
        <v>3</v>
      </c>
      <c r="G681">
        <v>306.70999999999998</v>
      </c>
      <c r="H681">
        <v>0.09</v>
      </c>
      <c r="I681" t="s">
        <v>1826</v>
      </c>
      <c r="J681">
        <v>837.31829999999991</v>
      </c>
    </row>
    <row r="682" spans="1:10">
      <c r="A682" t="s">
        <v>2506</v>
      </c>
      <c r="B682" s="1">
        <v>45456</v>
      </c>
      <c r="C682" t="s">
        <v>860</v>
      </c>
      <c r="D682" t="s">
        <v>1598</v>
      </c>
      <c r="E682" t="s">
        <v>1776</v>
      </c>
      <c r="F682">
        <v>4</v>
      </c>
      <c r="G682">
        <v>484.92</v>
      </c>
      <c r="H682">
        <v>0.28000000000000003</v>
      </c>
      <c r="I682" t="s">
        <v>1826</v>
      </c>
      <c r="J682">
        <v>1396.5696</v>
      </c>
    </row>
    <row r="683" spans="1:10">
      <c r="A683" t="s">
        <v>2507</v>
      </c>
      <c r="B683" s="1">
        <v>45292</v>
      </c>
      <c r="C683" t="s">
        <v>168</v>
      </c>
      <c r="D683" t="s">
        <v>1648</v>
      </c>
      <c r="E683" t="s">
        <v>1773</v>
      </c>
      <c r="F683">
        <v>2</v>
      </c>
      <c r="G683">
        <v>42.04</v>
      </c>
      <c r="H683">
        <v>7.0000000000000007E-2</v>
      </c>
      <c r="I683" t="s">
        <v>1824</v>
      </c>
      <c r="J683">
        <v>78.194399999999987</v>
      </c>
    </row>
    <row r="684" spans="1:10">
      <c r="A684" t="s">
        <v>2508</v>
      </c>
      <c r="B684" s="1">
        <v>45278</v>
      </c>
      <c r="C684" t="s">
        <v>893</v>
      </c>
      <c r="D684" t="s">
        <v>1658</v>
      </c>
      <c r="E684" t="s">
        <v>1776</v>
      </c>
      <c r="F684">
        <v>3</v>
      </c>
      <c r="G684">
        <v>599.48</v>
      </c>
      <c r="H684">
        <v>0.22</v>
      </c>
      <c r="I684" t="s">
        <v>1826</v>
      </c>
      <c r="J684">
        <v>1402.7832000000001</v>
      </c>
    </row>
    <row r="685" spans="1:10">
      <c r="A685" t="s">
        <v>2509</v>
      </c>
      <c r="B685" s="1">
        <v>45232</v>
      </c>
      <c r="C685" t="s">
        <v>1118</v>
      </c>
      <c r="D685" t="s">
        <v>1582</v>
      </c>
      <c r="E685" t="s">
        <v>1757</v>
      </c>
      <c r="F685">
        <v>3</v>
      </c>
      <c r="G685">
        <v>401.42</v>
      </c>
      <c r="H685">
        <v>0.01</v>
      </c>
      <c r="I685" t="s">
        <v>1829</v>
      </c>
      <c r="J685">
        <v>1192.2174</v>
      </c>
    </row>
    <row r="686" spans="1:10">
      <c r="A686" t="s">
        <v>2510</v>
      </c>
      <c r="B686" s="1">
        <v>45907</v>
      </c>
      <c r="C686" t="s">
        <v>631</v>
      </c>
      <c r="D686" t="s">
        <v>1640</v>
      </c>
      <c r="E686" t="s">
        <v>1782</v>
      </c>
      <c r="F686">
        <v>4</v>
      </c>
      <c r="G686">
        <v>442.54</v>
      </c>
      <c r="H686">
        <v>0.06</v>
      </c>
      <c r="I686" t="s">
        <v>1824</v>
      </c>
      <c r="J686">
        <v>1663.9503999999999</v>
      </c>
    </row>
    <row r="687" spans="1:10">
      <c r="A687" t="s">
        <v>2511</v>
      </c>
      <c r="B687" s="1">
        <v>45270</v>
      </c>
      <c r="C687" t="s">
        <v>1408</v>
      </c>
      <c r="D687" t="s">
        <v>1724</v>
      </c>
      <c r="E687" t="s">
        <v>1797</v>
      </c>
      <c r="F687">
        <v>4</v>
      </c>
      <c r="G687">
        <v>451.41</v>
      </c>
      <c r="H687">
        <v>0.06</v>
      </c>
      <c r="I687" t="s">
        <v>1826</v>
      </c>
      <c r="J687">
        <v>1697.3016</v>
      </c>
    </row>
    <row r="688" spans="1:10">
      <c r="A688" t="s">
        <v>2512</v>
      </c>
      <c r="B688" s="1">
        <v>45942</v>
      </c>
      <c r="C688" t="s">
        <v>846</v>
      </c>
      <c r="D688" t="s">
        <v>1730</v>
      </c>
      <c r="E688" t="s">
        <v>1786</v>
      </c>
      <c r="F688">
        <v>4</v>
      </c>
      <c r="G688">
        <v>547.21</v>
      </c>
      <c r="H688">
        <v>0.25</v>
      </c>
      <c r="I688" t="s">
        <v>1824</v>
      </c>
      <c r="J688">
        <v>1641.63</v>
      </c>
    </row>
    <row r="689" spans="1:10">
      <c r="A689" t="s">
        <v>2513</v>
      </c>
      <c r="B689" s="1">
        <v>45750</v>
      </c>
      <c r="C689" t="s">
        <v>663</v>
      </c>
      <c r="D689" t="s">
        <v>1722</v>
      </c>
      <c r="E689" t="s">
        <v>1769</v>
      </c>
      <c r="F689">
        <v>1</v>
      </c>
      <c r="G689">
        <v>979.28</v>
      </c>
      <c r="H689">
        <v>0.2</v>
      </c>
      <c r="I689" t="s">
        <v>1826</v>
      </c>
      <c r="J689">
        <v>783.42399999999998</v>
      </c>
    </row>
    <row r="690" spans="1:10">
      <c r="A690" t="s">
        <v>2514</v>
      </c>
      <c r="B690" s="1">
        <v>45300</v>
      </c>
      <c r="C690" t="s">
        <v>1431</v>
      </c>
      <c r="D690" t="s">
        <v>1660</v>
      </c>
      <c r="E690" t="s">
        <v>1779</v>
      </c>
      <c r="F690">
        <v>4</v>
      </c>
      <c r="G690">
        <v>263.58999999999997</v>
      </c>
      <c r="H690">
        <v>0.04</v>
      </c>
      <c r="I690" t="s">
        <v>1824</v>
      </c>
      <c r="J690">
        <v>1012.1856</v>
      </c>
    </row>
    <row r="691" spans="1:10">
      <c r="A691" t="s">
        <v>2515</v>
      </c>
      <c r="B691" s="1">
        <v>45876</v>
      </c>
      <c r="C691" t="s">
        <v>20</v>
      </c>
      <c r="D691" t="s">
        <v>1656</v>
      </c>
      <c r="E691" t="s">
        <v>1773</v>
      </c>
      <c r="F691">
        <v>1</v>
      </c>
      <c r="G691">
        <v>692.75</v>
      </c>
      <c r="H691">
        <v>0.11</v>
      </c>
      <c r="I691" t="s">
        <v>1829</v>
      </c>
      <c r="J691">
        <v>616.54750000000001</v>
      </c>
    </row>
    <row r="692" spans="1:10">
      <c r="A692" t="s">
        <v>2516</v>
      </c>
      <c r="B692" s="1">
        <v>45301</v>
      </c>
      <c r="C692" t="s">
        <v>544</v>
      </c>
      <c r="D692" t="s">
        <v>1674</v>
      </c>
      <c r="E692" t="s">
        <v>1766</v>
      </c>
      <c r="F692">
        <v>3</v>
      </c>
      <c r="G692">
        <v>142.83000000000001</v>
      </c>
      <c r="H692">
        <v>0.01</v>
      </c>
      <c r="I692" t="s">
        <v>1824</v>
      </c>
      <c r="J692">
        <v>424.20510000000002</v>
      </c>
    </row>
    <row r="693" spans="1:10">
      <c r="A693" t="s">
        <v>2517</v>
      </c>
      <c r="B693" s="1">
        <v>45857</v>
      </c>
      <c r="C693" t="s">
        <v>428</v>
      </c>
      <c r="D693" t="s">
        <v>1592</v>
      </c>
      <c r="E693" t="s">
        <v>1761</v>
      </c>
      <c r="F693">
        <v>2</v>
      </c>
      <c r="G693">
        <v>419.25</v>
      </c>
      <c r="H693">
        <v>0.17</v>
      </c>
      <c r="I693" t="s">
        <v>1826</v>
      </c>
      <c r="J693">
        <v>695.95499999999993</v>
      </c>
    </row>
    <row r="694" spans="1:10">
      <c r="A694" t="s">
        <v>2518</v>
      </c>
      <c r="B694" s="1">
        <v>45650</v>
      </c>
      <c r="C694" t="s">
        <v>770</v>
      </c>
      <c r="D694" t="s">
        <v>1600</v>
      </c>
      <c r="E694" t="s">
        <v>1813</v>
      </c>
      <c r="F694">
        <v>2</v>
      </c>
      <c r="G694">
        <v>800.84</v>
      </c>
      <c r="H694">
        <v>0.27</v>
      </c>
      <c r="I694" t="s">
        <v>1829</v>
      </c>
      <c r="J694">
        <v>1169.2264</v>
      </c>
    </row>
    <row r="695" spans="1:10">
      <c r="A695" t="s">
        <v>2519</v>
      </c>
      <c r="B695" s="1">
        <v>45520</v>
      </c>
      <c r="C695" t="s">
        <v>14</v>
      </c>
      <c r="D695" t="s">
        <v>1644</v>
      </c>
      <c r="E695" t="s">
        <v>1761</v>
      </c>
      <c r="F695">
        <v>1</v>
      </c>
      <c r="G695">
        <v>301.24</v>
      </c>
      <c r="H695">
        <v>0.11</v>
      </c>
      <c r="I695" t="s">
        <v>1826</v>
      </c>
      <c r="J695">
        <v>268.10359999999997</v>
      </c>
    </row>
    <row r="696" spans="1:10">
      <c r="A696" t="s">
        <v>2520</v>
      </c>
      <c r="B696" s="1">
        <v>45497</v>
      </c>
      <c r="C696" t="s">
        <v>914</v>
      </c>
      <c r="D696" t="s">
        <v>1718</v>
      </c>
      <c r="E696" t="s">
        <v>1773</v>
      </c>
      <c r="F696">
        <v>2</v>
      </c>
      <c r="G696">
        <v>701.49</v>
      </c>
      <c r="H696">
        <v>0.09</v>
      </c>
      <c r="I696" t="s">
        <v>1826</v>
      </c>
      <c r="J696">
        <v>1276.7118</v>
      </c>
    </row>
    <row r="697" spans="1:10">
      <c r="A697" t="s">
        <v>2521</v>
      </c>
      <c r="B697" s="1">
        <v>45615</v>
      </c>
      <c r="C697" t="s">
        <v>1101</v>
      </c>
      <c r="D697" t="s">
        <v>1600</v>
      </c>
      <c r="E697" t="s">
        <v>1789</v>
      </c>
      <c r="F697">
        <v>4</v>
      </c>
      <c r="G697">
        <v>413.48</v>
      </c>
      <c r="H697">
        <v>0.02</v>
      </c>
      <c r="I697" t="s">
        <v>1826</v>
      </c>
      <c r="J697">
        <v>1620.8416</v>
      </c>
    </row>
    <row r="698" spans="1:10">
      <c r="A698" t="s">
        <v>2522</v>
      </c>
      <c r="B698" s="1">
        <v>45365</v>
      </c>
      <c r="C698" t="s">
        <v>646</v>
      </c>
      <c r="D698" t="s">
        <v>1562</v>
      </c>
      <c r="E698" t="s">
        <v>1757</v>
      </c>
      <c r="F698">
        <v>4</v>
      </c>
      <c r="G698">
        <v>167.83</v>
      </c>
      <c r="H698">
        <v>0.15</v>
      </c>
      <c r="I698" t="s">
        <v>1824</v>
      </c>
      <c r="J698">
        <v>570.62200000000007</v>
      </c>
    </row>
    <row r="699" spans="1:10">
      <c r="A699" t="s">
        <v>2523</v>
      </c>
      <c r="B699" s="1">
        <v>45832</v>
      </c>
      <c r="C699" t="s">
        <v>472</v>
      </c>
      <c r="D699" t="s">
        <v>1578</v>
      </c>
      <c r="E699" t="s">
        <v>1810</v>
      </c>
      <c r="F699">
        <v>2</v>
      </c>
      <c r="G699">
        <v>669.12</v>
      </c>
      <c r="H699">
        <v>0.22</v>
      </c>
      <c r="I699" t="s">
        <v>1824</v>
      </c>
      <c r="J699">
        <v>1043.8271999999999</v>
      </c>
    </row>
    <row r="700" spans="1:10">
      <c r="A700" t="s">
        <v>2524</v>
      </c>
      <c r="B700" s="1">
        <v>45530</v>
      </c>
      <c r="C700" t="s">
        <v>153</v>
      </c>
      <c r="D700" t="s">
        <v>1622</v>
      </c>
      <c r="E700" t="s">
        <v>1779</v>
      </c>
      <c r="F700">
        <v>3</v>
      </c>
      <c r="G700">
        <v>346.77</v>
      </c>
      <c r="H700">
        <v>0.18</v>
      </c>
      <c r="I700" t="s">
        <v>1826</v>
      </c>
      <c r="J700">
        <v>853.05420000000004</v>
      </c>
    </row>
    <row r="701" spans="1:10">
      <c r="A701" t="s">
        <v>2525</v>
      </c>
      <c r="B701" s="1">
        <v>45939</v>
      </c>
      <c r="C701" t="s">
        <v>221</v>
      </c>
      <c r="D701" t="s">
        <v>1594</v>
      </c>
      <c r="E701" t="s">
        <v>1813</v>
      </c>
      <c r="F701">
        <v>3</v>
      </c>
      <c r="G701">
        <v>648.33000000000004</v>
      </c>
      <c r="H701">
        <v>0.2</v>
      </c>
      <c r="I701" t="s">
        <v>1829</v>
      </c>
      <c r="J701">
        <v>1555.992</v>
      </c>
    </row>
    <row r="702" spans="1:10">
      <c r="A702" t="s">
        <v>2526</v>
      </c>
      <c r="B702" s="1">
        <v>45401</v>
      </c>
      <c r="C702" t="s">
        <v>905</v>
      </c>
      <c r="D702" t="s">
        <v>1557</v>
      </c>
      <c r="E702" t="s">
        <v>1761</v>
      </c>
      <c r="F702">
        <v>4</v>
      </c>
      <c r="G702">
        <v>254.94</v>
      </c>
      <c r="H702">
        <v>0.06</v>
      </c>
      <c r="I702" t="s">
        <v>1826</v>
      </c>
      <c r="J702">
        <v>958.57439999999997</v>
      </c>
    </row>
    <row r="703" spans="1:10">
      <c r="A703" t="s">
        <v>2527</v>
      </c>
      <c r="B703" s="1">
        <v>45420</v>
      </c>
      <c r="C703" t="s">
        <v>1062</v>
      </c>
      <c r="D703" t="s">
        <v>1710</v>
      </c>
      <c r="E703" t="s">
        <v>1769</v>
      </c>
      <c r="F703">
        <v>1</v>
      </c>
      <c r="G703">
        <v>445.5</v>
      </c>
      <c r="H703">
        <v>0.28000000000000003</v>
      </c>
      <c r="I703" t="s">
        <v>1824</v>
      </c>
      <c r="J703">
        <v>320.76</v>
      </c>
    </row>
    <row r="704" spans="1:10">
      <c r="A704" t="s">
        <v>2528</v>
      </c>
      <c r="B704" s="1">
        <v>45459</v>
      </c>
      <c r="C704" t="s">
        <v>716</v>
      </c>
      <c r="D704" t="s">
        <v>1728</v>
      </c>
      <c r="E704" t="s">
        <v>1769</v>
      </c>
      <c r="F704">
        <v>1</v>
      </c>
      <c r="G704">
        <v>900.94</v>
      </c>
      <c r="H704">
        <v>0.1</v>
      </c>
      <c r="I704" t="s">
        <v>1824</v>
      </c>
      <c r="J704">
        <v>810.84600000000012</v>
      </c>
    </row>
    <row r="705" spans="1:10">
      <c r="A705" t="s">
        <v>2529</v>
      </c>
      <c r="B705" s="1">
        <v>45429</v>
      </c>
      <c r="C705" t="s">
        <v>643</v>
      </c>
      <c r="D705" t="s">
        <v>1578</v>
      </c>
      <c r="E705" t="s">
        <v>1804</v>
      </c>
      <c r="F705">
        <v>3</v>
      </c>
      <c r="G705">
        <v>262.69</v>
      </c>
      <c r="H705">
        <v>0.04</v>
      </c>
      <c r="I705" t="s">
        <v>1826</v>
      </c>
      <c r="J705">
        <v>756.54719999999986</v>
      </c>
    </row>
    <row r="706" spans="1:10">
      <c r="A706" t="s">
        <v>2530</v>
      </c>
      <c r="B706" s="1">
        <v>45386</v>
      </c>
      <c r="C706" t="s">
        <v>1484</v>
      </c>
      <c r="D706" t="s">
        <v>1684</v>
      </c>
      <c r="E706" t="s">
        <v>1761</v>
      </c>
      <c r="F706">
        <v>3</v>
      </c>
      <c r="G706">
        <v>212.72</v>
      </c>
      <c r="H706">
        <v>0.22</v>
      </c>
      <c r="I706" t="s">
        <v>1826</v>
      </c>
      <c r="J706">
        <v>497.76479999999998</v>
      </c>
    </row>
    <row r="707" spans="1:10">
      <c r="A707" t="s">
        <v>2531</v>
      </c>
      <c r="B707" s="1">
        <v>45803</v>
      </c>
      <c r="C707" t="s">
        <v>508</v>
      </c>
      <c r="D707" t="s">
        <v>1596</v>
      </c>
      <c r="E707" t="s">
        <v>1810</v>
      </c>
      <c r="F707">
        <v>4</v>
      </c>
      <c r="G707">
        <v>757.9</v>
      </c>
      <c r="H707">
        <v>0.22</v>
      </c>
      <c r="I707" t="s">
        <v>1826</v>
      </c>
      <c r="J707">
        <v>2364.6480000000001</v>
      </c>
    </row>
    <row r="708" spans="1:10">
      <c r="A708" t="s">
        <v>2532</v>
      </c>
      <c r="B708" s="1">
        <v>45346</v>
      </c>
      <c r="C708" t="s">
        <v>78</v>
      </c>
      <c r="D708" t="s">
        <v>1708</v>
      </c>
      <c r="E708" t="s">
        <v>1807</v>
      </c>
      <c r="F708">
        <v>1</v>
      </c>
      <c r="G708">
        <v>846.04</v>
      </c>
      <c r="H708">
        <v>0.08</v>
      </c>
      <c r="I708" t="s">
        <v>1826</v>
      </c>
      <c r="J708">
        <v>778.35680000000002</v>
      </c>
    </row>
    <row r="709" spans="1:10">
      <c r="A709" t="s">
        <v>2533</v>
      </c>
      <c r="B709" s="1">
        <v>45267</v>
      </c>
      <c r="C709" t="s">
        <v>532</v>
      </c>
      <c r="D709" t="s">
        <v>1624</v>
      </c>
      <c r="E709" t="s">
        <v>1779</v>
      </c>
      <c r="F709">
        <v>3</v>
      </c>
      <c r="G709">
        <v>179.7</v>
      </c>
      <c r="H709">
        <v>0.17</v>
      </c>
      <c r="I709" t="s">
        <v>1829</v>
      </c>
      <c r="J709">
        <v>447.45299999999992</v>
      </c>
    </row>
    <row r="710" spans="1:10">
      <c r="A710" t="s">
        <v>2534</v>
      </c>
      <c r="B710" s="1">
        <v>45572</v>
      </c>
      <c r="C710" t="s">
        <v>1380</v>
      </c>
      <c r="D710" t="s">
        <v>1610</v>
      </c>
      <c r="E710" t="s">
        <v>1769</v>
      </c>
      <c r="F710">
        <v>4</v>
      </c>
      <c r="G710">
        <v>681.08</v>
      </c>
      <c r="H710">
        <v>0</v>
      </c>
      <c r="I710" t="s">
        <v>1826</v>
      </c>
      <c r="J710">
        <v>2724.32</v>
      </c>
    </row>
    <row r="711" spans="1:10">
      <c r="A711" t="s">
        <v>2535</v>
      </c>
      <c r="B711" s="1">
        <v>45252</v>
      </c>
      <c r="C711" t="s">
        <v>1254</v>
      </c>
      <c r="D711" t="s">
        <v>1553</v>
      </c>
      <c r="E711" t="s">
        <v>1779</v>
      </c>
      <c r="F711">
        <v>4</v>
      </c>
      <c r="G711">
        <v>723.44</v>
      </c>
      <c r="H711">
        <v>0.14000000000000001</v>
      </c>
      <c r="I711" t="s">
        <v>1826</v>
      </c>
      <c r="J711">
        <v>2488.6336000000001</v>
      </c>
    </row>
    <row r="712" spans="1:10">
      <c r="A712" t="s">
        <v>2536</v>
      </c>
      <c r="B712" s="1">
        <v>45939</v>
      </c>
      <c r="C712" t="s">
        <v>435</v>
      </c>
      <c r="D712" t="s">
        <v>1610</v>
      </c>
      <c r="E712" t="s">
        <v>1799</v>
      </c>
      <c r="F712">
        <v>4</v>
      </c>
      <c r="G712">
        <v>471.89</v>
      </c>
      <c r="H712">
        <v>0.12</v>
      </c>
      <c r="I712" t="s">
        <v>1829</v>
      </c>
      <c r="J712">
        <v>1661.0527999999999</v>
      </c>
    </row>
    <row r="713" spans="1:10">
      <c r="A713" t="s">
        <v>2537</v>
      </c>
      <c r="B713" s="1">
        <v>45559</v>
      </c>
      <c r="C713" t="s">
        <v>1145</v>
      </c>
      <c r="D713" t="s">
        <v>1690</v>
      </c>
      <c r="E713" t="s">
        <v>1807</v>
      </c>
      <c r="F713">
        <v>1</v>
      </c>
      <c r="G713">
        <v>613.17999999999995</v>
      </c>
      <c r="H713">
        <v>0.14000000000000001</v>
      </c>
      <c r="I713" t="s">
        <v>1829</v>
      </c>
      <c r="J713">
        <v>527.33479999999997</v>
      </c>
    </row>
    <row r="714" spans="1:10">
      <c r="A714" t="s">
        <v>2538</v>
      </c>
      <c r="B714" s="1">
        <v>45229</v>
      </c>
      <c r="C714" t="s">
        <v>195</v>
      </c>
      <c r="D714" t="s">
        <v>1634</v>
      </c>
      <c r="E714" t="s">
        <v>1769</v>
      </c>
      <c r="F714">
        <v>1</v>
      </c>
      <c r="G714">
        <v>651.30999999999995</v>
      </c>
      <c r="H714">
        <v>0.24</v>
      </c>
      <c r="I714" t="s">
        <v>1826</v>
      </c>
      <c r="J714">
        <v>494.99560000000002</v>
      </c>
    </row>
    <row r="715" spans="1:10">
      <c r="A715" t="s">
        <v>2539</v>
      </c>
      <c r="B715" s="1">
        <v>45333</v>
      </c>
      <c r="C715" t="s">
        <v>103</v>
      </c>
      <c r="D715" t="s">
        <v>1551</v>
      </c>
      <c r="E715" t="s">
        <v>1776</v>
      </c>
      <c r="F715">
        <v>2</v>
      </c>
      <c r="G715">
        <v>635.14</v>
      </c>
      <c r="H715">
        <v>0.1</v>
      </c>
      <c r="I715" t="s">
        <v>1829</v>
      </c>
      <c r="J715">
        <v>1143.252</v>
      </c>
    </row>
    <row r="716" spans="1:10">
      <c r="A716" t="s">
        <v>2540</v>
      </c>
      <c r="B716" s="1">
        <v>45752</v>
      </c>
      <c r="C716" t="s">
        <v>1187</v>
      </c>
      <c r="D716" t="s">
        <v>1744</v>
      </c>
      <c r="E716" t="s">
        <v>1799</v>
      </c>
      <c r="F716">
        <v>4</v>
      </c>
      <c r="G716">
        <v>912.61</v>
      </c>
      <c r="H716">
        <v>0.14000000000000001</v>
      </c>
      <c r="I716" t="s">
        <v>1824</v>
      </c>
      <c r="J716">
        <v>3139.3784000000001</v>
      </c>
    </row>
    <row r="717" spans="1:10">
      <c r="A717" t="s">
        <v>2541</v>
      </c>
      <c r="B717" s="1">
        <v>45795</v>
      </c>
      <c r="C717" t="s">
        <v>872</v>
      </c>
      <c r="D717" t="s">
        <v>1642</v>
      </c>
      <c r="E717" t="s">
        <v>1779</v>
      </c>
      <c r="F717">
        <v>3</v>
      </c>
      <c r="G717">
        <v>79.77</v>
      </c>
      <c r="H717">
        <v>0.09</v>
      </c>
      <c r="I717" t="s">
        <v>1824</v>
      </c>
      <c r="J717">
        <v>217.77209999999999</v>
      </c>
    </row>
    <row r="718" spans="1:10">
      <c r="A718" t="s">
        <v>2542</v>
      </c>
      <c r="B718" s="1">
        <v>45755</v>
      </c>
      <c r="C718" t="s">
        <v>881</v>
      </c>
      <c r="D718" t="s">
        <v>1736</v>
      </c>
      <c r="E718" t="s">
        <v>1801</v>
      </c>
      <c r="F718">
        <v>4</v>
      </c>
      <c r="G718">
        <v>603.52</v>
      </c>
      <c r="H718">
        <v>0.25</v>
      </c>
      <c r="I718" t="s">
        <v>1824</v>
      </c>
      <c r="J718">
        <v>1810.56</v>
      </c>
    </row>
    <row r="719" spans="1:10">
      <c r="A719" t="s">
        <v>2543</v>
      </c>
      <c r="B719" s="1">
        <v>45625</v>
      </c>
      <c r="C719" t="s">
        <v>281</v>
      </c>
      <c r="D719" t="s">
        <v>1702</v>
      </c>
      <c r="E719" t="s">
        <v>1794</v>
      </c>
      <c r="F719">
        <v>4</v>
      </c>
      <c r="G719">
        <v>453.12</v>
      </c>
      <c r="H719">
        <v>0.23</v>
      </c>
      <c r="I719" t="s">
        <v>1829</v>
      </c>
      <c r="J719">
        <v>1395.6096</v>
      </c>
    </row>
    <row r="720" spans="1:10">
      <c r="A720" t="s">
        <v>2544</v>
      </c>
      <c r="B720" s="1">
        <v>45656</v>
      </c>
      <c r="C720" t="s">
        <v>1527</v>
      </c>
      <c r="D720" t="s">
        <v>1614</v>
      </c>
      <c r="E720" t="s">
        <v>1786</v>
      </c>
      <c r="F720">
        <v>2</v>
      </c>
      <c r="G720">
        <v>974.35</v>
      </c>
      <c r="H720">
        <v>0.15</v>
      </c>
      <c r="I720" t="s">
        <v>1824</v>
      </c>
      <c r="J720">
        <v>1656.395</v>
      </c>
    </row>
    <row r="721" spans="1:10">
      <c r="A721" t="s">
        <v>2545</v>
      </c>
      <c r="B721" s="1">
        <v>45824</v>
      </c>
      <c r="C721" t="s">
        <v>1466</v>
      </c>
      <c r="D721" t="s">
        <v>1738</v>
      </c>
      <c r="E721" t="s">
        <v>1807</v>
      </c>
      <c r="F721">
        <v>4</v>
      </c>
      <c r="G721">
        <v>52.35</v>
      </c>
      <c r="H721">
        <v>0.23</v>
      </c>
      <c r="I721" t="s">
        <v>1829</v>
      </c>
      <c r="J721">
        <v>161.238</v>
      </c>
    </row>
    <row r="722" spans="1:10">
      <c r="A722" t="s">
        <v>2546</v>
      </c>
      <c r="B722" s="1">
        <v>45824</v>
      </c>
      <c r="C722" t="s">
        <v>1157</v>
      </c>
      <c r="D722" t="s">
        <v>1678</v>
      </c>
      <c r="E722" t="s">
        <v>1807</v>
      </c>
      <c r="F722">
        <v>3</v>
      </c>
      <c r="G722">
        <v>681.58</v>
      </c>
      <c r="H722">
        <v>0.23</v>
      </c>
      <c r="I722" t="s">
        <v>1824</v>
      </c>
      <c r="J722">
        <v>1574.4498000000001</v>
      </c>
    </row>
    <row r="723" spans="1:10">
      <c r="A723" t="s">
        <v>2547</v>
      </c>
      <c r="B723" s="1">
        <v>45384</v>
      </c>
      <c r="C723" t="s">
        <v>585</v>
      </c>
      <c r="D723" t="s">
        <v>1714</v>
      </c>
      <c r="E723" t="s">
        <v>1801</v>
      </c>
      <c r="F723">
        <v>3</v>
      </c>
      <c r="G723">
        <v>71.23</v>
      </c>
      <c r="H723">
        <v>0.03</v>
      </c>
      <c r="I723" t="s">
        <v>1824</v>
      </c>
      <c r="J723">
        <v>207.27930000000001</v>
      </c>
    </row>
    <row r="724" spans="1:10">
      <c r="A724" t="s">
        <v>2548</v>
      </c>
      <c r="B724" s="1">
        <v>45379</v>
      </c>
      <c r="C724" t="s">
        <v>773</v>
      </c>
      <c r="D724" t="s">
        <v>1578</v>
      </c>
      <c r="E724" t="s">
        <v>1799</v>
      </c>
      <c r="F724">
        <v>1</v>
      </c>
      <c r="G724">
        <v>31.36</v>
      </c>
      <c r="H724">
        <v>0.21</v>
      </c>
      <c r="I724" t="s">
        <v>1829</v>
      </c>
      <c r="J724">
        <v>24.7744</v>
      </c>
    </row>
    <row r="725" spans="1:10">
      <c r="A725" t="s">
        <v>2549</v>
      </c>
      <c r="B725" s="1">
        <v>45674</v>
      </c>
      <c r="C725" t="s">
        <v>1071</v>
      </c>
      <c r="D725" t="s">
        <v>1630</v>
      </c>
      <c r="E725" t="s">
        <v>1797</v>
      </c>
      <c r="F725">
        <v>2</v>
      </c>
      <c r="G725">
        <v>555.54999999999995</v>
      </c>
      <c r="H725">
        <v>0.14000000000000001</v>
      </c>
      <c r="I725" t="s">
        <v>1824</v>
      </c>
      <c r="J725">
        <v>955.54599999999994</v>
      </c>
    </row>
    <row r="726" spans="1:10">
      <c r="A726" t="s">
        <v>2550</v>
      </c>
      <c r="B726" s="1">
        <v>45760</v>
      </c>
      <c r="C726" t="s">
        <v>803</v>
      </c>
      <c r="D726" t="s">
        <v>1680</v>
      </c>
      <c r="E726" t="s">
        <v>1804</v>
      </c>
      <c r="F726">
        <v>4</v>
      </c>
      <c r="G726">
        <v>805.99</v>
      </c>
      <c r="H726">
        <v>0.06</v>
      </c>
      <c r="I726" t="s">
        <v>1824</v>
      </c>
      <c r="J726">
        <v>3030.5223999999998</v>
      </c>
    </row>
    <row r="727" spans="1:10">
      <c r="A727" t="s">
        <v>2551</v>
      </c>
      <c r="B727" s="1">
        <v>45474</v>
      </c>
      <c r="C727" t="s">
        <v>1211</v>
      </c>
      <c r="D727" t="s">
        <v>1690</v>
      </c>
      <c r="E727" t="s">
        <v>1757</v>
      </c>
      <c r="F727">
        <v>1</v>
      </c>
      <c r="G727">
        <v>506.55</v>
      </c>
      <c r="H727">
        <v>0.28000000000000003</v>
      </c>
      <c r="I727" t="s">
        <v>1824</v>
      </c>
      <c r="J727">
        <v>364.71600000000001</v>
      </c>
    </row>
    <row r="728" spans="1:10">
      <c r="A728" t="s">
        <v>2552</v>
      </c>
      <c r="B728" s="1">
        <v>45640</v>
      </c>
      <c r="C728" t="s">
        <v>447</v>
      </c>
      <c r="D728" t="s">
        <v>1630</v>
      </c>
      <c r="E728" t="s">
        <v>1792</v>
      </c>
      <c r="F728">
        <v>3</v>
      </c>
      <c r="G728">
        <v>28.69</v>
      </c>
      <c r="H728">
        <v>0.02</v>
      </c>
      <c r="I728" t="s">
        <v>1824</v>
      </c>
      <c r="J728">
        <v>84.348600000000005</v>
      </c>
    </row>
    <row r="729" spans="1:10">
      <c r="A729" t="s">
        <v>2553</v>
      </c>
      <c r="B729" s="1">
        <v>45253</v>
      </c>
      <c r="C729" t="s">
        <v>1208</v>
      </c>
      <c r="D729" t="s">
        <v>1700</v>
      </c>
      <c r="E729" t="s">
        <v>1769</v>
      </c>
      <c r="F729">
        <v>1</v>
      </c>
      <c r="G729">
        <v>106.07</v>
      </c>
      <c r="H729">
        <v>0.23</v>
      </c>
      <c r="I729" t="s">
        <v>1829</v>
      </c>
      <c r="J729">
        <v>81.673900000000003</v>
      </c>
    </row>
    <row r="730" spans="1:10">
      <c r="A730" t="s">
        <v>2554</v>
      </c>
      <c r="B730" s="1">
        <v>45225</v>
      </c>
      <c r="C730" t="s">
        <v>830</v>
      </c>
      <c r="D730" t="s">
        <v>1730</v>
      </c>
      <c r="E730" t="s">
        <v>1752</v>
      </c>
      <c r="F730">
        <v>4</v>
      </c>
      <c r="G730">
        <v>289.77</v>
      </c>
      <c r="H730">
        <v>0.06</v>
      </c>
      <c r="I730" t="s">
        <v>1826</v>
      </c>
      <c r="J730">
        <v>1089.5352</v>
      </c>
    </row>
    <row r="731" spans="1:10">
      <c r="A731" t="s">
        <v>2555</v>
      </c>
      <c r="B731" s="1">
        <v>45263</v>
      </c>
      <c r="C731" t="s">
        <v>523</v>
      </c>
      <c r="D731" t="s">
        <v>1714</v>
      </c>
      <c r="E731" t="s">
        <v>1810</v>
      </c>
      <c r="F731">
        <v>2</v>
      </c>
      <c r="G731">
        <v>354.26</v>
      </c>
      <c r="H731">
        <v>0.01</v>
      </c>
      <c r="I731" t="s">
        <v>1829</v>
      </c>
      <c r="J731">
        <v>701.4348</v>
      </c>
    </row>
    <row r="732" spans="1:10">
      <c r="A732" t="s">
        <v>2556</v>
      </c>
      <c r="B732" s="1">
        <v>45554</v>
      </c>
      <c r="C732" t="s">
        <v>1202</v>
      </c>
      <c r="D732" t="s">
        <v>1684</v>
      </c>
      <c r="E732" t="s">
        <v>1799</v>
      </c>
      <c r="F732">
        <v>1</v>
      </c>
      <c r="G732">
        <v>522.72</v>
      </c>
      <c r="H732">
        <v>0.25</v>
      </c>
      <c r="I732" t="s">
        <v>1826</v>
      </c>
      <c r="J732">
        <v>392.04</v>
      </c>
    </row>
    <row r="733" spans="1:10">
      <c r="A733" t="s">
        <v>2557</v>
      </c>
      <c r="B733" s="1">
        <v>45569</v>
      </c>
      <c r="C733" t="s">
        <v>214</v>
      </c>
      <c r="D733" t="s">
        <v>1555</v>
      </c>
      <c r="E733" t="s">
        <v>1786</v>
      </c>
      <c r="F733">
        <v>3</v>
      </c>
      <c r="G733">
        <v>966.02</v>
      </c>
      <c r="H733">
        <v>0.03</v>
      </c>
      <c r="I733" t="s">
        <v>1829</v>
      </c>
      <c r="J733">
        <v>2811.1181999999999</v>
      </c>
    </row>
    <row r="734" spans="1:10">
      <c r="A734" t="s">
        <v>2558</v>
      </c>
      <c r="B734" s="1">
        <v>45217</v>
      </c>
      <c r="C734" t="s">
        <v>724</v>
      </c>
      <c r="D734" t="s">
        <v>1648</v>
      </c>
      <c r="E734" t="s">
        <v>1807</v>
      </c>
      <c r="F734">
        <v>1</v>
      </c>
      <c r="G734">
        <v>498.61</v>
      </c>
      <c r="H734">
        <v>0.04</v>
      </c>
      <c r="I734" t="s">
        <v>1826</v>
      </c>
      <c r="J734">
        <v>478.66559999999998</v>
      </c>
    </row>
    <row r="735" spans="1:10">
      <c r="A735" t="s">
        <v>2559</v>
      </c>
      <c r="B735" s="1">
        <v>45783</v>
      </c>
      <c r="C735" t="s">
        <v>1038</v>
      </c>
      <c r="D735" t="s">
        <v>1632</v>
      </c>
      <c r="E735" t="s">
        <v>1776</v>
      </c>
      <c r="F735">
        <v>4</v>
      </c>
      <c r="G735">
        <v>758.27</v>
      </c>
      <c r="H735">
        <v>0.05</v>
      </c>
      <c r="I735" t="s">
        <v>1826</v>
      </c>
      <c r="J735">
        <v>2881.4259999999999</v>
      </c>
    </row>
    <row r="736" spans="1:10">
      <c r="A736" t="s">
        <v>2560</v>
      </c>
      <c r="B736" s="1">
        <v>45371</v>
      </c>
      <c r="C736" t="s">
        <v>648</v>
      </c>
      <c r="D736" t="s">
        <v>1551</v>
      </c>
      <c r="E736" t="s">
        <v>1761</v>
      </c>
      <c r="F736">
        <v>2</v>
      </c>
      <c r="G736">
        <v>371.03</v>
      </c>
      <c r="H736">
        <v>0.23</v>
      </c>
      <c r="I736" t="s">
        <v>1826</v>
      </c>
      <c r="J736">
        <v>571.38619999999992</v>
      </c>
    </row>
    <row r="737" spans="1:10">
      <c r="A737" t="s">
        <v>2561</v>
      </c>
      <c r="B737" s="1">
        <v>45453</v>
      </c>
      <c r="C737" t="s">
        <v>1112</v>
      </c>
      <c r="D737" t="s">
        <v>1730</v>
      </c>
      <c r="E737" t="s">
        <v>1807</v>
      </c>
      <c r="F737">
        <v>1</v>
      </c>
      <c r="G737">
        <v>230.32</v>
      </c>
      <c r="H737">
        <v>0.05</v>
      </c>
      <c r="I737" t="s">
        <v>1829</v>
      </c>
      <c r="J737">
        <v>218.804</v>
      </c>
    </row>
    <row r="738" spans="1:10">
      <c r="A738" t="s">
        <v>2562</v>
      </c>
      <c r="B738" s="1">
        <v>45526</v>
      </c>
      <c r="C738" t="s">
        <v>1074</v>
      </c>
      <c r="D738" t="s">
        <v>1670</v>
      </c>
      <c r="E738" t="s">
        <v>1776</v>
      </c>
      <c r="F738">
        <v>2</v>
      </c>
      <c r="G738">
        <v>985.43</v>
      </c>
      <c r="H738">
        <v>0.28000000000000003</v>
      </c>
      <c r="I738" t="s">
        <v>1829</v>
      </c>
      <c r="J738">
        <v>1419.0192</v>
      </c>
    </row>
    <row r="739" spans="1:10">
      <c r="A739" t="s">
        <v>2563</v>
      </c>
      <c r="B739" s="1">
        <v>45756</v>
      </c>
      <c r="C739" t="s">
        <v>1310</v>
      </c>
      <c r="D739" t="s">
        <v>1565</v>
      </c>
      <c r="E739" t="s">
        <v>1769</v>
      </c>
      <c r="F739">
        <v>2</v>
      </c>
      <c r="G739">
        <v>492.5</v>
      </c>
      <c r="H739">
        <v>0.3</v>
      </c>
      <c r="I739" t="s">
        <v>1826</v>
      </c>
      <c r="J739">
        <v>689.5</v>
      </c>
    </row>
    <row r="740" spans="1:10">
      <c r="A740" t="s">
        <v>2564</v>
      </c>
      <c r="B740" s="1">
        <v>45657</v>
      </c>
      <c r="C740" t="s">
        <v>1139</v>
      </c>
      <c r="D740" t="s">
        <v>1640</v>
      </c>
      <c r="E740" t="s">
        <v>1792</v>
      </c>
      <c r="F740">
        <v>2</v>
      </c>
      <c r="G740">
        <v>213.69</v>
      </c>
      <c r="H740">
        <v>0.28000000000000003</v>
      </c>
      <c r="I740" t="s">
        <v>1826</v>
      </c>
      <c r="J740">
        <v>307.71359999999999</v>
      </c>
    </row>
    <row r="741" spans="1:10">
      <c r="A741" t="s">
        <v>2565</v>
      </c>
      <c r="B741" s="1">
        <v>45716</v>
      </c>
      <c r="C741" t="s">
        <v>241</v>
      </c>
      <c r="D741" t="s">
        <v>1588</v>
      </c>
      <c r="E741" t="s">
        <v>1782</v>
      </c>
      <c r="F741">
        <v>4</v>
      </c>
      <c r="G741">
        <v>618.83000000000004</v>
      </c>
      <c r="H741">
        <v>0.08</v>
      </c>
      <c r="I741" t="s">
        <v>1826</v>
      </c>
      <c r="J741">
        <v>2277.2944000000002</v>
      </c>
    </row>
    <row r="742" spans="1:10">
      <c r="A742" t="s">
        <v>2566</v>
      </c>
      <c r="B742" s="1">
        <v>45313</v>
      </c>
      <c r="C742" t="s">
        <v>335</v>
      </c>
      <c r="D742" t="s">
        <v>1666</v>
      </c>
      <c r="E742" t="s">
        <v>1792</v>
      </c>
      <c r="F742">
        <v>2</v>
      </c>
      <c r="G742">
        <v>81.16</v>
      </c>
      <c r="H742">
        <v>0.16</v>
      </c>
      <c r="I742" t="s">
        <v>1826</v>
      </c>
      <c r="J742">
        <v>136.34880000000001</v>
      </c>
    </row>
    <row r="743" spans="1:10">
      <c r="A743" t="s">
        <v>2567</v>
      </c>
      <c r="B743" s="1">
        <v>45372</v>
      </c>
      <c r="C743" t="s">
        <v>20</v>
      </c>
      <c r="D743" t="s">
        <v>1720</v>
      </c>
      <c r="E743" t="s">
        <v>1786</v>
      </c>
      <c r="F743">
        <v>1</v>
      </c>
      <c r="G743">
        <v>431.69</v>
      </c>
      <c r="H743">
        <v>0.09</v>
      </c>
      <c r="I743" t="s">
        <v>1824</v>
      </c>
      <c r="J743">
        <v>392.83789999999999</v>
      </c>
    </row>
    <row r="744" spans="1:10">
      <c r="A744" t="s">
        <v>2568</v>
      </c>
      <c r="B744" s="1">
        <v>45648</v>
      </c>
      <c r="C744" t="s">
        <v>1260</v>
      </c>
      <c r="D744" t="s">
        <v>1584</v>
      </c>
      <c r="E744" t="s">
        <v>1773</v>
      </c>
      <c r="F744">
        <v>3</v>
      </c>
      <c r="G744">
        <v>438.65</v>
      </c>
      <c r="H744">
        <v>0.28999999999999998</v>
      </c>
      <c r="I744" t="s">
        <v>1826</v>
      </c>
      <c r="J744">
        <v>934.32449999999983</v>
      </c>
    </row>
    <row r="745" spans="1:10">
      <c r="A745" t="s">
        <v>2569</v>
      </c>
      <c r="B745" s="1">
        <v>45384</v>
      </c>
      <c r="C745" t="s">
        <v>571</v>
      </c>
      <c r="D745" t="s">
        <v>1706</v>
      </c>
      <c r="E745" t="s">
        <v>1766</v>
      </c>
      <c r="F745">
        <v>3</v>
      </c>
      <c r="G745">
        <v>339.41</v>
      </c>
      <c r="H745">
        <v>0.26</v>
      </c>
      <c r="I745" t="s">
        <v>1824</v>
      </c>
      <c r="J745">
        <v>753.49019999999996</v>
      </c>
    </row>
    <row r="746" spans="1:10">
      <c r="A746" t="s">
        <v>2570</v>
      </c>
      <c r="B746" s="1">
        <v>45687</v>
      </c>
      <c r="C746" t="s">
        <v>1449</v>
      </c>
      <c r="D746" t="s">
        <v>1706</v>
      </c>
      <c r="E746" t="s">
        <v>1786</v>
      </c>
      <c r="F746">
        <v>4</v>
      </c>
      <c r="G746">
        <v>848.47</v>
      </c>
      <c r="H746">
        <v>0.21</v>
      </c>
      <c r="I746" t="s">
        <v>1829</v>
      </c>
      <c r="J746">
        <v>2681.1651999999999</v>
      </c>
    </row>
    <row r="747" spans="1:10">
      <c r="A747" t="s">
        <v>2571</v>
      </c>
      <c r="B747" s="1">
        <v>45747</v>
      </c>
      <c r="C747" t="s">
        <v>631</v>
      </c>
      <c r="D747" t="s">
        <v>1682</v>
      </c>
      <c r="E747" t="s">
        <v>1782</v>
      </c>
      <c r="F747">
        <v>1</v>
      </c>
      <c r="G747">
        <v>664.87</v>
      </c>
      <c r="H747">
        <v>0.08</v>
      </c>
      <c r="I747" t="s">
        <v>1826</v>
      </c>
      <c r="J747">
        <v>611.68040000000008</v>
      </c>
    </row>
    <row r="748" spans="1:10">
      <c r="A748" t="s">
        <v>2572</v>
      </c>
      <c r="B748" s="1">
        <v>45687</v>
      </c>
      <c r="C748" t="s">
        <v>353</v>
      </c>
      <c r="D748" t="s">
        <v>1596</v>
      </c>
      <c r="E748" t="s">
        <v>1779</v>
      </c>
      <c r="F748">
        <v>1</v>
      </c>
      <c r="G748">
        <v>412.11</v>
      </c>
      <c r="H748">
        <v>0.23</v>
      </c>
      <c r="I748" t="s">
        <v>1826</v>
      </c>
      <c r="J748">
        <v>317.32470000000001</v>
      </c>
    </row>
    <row r="749" spans="1:10">
      <c r="A749" t="s">
        <v>2573</v>
      </c>
      <c r="B749" s="1">
        <v>45916</v>
      </c>
      <c r="C749" t="s">
        <v>422</v>
      </c>
      <c r="D749" t="s">
        <v>1736</v>
      </c>
      <c r="E749" t="s">
        <v>1757</v>
      </c>
      <c r="F749">
        <v>1</v>
      </c>
      <c r="G749">
        <v>126.09</v>
      </c>
      <c r="H749">
        <v>0.05</v>
      </c>
      <c r="I749" t="s">
        <v>1829</v>
      </c>
      <c r="J749">
        <v>119.7855</v>
      </c>
    </row>
    <row r="750" spans="1:10">
      <c r="A750" t="s">
        <v>2574</v>
      </c>
      <c r="B750" s="1">
        <v>45917</v>
      </c>
      <c r="C750" t="s">
        <v>648</v>
      </c>
      <c r="D750" t="s">
        <v>1682</v>
      </c>
      <c r="E750" t="s">
        <v>1789</v>
      </c>
      <c r="F750">
        <v>4</v>
      </c>
      <c r="G750">
        <v>602.39</v>
      </c>
      <c r="H750">
        <v>0.19</v>
      </c>
      <c r="I750" t="s">
        <v>1829</v>
      </c>
      <c r="J750">
        <v>1951.7436</v>
      </c>
    </row>
    <row r="751" spans="1:10">
      <c r="A751" t="s">
        <v>2575</v>
      </c>
      <c r="B751" s="1">
        <v>45941</v>
      </c>
      <c r="C751" t="s">
        <v>1023</v>
      </c>
      <c r="D751" t="s">
        <v>1712</v>
      </c>
      <c r="E751" t="s">
        <v>1766</v>
      </c>
      <c r="F751">
        <v>3</v>
      </c>
      <c r="G751">
        <v>447.69</v>
      </c>
      <c r="H751">
        <v>0.02</v>
      </c>
      <c r="I751" t="s">
        <v>1829</v>
      </c>
      <c r="J751">
        <v>1316.2085999999999</v>
      </c>
    </row>
    <row r="752" spans="1:10">
      <c r="A752" t="s">
        <v>2576</v>
      </c>
      <c r="B752" s="1">
        <v>45778</v>
      </c>
      <c r="C752" t="s">
        <v>794</v>
      </c>
      <c r="D752" t="s">
        <v>1616</v>
      </c>
      <c r="E752" t="s">
        <v>1766</v>
      </c>
      <c r="F752">
        <v>3</v>
      </c>
      <c r="G752">
        <v>35.159999999999997</v>
      </c>
      <c r="H752">
        <v>0.04</v>
      </c>
      <c r="I752" t="s">
        <v>1829</v>
      </c>
      <c r="J752">
        <v>101.2608</v>
      </c>
    </row>
    <row r="753" spans="1:10">
      <c r="A753" t="s">
        <v>2577</v>
      </c>
      <c r="B753" s="1">
        <v>45740</v>
      </c>
      <c r="C753" t="s">
        <v>1038</v>
      </c>
      <c r="D753" t="s">
        <v>1692</v>
      </c>
      <c r="E753" t="s">
        <v>1792</v>
      </c>
      <c r="F753">
        <v>2</v>
      </c>
      <c r="G753">
        <v>838.59</v>
      </c>
      <c r="H753">
        <v>0.18</v>
      </c>
      <c r="I753" t="s">
        <v>1829</v>
      </c>
      <c r="J753">
        <v>1375.2876000000001</v>
      </c>
    </row>
    <row r="754" spans="1:10">
      <c r="A754" t="s">
        <v>2578</v>
      </c>
      <c r="B754" s="1">
        <v>45598</v>
      </c>
      <c r="C754" t="s">
        <v>321</v>
      </c>
      <c r="D754" t="s">
        <v>1666</v>
      </c>
      <c r="E754" t="s">
        <v>1776</v>
      </c>
      <c r="F754">
        <v>4</v>
      </c>
      <c r="G754">
        <v>867.94</v>
      </c>
      <c r="H754">
        <v>0.26</v>
      </c>
      <c r="I754" t="s">
        <v>1826</v>
      </c>
      <c r="J754">
        <v>2569.1024000000002</v>
      </c>
    </row>
    <row r="755" spans="1:10">
      <c r="A755" t="s">
        <v>2579</v>
      </c>
      <c r="B755" s="1">
        <v>45591</v>
      </c>
      <c r="C755" t="s">
        <v>643</v>
      </c>
      <c r="D755" t="s">
        <v>1626</v>
      </c>
      <c r="E755" t="s">
        <v>1807</v>
      </c>
      <c r="F755">
        <v>1</v>
      </c>
      <c r="G755">
        <v>623.88</v>
      </c>
      <c r="H755">
        <v>0.25</v>
      </c>
      <c r="I755" t="s">
        <v>1824</v>
      </c>
      <c r="J755">
        <v>467.91</v>
      </c>
    </row>
    <row r="756" spans="1:10">
      <c r="A756" t="s">
        <v>2580</v>
      </c>
      <c r="B756" s="1">
        <v>45546</v>
      </c>
      <c r="C756" t="s">
        <v>585</v>
      </c>
      <c r="D756" t="s">
        <v>1632</v>
      </c>
      <c r="E756" t="s">
        <v>1799</v>
      </c>
      <c r="F756">
        <v>2</v>
      </c>
      <c r="G756">
        <v>567.95000000000005</v>
      </c>
      <c r="H756">
        <v>0.12</v>
      </c>
      <c r="I756" t="s">
        <v>1826</v>
      </c>
      <c r="J756">
        <v>999.5920000000001</v>
      </c>
    </row>
    <row r="757" spans="1:10">
      <c r="A757" t="s">
        <v>2581</v>
      </c>
      <c r="B757" s="1">
        <v>45483</v>
      </c>
      <c r="C757" t="s">
        <v>1017</v>
      </c>
      <c r="D757" t="s">
        <v>1610</v>
      </c>
      <c r="E757" t="s">
        <v>1810</v>
      </c>
      <c r="F757">
        <v>2</v>
      </c>
      <c r="G757">
        <v>671.69</v>
      </c>
      <c r="H757">
        <v>0.19</v>
      </c>
      <c r="I757" t="s">
        <v>1824</v>
      </c>
      <c r="J757">
        <v>1088.1378</v>
      </c>
    </row>
    <row r="758" spans="1:10">
      <c r="A758" t="s">
        <v>2582</v>
      </c>
      <c r="B758" s="1">
        <v>45786</v>
      </c>
      <c r="C758" t="s">
        <v>672</v>
      </c>
      <c r="D758" t="s">
        <v>1557</v>
      </c>
      <c r="E758" t="s">
        <v>1779</v>
      </c>
      <c r="F758">
        <v>2</v>
      </c>
      <c r="G758">
        <v>257.95999999999998</v>
      </c>
      <c r="H758">
        <v>0.21</v>
      </c>
      <c r="I758" t="s">
        <v>1826</v>
      </c>
      <c r="J758">
        <v>407.57679999999999</v>
      </c>
    </row>
    <row r="759" spans="1:10">
      <c r="A759" t="s">
        <v>2583</v>
      </c>
      <c r="B759" s="1">
        <v>45475</v>
      </c>
      <c r="C759" t="s">
        <v>666</v>
      </c>
      <c r="D759" t="s">
        <v>1744</v>
      </c>
      <c r="E759" t="s">
        <v>1813</v>
      </c>
      <c r="F759">
        <v>4</v>
      </c>
      <c r="G759">
        <v>281.48</v>
      </c>
      <c r="H759">
        <v>0.27</v>
      </c>
      <c r="I759" t="s">
        <v>1826</v>
      </c>
      <c r="J759">
        <v>821.92160000000001</v>
      </c>
    </row>
    <row r="760" spans="1:10">
      <c r="A760" t="s">
        <v>2584</v>
      </c>
      <c r="B760" s="1">
        <v>45470</v>
      </c>
      <c r="C760" t="s">
        <v>996</v>
      </c>
      <c r="D760" t="s">
        <v>1588</v>
      </c>
      <c r="E760" t="s">
        <v>1792</v>
      </c>
      <c r="F760">
        <v>1</v>
      </c>
      <c r="G760">
        <v>202.13</v>
      </c>
      <c r="H760">
        <v>0.13</v>
      </c>
      <c r="I760" t="s">
        <v>1829</v>
      </c>
      <c r="J760">
        <v>175.85310000000001</v>
      </c>
    </row>
    <row r="761" spans="1:10">
      <c r="A761" t="s">
        <v>2585</v>
      </c>
      <c r="B761" s="1">
        <v>45243</v>
      </c>
      <c r="C761" t="s">
        <v>863</v>
      </c>
      <c r="D761" t="s">
        <v>1696</v>
      </c>
      <c r="E761" t="s">
        <v>1773</v>
      </c>
      <c r="F761">
        <v>1</v>
      </c>
      <c r="G761">
        <v>370.66</v>
      </c>
      <c r="H761">
        <v>0.01</v>
      </c>
      <c r="I761" t="s">
        <v>1826</v>
      </c>
      <c r="J761">
        <v>366.95339999999999</v>
      </c>
    </row>
    <row r="762" spans="1:10">
      <c r="A762" t="s">
        <v>2586</v>
      </c>
      <c r="B762" s="1">
        <v>45341</v>
      </c>
      <c r="C762" t="s">
        <v>32</v>
      </c>
      <c r="D762" t="s">
        <v>1670</v>
      </c>
      <c r="E762" t="s">
        <v>1794</v>
      </c>
      <c r="F762">
        <v>4</v>
      </c>
      <c r="G762">
        <v>731.53</v>
      </c>
      <c r="H762">
        <v>0.12</v>
      </c>
      <c r="I762" t="s">
        <v>1824</v>
      </c>
      <c r="J762">
        <v>2574.9856</v>
      </c>
    </row>
    <row r="763" spans="1:10">
      <c r="A763" t="s">
        <v>2587</v>
      </c>
      <c r="B763" s="1">
        <v>45371</v>
      </c>
      <c r="C763" t="s">
        <v>550</v>
      </c>
      <c r="D763" t="s">
        <v>1704</v>
      </c>
      <c r="E763" t="s">
        <v>1757</v>
      </c>
      <c r="F763">
        <v>3</v>
      </c>
      <c r="G763">
        <v>468.25</v>
      </c>
      <c r="H763">
        <v>7.0000000000000007E-2</v>
      </c>
      <c r="I763" t="s">
        <v>1826</v>
      </c>
      <c r="J763">
        <v>1306.4175</v>
      </c>
    </row>
    <row r="764" spans="1:10">
      <c r="A764" t="s">
        <v>2588</v>
      </c>
      <c r="B764" s="1">
        <v>45360</v>
      </c>
      <c r="C764" t="s">
        <v>14</v>
      </c>
      <c r="D764" t="s">
        <v>1682</v>
      </c>
      <c r="E764" t="s">
        <v>1752</v>
      </c>
      <c r="F764">
        <v>1</v>
      </c>
      <c r="G764">
        <v>928.72</v>
      </c>
      <c r="H764">
        <v>0.1</v>
      </c>
      <c r="I764" t="s">
        <v>1829</v>
      </c>
      <c r="J764">
        <v>835.84800000000007</v>
      </c>
    </row>
    <row r="765" spans="1:10">
      <c r="A765" t="s">
        <v>2589</v>
      </c>
      <c r="B765" s="1">
        <v>45499</v>
      </c>
      <c r="C765" t="s">
        <v>360</v>
      </c>
      <c r="D765" t="s">
        <v>1553</v>
      </c>
      <c r="E765" t="s">
        <v>1810</v>
      </c>
      <c r="F765">
        <v>3</v>
      </c>
      <c r="G765">
        <v>217.22</v>
      </c>
      <c r="H765">
        <v>0.06</v>
      </c>
      <c r="I765" t="s">
        <v>1826</v>
      </c>
      <c r="J765">
        <v>612.56039999999996</v>
      </c>
    </row>
    <row r="766" spans="1:10">
      <c r="A766" t="s">
        <v>2590</v>
      </c>
      <c r="B766" s="1">
        <v>45745</v>
      </c>
      <c r="C766" t="s">
        <v>1260</v>
      </c>
      <c r="D766" t="s">
        <v>1596</v>
      </c>
      <c r="E766" t="s">
        <v>1766</v>
      </c>
      <c r="F766">
        <v>1</v>
      </c>
      <c r="G766">
        <v>387.99</v>
      </c>
      <c r="H766">
        <v>0.3</v>
      </c>
      <c r="I766" t="s">
        <v>1824</v>
      </c>
      <c r="J766">
        <v>271.59300000000002</v>
      </c>
    </row>
    <row r="767" spans="1:10">
      <c r="A767" t="s">
        <v>2591</v>
      </c>
      <c r="B767" s="1">
        <v>45718</v>
      </c>
      <c r="C767" t="s">
        <v>1466</v>
      </c>
      <c r="D767" t="s">
        <v>1584</v>
      </c>
      <c r="E767" t="s">
        <v>1776</v>
      </c>
      <c r="F767">
        <v>4</v>
      </c>
      <c r="G767">
        <v>186.24</v>
      </c>
      <c r="H767">
        <v>0.23</v>
      </c>
      <c r="I767" t="s">
        <v>1824</v>
      </c>
      <c r="J767">
        <v>573.61920000000009</v>
      </c>
    </row>
    <row r="768" spans="1:10">
      <c r="A768" t="s">
        <v>2592</v>
      </c>
      <c r="B768" s="1">
        <v>45454</v>
      </c>
      <c r="C768" t="s">
        <v>937</v>
      </c>
      <c r="D768" t="s">
        <v>1628</v>
      </c>
      <c r="E768" t="s">
        <v>1782</v>
      </c>
      <c r="F768">
        <v>4</v>
      </c>
      <c r="G768">
        <v>609.05999999999995</v>
      </c>
      <c r="H768">
        <v>0.22</v>
      </c>
      <c r="I768" t="s">
        <v>1829</v>
      </c>
      <c r="J768">
        <v>1900.2672</v>
      </c>
    </row>
    <row r="769" spans="1:10">
      <c r="A769" t="s">
        <v>2593</v>
      </c>
      <c r="B769" s="1">
        <v>45434</v>
      </c>
      <c r="C769" t="s">
        <v>1355</v>
      </c>
      <c r="D769" t="s">
        <v>1614</v>
      </c>
      <c r="E769" t="s">
        <v>1792</v>
      </c>
      <c r="F769">
        <v>1</v>
      </c>
      <c r="G769">
        <v>827.91</v>
      </c>
      <c r="H769">
        <v>0.21</v>
      </c>
      <c r="I769" t="s">
        <v>1826</v>
      </c>
      <c r="J769">
        <v>654.0489</v>
      </c>
    </row>
    <row r="770" spans="1:10">
      <c r="A770" t="s">
        <v>2594</v>
      </c>
      <c r="B770" s="1">
        <v>45486</v>
      </c>
      <c r="C770" t="s">
        <v>582</v>
      </c>
      <c r="D770" t="s">
        <v>1714</v>
      </c>
      <c r="E770" t="s">
        <v>1752</v>
      </c>
      <c r="F770">
        <v>1</v>
      </c>
      <c r="G770">
        <v>303.79000000000002</v>
      </c>
      <c r="H770">
        <v>0.24</v>
      </c>
      <c r="I770" t="s">
        <v>1826</v>
      </c>
      <c r="J770">
        <v>230.88040000000001</v>
      </c>
    </row>
    <row r="771" spans="1:10">
      <c r="A771" t="s">
        <v>2595</v>
      </c>
      <c r="B771" s="1">
        <v>45902</v>
      </c>
      <c r="C771" t="s">
        <v>369</v>
      </c>
      <c r="D771" t="s">
        <v>1622</v>
      </c>
      <c r="E771" t="s">
        <v>1776</v>
      </c>
      <c r="F771">
        <v>2</v>
      </c>
      <c r="G771">
        <v>365.91</v>
      </c>
      <c r="H771">
        <v>0.14000000000000001</v>
      </c>
      <c r="I771" t="s">
        <v>1829</v>
      </c>
      <c r="J771">
        <v>629.36520000000007</v>
      </c>
    </row>
    <row r="772" spans="1:10">
      <c r="A772" t="s">
        <v>2596</v>
      </c>
      <c r="B772" s="1">
        <v>45762</v>
      </c>
      <c r="C772" t="s">
        <v>255</v>
      </c>
      <c r="D772" t="s">
        <v>1598</v>
      </c>
      <c r="E772" t="s">
        <v>1807</v>
      </c>
      <c r="F772">
        <v>3</v>
      </c>
      <c r="G772">
        <v>852.72</v>
      </c>
      <c r="H772">
        <v>0.16</v>
      </c>
      <c r="I772" t="s">
        <v>1824</v>
      </c>
      <c r="J772">
        <v>2148.8544000000002</v>
      </c>
    </row>
    <row r="773" spans="1:10">
      <c r="A773" t="s">
        <v>2597</v>
      </c>
      <c r="B773" s="1">
        <v>45752</v>
      </c>
      <c r="C773" t="s">
        <v>791</v>
      </c>
      <c r="D773" t="s">
        <v>1568</v>
      </c>
      <c r="E773" t="s">
        <v>1769</v>
      </c>
      <c r="F773">
        <v>1</v>
      </c>
      <c r="G773">
        <v>768.25</v>
      </c>
      <c r="H773">
        <v>0.18</v>
      </c>
      <c r="I773" t="s">
        <v>1824</v>
      </c>
      <c r="J773">
        <v>629.96500000000003</v>
      </c>
    </row>
    <row r="774" spans="1:10">
      <c r="A774" t="s">
        <v>2598</v>
      </c>
      <c r="B774" s="1">
        <v>45254</v>
      </c>
      <c r="C774" t="s">
        <v>1098</v>
      </c>
      <c r="D774" t="s">
        <v>1732</v>
      </c>
      <c r="E774" t="s">
        <v>1813</v>
      </c>
      <c r="F774">
        <v>2</v>
      </c>
      <c r="G774">
        <v>318.62</v>
      </c>
      <c r="H774">
        <v>0.02</v>
      </c>
      <c r="I774" t="s">
        <v>1829</v>
      </c>
      <c r="J774">
        <v>624.49519999999995</v>
      </c>
    </row>
    <row r="775" spans="1:10">
      <c r="A775" t="s">
        <v>2599</v>
      </c>
      <c r="B775" s="1">
        <v>45683</v>
      </c>
      <c r="C775" t="s">
        <v>188</v>
      </c>
      <c r="D775" t="s">
        <v>1700</v>
      </c>
      <c r="E775" t="s">
        <v>1761</v>
      </c>
      <c r="F775">
        <v>4</v>
      </c>
      <c r="G775">
        <v>402.11</v>
      </c>
      <c r="H775">
        <v>0.14000000000000001</v>
      </c>
      <c r="I775" t="s">
        <v>1826</v>
      </c>
      <c r="J775">
        <v>1383.2583999999999</v>
      </c>
    </row>
    <row r="776" spans="1:10">
      <c r="A776" t="s">
        <v>2600</v>
      </c>
      <c r="B776" s="1">
        <v>45804</v>
      </c>
      <c r="C776" t="s">
        <v>1269</v>
      </c>
      <c r="D776" t="s">
        <v>1716</v>
      </c>
      <c r="E776" t="s">
        <v>1807</v>
      </c>
      <c r="F776">
        <v>3</v>
      </c>
      <c r="G776">
        <v>846.31</v>
      </c>
      <c r="H776">
        <v>0.18</v>
      </c>
      <c r="I776" t="s">
        <v>1829</v>
      </c>
      <c r="J776">
        <v>2081.9225999999999</v>
      </c>
    </row>
    <row r="777" spans="1:10">
      <c r="A777" t="s">
        <v>2601</v>
      </c>
      <c r="B777" s="1">
        <v>45821</v>
      </c>
      <c r="C777" t="s">
        <v>559</v>
      </c>
      <c r="D777" t="s">
        <v>1736</v>
      </c>
      <c r="E777" t="s">
        <v>1799</v>
      </c>
      <c r="F777">
        <v>1</v>
      </c>
      <c r="G777">
        <v>269.94</v>
      </c>
      <c r="H777">
        <v>7.0000000000000007E-2</v>
      </c>
      <c r="I777" t="s">
        <v>1829</v>
      </c>
      <c r="J777">
        <v>251.04419999999999</v>
      </c>
    </row>
    <row r="778" spans="1:10">
      <c r="A778" t="s">
        <v>2602</v>
      </c>
      <c r="B778" s="1">
        <v>45472</v>
      </c>
      <c r="C778" t="s">
        <v>773</v>
      </c>
      <c r="D778" t="s">
        <v>1588</v>
      </c>
      <c r="E778" t="s">
        <v>1769</v>
      </c>
      <c r="F778">
        <v>3</v>
      </c>
      <c r="G778">
        <v>909.25</v>
      </c>
      <c r="H778">
        <v>0.28999999999999998</v>
      </c>
      <c r="I778" t="s">
        <v>1829</v>
      </c>
      <c r="J778">
        <v>1936.7025000000001</v>
      </c>
    </row>
    <row r="779" spans="1:10">
      <c r="A779" t="s">
        <v>2603</v>
      </c>
      <c r="B779" s="1">
        <v>45331</v>
      </c>
      <c r="C779" t="s">
        <v>1136</v>
      </c>
      <c r="D779" t="s">
        <v>1730</v>
      </c>
      <c r="E779" t="s">
        <v>1794</v>
      </c>
      <c r="F779">
        <v>2</v>
      </c>
      <c r="G779">
        <v>229.81</v>
      </c>
      <c r="H779">
        <v>0.21</v>
      </c>
      <c r="I779" t="s">
        <v>1829</v>
      </c>
      <c r="J779">
        <v>363.09980000000002</v>
      </c>
    </row>
    <row r="780" spans="1:10">
      <c r="A780" t="s">
        <v>2604</v>
      </c>
      <c r="B780" s="1">
        <v>45451</v>
      </c>
      <c r="C780" t="s">
        <v>147</v>
      </c>
      <c r="D780" t="s">
        <v>1704</v>
      </c>
      <c r="E780" t="s">
        <v>1801</v>
      </c>
      <c r="F780">
        <v>3</v>
      </c>
      <c r="G780">
        <v>442.36</v>
      </c>
      <c r="H780">
        <v>0.06</v>
      </c>
      <c r="I780" t="s">
        <v>1826</v>
      </c>
      <c r="J780">
        <v>1247.4552000000001</v>
      </c>
    </row>
    <row r="781" spans="1:10">
      <c r="A781" t="s">
        <v>2605</v>
      </c>
      <c r="B781" s="1">
        <v>45386</v>
      </c>
      <c r="C781" t="s">
        <v>767</v>
      </c>
      <c r="D781" t="s">
        <v>1720</v>
      </c>
      <c r="E781" t="s">
        <v>1766</v>
      </c>
      <c r="F781">
        <v>3</v>
      </c>
      <c r="G781">
        <v>413.74</v>
      </c>
      <c r="H781">
        <v>0.01</v>
      </c>
      <c r="I781" t="s">
        <v>1824</v>
      </c>
      <c r="J781">
        <v>1228.8078</v>
      </c>
    </row>
    <row r="782" spans="1:10">
      <c r="A782" t="s">
        <v>2606</v>
      </c>
      <c r="B782" s="1">
        <v>45477</v>
      </c>
      <c r="C782" t="s">
        <v>1524</v>
      </c>
      <c r="D782" t="s">
        <v>1726</v>
      </c>
      <c r="E782" t="s">
        <v>1799</v>
      </c>
      <c r="F782">
        <v>4</v>
      </c>
      <c r="G782">
        <v>79.75</v>
      </c>
      <c r="H782">
        <v>0.18</v>
      </c>
      <c r="I782" t="s">
        <v>1826</v>
      </c>
      <c r="J782">
        <v>261.58</v>
      </c>
    </row>
    <row r="783" spans="1:10">
      <c r="A783" t="s">
        <v>2607</v>
      </c>
      <c r="B783" s="1">
        <v>45433</v>
      </c>
      <c r="C783" t="s">
        <v>1521</v>
      </c>
      <c r="D783" t="s">
        <v>1628</v>
      </c>
      <c r="E783" t="s">
        <v>1794</v>
      </c>
      <c r="F783">
        <v>4</v>
      </c>
      <c r="G783">
        <v>95.06</v>
      </c>
      <c r="H783">
        <v>0.03</v>
      </c>
      <c r="I783" t="s">
        <v>1824</v>
      </c>
      <c r="J783">
        <v>368.83280000000002</v>
      </c>
    </row>
    <row r="784" spans="1:10">
      <c r="A784" t="s">
        <v>2608</v>
      </c>
      <c r="B784" s="1">
        <v>45759</v>
      </c>
      <c r="C784" t="s">
        <v>1292</v>
      </c>
      <c r="D784" t="s">
        <v>1744</v>
      </c>
      <c r="E784" t="s">
        <v>1779</v>
      </c>
      <c r="F784">
        <v>4</v>
      </c>
      <c r="G784">
        <v>107.08</v>
      </c>
      <c r="H784">
        <v>0.27</v>
      </c>
      <c r="I784" t="s">
        <v>1829</v>
      </c>
      <c r="J784">
        <v>312.67360000000002</v>
      </c>
    </row>
    <row r="785" spans="1:10">
      <c r="A785" t="s">
        <v>2609</v>
      </c>
      <c r="B785" s="1">
        <v>45794</v>
      </c>
      <c r="C785" t="s">
        <v>1461</v>
      </c>
      <c r="D785" t="s">
        <v>1746</v>
      </c>
      <c r="E785" t="s">
        <v>1810</v>
      </c>
      <c r="F785">
        <v>1</v>
      </c>
      <c r="G785">
        <v>873.18</v>
      </c>
      <c r="H785">
        <v>0.03</v>
      </c>
      <c r="I785" t="s">
        <v>1829</v>
      </c>
      <c r="J785">
        <v>846.98459999999989</v>
      </c>
    </row>
    <row r="786" spans="1:10">
      <c r="A786" t="s">
        <v>2610</v>
      </c>
      <c r="B786" s="1">
        <v>45764</v>
      </c>
      <c r="C786" t="s">
        <v>1178</v>
      </c>
      <c r="D786" t="s">
        <v>1688</v>
      </c>
      <c r="E786" t="s">
        <v>1810</v>
      </c>
      <c r="F786">
        <v>1</v>
      </c>
      <c r="G786">
        <v>914.75</v>
      </c>
      <c r="H786">
        <v>0.1</v>
      </c>
      <c r="I786" t="s">
        <v>1829</v>
      </c>
      <c r="J786">
        <v>823.27499999999998</v>
      </c>
    </row>
    <row r="787" spans="1:10">
      <c r="A787" t="s">
        <v>2611</v>
      </c>
      <c r="B787" s="1">
        <v>45279</v>
      </c>
      <c r="C787" t="s">
        <v>188</v>
      </c>
      <c r="D787" t="s">
        <v>1694</v>
      </c>
      <c r="E787" t="s">
        <v>1797</v>
      </c>
      <c r="F787">
        <v>4</v>
      </c>
      <c r="G787">
        <v>457.33</v>
      </c>
      <c r="H787">
        <v>0.1</v>
      </c>
      <c r="I787" t="s">
        <v>1824</v>
      </c>
      <c r="J787">
        <v>1646.3879999999999</v>
      </c>
    </row>
    <row r="788" spans="1:10">
      <c r="A788" t="s">
        <v>2612</v>
      </c>
      <c r="B788" s="1">
        <v>45602</v>
      </c>
      <c r="C788" t="s">
        <v>926</v>
      </c>
      <c r="D788" t="s">
        <v>1746</v>
      </c>
      <c r="E788" t="s">
        <v>1766</v>
      </c>
      <c r="F788">
        <v>3</v>
      </c>
      <c r="G788">
        <v>761.88</v>
      </c>
      <c r="H788">
        <v>0.23</v>
      </c>
      <c r="I788" t="s">
        <v>1826</v>
      </c>
      <c r="J788">
        <v>1759.9428</v>
      </c>
    </row>
    <row r="789" spans="1:10">
      <c r="A789" t="s">
        <v>2613</v>
      </c>
      <c r="B789" s="1">
        <v>45793</v>
      </c>
      <c r="C789" t="s">
        <v>585</v>
      </c>
      <c r="D789" t="s">
        <v>1622</v>
      </c>
      <c r="E789" t="s">
        <v>1813</v>
      </c>
      <c r="F789">
        <v>4</v>
      </c>
      <c r="G789">
        <v>122.87</v>
      </c>
      <c r="H789">
        <v>0.13</v>
      </c>
      <c r="I789" t="s">
        <v>1824</v>
      </c>
      <c r="J789">
        <v>427.58760000000001</v>
      </c>
    </row>
    <row r="790" spans="1:10">
      <c r="A790" t="s">
        <v>2614</v>
      </c>
      <c r="B790" s="1">
        <v>45778</v>
      </c>
      <c r="C790" t="s">
        <v>1464</v>
      </c>
      <c r="D790" t="s">
        <v>1694</v>
      </c>
      <c r="E790" t="s">
        <v>1769</v>
      </c>
      <c r="F790">
        <v>4</v>
      </c>
      <c r="G790">
        <v>753</v>
      </c>
      <c r="H790">
        <v>0.28000000000000003</v>
      </c>
      <c r="I790" t="s">
        <v>1829</v>
      </c>
      <c r="J790">
        <v>2168.64</v>
      </c>
    </row>
    <row r="791" spans="1:10">
      <c r="A791" t="s">
        <v>2615</v>
      </c>
      <c r="B791" s="1">
        <v>45325</v>
      </c>
      <c r="C791" t="s">
        <v>1157</v>
      </c>
      <c r="D791" t="s">
        <v>1555</v>
      </c>
      <c r="E791" t="s">
        <v>1773</v>
      </c>
      <c r="F791">
        <v>2</v>
      </c>
      <c r="G791">
        <v>788.05</v>
      </c>
      <c r="H791">
        <v>0.21</v>
      </c>
      <c r="I791" t="s">
        <v>1824</v>
      </c>
      <c r="J791">
        <v>1245.1189999999999</v>
      </c>
    </row>
    <row r="792" spans="1:10">
      <c r="A792" t="s">
        <v>2616</v>
      </c>
      <c r="B792" s="1">
        <v>45875</v>
      </c>
      <c r="C792" t="s">
        <v>1425</v>
      </c>
      <c r="D792" t="s">
        <v>1712</v>
      </c>
      <c r="E792" t="s">
        <v>1789</v>
      </c>
      <c r="F792">
        <v>2</v>
      </c>
      <c r="G792">
        <v>807.1</v>
      </c>
      <c r="H792">
        <v>0.28999999999999998</v>
      </c>
      <c r="I792" t="s">
        <v>1824</v>
      </c>
      <c r="J792">
        <v>1146.0820000000001</v>
      </c>
    </row>
    <row r="793" spans="1:10">
      <c r="A793" t="s">
        <v>2617</v>
      </c>
      <c r="B793" s="1">
        <v>45320</v>
      </c>
      <c r="C793" t="s">
        <v>458</v>
      </c>
      <c r="D793" t="s">
        <v>1562</v>
      </c>
      <c r="E793" t="s">
        <v>1757</v>
      </c>
      <c r="F793">
        <v>2</v>
      </c>
      <c r="G793">
        <v>443.09</v>
      </c>
      <c r="H793">
        <v>0.02</v>
      </c>
      <c r="I793" t="s">
        <v>1826</v>
      </c>
      <c r="J793">
        <v>868.45639999999992</v>
      </c>
    </row>
    <row r="794" spans="1:10">
      <c r="A794" t="s">
        <v>2618</v>
      </c>
      <c r="B794" s="1">
        <v>45870</v>
      </c>
      <c r="C794" t="s">
        <v>1443</v>
      </c>
      <c r="D794" t="s">
        <v>1586</v>
      </c>
      <c r="E794" t="s">
        <v>1801</v>
      </c>
      <c r="F794">
        <v>1</v>
      </c>
      <c r="G794">
        <v>512.16</v>
      </c>
      <c r="H794">
        <v>0.02</v>
      </c>
      <c r="I794" t="s">
        <v>1829</v>
      </c>
      <c r="J794">
        <v>501.91680000000002</v>
      </c>
    </row>
    <row r="795" spans="1:10">
      <c r="A795" t="s">
        <v>2619</v>
      </c>
      <c r="B795" s="1">
        <v>45577</v>
      </c>
      <c r="C795" t="s">
        <v>678</v>
      </c>
      <c r="D795" t="s">
        <v>1630</v>
      </c>
      <c r="E795" t="s">
        <v>1810</v>
      </c>
      <c r="F795">
        <v>2</v>
      </c>
      <c r="G795">
        <v>602.54999999999995</v>
      </c>
      <c r="H795">
        <v>0.23</v>
      </c>
      <c r="I795" t="s">
        <v>1829</v>
      </c>
      <c r="J795">
        <v>927.92699999999991</v>
      </c>
    </row>
    <row r="796" spans="1:10">
      <c r="A796" t="s">
        <v>2620</v>
      </c>
      <c r="B796" s="1">
        <v>45745</v>
      </c>
      <c r="C796" t="s">
        <v>547</v>
      </c>
      <c r="D796" t="s">
        <v>1632</v>
      </c>
      <c r="E796" t="s">
        <v>1752</v>
      </c>
      <c r="F796">
        <v>3</v>
      </c>
      <c r="G796">
        <v>846.19</v>
      </c>
      <c r="H796">
        <v>0.09</v>
      </c>
      <c r="I796" t="s">
        <v>1829</v>
      </c>
      <c r="J796">
        <v>2310.0987</v>
      </c>
    </row>
    <row r="797" spans="1:10">
      <c r="A797" t="s">
        <v>2621</v>
      </c>
      <c r="B797" s="1">
        <v>45772</v>
      </c>
      <c r="C797" t="s">
        <v>1026</v>
      </c>
      <c r="D797" t="s">
        <v>1686</v>
      </c>
      <c r="E797" t="s">
        <v>1782</v>
      </c>
      <c r="F797">
        <v>1</v>
      </c>
      <c r="G797">
        <v>506.73</v>
      </c>
      <c r="H797">
        <v>0.28999999999999998</v>
      </c>
      <c r="I797" t="s">
        <v>1824</v>
      </c>
      <c r="J797">
        <v>359.7783</v>
      </c>
    </row>
    <row r="798" spans="1:10">
      <c r="A798" t="s">
        <v>2622</v>
      </c>
      <c r="B798" s="1">
        <v>45299</v>
      </c>
      <c r="C798" t="s">
        <v>198</v>
      </c>
      <c r="D798" t="s">
        <v>1650</v>
      </c>
      <c r="E798" t="s">
        <v>1804</v>
      </c>
      <c r="F798">
        <v>1</v>
      </c>
      <c r="G798">
        <v>408.66</v>
      </c>
      <c r="H798">
        <v>0.13</v>
      </c>
      <c r="I798" t="s">
        <v>1829</v>
      </c>
      <c r="J798">
        <v>355.5342</v>
      </c>
    </row>
    <row r="799" spans="1:10">
      <c r="A799" t="s">
        <v>2623</v>
      </c>
      <c r="B799" s="1">
        <v>45447</v>
      </c>
      <c r="C799" t="s">
        <v>387</v>
      </c>
      <c r="D799" t="s">
        <v>1562</v>
      </c>
      <c r="E799" t="s">
        <v>1807</v>
      </c>
      <c r="F799">
        <v>3</v>
      </c>
      <c r="G799">
        <v>170.48</v>
      </c>
      <c r="H799">
        <v>0.06</v>
      </c>
      <c r="I799" t="s">
        <v>1829</v>
      </c>
      <c r="J799">
        <v>480.75359999999989</v>
      </c>
    </row>
    <row r="800" spans="1:10">
      <c r="A800" t="s">
        <v>2624</v>
      </c>
      <c r="B800" s="1">
        <v>45717</v>
      </c>
      <c r="C800" t="s">
        <v>347</v>
      </c>
      <c r="D800" t="s">
        <v>1584</v>
      </c>
      <c r="E800" t="s">
        <v>1786</v>
      </c>
      <c r="F800">
        <v>1</v>
      </c>
      <c r="G800">
        <v>423.48</v>
      </c>
      <c r="H800">
        <v>0.18</v>
      </c>
      <c r="I800" t="s">
        <v>1826</v>
      </c>
      <c r="J800">
        <v>347.25360000000012</v>
      </c>
    </row>
    <row r="801" spans="1:10">
      <c r="A801" t="s">
        <v>2625</v>
      </c>
      <c r="B801" s="1">
        <v>45213</v>
      </c>
      <c r="C801" t="s">
        <v>755</v>
      </c>
      <c r="D801" t="s">
        <v>1732</v>
      </c>
      <c r="E801" t="s">
        <v>1792</v>
      </c>
      <c r="F801">
        <v>4</v>
      </c>
      <c r="G801">
        <v>23.57</v>
      </c>
      <c r="H801">
        <v>0.1</v>
      </c>
      <c r="I801" t="s">
        <v>1824</v>
      </c>
      <c r="J801">
        <v>84.852000000000004</v>
      </c>
    </row>
    <row r="802" spans="1:10">
      <c r="A802" t="s">
        <v>2626</v>
      </c>
      <c r="B802" s="1">
        <v>45837</v>
      </c>
      <c r="C802" t="s">
        <v>1190</v>
      </c>
      <c r="D802" t="s">
        <v>1632</v>
      </c>
      <c r="E802" t="s">
        <v>1810</v>
      </c>
      <c r="F802">
        <v>2</v>
      </c>
      <c r="G802">
        <v>953.26</v>
      </c>
      <c r="H802">
        <v>0.1</v>
      </c>
      <c r="I802" t="s">
        <v>1829</v>
      </c>
      <c r="J802">
        <v>1715.8679999999999</v>
      </c>
    </row>
    <row r="803" spans="1:10">
      <c r="A803" t="s">
        <v>2627</v>
      </c>
      <c r="B803" s="1">
        <v>45277</v>
      </c>
      <c r="C803" t="s">
        <v>1089</v>
      </c>
      <c r="D803" t="s">
        <v>1694</v>
      </c>
      <c r="E803" t="s">
        <v>1779</v>
      </c>
      <c r="F803">
        <v>3</v>
      </c>
      <c r="G803">
        <v>405.13</v>
      </c>
      <c r="H803">
        <v>0.14000000000000001</v>
      </c>
      <c r="I803" t="s">
        <v>1829</v>
      </c>
      <c r="J803">
        <v>1045.2354</v>
      </c>
    </row>
    <row r="804" spans="1:10">
      <c r="A804" t="s">
        <v>2628</v>
      </c>
      <c r="B804" s="1">
        <v>45248</v>
      </c>
      <c r="C804" t="s">
        <v>1065</v>
      </c>
      <c r="D804" t="s">
        <v>1549</v>
      </c>
      <c r="E804" t="s">
        <v>1769</v>
      </c>
      <c r="F804">
        <v>2</v>
      </c>
      <c r="G804">
        <v>333.83</v>
      </c>
      <c r="H804">
        <v>0.26</v>
      </c>
      <c r="I804" t="s">
        <v>1826</v>
      </c>
      <c r="J804">
        <v>494.0684</v>
      </c>
    </row>
    <row r="805" spans="1:10">
      <c r="A805" t="s">
        <v>2629</v>
      </c>
      <c r="B805" s="1">
        <v>45741</v>
      </c>
      <c r="C805" t="s">
        <v>1047</v>
      </c>
      <c r="D805" t="s">
        <v>1730</v>
      </c>
      <c r="E805" t="s">
        <v>1766</v>
      </c>
      <c r="F805">
        <v>2</v>
      </c>
      <c r="G805">
        <v>727.18</v>
      </c>
      <c r="H805">
        <v>0.22</v>
      </c>
      <c r="I805" t="s">
        <v>1826</v>
      </c>
      <c r="J805">
        <v>1134.4007999999999</v>
      </c>
    </row>
    <row r="806" spans="1:10">
      <c r="A806" t="s">
        <v>2630</v>
      </c>
      <c r="B806" s="1">
        <v>45778</v>
      </c>
      <c r="C806" t="s">
        <v>966</v>
      </c>
      <c r="D806" t="s">
        <v>1555</v>
      </c>
      <c r="E806" t="s">
        <v>1789</v>
      </c>
      <c r="F806">
        <v>2</v>
      </c>
      <c r="G806">
        <v>516.02</v>
      </c>
      <c r="H806">
        <v>0.19</v>
      </c>
      <c r="I806" t="s">
        <v>1829</v>
      </c>
      <c r="J806">
        <v>835.95240000000001</v>
      </c>
    </row>
    <row r="807" spans="1:10">
      <c r="A807" t="s">
        <v>2631</v>
      </c>
      <c r="B807" s="1">
        <v>45361</v>
      </c>
      <c r="C807" t="s">
        <v>932</v>
      </c>
      <c r="D807" t="s">
        <v>1632</v>
      </c>
      <c r="E807" t="s">
        <v>1792</v>
      </c>
      <c r="F807">
        <v>2</v>
      </c>
      <c r="G807">
        <v>705.61</v>
      </c>
      <c r="H807">
        <v>0.28000000000000003</v>
      </c>
      <c r="I807" t="s">
        <v>1824</v>
      </c>
      <c r="J807">
        <v>1016.0784</v>
      </c>
    </row>
    <row r="808" spans="1:10">
      <c r="A808" t="s">
        <v>2632</v>
      </c>
      <c r="B808" s="1">
        <v>45414</v>
      </c>
      <c r="C808" t="s">
        <v>875</v>
      </c>
      <c r="D808" t="s">
        <v>1716</v>
      </c>
      <c r="E808" t="s">
        <v>1782</v>
      </c>
      <c r="F808">
        <v>3</v>
      </c>
      <c r="G808">
        <v>654.47</v>
      </c>
      <c r="H808">
        <v>0.18</v>
      </c>
      <c r="I808" t="s">
        <v>1829</v>
      </c>
      <c r="J808">
        <v>1609.9962</v>
      </c>
    </row>
    <row r="809" spans="1:10">
      <c r="A809" t="s">
        <v>2633</v>
      </c>
      <c r="B809" s="1">
        <v>45734</v>
      </c>
      <c r="C809" t="s">
        <v>568</v>
      </c>
      <c r="D809" t="s">
        <v>1724</v>
      </c>
      <c r="E809" t="s">
        <v>1801</v>
      </c>
      <c r="F809">
        <v>2</v>
      </c>
      <c r="G809">
        <v>315.27</v>
      </c>
      <c r="H809">
        <v>0.23</v>
      </c>
      <c r="I809" t="s">
        <v>1824</v>
      </c>
      <c r="J809">
        <v>485.51580000000001</v>
      </c>
    </row>
    <row r="810" spans="1:10">
      <c r="A810" t="s">
        <v>2634</v>
      </c>
      <c r="B810" s="1">
        <v>45623</v>
      </c>
      <c r="C810" t="s">
        <v>719</v>
      </c>
      <c r="D810" t="s">
        <v>1604</v>
      </c>
      <c r="E810" t="s">
        <v>1761</v>
      </c>
      <c r="F810">
        <v>1</v>
      </c>
      <c r="G810">
        <v>974.47</v>
      </c>
      <c r="H810">
        <v>0.05</v>
      </c>
      <c r="I810" t="s">
        <v>1824</v>
      </c>
      <c r="J810">
        <v>925.74649999999997</v>
      </c>
    </row>
    <row r="811" spans="1:10">
      <c r="A811" t="s">
        <v>2635</v>
      </c>
      <c r="B811" s="1">
        <v>45340</v>
      </c>
      <c r="C811" t="s">
        <v>247</v>
      </c>
      <c r="D811" t="s">
        <v>1549</v>
      </c>
      <c r="E811" t="s">
        <v>1769</v>
      </c>
      <c r="F811">
        <v>2</v>
      </c>
      <c r="G811">
        <v>803.3</v>
      </c>
      <c r="H811">
        <v>0.17</v>
      </c>
      <c r="I811" t="s">
        <v>1824</v>
      </c>
      <c r="J811">
        <v>1333.4780000000001</v>
      </c>
    </row>
    <row r="812" spans="1:10">
      <c r="A812" t="s">
        <v>2636</v>
      </c>
      <c r="B812" s="1">
        <v>45447</v>
      </c>
      <c r="C812" t="s">
        <v>63</v>
      </c>
      <c r="D812" t="s">
        <v>1549</v>
      </c>
      <c r="E812" t="s">
        <v>1789</v>
      </c>
      <c r="F812">
        <v>4</v>
      </c>
      <c r="G812">
        <v>863.87</v>
      </c>
      <c r="H812">
        <v>0.21</v>
      </c>
      <c r="I812" t="s">
        <v>1829</v>
      </c>
      <c r="J812">
        <v>2729.8292000000001</v>
      </c>
    </row>
    <row r="813" spans="1:10">
      <c r="A813" t="s">
        <v>2637</v>
      </c>
      <c r="B813" s="1">
        <v>45513</v>
      </c>
      <c r="C813" t="s">
        <v>1446</v>
      </c>
      <c r="D813" t="s">
        <v>1708</v>
      </c>
      <c r="E813" t="s">
        <v>1810</v>
      </c>
      <c r="F813">
        <v>1</v>
      </c>
      <c r="G813">
        <v>450.11</v>
      </c>
      <c r="H813">
        <v>0.17</v>
      </c>
      <c r="I813" t="s">
        <v>1824</v>
      </c>
      <c r="J813">
        <v>373.59129999999999</v>
      </c>
    </row>
    <row r="814" spans="1:10">
      <c r="A814" t="s">
        <v>2638</v>
      </c>
      <c r="B814" s="1">
        <v>45486</v>
      </c>
      <c r="C814" t="s">
        <v>740</v>
      </c>
      <c r="D814" t="s">
        <v>1684</v>
      </c>
      <c r="E814" t="s">
        <v>1797</v>
      </c>
      <c r="F814">
        <v>1</v>
      </c>
      <c r="G814">
        <v>289.82</v>
      </c>
      <c r="H814">
        <v>0.18</v>
      </c>
      <c r="I814" t="s">
        <v>1829</v>
      </c>
      <c r="J814">
        <v>237.6524</v>
      </c>
    </row>
    <row r="815" spans="1:10">
      <c r="A815" t="s">
        <v>2639</v>
      </c>
      <c r="B815" s="1">
        <v>45890</v>
      </c>
      <c r="C815" t="s">
        <v>1050</v>
      </c>
      <c r="D815" t="s">
        <v>1656</v>
      </c>
      <c r="E815" t="s">
        <v>1789</v>
      </c>
      <c r="F815">
        <v>4</v>
      </c>
      <c r="G815">
        <v>250.64</v>
      </c>
      <c r="H815">
        <v>0.1</v>
      </c>
      <c r="I815" t="s">
        <v>1826</v>
      </c>
      <c r="J815">
        <v>902.30399999999997</v>
      </c>
    </row>
    <row r="816" spans="1:10">
      <c r="A816" t="s">
        <v>2640</v>
      </c>
      <c r="B816" s="1">
        <v>45876</v>
      </c>
      <c r="C816" t="s">
        <v>911</v>
      </c>
      <c r="D816" t="s">
        <v>1686</v>
      </c>
      <c r="E816" t="s">
        <v>1813</v>
      </c>
      <c r="F816">
        <v>4</v>
      </c>
      <c r="G816">
        <v>373.49</v>
      </c>
      <c r="H816">
        <v>0.16</v>
      </c>
      <c r="I816" t="s">
        <v>1829</v>
      </c>
      <c r="J816">
        <v>1254.9264000000001</v>
      </c>
    </row>
    <row r="817" spans="1:10">
      <c r="A817" t="s">
        <v>2641</v>
      </c>
      <c r="B817" s="1">
        <v>45398</v>
      </c>
      <c r="C817" t="s">
        <v>244</v>
      </c>
      <c r="D817" t="s">
        <v>1551</v>
      </c>
      <c r="E817" t="s">
        <v>1786</v>
      </c>
      <c r="F817">
        <v>4</v>
      </c>
      <c r="G817">
        <v>348.91</v>
      </c>
      <c r="H817">
        <v>0.18</v>
      </c>
      <c r="I817" t="s">
        <v>1826</v>
      </c>
      <c r="J817">
        <v>1144.4248</v>
      </c>
    </row>
    <row r="818" spans="1:10">
      <c r="A818" t="s">
        <v>2642</v>
      </c>
      <c r="B818" s="1">
        <v>45390</v>
      </c>
      <c r="C818" t="s">
        <v>387</v>
      </c>
      <c r="D818" t="s">
        <v>1736</v>
      </c>
      <c r="E818" t="s">
        <v>1807</v>
      </c>
      <c r="F818">
        <v>4</v>
      </c>
      <c r="G818">
        <v>212.96</v>
      </c>
      <c r="H818">
        <v>0.17</v>
      </c>
      <c r="I818" t="s">
        <v>1824</v>
      </c>
      <c r="J818">
        <v>707.02719999999999</v>
      </c>
    </row>
    <row r="819" spans="1:10">
      <c r="A819" t="s">
        <v>2643</v>
      </c>
      <c r="B819" s="1">
        <v>45406</v>
      </c>
      <c r="C819" t="s">
        <v>625</v>
      </c>
      <c r="D819" t="s">
        <v>1602</v>
      </c>
      <c r="E819" t="s">
        <v>1813</v>
      </c>
      <c r="F819">
        <v>3</v>
      </c>
      <c r="G819">
        <v>871.34</v>
      </c>
      <c r="H819">
        <v>0.11</v>
      </c>
      <c r="I819" t="s">
        <v>1829</v>
      </c>
      <c r="J819">
        <v>2326.4778000000001</v>
      </c>
    </row>
    <row r="820" spans="1:10">
      <c r="A820" t="s">
        <v>2644</v>
      </c>
      <c r="B820" s="1">
        <v>45844</v>
      </c>
      <c r="C820" t="s">
        <v>356</v>
      </c>
      <c r="D820" t="s">
        <v>1736</v>
      </c>
      <c r="E820" t="s">
        <v>1752</v>
      </c>
      <c r="F820">
        <v>2</v>
      </c>
      <c r="G820">
        <v>698.94</v>
      </c>
      <c r="H820">
        <v>0.06</v>
      </c>
      <c r="I820" t="s">
        <v>1824</v>
      </c>
      <c r="J820">
        <v>1314.0072</v>
      </c>
    </row>
    <row r="821" spans="1:10">
      <c r="A821" t="s">
        <v>2645</v>
      </c>
      <c r="B821" s="1">
        <v>45697</v>
      </c>
      <c r="C821" t="s">
        <v>996</v>
      </c>
      <c r="D821" t="s">
        <v>1696</v>
      </c>
      <c r="E821" t="s">
        <v>1752</v>
      </c>
      <c r="F821">
        <v>1</v>
      </c>
      <c r="G821">
        <v>719.94</v>
      </c>
      <c r="H821">
        <v>0.23</v>
      </c>
      <c r="I821" t="s">
        <v>1829</v>
      </c>
      <c r="J821">
        <v>554.35380000000009</v>
      </c>
    </row>
    <row r="822" spans="1:10">
      <c r="A822" t="s">
        <v>2646</v>
      </c>
      <c r="B822" s="1">
        <v>45607</v>
      </c>
      <c r="C822" t="s">
        <v>36</v>
      </c>
      <c r="D822" t="s">
        <v>1604</v>
      </c>
      <c r="E822" t="s">
        <v>1769</v>
      </c>
      <c r="F822">
        <v>2</v>
      </c>
      <c r="G822">
        <v>278.16000000000003</v>
      </c>
      <c r="H822">
        <v>0.22</v>
      </c>
      <c r="I822" t="s">
        <v>1826</v>
      </c>
      <c r="J822">
        <v>433.92960000000011</v>
      </c>
    </row>
    <row r="823" spans="1:10">
      <c r="A823" t="s">
        <v>2647</v>
      </c>
      <c r="B823" s="1">
        <v>45307</v>
      </c>
      <c r="C823" t="s">
        <v>202</v>
      </c>
      <c r="D823" t="s">
        <v>1646</v>
      </c>
      <c r="E823" t="s">
        <v>1773</v>
      </c>
      <c r="F823">
        <v>1</v>
      </c>
      <c r="G823">
        <v>678.9</v>
      </c>
      <c r="H823">
        <v>0.17</v>
      </c>
      <c r="I823" t="s">
        <v>1824</v>
      </c>
      <c r="J823">
        <v>563.48699999999997</v>
      </c>
    </row>
    <row r="824" spans="1:10">
      <c r="A824" t="s">
        <v>2648</v>
      </c>
      <c r="B824" s="1">
        <v>45520</v>
      </c>
      <c r="C824" t="s">
        <v>71</v>
      </c>
      <c r="D824" t="s">
        <v>1598</v>
      </c>
      <c r="E824" t="s">
        <v>1801</v>
      </c>
      <c r="F824">
        <v>4</v>
      </c>
      <c r="G824">
        <v>94.13</v>
      </c>
      <c r="H824">
        <v>0.15</v>
      </c>
      <c r="I824" t="s">
        <v>1824</v>
      </c>
      <c r="J824">
        <v>320.04199999999997</v>
      </c>
    </row>
    <row r="825" spans="1:10">
      <c r="A825" t="s">
        <v>2649</v>
      </c>
      <c r="B825" s="1">
        <v>45933</v>
      </c>
      <c r="C825" t="s">
        <v>1365</v>
      </c>
      <c r="D825" t="s">
        <v>1636</v>
      </c>
      <c r="E825" t="s">
        <v>1757</v>
      </c>
      <c r="F825">
        <v>4</v>
      </c>
      <c r="G825">
        <v>415.02</v>
      </c>
      <c r="H825">
        <v>0.01</v>
      </c>
      <c r="I825" t="s">
        <v>1826</v>
      </c>
      <c r="J825">
        <v>1643.4792</v>
      </c>
    </row>
    <row r="826" spans="1:10">
      <c r="A826" t="s">
        <v>2650</v>
      </c>
      <c r="B826" s="1">
        <v>45841</v>
      </c>
      <c r="C826" t="s">
        <v>195</v>
      </c>
      <c r="D826" t="s">
        <v>1570</v>
      </c>
      <c r="E826" t="s">
        <v>1769</v>
      </c>
      <c r="F826">
        <v>4</v>
      </c>
      <c r="G826">
        <v>780.07</v>
      </c>
      <c r="H826">
        <v>0.03</v>
      </c>
      <c r="I826" t="s">
        <v>1824</v>
      </c>
      <c r="J826">
        <v>3026.6716000000001</v>
      </c>
    </row>
    <row r="827" spans="1:10">
      <c r="A827" t="s">
        <v>2651</v>
      </c>
      <c r="B827" s="1">
        <v>45877</v>
      </c>
      <c r="C827" t="s">
        <v>1328</v>
      </c>
      <c r="D827" t="s">
        <v>1622</v>
      </c>
      <c r="E827" t="s">
        <v>1801</v>
      </c>
      <c r="F827">
        <v>4</v>
      </c>
      <c r="G827">
        <v>184.57</v>
      </c>
      <c r="H827">
        <v>0.28000000000000003</v>
      </c>
      <c r="I827" t="s">
        <v>1824</v>
      </c>
      <c r="J827">
        <v>531.5616</v>
      </c>
    </row>
    <row r="828" spans="1:10">
      <c r="A828" t="s">
        <v>2652</v>
      </c>
      <c r="B828" s="1">
        <v>45532</v>
      </c>
      <c r="C828" t="s">
        <v>911</v>
      </c>
      <c r="D828" t="s">
        <v>1678</v>
      </c>
      <c r="E828" t="s">
        <v>1769</v>
      </c>
      <c r="F828">
        <v>4</v>
      </c>
      <c r="G828">
        <v>277.58</v>
      </c>
      <c r="H828">
        <v>0.22</v>
      </c>
      <c r="I828" t="s">
        <v>1826</v>
      </c>
      <c r="J828">
        <v>866.04959999999994</v>
      </c>
    </row>
    <row r="829" spans="1:10">
      <c r="A829" t="s">
        <v>2653</v>
      </c>
      <c r="B829" s="1">
        <v>45734</v>
      </c>
      <c r="C829" t="s">
        <v>369</v>
      </c>
      <c r="D829" t="s">
        <v>1610</v>
      </c>
      <c r="E829" t="s">
        <v>1766</v>
      </c>
      <c r="F829">
        <v>1</v>
      </c>
      <c r="G829">
        <v>36.799999999999997</v>
      </c>
      <c r="H829">
        <v>0.18</v>
      </c>
      <c r="I829" t="s">
        <v>1824</v>
      </c>
      <c r="J829">
        <v>30.175999999999998</v>
      </c>
    </row>
    <row r="830" spans="1:10">
      <c r="A830" t="s">
        <v>2654</v>
      </c>
      <c r="B830" s="1">
        <v>45809</v>
      </c>
      <c r="C830" t="s">
        <v>1115</v>
      </c>
      <c r="D830" t="s">
        <v>1724</v>
      </c>
      <c r="E830" t="s">
        <v>1776</v>
      </c>
      <c r="F830">
        <v>1</v>
      </c>
      <c r="G830">
        <v>539.37</v>
      </c>
      <c r="H830">
        <v>0.14000000000000001</v>
      </c>
      <c r="I830" t="s">
        <v>1824</v>
      </c>
      <c r="J830">
        <v>463.85820000000001</v>
      </c>
    </row>
    <row r="831" spans="1:10">
      <c r="A831" t="s">
        <v>2655</v>
      </c>
      <c r="B831" s="1">
        <v>45760</v>
      </c>
      <c r="C831" t="s">
        <v>321</v>
      </c>
      <c r="D831" t="s">
        <v>1588</v>
      </c>
      <c r="E831" t="s">
        <v>1810</v>
      </c>
      <c r="F831">
        <v>1</v>
      </c>
      <c r="G831">
        <v>27.83</v>
      </c>
      <c r="H831">
        <v>0.3</v>
      </c>
      <c r="I831" t="s">
        <v>1826</v>
      </c>
      <c r="J831">
        <v>19.481000000000002</v>
      </c>
    </row>
    <row r="832" spans="1:10">
      <c r="A832" t="s">
        <v>2656</v>
      </c>
      <c r="B832" s="1">
        <v>45456</v>
      </c>
      <c r="C832" t="s">
        <v>899</v>
      </c>
      <c r="D832" t="s">
        <v>1688</v>
      </c>
      <c r="E832" t="s">
        <v>1769</v>
      </c>
      <c r="F832">
        <v>3</v>
      </c>
      <c r="G832">
        <v>698.72</v>
      </c>
      <c r="H832">
        <v>0.28000000000000003</v>
      </c>
      <c r="I832" t="s">
        <v>1829</v>
      </c>
      <c r="J832">
        <v>1509.2352000000001</v>
      </c>
    </row>
    <row r="833" spans="1:10">
      <c r="A833" t="s">
        <v>2657</v>
      </c>
      <c r="B833" s="1">
        <v>45698</v>
      </c>
      <c r="C833" t="s">
        <v>59</v>
      </c>
      <c r="D833" t="s">
        <v>1700</v>
      </c>
      <c r="E833" t="s">
        <v>1797</v>
      </c>
      <c r="F833">
        <v>4</v>
      </c>
      <c r="G833">
        <v>528.23</v>
      </c>
      <c r="H833">
        <v>0.15</v>
      </c>
      <c r="I833" t="s">
        <v>1829</v>
      </c>
      <c r="J833">
        <v>1795.982</v>
      </c>
    </row>
    <row r="834" spans="1:10">
      <c r="A834" t="s">
        <v>2658</v>
      </c>
      <c r="B834" s="1">
        <v>45548</v>
      </c>
      <c r="C834" t="s">
        <v>1513</v>
      </c>
      <c r="D834" t="s">
        <v>1640</v>
      </c>
      <c r="E834" t="s">
        <v>1804</v>
      </c>
      <c r="F834">
        <v>2</v>
      </c>
      <c r="G834">
        <v>780.9</v>
      </c>
      <c r="H834">
        <v>0.24</v>
      </c>
      <c r="I834" t="s">
        <v>1826</v>
      </c>
      <c r="J834">
        <v>1186.9680000000001</v>
      </c>
    </row>
    <row r="835" spans="1:10">
      <c r="A835" t="s">
        <v>2659</v>
      </c>
      <c r="B835" s="1">
        <v>45236</v>
      </c>
      <c r="C835" t="s">
        <v>595</v>
      </c>
      <c r="D835" t="s">
        <v>1590</v>
      </c>
      <c r="E835" t="s">
        <v>1799</v>
      </c>
      <c r="F835">
        <v>1</v>
      </c>
      <c r="G835">
        <v>977.97</v>
      </c>
      <c r="H835">
        <v>0.06</v>
      </c>
      <c r="I835" t="s">
        <v>1829</v>
      </c>
      <c r="J835">
        <v>919.29179999999997</v>
      </c>
    </row>
    <row r="836" spans="1:10">
      <c r="A836" t="s">
        <v>2660</v>
      </c>
      <c r="B836" s="1">
        <v>45310</v>
      </c>
      <c r="C836" t="s">
        <v>1154</v>
      </c>
      <c r="D836" t="s">
        <v>1714</v>
      </c>
      <c r="E836" t="s">
        <v>1794</v>
      </c>
      <c r="F836">
        <v>4</v>
      </c>
      <c r="G836">
        <v>354.65</v>
      </c>
      <c r="H836">
        <v>0.19</v>
      </c>
      <c r="I836" t="s">
        <v>1824</v>
      </c>
      <c r="J836">
        <v>1149.066</v>
      </c>
    </row>
    <row r="837" spans="1:10">
      <c r="A837" t="s">
        <v>2661</v>
      </c>
      <c r="B837" s="1">
        <v>45376</v>
      </c>
      <c r="C837" t="s">
        <v>899</v>
      </c>
      <c r="D837" t="s">
        <v>1684</v>
      </c>
      <c r="E837" t="s">
        <v>1813</v>
      </c>
      <c r="F837">
        <v>1</v>
      </c>
      <c r="G837">
        <v>671.62</v>
      </c>
      <c r="H837">
        <v>0.09</v>
      </c>
      <c r="I837" t="s">
        <v>1829</v>
      </c>
      <c r="J837">
        <v>611.17420000000004</v>
      </c>
    </row>
    <row r="838" spans="1:10">
      <c r="A838" t="s">
        <v>2662</v>
      </c>
      <c r="B838" s="1">
        <v>45914</v>
      </c>
      <c r="C838" t="s">
        <v>999</v>
      </c>
      <c r="D838" t="s">
        <v>1712</v>
      </c>
      <c r="E838" t="s">
        <v>1766</v>
      </c>
      <c r="F838">
        <v>1</v>
      </c>
      <c r="G838">
        <v>867.32</v>
      </c>
      <c r="H838">
        <v>0.28999999999999998</v>
      </c>
      <c r="I838" t="s">
        <v>1826</v>
      </c>
      <c r="J838">
        <v>615.79719999999998</v>
      </c>
    </row>
    <row r="839" spans="1:10">
      <c r="A839" t="s">
        <v>2663</v>
      </c>
      <c r="B839" s="1">
        <v>45336</v>
      </c>
      <c r="C839" t="s">
        <v>295</v>
      </c>
      <c r="D839" t="s">
        <v>1568</v>
      </c>
      <c r="E839" t="s">
        <v>1794</v>
      </c>
      <c r="F839">
        <v>3</v>
      </c>
      <c r="G839">
        <v>240.27</v>
      </c>
      <c r="H839">
        <v>0.15</v>
      </c>
      <c r="I839" t="s">
        <v>1826</v>
      </c>
      <c r="J839">
        <v>612.68850000000009</v>
      </c>
    </row>
    <row r="840" spans="1:10">
      <c r="A840" t="s">
        <v>2664</v>
      </c>
      <c r="B840" s="1">
        <v>45728</v>
      </c>
      <c r="C840" t="s">
        <v>275</v>
      </c>
      <c r="D840" t="s">
        <v>1604</v>
      </c>
      <c r="E840" t="s">
        <v>1804</v>
      </c>
      <c r="F840">
        <v>2</v>
      </c>
      <c r="G840">
        <v>619.12</v>
      </c>
      <c r="H840">
        <v>0.28000000000000003</v>
      </c>
      <c r="I840" t="s">
        <v>1829</v>
      </c>
      <c r="J840">
        <v>891.53279999999995</v>
      </c>
    </row>
    <row r="841" spans="1:10">
      <c r="A841" t="s">
        <v>2665</v>
      </c>
      <c r="B841" s="1">
        <v>45755</v>
      </c>
      <c r="C841" t="s">
        <v>693</v>
      </c>
      <c r="D841" t="s">
        <v>1722</v>
      </c>
      <c r="E841" t="s">
        <v>1752</v>
      </c>
      <c r="F841">
        <v>3</v>
      </c>
      <c r="G841">
        <v>693.42</v>
      </c>
      <c r="H841">
        <v>0.08</v>
      </c>
      <c r="I841" t="s">
        <v>1826</v>
      </c>
      <c r="J841">
        <v>1913.8391999999999</v>
      </c>
    </row>
    <row r="842" spans="1:10">
      <c r="A842" t="s">
        <v>2666</v>
      </c>
      <c r="B842" s="1">
        <v>45695</v>
      </c>
      <c r="C842" t="s">
        <v>381</v>
      </c>
      <c r="D842" t="s">
        <v>1644</v>
      </c>
      <c r="E842" t="s">
        <v>1789</v>
      </c>
      <c r="F842">
        <v>4</v>
      </c>
      <c r="G842">
        <v>751.63</v>
      </c>
      <c r="H842">
        <v>0.28000000000000003</v>
      </c>
      <c r="I842" t="s">
        <v>1829</v>
      </c>
      <c r="J842">
        <v>2164.6943999999999</v>
      </c>
    </row>
    <row r="843" spans="1:10">
      <c r="A843" t="s">
        <v>2667</v>
      </c>
      <c r="B843" s="1">
        <v>45380</v>
      </c>
      <c r="C843" t="s">
        <v>387</v>
      </c>
      <c r="D843" t="s">
        <v>1610</v>
      </c>
      <c r="E843" t="s">
        <v>1801</v>
      </c>
      <c r="F843">
        <v>3</v>
      </c>
      <c r="G843">
        <v>108.14</v>
      </c>
      <c r="H843">
        <v>0.19</v>
      </c>
      <c r="I843" t="s">
        <v>1829</v>
      </c>
      <c r="J843">
        <v>262.78019999999998</v>
      </c>
    </row>
    <row r="844" spans="1:10">
      <c r="A844" t="s">
        <v>2668</v>
      </c>
      <c r="B844" s="1">
        <v>45446</v>
      </c>
      <c r="C844" t="s">
        <v>818</v>
      </c>
      <c r="D844" t="s">
        <v>1602</v>
      </c>
      <c r="E844" t="s">
        <v>1769</v>
      </c>
      <c r="F844">
        <v>1</v>
      </c>
      <c r="G844">
        <v>964.11</v>
      </c>
      <c r="H844">
        <v>0.17</v>
      </c>
      <c r="I844" t="s">
        <v>1829</v>
      </c>
      <c r="J844">
        <v>800.21129999999994</v>
      </c>
    </row>
    <row r="845" spans="1:10">
      <c r="A845" t="s">
        <v>2669</v>
      </c>
      <c r="B845" s="1">
        <v>45525</v>
      </c>
      <c r="C845" t="s">
        <v>449</v>
      </c>
      <c r="D845" t="s">
        <v>1586</v>
      </c>
      <c r="E845" t="s">
        <v>1752</v>
      </c>
      <c r="F845">
        <v>1</v>
      </c>
      <c r="G845">
        <v>346.2</v>
      </c>
      <c r="H845">
        <v>0.28999999999999998</v>
      </c>
      <c r="I845" t="s">
        <v>1824</v>
      </c>
      <c r="J845">
        <v>245.80199999999999</v>
      </c>
    </row>
    <row r="846" spans="1:10">
      <c r="A846" t="s">
        <v>2670</v>
      </c>
      <c r="B846" s="1">
        <v>45527</v>
      </c>
      <c r="C846" t="s">
        <v>1411</v>
      </c>
      <c r="D846" t="s">
        <v>1634</v>
      </c>
      <c r="E846" t="s">
        <v>1801</v>
      </c>
      <c r="F846">
        <v>3</v>
      </c>
      <c r="G846">
        <v>791.75</v>
      </c>
      <c r="H846">
        <v>0.28999999999999998</v>
      </c>
      <c r="I846" t="s">
        <v>1824</v>
      </c>
      <c r="J846">
        <v>1686.4275</v>
      </c>
    </row>
    <row r="847" spans="1:10">
      <c r="A847" t="s">
        <v>2671</v>
      </c>
      <c r="B847" s="1">
        <v>45265</v>
      </c>
      <c r="C847" t="s">
        <v>1005</v>
      </c>
      <c r="D847" t="s">
        <v>1626</v>
      </c>
      <c r="E847" t="s">
        <v>1797</v>
      </c>
      <c r="F847">
        <v>1</v>
      </c>
      <c r="G847">
        <v>529.84</v>
      </c>
      <c r="H847">
        <v>0.13</v>
      </c>
      <c r="I847" t="s">
        <v>1826</v>
      </c>
      <c r="J847">
        <v>460.96080000000001</v>
      </c>
    </row>
    <row r="848" spans="1:10">
      <c r="A848" t="s">
        <v>2672</v>
      </c>
      <c r="B848" s="1">
        <v>45936</v>
      </c>
      <c r="C848" t="s">
        <v>1452</v>
      </c>
      <c r="D848" t="s">
        <v>1656</v>
      </c>
      <c r="E848" t="s">
        <v>1766</v>
      </c>
      <c r="F848">
        <v>3</v>
      </c>
      <c r="G848">
        <v>582.57000000000005</v>
      </c>
      <c r="H848">
        <v>0.11</v>
      </c>
      <c r="I848" t="s">
        <v>1826</v>
      </c>
      <c r="J848">
        <v>1555.4619</v>
      </c>
    </row>
    <row r="849" spans="1:10">
      <c r="A849" t="s">
        <v>2673</v>
      </c>
      <c r="B849" s="1">
        <v>45242</v>
      </c>
      <c r="C849" t="s">
        <v>687</v>
      </c>
      <c r="D849" t="s">
        <v>1738</v>
      </c>
      <c r="E849" t="s">
        <v>1807</v>
      </c>
      <c r="F849">
        <v>1</v>
      </c>
      <c r="G849">
        <v>219.81</v>
      </c>
      <c r="H849">
        <v>0.22</v>
      </c>
      <c r="I849" t="s">
        <v>1829</v>
      </c>
      <c r="J849">
        <v>171.45179999999999</v>
      </c>
    </row>
    <row r="850" spans="1:10">
      <c r="A850" t="s">
        <v>2674</v>
      </c>
      <c r="B850" s="1">
        <v>45437</v>
      </c>
      <c r="C850" t="s">
        <v>1527</v>
      </c>
      <c r="D850" t="s">
        <v>1688</v>
      </c>
      <c r="E850" t="s">
        <v>1810</v>
      </c>
      <c r="F850">
        <v>4</v>
      </c>
      <c r="G850">
        <v>883.31</v>
      </c>
      <c r="H850">
        <v>0.27</v>
      </c>
      <c r="I850" t="s">
        <v>1824</v>
      </c>
      <c r="J850">
        <v>2579.2651999999998</v>
      </c>
    </row>
    <row r="851" spans="1:10">
      <c r="A851" t="s">
        <v>2675</v>
      </c>
      <c r="B851" s="1">
        <v>45627</v>
      </c>
      <c r="C851" t="s">
        <v>752</v>
      </c>
      <c r="D851" t="s">
        <v>1582</v>
      </c>
      <c r="E851" t="s">
        <v>1799</v>
      </c>
      <c r="F851">
        <v>4</v>
      </c>
      <c r="G851">
        <v>329.06</v>
      </c>
      <c r="H851">
        <v>0.04</v>
      </c>
      <c r="I851" t="s">
        <v>1829</v>
      </c>
      <c r="J851">
        <v>1263.5904</v>
      </c>
    </row>
    <row r="852" spans="1:10">
      <c r="A852" t="s">
        <v>2676</v>
      </c>
      <c r="B852" s="1">
        <v>45678</v>
      </c>
      <c r="C852" t="s">
        <v>372</v>
      </c>
      <c r="D852" t="s">
        <v>1684</v>
      </c>
      <c r="E852" t="s">
        <v>1792</v>
      </c>
      <c r="F852">
        <v>1</v>
      </c>
      <c r="G852">
        <v>935.78</v>
      </c>
      <c r="H852">
        <v>0.03</v>
      </c>
      <c r="I852" t="s">
        <v>1826</v>
      </c>
      <c r="J852">
        <v>907.70659999999998</v>
      </c>
    </row>
    <row r="853" spans="1:10">
      <c r="A853" t="s">
        <v>2677</v>
      </c>
      <c r="B853" s="1">
        <v>45484</v>
      </c>
      <c r="C853" t="s">
        <v>1008</v>
      </c>
      <c r="D853" t="s">
        <v>1668</v>
      </c>
      <c r="E853" t="s">
        <v>1789</v>
      </c>
      <c r="F853">
        <v>4</v>
      </c>
      <c r="G853">
        <v>597.79999999999995</v>
      </c>
      <c r="H853">
        <v>0.2</v>
      </c>
      <c r="I853" t="s">
        <v>1824</v>
      </c>
      <c r="J853">
        <v>1912.96</v>
      </c>
    </row>
    <row r="854" spans="1:10">
      <c r="A854" t="s">
        <v>2678</v>
      </c>
      <c r="B854" s="1">
        <v>45700</v>
      </c>
      <c r="C854" t="s">
        <v>827</v>
      </c>
      <c r="D854" t="s">
        <v>1574</v>
      </c>
      <c r="E854" t="s">
        <v>1810</v>
      </c>
      <c r="F854">
        <v>4</v>
      </c>
      <c r="G854">
        <v>266.98</v>
      </c>
      <c r="H854">
        <v>0.16</v>
      </c>
      <c r="I854" t="s">
        <v>1824</v>
      </c>
      <c r="J854">
        <v>897.05280000000005</v>
      </c>
    </row>
    <row r="855" spans="1:10">
      <c r="A855" t="s">
        <v>2679</v>
      </c>
      <c r="B855" s="1">
        <v>45873</v>
      </c>
      <c r="C855" t="s">
        <v>1266</v>
      </c>
      <c r="D855" t="s">
        <v>1688</v>
      </c>
      <c r="E855" t="s">
        <v>1801</v>
      </c>
      <c r="F855">
        <v>3</v>
      </c>
      <c r="G855">
        <v>360.18</v>
      </c>
      <c r="H855">
        <v>0.03</v>
      </c>
      <c r="I855" t="s">
        <v>1824</v>
      </c>
      <c r="J855">
        <v>1048.1238000000001</v>
      </c>
    </row>
    <row r="856" spans="1:10">
      <c r="A856" t="s">
        <v>2680</v>
      </c>
      <c r="B856" s="1">
        <v>45860</v>
      </c>
      <c r="C856" t="s">
        <v>1136</v>
      </c>
      <c r="D856" t="s">
        <v>1660</v>
      </c>
      <c r="E856" t="s">
        <v>1752</v>
      </c>
      <c r="F856">
        <v>3</v>
      </c>
      <c r="G856">
        <v>247.41</v>
      </c>
      <c r="H856">
        <v>0.05</v>
      </c>
      <c r="I856" t="s">
        <v>1829</v>
      </c>
      <c r="J856">
        <v>705.11850000000004</v>
      </c>
    </row>
    <row r="857" spans="1:10">
      <c r="A857" t="s">
        <v>2681</v>
      </c>
      <c r="B857" s="1">
        <v>45235</v>
      </c>
      <c r="C857" t="s">
        <v>284</v>
      </c>
      <c r="D857" t="s">
        <v>1638</v>
      </c>
      <c r="E857" t="s">
        <v>1801</v>
      </c>
      <c r="F857">
        <v>3</v>
      </c>
      <c r="G857">
        <v>674.66</v>
      </c>
      <c r="H857">
        <v>0.23</v>
      </c>
      <c r="I857" t="s">
        <v>1824</v>
      </c>
      <c r="J857">
        <v>1558.4646</v>
      </c>
    </row>
    <row r="858" spans="1:10">
      <c r="A858" t="s">
        <v>2682</v>
      </c>
      <c r="B858" s="1">
        <v>45874</v>
      </c>
      <c r="C858" t="s">
        <v>1289</v>
      </c>
      <c r="D858" t="s">
        <v>1632</v>
      </c>
      <c r="E858" t="s">
        <v>1769</v>
      </c>
      <c r="F858">
        <v>1</v>
      </c>
      <c r="G858">
        <v>913.98</v>
      </c>
      <c r="H858">
        <v>0.27</v>
      </c>
      <c r="I858" t="s">
        <v>1826</v>
      </c>
      <c r="J858">
        <v>667.20539999999994</v>
      </c>
    </row>
    <row r="859" spans="1:10">
      <c r="A859" t="s">
        <v>2683</v>
      </c>
      <c r="B859" s="1">
        <v>45769</v>
      </c>
      <c r="C859" t="s">
        <v>990</v>
      </c>
      <c r="D859" t="s">
        <v>1734</v>
      </c>
      <c r="E859" t="s">
        <v>1789</v>
      </c>
      <c r="F859">
        <v>4</v>
      </c>
      <c r="G859">
        <v>370.5</v>
      </c>
      <c r="H859">
        <v>0.13</v>
      </c>
      <c r="I859" t="s">
        <v>1826</v>
      </c>
      <c r="J859">
        <v>1289.3399999999999</v>
      </c>
    </row>
    <row r="860" spans="1:10">
      <c r="A860" t="s">
        <v>2684</v>
      </c>
      <c r="B860" s="1">
        <v>45619</v>
      </c>
      <c r="C860" t="s">
        <v>1121</v>
      </c>
      <c r="D860" t="s">
        <v>1692</v>
      </c>
      <c r="E860" t="s">
        <v>1797</v>
      </c>
      <c r="F860">
        <v>1</v>
      </c>
      <c r="G860">
        <v>735.1</v>
      </c>
      <c r="H860">
        <v>0.1</v>
      </c>
      <c r="I860" t="s">
        <v>1826</v>
      </c>
      <c r="J860">
        <v>661.59</v>
      </c>
    </row>
    <row r="861" spans="1:10">
      <c r="A861" t="s">
        <v>2685</v>
      </c>
      <c r="B861" s="1">
        <v>45614</v>
      </c>
      <c r="C861" t="s">
        <v>461</v>
      </c>
      <c r="D861" t="s">
        <v>1706</v>
      </c>
      <c r="E861" t="s">
        <v>1761</v>
      </c>
      <c r="F861">
        <v>3</v>
      </c>
      <c r="G861">
        <v>448.55</v>
      </c>
      <c r="H861">
        <v>0.05</v>
      </c>
      <c r="I861" t="s">
        <v>1824</v>
      </c>
      <c r="J861">
        <v>1278.3675000000001</v>
      </c>
    </row>
    <row r="862" spans="1:10">
      <c r="A862" t="s">
        <v>2686</v>
      </c>
      <c r="B862" s="1">
        <v>45691</v>
      </c>
      <c r="C862" t="s">
        <v>221</v>
      </c>
      <c r="D862" t="s">
        <v>1716</v>
      </c>
      <c r="E862" t="s">
        <v>1797</v>
      </c>
      <c r="F862">
        <v>3</v>
      </c>
      <c r="G862">
        <v>904.96</v>
      </c>
      <c r="H862">
        <v>7.0000000000000007E-2</v>
      </c>
      <c r="I862" t="s">
        <v>1829</v>
      </c>
      <c r="J862">
        <v>2524.8384000000001</v>
      </c>
    </row>
    <row r="863" spans="1:10">
      <c r="A863" t="s">
        <v>2687</v>
      </c>
      <c r="B863" s="1">
        <v>45608</v>
      </c>
      <c r="C863" t="s">
        <v>1187</v>
      </c>
      <c r="D863" t="s">
        <v>1684</v>
      </c>
      <c r="E863" t="s">
        <v>1797</v>
      </c>
      <c r="F863">
        <v>4</v>
      </c>
      <c r="G863">
        <v>408.72</v>
      </c>
      <c r="H863">
        <v>0.16</v>
      </c>
      <c r="I863" t="s">
        <v>1829</v>
      </c>
      <c r="J863">
        <v>1373.2991999999999</v>
      </c>
    </row>
    <row r="864" spans="1:10">
      <c r="A864" t="s">
        <v>2688</v>
      </c>
      <c r="B864" s="1">
        <v>45412</v>
      </c>
      <c r="C864" t="s">
        <v>896</v>
      </c>
      <c r="D864" t="s">
        <v>1690</v>
      </c>
      <c r="E864" t="s">
        <v>1766</v>
      </c>
      <c r="F864">
        <v>4</v>
      </c>
      <c r="G864">
        <v>770.65</v>
      </c>
      <c r="H864">
        <v>0.27</v>
      </c>
      <c r="I864" t="s">
        <v>1824</v>
      </c>
      <c r="J864">
        <v>2250.2979999999998</v>
      </c>
    </row>
    <row r="865" spans="1:10">
      <c r="A865" t="s">
        <v>2689</v>
      </c>
      <c r="B865" s="1">
        <v>45767</v>
      </c>
      <c r="C865" t="s">
        <v>663</v>
      </c>
      <c r="D865" t="s">
        <v>1608</v>
      </c>
      <c r="E865" t="s">
        <v>1776</v>
      </c>
      <c r="F865">
        <v>1</v>
      </c>
      <c r="G865">
        <v>649.22</v>
      </c>
      <c r="H865">
        <v>0.03</v>
      </c>
      <c r="I865" t="s">
        <v>1829</v>
      </c>
      <c r="J865">
        <v>629.74340000000007</v>
      </c>
    </row>
    <row r="866" spans="1:10">
      <c r="A866" t="s">
        <v>2690</v>
      </c>
      <c r="B866" s="1">
        <v>45428</v>
      </c>
      <c r="C866" t="s">
        <v>1092</v>
      </c>
      <c r="D866" t="s">
        <v>1614</v>
      </c>
      <c r="E866" t="s">
        <v>1789</v>
      </c>
      <c r="F866">
        <v>2</v>
      </c>
      <c r="G866">
        <v>379.78</v>
      </c>
      <c r="H866">
        <v>0.2</v>
      </c>
      <c r="I866" t="s">
        <v>1824</v>
      </c>
      <c r="J866">
        <v>607.64800000000002</v>
      </c>
    </row>
    <row r="867" spans="1:10">
      <c r="A867" t="s">
        <v>2691</v>
      </c>
      <c r="B867" s="1">
        <v>45770</v>
      </c>
      <c r="C867" t="s">
        <v>794</v>
      </c>
      <c r="D867" t="s">
        <v>1634</v>
      </c>
      <c r="E867" t="s">
        <v>1782</v>
      </c>
      <c r="F867">
        <v>3</v>
      </c>
      <c r="G867">
        <v>924.15</v>
      </c>
      <c r="H867">
        <v>0.1</v>
      </c>
      <c r="I867" t="s">
        <v>1826</v>
      </c>
      <c r="J867">
        <v>2495.2049999999999</v>
      </c>
    </row>
    <row r="868" spans="1:10">
      <c r="A868" t="s">
        <v>2692</v>
      </c>
      <c r="B868" s="1">
        <v>45571</v>
      </c>
      <c r="C868" t="s">
        <v>1446</v>
      </c>
      <c r="D868" t="s">
        <v>1638</v>
      </c>
      <c r="E868" t="s">
        <v>1807</v>
      </c>
      <c r="F868">
        <v>3</v>
      </c>
      <c r="G868">
        <v>144.66999999999999</v>
      </c>
      <c r="H868">
        <v>0.28999999999999998</v>
      </c>
      <c r="I868" t="s">
        <v>1829</v>
      </c>
      <c r="J868">
        <v>308.14710000000002</v>
      </c>
    </row>
    <row r="869" spans="1:10">
      <c r="A869" t="s">
        <v>2693</v>
      </c>
      <c r="B869" s="1">
        <v>45700</v>
      </c>
      <c r="C869" t="s">
        <v>419</v>
      </c>
      <c r="D869" t="s">
        <v>1614</v>
      </c>
      <c r="E869" t="s">
        <v>1801</v>
      </c>
      <c r="F869">
        <v>2</v>
      </c>
      <c r="G869">
        <v>667.17</v>
      </c>
      <c r="H869">
        <v>0.1</v>
      </c>
      <c r="I869" t="s">
        <v>1826</v>
      </c>
      <c r="J869">
        <v>1200.9059999999999</v>
      </c>
    </row>
    <row r="870" spans="1:10">
      <c r="A870" t="s">
        <v>2694</v>
      </c>
      <c r="B870" s="1">
        <v>45382</v>
      </c>
      <c r="C870" t="s">
        <v>1252</v>
      </c>
      <c r="D870" t="s">
        <v>1680</v>
      </c>
      <c r="E870" t="s">
        <v>1766</v>
      </c>
      <c r="F870">
        <v>1</v>
      </c>
      <c r="G870">
        <v>984.6</v>
      </c>
      <c r="H870">
        <v>0.22</v>
      </c>
      <c r="I870" t="s">
        <v>1824</v>
      </c>
      <c r="J870">
        <v>767.98800000000006</v>
      </c>
    </row>
    <row r="871" spans="1:10">
      <c r="A871" t="s">
        <v>2695</v>
      </c>
      <c r="B871" s="1">
        <v>45260</v>
      </c>
      <c r="C871" t="s">
        <v>887</v>
      </c>
      <c r="D871" t="s">
        <v>1574</v>
      </c>
      <c r="E871" t="s">
        <v>1782</v>
      </c>
      <c r="F871">
        <v>1</v>
      </c>
      <c r="G871">
        <v>139.29</v>
      </c>
      <c r="H871">
        <v>0</v>
      </c>
      <c r="I871" t="s">
        <v>1824</v>
      </c>
      <c r="J871">
        <v>139.29</v>
      </c>
    </row>
    <row r="872" spans="1:10">
      <c r="A872" t="s">
        <v>2696</v>
      </c>
      <c r="B872" s="1">
        <v>45702</v>
      </c>
      <c r="C872" t="s">
        <v>134</v>
      </c>
      <c r="D872" t="s">
        <v>1580</v>
      </c>
      <c r="E872" t="s">
        <v>1782</v>
      </c>
      <c r="F872">
        <v>3</v>
      </c>
      <c r="G872">
        <v>459.57</v>
      </c>
      <c r="H872">
        <v>0.1</v>
      </c>
      <c r="I872" t="s">
        <v>1829</v>
      </c>
      <c r="J872">
        <v>1240.8389999999999</v>
      </c>
    </row>
    <row r="873" spans="1:10">
      <c r="A873" t="s">
        <v>2697</v>
      </c>
      <c r="B873" s="1">
        <v>45302</v>
      </c>
      <c r="C873" t="s">
        <v>244</v>
      </c>
      <c r="D873" t="s">
        <v>1628</v>
      </c>
      <c r="E873" t="s">
        <v>1801</v>
      </c>
      <c r="F873">
        <v>1</v>
      </c>
      <c r="G873">
        <v>517.82000000000005</v>
      </c>
      <c r="H873">
        <v>0.28999999999999998</v>
      </c>
      <c r="I873" t="s">
        <v>1824</v>
      </c>
      <c r="J873">
        <v>367.65219999999999</v>
      </c>
    </row>
    <row r="874" spans="1:10">
      <c r="A874" t="s">
        <v>2698</v>
      </c>
      <c r="B874" s="1">
        <v>45653</v>
      </c>
      <c r="C874" t="s">
        <v>1184</v>
      </c>
      <c r="D874" t="s">
        <v>1700</v>
      </c>
      <c r="E874" t="s">
        <v>1776</v>
      </c>
      <c r="F874">
        <v>4</v>
      </c>
      <c r="G874">
        <v>282.45</v>
      </c>
      <c r="H874">
        <v>0.28999999999999998</v>
      </c>
      <c r="I874" t="s">
        <v>1829</v>
      </c>
      <c r="J874">
        <v>802.1579999999999</v>
      </c>
    </row>
    <row r="875" spans="1:10">
      <c r="A875" t="s">
        <v>2699</v>
      </c>
      <c r="B875" s="1">
        <v>45250</v>
      </c>
      <c r="C875" t="s">
        <v>1405</v>
      </c>
      <c r="D875" t="s">
        <v>1722</v>
      </c>
      <c r="E875" t="s">
        <v>1779</v>
      </c>
      <c r="F875">
        <v>2</v>
      </c>
      <c r="G875">
        <v>386.46</v>
      </c>
      <c r="H875">
        <v>0.23</v>
      </c>
      <c r="I875" t="s">
        <v>1829</v>
      </c>
      <c r="J875">
        <v>595.14840000000004</v>
      </c>
    </row>
    <row r="876" spans="1:10">
      <c r="A876" t="s">
        <v>2700</v>
      </c>
      <c r="B876" s="1">
        <v>45661</v>
      </c>
      <c r="C876" t="s">
        <v>640</v>
      </c>
      <c r="D876" t="s">
        <v>1586</v>
      </c>
      <c r="E876" t="s">
        <v>1766</v>
      </c>
      <c r="F876">
        <v>1</v>
      </c>
      <c r="G876">
        <v>270.45</v>
      </c>
      <c r="H876">
        <v>0.15</v>
      </c>
      <c r="I876" t="s">
        <v>1829</v>
      </c>
      <c r="J876">
        <v>229.88249999999999</v>
      </c>
    </row>
    <row r="877" spans="1:10">
      <c r="A877" t="s">
        <v>2701</v>
      </c>
      <c r="B877" s="1">
        <v>45493</v>
      </c>
      <c r="C877" t="s">
        <v>160</v>
      </c>
      <c r="D877" t="s">
        <v>1700</v>
      </c>
      <c r="E877" t="s">
        <v>1789</v>
      </c>
      <c r="F877">
        <v>4</v>
      </c>
      <c r="G877">
        <v>762.94</v>
      </c>
      <c r="H877">
        <v>0.09</v>
      </c>
      <c r="I877" t="s">
        <v>1829</v>
      </c>
      <c r="J877">
        <v>2777.1016</v>
      </c>
    </row>
    <row r="878" spans="1:10">
      <c r="A878" t="s">
        <v>2702</v>
      </c>
      <c r="B878" s="1">
        <v>45242</v>
      </c>
      <c r="C878" t="s">
        <v>1518</v>
      </c>
      <c r="D878" t="s">
        <v>1630</v>
      </c>
      <c r="E878" t="s">
        <v>1797</v>
      </c>
      <c r="F878">
        <v>1</v>
      </c>
      <c r="G878">
        <v>409.03</v>
      </c>
      <c r="H878">
        <v>0.25</v>
      </c>
      <c r="I878" t="s">
        <v>1829</v>
      </c>
      <c r="J878">
        <v>306.77249999999998</v>
      </c>
    </row>
    <row r="879" spans="1:10">
      <c r="A879" t="s">
        <v>2703</v>
      </c>
      <c r="B879" s="1">
        <v>45411</v>
      </c>
      <c r="C879" t="s">
        <v>711</v>
      </c>
      <c r="D879" t="s">
        <v>1740</v>
      </c>
      <c r="E879" t="s">
        <v>1810</v>
      </c>
      <c r="F879">
        <v>2</v>
      </c>
      <c r="G879">
        <v>891.13</v>
      </c>
      <c r="H879">
        <v>0.13</v>
      </c>
      <c r="I879" t="s">
        <v>1824</v>
      </c>
      <c r="J879">
        <v>1550.5662</v>
      </c>
    </row>
    <row r="880" spans="1:10">
      <c r="A880" t="s">
        <v>2704</v>
      </c>
      <c r="B880" s="1">
        <v>45593</v>
      </c>
      <c r="C880" t="s">
        <v>130</v>
      </c>
      <c r="D880" t="s">
        <v>1732</v>
      </c>
      <c r="E880" t="s">
        <v>1804</v>
      </c>
      <c r="F880">
        <v>1</v>
      </c>
      <c r="G880">
        <v>553.38</v>
      </c>
      <c r="H880">
        <v>0.21</v>
      </c>
      <c r="I880" t="s">
        <v>1826</v>
      </c>
      <c r="J880">
        <v>437.17020000000002</v>
      </c>
    </row>
    <row r="881" spans="1:10">
      <c r="A881" t="s">
        <v>2705</v>
      </c>
      <c r="B881" s="1">
        <v>45281</v>
      </c>
      <c r="C881" t="s">
        <v>535</v>
      </c>
      <c r="D881" t="s">
        <v>1718</v>
      </c>
      <c r="E881" t="s">
        <v>1797</v>
      </c>
      <c r="F881">
        <v>2</v>
      </c>
      <c r="G881">
        <v>652.29999999999995</v>
      </c>
      <c r="H881">
        <v>0.16</v>
      </c>
      <c r="I881" t="s">
        <v>1829</v>
      </c>
      <c r="J881">
        <v>1095.864</v>
      </c>
    </row>
    <row r="882" spans="1:10">
      <c r="A882" t="s">
        <v>2706</v>
      </c>
      <c r="B882" s="1">
        <v>45575</v>
      </c>
      <c r="C882" t="s">
        <v>422</v>
      </c>
      <c r="D882" t="s">
        <v>1632</v>
      </c>
      <c r="E882" t="s">
        <v>1786</v>
      </c>
      <c r="F882">
        <v>4</v>
      </c>
      <c r="G882">
        <v>194.36</v>
      </c>
      <c r="H882">
        <v>0.18</v>
      </c>
      <c r="I882" t="s">
        <v>1829</v>
      </c>
      <c r="J882">
        <v>637.50080000000014</v>
      </c>
    </row>
    <row r="883" spans="1:10">
      <c r="A883" t="s">
        <v>2707</v>
      </c>
      <c r="B883" s="1">
        <v>45660</v>
      </c>
      <c r="C883" t="s">
        <v>514</v>
      </c>
      <c r="D883" t="s">
        <v>1732</v>
      </c>
      <c r="E883" t="s">
        <v>1757</v>
      </c>
      <c r="F883">
        <v>3</v>
      </c>
      <c r="G883">
        <v>476.37</v>
      </c>
      <c r="H883">
        <v>0.21</v>
      </c>
      <c r="I883" t="s">
        <v>1829</v>
      </c>
      <c r="J883">
        <v>1128.9969000000001</v>
      </c>
    </row>
    <row r="884" spans="1:10">
      <c r="A884" t="s">
        <v>2708</v>
      </c>
      <c r="B884" s="1">
        <v>45360</v>
      </c>
      <c r="C884" t="s">
        <v>1142</v>
      </c>
      <c r="D884" t="s">
        <v>1628</v>
      </c>
      <c r="E884" t="s">
        <v>1773</v>
      </c>
      <c r="F884">
        <v>3</v>
      </c>
      <c r="G884">
        <v>174.57</v>
      </c>
      <c r="H884">
        <v>0</v>
      </c>
      <c r="I884" t="s">
        <v>1826</v>
      </c>
      <c r="J884">
        <v>523.71</v>
      </c>
    </row>
    <row r="885" spans="1:10">
      <c r="A885" t="s">
        <v>2709</v>
      </c>
      <c r="B885" s="1">
        <v>45526</v>
      </c>
      <c r="C885" t="s">
        <v>414</v>
      </c>
      <c r="D885" t="s">
        <v>1718</v>
      </c>
      <c r="E885" t="s">
        <v>1752</v>
      </c>
      <c r="F885">
        <v>3</v>
      </c>
      <c r="G885">
        <v>762</v>
      </c>
      <c r="H885">
        <v>0.02</v>
      </c>
      <c r="I885" t="s">
        <v>1826</v>
      </c>
      <c r="J885">
        <v>2240.2800000000002</v>
      </c>
    </row>
    <row r="886" spans="1:10">
      <c r="A886" t="s">
        <v>2710</v>
      </c>
      <c r="B886" s="1">
        <v>45395</v>
      </c>
      <c r="C886" t="s">
        <v>1319</v>
      </c>
      <c r="D886" t="s">
        <v>1692</v>
      </c>
      <c r="E886" t="s">
        <v>1813</v>
      </c>
      <c r="F886">
        <v>1</v>
      </c>
      <c r="G886">
        <v>44.08</v>
      </c>
      <c r="H886">
        <v>0.05</v>
      </c>
      <c r="I886" t="s">
        <v>1824</v>
      </c>
      <c r="J886">
        <v>41.875999999999998</v>
      </c>
    </row>
    <row r="887" spans="1:10">
      <c r="A887" t="s">
        <v>2711</v>
      </c>
      <c r="B887" s="1">
        <v>45466</v>
      </c>
      <c r="C887" t="s">
        <v>1521</v>
      </c>
      <c r="D887" t="s">
        <v>1666</v>
      </c>
      <c r="E887" t="s">
        <v>1797</v>
      </c>
      <c r="F887">
        <v>1</v>
      </c>
      <c r="G887">
        <v>992.37</v>
      </c>
      <c r="H887">
        <v>0.24</v>
      </c>
      <c r="I887" t="s">
        <v>1829</v>
      </c>
      <c r="J887">
        <v>754.20119999999997</v>
      </c>
    </row>
    <row r="888" spans="1:10">
      <c r="A888" t="s">
        <v>2712</v>
      </c>
      <c r="B888" s="1">
        <v>45876</v>
      </c>
      <c r="C888" t="s">
        <v>657</v>
      </c>
      <c r="D888" t="s">
        <v>1610</v>
      </c>
      <c r="E888" t="s">
        <v>1789</v>
      </c>
      <c r="F888">
        <v>3</v>
      </c>
      <c r="G888">
        <v>465.4</v>
      </c>
      <c r="H888">
        <v>0.28999999999999998</v>
      </c>
      <c r="I888" t="s">
        <v>1829</v>
      </c>
      <c r="J888">
        <v>991.30199999999979</v>
      </c>
    </row>
    <row r="889" spans="1:10">
      <c r="A889" t="s">
        <v>2713</v>
      </c>
      <c r="B889" s="1">
        <v>45724</v>
      </c>
      <c r="C889" t="s">
        <v>1059</v>
      </c>
      <c r="D889" t="s">
        <v>1580</v>
      </c>
      <c r="E889" t="s">
        <v>1789</v>
      </c>
      <c r="F889">
        <v>2</v>
      </c>
      <c r="G889">
        <v>693.61</v>
      </c>
      <c r="H889">
        <v>0.15</v>
      </c>
      <c r="I889" t="s">
        <v>1826</v>
      </c>
      <c r="J889">
        <v>1179.1369999999999</v>
      </c>
    </row>
    <row r="890" spans="1:10">
      <c r="A890" t="s">
        <v>2714</v>
      </c>
      <c r="B890" s="1">
        <v>45801</v>
      </c>
      <c r="C890" t="s">
        <v>1434</v>
      </c>
      <c r="D890" t="s">
        <v>1682</v>
      </c>
      <c r="E890" t="s">
        <v>1782</v>
      </c>
      <c r="F890">
        <v>2</v>
      </c>
      <c r="G890">
        <v>995.11</v>
      </c>
      <c r="H890">
        <v>0.13</v>
      </c>
      <c r="I890" t="s">
        <v>1826</v>
      </c>
      <c r="J890">
        <v>1731.4914000000001</v>
      </c>
    </row>
    <row r="891" spans="1:10">
      <c r="A891" t="s">
        <v>2715</v>
      </c>
      <c r="B891" s="1">
        <v>45749</v>
      </c>
      <c r="C891" t="s">
        <v>1190</v>
      </c>
      <c r="D891" t="s">
        <v>1594</v>
      </c>
      <c r="E891" t="s">
        <v>1769</v>
      </c>
      <c r="F891">
        <v>3</v>
      </c>
      <c r="G891">
        <v>70.97</v>
      </c>
      <c r="H891">
        <v>0.06</v>
      </c>
      <c r="I891" t="s">
        <v>1829</v>
      </c>
      <c r="J891">
        <v>200.1354</v>
      </c>
    </row>
    <row r="892" spans="1:10">
      <c r="A892" t="s">
        <v>2716</v>
      </c>
      <c r="B892" s="1">
        <v>45325</v>
      </c>
      <c r="C892" t="s">
        <v>396</v>
      </c>
      <c r="D892" t="s">
        <v>1714</v>
      </c>
      <c r="E892" t="s">
        <v>1786</v>
      </c>
      <c r="F892">
        <v>3</v>
      </c>
      <c r="G892">
        <v>470.42</v>
      </c>
      <c r="H892">
        <v>0.16</v>
      </c>
      <c r="I892" t="s">
        <v>1824</v>
      </c>
      <c r="J892">
        <v>1185.4584</v>
      </c>
    </row>
    <row r="893" spans="1:10">
      <c r="A893" t="s">
        <v>2717</v>
      </c>
      <c r="B893" s="1">
        <v>45932</v>
      </c>
      <c r="C893" t="s">
        <v>990</v>
      </c>
      <c r="D893" t="s">
        <v>1720</v>
      </c>
      <c r="E893" t="s">
        <v>1804</v>
      </c>
      <c r="F893">
        <v>2</v>
      </c>
      <c r="G893">
        <v>215.59</v>
      </c>
      <c r="H893">
        <v>0.18</v>
      </c>
      <c r="I893" t="s">
        <v>1824</v>
      </c>
      <c r="J893">
        <v>353.56760000000003</v>
      </c>
    </row>
    <row r="894" spans="1:10">
      <c r="A894" t="s">
        <v>2718</v>
      </c>
      <c r="B894" s="1">
        <v>45895</v>
      </c>
      <c r="C894" t="s">
        <v>767</v>
      </c>
      <c r="D894" t="s">
        <v>1732</v>
      </c>
      <c r="E894" t="s">
        <v>1752</v>
      </c>
      <c r="F894">
        <v>1</v>
      </c>
      <c r="G894">
        <v>533.79999999999995</v>
      </c>
      <c r="H894">
        <v>0.27</v>
      </c>
      <c r="I894" t="s">
        <v>1829</v>
      </c>
      <c r="J894">
        <v>389.67399999999998</v>
      </c>
    </row>
    <row r="895" spans="1:10">
      <c r="A895" t="s">
        <v>2719</v>
      </c>
      <c r="B895" s="1">
        <v>45614</v>
      </c>
      <c r="C895" t="s">
        <v>335</v>
      </c>
      <c r="D895" t="s">
        <v>1612</v>
      </c>
      <c r="E895" t="s">
        <v>1766</v>
      </c>
      <c r="F895">
        <v>2</v>
      </c>
      <c r="G895">
        <v>732.67</v>
      </c>
      <c r="H895">
        <v>0.24</v>
      </c>
      <c r="I895" t="s">
        <v>1826</v>
      </c>
      <c r="J895">
        <v>1113.6584</v>
      </c>
    </row>
    <row r="896" spans="1:10">
      <c r="A896" t="s">
        <v>2720</v>
      </c>
      <c r="B896" s="1">
        <v>45247</v>
      </c>
      <c r="C896" t="s">
        <v>1504</v>
      </c>
      <c r="D896" t="s">
        <v>1668</v>
      </c>
      <c r="E896" t="s">
        <v>1797</v>
      </c>
      <c r="F896">
        <v>4</v>
      </c>
      <c r="G896">
        <v>106.48</v>
      </c>
      <c r="H896">
        <v>0.1</v>
      </c>
      <c r="I896" t="s">
        <v>1829</v>
      </c>
      <c r="J896">
        <v>383.32799999999997</v>
      </c>
    </row>
    <row r="897" spans="1:10">
      <c r="A897" t="s">
        <v>2721</v>
      </c>
      <c r="B897" s="1">
        <v>45696</v>
      </c>
      <c r="C897" t="s">
        <v>372</v>
      </c>
      <c r="D897" t="s">
        <v>1662</v>
      </c>
      <c r="E897" t="s">
        <v>1766</v>
      </c>
      <c r="F897">
        <v>1</v>
      </c>
      <c r="G897">
        <v>38.950000000000003</v>
      </c>
      <c r="H897">
        <v>0.28000000000000003</v>
      </c>
      <c r="I897" t="s">
        <v>1824</v>
      </c>
      <c r="J897">
        <v>28.044</v>
      </c>
    </row>
    <row r="898" spans="1:10">
      <c r="A898" t="s">
        <v>2722</v>
      </c>
      <c r="B898" s="1">
        <v>45294</v>
      </c>
      <c r="C898" t="s">
        <v>1337</v>
      </c>
      <c r="D898" t="s">
        <v>1740</v>
      </c>
      <c r="E898" t="s">
        <v>1804</v>
      </c>
      <c r="F898">
        <v>1</v>
      </c>
      <c r="G898">
        <v>835.17</v>
      </c>
      <c r="H898">
        <v>0.02</v>
      </c>
      <c r="I898" t="s">
        <v>1829</v>
      </c>
      <c r="J898">
        <v>818.46659999999997</v>
      </c>
    </row>
    <row r="899" spans="1:10">
      <c r="A899" t="s">
        <v>2723</v>
      </c>
      <c r="B899" s="1">
        <v>45389</v>
      </c>
      <c r="C899" t="s">
        <v>458</v>
      </c>
      <c r="D899" t="s">
        <v>1714</v>
      </c>
      <c r="E899" t="s">
        <v>1766</v>
      </c>
      <c r="F899">
        <v>1</v>
      </c>
      <c r="G899">
        <v>113.07</v>
      </c>
      <c r="H899">
        <v>0.24</v>
      </c>
      <c r="I899" t="s">
        <v>1824</v>
      </c>
      <c r="J899">
        <v>85.933199999999999</v>
      </c>
    </row>
    <row r="900" spans="1:10">
      <c r="A900" t="s">
        <v>2724</v>
      </c>
      <c r="B900" s="1">
        <v>45930</v>
      </c>
      <c r="C900" t="s">
        <v>1437</v>
      </c>
      <c r="D900" t="s">
        <v>1736</v>
      </c>
      <c r="E900" t="s">
        <v>1794</v>
      </c>
      <c r="F900">
        <v>2</v>
      </c>
      <c r="G900">
        <v>451.33</v>
      </c>
      <c r="H900">
        <v>0.23</v>
      </c>
      <c r="I900" t="s">
        <v>1829</v>
      </c>
      <c r="J900">
        <v>695.04819999999995</v>
      </c>
    </row>
    <row r="901" spans="1:10">
      <c r="A901" t="s">
        <v>2725</v>
      </c>
      <c r="B901" s="1">
        <v>45456</v>
      </c>
      <c r="C901" t="s">
        <v>1163</v>
      </c>
      <c r="D901" t="s">
        <v>1720</v>
      </c>
      <c r="E901" t="s">
        <v>1776</v>
      </c>
      <c r="F901">
        <v>3</v>
      </c>
      <c r="G901">
        <v>619.80999999999995</v>
      </c>
      <c r="H901">
        <v>0.16</v>
      </c>
      <c r="I901" t="s">
        <v>1829</v>
      </c>
      <c r="J901">
        <v>1561.9212</v>
      </c>
    </row>
    <row r="902" spans="1:10">
      <c r="A902" t="s">
        <v>2726</v>
      </c>
      <c r="B902" s="1">
        <v>45713</v>
      </c>
      <c r="C902" t="s">
        <v>381</v>
      </c>
      <c r="D902" t="s">
        <v>1672</v>
      </c>
      <c r="E902" t="s">
        <v>1779</v>
      </c>
      <c r="F902">
        <v>4</v>
      </c>
      <c r="G902">
        <v>46.97</v>
      </c>
      <c r="H902">
        <v>0.26</v>
      </c>
      <c r="I902" t="s">
        <v>1826</v>
      </c>
      <c r="J902">
        <v>139.03120000000001</v>
      </c>
    </row>
    <row r="903" spans="1:10">
      <c r="A903" t="s">
        <v>2727</v>
      </c>
      <c r="B903" s="1">
        <v>45784</v>
      </c>
      <c r="C903" t="s">
        <v>607</v>
      </c>
      <c r="D903" t="s">
        <v>1640</v>
      </c>
      <c r="E903" t="s">
        <v>1761</v>
      </c>
      <c r="F903">
        <v>2</v>
      </c>
      <c r="G903">
        <v>71.48</v>
      </c>
      <c r="H903">
        <v>0.14000000000000001</v>
      </c>
      <c r="I903" t="s">
        <v>1829</v>
      </c>
      <c r="J903">
        <v>122.9456</v>
      </c>
    </row>
    <row r="904" spans="1:10">
      <c r="A904" t="s">
        <v>2728</v>
      </c>
      <c r="B904" s="1">
        <v>45812</v>
      </c>
      <c r="C904" t="s">
        <v>8</v>
      </c>
      <c r="D904" t="s">
        <v>1660</v>
      </c>
      <c r="E904" t="s">
        <v>1813</v>
      </c>
      <c r="F904">
        <v>2</v>
      </c>
      <c r="G904">
        <v>404.08</v>
      </c>
      <c r="H904">
        <v>7.0000000000000007E-2</v>
      </c>
      <c r="I904" t="s">
        <v>1824</v>
      </c>
      <c r="J904">
        <v>751.58879999999988</v>
      </c>
    </row>
    <row r="905" spans="1:10">
      <c r="A905" t="s">
        <v>2729</v>
      </c>
      <c r="B905" s="1">
        <v>45653</v>
      </c>
      <c r="C905" t="s">
        <v>842</v>
      </c>
      <c r="D905" t="s">
        <v>1582</v>
      </c>
      <c r="E905" t="s">
        <v>1804</v>
      </c>
      <c r="F905">
        <v>1</v>
      </c>
      <c r="G905">
        <v>519.91</v>
      </c>
      <c r="H905">
        <v>0.05</v>
      </c>
      <c r="I905" t="s">
        <v>1829</v>
      </c>
      <c r="J905">
        <v>493.91449999999992</v>
      </c>
    </row>
    <row r="906" spans="1:10">
      <c r="A906" t="s">
        <v>2730</v>
      </c>
      <c r="B906" s="1">
        <v>45672</v>
      </c>
      <c r="C906" t="s">
        <v>490</v>
      </c>
      <c r="D906" t="s">
        <v>1644</v>
      </c>
      <c r="E906" t="s">
        <v>1797</v>
      </c>
      <c r="F906">
        <v>3</v>
      </c>
      <c r="G906">
        <v>566.16</v>
      </c>
      <c r="H906">
        <v>0.05</v>
      </c>
      <c r="I906" t="s">
        <v>1826</v>
      </c>
      <c r="J906">
        <v>1613.556</v>
      </c>
    </row>
    <row r="907" spans="1:10">
      <c r="A907" t="s">
        <v>2731</v>
      </c>
      <c r="B907" s="1">
        <v>45799</v>
      </c>
      <c r="C907" t="s">
        <v>1223</v>
      </c>
      <c r="D907" t="s">
        <v>1652</v>
      </c>
      <c r="E907" t="s">
        <v>1789</v>
      </c>
      <c r="F907">
        <v>2</v>
      </c>
      <c r="G907">
        <v>295.12</v>
      </c>
      <c r="H907">
        <v>0.09</v>
      </c>
      <c r="I907" t="s">
        <v>1829</v>
      </c>
      <c r="J907">
        <v>537.11840000000007</v>
      </c>
    </row>
    <row r="908" spans="1:10">
      <c r="A908" t="s">
        <v>2732</v>
      </c>
      <c r="B908" s="1">
        <v>45848</v>
      </c>
      <c r="C908" t="s">
        <v>384</v>
      </c>
      <c r="D908" t="s">
        <v>1616</v>
      </c>
      <c r="E908" t="s">
        <v>1792</v>
      </c>
      <c r="F908">
        <v>2</v>
      </c>
      <c r="G908">
        <v>414.18</v>
      </c>
      <c r="H908">
        <v>0.25</v>
      </c>
      <c r="I908" t="s">
        <v>1826</v>
      </c>
      <c r="J908">
        <v>621.27</v>
      </c>
    </row>
    <row r="909" spans="1:10">
      <c r="A909" t="s">
        <v>2733</v>
      </c>
      <c r="B909" s="1">
        <v>45918</v>
      </c>
      <c r="C909" t="s">
        <v>854</v>
      </c>
      <c r="D909" t="s">
        <v>1664</v>
      </c>
      <c r="E909" t="s">
        <v>1782</v>
      </c>
      <c r="F909">
        <v>2</v>
      </c>
      <c r="G909">
        <v>433.75</v>
      </c>
      <c r="H909">
        <v>0</v>
      </c>
      <c r="I909" t="s">
        <v>1824</v>
      </c>
      <c r="J909">
        <v>867.5</v>
      </c>
    </row>
    <row r="910" spans="1:10">
      <c r="A910" t="s">
        <v>2734</v>
      </c>
      <c r="B910" s="1">
        <v>45288</v>
      </c>
      <c r="C910" t="s">
        <v>893</v>
      </c>
      <c r="D910" t="s">
        <v>1718</v>
      </c>
      <c r="E910" t="s">
        <v>1813</v>
      </c>
      <c r="F910">
        <v>3</v>
      </c>
      <c r="G910">
        <v>104.33</v>
      </c>
      <c r="H910">
        <v>0.13</v>
      </c>
      <c r="I910" t="s">
        <v>1829</v>
      </c>
      <c r="J910">
        <v>272.30130000000003</v>
      </c>
    </row>
    <row r="911" spans="1:10">
      <c r="A911" t="s">
        <v>2735</v>
      </c>
      <c r="B911" s="1">
        <v>45477</v>
      </c>
      <c r="C911" t="s">
        <v>1431</v>
      </c>
      <c r="D911" t="s">
        <v>1553</v>
      </c>
      <c r="E911" t="s">
        <v>1794</v>
      </c>
      <c r="F911">
        <v>1</v>
      </c>
      <c r="G911">
        <v>221.7</v>
      </c>
      <c r="H911">
        <v>0.04</v>
      </c>
      <c r="I911" t="s">
        <v>1824</v>
      </c>
      <c r="J911">
        <v>212.83199999999999</v>
      </c>
    </row>
    <row r="912" spans="1:10">
      <c r="A912" t="s">
        <v>2736</v>
      </c>
      <c r="B912" s="1">
        <v>45796</v>
      </c>
      <c r="C912" t="s">
        <v>687</v>
      </c>
      <c r="D912" t="s">
        <v>1682</v>
      </c>
      <c r="E912" t="s">
        <v>1773</v>
      </c>
      <c r="F912">
        <v>2</v>
      </c>
      <c r="G912">
        <v>491.26</v>
      </c>
      <c r="H912">
        <v>0.14000000000000001</v>
      </c>
      <c r="I912" t="s">
        <v>1829</v>
      </c>
      <c r="J912">
        <v>844.96719999999993</v>
      </c>
    </row>
    <row r="913" spans="1:10">
      <c r="A913" t="s">
        <v>2737</v>
      </c>
      <c r="B913" s="1">
        <v>45630</v>
      </c>
      <c r="C913" t="s">
        <v>598</v>
      </c>
      <c r="D913" t="s">
        <v>1622</v>
      </c>
      <c r="E913" t="s">
        <v>1782</v>
      </c>
      <c r="F913">
        <v>4</v>
      </c>
      <c r="G913">
        <v>923.14</v>
      </c>
      <c r="H913">
        <v>0.15</v>
      </c>
      <c r="I913" t="s">
        <v>1824</v>
      </c>
      <c r="J913">
        <v>3138.6759999999999</v>
      </c>
    </row>
    <row r="914" spans="1:10">
      <c r="A914" t="s">
        <v>2738</v>
      </c>
      <c r="B914" s="1">
        <v>45625</v>
      </c>
      <c r="C914" t="s">
        <v>634</v>
      </c>
      <c r="D914" t="s">
        <v>1676</v>
      </c>
      <c r="E914" t="s">
        <v>1779</v>
      </c>
      <c r="F914">
        <v>2</v>
      </c>
      <c r="G914">
        <v>747.65</v>
      </c>
      <c r="H914">
        <v>0.08</v>
      </c>
      <c r="I914" t="s">
        <v>1824</v>
      </c>
      <c r="J914">
        <v>1375.6759999999999</v>
      </c>
    </row>
    <row r="915" spans="1:10">
      <c r="A915" t="s">
        <v>2739</v>
      </c>
      <c r="B915" s="1">
        <v>45773</v>
      </c>
      <c r="C915" t="s">
        <v>384</v>
      </c>
      <c r="D915" t="s">
        <v>1632</v>
      </c>
      <c r="E915" t="s">
        <v>1779</v>
      </c>
      <c r="F915">
        <v>3</v>
      </c>
      <c r="G915">
        <v>94.55</v>
      </c>
      <c r="H915">
        <v>0.13</v>
      </c>
      <c r="I915" t="s">
        <v>1829</v>
      </c>
      <c r="J915">
        <v>246.77549999999999</v>
      </c>
    </row>
    <row r="916" spans="1:10">
      <c r="A916" t="s">
        <v>2740</v>
      </c>
      <c r="B916" s="1">
        <v>45308</v>
      </c>
      <c r="C916" t="s">
        <v>153</v>
      </c>
      <c r="D916" t="s">
        <v>1578</v>
      </c>
      <c r="E916" t="s">
        <v>1813</v>
      </c>
      <c r="F916">
        <v>3</v>
      </c>
      <c r="G916">
        <v>620.12</v>
      </c>
      <c r="H916">
        <v>0.06</v>
      </c>
      <c r="I916" t="s">
        <v>1824</v>
      </c>
      <c r="J916">
        <v>1748.7384</v>
      </c>
    </row>
    <row r="917" spans="1:10">
      <c r="A917" t="s">
        <v>2741</v>
      </c>
      <c r="B917" s="1">
        <v>45869</v>
      </c>
      <c r="C917" t="s">
        <v>1495</v>
      </c>
      <c r="D917" t="s">
        <v>1686</v>
      </c>
      <c r="E917" t="s">
        <v>1776</v>
      </c>
      <c r="F917">
        <v>2</v>
      </c>
      <c r="G917">
        <v>354.09</v>
      </c>
      <c r="H917">
        <v>0.12</v>
      </c>
      <c r="I917" t="s">
        <v>1829</v>
      </c>
      <c r="J917">
        <v>623.19839999999999</v>
      </c>
    </row>
    <row r="918" spans="1:10">
      <c r="A918" t="s">
        <v>2742</v>
      </c>
      <c r="B918" s="1">
        <v>45621</v>
      </c>
      <c r="C918" t="s">
        <v>447</v>
      </c>
      <c r="D918" t="s">
        <v>1654</v>
      </c>
      <c r="E918" t="s">
        <v>1773</v>
      </c>
      <c r="F918">
        <v>3</v>
      </c>
      <c r="G918">
        <v>214.94</v>
      </c>
      <c r="H918">
        <v>0.22</v>
      </c>
      <c r="I918" t="s">
        <v>1829</v>
      </c>
      <c r="J918">
        <v>502.95960000000002</v>
      </c>
    </row>
    <row r="919" spans="1:10">
      <c r="A919" t="s">
        <v>2743</v>
      </c>
      <c r="B919" s="1">
        <v>45428</v>
      </c>
      <c r="C919" t="s">
        <v>651</v>
      </c>
      <c r="D919" t="s">
        <v>1565</v>
      </c>
      <c r="E919" t="s">
        <v>1794</v>
      </c>
      <c r="F919">
        <v>2</v>
      </c>
      <c r="G919">
        <v>309.77999999999997</v>
      </c>
      <c r="H919">
        <v>0.16</v>
      </c>
      <c r="I919" t="s">
        <v>1824</v>
      </c>
      <c r="J919">
        <v>520.43039999999996</v>
      </c>
    </row>
    <row r="920" spans="1:10">
      <c r="A920" t="s">
        <v>2744</v>
      </c>
      <c r="B920" s="1">
        <v>45807</v>
      </c>
      <c r="C920" t="s">
        <v>255</v>
      </c>
      <c r="D920" t="s">
        <v>1574</v>
      </c>
      <c r="E920" t="s">
        <v>1766</v>
      </c>
      <c r="F920">
        <v>2</v>
      </c>
      <c r="G920">
        <v>183.85</v>
      </c>
      <c r="H920">
        <v>0.14000000000000001</v>
      </c>
      <c r="I920" t="s">
        <v>1826</v>
      </c>
      <c r="J920">
        <v>316.22199999999998</v>
      </c>
    </row>
    <row r="921" spans="1:10">
      <c r="A921" t="s">
        <v>2745</v>
      </c>
      <c r="B921" s="1">
        <v>45238</v>
      </c>
      <c r="C921" t="s">
        <v>1272</v>
      </c>
      <c r="D921" t="s">
        <v>1688</v>
      </c>
      <c r="E921" t="s">
        <v>1752</v>
      </c>
      <c r="F921">
        <v>1</v>
      </c>
      <c r="G921">
        <v>550.05999999999995</v>
      </c>
      <c r="H921">
        <v>0.01</v>
      </c>
      <c r="I921" t="s">
        <v>1824</v>
      </c>
      <c r="J921">
        <v>544.55939999999998</v>
      </c>
    </row>
    <row r="922" spans="1:10">
      <c r="A922" t="s">
        <v>2746</v>
      </c>
      <c r="B922" s="1">
        <v>45253</v>
      </c>
      <c r="C922" t="s">
        <v>121</v>
      </c>
      <c r="D922" t="s">
        <v>1706</v>
      </c>
      <c r="E922" t="s">
        <v>1769</v>
      </c>
      <c r="F922">
        <v>2</v>
      </c>
      <c r="G922">
        <v>32.19</v>
      </c>
      <c r="H922">
        <v>0.13</v>
      </c>
      <c r="I922" t="s">
        <v>1829</v>
      </c>
      <c r="J922">
        <v>56.010599999999997</v>
      </c>
    </row>
    <row r="923" spans="1:10">
      <c r="A923" t="s">
        <v>2747</v>
      </c>
      <c r="B923" s="1">
        <v>45460</v>
      </c>
      <c r="C923" t="s">
        <v>470</v>
      </c>
      <c r="D923" t="s">
        <v>1614</v>
      </c>
      <c r="E923" t="s">
        <v>1813</v>
      </c>
      <c r="F923">
        <v>2</v>
      </c>
      <c r="G923">
        <v>892.06</v>
      </c>
      <c r="H923">
        <v>0.08</v>
      </c>
      <c r="I923" t="s">
        <v>1824</v>
      </c>
      <c r="J923">
        <v>1641.3904</v>
      </c>
    </row>
    <row r="924" spans="1:10">
      <c r="A924" t="s">
        <v>2748</v>
      </c>
      <c r="B924" s="1">
        <v>45628</v>
      </c>
      <c r="C924" t="s">
        <v>1455</v>
      </c>
      <c r="D924" t="s">
        <v>1664</v>
      </c>
      <c r="E924" t="s">
        <v>1776</v>
      </c>
      <c r="F924">
        <v>1</v>
      </c>
      <c r="G924">
        <v>127.47</v>
      </c>
      <c r="H924">
        <v>0.16</v>
      </c>
      <c r="I924" t="s">
        <v>1829</v>
      </c>
      <c r="J924">
        <v>107.0748</v>
      </c>
    </row>
    <row r="925" spans="1:10">
      <c r="A925" t="s">
        <v>2749</v>
      </c>
      <c r="B925" s="1">
        <v>45778</v>
      </c>
      <c r="C925" t="s">
        <v>1211</v>
      </c>
      <c r="D925" t="s">
        <v>1702</v>
      </c>
      <c r="E925" t="s">
        <v>1799</v>
      </c>
      <c r="F925">
        <v>3</v>
      </c>
      <c r="G925">
        <v>212.87</v>
      </c>
      <c r="H925">
        <v>0.18</v>
      </c>
      <c r="I925" t="s">
        <v>1824</v>
      </c>
      <c r="J925">
        <v>523.66020000000003</v>
      </c>
    </row>
    <row r="926" spans="1:10">
      <c r="A926" t="s">
        <v>2750</v>
      </c>
      <c r="B926" s="1">
        <v>45471</v>
      </c>
      <c r="C926" t="s">
        <v>598</v>
      </c>
      <c r="D926" t="s">
        <v>1710</v>
      </c>
      <c r="E926" t="s">
        <v>1779</v>
      </c>
      <c r="F926">
        <v>1</v>
      </c>
      <c r="G926">
        <v>26.37</v>
      </c>
      <c r="H926">
        <v>0.3</v>
      </c>
      <c r="I926" t="s">
        <v>1829</v>
      </c>
      <c r="J926">
        <v>18.459</v>
      </c>
    </row>
    <row r="927" spans="1:10">
      <c r="A927" t="s">
        <v>2751</v>
      </c>
      <c r="B927" s="1">
        <v>45770</v>
      </c>
      <c r="C927" t="s">
        <v>1437</v>
      </c>
      <c r="D927" t="s">
        <v>1616</v>
      </c>
      <c r="E927" t="s">
        <v>1810</v>
      </c>
      <c r="F927">
        <v>4</v>
      </c>
      <c r="G927">
        <v>953.98</v>
      </c>
      <c r="H927">
        <v>0.16</v>
      </c>
      <c r="I927" t="s">
        <v>1824</v>
      </c>
      <c r="J927">
        <v>3205.3728000000001</v>
      </c>
    </row>
    <row r="928" spans="1:10">
      <c r="A928" t="s">
        <v>2752</v>
      </c>
      <c r="B928" s="1">
        <v>45369</v>
      </c>
      <c r="C928" t="s">
        <v>699</v>
      </c>
      <c r="D928" t="s">
        <v>1682</v>
      </c>
      <c r="E928" t="s">
        <v>1813</v>
      </c>
      <c r="F928">
        <v>3</v>
      </c>
      <c r="G928">
        <v>968.88</v>
      </c>
      <c r="H928">
        <v>0.15</v>
      </c>
      <c r="I928" t="s">
        <v>1824</v>
      </c>
      <c r="J928">
        <v>2470.6439999999998</v>
      </c>
    </row>
    <row r="929" spans="1:10">
      <c r="A929" t="s">
        <v>2753</v>
      </c>
      <c r="B929" s="1">
        <v>45910</v>
      </c>
      <c r="C929" t="s">
        <v>616</v>
      </c>
      <c r="D929" t="s">
        <v>1700</v>
      </c>
      <c r="E929" t="s">
        <v>1810</v>
      </c>
      <c r="F929">
        <v>1</v>
      </c>
      <c r="G929">
        <v>533.04999999999995</v>
      </c>
      <c r="H929">
        <v>0.11</v>
      </c>
      <c r="I929" t="s">
        <v>1826</v>
      </c>
      <c r="J929">
        <v>474.41449999999998</v>
      </c>
    </row>
    <row r="930" spans="1:10">
      <c r="A930" t="s">
        <v>2754</v>
      </c>
      <c r="B930" s="1">
        <v>45637</v>
      </c>
      <c r="C930" t="s">
        <v>1190</v>
      </c>
      <c r="D930" t="s">
        <v>1710</v>
      </c>
      <c r="E930" t="s">
        <v>1757</v>
      </c>
      <c r="F930">
        <v>3</v>
      </c>
      <c r="G930">
        <v>138.86000000000001</v>
      </c>
      <c r="H930">
        <v>0.11</v>
      </c>
      <c r="I930" t="s">
        <v>1826</v>
      </c>
      <c r="J930">
        <v>370.75619999999998</v>
      </c>
    </row>
    <row r="931" spans="1:10">
      <c r="A931" t="s">
        <v>2755</v>
      </c>
      <c r="B931" s="1">
        <v>45706</v>
      </c>
      <c r="C931" t="s">
        <v>532</v>
      </c>
      <c r="D931" t="s">
        <v>1592</v>
      </c>
      <c r="E931" t="s">
        <v>1752</v>
      </c>
      <c r="F931">
        <v>1</v>
      </c>
      <c r="G931">
        <v>588.92999999999995</v>
      </c>
      <c r="H931">
        <v>0.03</v>
      </c>
      <c r="I931" t="s">
        <v>1829</v>
      </c>
      <c r="J931">
        <v>571.26209999999992</v>
      </c>
    </row>
    <row r="932" spans="1:10">
      <c r="A932" t="s">
        <v>2756</v>
      </c>
      <c r="B932" s="1">
        <v>45557</v>
      </c>
      <c r="C932" t="s">
        <v>1254</v>
      </c>
      <c r="D932" t="s">
        <v>1652</v>
      </c>
      <c r="E932" t="s">
        <v>1773</v>
      </c>
      <c r="F932">
        <v>2</v>
      </c>
      <c r="G932">
        <v>576.83000000000004</v>
      </c>
      <c r="H932">
        <v>0.19</v>
      </c>
      <c r="I932" t="s">
        <v>1826</v>
      </c>
      <c r="J932">
        <v>934.46460000000013</v>
      </c>
    </row>
    <row r="933" spans="1:10">
      <c r="A933" t="s">
        <v>2757</v>
      </c>
      <c r="B933" s="1">
        <v>45338</v>
      </c>
      <c r="C933" t="s">
        <v>1017</v>
      </c>
      <c r="D933" t="s">
        <v>1678</v>
      </c>
      <c r="E933" t="s">
        <v>1794</v>
      </c>
      <c r="F933">
        <v>1</v>
      </c>
      <c r="G933">
        <v>681.3</v>
      </c>
      <c r="H933">
        <v>0.05</v>
      </c>
      <c r="I933" t="s">
        <v>1824</v>
      </c>
      <c r="J933">
        <v>647.2349999999999</v>
      </c>
    </row>
    <row r="934" spans="1:10">
      <c r="A934" t="s">
        <v>2758</v>
      </c>
      <c r="B934" s="1">
        <v>45441</v>
      </c>
      <c r="C934" t="s">
        <v>1411</v>
      </c>
      <c r="D934" t="s">
        <v>1598</v>
      </c>
      <c r="E934" t="s">
        <v>1801</v>
      </c>
      <c r="F934">
        <v>3</v>
      </c>
      <c r="G934">
        <v>504.97</v>
      </c>
      <c r="H934">
        <v>0.3</v>
      </c>
      <c r="I934" t="s">
        <v>1824</v>
      </c>
      <c r="J934">
        <v>1060.4369999999999</v>
      </c>
    </row>
    <row r="935" spans="1:10">
      <c r="A935" t="s">
        <v>2759</v>
      </c>
      <c r="B935" s="1">
        <v>45396</v>
      </c>
      <c r="C935" t="s">
        <v>224</v>
      </c>
      <c r="D935" t="s">
        <v>1624</v>
      </c>
      <c r="E935" t="s">
        <v>1792</v>
      </c>
      <c r="F935">
        <v>3</v>
      </c>
      <c r="G935">
        <v>649.78</v>
      </c>
      <c r="H935">
        <v>0.1</v>
      </c>
      <c r="I935" t="s">
        <v>1826</v>
      </c>
      <c r="J935">
        <v>1754.4059999999999</v>
      </c>
    </row>
    <row r="936" spans="1:10">
      <c r="A936" t="s">
        <v>2760</v>
      </c>
      <c r="B936" s="1">
        <v>45317</v>
      </c>
      <c r="C936" t="s">
        <v>785</v>
      </c>
      <c r="D936" t="s">
        <v>1626</v>
      </c>
      <c r="E936" t="s">
        <v>1786</v>
      </c>
      <c r="F936">
        <v>2</v>
      </c>
      <c r="G936">
        <v>986.73</v>
      </c>
      <c r="H936">
        <v>0.05</v>
      </c>
      <c r="I936" t="s">
        <v>1826</v>
      </c>
      <c r="J936">
        <v>1874.787</v>
      </c>
    </row>
    <row r="937" spans="1:10">
      <c r="A937" t="s">
        <v>2761</v>
      </c>
      <c r="B937" s="1">
        <v>45235</v>
      </c>
      <c r="C937" t="s">
        <v>414</v>
      </c>
      <c r="D937" t="s">
        <v>1574</v>
      </c>
      <c r="E937" t="s">
        <v>1801</v>
      </c>
      <c r="F937">
        <v>2</v>
      </c>
      <c r="G937">
        <v>65.44</v>
      </c>
      <c r="H937">
        <v>0.05</v>
      </c>
      <c r="I937" t="s">
        <v>1826</v>
      </c>
      <c r="J937">
        <v>124.336</v>
      </c>
    </row>
    <row r="938" spans="1:10">
      <c r="A938" t="s">
        <v>2762</v>
      </c>
      <c r="B938" s="1">
        <v>45824</v>
      </c>
      <c r="C938" t="s">
        <v>1196</v>
      </c>
      <c r="D938" t="s">
        <v>1674</v>
      </c>
      <c r="E938" t="s">
        <v>1797</v>
      </c>
      <c r="F938">
        <v>3</v>
      </c>
      <c r="G938">
        <v>953.74</v>
      </c>
      <c r="H938">
        <v>0.04</v>
      </c>
      <c r="I938" t="s">
        <v>1824</v>
      </c>
      <c r="J938">
        <v>2746.7712000000001</v>
      </c>
    </row>
    <row r="939" spans="1:10">
      <c r="A939" t="s">
        <v>2763</v>
      </c>
      <c r="B939" s="1">
        <v>45543</v>
      </c>
      <c r="C939" t="s">
        <v>247</v>
      </c>
      <c r="D939" t="s">
        <v>1700</v>
      </c>
      <c r="E939" t="s">
        <v>1789</v>
      </c>
      <c r="F939">
        <v>3</v>
      </c>
      <c r="G939">
        <v>904.48</v>
      </c>
      <c r="H939">
        <v>0.21</v>
      </c>
      <c r="I939" t="s">
        <v>1826</v>
      </c>
      <c r="J939">
        <v>2143.6176</v>
      </c>
    </row>
    <row r="940" spans="1:10">
      <c r="A940" t="s">
        <v>2764</v>
      </c>
      <c r="B940" s="1">
        <v>45595</v>
      </c>
      <c r="C940" t="s">
        <v>1513</v>
      </c>
      <c r="D940" t="s">
        <v>1672</v>
      </c>
      <c r="E940" t="s">
        <v>1801</v>
      </c>
      <c r="F940">
        <v>3</v>
      </c>
      <c r="G940">
        <v>920.82</v>
      </c>
      <c r="H940">
        <v>0.1</v>
      </c>
      <c r="I940" t="s">
        <v>1826</v>
      </c>
      <c r="J940">
        <v>2486.2139999999999</v>
      </c>
    </row>
    <row r="941" spans="1:10">
      <c r="A941" t="s">
        <v>2765</v>
      </c>
      <c r="B941" s="1">
        <v>45803</v>
      </c>
      <c r="C941" t="s">
        <v>963</v>
      </c>
      <c r="D941" t="s">
        <v>1604</v>
      </c>
      <c r="E941" t="s">
        <v>1757</v>
      </c>
      <c r="F941">
        <v>1</v>
      </c>
      <c r="G941">
        <v>182.28</v>
      </c>
      <c r="H941">
        <v>0.15</v>
      </c>
      <c r="I941" t="s">
        <v>1829</v>
      </c>
      <c r="J941">
        <v>154.93799999999999</v>
      </c>
    </row>
    <row r="942" spans="1:10">
      <c r="A942" t="s">
        <v>2766</v>
      </c>
      <c r="B942" s="1">
        <v>45880</v>
      </c>
      <c r="C942" t="s">
        <v>1377</v>
      </c>
      <c r="D942" t="s">
        <v>1610</v>
      </c>
      <c r="E942" t="s">
        <v>1804</v>
      </c>
      <c r="F942">
        <v>3</v>
      </c>
      <c r="G942">
        <v>938.68</v>
      </c>
      <c r="H942">
        <v>0.14000000000000001</v>
      </c>
      <c r="I942" t="s">
        <v>1824</v>
      </c>
      <c r="J942">
        <v>2421.7944000000002</v>
      </c>
    </row>
    <row r="943" spans="1:10">
      <c r="A943" t="s">
        <v>2767</v>
      </c>
      <c r="B943" s="1">
        <v>45690</v>
      </c>
      <c r="C943" t="s">
        <v>295</v>
      </c>
      <c r="D943" t="s">
        <v>1730</v>
      </c>
      <c r="E943" t="s">
        <v>1773</v>
      </c>
      <c r="F943">
        <v>3</v>
      </c>
      <c r="G943">
        <v>219.96</v>
      </c>
      <c r="H943">
        <v>0.18</v>
      </c>
      <c r="I943" t="s">
        <v>1826</v>
      </c>
      <c r="J943">
        <v>541.10160000000008</v>
      </c>
    </row>
    <row r="944" spans="1:10">
      <c r="A944" t="s">
        <v>2768</v>
      </c>
      <c r="B944" s="1">
        <v>45841</v>
      </c>
      <c r="C944" t="s">
        <v>1458</v>
      </c>
      <c r="D944" t="s">
        <v>1690</v>
      </c>
      <c r="E944" t="s">
        <v>1810</v>
      </c>
      <c r="F944">
        <v>3</v>
      </c>
      <c r="G944">
        <v>385.74</v>
      </c>
      <c r="H944">
        <v>0.27</v>
      </c>
      <c r="I944" t="s">
        <v>1824</v>
      </c>
      <c r="J944">
        <v>844.77059999999994</v>
      </c>
    </row>
    <row r="945" spans="1:10">
      <c r="A945" t="s">
        <v>2769</v>
      </c>
      <c r="B945" s="1">
        <v>45380</v>
      </c>
      <c r="C945" t="s">
        <v>1400</v>
      </c>
      <c r="D945" t="s">
        <v>1710</v>
      </c>
      <c r="E945" t="s">
        <v>1810</v>
      </c>
      <c r="F945">
        <v>2</v>
      </c>
      <c r="G945">
        <v>830.94</v>
      </c>
      <c r="H945">
        <v>0.28000000000000003</v>
      </c>
      <c r="I945" t="s">
        <v>1826</v>
      </c>
      <c r="J945">
        <v>1196.5536</v>
      </c>
    </row>
    <row r="946" spans="1:10">
      <c r="A946" t="s">
        <v>2770</v>
      </c>
      <c r="B946" s="1">
        <v>45503</v>
      </c>
      <c r="C946" t="s">
        <v>1196</v>
      </c>
      <c r="D946" t="s">
        <v>1551</v>
      </c>
      <c r="E946" t="s">
        <v>1786</v>
      </c>
      <c r="F946">
        <v>3</v>
      </c>
      <c r="G946">
        <v>462.75</v>
      </c>
      <c r="H946">
        <v>0.22</v>
      </c>
      <c r="I946" t="s">
        <v>1826</v>
      </c>
      <c r="J946">
        <v>1082.835</v>
      </c>
    </row>
    <row r="947" spans="1:10">
      <c r="A947" t="s">
        <v>2771</v>
      </c>
      <c r="B947" s="1">
        <v>45567</v>
      </c>
      <c r="C947" t="s">
        <v>247</v>
      </c>
      <c r="D947" t="s">
        <v>1576</v>
      </c>
      <c r="E947" t="s">
        <v>1801</v>
      </c>
      <c r="F947">
        <v>4</v>
      </c>
      <c r="G947">
        <v>973.9</v>
      </c>
      <c r="H947">
        <v>0.02</v>
      </c>
      <c r="I947" t="s">
        <v>1829</v>
      </c>
      <c r="J947">
        <v>3817.6880000000001</v>
      </c>
    </row>
    <row r="948" spans="1:10">
      <c r="A948" t="s">
        <v>2772</v>
      </c>
      <c r="B948" s="1">
        <v>45600</v>
      </c>
      <c r="C948" t="s">
        <v>475</v>
      </c>
      <c r="D948" t="s">
        <v>1618</v>
      </c>
      <c r="E948" t="s">
        <v>1757</v>
      </c>
      <c r="F948">
        <v>2</v>
      </c>
      <c r="G948">
        <v>157.18</v>
      </c>
      <c r="H948">
        <v>0.15</v>
      </c>
      <c r="I948" t="s">
        <v>1824</v>
      </c>
      <c r="J948">
        <v>267.20600000000002</v>
      </c>
    </row>
    <row r="949" spans="1:10">
      <c r="A949" t="s">
        <v>2773</v>
      </c>
      <c r="B949" s="1">
        <v>45415</v>
      </c>
      <c r="C949" t="s">
        <v>63</v>
      </c>
      <c r="D949" t="s">
        <v>1694</v>
      </c>
      <c r="E949" t="s">
        <v>1797</v>
      </c>
      <c r="F949">
        <v>3</v>
      </c>
      <c r="G949">
        <v>239.57</v>
      </c>
      <c r="H949">
        <v>0.16</v>
      </c>
      <c r="I949" t="s">
        <v>1824</v>
      </c>
      <c r="J949">
        <v>603.71640000000002</v>
      </c>
    </row>
    <row r="950" spans="1:10">
      <c r="A950" t="s">
        <v>2774</v>
      </c>
      <c r="B950" s="1">
        <v>45343</v>
      </c>
      <c r="C950" t="s">
        <v>1029</v>
      </c>
      <c r="D950" t="s">
        <v>1565</v>
      </c>
      <c r="E950" t="s">
        <v>1804</v>
      </c>
      <c r="F950">
        <v>4</v>
      </c>
      <c r="G950">
        <v>583.21</v>
      </c>
      <c r="H950">
        <v>0.2</v>
      </c>
      <c r="I950" t="s">
        <v>1824</v>
      </c>
      <c r="J950">
        <v>1866.2719999999999</v>
      </c>
    </row>
    <row r="951" spans="1:10">
      <c r="A951" t="s">
        <v>2775</v>
      </c>
      <c r="B951" s="1">
        <v>45399</v>
      </c>
      <c r="C951" t="s">
        <v>1283</v>
      </c>
      <c r="D951" t="s">
        <v>1710</v>
      </c>
      <c r="E951" t="s">
        <v>1782</v>
      </c>
      <c r="F951">
        <v>3</v>
      </c>
      <c r="G951">
        <v>758.75</v>
      </c>
      <c r="H951">
        <v>0.27</v>
      </c>
      <c r="I951" t="s">
        <v>1826</v>
      </c>
      <c r="J951">
        <v>1661.6624999999999</v>
      </c>
    </row>
    <row r="952" spans="1:10">
      <c r="A952" t="s">
        <v>2776</v>
      </c>
      <c r="B952" s="1">
        <v>45689</v>
      </c>
      <c r="C952" t="s">
        <v>975</v>
      </c>
      <c r="D952" t="s">
        <v>1670</v>
      </c>
      <c r="E952" t="s">
        <v>1773</v>
      </c>
      <c r="F952">
        <v>4</v>
      </c>
      <c r="G952">
        <v>372.42</v>
      </c>
      <c r="H952">
        <v>0.19</v>
      </c>
      <c r="I952" t="s">
        <v>1824</v>
      </c>
      <c r="J952">
        <v>1206.6407999999999</v>
      </c>
    </row>
    <row r="953" spans="1:10">
      <c r="A953" t="s">
        <v>2777</v>
      </c>
      <c r="B953" s="1">
        <v>45699</v>
      </c>
      <c r="C953" t="s">
        <v>517</v>
      </c>
      <c r="D953" t="s">
        <v>1674</v>
      </c>
      <c r="E953" t="s">
        <v>1813</v>
      </c>
      <c r="F953">
        <v>4</v>
      </c>
      <c r="G953">
        <v>286.27999999999997</v>
      </c>
      <c r="H953">
        <v>0.28000000000000003</v>
      </c>
      <c r="I953" t="s">
        <v>1826</v>
      </c>
      <c r="J953">
        <v>824.48639999999989</v>
      </c>
    </row>
    <row r="954" spans="1:10">
      <c r="A954" t="s">
        <v>2778</v>
      </c>
      <c r="B954" s="1">
        <v>45663</v>
      </c>
      <c r="C954" t="s">
        <v>887</v>
      </c>
      <c r="D954" t="s">
        <v>1694</v>
      </c>
      <c r="E954" t="s">
        <v>1792</v>
      </c>
      <c r="F954">
        <v>3</v>
      </c>
      <c r="G954">
        <v>488.37</v>
      </c>
      <c r="H954">
        <v>0.27</v>
      </c>
      <c r="I954" t="s">
        <v>1829</v>
      </c>
      <c r="J954">
        <v>1069.5302999999999</v>
      </c>
    </row>
    <row r="955" spans="1:10">
      <c r="A955" t="s">
        <v>2779</v>
      </c>
      <c r="B955" s="1">
        <v>45377</v>
      </c>
      <c r="C955" t="s">
        <v>1446</v>
      </c>
      <c r="D955" t="s">
        <v>1722</v>
      </c>
      <c r="E955" t="s">
        <v>1782</v>
      </c>
      <c r="F955">
        <v>3</v>
      </c>
      <c r="G955">
        <v>662.82</v>
      </c>
      <c r="H955">
        <v>0.01</v>
      </c>
      <c r="I955" t="s">
        <v>1829</v>
      </c>
      <c r="J955">
        <v>1968.5753999999999</v>
      </c>
    </row>
    <row r="956" spans="1:10">
      <c r="A956" t="s">
        <v>2780</v>
      </c>
      <c r="B956" s="1">
        <v>45412</v>
      </c>
      <c r="C956" t="s">
        <v>1527</v>
      </c>
      <c r="D956" t="s">
        <v>1557</v>
      </c>
      <c r="E956" t="s">
        <v>1804</v>
      </c>
      <c r="F956">
        <v>2</v>
      </c>
      <c r="G956">
        <v>824.34</v>
      </c>
      <c r="H956">
        <v>0.1</v>
      </c>
      <c r="I956" t="s">
        <v>1829</v>
      </c>
      <c r="J956">
        <v>1483.8119999999999</v>
      </c>
    </row>
    <row r="957" spans="1:10">
      <c r="A957" t="s">
        <v>2781</v>
      </c>
      <c r="B957" s="1">
        <v>45349</v>
      </c>
      <c r="C957" t="s">
        <v>396</v>
      </c>
      <c r="D957" t="s">
        <v>1666</v>
      </c>
      <c r="E957" t="s">
        <v>1782</v>
      </c>
      <c r="F957">
        <v>1</v>
      </c>
      <c r="G957">
        <v>437.12</v>
      </c>
      <c r="H957">
        <v>0.21</v>
      </c>
      <c r="I957" t="s">
        <v>1824</v>
      </c>
      <c r="J957">
        <v>345.32479999999998</v>
      </c>
    </row>
    <row r="958" spans="1:10">
      <c r="A958" t="s">
        <v>2782</v>
      </c>
      <c r="B958" s="1">
        <v>45486</v>
      </c>
      <c r="C958" t="s">
        <v>1118</v>
      </c>
      <c r="D958" t="s">
        <v>1724</v>
      </c>
      <c r="E958" t="s">
        <v>1776</v>
      </c>
      <c r="F958">
        <v>3</v>
      </c>
      <c r="G958">
        <v>23.37</v>
      </c>
      <c r="H958">
        <v>0.15</v>
      </c>
      <c r="I958" t="s">
        <v>1826</v>
      </c>
      <c r="J958">
        <v>59.593499999999999</v>
      </c>
    </row>
    <row r="959" spans="1:10">
      <c r="A959" t="s">
        <v>2783</v>
      </c>
      <c r="B959" s="1">
        <v>45761</v>
      </c>
      <c r="C959" t="s">
        <v>616</v>
      </c>
      <c r="D959" t="s">
        <v>1620</v>
      </c>
      <c r="E959" t="s">
        <v>1782</v>
      </c>
      <c r="F959">
        <v>1</v>
      </c>
      <c r="G959">
        <v>579.69000000000005</v>
      </c>
      <c r="H959">
        <v>0.02</v>
      </c>
      <c r="I959" t="s">
        <v>1824</v>
      </c>
      <c r="J959">
        <v>568.09620000000007</v>
      </c>
    </row>
    <row r="960" spans="1:10">
      <c r="A960" t="s">
        <v>2784</v>
      </c>
      <c r="B960" s="1">
        <v>45639</v>
      </c>
      <c r="C960" t="s">
        <v>1334</v>
      </c>
      <c r="D960" t="s">
        <v>1704</v>
      </c>
      <c r="E960" t="s">
        <v>1799</v>
      </c>
      <c r="F960">
        <v>3</v>
      </c>
      <c r="G960">
        <v>240.51</v>
      </c>
      <c r="H960">
        <v>7.0000000000000007E-2</v>
      </c>
      <c r="I960" t="s">
        <v>1824</v>
      </c>
      <c r="J960">
        <v>671.02289999999994</v>
      </c>
    </row>
    <row r="961" spans="1:10">
      <c r="A961" t="s">
        <v>2785</v>
      </c>
      <c r="B961" s="1">
        <v>45893</v>
      </c>
      <c r="C961" t="s">
        <v>1193</v>
      </c>
      <c r="D961" t="s">
        <v>1598</v>
      </c>
      <c r="E961" t="s">
        <v>1799</v>
      </c>
      <c r="F961">
        <v>2</v>
      </c>
      <c r="G961">
        <v>855.4</v>
      </c>
      <c r="H961">
        <v>0.08</v>
      </c>
      <c r="I961" t="s">
        <v>1829</v>
      </c>
      <c r="J961">
        <v>1573.9359999999999</v>
      </c>
    </row>
    <row r="962" spans="1:10">
      <c r="A962" t="s">
        <v>2786</v>
      </c>
      <c r="B962" s="1">
        <v>45227</v>
      </c>
      <c r="C962" t="s">
        <v>40</v>
      </c>
      <c r="D962" t="s">
        <v>1728</v>
      </c>
      <c r="E962" t="s">
        <v>1779</v>
      </c>
      <c r="F962">
        <v>1</v>
      </c>
      <c r="G962">
        <v>537.26</v>
      </c>
      <c r="H962">
        <v>0.09</v>
      </c>
      <c r="I962" t="s">
        <v>1824</v>
      </c>
      <c r="J962">
        <v>488.90660000000003</v>
      </c>
    </row>
    <row r="963" spans="1:10">
      <c r="A963" t="s">
        <v>2787</v>
      </c>
      <c r="B963" s="1">
        <v>45637</v>
      </c>
      <c r="C963" t="s">
        <v>1199</v>
      </c>
      <c r="D963" t="s">
        <v>1650</v>
      </c>
      <c r="E963" t="s">
        <v>1789</v>
      </c>
      <c r="F963">
        <v>3</v>
      </c>
      <c r="G963">
        <v>918.26</v>
      </c>
      <c r="H963">
        <v>0.17</v>
      </c>
      <c r="I963" t="s">
        <v>1829</v>
      </c>
      <c r="J963">
        <v>2286.4674</v>
      </c>
    </row>
    <row r="964" spans="1:10">
      <c r="A964" t="s">
        <v>2788</v>
      </c>
      <c r="B964" s="1">
        <v>45472</v>
      </c>
      <c r="C964" t="s">
        <v>341</v>
      </c>
      <c r="D964" t="s">
        <v>1557</v>
      </c>
      <c r="E964" t="s">
        <v>1786</v>
      </c>
      <c r="F964">
        <v>4</v>
      </c>
      <c r="G964">
        <v>579.70000000000005</v>
      </c>
      <c r="H964">
        <v>0.18</v>
      </c>
      <c r="I964" t="s">
        <v>1826</v>
      </c>
      <c r="J964">
        <v>1901.4159999999999</v>
      </c>
    </row>
    <row r="965" spans="1:10">
      <c r="A965" t="s">
        <v>2789</v>
      </c>
      <c r="B965" s="1">
        <v>45710</v>
      </c>
      <c r="C965" t="s">
        <v>490</v>
      </c>
      <c r="D965" t="s">
        <v>1634</v>
      </c>
      <c r="E965" t="s">
        <v>1776</v>
      </c>
      <c r="F965">
        <v>1</v>
      </c>
      <c r="G965">
        <v>824.32</v>
      </c>
      <c r="H965">
        <v>0.18</v>
      </c>
      <c r="I965" t="s">
        <v>1824</v>
      </c>
      <c r="J965">
        <v>675.94240000000013</v>
      </c>
    </row>
    <row r="966" spans="1:10">
      <c r="A966" t="s">
        <v>2790</v>
      </c>
      <c r="B966" s="1">
        <v>45682</v>
      </c>
      <c r="C966" t="s">
        <v>384</v>
      </c>
      <c r="D966" t="s">
        <v>1640</v>
      </c>
      <c r="E966" t="s">
        <v>1801</v>
      </c>
      <c r="F966">
        <v>4</v>
      </c>
      <c r="G966">
        <v>614.99</v>
      </c>
      <c r="H966">
        <v>0.16</v>
      </c>
      <c r="I966" t="s">
        <v>1826</v>
      </c>
      <c r="J966">
        <v>2066.3663999999999</v>
      </c>
    </row>
    <row r="967" spans="1:10">
      <c r="A967" t="s">
        <v>2791</v>
      </c>
      <c r="B967" s="1">
        <v>45730</v>
      </c>
      <c r="C967" t="s">
        <v>441</v>
      </c>
      <c r="D967" t="s">
        <v>1672</v>
      </c>
      <c r="E967" t="s">
        <v>1752</v>
      </c>
      <c r="F967">
        <v>4</v>
      </c>
      <c r="G967">
        <v>189.21</v>
      </c>
      <c r="H967">
        <v>0.06</v>
      </c>
      <c r="I967" t="s">
        <v>1829</v>
      </c>
      <c r="J967">
        <v>711.42959999999994</v>
      </c>
    </row>
    <row r="968" spans="1:10">
      <c r="A968" t="s">
        <v>2792</v>
      </c>
      <c r="B968" s="1">
        <v>45629</v>
      </c>
      <c r="C968" t="s">
        <v>517</v>
      </c>
      <c r="D968" t="s">
        <v>1672</v>
      </c>
      <c r="E968" t="s">
        <v>1799</v>
      </c>
      <c r="F968">
        <v>2</v>
      </c>
      <c r="G968">
        <v>233.33</v>
      </c>
      <c r="H968">
        <v>0.05</v>
      </c>
      <c r="I968" t="s">
        <v>1824</v>
      </c>
      <c r="J968">
        <v>443.327</v>
      </c>
    </row>
    <row r="969" spans="1:10">
      <c r="A969" t="s">
        <v>2793</v>
      </c>
      <c r="B969" s="1">
        <v>45783</v>
      </c>
      <c r="C969" t="s">
        <v>794</v>
      </c>
      <c r="D969" t="s">
        <v>1626</v>
      </c>
      <c r="E969" t="s">
        <v>1810</v>
      </c>
      <c r="F969">
        <v>3</v>
      </c>
      <c r="G969">
        <v>529.89</v>
      </c>
      <c r="H969">
        <v>0.21</v>
      </c>
      <c r="I969" t="s">
        <v>1824</v>
      </c>
      <c r="J969">
        <v>1255.8393000000001</v>
      </c>
    </row>
    <row r="970" spans="1:10">
      <c r="A970" t="s">
        <v>2794</v>
      </c>
      <c r="B970" s="1">
        <v>45518</v>
      </c>
      <c r="C970" t="s">
        <v>1504</v>
      </c>
      <c r="D970" t="s">
        <v>1732</v>
      </c>
      <c r="E970" t="s">
        <v>1757</v>
      </c>
      <c r="F970">
        <v>2</v>
      </c>
      <c r="G970">
        <v>954.1</v>
      </c>
      <c r="H970">
        <v>0.17</v>
      </c>
      <c r="I970" t="s">
        <v>1826</v>
      </c>
      <c r="J970">
        <v>1583.806</v>
      </c>
    </row>
    <row r="971" spans="1:10">
      <c r="A971" t="s">
        <v>2795</v>
      </c>
      <c r="B971" s="1">
        <v>45274</v>
      </c>
      <c r="C971" t="s">
        <v>1017</v>
      </c>
      <c r="D971" t="s">
        <v>1678</v>
      </c>
      <c r="E971" t="s">
        <v>1779</v>
      </c>
      <c r="F971">
        <v>1</v>
      </c>
      <c r="G971">
        <v>370.04</v>
      </c>
      <c r="H971">
        <v>0.04</v>
      </c>
      <c r="I971" t="s">
        <v>1829</v>
      </c>
      <c r="J971">
        <v>355.23840000000001</v>
      </c>
    </row>
    <row r="972" spans="1:10">
      <c r="A972" t="s">
        <v>2796</v>
      </c>
      <c r="B972" s="1">
        <v>45297</v>
      </c>
      <c r="C972" t="s">
        <v>227</v>
      </c>
      <c r="D972" t="s">
        <v>1740</v>
      </c>
      <c r="E972" t="s">
        <v>1813</v>
      </c>
      <c r="F972">
        <v>4</v>
      </c>
      <c r="G972">
        <v>492.71</v>
      </c>
      <c r="H972">
        <v>0.08</v>
      </c>
      <c r="I972" t="s">
        <v>1824</v>
      </c>
      <c r="J972">
        <v>1813.1728000000001</v>
      </c>
    </row>
    <row r="973" spans="1:10">
      <c r="A973" t="s">
        <v>2797</v>
      </c>
      <c r="B973" s="1">
        <v>45530</v>
      </c>
      <c r="C973" t="s">
        <v>890</v>
      </c>
      <c r="D973" t="s">
        <v>1730</v>
      </c>
      <c r="E973" t="s">
        <v>1797</v>
      </c>
      <c r="F973">
        <v>4</v>
      </c>
      <c r="G973">
        <v>853.26</v>
      </c>
      <c r="H973">
        <v>0.24</v>
      </c>
      <c r="I973" t="s">
        <v>1829</v>
      </c>
      <c r="J973">
        <v>2593.9104000000002</v>
      </c>
    </row>
    <row r="974" spans="1:10">
      <c r="A974" t="s">
        <v>2798</v>
      </c>
      <c r="B974" s="1">
        <v>45740</v>
      </c>
      <c r="C974" t="s">
        <v>1263</v>
      </c>
      <c r="D974" t="s">
        <v>1551</v>
      </c>
      <c r="E974" t="s">
        <v>1804</v>
      </c>
      <c r="F974">
        <v>1</v>
      </c>
      <c r="G974">
        <v>402.47</v>
      </c>
      <c r="H974">
        <v>0.19</v>
      </c>
      <c r="I974" t="s">
        <v>1826</v>
      </c>
      <c r="J974">
        <v>326.00070000000011</v>
      </c>
    </row>
    <row r="975" spans="1:10">
      <c r="A975" t="s">
        <v>2799</v>
      </c>
      <c r="B975" s="1">
        <v>45311</v>
      </c>
      <c r="C975" t="s">
        <v>1252</v>
      </c>
      <c r="D975" t="s">
        <v>1656</v>
      </c>
      <c r="E975" t="s">
        <v>1810</v>
      </c>
      <c r="F975">
        <v>2</v>
      </c>
      <c r="G975">
        <v>528.29999999999995</v>
      </c>
      <c r="H975">
        <v>0.24</v>
      </c>
      <c r="I975" t="s">
        <v>1824</v>
      </c>
      <c r="J975">
        <v>803.01599999999996</v>
      </c>
    </row>
    <row r="976" spans="1:10">
      <c r="A976" t="s">
        <v>2800</v>
      </c>
      <c r="B976" s="1">
        <v>45667</v>
      </c>
      <c r="C976" t="s">
        <v>1374</v>
      </c>
      <c r="D976" t="s">
        <v>1568</v>
      </c>
      <c r="E976" t="s">
        <v>1776</v>
      </c>
      <c r="F976">
        <v>4</v>
      </c>
      <c r="G976">
        <v>599.85</v>
      </c>
      <c r="H976">
        <v>0.25</v>
      </c>
      <c r="I976" t="s">
        <v>1824</v>
      </c>
      <c r="J976">
        <v>1799.55</v>
      </c>
    </row>
    <row r="977" spans="1:10">
      <c r="A977" t="s">
        <v>2801</v>
      </c>
      <c r="B977" s="1">
        <v>45281</v>
      </c>
      <c r="C977" t="s">
        <v>957</v>
      </c>
      <c r="D977" t="s">
        <v>1580</v>
      </c>
      <c r="E977" t="s">
        <v>1786</v>
      </c>
      <c r="F977">
        <v>2</v>
      </c>
      <c r="G977">
        <v>61.42</v>
      </c>
      <c r="H977">
        <v>0.08</v>
      </c>
      <c r="I977" t="s">
        <v>1826</v>
      </c>
      <c r="J977">
        <v>113.0128</v>
      </c>
    </row>
    <row r="978" spans="1:10">
      <c r="A978" t="s">
        <v>2802</v>
      </c>
      <c r="B978" s="1">
        <v>45693</v>
      </c>
      <c r="C978" t="s">
        <v>797</v>
      </c>
      <c r="D978" t="s">
        <v>1586</v>
      </c>
      <c r="E978" t="s">
        <v>1789</v>
      </c>
      <c r="F978">
        <v>2</v>
      </c>
      <c r="G978">
        <v>466.42</v>
      </c>
      <c r="H978">
        <v>0.12</v>
      </c>
      <c r="I978" t="s">
        <v>1826</v>
      </c>
      <c r="J978">
        <v>820.89920000000006</v>
      </c>
    </row>
    <row r="979" spans="1:10">
      <c r="A979" t="s">
        <v>2803</v>
      </c>
      <c r="B979" s="1">
        <v>45857</v>
      </c>
      <c r="C979" t="s">
        <v>353</v>
      </c>
      <c r="D979" t="s">
        <v>1610</v>
      </c>
      <c r="E979" t="s">
        <v>1773</v>
      </c>
      <c r="F979">
        <v>4</v>
      </c>
      <c r="G979">
        <v>540.69000000000005</v>
      </c>
      <c r="H979">
        <v>0.09</v>
      </c>
      <c r="I979" t="s">
        <v>1829</v>
      </c>
      <c r="J979">
        <v>1968.1116</v>
      </c>
    </row>
    <row r="980" spans="1:10">
      <c r="A980" t="s">
        <v>2804</v>
      </c>
      <c r="B980" s="1">
        <v>45737</v>
      </c>
      <c r="C980" t="s">
        <v>942</v>
      </c>
      <c r="D980" t="s">
        <v>1586</v>
      </c>
      <c r="E980" t="s">
        <v>1797</v>
      </c>
      <c r="F980">
        <v>3</v>
      </c>
      <c r="G980">
        <v>677.46</v>
      </c>
      <c r="H980">
        <v>0.05</v>
      </c>
      <c r="I980" t="s">
        <v>1824</v>
      </c>
      <c r="J980">
        <v>1930.761</v>
      </c>
    </row>
    <row r="981" spans="1:10">
      <c r="A981" t="s">
        <v>2805</v>
      </c>
      <c r="B981" s="1">
        <v>45771</v>
      </c>
      <c r="C981" t="s">
        <v>1032</v>
      </c>
      <c r="D981" t="s">
        <v>1590</v>
      </c>
      <c r="E981" t="s">
        <v>1757</v>
      </c>
      <c r="F981">
        <v>3</v>
      </c>
      <c r="G981">
        <v>614.63</v>
      </c>
      <c r="H981">
        <v>0.06</v>
      </c>
      <c r="I981" t="s">
        <v>1826</v>
      </c>
      <c r="J981">
        <v>1733.2565999999999</v>
      </c>
    </row>
    <row r="982" spans="1:10">
      <c r="A982" t="s">
        <v>2806</v>
      </c>
      <c r="B982" s="1">
        <v>45272</v>
      </c>
      <c r="C982" t="s">
        <v>746</v>
      </c>
      <c r="D982" t="s">
        <v>1680</v>
      </c>
      <c r="E982" t="s">
        <v>1782</v>
      </c>
      <c r="F982">
        <v>4</v>
      </c>
      <c r="G982">
        <v>649.52</v>
      </c>
      <c r="H982">
        <v>0.11</v>
      </c>
      <c r="I982" t="s">
        <v>1824</v>
      </c>
      <c r="J982">
        <v>2312.2912000000001</v>
      </c>
    </row>
    <row r="983" spans="1:10">
      <c r="A983" t="s">
        <v>2807</v>
      </c>
      <c r="B983" s="1">
        <v>45481</v>
      </c>
      <c r="C983" t="s">
        <v>1377</v>
      </c>
      <c r="D983" t="s">
        <v>1718</v>
      </c>
      <c r="E983" t="s">
        <v>1782</v>
      </c>
      <c r="F983">
        <v>2</v>
      </c>
      <c r="G983">
        <v>943.93</v>
      </c>
      <c r="H983">
        <v>0.22</v>
      </c>
      <c r="I983" t="s">
        <v>1826</v>
      </c>
      <c r="J983">
        <v>1472.5308</v>
      </c>
    </row>
    <row r="984" spans="1:10">
      <c r="A984" t="s">
        <v>2808</v>
      </c>
      <c r="B984" s="1">
        <v>45228</v>
      </c>
      <c r="C984" t="s">
        <v>550</v>
      </c>
      <c r="D984" t="s">
        <v>1610</v>
      </c>
      <c r="E984" t="s">
        <v>1782</v>
      </c>
      <c r="F984">
        <v>4</v>
      </c>
      <c r="G984">
        <v>538.73</v>
      </c>
      <c r="H984">
        <v>0.03</v>
      </c>
      <c r="I984" t="s">
        <v>1824</v>
      </c>
      <c r="J984">
        <v>2090.2723999999998</v>
      </c>
    </row>
    <row r="985" spans="1:10">
      <c r="A985" t="s">
        <v>2809</v>
      </c>
      <c r="B985" s="1">
        <v>45432</v>
      </c>
      <c r="C985" t="s">
        <v>318</v>
      </c>
      <c r="D985" t="s">
        <v>1680</v>
      </c>
      <c r="E985" t="s">
        <v>1782</v>
      </c>
      <c r="F985">
        <v>2</v>
      </c>
      <c r="G985">
        <v>853.93</v>
      </c>
      <c r="H985">
        <v>0.01</v>
      </c>
      <c r="I985" t="s">
        <v>1826</v>
      </c>
      <c r="J985">
        <v>1690.7814000000001</v>
      </c>
    </row>
    <row r="986" spans="1:10">
      <c r="A986" t="s">
        <v>2810</v>
      </c>
      <c r="B986" s="1">
        <v>45914</v>
      </c>
      <c r="C986" t="s">
        <v>1510</v>
      </c>
      <c r="D986" t="s">
        <v>1606</v>
      </c>
      <c r="E986" t="s">
        <v>1769</v>
      </c>
      <c r="F986">
        <v>4</v>
      </c>
      <c r="G986">
        <v>465.42</v>
      </c>
      <c r="H986">
        <v>0.26</v>
      </c>
      <c r="I986" t="s">
        <v>1829</v>
      </c>
      <c r="J986">
        <v>1377.6432</v>
      </c>
    </row>
    <row r="987" spans="1:10">
      <c r="A987" t="s">
        <v>2811</v>
      </c>
      <c r="B987" s="1">
        <v>45758</v>
      </c>
      <c r="C987" t="s">
        <v>208</v>
      </c>
      <c r="D987" t="s">
        <v>1546</v>
      </c>
      <c r="E987" t="s">
        <v>1792</v>
      </c>
      <c r="F987">
        <v>4</v>
      </c>
      <c r="G987">
        <v>880.26</v>
      </c>
      <c r="H987">
        <v>0.11</v>
      </c>
      <c r="I987" t="s">
        <v>1829</v>
      </c>
      <c r="J987">
        <v>3133.7256000000002</v>
      </c>
    </row>
    <row r="988" spans="1:10">
      <c r="A988" t="s">
        <v>2812</v>
      </c>
      <c r="B988" s="1">
        <v>45429</v>
      </c>
      <c r="C988" t="s">
        <v>1487</v>
      </c>
      <c r="D988" t="s">
        <v>1650</v>
      </c>
      <c r="E988" t="s">
        <v>1792</v>
      </c>
      <c r="F988">
        <v>3</v>
      </c>
      <c r="G988">
        <v>461.02</v>
      </c>
      <c r="H988">
        <v>0.28999999999999998</v>
      </c>
      <c r="I988" t="s">
        <v>1826</v>
      </c>
      <c r="J988">
        <v>981.97259999999994</v>
      </c>
    </row>
    <row r="989" spans="1:10">
      <c r="A989" t="s">
        <v>2813</v>
      </c>
      <c r="B989" s="1">
        <v>45578</v>
      </c>
      <c r="C989" t="s">
        <v>110</v>
      </c>
      <c r="D989" t="s">
        <v>1598</v>
      </c>
      <c r="E989" t="s">
        <v>1797</v>
      </c>
      <c r="F989">
        <v>1</v>
      </c>
      <c r="G989">
        <v>531.99</v>
      </c>
      <c r="H989">
        <v>0.17</v>
      </c>
      <c r="I989" t="s">
        <v>1826</v>
      </c>
      <c r="J989">
        <v>441.55169999999998</v>
      </c>
    </row>
    <row r="990" spans="1:10">
      <c r="A990" t="s">
        <v>2814</v>
      </c>
      <c r="B990" s="1">
        <v>45486</v>
      </c>
      <c r="C990" t="s">
        <v>27</v>
      </c>
      <c r="D990" t="s">
        <v>1642</v>
      </c>
      <c r="E990" t="s">
        <v>1807</v>
      </c>
      <c r="F990">
        <v>2</v>
      </c>
      <c r="G990">
        <v>274.08999999999997</v>
      </c>
      <c r="H990">
        <v>0.13</v>
      </c>
      <c r="I990" t="s">
        <v>1826</v>
      </c>
      <c r="J990">
        <v>476.91660000000002</v>
      </c>
    </row>
    <row r="991" spans="1:10">
      <c r="A991" t="s">
        <v>2815</v>
      </c>
      <c r="B991" s="1">
        <v>45694</v>
      </c>
      <c r="C991" t="s">
        <v>1371</v>
      </c>
      <c r="D991" t="s">
        <v>1724</v>
      </c>
      <c r="E991" t="s">
        <v>1789</v>
      </c>
      <c r="F991">
        <v>1</v>
      </c>
      <c r="G991">
        <v>66.14</v>
      </c>
      <c r="H991">
        <v>0.14000000000000001</v>
      </c>
      <c r="I991" t="s">
        <v>1829</v>
      </c>
      <c r="J991">
        <v>56.880400000000002</v>
      </c>
    </row>
    <row r="992" spans="1:10">
      <c r="A992" t="s">
        <v>2816</v>
      </c>
      <c r="B992" s="1">
        <v>45875</v>
      </c>
      <c r="C992" t="s">
        <v>281</v>
      </c>
      <c r="D992" t="s">
        <v>1588</v>
      </c>
      <c r="E992" t="s">
        <v>1786</v>
      </c>
      <c r="F992">
        <v>3</v>
      </c>
      <c r="G992">
        <v>955.82</v>
      </c>
      <c r="H992">
        <v>0.16</v>
      </c>
      <c r="I992" t="s">
        <v>1829</v>
      </c>
      <c r="J992">
        <v>2408.6664000000001</v>
      </c>
    </row>
    <row r="993" spans="1:10">
      <c r="A993" t="s">
        <v>2817</v>
      </c>
      <c r="B993" s="1">
        <v>45432</v>
      </c>
      <c r="C993" t="s">
        <v>1005</v>
      </c>
      <c r="D993" t="s">
        <v>1592</v>
      </c>
      <c r="E993" t="s">
        <v>1794</v>
      </c>
      <c r="F993">
        <v>1</v>
      </c>
      <c r="G993">
        <v>904.92</v>
      </c>
      <c r="H993">
        <v>0.13</v>
      </c>
      <c r="I993" t="s">
        <v>1824</v>
      </c>
      <c r="J993">
        <v>787.28039999999999</v>
      </c>
    </row>
    <row r="994" spans="1:10">
      <c r="A994" t="s">
        <v>2818</v>
      </c>
      <c r="B994" s="1">
        <v>45575</v>
      </c>
      <c r="C994" t="s">
        <v>8</v>
      </c>
      <c r="D994" t="s">
        <v>1628</v>
      </c>
      <c r="E994" t="s">
        <v>1779</v>
      </c>
      <c r="F994">
        <v>3</v>
      </c>
      <c r="G994">
        <v>490.02</v>
      </c>
      <c r="H994">
        <v>0.26</v>
      </c>
      <c r="I994" t="s">
        <v>1824</v>
      </c>
      <c r="J994">
        <v>1087.8444</v>
      </c>
    </row>
    <row r="995" spans="1:10">
      <c r="A995" t="s">
        <v>2819</v>
      </c>
      <c r="B995" s="1">
        <v>45340</v>
      </c>
      <c r="C995" t="s">
        <v>1136</v>
      </c>
      <c r="D995" t="s">
        <v>1586</v>
      </c>
      <c r="E995" t="s">
        <v>1776</v>
      </c>
      <c r="F995">
        <v>2</v>
      </c>
      <c r="G995">
        <v>957.54</v>
      </c>
      <c r="H995">
        <v>0.1</v>
      </c>
      <c r="I995" t="s">
        <v>1829</v>
      </c>
      <c r="J995">
        <v>1723.5719999999999</v>
      </c>
    </row>
    <row r="996" spans="1:10">
      <c r="A996" t="s">
        <v>2820</v>
      </c>
      <c r="B996" s="1">
        <v>45926</v>
      </c>
      <c r="C996" t="s">
        <v>1035</v>
      </c>
      <c r="D996" t="s">
        <v>1746</v>
      </c>
      <c r="E996" t="s">
        <v>1797</v>
      </c>
      <c r="F996">
        <v>2</v>
      </c>
      <c r="G996">
        <v>314.39999999999998</v>
      </c>
      <c r="H996">
        <v>7.0000000000000007E-2</v>
      </c>
      <c r="I996" t="s">
        <v>1826</v>
      </c>
      <c r="J996">
        <v>584.78399999999988</v>
      </c>
    </row>
    <row r="997" spans="1:10">
      <c r="A997" t="s">
        <v>2821</v>
      </c>
      <c r="B997" s="1">
        <v>45373</v>
      </c>
      <c r="C997" t="s">
        <v>1229</v>
      </c>
      <c r="D997" t="s">
        <v>1596</v>
      </c>
      <c r="E997" t="s">
        <v>1776</v>
      </c>
      <c r="F997">
        <v>3</v>
      </c>
      <c r="G997">
        <v>480.11</v>
      </c>
      <c r="H997">
        <v>0.11</v>
      </c>
      <c r="I997" t="s">
        <v>1826</v>
      </c>
      <c r="J997">
        <v>1281.8937000000001</v>
      </c>
    </row>
    <row r="998" spans="1:10">
      <c r="A998" t="s">
        <v>2822</v>
      </c>
      <c r="B998" s="1">
        <v>45579</v>
      </c>
      <c r="C998" t="s">
        <v>1211</v>
      </c>
      <c r="D998" t="s">
        <v>1644</v>
      </c>
      <c r="E998" t="s">
        <v>1776</v>
      </c>
      <c r="F998">
        <v>4</v>
      </c>
      <c r="G998">
        <v>826.55</v>
      </c>
      <c r="H998">
        <v>0.28000000000000003</v>
      </c>
      <c r="I998" t="s">
        <v>1824</v>
      </c>
      <c r="J998">
        <v>2380.4639999999999</v>
      </c>
    </row>
    <row r="999" spans="1:10">
      <c r="A999" t="s">
        <v>2823</v>
      </c>
      <c r="B999" s="1">
        <v>45805</v>
      </c>
      <c r="C999" t="s">
        <v>625</v>
      </c>
      <c r="D999" t="s">
        <v>1602</v>
      </c>
      <c r="E999" t="s">
        <v>1766</v>
      </c>
      <c r="F999">
        <v>3</v>
      </c>
      <c r="G999">
        <v>530.16999999999996</v>
      </c>
      <c r="H999">
        <v>0.18</v>
      </c>
      <c r="I999" t="s">
        <v>1826</v>
      </c>
      <c r="J999">
        <v>1304.2182</v>
      </c>
    </row>
    <row r="1000" spans="1:10">
      <c r="A1000" t="s">
        <v>2824</v>
      </c>
      <c r="B1000" s="1">
        <v>45522</v>
      </c>
      <c r="C1000" t="s">
        <v>1266</v>
      </c>
      <c r="D1000" t="s">
        <v>1616</v>
      </c>
      <c r="E1000" t="s">
        <v>1807</v>
      </c>
      <c r="F1000">
        <v>3</v>
      </c>
      <c r="G1000">
        <v>336.17</v>
      </c>
      <c r="H1000">
        <v>0.04</v>
      </c>
      <c r="I1000" t="s">
        <v>1829</v>
      </c>
      <c r="J1000">
        <v>968.16959999999995</v>
      </c>
    </row>
    <row r="1001" spans="1:10">
      <c r="A1001" t="s">
        <v>2825</v>
      </c>
      <c r="B1001" s="1">
        <v>45304</v>
      </c>
      <c r="C1001" t="s">
        <v>1307</v>
      </c>
      <c r="D1001" t="s">
        <v>1710</v>
      </c>
      <c r="E1001" t="s">
        <v>1782</v>
      </c>
      <c r="F1001">
        <v>4</v>
      </c>
      <c r="G1001">
        <v>22.51</v>
      </c>
      <c r="H1001">
        <v>0.27</v>
      </c>
      <c r="I1001" t="s">
        <v>1826</v>
      </c>
      <c r="J1001">
        <v>65.729200000000006</v>
      </c>
    </row>
    <row r="1002" spans="1:10">
      <c r="A1002" t="s">
        <v>2826</v>
      </c>
      <c r="B1002" s="1">
        <v>45456</v>
      </c>
      <c r="C1002" t="s">
        <v>625</v>
      </c>
      <c r="D1002" t="s">
        <v>1666</v>
      </c>
      <c r="E1002" t="s">
        <v>1761</v>
      </c>
      <c r="F1002">
        <v>2</v>
      </c>
      <c r="G1002">
        <v>909.51</v>
      </c>
      <c r="H1002">
        <v>0.27</v>
      </c>
      <c r="I1002" t="s">
        <v>1824</v>
      </c>
      <c r="J1002">
        <v>1327.8846000000001</v>
      </c>
    </row>
    <row r="1003" spans="1:10">
      <c r="A1003" t="s">
        <v>2827</v>
      </c>
      <c r="B1003" s="1">
        <v>45776</v>
      </c>
      <c r="C1003" t="s">
        <v>198</v>
      </c>
      <c r="D1003" t="s">
        <v>1686</v>
      </c>
      <c r="E1003" t="s">
        <v>1799</v>
      </c>
      <c r="F1003">
        <v>4</v>
      </c>
      <c r="G1003">
        <v>593.84</v>
      </c>
      <c r="H1003">
        <v>0.24</v>
      </c>
      <c r="I1003" t="s">
        <v>1826</v>
      </c>
      <c r="J1003">
        <v>1805.2736</v>
      </c>
    </row>
    <row r="1004" spans="1:10">
      <c r="A1004" t="s">
        <v>2828</v>
      </c>
      <c r="B1004" s="1">
        <v>45566</v>
      </c>
      <c r="C1004" t="s">
        <v>384</v>
      </c>
      <c r="D1004" t="s">
        <v>1694</v>
      </c>
      <c r="E1004" t="s">
        <v>1789</v>
      </c>
      <c r="F1004">
        <v>3</v>
      </c>
      <c r="G1004">
        <v>909.11</v>
      </c>
      <c r="H1004">
        <v>0.23</v>
      </c>
      <c r="I1004" t="s">
        <v>1829</v>
      </c>
      <c r="J1004">
        <v>2100.0441000000001</v>
      </c>
    </row>
    <row r="1005" spans="1:10">
      <c r="A1005" t="s">
        <v>2829</v>
      </c>
      <c r="B1005" s="1">
        <v>45542</v>
      </c>
      <c r="C1005" t="s">
        <v>1243</v>
      </c>
      <c r="D1005" t="s">
        <v>1596</v>
      </c>
      <c r="E1005" t="s">
        <v>1757</v>
      </c>
      <c r="F1005">
        <v>4</v>
      </c>
      <c r="G1005">
        <v>996.85</v>
      </c>
      <c r="H1005">
        <v>0.24</v>
      </c>
      <c r="I1005" t="s">
        <v>1826</v>
      </c>
      <c r="J1005">
        <v>3030.424</v>
      </c>
    </row>
    <row r="1006" spans="1:10">
      <c r="A1006" t="s">
        <v>2830</v>
      </c>
      <c r="B1006" s="1">
        <v>45834</v>
      </c>
      <c r="C1006" t="s">
        <v>948</v>
      </c>
      <c r="D1006" t="s">
        <v>1543</v>
      </c>
      <c r="E1006" t="s">
        <v>1807</v>
      </c>
      <c r="F1006">
        <v>1</v>
      </c>
      <c r="G1006">
        <v>522.69000000000005</v>
      </c>
      <c r="H1006">
        <v>0.06</v>
      </c>
      <c r="I1006" t="s">
        <v>1829</v>
      </c>
      <c r="J1006">
        <v>491.32860000000011</v>
      </c>
    </row>
    <row r="1007" spans="1:10">
      <c r="A1007" t="s">
        <v>2831</v>
      </c>
      <c r="B1007" s="1">
        <v>45405</v>
      </c>
      <c r="C1007" t="s">
        <v>637</v>
      </c>
      <c r="D1007" t="s">
        <v>1656</v>
      </c>
      <c r="E1007" t="s">
        <v>1766</v>
      </c>
      <c r="F1007">
        <v>3</v>
      </c>
      <c r="G1007">
        <v>261.05</v>
      </c>
      <c r="H1007">
        <v>0.12</v>
      </c>
      <c r="I1007" t="s">
        <v>1826</v>
      </c>
      <c r="J1007">
        <v>689.17200000000014</v>
      </c>
    </row>
    <row r="1008" spans="1:10">
      <c r="A1008" t="s">
        <v>2832</v>
      </c>
      <c r="B1008" s="1">
        <v>45918</v>
      </c>
      <c r="C1008" t="s">
        <v>314</v>
      </c>
      <c r="D1008" t="s">
        <v>1594</v>
      </c>
      <c r="E1008" t="s">
        <v>1807</v>
      </c>
      <c r="F1008">
        <v>3</v>
      </c>
      <c r="G1008">
        <v>644.73</v>
      </c>
      <c r="H1008">
        <v>0.01</v>
      </c>
      <c r="I1008" t="s">
        <v>1829</v>
      </c>
      <c r="J1008">
        <v>1914.8480999999999</v>
      </c>
    </row>
    <row r="1009" spans="1:10">
      <c r="A1009" t="s">
        <v>2833</v>
      </c>
      <c r="B1009" s="1">
        <v>45217</v>
      </c>
      <c r="C1009" t="s">
        <v>648</v>
      </c>
      <c r="D1009" t="s">
        <v>1698</v>
      </c>
      <c r="E1009" t="s">
        <v>1761</v>
      </c>
      <c r="F1009">
        <v>2</v>
      </c>
      <c r="G1009">
        <v>541.52</v>
      </c>
      <c r="H1009">
        <v>0.26</v>
      </c>
      <c r="I1009" t="s">
        <v>1826</v>
      </c>
      <c r="J1009">
        <v>801.44959999999992</v>
      </c>
    </row>
    <row r="1010" spans="1:10">
      <c r="A1010" t="s">
        <v>2834</v>
      </c>
      <c r="B1010" s="1">
        <v>45259</v>
      </c>
      <c r="C1010" t="s">
        <v>1322</v>
      </c>
      <c r="D1010" t="s">
        <v>1674</v>
      </c>
      <c r="E1010" t="s">
        <v>1789</v>
      </c>
      <c r="F1010">
        <v>1</v>
      </c>
      <c r="G1010">
        <v>395.18</v>
      </c>
      <c r="H1010">
        <v>0.09</v>
      </c>
      <c r="I1010" t="s">
        <v>1826</v>
      </c>
      <c r="J1010">
        <v>359.61380000000003</v>
      </c>
    </row>
    <row r="1011" spans="1:10">
      <c r="A1011" t="s">
        <v>2835</v>
      </c>
      <c r="B1011" s="1">
        <v>45740</v>
      </c>
      <c r="C1011" t="s">
        <v>356</v>
      </c>
      <c r="D1011" t="s">
        <v>1562</v>
      </c>
      <c r="E1011" t="s">
        <v>1782</v>
      </c>
      <c r="F1011">
        <v>4</v>
      </c>
      <c r="G1011">
        <v>56.37</v>
      </c>
      <c r="H1011">
        <v>0.17</v>
      </c>
      <c r="I1011" t="s">
        <v>1824</v>
      </c>
      <c r="J1011">
        <v>187.14840000000001</v>
      </c>
    </row>
    <row r="1012" spans="1:10">
      <c r="A1012" t="s">
        <v>2836</v>
      </c>
      <c r="B1012" s="1">
        <v>45908</v>
      </c>
      <c r="C1012" t="s">
        <v>681</v>
      </c>
      <c r="D1012" t="s">
        <v>1706</v>
      </c>
      <c r="E1012" t="s">
        <v>1786</v>
      </c>
      <c r="F1012">
        <v>4</v>
      </c>
      <c r="G1012">
        <v>202.59</v>
      </c>
      <c r="H1012">
        <v>0.06</v>
      </c>
      <c r="I1012" t="s">
        <v>1829</v>
      </c>
      <c r="J1012">
        <v>761.73839999999996</v>
      </c>
    </row>
    <row r="1013" spans="1:10">
      <c r="A1013" t="s">
        <v>2837</v>
      </c>
      <c r="B1013" s="1">
        <v>45601</v>
      </c>
      <c r="C1013" t="s">
        <v>27</v>
      </c>
      <c r="D1013" t="s">
        <v>1710</v>
      </c>
      <c r="E1013" t="s">
        <v>1773</v>
      </c>
      <c r="F1013">
        <v>2</v>
      </c>
      <c r="G1013">
        <v>358.36</v>
      </c>
      <c r="H1013">
        <v>0.05</v>
      </c>
      <c r="I1013" t="s">
        <v>1826</v>
      </c>
      <c r="J1013">
        <v>680.88400000000001</v>
      </c>
    </row>
    <row r="1014" spans="1:10">
      <c r="A1014" t="s">
        <v>2838</v>
      </c>
      <c r="B1014" s="1">
        <v>45535</v>
      </c>
      <c r="C1014" t="s">
        <v>264</v>
      </c>
      <c r="D1014" t="s">
        <v>1622</v>
      </c>
      <c r="E1014" t="s">
        <v>1810</v>
      </c>
      <c r="F1014">
        <v>4</v>
      </c>
      <c r="G1014">
        <v>85.62</v>
      </c>
      <c r="H1014">
        <v>0.28000000000000003</v>
      </c>
      <c r="I1014" t="s">
        <v>1829</v>
      </c>
      <c r="J1014">
        <v>246.5856</v>
      </c>
    </row>
    <row r="1015" spans="1:10">
      <c r="A1015" t="s">
        <v>2839</v>
      </c>
      <c r="B1015" s="1">
        <v>45459</v>
      </c>
      <c r="C1015" t="s">
        <v>610</v>
      </c>
      <c r="D1015" t="s">
        <v>1560</v>
      </c>
      <c r="E1015" t="s">
        <v>1807</v>
      </c>
      <c r="F1015">
        <v>4</v>
      </c>
      <c r="G1015">
        <v>929.26</v>
      </c>
      <c r="H1015">
        <v>0.23</v>
      </c>
      <c r="I1015" t="s">
        <v>1826</v>
      </c>
      <c r="J1015">
        <v>2862.1208000000001</v>
      </c>
    </row>
    <row r="1016" spans="1:10">
      <c r="A1016" t="s">
        <v>2840</v>
      </c>
      <c r="B1016" s="1">
        <v>45681</v>
      </c>
      <c r="C1016" t="s">
        <v>975</v>
      </c>
      <c r="D1016" t="s">
        <v>1668</v>
      </c>
      <c r="E1016" t="s">
        <v>1797</v>
      </c>
      <c r="F1016">
        <v>2</v>
      </c>
      <c r="G1016">
        <v>92.64</v>
      </c>
      <c r="H1016">
        <v>0.14000000000000001</v>
      </c>
      <c r="I1016" t="s">
        <v>1829</v>
      </c>
      <c r="J1016">
        <v>159.3408</v>
      </c>
    </row>
    <row r="1017" spans="1:10">
      <c r="A1017" t="s">
        <v>2841</v>
      </c>
      <c r="B1017" s="1">
        <v>45725</v>
      </c>
      <c r="C1017" t="s">
        <v>794</v>
      </c>
      <c r="D1017" t="s">
        <v>1672</v>
      </c>
      <c r="E1017" t="s">
        <v>1769</v>
      </c>
      <c r="F1017">
        <v>4</v>
      </c>
      <c r="G1017">
        <v>139.05000000000001</v>
      </c>
      <c r="H1017">
        <v>0.28999999999999998</v>
      </c>
      <c r="I1017" t="s">
        <v>1829</v>
      </c>
      <c r="J1017">
        <v>394.90199999999999</v>
      </c>
    </row>
    <row r="1018" spans="1:10">
      <c r="A1018" t="s">
        <v>2842</v>
      </c>
      <c r="B1018" s="1">
        <v>45461</v>
      </c>
      <c r="C1018" t="s">
        <v>475</v>
      </c>
      <c r="D1018" t="s">
        <v>1654</v>
      </c>
      <c r="E1018" t="s">
        <v>1769</v>
      </c>
      <c r="F1018">
        <v>3</v>
      </c>
      <c r="G1018">
        <v>155.87</v>
      </c>
      <c r="H1018">
        <v>0.03</v>
      </c>
      <c r="I1018" t="s">
        <v>1829</v>
      </c>
      <c r="J1018">
        <v>453.58170000000001</v>
      </c>
    </row>
    <row r="1019" spans="1:10">
      <c r="A1019" t="s">
        <v>2843</v>
      </c>
      <c r="B1019" s="1">
        <v>45837</v>
      </c>
      <c r="C1019" t="s">
        <v>1368</v>
      </c>
      <c r="D1019" t="s">
        <v>1616</v>
      </c>
      <c r="E1019" t="s">
        <v>1804</v>
      </c>
      <c r="F1019">
        <v>4</v>
      </c>
      <c r="G1019">
        <v>115.42</v>
      </c>
      <c r="H1019">
        <v>0.03</v>
      </c>
      <c r="I1019" t="s">
        <v>1829</v>
      </c>
      <c r="J1019">
        <v>447.82960000000003</v>
      </c>
    </row>
    <row r="1020" spans="1:10">
      <c r="A1020" t="s">
        <v>2844</v>
      </c>
      <c r="B1020" s="1">
        <v>45823</v>
      </c>
      <c r="C1020" t="s">
        <v>422</v>
      </c>
      <c r="D1020" t="s">
        <v>1652</v>
      </c>
      <c r="E1020" t="s">
        <v>1776</v>
      </c>
      <c r="F1020">
        <v>3</v>
      </c>
      <c r="G1020">
        <v>593.62</v>
      </c>
      <c r="H1020">
        <v>0.08</v>
      </c>
      <c r="I1020" t="s">
        <v>1824</v>
      </c>
      <c r="J1020">
        <v>1638.3912</v>
      </c>
    </row>
    <row r="1021" spans="1:10">
      <c r="A1021" t="s">
        <v>2845</v>
      </c>
      <c r="B1021" s="1">
        <v>45733</v>
      </c>
      <c r="C1021" t="s">
        <v>1107</v>
      </c>
      <c r="D1021" t="s">
        <v>1638</v>
      </c>
      <c r="E1021" t="s">
        <v>1769</v>
      </c>
      <c r="F1021">
        <v>2</v>
      </c>
      <c r="G1021">
        <v>825.04</v>
      </c>
      <c r="H1021">
        <v>0.2</v>
      </c>
      <c r="I1021" t="s">
        <v>1824</v>
      </c>
      <c r="J1021">
        <v>1320.0640000000001</v>
      </c>
    </row>
    <row r="1022" spans="1:10">
      <c r="A1022" t="s">
        <v>2846</v>
      </c>
      <c r="B1022" s="1">
        <v>45322</v>
      </c>
      <c r="C1022" t="s">
        <v>1431</v>
      </c>
      <c r="D1022" t="s">
        <v>1598</v>
      </c>
      <c r="E1022" t="s">
        <v>1797</v>
      </c>
      <c r="F1022">
        <v>1</v>
      </c>
      <c r="G1022">
        <v>963.76</v>
      </c>
      <c r="H1022">
        <v>0.14000000000000001</v>
      </c>
      <c r="I1022" t="s">
        <v>1826</v>
      </c>
      <c r="J1022">
        <v>828.83359999999993</v>
      </c>
    </row>
    <row r="1023" spans="1:10">
      <c r="A1023" t="s">
        <v>2847</v>
      </c>
      <c r="B1023" s="1">
        <v>45415</v>
      </c>
      <c r="C1023" t="s">
        <v>926</v>
      </c>
      <c r="D1023" t="s">
        <v>1658</v>
      </c>
      <c r="E1023" t="s">
        <v>1776</v>
      </c>
      <c r="F1023">
        <v>1</v>
      </c>
      <c r="G1023">
        <v>238.24</v>
      </c>
      <c r="H1023">
        <v>0.12</v>
      </c>
      <c r="I1023" t="s">
        <v>1826</v>
      </c>
      <c r="J1023">
        <v>209.65119999999999</v>
      </c>
    </row>
    <row r="1024" spans="1:10">
      <c r="A1024" t="s">
        <v>2848</v>
      </c>
      <c r="B1024" s="1">
        <v>45644</v>
      </c>
      <c r="C1024" t="s">
        <v>1411</v>
      </c>
      <c r="D1024" t="s">
        <v>1712</v>
      </c>
      <c r="E1024" t="s">
        <v>1804</v>
      </c>
      <c r="F1024">
        <v>1</v>
      </c>
      <c r="G1024">
        <v>756.63</v>
      </c>
      <c r="H1024">
        <v>0.04</v>
      </c>
      <c r="I1024" t="s">
        <v>1826</v>
      </c>
      <c r="J1024">
        <v>726.36479999999995</v>
      </c>
    </row>
    <row r="1025" spans="1:10">
      <c r="A1025" t="s">
        <v>2849</v>
      </c>
      <c r="B1025" s="1">
        <v>45845</v>
      </c>
      <c r="C1025" t="s">
        <v>85</v>
      </c>
      <c r="D1025" t="s">
        <v>1734</v>
      </c>
      <c r="E1025" t="s">
        <v>1779</v>
      </c>
      <c r="F1025">
        <v>3</v>
      </c>
      <c r="G1025">
        <v>159.76</v>
      </c>
      <c r="H1025">
        <v>0.22</v>
      </c>
      <c r="I1025" t="s">
        <v>1824</v>
      </c>
      <c r="J1025">
        <v>373.83839999999998</v>
      </c>
    </row>
    <row r="1026" spans="1:10">
      <c r="A1026" t="s">
        <v>2850</v>
      </c>
      <c r="B1026" s="1">
        <v>45354</v>
      </c>
      <c r="C1026" t="s">
        <v>1151</v>
      </c>
      <c r="D1026" t="s">
        <v>1738</v>
      </c>
      <c r="E1026" t="s">
        <v>1782</v>
      </c>
      <c r="F1026">
        <v>1</v>
      </c>
      <c r="G1026">
        <v>329.94</v>
      </c>
      <c r="H1026">
        <v>0.14000000000000001</v>
      </c>
      <c r="I1026" t="s">
        <v>1829</v>
      </c>
      <c r="J1026">
        <v>283.7484</v>
      </c>
    </row>
    <row r="1027" spans="1:10">
      <c r="A1027" t="s">
        <v>2851</v>
      </c>
      <c r="B1027" s="1">
        <v>45720</v>
      </c>
      <c r="C1027" t="s">
        <v>224</v>
      </c>
      <c r="D1027" t="s">
        <v>1582</v>
      </c>
      <c r="E1027" t="s">
        <v>1782</v>
      </c>
      <c r="F1027">
        <v>1</v>
      </c>
      <c r="G1027">
        <v>234.06</v>
      </c>
      <c r="H1027">
        <v>0.11</v>
      </c>
      <c r="I1027" t="s">
        <v>1826</v>
      </c>
      <c r="J1027">
        <v>208.3134</v>
      </c>
    </row>
    <row r="1028" spans="1:10">
      <c r="A1028" t="s">
        <v>2852</v>
      </c>
      <c r="B1028" s="1">
        <v>45278</v>
      </c>
      <c r="C1028" t="s">
        <v>999</v>
      </c>
      <c r="D1028" t="s">
        <v>1710</v>
      </c>
      <c r="E1028" t="s">
        <v>1752</v>
      </c>
      <c r="F1028">
        <v>2</v>
      </c>
      <c r="G1028">
        <v>773.75</v>
      </c>
      <c r="H1028">
        <v>0.16</v>
      </c>
      <c r="I1028" t="s">
        <v>1826</v>
      </c>
      <c r="J1028">
        <v>1299.9000000000001</v>
      </c>
    </row>
    <row r="1029" spans="1:10">
      <c r="A1029" t="s">
        <v>2853</v>
      </c>
      <c r="B1029" s="1">
        <v>45422</v>
      </c>
      <c r="C1029" t="s">
        <v>1352</v>
      </c>
      <c r="D1029" t="s">
        <v>1652</v>
      </c>
      <c r="E1029" t="s">
        <v>1810</v>
      </c>
      <c r="F1029">
        <v>1</v>
      </c>
      <c r="G1029">
        <v>73.88</v>
      </c>
      <c r="H1029">
        <v>0.04</v>
      </c>
      <c r="I1029" t="s">
        <v>1824</v>
      </c>
      <c r="J1029">
        <v>70.924799999999991</v>
      </c>
    </row>
    <row r="1030" spans="1:10">
      <c r="A1030" t="s">
        <v>2854</v>
      </c>
      <c r="B1030" s="1">
        <v>45337</v>
      </c>
      <c r="C1030" t="s">
        <v>32</v>
      </c>
      <c r="D1030" t="s">
        <v>1720</v>
      </c>
      <c r="E1030" t="s">
        <v>1810</v>
      </c>
      <c r="F1030">
        <v>1</v>
      </c>
      <c r="G1030">
        <v>859.3</v>
      </c>
      <c r="H1030">
        <v>0.16</v>
      </c>
      <c r="I1030" t="s">
        <v>1826</v>
      </c>
      <c r="J1030">
        <v>721.8119999999999</v>
      </c>
    </row>
    <row r="1031" spans="1:10">
      <c r="A1031" t="s">
        <v>2855</v>
      </c>
      <c r="B1031" s="1">
        <v>45564</v>
      </c>
      <c r="C1031" t="s">
        <v>444</v>
      </c>
      <c r="D1031" t="s">
        <v>1710</v>
      </c>
      <c r="E1031" t="s">
        <v>1776</v>
      </c>
      <c r="F1031">
        <v>4</v>
      </c>
      <c r="G1031">
        <v>762.43</v>
      </c>
      <c r="H1031">
        <v>0.05</v>
      </c>
      <c r="I1031" t="s">
        <v>1824</v>
      </c>
      <c r="J1031">
        <v>2897.233999999999</v>
      </c>
    </row>
    <row r="1032" spans="1:10">
      <c r="A1032" t="s">
        <v>2856</v>
      </c>
      <c r="B1032" s="1">
        <v>45424</v>
      </c>
      <c r="C1032" t="s">
        <v>428</v>
      </c>
      <c r="D1032" t="s">
        <v>1694</v>
      </c>
      <c r="E1032" t="s">
        <v>1752</v>
      </c>
      <c r="F1032">
        <v>1</v>
      </c>
      <c r="G1032">
        <v>328.51</v>
      </c>
      <c r="H1032">
        <v>0.2</v>
      </c>
      <c r="I1032" t="s">
        <v>1829</v>
      </c>
      <c r="J1032">
        <v>262.80799999999999</v>
      </c>
    </row>
    <row r="1033" spans="1:10">
      <c r="A1033" t="s">
        <v>2857</v>
      </c>
      <c r="B1033" s="1">
        <v>45719</v>
      </c>
      <c r="C1033" t="s">
        <v>872</v>
      </c>
      <c r="D1033" t="s">
        <v>1636</v>
      </c>
      <c r="E1033" t="s">
        <v>1769</v>
      </c>
      <c r="F1033">
        <v>1</v>
      </c>
      <c r="G1033">
        <v>34.51</v>
      </c>
      <c r="H1033">
        <v>0.04</v>
      </c>
      <c r="I1033" t="s">
        <v>1829</v>
      </c>
      <c r="J1033">
        <v>33.129600000000003</v>
      </c>
    </row>
    <row r="1034" spans="1:10">
      <c r="A1034" t="s">
        <v>2858</v>
      </c>
      <c r="B1034" s="1">
        <v>45250</v>
      </c>
      <c r="C1034" t="s">
        <v>372</v>
      </c>
      <c r="D1034" t="s">
        <v>1586</v>
      </c>
      <c r="E1034" t="s">
        <v>1792</v>
      </c>
      <c r="F1034">
        <v>3</v>
      </c>
      <c r="G1034">
        <v>663.73</v>
      </c>
      <c r="H1034">
        <v>0.06</v>
      </c>
      <c r="I1034" t="s">
        <v>1829</v>
      </c>
      <c r="J1034">
        <v>1871.7185999999999</v>
      </c>
    </row>
    <row r="1035" spans="1:10">
      <c r="A1035" t="s">
        <v>2859</v>
      </c>
      <c r="B1035" s="1">
        <v>45479</v>
      </c>
      <c r="C1035" t="s">
        <v>788</v>
      </c>
      <c r="D1035" t="s">
        <v>1614</v>
      </c>
      <c r="E1035" t="s">
        <v>1786</v>
      </c>
      <c r="F1035">
        <v>1</v>
      </c>
      <c r="G1035">
        <v>409.41</v>
      </c>
      <c r="H1035">
        <v>0.13</v>
      </c>
      <c r="I1035" t="s">
        <v>1826</v>
      </c>
      <c r="J1035">
        <v>356.18669999999997</v>
      </c>
    </row>
    <row r="1036" spans="1:10">
      <c r="A1036" t="s">
        <v>2860</v>
      </c>
      <c r="B1036" s="1">
        <v>45727</v>
      </c>
      <c r="C1036" t="s">
        <v>332</v>
      </c>
      <c r="D1036" t="s">
        <v>1704</v>
      </c>
      <c r="E1036" t="s">
        <v>1766</v>
      </c>
      <c r="F1036">
        <v>3</v>
      </c>
      <c r="G1036">
        <v>461.03</v>
      </c>
      <c r="H1036">
        <v>0.11</v>
      </c>
      <c r="I1036" t="s">
        <v>1826</v>
      </c>
      <c r="J1036">
        <v>1230.9501</v>
      </c>
    </row>
    <row r="1037" spans="1:10">
      <c r="A1037" t="s">
        <v>2861</v>
      </c>
      <c r="B1037" s="1">
        <v>45394</v>
      </c>
      <c r="C1037" t="s">
        <v>1151</v>
      </c>
      <c r="D1037" t="s">
        <v>1586</v>
      </c>
      <c r="E1037" t="s">
        <v>1799</v>
      </c>
      <c r="F1037">
        <v>2</v>
      </c>
      <c r="G1037">
        <v>760.14</v>
      </c>
      <c r="H1037">
        <v>0.02</v>
      </c>
      <c r="I1037" t="s">
        <v>1829</v>
      </c>
      <c r="J1037">
        <v>1489.8743999999999</v>
      </c>
    </row>
    <row r="1038" spans="1:10">
      <c r="A1038" t="s">
        <v>2862</v>
      </c>
      <c r="B1038" s="1">
        <v>45773</v>
      </c>
      <c r="C1038" t="s">
        <v>884</v>
      </c>
      <c r="D1038" t="s">
        <v>1594</v>
      </c>
      <c r="E1038" t="s">
        <v>1757</v>
      </c>
      <c r="F1038">
        <v>3</v>
      </c>
      <c r="G1038">
        <v>688.76</v>
      </c>
      <c r="H1038">
        <v>0.12</v>
      </c>
      <c r="I1038" t="s">
        <v>1826</v>
      </c>
      <c r="J1038">
        <v>1818.3263999999999</v>
      </c>
    </row>
    <row r="1039" spans="1:10">
      <c r="A1039" t="s">
        <v>2863</v>
      </c>
      <c r="B1039" s="1">
        <v>45779</v>
      </c>
      <c r="C1039" t="s">
        <v>532</v>
      </c>
      <c r="D1039" t="s">
        <v>1634</v>
      </c>
      <c r="E1039" t="s">
        <v>1786</v>
      </c>
      <c r="F1039">
        <v>2</v>
      </c>
      <c r="G1039">
        <v>257.77999999999997</v>
      </c>
      <c r="H1039">
        <v>0.05</v>
      </c>
      <c r="I1039" t="s">
        <v>1824</v>
      </c>
      <c r="J1039">
        <v>489.78199999999993</v>
      </c>
    </row>
    <row r="1040" spans="1:10">
      <c r="A1040" t="s">
        <v>2864</v>
      </c>
      <c r="B1040" s="1">
        <v>45400</v>
      </c>
      <c r="C1040" t="s">
        <v>198</v>
      </c>
      <c r="D1040" t="s">
        <v>1654</v>
      </c>
      <c r="E1040" t="s">
        <v>1779</v>
      </c>
      <c r="F1040">
        <v>2</v>
      </c>
      <c r="G1040">
        <v>314.29000000000002</v>
      </c>
      <c r="H1040">
        <v>0.19</v>
      </c>
      <c r="I1040" t="s">
        <v>1829</v>
      </c>
      <c r="J1040">
        <v>509.14980000000008</v>
      </c>
    </row>
    <row r="1041" spans="1:10">
      <c r="A1041" t="s">
        <v>2865</v>
      </c>
      <c r="B1041" s="1">
        <v>45520</v>
      </c>
      <c r="C1041" t="s">
        <v>520</v>
      </c>
      <c r="D1041" t="s">
        <v>1692</v>
      </c>
      <c r="E1041" t="s">
        <v>1799</v>
      </c>
      <c r="F1041">
        <v>3</v>
      </c>
      <c r="G1041">
        <v>336.09</v>
      </c>
      <c r="H1041">
        <v>0.01</v>
      </c>
      <c r="I1041" t="s">
        <v>1826</v>
      </c>
      <c r="J1041">
        <v>998.18729999999994</v>
      </c>
    </row>
    <row r="1042" spans="1:10">
      <c r="A1042" t="s">
        <v>2866</v>
      </c>
      <c r="B1042" s="1">
        <v>45861</v>
      </c>
      <c r="C1042" t="s">
        <v>20</v>
      </c>
      <c r="D1042" t="s">
        <v>1698</v>
      </c>
      <c r="E1042" t="s">
        <v>1807</v>
      </c>
      <c r="F1042">
        <v>3</v>
      </c>
      <c r="G1042">
        <v>202.07</v>
      </c>
      <c r="H1042">
        <v>0.23</v>
      </c>
      <c r="I1042" t="s">
        <v>1826</v>
      </c>
      <c r="J1042">
        <v>466.78170000000011</v>
      </c>
    </row>
    <row r="1043" spans="1:10">
      <c r="A1043" t="s">
        <v>2867</v>
      </c>
      <c r="B1043" s="1">
        <v>45781</v>
      </c>
      <c r="C1043" t="s">
        <v>978</v>
      </c>
      <c r="D1043" t="s">
        <v>1582</v>
      </c>
      <c r="E1043" t="s">
        <v>1782</v>
      </c>
      <c r="F1043">
        <v>2</v>
      </c>
      <c r="G1043">
        <v>485.25</v>
      </c>
      <c r="H1043">
        <v>0.28000000000000003</v>
      </c>
      <c r="I1043" t="s">
        <v>1824</v>
      </c>
      <c r="J1043">
        <v>698.76</v>
      </c>
    </row>
    <row r="1044" spans="1:10">
      <c r="A1044" t="s">
        <v>2868</v>
      </c>
      <c r="B1044" s="1">
        <v>45906</v>
      </c>
      <c r="C1044" t="s">
        <v>568</v>
      </c>
      <c r="D1044" t="s">
        <v>1698</v>
      </c>
      <c r="E1044" t="s">
        <v>1789</v>
      </c>
      <c r="F1044">
        <v>4</v>
      </c>
      <c r="G1044">
        <v>552.38</v>
      </c>
      <c r="H1044">
        <v>0.1</v>
      </c>
      <c r="I1044" t="s">
        <v>1826</v>
      </c>
      <c r="J1044">
        <v>1988.568</v>
      </c>
    </row>
    <row r="1045" spans="1:10">
      <c r="A1045" t="s">
        <v>2869</v>
      </c>
      <c r="B1045" s="1">
        <v>45251</v>
      </c>
      <c r="C1045" t="s">
        <v>378</v>
      </c>
      <c r="D1045" t="s">
        <v>1664</v>
      </c>
      <c r="E1045" t="s">
        <v>1807</v>
      </c>
      <c r="F1045">
        <v>4</v>
      </c>
      <c r="G1045">
        <v>377.26</v>
      </c>
      <c r="H1045">
        <v>0.22</v>
      </c>
      <c r="I1045" t="s">
        <v>1829</v>
      </c>
      <c r="J1045">
        <v>1177.0512000000001</v>
      </c>
    </row>
    <row r="1046" spans="1:10">
      <c r="A1046" t="s">
        <v>2870</v>
      </c>
      <c r="B1046" s="1">
        <v>45257</v>
      </c>
      <c r="C1046" t="s">
        <v>202</v>
      </c>
      <c r="D1046" t="s">
        <v>1642</v>
      </c>
      <c r="E1046" t="s">
        <v>1813</v>
      </c>
      <c r="F1046">
        <v>4</v>
      </c>
      <c r="G1046">
        <v>189.07</v>
      </c>
      <c r="H1046">
        <v>0.1</v>
      </c>
      <c r="I1046" t="s">
        <v>1829</v>
      </c>
      <c r="J1046">
        <v>680.65200000000004</v>
      </c>
    </row>
    <row r="1047" spans="1:10">
      <c r="A1047" t="s">
        <v>2871</v>
      </c>
      <c r="B1047" s="1">
        <v>45818</v>
      </c>
      <c r="C1047" t="s">
        <v>1533</v>
      </c>
      <c r="D1047" t="s">
        <v>1608</v>
      </c>
      <c r="E1047" t="s">
        <v>1769</v>
      </c>
      <c r="F1047">
        <v>3</v>
      </c>
      <c r="G1047">
        <v>272.27</v>
      </c>
      <c r="H1047">
        <v>0.01</v>
      </c>
      <c r="I1047" t="s">
        <v>1824</v>
      </c>
      <c r="J1047">
        <v>808.64189999999996</v>
      </c>
    </row>
    <row r="1048" spans="1:10">
      <c r="A1048" t="s">
        <v>2872</v>
      </c>
      <c r="B1048" s="1">
        <v>45806</v>
      </c>
      <c r="C1048" t="s">
        <v>842</v>
      </c>
      <c r="D1048" t="s">
        <v>1732</v>
      </c>
      <c r="E1048" t="s">
        <v>1792</v>
      </c>
      <c r="F1048">
        <v>1</v>
      </c>
      <c r="G1048">
        <v>209.39</v>
      </c>
      <c r="H1048">
        <v>0.28000000000000003</v>
      </c>
      <c r="I1048" t="s">
        <v>1826</v>
      </c>
      <c r="J1048">
        <v>150.76079999999999</v>
      </c>
    </row>
    <row r="1049" spans="1:10">
      <c r="A1049" t="s">
        <v>2873</v>
      </c>
      <c r="B1049" s="1">
        <v>45288</v>
      </c>
      <c r="C1049" t="s">
        <v>202</v>
      </c>
      <c r="D1049" t="s">
        <v>1708</v>
      </c>
      <c r="E1049" t="s">
        <v>1786</v>
      </c>
      <c r="F1049">
        <v>1</v>
      </c>
      <c r="G1049">
        <v>813.87</v>
      </c>
      <c r="H1049">
        <v>0.23</v>
      </c>
      <c r="I1049" t="s">
        <v>1824</v>
      </c>
      <c r="J1049">
        <v>626.67989999999998</v>
      </c>
    </row>
    <row r="1050" spans="1:10">
      <c r="A1050" t="s">
        <v>2874</v>
      </c>
      <c r="B1050" s="1">
        <v>45783</v>
      </c>
      <c r="C1050" t="s">
        <v>821</v>
      </c>
      <c r="D1050" t="s">
        <v>1604</v>
      </c>
      <c r="E1050" t="s">
        <v>1752</v>
      </c>
      <c r="F1050">
        <v>1</v>
      </c>
      <c r="G1050">
        <v>143.69999999999999</v>
      </c>
      <c r="H1050">
        <v>0.19</v>
      </c>
      <c r="I1050" t="s">
        <v>1826</v>
      </c>
      <c r="J1050">
        <v>116.39700000000001</v>
      </c>
    </row>
    <row r="1051" spans="1:10">
      <c r="A1051" t="s">
        <v>2875</v>
      </c>
      <c r="B1051" s="1">
        <v>45385</v>
      </c>
      <c r="C1051" t="s">
        <v>1449</v>
      </c>
      <c r="D1051" t="s">
        <v>1640</v>
      </c>
      <c r="E1051" t="s">
        <v>1757</v>
      </c>
      <c r="F1051">
        <v>4</v>
      </c>
      <c r="G1051">
        <v>837.34</v>
      </c>
      <c r="H1051">
        <v>0.05</v>
      </c>
      <c r="I1051" t="s">
        <v>1826</v>
      </c>
      <c r="J1051">
        <v>3181.8919999999998</v>
      </c>
    </row>
    <row r="1052" spans="1:10">
      <c r="A1052" t="s">
        <v>2876</v>
      </c>
      <c r="B1052" s="1">
        <v>45878</v>
      </c>
      <c r="C1052" t="s">
        <v>417</v>
      </c>
      <c r="D1052" t="s">
        <v>1578</v>
      </c>
      <c r="E1052" t="s">
        <v>1813</v>
      </c>
      <c r="F1052">
        <v>1</v>
      </c>
      <c r="G1052">
        <v>151.66</v>
      </c>
      <c r="H1052">
        <v>0.16</v>
      </c>
      <c r="I1052" t="s">
        <v>1829</v>
      </c>
      <c r="J1052">
        <v>127.3944</v>
      </c>
    </row>
    <row r="1053" spans="1:10">
      <c r="A1053" t="s">
        <v>2877</v>
      </c>
      <c r="B1053" s="1">
        <v>45720</v>
      </c>
      <c r="C1053" t="s">
        <v>1533</v>
      </c>
      <c r="D1053" t="s">
        <v>1636</v>
      </c>
      <c r="E1053" t="s">
        <v>1782</v>
      </c>
      <c r="F1053">
        <v>3</v>
      </c>
      <c r="G1053">
        <v>961.4</v>
      </c>
      <c r="H1053">
        <v>0.02</v>
      </c>
      <c r="I1053" t="s">
        <v>1826</v>
      </c>
      <c r="J1053">
        <v>2826.5160000000001</v>
      </c>
    </row>
    <row r="1054" spans="1:10">
      <c r="A1054" t="s">
        <v>2878</v>
      </c>
      <c r="B1054" s="1">
        <v>45503</v>
      </c>
      <c r="C1054" t="s">
        <v>1157</v>
      </c>
      <c r="D1054" t="s">
        <v>1696</v>
      </c>
      <c r="E1054" t="s">
        <v>1810</v>
      </c>
      <c r="F1054">
        <v>4</v>
      </c>
      <c r="G1054">
        <v>475.98</v>
      </c>
      <c r="H1054">
        <v>0.19</v>
      </c>
      <c r="I1054" t="s">
        <v>1826</v>
      </c>
      <c r="J1054">
        <v>1542.1751999999999</v>
      </c>
    </row>
    <row r="1055" spans="1:10">
      <c r="A1055" t="s">
        <v>2879</v>
      </c>
      <c r="B1055" s="1">
        <v>45551</v>
      </c>
      <c r="C1055" t="s">
        <v>1187</v>
      </c>
      <c r="D1055" t="s">
        <v>1624</v>
      </c>
      <c r="E1055" t="s">
        <v>1801</v>
      </c>
      <c r="F1055">
        <v>4</v>
      </c>
      <c r="G1055">
        <v>132.88999999999999</v>
      </c>
      <c r="H1055">
        <v>0.12</v>
      </c>
      <c r="I1055" t="s">
        <v>1824</v>
      </c>
      <c r="J1055">
        <v>467.77280000000002</v>
      </c>
    </row>
    <row r="1056" spans="1:10">
      <c r="A1056" t="s">
        <v>2880</v>
      </c>
      <c r="B1056" s="1">
        <v>45850</v>
      </c>
      <c r="C1056" t="s">
        <v>1355</v>
      </c>
      <c r="D1056" t="s">
        <v>1618</v>
      </c>
      <c r="E1056" t="s">
        <v>1794</v>
      </c>
      <c r="F1056">
        <v>3</v>
      </c>
      <c r="G1056">
        <v>471.31</v>
      </c>
      <c r="H1056">
        <v>0</v>
      </c>
      <c r="I1056" t="s">
        <v>1826</v>
      </c>
      <c r="J1056">
        <v>1413.93</v>
      </c>
    </row>
    <row r="1057" spans="1:10">
      <c r="A1057" t="s">
        <v>2881</v>
      </c>
      <c r="B1057" s="1">
        <v>45441</v>
      </c>
      <c r="C1057" t="s">
        <v>1431</v>
      </c>
      <c r="D1057" t="s">
        <v>1700</v>
      </c>
      <c r="E1057" t="s">
        <v>1799</v>
      </c>
      <c r="F1057">
        <v>2</v>
      </c>
      <c r="G1057">
        <v>720.32</v>
      </c>
      <c r="H1057">
        <v>0.26</v>
      </c>
      <c r="I1057" t="s">
        <v>1824</v>
      </c>
      <c r="J1057">
        <v>1066.0735999999999</v>
      </c>
    </row>
    <row r="1058" spans="1:10">
      <c r="A1058" t="s">
        <v>2882</v>
      </c>
      <c r="B1058" s="1">
        <v>45431</v>
      </c>
      <c r="C1058" t="s">
        <v>275</v>
      </c>
      <c r="D1058" t="s">
        <v>1680</v>
      </c>
      <c r="E1058" t="s">
        <v>1810</v>
      </c>
      <c r="F1058">
        <v>4</v>
      </c>
      <c r="G1058">
        <v>99.92</v>
      </c>
      <c r="H1058">
        <v>0.11</v>
      </c>
      <c r="I1058" t="s">
        <v>1829</v>
      </c>
      <c r="J1058">
        <v>355.71519999999998</v>
      </c>
    </row>
    <row r="1059" spans="1:10">
      <c r="A1059" t="s">
        <v>2883</v>
      </c>
      <c r="B1059" s="1">
        <v>45873</v>
      </c>
      <c r="C1059" t="s">
        <v>247</v>
      </c>
      <c r="D1059" t="s">
        <v>1568</v>
      </c>
      <c r="E1059" t="s">
        <v>1766</v>
      </c>
      <c r="F1059">
        <v>3</v>
      </c>
      <c r="G1059">
        <v>900.63</v>
      </c>
      <c r="H1059">
        <v>0.11</v>
      </c>
      <c r="I1059" t="s">
        <v>1829</v>
      </c>
      <c r="J1059">
        <v>2404.6821</v>
      </c>
    </row>
    <row r="1060" spans="1:10">
      <c r="A1060" t="s">
        <v>2884</v>
      </c>
      <c r="B1060" s="1">
        <v>45629</v>
      </c>
      <c r="C1060" t="s">
        <v>1368</v>
      </c>
      <c r="D1060" t="s">
        <v>1640</v>
      </c>
      <c r="E1060" t="s">
        <v>1782</v>
      </c>
      <c r="F1060">
        <v>1</v>
      </c>
      <c r="G1060">
        <v>681.72</v>
      </c>
      <c r="H1060">
        <v>0.11</v>
      </c>
      <c r="I1060" t="s">
        <v>1826</v>
      </c>
      <c r="J1060">
        <v>606.73080000000004</v>
      </c>
    </row>
    <row r="1061" spans="1:10">
      <c r="A1061" t="s">
        <v>2885</v>
      </c>
      <c r="B1061" s="1">
        <v>45222</v>
      </c>
      <c r="C1061" t="s">
        <v>48</v>
      </c>
      <c r="D1061" t="s">
        <v>1704</v>
      </c>
      <c r="E1061" t="s">
        <v>1797</v>
      </c>
      <c r="F1061">
        <v>2</v>
      </c>
      <c r="G1061">
        <v>838.22</v>
      </c>
      <c r="H1061">
        <v>0.3</v>
      </c>
      <c r="I1061" t="s">
        <v>1824</v>
      </c>
      <c r="J1061">
        <v>1173.508</v>
      </c>
    </row>
    <row r="1062" spans="1:10">
      <c r="A1062" t="s">
        <v>2886</v>
      </c>
      <c r="B1062" s="1">
        <v>45797</v>
      </c>
      <c r="C1062" t="s">
        <v>637</v>
      </c>
      <c r="D1062" t="s">
        <v>1722</v>
      </c>
      <c r="E1062" t="s">
        <v>1794</v>
      </c>
      <c r="F1062">
        <v>2</v>
      </c>
      <c r="G1062">
        <v>816.22</v>
      </c>
      <c r="H1062">
        <v>0.27</v>
      </c>
      <c r="I1062" t="s">
        <v>1824</v>
      </c>
      <c r="J1062">
        <v>1191.6812</v>
      </c>
    </row>
    <row r="1063" spans="1:10">
      <c r="A1063" t="s">
        <v>2887</v>
      </c>
      <c r="B1063" s="1">
        <v>45554</v>
      </c>
      <c r="C1063" t="s">
        <v>1187</v>
      </c>
      <c r="D1063" t="s">
        <v>1670</v>
      </c>
      <c r="E1063" t="s">
        <v>1779</v>
      </c>
      <c r="F1063">
        <v>2</v>
      </c>
      <c r="G1063">
        <v>654.12</v>
      </c>
      <c r="H1063">
        <v>0.27</v>
      </c>
      <c r="I1063" t="s">
        <v>1826</v>
      </c>
      <c r="J1063">
        <v>955.01519999999994</v>
      </c>
    </row>
    <row r="1064" spans="1:10">
      <c r="A1064" t="s">
        <v>2888</v>
      </c>
      <c r="B1064" s="1">
        <v>45385</v>
      </c>
      <c r="C1064" t="s">
        <v>372</v>
      </c>
      <c r="D1064" t="s">
        <v>1694</v>
      </c>
      <c r="E1064" t="s">
        <v>1797</v>
      </c>
      <c r="F1064">
        <v>4</v>
      </c>
      <c r="G1064">
        <v>528.22</v>
      </c>
      <c r="H1064">
        <v>0.2</v>
      </c>
      <c r="I1064" t="s">
        <v>1826</v>
      </c>
      <c r="J1064">
        <v>1690.3040000000001</v>
      </c>
    </row>
    <row r="1065" spans="1:10">
      <c r="A1065" t="s">
        <v>2889</v>
      </c>
      <c r="B1065" s="1">
        <v>45704</v>
      </c>
      <c r="C1065" t="s">
        <v>716</v>
      </c>
      <c r="D1065" t="s">
        <v>1616</v>
      </c>
      <c r="E1065" t="s">
        <v>1779</v>
      </c>
      <c r="F1065">
        <v>4</v>
      </c>
      <c r="G1065">
        <v>36.72</v>
      </c>
      <c r="H1065">
        <v>7.0000000000000007E-2</v>
      </c>
      <c r="I1065" t="s">
        <v>1829</v>
      </c>
      <c r="J1065">
        <v>136.5984</v>
      </c>
    </row>
    <row r="1066" spans="1:10">
      <c r="A1066" t="s">
        <v>2890</v>
      </c>
      <c r="B1066" s="1">
        <v>45545</v>
      </c>
      <c r="C1066" t="s">
        <v>1157</v>
      </c>
      <c r="D1066" t="s">
        <v>1704</v>
      </c>
      <c r="E1066" t="s">
        <v>1813</v>
      </c>
      <c r="F1066">
        <v>2</v>
      </c>
      <c r="G1066">
        <v>705.97</v>
      </c>
      <c r="H1066">
        <v>0.1</v>
      </c>
      <c r="I1066" t="s">
        <v>1826</v>
      </c>
      <c r="J1066">
        <v>1270.7460000000001</v>
      </c>
    </row>
    <row r="1067" spans="1:10">
      <c r="A1067" t="s">
        <v>2891</v>
      </c>
      <c r="B1067" s="1">
        <v>45736</v>
      </c>
      <c r="C1067" t="s">
        <v>100</v>
      </c>
      <c r="D1067" t="s">
        <v>1628</v>
      </c>
      <c r="E1067" t="s">
        <v>1757</v>
      </c>
      <c r="F1067">
        <v>2</v>
      </c>
      <c r="G1067">
        <v>994.29</v>
      </c>
      <c r="H1067">
        <v>0.01</v>
      </c>
      <c r="I1067" t="s">
        <v>1826</v>
      </c>
      <c r="J1067">
        <v>1968.6941999999999</v>
      </c>
    </row>
    <row r="1068" spans="1:10">
      <c r="A1068" t="s">
        <v>2892</v>
      </c>
      <c r="B1068" s="1">
        <v>45608</v>
      </c>
      <c r="C1068" t="s">
        <v>1307</v>
      </c>
      <c r="D1068" t="s">
        <v>1732</v>
      </c>
      <c r="E1068" t="s">
        <v>1810</v>
      </c>
      <c r="F1068">
        <v>1</v>
      </c>
      <c r="G1068">
        <v>909.04</v>
      </c>
      <c r="H1068">
        <v>0.11</v>
      </c>
      <c r="I1068" t="s">
        <v>1824</v>
      </c>
      <c r="J1068">
        <v>809.04560000000004</v>
      </c>
    </row>
    <row r="1069" spans="1:10">
      <c r="A1069" t="s">
        <v>2893</v>
      </c>
      <c r="B1069" s="1">
        <v>45334</v>
      </c>
      <c r="C1069" t="s">
        <v>1095</v>
      </c>
      <c r="D1069" t="s">
        <v>1616</v>
      </c>
      <c r="E1069" t="s">
        <v>1792</v>
      </c>
      <c r="F1069">
        <v>1</v>
      </c>
      <c r="G1069">
        <v>164.73</v>
      </c>
      <c r="H1069">
        <v>0.12</v>
      </c>
      <c r="I1069" t="s">
        <v>1826</v>
      </c>
      <c r="J1069">
        <v>144.9624</v>
      </c>
    </row>
    <row r="1070" spans="1:10">
      <c r="A1070" t="s">
        <v>2894</v>
      </c>
      <c r="B1070" s="1">
        <v>45690</v>
      </c>
      <c r="C1070" t="s">
        <v>230</v>
      </c>
      <c r="D1070" t="s">
        <v>1622</v>
      </c>
      <c r="E1070" t="s">
        <v>1779</v>
      </c>
      <c r="F1070">
        <v>2</v>
      </c>
      <c r="G1070">
        <v>606.35</v>
      </c>
      <c r="H1070">
        <v>0.16</v>
      </c>
      <c r="I1070" t="s">
        <v>1829</v>
      </c>
      <c r="J1070">
        <v>1018.668</v>
      </c>
    </row>
    <row r="1071" spans="1:10">
      <c r="A1071" t="s">
        <v>2895</v>
      </c>
      <c r="B1071" s="1">
        <v>45481</v>
      </c>
      <c r="C1071" t="s">
        <v>544</v>
      </c>
      <c r="D1071" t="s">
        <v>1744</v>
      </c>
      <c r="E1071" t="s">
        <v>1769</v>
      </c>
      <c r="F1071">
        <v>3</v>
      </c>
      <c r="G1071">
        <v>904.19</v>
      </c>
      <c r="H1071">
        <v>0.09</v>
      </c>
      <c r="I1071" t="s">
        <v>1824</v>
      </c>
      <c r="J1071">
        <v>2468.4387000000002</v>
      </c>
    </row>
    <row r="1072" spans="1:10">
      <c r="A1072" t="s">
        <v>2896</v>
      </c>
      <c r="B1072" s="1">
        <v>45576</v>
      </c>
      <c r="C1072" t="s">
        <v>508</v>
      </c>
      <c r="D1072" t="s">
        <v>1648</v>
      </c>
      <c r="E1072" t="s">
        <v>1761</v>
      </c>
      <c r="F1072">
        <v>4</v>
      </c>
      <c r="G1072">
        <v>694.61</v>
      </c>
      <c r="H1072">
        <v>0.18</v>
      </c>
      <c r="I1072" t="s">
        <v>1829</v>
      </c>
      <c r="J1072">
        <v>2278.3208</v>
      </c>
    </row>
    <row r="1073" spans="1:10">
      <c r="A1073" t="s">
        <v>2897</v>
      </c>
      <c r="B1073" s="1">
        <v>45215</v>
      </c>
      <c r="C1073" t="s">
        <v>727</v>
      </c>
      <c r="D1073" t="s">
        <v>1726</v>
      </c>
      <c r="E1073" t="s">
        <v>1761</v>
      </c>
      <c r="F1073">
        <v>4</v>
      </c>
      <c r="G1073">
        <v>753.83</v>
      </c>
      <c r="H1073">
        <v>0.24</v>
      </c>
      <c r="I1073" t="s">
        <v>1824</v>
      </c>
      <c r="J1073">
        <v>2291.6432</v>
      </c>
    </row>
    <row r="1074" spans="1:10">
      <c r="A1074" t="s">
        <v>2898</v>
      </c>
      <c r="B1074" s="1">
        <v>45653</v>
      </c>
      <c r="C1074" t="s">
        <v>646</v>
      </c>
      <c r="D1074" t="s">
        <v>1590</v>
      </c>
      <c r="E1074" t="s">
        <v>1782</v>
      </c>
      <c r="F1074">
        <v>1</v>
      </c>
      <c r="G1074">
        <v>66.22</v>
      </c>
      <c r="H1074">
        <v>0.02</v>
      </c>
      <c r="I1074" t="s">
        <v>1824</v>
      </c>
      <c r="J1074">
        <v>64.895600000000002</v>
      </c>
    </row>
    <row r="1075" spans="1:10">
      <c r="A1075" t="s">
        <v>2899</v>
      </c>
      <c r="B1075" s="1">
        <v>45241</v>
      </c>
      <c r="C1075" t="s">
        <v>1059</v>
      </c>
      <c r="D1075" t="s">
        <v>1676</v>
      </c>
      <c r="E1075" t="s">
        <v>1799</v>
      </c>
      <c r="F1075">
        <v>2</v>
      </c>
      <c r="G1075">
        <v>891.8</v>
      </c>
      <c r="H1075">
        <v>0.28999999999999998</v>
      </c>
      <c r="I1075" t="s">
        <v>1829</v>
      </c>
      <c r="J1075">
        <v>1266.356</v>
      </c>
    </row>
    <row r="1076" spans="1:10">
      <c r="A1076" t="s">
        <v>2900</v>
      </c>
      <c r="B1076" s="1">
        <v>45428</v>
      </c>
      <c r="C1076" t="s">
        <v>1136</v>
      </c>
      <c r="D1076" t="s">
        <v>1698</v>
      </c>
      <c r="E1076" t="s">
        <v>1786</v>
      </c>
      <c r="F1076">
        <v>4</v>
      </c>
      <c r="G1076">
        <v>255.48</v>
      </c>
      <c r="H1076">
        <v>0.03</v>
      </c>
      <c r="I1076" t="s">
        <v>1829</v>
      </c>
      <c r="J1076">
        <v>991.26239999999996</v>
      </c>
    </row>
    <row r="1077" spans="1:10">
      <c r="A1077" t="s">
        <v>2901</v>
      </c>
      <c r="B1077" s="1">
        <v>45593</v>
      </c>
      <c r="C1077" t="s">
        <v>951</v>
      </c>
      <c r="D1077" t="s">
        <v>1716</v>
      </c>
      <c r="E1077" t="s">
        <v>1807</v>
      </c>
      <c r="F1077">
        <v>4</v>
      </c>
      <c r="G1077">
        <v>604.87</v>
      </c>
      <c r="H1077">
        <v>0.28000000000000003</v>
      </c>
      <c r="I1077" t="s">
        <v>1826</v>
      </c>
      <c r="J1077">
        <v>1742.0255999999999</v>
      </c>
    </row>
    <row r="1078" spans="1:10">
      <c r="A1078" t="s">
        <v>2902</v>
      </c>
      <c r="B1078" s="1">
        <v>45370</v>
      </c>
      <c r="C1078" t="s">
        <v>175</v>
      </c>
      <c r="D1078" t="s">
        <v>1614</v>
      </c>
      <c r="E1078" t="s">
        <v>1807</v>
      </c>
      <c r="F1078">
        <v>3</v>
      </c>
      <c r="G1078">
        <v>623.82000000000005</v>
      </c>
      <c r="H1078">
        <v>0.13</v>
      </c>
      <c r="I1078" t="s">
        <v>1829</v>
      </c>
      <c r="J1078">
        <v>1628.1702</v>
      </c>
    </row>
    <row r="1079" spans="1:10">
      <c r="A1079" t="s">
        <v>2903</v>
      </c>
      <c r="B1079" s="1">
        <v>45882</v>
      </c>
      <c r="C1079" t="s">
        <v>470</v>
      </c>
      <c r="D1079" t="s">
        <v>1690</v>
      </c>
      <c r="E1079" t="s">
        <v>1804</v>
      </c>
      <c r="F1079">
        <v>3</v>
      </c>
      <c r="G1079">
        <v>575.24</v>
      </c>
      <c r="H1079">
        <v>0.12</v>
      </c>
      <c r="I1079" t="s">
        <v>1829</v>
      </c>
      <c r="J1079">
        <v>1518.6335999999999</v>
      </c>
    </row>
    <row r="1080" spans="1:10">
      <c r="A1080" t="s">
        <v>2904</v>
      </c>
      <c r="B1080" s="1">
        <v>45878</v>
      </c>
      <c r="C1080" t="s">
        <v>1286</v>
      </c>
      <c r="D1080" t="s">
        <v>1553</v>
      </c>
      <c r="E1080" t="s">
        <v>1792</v>
      </c>
      <c r="F1080">
        <v>1</v>
      </c>
      <c r="G1080">
        <v>769.4</v>
      </c>
      <c r="H1080">
        <v>0.16</v>
      </c>
      <c r="I1080" t="s">
        <v>1824</v>
      </c>
      <c r="J1080">
        <v>646.29599999999994</v>
      </c>
    </row>
    <row r="1081" spans="1:10">
      <c r="A1081" t="s">
        <v>2905</v>
      </c>
      <c r="B1081" s="1">
        <v>45420</v>
      </c>
      <c r="C1081" t="s">
        <v>1035</v>
      </c>
      <c r="D1081" t="s">
        <v>1553</v>
      </c>
      <c r="E1081" t="s">
        <v>1807</v>
      </c>
      <c r="F1081">
        <v>1</v>
      </c>
      <c r="G1081">
        <v>227.28</v>
      </c>
      <c r="H1081">
        <v>0.13</v>
      </c>
      <c r="I1081" t="s">
        <v>1829</v>
      </c>
      <c r="J1081">
        <v>197.7336</v>
      </c>
    </row>
    <row r="1082" spans="1:10">
      <c r="A1082" t="s">
        <v>2906</v>
      </c>
      <c r="B1082" s="1">
        <v>45361</v>
      </c>
      <c r="C1082" t="s">
        <v>195</v>
      </c>
      <c r="D1082" t="s">
        <v>1549</v>
      </c>
      <c r="E1082" t="s">
        <v>1807</v>
      </c>
      <c r="F1082">
        <v>4</v>
      </c>
      <c r="G1082">
        <v>127.58</v>
      </c>
      <c r="H1082">
        <v>0.15</v>
      </c>
      <c r="I1082" t="s">
        <v>1824</v>
      </c>
      <c r="J1082">
        <v>433.77199999999999</v>
      </c>
    </row>
    <row r="1083" spans="1:10">
      <c r="A1083" t="s">
        <v>2907</v>
      </c>
      <c r="B1083" s="1">
        <v>45702</v>
      </c>
      <c r="C1083" t="s">
        <v>1298</v>
      </c>
      <c r="D1083" t="s">
        <v>1636</v>
      </c>
      <c r="E1083" t="s">
        <v>1766</v>
      </c>
      <c r="F1083">
        <v>1</v>
      </c>
      <c r="G1083">
        <v>793.21</v>
      </c>
      <c r="H1083">
        <v>0.09</v>
      </c>
      <c r="I1083" t="s">
        <v>1824</v>
      </c>
      <c r="J1083">
        <v>721.8211</v>
      </c>
    </row>
    <row r="1084" spans="1:10">
      <c r="A1084" t="s">
        <v>2908</v>
      </c>
      <c r="B1084" s="1">
        <v>45871</v>
      </c>
      <c r="C1084" t="s">
        <v>951</v>
      </c>
      <c r="D1084" t="s">
        <v>1714</v>
      </c>
      <c r="E1084" t="s">
        <v>1794</v>
      </c>
      <c r="F1084">
        <v>3</v>
      </c>
      <c r="G1084">
        <v>435.61</v>
      </c>
      <c r="H1084">
        <v>0.03</v>
      </c>
      <c r="I1084" t="s">
        <v>1826</v>
      </c>
      <c r="J1084">
        <v>1267.6251</v>
      </c>
    </row>
    <row r="1085" spans="1:10">
      <c r="A1085" t="s">
        <v>2909</v>
      </c>
      <c r="B1085" s="1">
        <v>45531</v>
      </c>
      <c r="C1085" t="s">
        <v>1202</v>
      </c>
      <c r="D1085" t="s">
        <v>1606</v>
      </c>
      <c r="E1085" t="s">
        <v>1804</v>
      </c>
      <c r="F1085">
        <v>1</v>
      </c>
      <c r="G1085">
        <v>850.06</v>
      </c>
      <c r="H1085">
        <v>0.28999999999999998</v>
      </c>
      <c r="I1085" t="s">
        <v>1826</v>
      </c>
      <c r="J1085">
        <v>603.54259999999988</v>
      </c>
    </row>
    <row r="1086" spans="1:10">
      <c r="A1086" t="s">
        <v>2910</v>
      </c>
      <c r="B1086" s="1">
        <v>45330</v>
      </c>
      <c r="C1086" t="s">
        <v>1089</v>
      </c>
      <c r="D1086" t="s">
        <v>1580</v>
      </c>
      <c r="E1086" t="s">
        <v>1804</v>
      </c>
      <c r="F1086">
        <v>2</v>
      </c>
      <c r="G1086">
        <v>753.92</v>
      </c>
      <c r="H1086">
        <v>0.17</v>
      </c>
      <c r="I1086" t="s">
        <v>1826</v>
      </c>
      <c r="J1086">
        <v>1251.5072</v>
      </c>
    </row>
    <row r="1087" spans="1:10">
      <c r="A1087" t="s">
        <v>2911</v>
      </c>
      <c r="B1087" s="1">
        <v>45311</v>
      </c>
      <c r="C1087" t="s">
        <v>1501</v>
      </c>
      <c r="D1087" t="s">
        <v>1553</v>
      </c>
      <c r="E1087" t="s">
        <v>1797</v>
      </c>
      <c r="F1087">
        <v>3</v>
      </c>
      <c r="G1087">
        <v>408.99</v>
      </c>
      <c r="H1087">
        <v>0.27</v>
      </c>
      <c r="I1087" t="s">
        <v>1826</v>
      </c>
      <c r="J1087">
        <v>895.68809999999996</v>
      </c>
    </row>
    <row r="1088" spans="1:10">
      <c r="A1088" t="s">
        <v>2912</v>
      </c>
      <c r="B1088" s="1">
        <v>45567</v>
      </c>
      <c r="C1088" t="s">
        <v>905</v>
      </c>
      <c r="D1088" t="s">
        <v>1662</v>
      </c>
      <c r="E1088" t="s">
        <v>1773</v>
      </c>
      <c r="F1088">
        <v>3</v>
      </c>
      <c r="G1088">
        <v>404.5</v>
      </c>
      <c r="H1088">
        <v>0.22</v>
      </c>
      <c r="I1088" t="s">
        <v>1826</v>
      </c>
      <c r="J1088">
        <v>946.53000000000009</v>
      </c>
    </row>
    <row r="1089" spans="1:10">
      <c r="A1089" t="s">
        <v>2913</v>
      </c>
      <c r="B1089" s="1">
        <v>45239</v>
      </c>
      <c r="C1089" t="s">
        <v>1187</v>
      </c>
      <c r="D1089" t="s">
        <v>1626</v>
      </c>
      <c r="E1089" t="s">
        <v>1766</v>
      </c>
      <c r="F1089">
        <v>3</v>
      </c>
      <c r="G1089">
        <v>717.81</v>
      </c>
      <c r="H1089">
        <v>0.17</v>
      </c>
      <c r="I1089" t="s">
        <v>1829</v>
      </c>
      <c r="J1089">
        <v>1787.3469</v>
      </c>
    </row>
    <row r="1090" spans="1:10">
      <c r="A1090" t="s">
        <v>2914</v>
      </c>
      <c r="B1090" s="1">
        <v>45284</v>
      </c>
      <c r="C1090" t="s">
        <v>803</v>
      </c>
      <c r="D1090" t="s">
        <v>1716</v>
      </c>
      <c r="E1090" t="s">
        <v>1757</v>
      </c>
      <c r="F1090">
        <v>3</v>
      </c>
      <c r="G1090">
        <v>204.77</v>
      </c>
      <c r="H1090">
        <v>0.14000000000000001</v>
      </c>
      <c r="I1090" t="s">
        <v>1824</v>
      </c>
      <c r="J1090">
        <v>528.3066</v>
      </c>
    </row>
    <row r="1091" spans="1:10">
      <c r="A1091" t="s">
        <v>2915</v>
      </c>
      <c r="B1091" s="1">
        <v>45686</v>
      </c>
      <c r="C1091" t="s">
        <v>153</v>
      </c>
      <c r="D1091" t="s">
        <v>1644</v>
      </c>
      <c r="E1091" t="s">
        <v>1810</v>
      </c>
      <c r="F1091">
        <v>4</v>
      </c>
      <c r="G1091">
        <v>106.23</v>
      </c>
      <c r="H1091">
        <v>0.28000000000000003</v>
      </c>
      <c r="I1091" t="s">
        <v>1829</v>
      </c>
      <c r="J1091">
        <v>305.94240000000002</v>
      </c>
    </row>
    <row r="1092" spans="1:10">
      <c r="A1092" t="s">
        <v>2916</v>
      </c>
      <c r="B1092" s="1">
        <v>45824</v>
      </c>
      <c r="C1092" t="s">
        <v>1023</v>
      </c>
      <c r="D1092" t="s">
        <v>1680</v>
      </c>
      <c r="E1092" t="s">
        <v>1773</v>
      </c>
      <c r="F1092">
        <v>2</v>
      </c>
      <c r="G1092">
        <v>769.48</v>
      </c>
      <c r="H1092">
        <v>0.11</v>
      </c>
      <c r="I1092" t="s">
        <v>1826</v>
      </c>
      <c r="J1092">
        <v>1369.6744000000001</v>
      </c>
    </row>
    <row r="1093" spans="1:10">
      <c r="A1093" t="s">
        <v>2917</v>
      </c>
      <c r="B1093" s="1">
        <v>45867</v>
      </c>
      <c r="C1093" t="s">
        <v>815</v>
      </c>
      <c r="D1093" t="s">
        <v>1662</v>
      </c>
      <c r="E1093" t="s">
        <v>1797</v>
      </c>
      <c r="F1093">
        <v>2</v>
      </c>
      <c r="G1093">
        <v>714.21</v>
      </c>
      <c r="H1093">
        <v>0.14000000000000001</v>
      </c>
      <c r="I1093" t="s">
        <v>1824</v>
      </c>
      <c r="J1093">
        <v>1228.4412</v>
      </c>
    </row>
    <row r="1094" spans="1:10">
      <c r="A1094" t="s">
        <v>2918</v>
      </c>
      <c r="B1094" s="1">
        <v>45578</v>
      </c>
      <c r="C1094" t="s">
        <v>863</v>
      </c>
      <c r="D1094" t="s">
        <v>1570</v>
      </c>
      <c r="E1094" t="s">
        <v>1801</v>
      </c>
      <c r="F1094">
        <v>4</v>
      </c>
      <c r="G1094">
        <v>632.24</v>
      </c>
      <c r="H1094">
        <v>0.25</v>
      </c>
      <c r="I1094" t="s">
        <v>1826</v>
      </c>
      <c r="J1094">
        <v>1896.72</v>
      </c>
    </row>
    <row r="1095" spans="1:10">
      <c r="A1095" t="s">
        <v>2919</v>
      </c>
      <c r="B1095" s="1">
        <v>45575</v>
      </c>
      <c r="C1095" t="s">
        <v>538</v>
      </c>
      <c r="D1095" t="s">
        <v>1704</v>
      </c>
      <c r="E1095" t="s">
        <v>1766</v>
      </c>
      <c r="F1095">
        <v>2</v>
      </c>
      <c r="G1095">
        <v>845.27</v>
      </c>
      <c r="H1095">
        <v>0.18</v>
      </c>
      <c r="I1095" t="s">
        <v>1826</v>
      </c>
      <c r="J1095">
        <v>1386.2428</v>
      </c>
    </row>
    <row r="1096" spans="1:10">
      <c r="A1096" t="s">
        <v>2920</v>
      </c>
      <c r="B1096" s="1">
        <v>45816</v>
      </c>
      <c r="C1096" t="s">
        <v>1527</v>
      </c>
      <c r="D1096" t="s">
        <v>1722</v>
      </c>
      <c r="E1096" t="s">
        <v>1797</v>
      </c>
      <c r="F1096">
        <v>1</v>
      </c>
      <c r="G1096">
        <v>575.94000000000005</v>
      </c>
      <c r="H1096">
        <v>0.17</v>
      </c>
      <c r="I1096" t="s">
        <v>1824</v>
      </c>
      <c r="J1096">
        <v>478.03019999999998</v>
      </c>
    </row>
    <row r="1097" spans="1:10">
      <c r="A1097" t="s">
        <v>2921</v>
      </c>
      <c r="B1097" s="1">
        <v>45620</v>
      </c>
      <c r="C1097" t="s">
        <v>803</v>
      </c>
      <c r="D1097" t="s">
        <v>1716</v>
      </c>
      <c r="E1097" t="s">
        <v>1801</v>
      </c>
      <c r="F1097">
        <v>1</v>
      </c>
      <c r="G1097">
        <v>907.97</v>
      </c>
      <c r="H1097">
        <v>0.26</v>
      </c>
      <c r="I1097" t="s">
        <v>1829</v>
      </c>
      <c r="J1097">
        <v>671.89779999999996</v>
      </c>
    </row>
    <row r="1098" spans="1:10">
      <c r="A1098" t="s">
        <v>2922</v>
      </c>
      <c r="B1098" s="1">
        <v>45695</v>
      </c>
      <c r="C1098" t="s">
        <v>849</v>
      </c>
      <c r="D1098" t="s">
        <v>1588</v>
      </c>
      <c r="E1098" t="s">
        <v>1794</v>
      </c>
      <c r="F1098">
        <v>1</v>
      </c>
      <c r="G1098">
        <v>99.35</v>
      </c>
      <c r="H1098">
        <v>0.08</v>
      </c>
      <c r="I1098" t="s">
        <v>1829</v>
      </c>
      <c r="J1098">
        <v>91.402000000000001</v>
      </c>
    </row>
    <row r="1099" spans="1:10">
      <c r="A1099" t="s">
        <v>2923</v>
      </c>
      <c r="B1099" s="1">
        <v>45596</v>
      </c>
      <c r="C1099" t="s">
        <v>261</v>
      </c>
      <c r="D1099" t="s">
        <v>1543</v>
      </c>
      <c r="E1099" t="s">
        <v>1766</v>
      </c>
      <c r="F1099">
        <v>2</v>
      </c>
      <c r="G1099">
        <v>374.42</v>
      </c>
      <c r="H1099">
        <v>0.21</v>
      </c>
      <c r="I1099" t="s">
        <v>1829</v>
      </c>
      <c r="J1099">
        <v>591.58360000000005</v>
      </c>
    </row>
    <row r="1100" spans="1:10">
      <c r="A1100" t="s">
        <v>2924</v>
      </c>
      <c r="B1100" s="1">
        <v>45869</v>
      </c>
      <c r="C1100" t="s">
        <v>1481</v>
      </c>
      <c r="D1100" t="s">
        <v>1578</v>
      </c>
      <c r="E1100" t="s">
        <v>1801</v>
      </c>
      <c r="F1100">
        <v>3</v>
      </c>
      <c r="G1100">
        <v>248.43</v>
      </c>
      <c r="H1100">
        <v>0.24</v>
      </c>
      <c r="I1100" t="s">
        <v>1829</v>
      </c>
      <c r="J1100">
        <v>566.42039999999997</v>
      </c>
    </row>
    <row r="1101" spans="1:10">
      <c r="A1101" t="s">
        <v>2925</v>
      </c>
      <c r="B1101" s="1">
        <v>45631</v>
      </c>
      <c r="C1101" t="s">
        <v>1443</v>
      </c>
      <c r="D1101" t="s">
        <v>1718</v>
      </c>
      <c r="E1101" t="s">
        <v>1757</v>
      </c>
      <c r="F1101">
        <v>1</v>
      </c>
      <c r="G1101">
        <v>784.46</v>
      </c>
      <c r="H1101">
        <v>0.14000000000000001</v>
      </c>
      <c r="I1101" t="s">
        <v>1829</v>
      </c>
      <c r="J1101">
        <v>674.63560000000007</v>
      </c>
    </row>
    <row r="1102" spans="1:10">
      <c r="A1102" t="s">
        <v>2926</v>
      </c>
      <c r="B1102" s="1">
        <v>45379</v>
      </c>
      <c r="C1102" t="s">
        <v>827</v>
      </c>
      <c r="D1102" t="s">
        <v>1652</v>
      </c>
      <c r="E1102" t="s">
        <v>1789</v>
      </c>
      <c r="F1102">
        <v>3</v>
      </c>
      <c r="G1102">
        <v>70.88</v>
      </c>
      <c r="H1102">
        <v>0.27</v>
      </c>
      <c r="I1102" t="s">
        <v>1829</v>
      </c>
      <c r="J1102">
        <v>155.22720000000001</v>
      </c>
    </row>
    <row r="1103" spans="1:10">
      <c r="A1103" t="s">
        <v>2927</v>
      </c>
      <c r="B1103" s="1">
        <v>45641</v>
      </c>
      <c r="C1103" t="s">
        <v>387</v>
      </c>
      <c r="D1103" t="s">
        <v>1562</v>
      </c>
      <c r="E1103" t="s">
        <v>1757</v>
      </c>
      <c r="F1103">
        <v>3</v>
      </c>
      <c r="G1103">
        <v>324.29000000000002</v>
      </c>
      <c r="H1103">
        <v>0.16</v>
      </c>
      <c r="I1103" t="s">
        <v>1829</v>
      </c>
      <c r="J1103">
        <v>817.21080000000006</v>
      </c>
    </row>
    <row r="1104" spans="1:10">
      <c r="A1104" t="s">
        <v>2928</v>
      </c>
      <c r="B1104" s="1">
        <v>45842</v>
      </c>
      <c r="C1104" t="s">
        <v>478</v>
      </c>
      <c r="D1104" t="s">
        <v>1578</v>
      </c>
      <c r="E1104" t="s">
        <v>1766</v>
      </c>
      <c r="F1104">
        <v>4</v>
      </c>
      <c r="G1104">
        <v>243.92</v>
      </c>
      <c r="H1104">
        <v>0.02</v>
      </c>
      <c r="I1104" t="s">
        <v>1826</v>
      </c>
      <c r="J1104">
        <v>956.16639999999995</v>
      </c>
    </row>
    <row r="1105" spans="1:10">
      <c r="A1105" t="s">
        <v>2929</v>
      </c>
      <c r="B1105" s="1">
        <v>45257</v>
      </c>
      <c r="C1105" t="s">
        <v>1172</v>
      </c>
      <c r="D1105" t="s">
        <v>1604</v>
      </c>
      <c r="E1105" t="s">
        <v>1797</v>
      </c>
      <c r="F1105">
        <v>1</v>
      </c>
      <c r="G1105">
        <v>664.35</v>
      </c>
      <c r="H1105">
        <v>0</v>
      </c>
      <c r="I1105" t="s">
        <v>1824</v>
      </c>
      <c r="J1105">
        <v>664.35</v>
      </c>
    </row>
    <row r="1106" spans="1:10">
      <c r="A1106" t="s">
        <v>2930</v>
      </c>
      <c r="B1106" s="1">
        <v>45468</v>
      </c>
      <c r="C1106" t="s">
        <v>1199</v>
      </c>
      <c r="D1106" t="s">
        <v>1590</v>
      </c>
      <c r="E1106" t="s">
        <v>1789</v>
      </c>
      <c r="F1106">
        <v>2</v>
      </c>
      <c r="G1106">
        <v>218.07</v>
      </c>
      <c r="H1106">
        <v>0.19</v>
      </c>
      <c r="I1106" t="s">
        <v>1826</v>
      </c>
      <c r="J1106">
        <v>353.27339999999998</v>
      </c>
    </row>
    <row r="1107" spans="1:10">
      <c r="A1107" t="s">
        <v>2931</v>
      </c>
      <c r="B1107" s="1">
        <v>45228</v>
      </c>
      <c r="C1107" t="s">
        <v>1196</v>
      </c>
      <c r="D1107" t="s">
        <v>1578</v>
      </c>
      <c r="E1107" t="s">
        <v>1766</v>
      </c>
      <c r="F1107">
        <v>4</v>
      </c>
      <c r="G1107">
        <v>921.83</v>
      </c>
      <c r="H1107">
        <v>0.27</v>
      </c>
      <c r="I1107" t="s">
        <v>1824</v>
      </c>
      <c r="J1107">
        <v>2691.7435999999998</v>
      </c>
    </row>
    <row r="1108" spans="1:10">
      <c r="A1108" t="s">
        <v>2932</v>
      </c>
      <c r="B1108" s="1">
        <v>45661</v>
      </c>
      <c r="C1108" t="s">
        <v>559</v>
      </c>
      <c r="D1108" t="s">
        <v>1648</v>
      </c>
      <c r="E1108" t="s">
        <v>1757</v>
      </c>
      <c r="F1108">
        <v>3</v>
      </c>
      <c r="G1108">
        <v>326.2</v>
      </c>
      <c r="H1108">
        <v>0.22</v>
      </c>
      <c r="I1108" t="s">
        <v>1829</v>
      </c>
      <c r="J1108">
        <v>763.30799999999999</v>
      </c>
    </row>
    <row r="1109" spans="1:10">
      <c r="A1109" t="s">
        <v>2933</v>
      </c>
      <c r="B1109" s="1">
        <v>45701</v>
      </c>
      <c r="C1109" t="s">
        <v>1414</v>
      </c>
      <c r="D1109" t="s">
        <v>1582</v>
      </c>
      <c r="E1109" t="s">
        <v>1813</v>
      </c>
      <c r="F1109">
        <v>1</v>
      </c>
      <c r="G1109">
        <v>244.25</v>
      </c>
      <c r="H1109">
        <v>0.09</v>
      </c>
      <c r="I1109" t="s">
        <v>1826</v>
      </c>
      <c r="J1109">
        <v>222.26750000000001</v>
      </c>
    </row>
    <row r="1110" spans="1:10">
      <c r="A1110" t="s">
        <v>2934</v>
      </c>
      <c r="B1110" s="1">
        <v>45448</v>
      </c>
      <c r="C1110" t="s">
        <v>1154</v>
      </c>
      <c r="D1110" t="s">
        <v>1670</v>
      </c>
      <c r="E1110" t="s">
        <v>1789</v>
      </c>
      <c r="F1110">
        <v>3</v>
      </c>
      <c r="G1110">
        <v>808.87</v>
      </c>
      <c r="H1110">
        <v>0.12</v>
      </c>
      <c r="I1110" t="s">
        <v>1829</v>
      </c>
      <c r="J1110">
        <v>2135.4168</v>
      </c>
    </row>
    <row r="1111" spans="1:10">
      <c r="A1111" t="s">
        <v>2935</v>
      </c>
      <c r="B1111" s="1">
        <v>45387</v>
      </c>
      <c r="C1111" t="s">
        <v>1062</v>
      </c>
      <c r="D1111" t="s">
        <v>1610</v>
      </c>
      <c r="E1111" t="s">
        <v>1761</v>
      </c>
      <c r="F1111">
        <v>3</v>
      </c>
      <c r="G1111">
        <v>826.15</v>
      </c>
      <c r="H1111">
        <v>0</v>
      </c>
      <c r="I1111" t="s">
        <v>1826</v>
      </c>
      <c r="J1111">
        <v>2478.4499999999998</v>
      </c>
    </row>
    <row r="1112" spans="1:10">
      <c r="A1112" t="s">
        <v>2936</v>
      </c>
      <c r="B1112" s="1">
        <v>45652</v>
      </c>
      <c r="C1112" t="s">
        <v>616</v>
      </c>
      <c r="D1112" t="s">
        <v>1596</v>
      </c>
      <c r="E1112" t="s">
        <v>1813</v>
      </c>
      <c r="F1112">
        <v>3</v>
      </c>
      <c r="G1112">
        <v>631.20000000000005</v>
      </c>
      <c r="H1112">
        <v>0.24</v>
      </c>
      <c r="I1112" t="s">
        <v>1824</v>
      </c>
      <c r="J1112">
        <v>1439.136</v>
      </c>
    </row>
    <row r="1113" spans="1:10">
      <c r="A1113" t="s">
        <v>2937</v>
      </c>
      <c r="B1113" s="1">
        <v>45316</v>
      </c>
      <c r="C1113" t="s">
        <v>872</v>
      </c>
      <c r="D1113" t="s">
        <v>1664</v>
      </c>
      <c r="E1113" t="s">
        <v>1789</v>
      </c>
      <c r="F1113">
        <v>1</v>
      </c>
      <c r="G1113">
        <v>937.01</v>
      </c>
      <c r="H1113">
        <v>7.0000000000000007E-2</v>
      </c>
      <c r="I1113" t="s">
        <v>1824</v>
      </c>
      <c r="J1113">
        <v>871.41929999999991</v>
      </c>
    </row>
    <row r="1114" spans="1:10">
      <c r="A1114" t="s">
        <v>2938</v>
      </c>
      <c r="B1114" s="1">
        <v>45316</v>
      </c>
      <c r="C1114" t="s">
        <v>508</v>
      </c>
      <c r="D1114" t="s">
        <v>1694</v>
      </c>
      <c r="E1114" t="s">
        <v>1773</v>
      </c>
      <c r="F1114">
        <v>2</v>
      </c>
      <c r="G1114">
        <v>644</v>
      </c>
      <c r="H1114">
        <v>0.04</v>
      </c>
      <c r="I1114" t="s">
        <v>1826</v>
      </c>
      <c r="J1114">
        <v>1236.48</v>
      </c>
    </row>
    <row r="1115" spans="1:10">
      <c r="A1115" t="s">
        <v>2939</v>
      </c>
      <c r="B1115" s="1">
        <v>45888</v>
      </c>
      <c r="C1115" t="s">
        <v>338</v>
      </c>
      <c r="D1115" t="s">
        <v>1730</v>
      </c>
      <c r="E1115" t="s">
        <v>1773</v>
      </c>
      <c r="F1115">
        <v>3</v>
      </c>
      <c r="G1115">
        <v>629.58000000000004</v>
      </c>
      <c r="H1115">
        <v>0.05</v>
      </c>
      <c r="I1115" t="s">
        <v>1824</v>
      </c>
      <c r="J1115">
        <v>1794.3030000000001</v>
      </c>
    </row>
    <row r="1116" spans="1:10">
      <c r="A1116" t="s">
        <v>2940</v>
      </c>
      <c r="B1116" s="1">
        <v>45791</v>
      </c>
      <c r="C1116" t="s">
        <v>1437</v>
      </c>
      <c r="D1116" t="s">
        <v>1722</v>
      </c>
      <c r="E1116" t="s">
        <v>1761</v>
      </c>
      <c r="F1116">
        <v>2</v>
      </c>
      <c r="G1116">
        <v>121.52</v>
      </c>
      <c r="H1116">
        <v>0.18</v>
      </c>
      <c r="I1116" t="s">
        <v>1829</v>
      </c>
      <c r="J1116">
        <v>199.2928</v>
      </c>
    </row>
    <row r="1117" spans="1:10">
      <c r="A1117" t="s">
        <v>2941</v>
      </c>
      <c r="B1117" s="1">
        <v>45420</v>
      </c>
      <c r="C1117" t="s">
        <v>1249</v>
      </c>
      <c r="D1117" t="s">
        <v>1678</v>
      </c>
      <c r="E1117" t="s">
        <v>1813</v>
      </c>
      <c r="F1117">
        <v>2</v>
      </c>
      <c r="G1117">
        <v>549.83000000000004</v>
      </c>
      <c r="H1117">
        <v>7.0000000000000007E-2</v>
      </c>
      <c r="I1117" t="s">
        <v>1826</v>
      </c>
      <c r="J1117">
        <v>1022.6838</v>
      </c>
    </row>
    <row r="1118" spans="1:10">
      <c r="A1118" t="s">
        <v>2942</v>
      </c>
      <c r="B1118" s="1">
        <v>45219</v>
      </c>
      <c r="C1118" t="s">
        <v>475</v>
      </c>
      <c r="D1118" t="s">
        <v>1574</v>
      </c>
      <c r="E1118" t="s">
        <v>1782</v>
      </c>
      <c r="F1118">
        <v>3</v>
      </c>
      <c r="G1118">
        <v>278.38</v>
      </c>
      <c r="H1118">
        <v>0.03</v>
      </c>
      <c r="I1118" t="s">
        <v>1824</v>
      </c>
      <c r="J1118">
        <v>810.08579999999995</v>
      </c>
    </row>
    <row r="1119" spans="1:10">
      <c r="A1119" t="s">
        <v>2943</v>
      </c>
      <c r="B1119" s="1">
        <v>45510</v>
      </c>
      <c r="C1119" t="s">
        <v>1355</v>
      </c>
      <c r="D1119" t="s">
        <v>1740</v>
      </c>
      <c r="E1119" t="s">
        <v>1766</v>
      </c>
      <c r="F1119">
        <v>4</v>
      </c>
      <c r="G1119">
        <v>723.66</v>
      </c>
      <c r="H1119">
        <v>0.03</v>
      </c>
      <c r="I1119" t="s">
        <v>1826</v>
      </c>
      <c r="J1119">
        <v>2807.8008</v>
      </c>
    </row>
    <row r="1120" spans="1:10">
      <c r="A1120" t="s">
        <v>2944</v>
      </c>
      <c r="B1120" s="1">
        <v>45687</v>
      </c>
      <c r="C1120" t="s">
        <v>669</v>
      </c>
      <c r="D1120" t="s">
        <v>1692</v>
      </c>
      <c r="E1120" t="s">
        <v>1786</v>
      </c>
      <c r="F1120">
        <v>1</v>
      </c>
      <c r="G1120">
        <v>724.74</v>
      </c>
      <c r="H1120">
        <v>0.15</v>
      </c>
      <c r="I1120" t="s">
        <v>1826</v>
      </c>
      <c r="J1120">
        <v>616.029</v>
      </c>
    </row>
    <row r="1121" spans="1:10">
      <c r="A1121" t="s">
        <v>2945</v>
      </c>
      <c r="B1121" s="1">
        <v>45271</v>
      </c>
      <c r="C1121" t="s">
        <v>1405</v>
      </c>
      <c r="D1121" t="s">
        <v>1590</v>
      </c>
      <c r="E1121" t="s">
        <v>1769</v>
      </c>
      <c r="F1121">
        <v>2</v>
      </c>
      <c r="G1121">
        <v>961.84</v>
      </c>
      <c r="H1121">
        <v>0.25</v>
      </c>
      <c r="I1121" t="s">
        <v>1826</v>
      </c>
      <c r="J1121">
        <v>1442.76</v>
      </c>
    </row>
    <row r="1122" spans="1:10">
      <c r="A1122" t="s">
        <v>2946</v>
      </c>
      <c r="B1122" s="1">
        <v>45446</v>
      </c>
      <c r="C1122" t="s">
        <v>89</v>
      </c>
      <c r="D1122" t="s">
        <v>1622</v>
      </c>
      <c r="E1122" t="s">
        <v>1804</v>
      </c>
      <c r="F1122">
        <v>4</v>
      </c>
      <c r="G1122">
        <v>21.12</v>
      </c>
      <c r="H1122">
        <v>0.18</v>
      </c>
      <c r="I1122" t="s">
        <v>1829</v>
      </c>
      <c r="J1122">
        <v>69.273600000000002</v>
      </c>
    </row>
    <row r="1123" spans="1:10">
      <c r="A1123" t="s">
        <v>2947</v>
      </c>
      <c r="B1123" s="1">
        <v>45579</v>
      </c>
      <c r="C1123" t="s">
        <v>1005</v>
      </c>
      <c r="D1123" t="s">
        <v>1543</v>
      </c>
      <c r="E1123" t="s">
        <v>1769</v>
      </c>
      <c r="F1123">
        <v>3</v>
      </c>
      <c r="G1123">
        <v>819.93</v>
      </c>
      <c r="H1123">
        <v>0.08</v>
      </c>
      <c r="I1123" t="s">
        <v>1826</v>
      </c>
      <c r="J1123">
        <v>2263.0068000000001</v>
      </c>
    </row>
    <row r="1124" spans="1:10">
      <c r="A1124" t="s">
        <v>2948</v>
      </c>
      <c r="B1124" s="1">
        <v>45725</v>
      </c>
      <c r="C1124" t="s">
        <v>932</v>
      </c>
      <c r="D1124" t="s">
        <v>1632</v>
      </c>
      <c r="E1124" t="s">
        <v>1752</v>
      </c>
      <c r="F1124">
        <v>2</v>
      </c>
      <c r="G1124">
        <v>700.95</v>
      </c>
      <c r="H1124">
        <v>0.18</v>
      </c>
      <c r="I1124" t="s">
        <v>1824</v>
      </c>
      <c r="J1124">
        <v>1149.558</v>
      </c>
    </row>
    <row r="1125" spans="1:10">
      <c r="A1125" t="s">
        <v>2949</v>
      </c>
      <c r="B1125" s="1">
        <v>45910</v>
      </c>
      <c r="C1125" t="s">
        <v>478</v>
      </c>
      <c r="D1125" t="s">
        <v>1582</v>
      </c>
      <c r="E1125" t="s">
        <v>1799</v>
      </c>
      <c r="F1125">
        <v>2</v>
      </c>
      <c r="G1125">
        <v>456.38</v>
      </c>
      <c r="H1125">
        <v>0.12</v>
      </c>
      <c r="I1125" t="s">
        <v>1824</v>
      </c>
      <c r="J1125">
        <v>803.22879999999998</v>
      </c>
    </row>
    <row r="1126" spans="1:10">
      <c r="A1126" t="s">
        <v>2950</v>
      </c>
      <c r="B1126" s="1">
        <v>45447</v>
      </c>
      <c r="C1126" t="s">
        <v>1130</v>
      </c>
      <c r="D1126" t="s">
        <v>1700</v>
      </c>
      <c r="E1126" t="s">
        <v>1799</v>
      </c>
      <c r="F1126">
        <v>3</v>
      </c>
      <c r="G1126">
        <v>291.05</v>
      </c>
      <c r="H1126">
        <v>0.3</v>
      </c>
      <c r="I1126" t="s">
        <v>1824</v>
      </c>
      <c r="J1126">
        <v>611.20500000000004</v>
      </c>
    </row>
    <row r="1127" spans="1:10">
      <c r="A1127" t="s">
        <v>2951</v>
      </c>
      <c r="B1127" s="1">
        <v>45307</v>
      </c>
      <c r="C1127" t="s">
        <v>749</v>
      </c>
      <c r="D1127" t="s">
        <v>1738</v>
      </c>
      <c r="E1127" t="s">
        <v>1801</v>
      </c>
      <c r="F1127">
        <v>2</v>
      </c>
      <c r="G1127">
        <v>463.52</v>
      </c>
      <c r="H1127">
        <v>0.27</v>
      </c>
      <c r="I1127" t="s">
        <v>1826</v>
      </c>
      <c r="J1127">
        <v>676.73919999999998</v>
      </c>
    </row>
    <row r="1128" spans="1:10">
      <c r="A1128" t="s">
        <v>2952</v>
      </c>
      <c r="B1128" s="1">
        <v>45653</v>
      </c>
      <c r="C1128" t="s">
        <v>1184</v>
      </c>
      <c r="D1128" t="s">
        <v>1543</v>
      </c>
      <c r="E1128" t="s">
        <v>1807</v>
      </c>
      <c r="F1128">
        <v>3</v>
      </c>
      <c r="G1128">
        <v>241.64</v>
      </c>
      <c r="H1128">
        <v>0.28999999999999998</v>
      </c>
      <c r="I1128" t="s">
        <v>1826</v>
      </c>
      <c r="J1128">
        <v>514.69319999999993</v>
      </c>
    </row>
    <row r="1129" spans="1:10">
      <c r="A1129" t="s">
        <v>2953</v>
      </c>
      <c r="B1129" s="1">
        <v>45817</v>
      </c>
      <c r="C1129" t="s">
        <v>1487</v>
      </c>
      <c r="D1129" t="s">
        <v>1608</v>
      </c>
      <c r="E1129" t="s">
        <v>1789</v>
      </c>
      <c r="F1129">
        <v>2</v>
      </c>
      <c r="G1129">
        <v>47.86</v>
      </c>
      <c r="H1129">
        <v>0.03</v>
      </c>
      <c r="I1129" t="s">
        <v>1826</v>
      </c>
      <c r="J1129">
        <v>92.848399999999998</v>
      </c>
    </row>
    <row r="1130" spans="1:10">
      <c r="A1130" t="s">
        <v>2954</v>
      </c>
      <c r="B1130" s="1">
        <v>45509</v>
      </c>
      <c r="C1130" t="s">
        <v>1080</v>
      </c>
      <c r="D1130" t="s">
        <v>1732</v>
      </c>
      <c r="E1130" t="s">
        <v>1766</v>
      </c>
      <c r="F1130">
        <v>1</v>
      </c>
      <c r="G1130">
        <v>805.07</v>
      </c>
      <c r="H1130">
        <v>0.06</v>
      </c>
      <c r="I1130" t="s">
        <v>1829</v>
      </c>
      <c r="J1130">
        <v>756.76580000000001</v>
      </c>
    </row>
    <row r="1131" spans="1:10">
      <c r="A1131" t="s">
        <v>2955</v>
      </c>
      <c r="B1131" s="1">
        <v>45753</v>
      </c>
      <c r="C1131" t="s">
        <v>1166</v>
      </c>
      <c r="D1131" t="s">
        <v>1616</v>
      </c>
      <c r="E1131" t="s">
        <v>1757</v>
      </c>
      <c r="F1131">
        <v>3</v>
      </c>
      <c r="G1131">
        <v>848.48</v>
      </c>
      <c r="H1131">
        <v>0</v>
      </c>
      <c r="I1131" t="s">
        <v>1829</v>
      </c>
      <c r="J1131">
        <v>2545.44</v>
      </c>
    </row>
    <row r="1132" spans="1:10">
      <c r="A1132" t="s">
        <v>2956</v>
      </c>
      <c r="B1132" s="1">
        <v>45512</v>
      </c>
      <c r="C1132" t="s">
        <v>782</v>
      </c>
      <c r="D1132" t="s">
        <v>1654</v>
      </c>
      <c r="E1132" t="s">
        <v>1782</v>
      </c>
      <c r="F1132">
        <v>2</v>
      </c>
      <c r="G1132">
        <v>568.95000000000005</v>
      </c>
      <c r="H1132">
        <v>0.22</v>
      </c>
      <c r="I1132" t="s">
        <v>1824</v>
      </c>
      <c r="J1132">
        <v>887.56200000000013</v>
      </c>
    </row>
    <row r="1133" spans="1:10">
      <c r="A1133" t="s">
        <v>2957</v>
      </c>
      <c r="B1133" s="1">
        <v>45764</v>
      </c>
      <c r="C1133" t="s">
        <v>541</v>
      </c>
      <c r="D1133" t="s">
        <v>1654</v>
      </c>
      <c r="E1133" t="s">
        <v>1792</v>
      </c>
      <c r="F1133">
        <v>3</v>
      </c>
      <c r="G1133">
        <v>269.83999999999997</v>
      </c>
      <c r="H1133">
        <v>0.05</v>
      </c>
      <c r="I1133" t="s">
        <v>1826</v>
      </c>
      <c r="J1133">
        <v>769.04399999999998</v>
      </c>
    </row>
    <row r="1134" spans="1:10">
      <c r="A1134" t="s">
        <v>2958</v>
      </c>
      <c r="B1134" s="1">
        <v>45746</v>
      </c>
      <c r="C1134" t="s">
        <v>975</v>
      </c>
      <c r="D1134" t="s">
        <v>1672</v>
      </c>
      <c r="E1134" t="s">
        <v>1797</v>
      </c>
      <c r="F1134">
        <v>4</v>
      </c>
      <c r="G1134">
        <v>267.36</v>
      </c>
      <c r="H1134">
        <v>0.27</v>
      </c>
      <c r="I1134" t="s">
        <v>1826</v>
      </c>
      <c r="J1134">
        <v>780.69119999999998</v>
      </c>
    </row>
    <row r="1135" spans="1:10">
      <c r="A1135" t="s">
        <v>2959</v>
      </c>
      <c r="B1135" s="1">
        <v>45647</v>
      </c>
      <c r="C1135" t="s">
        <v>399</v>
      </c>
      <c r="D1135" t="s">
        <v>1622</v>
      </c>
      <c r="E1135" t="s">
        <v>1757</v>
      </c>
      <c r="F1135">
        <v>1</v>
      </c>
      <c r="G1135">
        <v>438.41</v>
      </c>
      <c r="H1135">
        <v>0.09</v>
      </c>
      <c r="I1135" t="s">
        <v>1824</v>
      </c>
      <c r="J1135">
        <v>398.95310000000012</v>
      </c>
    </row>
    <row r="1136" spans="1:10">
      <c r="A1136" t="s">
        <v>2960</v>
      </c>
      <c r="B1136" s="1">
        <v>45443</v>
      </c>
      <c r="C1136" t="s">
        <v>547</v>
      </c>
      <c r="D1136" t="s">
        <v>1650</v>
      </c>
      <c r="E1136" t="s">
        <v>1810</v>
      </c>
      <c r="F1136">
        <v>2</v>
      </c>
      <c r="G1136">
        <v>86.72</v>
      </c>
      <c r="H1136">
        <v>0.28000000000000003</v>
      </c>
      <c r="I1136" t="s">
        <v>1829</v>
      </c>
      <c r="J1136">
        <v>124.8768</v>
      </c>
    </row>
    <row r="1137" spans="1:10">
      <c r="A1137" t="s">
        <v>2961</v>
      </c>
      <c r="B1137" s="1">
        <v>45722</v>
      </c>
      <c r="C1137" t="s">
        <v>1319</v>
      </c>
      <c r="D1137" t="s">
        <v>1726</v>
      </c>
      <c r="E1137" t="s">
        <v>1776</v>
      </c>
      <c r="F1137">
        <v>4</v>
      </c>
      <c r="G1137">
        <v>630.21</v>
      </c>
      <c r="H1137">
        <v>0.14000000000000001</v>
      </c>
      <c r="I1137" t="s">
        <v>1829</v>
      </c>
      <c r="J1137">
        <v>2167.9223999999999</v>
      </c>
    </row>
    <row r="1138" spans="1:10">
      <c r="A1138" t="s">
        <v>2962</v>
      </c>
      <c r="B1138" s="1">
        <v>45575</v>
      </c>
      <c r="C1138" t="s">
        <v>1124</v>
      </c>
      <c r="D1138" t="s">
        <v>1666</v>
      </c>
      <c r="E1138" t="s">
        <v>1776</v>
      </c>
      <c r="F1138">
        <v>3</v>
      </c>
      <c r="G1138">
        <v>180.84</v>
      </c>
      <c r="H1138">
        <v>0.03</v>
      </c>
      <c r="I1138" t="s">
        <v>1826</v>
      </c>
      <c r="J1138">
        <v>526.24439999999993</v>
      </c>
    </row>
    <row r="1139" spans="1:10">
      <c r="A1139" t="s">
        <v>2963</v>
      </c>
      <c r="B1139" s="1">
        <v>45441</v>
      </c>
      <c r="C1139" t="s">
        <v>27</v>
      </c>
      <c r="D1139" t="s">
        <v>1676</v>
      </c>
      <c r="E1139" t="s">
        <v>1804</v>
      </c>
      <c r="F1139">
        <v>1</v>
      </c>
      <c r="G1139">
        <v>453.41</v>
      </c>
      <c r="H1139">
        <v>0.04</v>
      </c>
      <c r="I1139" t="s">
        <v>1829</v>
      </c>
      <c r="J1139">
        <v>435.27359999999999</v>
      </c>
    </row>
    <row r="1140" spans="1:10">
      <c r="A1140" t="s">
        <v>2964</v>
      </c>
      <c r="B1140" s="1">
        <v>45940</v>
      </c>
      <c r="C1140" t="s">
        <v>103</v>
      </c>
      <c r="D1140" t="s">
        <v>1650</v>
      </c>
      <c r="E1140" t="s">
        <v>1776</v>
      </c>
      <c r="F1140">
        <v>1</v>
      </c>
      <c r="G1140">
        <v>629.09</v>
      </c>
      <c r="H1140">
        <v>0.02</v>
      </c>
      <c r="I1140" t="s">
        <v>1824</v>
      </c>
      <c r="J1140">
        <v>616.50819999999999</v>
      </c>
    </row>
    <row r="1141" spans="1:10">
      <c r="A1141" t="s">
        <v>2965</v>
      </c>
      <c r="B1141" s="1">
        <v>45518</v>
      </c>
      <c r="C1141" t="s">
        <v>97</v>
      </c>
      <c r="D1141" t="s">
        <v>1702</v>
      </c>
      <c r="E1141" t="s">
        <v>1761</v>
      </c>
      <c r="F1141">
        <v>2</v>
      </c>
      <c r="G1141">
        <v>257.45</v>
      </c>
      <c r="H1141">
        <v>0</v>
      </c>
      <c r="I1141" t="s">
        <v>1829</v>
      </c>
      <c r="J1141">
        <v>514.9</v>
      </c>
    </row>
    <row r="1142" spans="1:10">
      <c r="A1142" t="s">
        <v>2966</v>
      </c>
      <c r="B1142" s="1">
        <v>45861</v>
      </c>
      <c r="C1142" t="s">
        <v>592</v>
      </c>
      <c r="D1142" t="s">
        <v>1616</v>
      </c>
      <c r="E1142" t="s">
        <v>1801</v>
      </c>
      <c r="F1142">
        <v>2</v>
      </c>
      <c r="G1142">
        <v>696.61</v>
      </c>
      <c r="H1142">
        <v>0.17</v>
      </c>
      <c r="I1142" t="s">
        <v>1826</v>
      </c>
      <c r="J1142">
        <v>1156.3725999999999</v>
      </c>
    </row>
    <row r="1143" spans="1:10">
      <c r="A1143" t="s">
        <v>2967</v>
      </c>
      <c r="B1143" s="1">
        <v>45416</v>
      </c>
      <c r="C1143" t="s">
        <v>1166</v>
      </c>
      <c r="D1143" t="s">
        <v>1640</v>
      </c>
      <c r="E1143" t="s">
        <v>1779</v>
      </c>
      <c r="F1143">
        <v>2</v>
      </c>
      <c r="G1143">
        <v>143.79</v>
      </c>
      <c r="H1143">
        <v>0.1</v>
      </c>
      <c r="I1143" t="s">
        <v>1826</v>
      </c>
      <c r="J1143">
        <v>258.822</v>
      </c>
    </row>
    <row r="1144" spans="1:10">
      <c r="A1144" t="s">
        <v>2968</v>
      </c>
      <c r="B1144" s="1">
        <v>45608</v>
      </c>
      <c r="C1144" t="s">
        <v>937</v>
      </c>
      <c r="D1144" t="s">
        <v>1714</v>
      </c>
      <c r="E1144" t="s">
        <v>1757</v>
      </c>
      <c r="F1144">
        <v>3</v>
      </c>
      <c r="G1144">
        <v>460.93</v>
      </c>
      <c r="H1144">
        <v>0.19</v>
      </c>
      <c r="I1144" t="s">
        <v>1829</v>
      </c>
      <c r="J1144">
        <v>1120.0599</v>
      </c>
    </row>
    <row r="1145" spans="1:10">
      <c r="A1145" t="s">
        <v>2969</v>
      </c>
      <c r="B1145" s="1">
        <v>45301</v>
      </c>
      <c r="C1145" t="s">
        <v>1533</v>
      </c>
      <c r="D1145" t="s">
        <v>1604</v>
      </c>
      <c r="E1145" t="s">
        <v>1786</v>
      </c>
      <c r="F1145">
        <v>2</v>
      </c>
      <c r="G1145">
        <v>67.55</v>
      </c>
      <c r="H1145">
        <v>0.03</v>
      </c>
      <c r="I1145" t="s">
        <v>1824</v>
      </c>
      <c r="J1145">
        <v>131.047</v>
      </c>
    </row>
    <row r="1146" spans="1:10">
      <c r="A1146" t="s">
        <v>2970</v>
      </c>
      <c r="B1146" s="1">
        <v>45433</v>
      </c>
      <c r="C1146" t="s">
        <v>684</v>
      </c>
      <c r="D1146" t="s">
        <v>1646</v>
      </c>
      <c r="E1146" t="s">
        <v>1757</v>
      </c>
      <c r="F1146">
        <v>3</v>
      </c>
      <c r="G1146">
        <v>803.31</v>
      </c>
      <c r="H1146">
        <v>0.1</v>
      </c>
      <c r="I1146" t="s">
        <v>1826</v>
      </c>
      <c r="J1146">
        <v>2168.9369999999999</v>
      </c>
    </row>
    <row r="1147" spans="1:10">
      <c r="A1147" t="s">
        <v>2971</v>
      </c>
      <c r="B1147" s="1">
        <v>45821</v>
      </c>
      <c r="C1147" t="s">
        <v>1340</v>
      </c>
      <c r="D1147" t="s">
        <v>1580</v>
      </c>
      <c r="E1147" t="s">
        <v>1797</v>
      </c>
      <c r="F1147">
        <v>4</v>
      </c>
      <c r="G1147">
        <v>254.71</v>
      </c>
      <c r="H1147">
        <v>0.2</v>
      </c>
      <c r="I1147" t="s">
        <v>1829</v>
      </c>
      <c r="J1147">
        <v>815.07200000000012</v>
      </c>
    </row>
    <row r="1148" spans="1:10">
      <c r="A1148" t="s">
        <v>2972</v>
      </c>
      <c r="B1148" s="1">
        <v>45508</v>
      </c>
      <c r="C1148" t="s">
        <v>195</v>
      </c>
      <c r="D1148" t="s">
        <v>1648</v>
      </c>
      <c r="E1148" t="s">
        <v>1769</v>
      </c>
      <c r="F1148">
        <v>4</v>
      </c>
      <c r="G1148">
        <v>594.89</v>
      </c>
      <c r="H1148">
        <v>0.3</v>
      </c>
      <c r="I1148" t="s">
        <v>1826</v>
      </c>
      <c r="J1148">
        <v>1665.692</v>
      </c>
    </row>
    <row r="1149" spans="1:10">
      <c r="A1149" t="s">
        <v>2973</v>
      </c>
      <c r="B1149" s="1">
        <v>45854</v>
      </c>
      <c r="C1149" t="s">
        <v>711</v>
      </c>
      <c r="D1149" t="s">
        <v>1730</v>
      </c>
      <c r="E1149" t="s">
        <v>1752</v>
      </c>
      <c r="F1149">
        <v>2</v>
      </c>
      <c r="G1149">
        <v>844.31</v>
      </c>
      <c r="H1149">
        <v>7.0000000000000007E-2</v>
      </c>
      <c r="I1149" t="s">
        <v>1826</v>
      </c>
      <c r="J1149">
        <v>1570.4166</v>
      </c>
    </row>
    <row r="1150" spans="1:10">
      <c r="A1150" t="s">
        <v>2974</v>
      </c>
      <c r="B1150" s="1">
        <v>45569</v>
      </c>
      <c r="C1150" t="s">
        <v>458</v>
      </c>
      <c r="D1150" t="s">
        <v>1578</v>
      </c>
      <c r="E1150" t="s">
        <v>1776</v>
      </c>
      <c r="F1150">
        <v>4</v>
      </c>
      <c r="G1150">
        <v>101.33</v>
      </c>
      <c r="H1150">
        <v>0</v>
      </c>
      <c r="I1150" t="s">
        <v>1824</v>
      </c>
      <c r="J1150">
        <v>405.32</v>
      </c>
    </row>
    <row r="1151" spans="1:10">
      <c r="A1151" t="s">
        <v>2975</v>
      </c>
      <c r="B1151" s="1">
        <v>45824</v>
      </c>
      <c r="C1151" t="s">
        <v>449</v>
      </c>
      <c r="D1151" t="s">
        <v>1600</v>
      </c>
      <c r="E1151" t="s">
        <v>1782</v>
      </c>
      <c r="F1151">
        <v>3</v>
      </c>
      <c r="G1151">
        <v>922.56</v>
      </c>
      <c r="H1151">
        <v>0.18</v>
      </c>
      <c r="I1151" t="s">
        <v>1826</v>
      </c>
      <c r="J1151">
        <v>2269.4976000000001</v>
      </c>
    </row>
    <row r="1152" spans="1:10">
      <c r="A1152" t="s">
        <v>2976</v>
      </c>
      <c r="B1152" s="1">
        <v>45352</v>
      </c>
      <c r="C1152" t="s">
        <v>1340</v>
      </c>
      <c r="D1152" t="s">
        <v>1624</v>
      </c>
      <c r="E1152" t="s">
        <v>1799</v>
      </c>
      <c r="F1152">
        <v>4</v>
      </c>
      <c r="G1152">
        <v>867.19</v>
      </c>
      <c r="H1152">
        <v>7.0000000000000007E-2</v>
      </c>
      <c r="I1152" t="s">
        <v>1829</v>
      </c>
      <c r="J1152">
        <v>3225.9468000000002</v>
      </c>
    </row>
    <row r="1153" spans="1:10">
      <c r="A1153" t="s">
        <v>2977</v>
      </c>
      <c r="B1153" s="1">
        <v>45454</v>
      </c>
      <c r="C1153" t="s">
        <v>36</v>
      </c>
      <c r="D1153" t="s">
        <v>1714</v>
      </c>
      <c r="E1153" t="s">
        <v>1807</v>
      </c>
      <c r="F1153">
        <v>3</v>
      </c>
      <c r="G1153">
        <v>816.87</v>
      </c>
      <c r="H1153">
        <v>0.14000000000000001</v>
      </c>
      <c r="I1153" t="s">
        <v>1826</v>
      </c>
      <c r="J1153">
        <v>2107.5246000000002</v>
      </c>
    </row>
    <row r="1154" spans="1:10">
      <c r="A1154" t="s">
        <v>2978</v>
      </c>
      <c r="B1154" s="1">
        <v>45924</v>
      </c>
      <c r="C1154" t="s">
        <v>1478</v>
      </c>
      <c r="D1154" t="s">
        <v>1678</v>
      </c>
      <c r="E1154" t="s">
        <v>1766</v>
      </c>
      <c r="F1154">
        <v>3</v>
      </c>
      <c r="G1154">
        <v>258.06</v>
      </c>
      <c r="H1154">
        <v>0</v>
      </c>
      <c r="I1154" t="s">
        <v>1826</v>
      </c>
      <c r="J1154">
        <v>774.18000000000006</v>
      </c>
    </row>
    <row r="1155" spans="1:10">
      <c r="A1155" t="s">
        <v>2979</v>
      </c>
      <c r="B1155" s="1">
        <v>45694</v>
      </c>
      <c r="C1155" t="s">
        <v>984</v>
      </c>
      <c r="D1155" t="s">
        <v>1624</v>
      </c>
      <c r="E1155" t="s">
        <v>1799</v>
      </c>
      <c r="F1155">
        <v>2</v>
      </c>
      <c r="G1155">
        <v>574.58000000000004</v>
      </c>
      <c r="H1155">
        <v>0.06</v>
      </c>
      <c r="I1155" t="s">
        <v>1824</v>
      </c>
      <c r="J1155">
        <v>1080.2103999999999</v>
      </c>
    </row>
    <row r="1156" spans="1:10">
      <c r="A1156" t="s">
        <v>2980</v>
      </c>
      <c r="B1156" s="1">
        <v>45587</v>
      </c>
      <c r="C1156" t="s">
        <v>97</v>
      </c>
      <c r="D1156" t="s">
        <v>1714</v>
      </c>
      <c r="E1156" t="s">
        <v>1776</v>
      </c>
      <c r="F1156">
        <v>2</v>
      </c>
      <c r="G1156">
        <v>472.18</v>
      </c>
      <c r="H1156">
        <v>0.27</v>
      </c>
      <c r="I1156" t="s">
        <v>1826</v>
      </c>
      <c r="J1156">
        <v>689.38279999999997</v>
      </c>
    </row>
    <row r="1157" spans="1:10">
      <c r="A1157" t="s">
        <v>2981</v>
      </c>
      <c r="B1157" s="1">
        <v>45556</v>
      </c>
      <c r="C1157" t="s">
        <v>1068</v>
      </c>
      <c r="D1157" t="s">
        <v>1630</v>
      </c>
      <c r="E1157" t="s">
        <v>1773</v>
      </c>
      <c r="F1157">
        <v>2</v>
      </c>
      <c r="G1157">
        <v>20.47</v>
      </c>
      <c r="H1157">
        <v>0.12</v>
      </c>
      <c r="I1157" t="s">
        <v>1829</v>
      </c>
      <c r="J1157">
        <v>36.027200000000001</v>
      </c>
    </row>
    <row r="1158" spans="1:10">
      <c r="A1158" t="s">
        <v>2982</v>
      </c>
      <c r="B1158" s="1">
        <v>45923</v>
      </c>
      <c r="C1158" t="s">
        <v>100</v>
      </c>
      <c r="D1158" t="s">
        <v>1592</v>
      </c>
      <c r="E1158" t="s">
        <v>1779</v>
      </c>
      <c r="F1158">
        <v>3</v>
      </c>
      <c r="G1158">
        <v>235.41</v>
      </c>
      <c r="H1158">
        <v>0.15</v>
      </c>
      <c r="I1158" t="s">
        <v>1826</v>
      </c>
      <c r="J1158">
        <v>600.29549999999995</v>
      </c>
    </row>
    <row r="1159" spans="1:10">
      <c r="A1159" t="s">
        <v>2983</v>
      </c>
      <c r="B1159" s="1">
        <v>45811</v>
      </c>
      <c r="C1159" t="s">
        <v>740</v>
      </c>
      <c r="D1159" t="s">
        <v>1704</v>
      </c>
      <c r="E1159" t="s">
        <v>1779</v>
      </c>
      <c r="F1159">
        <v>3</v>
      </c>
      <c r="G1159">
        <v>744.9</v>
      </c>
      <c r="H1159">
        <v>0.27</v>
      </c>
      <c r="I1159" t="s">
        <v>1826</v>
      </c>
      <c r="J1159">
        <v>1631.3309999999999</v>
      </c>
    </row>
    <row r="1160" spans="1:10">
      <c r="A1160" t="s">
        <v>2984</v>
      </c>
      <c r="B1160" s="1">
        <v>45559</v>
      </c>
      <c r="C1160" t="s">
        <v>181</v>
      </c>
      <c r="D1160" t="s">
        <v>1584</v>
      </c>
      <c r="E1160" t="s">
        <v>1766</v>
      </c>
      <c r="F1160">
        <v>2</v>
      </c>
      <c r="G1160">
        <v>382.2</v>
      </c>
      <c r="H1160">
        <v>0.15</v>
      </c>
      <c r="I1160" t="s">
        <v>1824</v>
      </c>
      <c r="J1160">
        <v>649.74</v>
      </c>
    </row>
    <row r="1161" spans="1:10">
      <c r="A1161" t="s">
        <v>2985</v>
      </c>
      <c r="B1161" s="1">
        <v>45881</v>
      </c>
      <c r="C1161" t="s">
        <v>1086</v>
      </c>
      <c r="D1161" t="s">
        <v>1728</v>
      </c>
      <c r="E1161" t="s">
        <v>1804</v>
      </c>
      <c r="F1161">
        <v>1</v>
      </c>
      <c r="G1161">
        <v>269.25</v>
      </c>
      <c r="H1161">
        <v>0.14000000000000001</v>
      </c>
      <c r="I1161" t="s">
        <v>1826</v>
      </c>
      <c r="J1161">
        <v>231.55500000000001</v>
      </c>
    </row>
    <row r="1162" spans="1:10">
      <c r="A1162" t="s">
        <v>2986</v>
      </c>
      <c r="B1162" s="1">
        <v>45367</v>
      </c>
      <c r="C1162" t="s">
        <v>1142</v>
      </c>
      <c r="D1162" t="s">
        <v>1608</v>
      </c>
      <c r="E1162" t="s">
        <v>1792</v>
      </c>
      <c r="F1162">
        <v>2</v>
      </c>
      <c r="G1162">
        <v>723.75</v>
      </c>
      <c r="H1162">
        <v>0.03</v>
      </c>
      <c r="I1162" t="s">
        <v>1826</v>
      </c>
      <c r="J1162">
        <v>1404.075</v>
      </c>
    </row>
    <row r="1163" spans="1:10">
      <c r="A1163" t="s">
        <v>2987</v>
      </c>
      <c r="B1163" s="1">
        <v>45832</v>
      </c>
      <c r="C1163" t="s">
        <v>893</v>
      </c>
      <c r="D1163" t="s">
        <v>1586</v>
      </c>
      <c r="E1163" t="s">
        <v>1813</v>
      </c>
      <c r="F1163">
        <v>4</v>
      </c>
      <c r="G1163">
        <v>58.92</v>
      </c>
      <c r="H1163">
        <v>0.18</v>
      </c>
      <c r="I1163" t="s">
        <v>1824</v>
      </c>
      <c r="J1163">
        <v>193.2576</v>
      </c>
    </row>
    <row r="1164" spans="1:10">
      <c r="A1164" t="s">
        <v>2988</v>
      </c>
      <c r="B1164" s="1">
        <v>45438</v>
      </c>
      <c r="C1164" t="s">
        <v>619</v>
      </c>
      <c r="D1164" t="s">
        <v>1690</v>
      </c>
      <c r="E1164" t="s">
        <v>1789</v>
      </c>
      <c r="F1164">
        <v>2</v>
      </c>
      <c r="G1164">
        <v>913.08</v>
      </c>
      <c r="H1164">
        <v>0.26</v>
      </c>
      <c r="I1164" t="s">
        <v>1824</v>
      </c>
      <c r="J1164">
        <v>1351.3584000000001</v>
      </c>
    </row>
    <row r="1165" spans="1:10">
      <c r="A1165" t="s">
        <v>2989</v>
      </c>
      <c r="B1165" s="1">
        <v>45691</v>
      </c>
      <c r="C1165" t="s">
        <v>776</v>
      </c>
      <c r="D1165" t="s">
        <v>1710</v>
      </c>
      <c r="E1165" t="s">
        <v>1757</v>
      </c>
      <c r="F1165">
        <v>1</v>
      </c>
      <c r="G1165">
        <v>791.83</v>
      </c>
      <c r="H1165">
        <v>0.28000000000000003</v>
      </c>
      <c r="I1165" t="s">
        <v>1826</v>
      </c>
      <c r="J1165">
        <v>570.11760000000004</v>
      </c>
    </row>
    <row r="1166" spans="1:10">
      <c r="A1166" t="s">
        <v>2990</v>
      </c>
      <c r="B1166" s="1">
        <v>45506</v>
      </c>
      <c r="C1166" t="s">
        <v>1452</v>
      </c>
      <c r="D1166" t="s">
        <v>1551</v>
      </c>
      <c r="E1166" t="s">
        <v>1801</v>
      </c>
      <c r="F1166">
        <v>1</v>
      </c>
      <c r="G1166">
        <v>74.290000000000006</v>
      </c>
      <c r="H1166">
        <v>0.3</v>
      </c>
      <c r="I1166" t="s">
        <v>1829</v>
      </c>
      <c r="J1166">
        <v>52.003</v>
      </c>
    </row>
    <row r="1167" spans="1:10">
      <c r="A1167" t="s">
        <v>2991</v>
      </c>
      <c r="B1167" s="1">
        <v>45251</v>
      </c>
      <c r="C1167" t="s">
        <v>779</v>
      </c>
      <c r="D1167" t="s">
        <v>1618</v>
      </c>
      <c r="E1167" t="s">
        <v>1752</v>
      </c>
      <c r="F1167">
        <v>2</v>
      </c>
      <c r="G1167">
        <v>961.68</v>
      </c>
      <c r="H1167">
        <v>0.27</v>
      </c>
      <c r="I1167" t="s">
        <v>1826</v>
      </c>
      <c r="J1167">
        <v>1404.0527999999999</v>
      </c>
    </row>
    <row r="1168" spans="1:10">
      <c r="A1168" t="s">
        <v>2992</v>
      </c>
      <c r="B1168" s="1">
        <v>45722</v>
      </c>
      <c r="C1168" t="s">
        <v>1518</v>
      </c>
      <c r="D1168" t="s">
        <v>1586</v>
      </c>
      <c r="E1168" t="s">
        <v>1799</v>
      </c>
      <c r="F1168">
        <v>1</v>
      </c>
      <c r="G1168">
        <v>90.72</v>
      </c>
      <c r="H1168">
        <v>0.1</v>
      </c>
      <c r="I1168" t="s">
        <v>1826</v>
      </c>
      <c r="J1168">
        <v>81.647999999999996</v>
      </c>
    </row>
    <row r="1169" spans="1:10">
      <c r="A1169" t="s">
        <v>2993</v>
      </c>
      <c r="B1169" s="1">
        <v>45689</v>
      </c>
      <c r="C1169" t="s">
        <v>224</v>
      </c>
      <c r="D1169" t="s">
        <v>1664</v>
      </c>
      <c r="E1169" t="s">
        <v>1779</v>
      </c>
      <c r="F1169">
        <v>1</v>
      </c>
      <c r="G1169">
        <v>458.69</v>
      </c>
      <c r="H1169">
        <v>0.16</v>
      </c>
      <c r="I1169" t="s">
        <v>1826</v>
      </c>
      <c r="J1169">
        <v>385.2996</v>
      </c>
    </row>
    <row r="1170" spans="1:10">
      <c r="A1170" t="s">
        <v>2994</v>
      </c>
      <c r="B1170" s="1">
        <v>45346</v>
      </c>
      <c r="C1170" t="s">
        <v>743</v>
      </c>
      <c r="D1170" t="s">
        <v>1616</v>
      </c>
      <c r="E1170" t="s">
        <v>1779</v>
      </c>
      <c r="F1170">
        <v>1</v>
      </c>
      <c r="G1170">
        <v>168.29</v>
      </c>
      <c r="H1170">
        <v>0.05</v>
      </c>
      <c r="I1170" t="s">
        <v>1826</v>
      </c>
      <c r="J1170">
        <v>159.87549999999999</v>
      </c>
    </row>
    <row r="1171" spans="1:10">
      <c r="A1171" t="s">
        <v>2995</v>
      </c>
      <c r="B1171" s="1">
        <v>45549</v>
      </c>
      <c r="C1171" t="s">
        <v>687</v>
      </c>
      <c r="D1171" t="s">
        <v>1582</v>
      </c>
      <c r="E1171" t="s">
        <v>1807</v>
      </c>
      <c r="F1171">
        <v>1</v>
      </c>
      <c r="G1171">
        <v>391.77</v>
      </c>
      <c r="H1171">
        <v>0.1</v>
      </c>
      <c r="I1171" t="s">
        <v>1826</v>
      </c>
      <c r="J1171">
        <v>352.59300000000002</v>
      </c>
    </row>
    <row r="1172" spans="1:10">
      <c r="A1172" t="s">
        <v>2996</v>
      </c>
      <c r="B1172" s="1">
        <v>45900</v>
      </c>
      <c r="C1172" t="s">
        <v>1077</v>
      </c>
      <c r="D1172" t="s">
        <v>1572</v>
      </c>
      <c r="E1172" t="s">
        <v>1799</v>
      </c>
      <c r="F1172">
        <v>1</v>
      </c>
      <c r="G1172">
        <v>424.83</v>
      </c>
      <c r="H1172">
        <v>0.05</v>
      </c>
      <c r="I1172" t="s">
        <v>1829</v>
      </c>
      <c r="J1172">
        <v>403.58850000000001</v>
      </c>
    </row>
    <row r="1173" spans="1:10">
      <c r="A1173" t="s">
        <v>2997</v>
      </c>
      <c r="B1173" s="1">
        <v>45308</v>
      </c>
      <c r="C1173" t="s">
        <v>202</v>
      </c>
      <c r="D1173" t="s">
        <v>1570</v>
      </c>
      <c r="E1173" t="s">
        <v>1766</v>
      </c>
      <c r="F1173">
        <v>1</v>
      </c>
      <c r="G1173">
        <v>499.46</v>
      </c>
      <c r="H1173">
        <v>0.1</v>
      </c>
      <c r="I1173" t="s">
        <v>1824</v>
      </c>
      <c r="J1173">
        <v>449.51400000000001</v>
      </c>
    </row>
    <row r="1174" spans="1:10">
      <c r="A1174" t="s">
        <v>2998</v>
      </c>
      <c r="B1174" s="1">
        <v>45336</v>
      </c>
      <c r="C1174" t="s">
        <v>85</v>
      </c>
      <c r="D1174" t="s">
        <v>1746</v>
      </c>
      <c r="E1174" t="s">
        <v>1757</v>
      </c>
      <c r="F1174">
        <v>2</v>
      </c>
      <c r="G1174">
        <v>698.34</v>
      </c>
      <c r="H1174">
        <v>0.15</v>
      </c>
      <c r="I1174" t="s">
        <v>1826</v>
      </c>
      <c r="J1174">
        <v>1187.1780000000001</v>
      </c>
    </row>
    <row r="1175" spans="1:10">
      <c r="A1175" t="s">
        <v>2999</v>
      </c>
      <c r="B1175" s="1">
        <v>45213</v>
      </c>
      <c r="C1175" t="s">
        <v>899</v>
      </c>
      <c r="D1175" t="s">
        <v>1660</v>
      </c>
      <c r="E1175" t="s">
        <v>1804</v>
      </c>
      <c r="F1175">
        <v>2</v>
      </c>
      <c r="G1175">
        <v>805.08</v>
      </c>
      <c r="H1175">
        <v>0.27</v>
      </c>
      <c r="I1175" t="s">
        <v>1826</v>
      </c>
      <c r="J1175">
        <v>1175.4168</v>
      </c>
    </row>
    <row r="1176" spans="1:10">
      <c r="A1176" t="s">
        <v>3000</v>
      </c>
      <c r="B1176" s="1">
        <v>45742</v>
      </c>
      <c r="C1176" t="s">
        <v>1437</v>
      </c>
      <c r="D1176" t="s">
        <v>1700</v>
      </c>
      <c r="E1176" t="s">
        <v>1761</v>
      </c>
      <c r="F1176">
        <v>4</v>
      </c>
      <c r="G1176">
        <v>934.79</v>
      </c>
      <c r="H1176">
        <v>0.08</v>
      </c>
      <c r="I1176" t="s">
        <v>1826</v>
      </c>
      <c r="J1176">
        <v>3440.0272</v>
      </c>
    </row>
    <row r="1177" spans="1:10">
      <c r="A1177" t="s">
        <v>3001</v>
      </c>
      <c r="B1177" s="1">
        <v>45932</v>
      </c>
      <c r="C1177" t="s">
        <v>85</v>
      </c>
      <c r="D1177" t="s">
        <v>1668</v>
      </c>
      <c r="E1177" t="s">
        <v>1757</v>
      </c>
      <c r="F1177">
        <v>2</v>
      </c>
      <c r="G1177">
        <v>424.54</v>
      </c>
      <c r="H1177">
        <v>0.24</v>
      </c>
      <c r="I1177" t="s">
        <v>1826</v>
      </c>
      <c r="J1177">
        <v>645.30080000000009</v>
      </c>
    </row>
    <row r="1178" spans="1:10">
      <c r="A1178" t="s">
        <v>3002</v>
      </c>
      <c r="B1178" s="1">
        <v>45462</v>
      </c>
      <c r="C1178" t="s">
        <v>1029</v>
      </c>
      <c r="D1178" t="s">
        <v>1716</v>
      </c>
      <c r="E1178" t="s">
        <v>1807</v>
      </c>
      <c r="F1178">
        <v>1</v>
      </c>
      <c r="G1178">
        <v>235.44</v>
      </c>
      <c r="H1178">
        <v>0.19</v>
      </c>
      <c r="I1178" t="s">
        <v>1829</v>
      </c>
      <c r="J1178">
        <v>190.7064</v>
      </c>
    </row>
    <row r="1179" spans="1:10">
      <c r="A1179" t="s">
        <v>3003</v>
      </c>
      <c r="B1179" s="1">
        <v>45568</v>
      </c>
      <c r="C1179" t="s">
        <v>863</v>
      </c>
      <c r="D1179" t="s">
        <v>1646</v>
      </c>
      <c r="E1179" t="s">
        <v>1797</v>
      </c>
      <c r="F1179">
        <v>2</v>
      </c>
      <c r="G1179">
        <v>620.71</v>
      </c>
      <c r="H1179">
        <v>0.27</v>
      </c>
      <c r="I1179" t="s">
        <v>1824</v>
      </c>
      <c r="J1179">
        <v>906.23660000000007</v>
      </c>
    </row>
    <row r="1180" spans="1:10">
      <c r="A1180" t="s">
        <v>3004</v>
      </c>
      <c r="B1180" s="1">
        <v>45397</v>
      </c>
      <c r="C1180" t="s">
        <v>402</v>
      </c>
      <c r="D1180" t="s">
        <v>1580</v>
      </c>
      <c r="E1180" t="s">
        <v>1792</v>
      </c>
      <c r="F1180">
        <v>2</v>
      </c>
      <c r="G1180">
        <v>851.77</v>
      </c>
      <c r="H1180">
        <v>0.13</v>
      </c>
      <c r="I1180" t="s">
        <v>1826</v>
      </c>
      <c r="J1180">
        <v>1482.0798</v>
      </c>
    </row>
    <row r="1181" spans="1:10">
      <c r="A1181" t="s">
        <v>3005</v>
      </c>
      <c r="B1181" s="1">
        <v>45569</v>
      </c>
      <c r="C1181" t="s">
        <v>559</v>
      </c>
      <c r="D1181" t="s">
        <v>1638</v>
      </c>
      <c r="E1181" t="s">
        <v>1757</v>
      </c>
      <c r="F1181">
        <v>3</v>
      </c>
      <c r="G1181">
        <v>876.01</v>
      </c>
      <c r="H1181">
        <v>0.2</v>
      </c>
      <c r="I1181" t="s">
        <v>1824</v>
      </c>
      <c r="J1181">
        <v>2102.424</v>
      </c>
    </row>
    <row r="1182" spans="1:10">
      <c r="A1182" t="s">
        <v>3006</v>
      </c>
      <c r="B1182" s="1">
        <v>45353</v>
      </c>
      <c r="C1182" t="s">
        <v>878</v>
      </c>
      <c r="D1182" t="s">
        <v>1602</v>
      </c>
      <c r="E1182" t="s">
        <v>1786</v>
      </c>
      <c r="F1182">
        <v>2</v>
      </c>
      <c r="G1182">
        <v>717.21</v>
      </c>
      <c r="H1182">
        <v>0.15</v>
      </c>
      <c r="I1182" t="s">
        <v>1829</v>
      </c>
      <c r="J1182">
        <v>1219.2570000000001</v>
      </c>
    </row>
    <row r="1183" spans="1:10">
      <c r="A1183" t="s">
        <v>3007</v>
      </c>
      <c r="B1183" s="1">
        <v>45343</v>
      </c>
      <c r="C1183" t="s">
        <v>211</v>
      </c>
      <c r="D1183" t="s">
        <v>1630</v>
      </c>
      <c r="E1183" t="s">
        <v>1782</v>
      </c>
      <c r="F1183">
        <v>2</v>
      </c>
      <c r="G1183">
        <v>871.43</v>
      </c>
      <c r="H1183">
        <v>0.05</v>
      </c>
      <c r="I1183" t="s">
        <v>1824</v>
      </c>
      <c r="J1183">
        <v>1655.7170000000001</v>
      </c>
    </row>
    <row r="1184" spans="1:10">
      <c r="A1184" t="s">
        <v>3008</v>
      </c>
      <c r="B1184" s="1">
        <v>45321</v>
      </c>
      <c r="C1184" t="s">
        <v>1400</v>
      </c>
      <c r="D1184" t="s">
        <v>1620</v>
      </c>
      <c r="E1184" t="s">
        <v>1779</v>
      </c>
      <c r="F1184">
        <v>1</v>
      </c>
      <c r="G1184">
        <v>514.65</v>
      </c>
      <c r="H1184">
        <v>0.18</v>
      </c>
      <c r="I1184" t="s">
        <v>1824</v>
      </c>
      <c r="J1184">
        <v>422.01299999999998</v>
      </c>
    </row>
    <row r="1185" spans="1:10">
      <c r="A1185" t="s">
        <v>3009</v>
      </c>
      <c r="B1185" s="1">
        <v>45650</v>
      </c>
      <c r="C1185" t="s">
        <v>1417</v>
      </c>
      <c r="D1185" t="s">
        <v>1672</v>
      </c>
      <c r="E1185" t="s">
        <v>1804</v>
      </c>
      <c r="F1185">
        <v>3</v>
      </c>
      <c r="G1185">
        <v>198.76</v>
      </c>
      <c r="H1185">
        <v>0.28000000000000003</v>
      </c>
      <c r="I1185" t="s">
        <v>1829</v>
      </c>
      <c r="J1185">
        <v>429.32159999999999</v>
      </c>
    </row>
    <row r="1186" spans="1:10">
      <c r="A1186" t="s">
        <v>3010</v>
      </c>
      <c r="B1186" s="1">
        <v>45811</v>
      </c>
      <c r="C1186" t="s">
        <v>727</v>
      </c>
      <c r="D1186" t="s">
        <v>1674</v>
      </c>
      <c r="E1186" t="s">
        <v>1766</v>
      </c>
      <c r="F1186">
        <v>2</v>
      </c>
      <c r="G1186">
        <v>975.72</v>
      </c>
      <c r="H1186">
        <v>0.16</v>
      </c>
      <c r="I1186" t="s">
        <v>1829</v>
      </c>
      <c r="J1186">
        <v>1639.2095999999999</v>
      </c>
    </row>
    <row r="1187" spans="1:10">
      <c r="A1187" t="s">
        <v>3011</v>
      </c>
      <c r="B1187" s="1">
        <v>45505</v>
      </c>
      <c r="C1187" t="s">
        <v>1304</v>
      </c>
      <c r="D1187" t="s">
        <v>1578</v>
      </c>
      <c r="E1187" t="s">
        <v>1757</v>
      </c>
      <c r="F1187">
        <v>1</v>
      </c>
      <c r="G1187">
        <v>86.03</v>
      </c>
      <c r="H1187">
        <v>0.01</v>
      </c>
      <c r="I1187" t="s">
        <v>1824</v>
      </c>
      <c r="J1187">
        <v>85.169700000000006</v>
      </c>
    </row>
    <row r="1188" spans="1:10">
      <c r="A1188" t="s">
        <v>3012</v>
      </c>
      <c r="B1188" s="1">
        <v>45897</v>
      </c>
      <c r="C1188" t="s">
        <v>314</v>
      </c>
      <c r="D1188" t="s">
        <v>1656</v>
      </c>
      <c r="E1188" t="s">
        <v>1794</v>
      </c>
      <c r="F1188">
        <v>4</v>
      </c>
      <c r="G1188">
        <v>705.12</v>
      </c>
      <c r="H1188">
        <v>0.15</v>
      </c>
      <c r="I1188" t="s">
        <v>1826</v>
      </c>
      <c r="J1188">
        <v>2397.4079999999999</v>
      </c>
    </row>
    <row r="1189" spans="1:10">
      <c r="A1189" t="s">
        <v>3013</v>
      </c>
      <c r="B1189" s="1">
        <v>45602</v>
      </c>
      <c r="C1189" t="s">
        <v>1160</v>
      </c>
      <c r="D1189" t="s">
        <v>1584</v>
      </c>
      <c r="E1189" t="s">
        <v>1794</v>
      </c>
      <c r="F1189">
        <v>3</v>
      </c>
      <c r="G1189">
        <v>99.77</v>
      </c>
      <c r="H1189">
        <v>0.01</v>
      </c>
      <c r="I1189" t="s">
        <v>1826</v>
      </c>
      <c r="J1189">
        <v>296.31689999999998</v>
      </c>
    </row>
    <row r="1190" spans="1:10">
      <c r="A1190" t="s">
        <v>3014</v>
      </c>
      <c r="B1190" s="1">
        <v>45530</v>
      </c>
      <c r="C1190" t="s">
        <v>681</v>
      </c>
      <c r="D1190" t="s">
        <v>1616</v>
      </c>
      <c r="E1190" t="s">
        <v>1786</v>
      </c>
      <c r="F1190">
        <v>2</v>
      </c>
      <c r="G1190">
        <v>166.26</v>
      </c>
      <c r="H1190">
        <v>0.14000000000000001</v>
      </c>
      <c r="I1190" t="s">
        <v>1826</v>
      </c>
      <c r="J1190">
        <v>285.96719999999999</v>
      </c>
    </row>
    <row r="1191" spans="1:10">
      <c r="A1191" t="s">
        <v>3015</v>
      </c>
      <c r="B1191" s="1">
        <v>45729</v>
      </c>
      <c r="C1191" t="s">
        <v>1417</v>
      </c>
      <c r="D1191" t="s">
        <v>1600</v>
      </c>
      <c r="E1191" t="s">
        <v>1773</v>
      </c>
      <c r="F1191">
        <v>1</v>
      </c>
      <c r="G1191">
        <v>429.25</v>
      </c>
      <c r="H1191">
        <v>0.28999999999999998</v>
      </c>
      <c r="I1191" t="s">
        <v>1824</v>
      </c>
      <c r="J1191">
        <v>304.76749999999998</v>
      </c>
    </row>
    <row r="1192" spans="1:10">
      <c r="A1192" t="s">
        <v>3016</v>
      </c>
      <c r="B1192" s="1">
        <v>45468</v>
      </c>
      <c r="C1192" t="s">
        <v>1371</v>
      </c>
      <c r="D1192" t="s">
        <v>1543</v>
      </c>
      <c r="E1192" t="s">
        <v>1786</v>
      </c>
      <c r="F1192">
        <v>2</v>
      </c>
      <c r="G1192">
        <v>540.48</v>
      </c>
      <c r="H1192">
        <v>0.28999999999999998</v>
      </c>
      <c r="I1192" t="s">
        <v>1824</v>
      </c>
      <c r="J1192">
        <v>767.48159999999996</v>
      </c>
    </row>
    <row r="1193" spans="1:10">
      <c r="A1193" t="s">
        <v>3017</v>
      </c>
      <c r="B1193" s="1">
        <v>45936</v>
      </c>
      <c r="C1193" t="s">
        <v>857</v>
      </c>
      <c r="D1193" t="s">
        <v>1666</v>
      </c>
      <c r="E1193" t="s">
        <v>1799</v>
      </c>
      <c r="F1193">
        <v>2</v>
      </c>
      <c r="G1193">
        <v>579.52</v>
      </c>
      <c r="H1193">
        <v>0.01</v>
      </c>
      <c r="I1193" t="s">
        <v>1826</v>
      </c>
      <c r="J1193">
        <v>1147.4495999999999</v>
      </c>
    </row>
    <row r="1194" spans="1:10">
      <c r="A1194" t="s">
        <v>3018</v>
      </c>
      <c r="B1194" s="1">
        <v>45622</v>
      </c>
      <c r="C1194" t="s">
        <v>110</v>
      </c>
      <c r="D1194" t="s">
        <v>1686</v>
      </c>
      <c r="E1194" t="s">
        <v>1807</v>
      </c>
      <c r="F1194">
        <v>4</v>
      </c>
      <c r="G1194">
        <v>477.52</v>
      </c>
      <c r="H1194">
        <v>7.0000000000000007E-2</v>
      </c>
      <c r="I1194" t="s">
        <v>1826</v>
      </c>
      <c r="J1194">
        <v>1776.3743999999999</v>
      </c>
    </row>
    <row r="1195" spans="1:10">
      <c r="A1195" t="s">
        <v>3019</v>
      </c>
      <c r="B1195" s="1">
        <v>45705</v>
      </c>
      <c r="C1195" t="s">
        <v>827</v>
      </c>
      <c r="D1195" t="s">
        <v>1730</v>
      </c>
      <c r="E1195" t="s">
        <v>1776</v>
      </c>
      <c r="F1195">
        <v>3</v>
      </c>
      <c r="G1195">
        <v>242.58</v>
      </c>
      <c r="H1195">
        <v>0.25</v>
      </c>
      <c r="I1195" t="s">
        <v>1824</v>
      </c>
      <c r="J1195">
        <v>545.80500000000006</v>
      </c>
    </row>
    <row r="1196" spans="1:10">
      <c r="A1196" t="s">
        <v>3020</v>
      </c>
      <c r="B1196" s="1">
        <v>45250</v>
      </c>
      <c r="C1196" t="s">
        <v>1148</v>
      </c>
      <c r="D1196" t="s">
        <v>1600</v>
      </c>
      <c r="E1196" t="s">
        <v>1807</v>
      </c>
      <c r="F1196">
        <v>2</v>
      </c>
      <c r="G1196">
        <v>519.29999999999995</v>
      </c>
      <c r="H1196">
        <v>0.09</v>
      </c>
      <c r="I1196" t="s">
        <v>1826</v>
      </c>
      <c r="J1196">
        <v>945.12599999999998</v>
      </c>
    </row>
    <row r="1197" spans="1:10">
      <c r="A1197" t="s">
        <v>3021</v>
      </c>
      <c r="B1197" s="1">
        <v>45684</v>
      </c>
      <c r="C1197" t="s">
        <v>1510</v>
      </c>
      <c r="D1197" t="s">
        <v>1736</v>
      </c>
      <c r="E1197" t="s">
        <v>1792</v>
      </c>
      <c r="F1197">
        <v>3</v>
      </c>
      <c r="G1197">
        <v>845.67</v>
      </c>
      <c r="H1197">
        <v>0.12</v>
      </c>
      <c r="I1197" t="s">
        <v>1829</v>
      </c>
      <c r="J1197">
        <v>2232.5688</v>
      </c>
    </row>
    <row r="1198" spans="1:10">
      <c r="A1198" t="s">
        <v>3022</v>
      </c>
      <c r="B1198" s="1">
        <v>45395</v>
      </c>
      <c r="C1198" t="s">
        <v>963</v>
      </c>
      <c r="D1198" t="s">
        <v>1658</v>
      </c>
      <c r="E1198" t="s">
        <v>1804</v>
      </c>
      <c r="F1198">
        <v>4</v>
      </c>
      <c r="G1198">
        <v>750.26</v>
      </c>
      <c r="H1198">
        <v>0.01</v>
      </c>
      <c r="I1198" t="s">
        <v>1826</v>
      </c>
      <c r="J1198">
        <v>2971.0295999999998</v>
      </c>
    </row>
    <row r="1199" spans="1:10">
      <c r="A1199" t="s">
        <v>3023</v>
      </c>
      <c r="B1199" s="1">
        <v>45382</v>
      </c>
      <c r="C1199" t="s">
        <v>1044</v>
      </c>
      <c r="D1199" t="s">
        <v>1732</v>
      </c>
      <c r="E1199" t="s">
        <v>1794</v>
      </c>
      <c r="F1199">
        <v>4</v>
      </c>
      <c r="G1199">
        <v>294.38</v>
      </c>
      <c r="H1199">
        <v>0.2</v>
      </c>
      <c r="I1199" t="s">
        <v>1824</v>
      </c>
      <c r="J1199">
        <v>942.01600000000008</v>
      </c>
    </row>
    <row r="1200" spans="1:10">
      <c r="A1200" t="s">
        <v>3024</v>
      </c>
      <c r="B1200" s="1">
        <v>45919</v>
      </c>
      <c r="C1200" t="s">
        <v>347</v>
      </c>
      <c r="D1200" t="s">
        <v>1740</v>
      </c>
      <c r="E1200" t="s">
        <v>1761</v>
      </c>
      <c r="F1200">
        <v>3</v>
      </c>
      <c r="G1200">
        <v>583.52</v>
      </c>
      <c r="H1200">
        <v>7.0000000000000007E-2</v>
      </c>
      <c r="I1200" t="s">
        <v>1826</v>
      </c>
      <c r="J1200">
        <v>1628.0208</v>
      </c>
    </row>
    <row r="1201" spans="1:10">
      <c r="A1201" t="s">
        <v>3025</v>
      </c>
      <c r="B1201" s="1">
        <v>45453</v>
      </c>
      <c r="C1201" t="s">
        <v>1449</v>
      </c>
      <c r="D1201" t="s">
        <v>1726</v>
      </c>
      <c r="E1201" t="s">
        <v>1804</v>
      </c>
      <c r="F1201">
        <v>2</v>
      </c>
      <c r="G1201">
        <v>635.22</v>
      </c>
      <c r="H1201">
        <v>0.3</v>
      </c>
      <c r="I1201" t="s">
        <v>1829</v>
      </c>
      <c r="J1201">
        <v>889.30799999999999</v>
      </c>
    </row>
    <row r="1202" spans="1:10">
      <c r="A1202" t="s">
        <v>3026</v>
      </c>
      <c r="B1202" s="1">
        <v>45313</v>
      </c>
      <c r="C1202" t="s">
        <v>1328</v>
      </c>
      <c r="D1202" t="s">
        <v>1680</v>
      </c>
      <c r="E1202" t="s">
        <v>1761</v>
      </c>
      <c r="F1202">
        <v>1</v>
      </c>
      <c r="G1202">
        <v>743.55</v>
      </c>
      <c r="H1202">
        <v>0.11</v>
      </c>
      <c r="I1202" t="s">
        <v>1829</v>
      </c>
      <c r="J1202">
        <v>661.7595</v>
      </c>
    </row>
    <row r="1203" spans="1:10">
      <c r="A1203" t="s">
        <v>3027</v>
      </c>
      <c r="B1203" s="1">
        <v>45377</v>
      </c>
      <c r="C1203" t="s">
        <v>360</v>
      </c>
      <c r="D1203" t="s">
        <v>1636</v>
      </c>
      <c r="E1203" t="s">
        <v>1766</v>
      </c>
      <c r="F1203">
        <v>4</v>
      </c>
      <c r="G1203">
        <v>530.45000000000005</v>
      </c>
      <c r="H1203">
        <v>0.13</v>
      </c>
      <c r="I1203" t="s">
        <v>1824</v>
      </c>
      <c r="J1203">
        <v>1845.9659999999999</v>
      </c>
    </row>
    <row r="1204" spans="1:10">
      <c r="A1204" t="s">
        <v>3028</v>
      </c>
      <c r="B1204" s="1">
        <v>45371</v>
      </c>
      <c r="C1204" t="s">
        <v>842</v>
      </c>
      <c r="D1204" t="s">
        <v>1680</v>
      </c>
      <c r="E1204" t="s">
        <v>1786</v>
      </c>
      <c r="F1204">
        <v>2</v>
      </c>
      <c r="G1204">
        <v>972.4</v>
      </c>
      <c r="H1204">
        <v>0.06</v>
      </c>
      <c r="I1204" t="s">
        <v>1829</v>
      </c>
      <c r="J1204">
        <v>1828.1120000000001</v>
      </c>
    </row>
    <row r="1205" spans="1:10">
      <c r="A1205" t="s">
        <v>3029</v>
      </c>
      <c r="B1205" s="1">
        <v>45797</v>
      </c>
      <c r="C1205" t="s">
        <v>1181</v>
      </c>
      <c r="D1205" t="s">
        <v>1578</v>
      </c>
      <c r="E1205" t="s">
        <v>1810</v>
      </c>
      <c r="F1205">
        <v>3</v>
      </c>
      <c r="G1205">
        <v>197.93</v>
      </c>
      <c r="H1205">
        <v>0</v>
      </c>
      <c r="I1205" t="s">
        <v>1829</v>
      </c>
      <c r="J1205">
        <v>593.79</v>
      </c>
    </row>
    <row r="1206" spans="1:10">
      <c r="A1206" t="s">
        <v>3030</v>
      </c>
      <c r="B1206" s="1">
        <v>45575</v>
      </c>
      <c r="C1206" t="s">
        <v>1074</v>
      </c>
      <c r="D1206" t="s">
        <v>1722</v>
      </c>
      <c r="E1206" t="s">
        <v>1792</v>
      </c>
      <c r="F1206">
        <v>4</v>
      </c>
      <c r="G1206">
        <v>565.51</v>
      </c>
      <c r="H1206">
        <v>0.16</v>
      </c>
      <c r="I1206" t="s">
        <v>1826</v>
      </c>
      <c r="J1206">
        <v>1900.1135999999999</v>
      </c>
    </row>
    <row r="1207" spans="1:10">
      <c r="A1207" t="s">
        <v>3031</v>
      </c>
      <c r="B1207" s="1">
        <v>45566</v>
      </c>
      <c r="C1207" t="s">
        <v>1246</v>
      </c>
      <c r="D1207" t="s">
        <v>1626</v>
      </c>
      <c r="E1207" t="s">
        <v>1769</v>
      </c>
      <c r="F1207">
        <v>4</v>
      </c>
      <c r="G1207">
        <v>983.38</v>
      </c>
      <c r="H1207">
        <v>0.25</v>
      </c>
      <c r="I1207" t="s">
        <v>1829</v>
      </c>
      <c r="J1207">
        <v>2950.14</v>
      </c>
    </row>
    <row r="1208" spans="1:10">
      <c r="A1208" t="s">
        <v>3032</v>
      </c>
      <c r="B1208" s="1">
        <v>45252</v>
      </c>
      <c r="C1208" t="s">
        <v>752</v>
      </c>
      <c r="D1208" t="s">
        <v>1746</v>
      </c>
      <c r="E1208" t="s">
        <v>1786</v>
      </c>
      <c r="F1208">
        <v>1</v>
      </c>
      <c r="G1208">
        <v>955.06</v>
      </c>
      <c r="H1208">
        <v>0.14000000000000001</v>
      </c>
      <c r="I1208" t="s">
        <v>1824</v>
      </c>
      <c r="J1208">
        <v>821.35159999999996</v>
      </c>
    </row>
    <row r="1209" spans="1:10">
      <c r="A1209" t="s">
        <v>3033</v>
      </c>
      <c r="B1209" s="1">
        <v>45693</v>
      </c>
      <c r="C1209" t="s">
        <v>1104</v>
      </c>
      <c r="D1209" t="s">
        <v>1666</v>
      </c>
      <c r="E1209" t="s">
        <v>1801</v>
      </c>
      <c r="F1209">
        <v>3</v>
      </c>
      <c r="G1209">
        <v>597.46</v>
      </c>
      <c r="H1209">
        <v>0.02</v>
      </c>
      <c r="I1209" t="s">
        <v>1826</v>
      </c>
      <c r="J1209">
        <v>1756.5324000000001</v>
      </c>
    </row>
    <row r="1210" spans="1:10">
      <c r="A1210" t="s">
        <v>3034</v>
      </c>
      <c r="B1210" s="1">
        <v>45446</v>
      </c>
      <c r="C1210" t="s">
        <v>999</v>
      </c>
      <c r="D1210" t="s">
        <v>1562</v>
      </c>
      <c r="E1210" t="s">
        <v>1804</v>
      </c>
      <c r="F1210">
        <v>3</v>
      </c>
      <c r="G1210">
        <v>581.09</v>
      </c>
      <c r="H1210">
        <v>0.1</v>
      </c>
      <c r="I1210" t="s">
        <v>1829</v>
      </c>
      <c r="J1210">
        <v>1568.943</v>
      </c>
    </row>
    <row r="1211" spans="1:10">
      <c r="A1211" t="s">
        <v>3035</v>
      </c>
      <c r="B1211" s="1">
        <v>45862</v>
      </c>
      <c r="C1211" t="s">
        <v>205</v>
      </c>
      <c r="D1211" t="s">
        <v>1608</v>
      </c>
      <c r="E1211" t="s">
        <v>1769</v>
      </c>
      <c r="F1211">
        <v>4</v>
      </c>
      <c r="G1211">
        <v>153.94999999999999</v>
      </c>
      <c r="H1211">
        <v>0.11</v>
      </c>
      <c r="I1211" t="s">
        <v>1826</v>
      </c>
      <c r="J1211">
        <v>548.06200000000001</v>
      </c>
    </row>
    <row r="1212" spans="1:10">
      <c r="A1212" t="s">
        <v>3036</v>
      </c>
      <c r="B1212" s="1">
        <v>45530</v>
      </c>
      <c r="C1212" t="s">
        <v>295</v>
      </c>
      <c r="D1212" t="s">
        <v>1620</v>
      </c>
      <c r="E1212" t="s">
        <v>1782</v>
      </c>
      <c r="F1212">
        <v>4</v>
      </c>
      <c r="G1212">
        <v>271.04000000000002</v>
      </c>
      <c r="H1212">
        <v>0.12</v>
      </c>
      <c r="I1212" t="s">
        <v>1829</v>
      </c>
      <c r="J1212">
        <v>954.06080000000009</v>
      </c>
    </row>
    <row r="1213" spans="1:10">
      <c r="A1213" t="s">
        <v>3037</v>
      </c>
      <c r="B1213" s="1">
        <v>45558</v>
      </c>
      <c r="C1213" t="s">
        <v>71</v>
      </c>
      <c r="D1213" t="s">
        <v>1618</v>
      </c>
      <c r="E1213" t="s">
        <v>1776</v>
      </c>
      <c r="F1213">
        <v>4</v>
      </c>
      <c r="G1213">
        <v>328.27</v>
      </c>
      <c r="H1213">
        <v>0.09</v>
      </c>
      <c r="I1213" t="s">
        <v>1826</v>
      </c>
      <c r="J1213">
        <v>1194.9028000000001</v>
      </c>
    </row>
    <row r="1214" spans="1:10">
      <c r="A1214" t="s">
        <v>3038</v>
      </c>
      <c r="B1214" s="1">
        <v>45472</v>
      </c>
      <c r="C1214" t="s">
        <v>1518</v>
      </c>
      <c r="D1214" t="s">
        <v>1582</v>
      </c>
      <c r="E1214" t="s">
        <v>1799</v>
      </c>
      <c r="F1214">
        <v>4</v>
      </c>
      <c r="G1214">
        <v>884.71</v>
      </c>
      <c r="H1214">
        <v>0.09</v>
      </c>
      <c r="I1214" t="s">
        <v>1826</v>
      </c>
      <c r="J1214">
        <v>3220.3444</v>
      </c>
    </row>
    <row r="1215" spans="1:10">
      <c r="A1215" t="s">
        <v>3039</v>
      </c>
      <c r="B1215" s="1">
        <v>45809</v>
      </c>
      <c r="C1215" t="s">
        <v>797</v>
      </c>
      <c r="D1215" t="s">
        <v>1692</v>
      </c>
      <c r="E1215" t="s">
        <v>1769</v>
      </c>
      <c r="F1215">
        <v>1</v>
      </c>
      <c r="G1215">
        <v>41.39</v>
      </c>
      <c r="H1215">
        <v>0.01</v>
      </c>
      <c r="I1215" t="s">
        <v>1824</v>
      </c>
      <c r="J1215">
        <v>40.976100000000002</v>
      </c>
    </row>
    <row r="1216" spans="1:10">
      <c r="A1216" t="s">
        <v>3040</v>
      </c>
      <c r="B1216" s="1">
        <v>45783</v>
      </c>
      <c r="C1216" t="s">
        <v>550</v>
      </c>
      <c r="D1216" t="s">
        <v>1662</v>
      </c>
      <c r="E1216" t="s">
        <v>1786</v>
      </c>
      <c r="F1216">
        <v>4</v>
      </c>
      <c r="G1216">
        <v>64.06</v>
      </c>
      <c r="H1216">
        <v>0.26</v>
      </c>
      <c r="I1216" t="s">
        <v>1824</v>
      </c>
      <c r="J1216">
        <v>189.61760000000001</v>
      </c>
    </row>
    <row r="1217" spans="1:10">
      <c r="A1217" t="s">
        <v>3041</v>
      </c>
      <c r="B1217" s="1">
        <v>45849</v>
      </c>
      <c r="C1217" t="s">
        <v>1086</v>
      </c>
      <c r="D1217" t="s">
        <v>1640</v>
      </c>
      <c r="E1217" t="s">
        <v>1786</v>
      </c>
      <c r="F1217">
        <v>2</v>
      </c>
      <c r="G1217">
        <v>152.25</v>
      </c>
      <c r="H1217">
        <v>0.13</v>
      </c>
      <c r="I1217" t="s">
        <v>1824</v>
      </c>
      <c r="J1217">
        <v>264.91500000000002</v>
      </c>
    </row>
    <row r="1218" spans="1:10">
      <c r="A1218" t="s">
        <v>3042</v>
      </c>
      <c r="B1218" s="1">
        <v>45281</v>
      </c>
      <c r="C1218" t="s">
        <v>356</v>
      </c>
      <c r="D1218" t="s">
        <v>1574</v>
      </c>
      <c r="E1218" t="s">
        <v>1813</v>
      </c>
      <c r="F1218">
        <v>2</v>
      </c>
      <c r="G1218">
        <v>889.04</v>
      </c>
      <c r="H1218">
        <v>0.23</v>
      </c>
      <c r="I1218" t="s">
        <v>1824</v>
      </c>
      <c r="J1218">
        <v>1369.1215999999999</v>
      </c>
    </row>
    <row r="1219" spans="1:10">
      <c r="A1219" t="s">
        <v>3043</v>
      </c>
      <c r="B1219" s="1">
        <v>45322</v>
      </c>
      <c r="C1219" t="s">
        <v>538</v>
      </c>
      <c r="D1219" t="s">
        <v>1622</v>
      </c>
      <c r="E1219" t="s">
        <v>1789</v>
      </c>
      <c r="F1219">
        <v>3</v>
      </c>
      <c r="G1219">
        <v>145.25</v>
      </c>
      <c r="H1219">
        <v>0.24</v>
      </c>
      <c r="I1219" t="s">
        <v>1826</v>
      </c>
      <c r="J1219">
        <v>331.17</v>
      </c>
    </row>
    <row r="1220" spans="1:10">
      <c r="A1220" t="s">
        <v>3044</v>
      </c>
      <c r="B1220" s="1">
        <v>45560</v>
      </c>
      <c r="C1220" t="s">
        <v>211</v>
      </c>
      <c r="D1220" t="s">
        <v>1724</v>
      </c>
      <c r="E1220" t="s">
        <v>1761</v>
      </c>
      <c r="F1220">
        <v>2</v>
      </c>
      <c r="G1220">
        <v>898.45</v>
      </c>
      <c r="H1220">
        <v>0.28999999999999998</v>
      </c>
      <c r="I1220" t="s">
        <v>1829</v>
      </c>
      <c r="J1220">
        <v>1275.799</v>
      </c>
    </row>
    <row r="1221" spans="1:10">
      <c r="A1221" t="s">
        <v>3045</v>
      </c>
      <c r="B1221" s="1">
        <v>45905</v>
      </c>
      <c r="C1221" t="s">
        <v>124</v>
      </c>
      <c r="D1221" t="s">
        <v>1618</v>
      </c>
      <c r="E1221" t="s">
        <v>1801</v>
      </c>
      <c r="F1221">
        <v>4</v>
      </c>
      <c r="G1221">
        <v>642.04999999999995</v>
      </c>
      <c r="H1221">
        <v>0.25</v>
      </c>
      <c r="I1221" t="s">
        <v>1824</v>
      </c>
      <c r="J1221">
        <v>1926.15</v>
      </c>
    </row>
    <row r="1222" spans="1:10">
      <c r="A1222" t="s">
        <v>3046</v>
      </c>
      <c r="B1222" s="1">
        <v>45531</v>
      </c>
      <c r="C1222" t="s">
        <v>987</v>
      </c>
      <c r="D1222" t="s">
        <v>1716</v>
      </c>
      <c r="E1222" t="s">
        <v>1779</v>
      </c>
      <c r="F1222">
        <v>4</v>
      </c>
      <c r="G1222">
        <v>450.83</v>
      </c>
      <c r="H1222">
        <v>0.24</v>
      </c>
      <c r="I1222" t="s">
        <v>1824</v>
      </c>
      <c r="J1222">
        <v>1370.5232000000001</v>
      </c>
    </row>
    <row r="1223" spans="1:10">
      <c r="A1223" t="s">
        <v>3047</v>
      </c>
      <c r="B1223" s="1">
        <v>45216</v>
      </c>
      <c r="C1223" t="s">
        <v>52</v>
      </c>
      <c r="D1223" t="s">
        <v>1652</v>
      </c>
      <c r="E1223" t="s">
        <v>1813</v>
      </c>
      <c r="F1223">
        <v>2</v>
      </c>
      <c r="G1223">
        <v>441.03</v>
      </c>
      <c r="H1223">
        <v>0.23</v>
      </c>
      <c r="I1223" t="s">
        <v>1829</v>
      </c>
      <c r="J1223">
        <v>679.18619999999999</v>
      </c>
    </row>
    <row r="1224" spans="1:10">
      <c r="A1224" t="s">
        <v>3048</v>
      </c>
      <c r="B1224" s="1">
        <v>45384</v>
      </c>
      <c r="C1224" t="s">
        <v>298</v>
      </c>
      <c r="D1224" t="s">
        <v>1598</v>
      </c>
      <c r="E1224" t="s">
        <v>1761</v>
      </c>
      <c r="F1224">
        <v>3</v>
      </c>
      <c r="G1224">
        <v>377.69</v>
      </c>
      <c r="H1224">
        <v>7.0000000000000007E-2</v>
      </c>
      <c r="I1224" t="s">
        <v>1826</v>
      </c>
      <c r="J1224">
        <v>1053.7551000000001</v>
      </c>
    </row>
    <row r="1225" spans="1:10">
      <c r="A1225" t="s">
        <v>3049</v>
      </c>
      <c r="B1225" s="1">
        <v>45416</v>
      </c>
      <c r="C1225" t="s">
        <v>535</v>
      </c>
      <c r="D1225" t="s">
        <v>1568</v>
      </c>
      <c r="E1225" t="s">
        <v>1779</v>
      </c>
      <c r="F1225">
        <v>1</v>
      </c>
      <c r="G1225">
        <v>457.33</v>
      </c>
      <c r="H1225">
        <v>0.27</v>
      </c>
      <c r="I1225" t="s">
        <v>1824</v>
      </c>
      <c r="J1225">
        <v>333.85090000000002</v>
      </c>
    </row>
    <row r="1226" spans="1:10">
      <c r="A1226" t="s">
        <v>3050</v>
      </c>
      <c r="B1226" s="1">
        <v>45880</v>
      </c>
      <c r="C1226" t="s">
        <v>782</v>
      </c>
      <c r="D1226" t="s">
        <v>1700</v>
      </c>
      <c r="E1226" t="s">
        <v>1776</v>
      </c>
      <c r="F1226">
        <v>4</v>
      </c>
      <c r="G1226">
        <v>218.01</v>
      </c>
      <c r="H1226">
        <v>0.06</v>
      </c>
      <c r="I1226" t="s">
        <v>1824</v>
      </c>
      <c r="J1226">
        <v>819.71759999999995</v>
      </c>
    </row>
    <row r="1227" spans="1:10">
      <c r="A1227" t="s">
        <v>3051</v>
      </c>
      <c r="B1227" s="1">
        <v>45933</v>
      </c>
      <c r="C1227" t="s">
        <v>708</v>
      </c>
      <c r="D1227" t="s">
        <v>1732</v>
      </c>
      <c r="E1227" t="s">
        <v>1810</v>
      </c>
      <c r="F1227">
        <v>2</v>
      </c>
      <c r="G1227">
        <v>682.7</v>
      </c>
      <c r="H1227">
        <v>0.13</v>
      </c>
      <c r="I1227" t="s">
        <v>1824</v>
      </c>
      <c r="J1227">
        <v>1187.8979999999999</v>
      </c>
    </row>
    <row r="1228" spans="1:10">
      <c r="A1228" t="s">
        <v>3052</v>
      </c>
      <c r="B1228" s="1">
        <v>45345</v>
      </c>
      <c r="C1228" t="s">
        <v>1017</v>
      </c>
      <c r="D1228" t="s">
        <v>1586</v>
      </c>
      <c r="E1228" t="s">
        <v>1810</v>
      </c>
      <c r="F1228">
        <v>3</v>
      </c>
      <c r="G1228">
        <v>726.97</v>
      </c>
      <c r="H1228">
        <v>0.04</v>
      </c>
      <c r="I1228" t="s">
        <v>1826</v>
      </c>
      <c r="J1228">
        <v>2093.6736000000001</v>
      </c>
    </row>
    <row r="1229" spans="1:10">
      <c r="A1229" t="s">
        <v>3053</v>
      </c>
      <c r="B1229" s="1">
        <v>45681</v>
      </c>
      <c r="C1229" t="s">
        <v>1269</v>
      </c>
      <c r="D1229" t="s">
        <v>1666</v>
      </c>
      <c r="E1229" t="s">
        <v>1786</v>
      </c>
      <c r="F1229">
        <v>2</v>
      </c>
      <c r="G1229">
        <v>107.97</v>
      </c>
      <c r="H1229">
        <v>0.06</v>
      </c>
      <c r="I1229" t="s">
        <v>1824</v>
      </c>
      <c r="J1229">
        <v>202.9836</v>
      </c>
    </row>
    <row r="1230" spans="1:10">
      <c r="A1230" t="s">
        <v>3054</v>
      </c>
      <c r="B1230" s="1">
        <v>45785</v>
      </c>
      <c r="C1230" t="s">
        <v>40</v>
      </c>
      <c r="D1230" t="s">
        <v>1555</v>
      </c>
      <c r="E1230" t="s">
        <v>1799</v>
      </c>
      <c r="F1230">
        <v>1</v>
      </c>
      <c r="G1230">
        <v>38.880000000000003</v>
      </c>
      <c r="H1230">
        <v>0.16</v>
      </c>
      <c r="I1230" t="s">
        <v>1829</v>
      </c>
      <c r="J1230">
        <v>32.659199999999998</v>
      </c>
    </row>
    <row r="1231" spans="1:10">
      <c r="A1231" t="s">
        <v>3055</v>
      </c>
      <c r="B1231" s="1">
        <v>45823</v>
      </c>
      <c r="C1231" t="s">
        <v>284</v>
      </c>
      <c r="D1231" t="s">
        <v>1580</v>
      </c>
      <c r="E1231" t="s">
        <v>1807</v>
      </c>
      <c r="F1231">
        <v>3</v>
      </c>
      <c r="G1231">
        <v>484.39</v>
      </c>
      <c r="H1231">
        <v>0.28999999999999998</v>
      </c>
      <c r="I1231" t="s">
        <v>1829</v>
      </c>
      <c r="J1231">
        <v>1031.7507000000001</v>
      </c>
    </row>
    <row r="1232" spans="1:10">
      <c r="A1232" t="s">
        <v>3056</v>
      </c>
      <c r="B1232" s="1">
        <v>45572</v>
      </c>
      <c r="C1232" t="s">
        <v>82</v>
      </c>
      <c r="D1232" t="s">
        <v>1708</v>
      </c>
      <c r="E1232" t="s">
        <v>1801</v>
      </c>
      <c r="F1232">
        <v>2</v>
      </c>
      <c r="G1232">
        <v>949.3</v>
      </c>
      <c r="H1232">
        <v>0.08</v>
      </c>
      <c r="I1232" t="s">
        <v>1829</v>
      </c>
      <c r="J1232">
        <v>1746.712</v>
      </c>
    </row>
    <row r="1233" spans="1:10">
      <c r="A1233" t="s">
        <v>3057</v>
      </c>
      <c r="B1233" s="1">
        <v>45259</v>
      </c>
      <c r="C1233" t="s">
        <v>1343</v>
      </c>
      <c r="D1233" t="s">
        <v>1690</v>
      </c>
      <c r="E1233" t="s">
        <v>1776</v>
      </c>
      <c r="F1233">
        <v>3</v>
      </c>
      <c r="G1233">
        <v>664.75</v>
      </c>
      <c r="H1233">
        <v>0.12</v>
      </c>
      <c r="I1233" t="s">
        <v>1824</v>
      </c>
      <c r="J1233">
        <v>1754.94</v>
      </c>
    </row>
    <row r="1234" spans="1:10">
      <c r="A1234" t="s">
        <v>3058</v>
      </c>
      <c r="B1234" s="1">
        <v>45740</v>
      </c>
      <c r="C1234" t="s">
        <v>896</v>
      </c>
      <c r="D1234" t="s">
        <v>1688</v>
      </c>
      <c r="E1234" t="s">
        <v>1807</v>
      </c>
      <c r="F1234">
        <v>3</v>
      </c>
      <c r="G1234">
        <v>190.04</v>
      </c>
      <c r="H1234">
        <v>7.0000000000000007E-2</v>
      </c>
      <c r="I1234" t="s">
        <v>1826</v>
      </c>
      <c r="J1234">
        <v>530.21159999999998</v>
      </c>
    </row>
    <row r="1235" spans="1:10">
      <c r="A1235" t="s">
        <v>3059</v>
      </c>
      <c r="B1235" s="1">
        <v>45869</v>
      </c>
      <c r="C1235" t="s">
        <v>881</v>
      </c>
      <c r="D1235" t="s">
        <v>1560</v>
      </c>
      <c r="E1235" t="s">
        <v>1801</v>
      </c>
      <c r="F1235">
        <v>3</v>
      </c>
      <c r="G1235">
        <v>754.02</v>
      </c>
      <c r="H1235">
        <v>0.1</v>
      </c>
      <c r="I1235" t="s">
        <v>1829</v>
      </c>
      <c r="J1235">
        <v>2035.854</v>
      </c>
    </row>
    <row r="1236" spans="1:10">
      <c r="A1236" t="s">
        <v>3060</v>
      </c>
      <c r="B1236" s="1">
        <v>45526</v>
      </c>
      <c r="C1236" t="s">
        <v>1199</v>
      </c>
      <c r="D1236" t="s">
        <v>1616</v>
      </c>
      <c r="E1236" t="s">
        <v>1794</v>
      </c>
      <c r="F1236">
        <v>4</v>
      </c>
      <c r="G1236">
        <v>94.13</v>
      </c>
      <c r="H1236">
        <v>0.04</v>
      </c>
      <c r="I1236" t="s">
        <v>1829</v>
      </c>
      <c r="J1236">
        <v>361.45920000000001</v>
      </c>
    </row>
    <row r="1237" spans="1:10">
      <c r="A1237" t="s">
        <v>3061</v>
      </c>
      <c r="B1237" s="1">
        <v>45489</v>
      </c>
      <c r="C1237" t="s">
        <v>1443</v>
      </c>
      <c r="D1237" t="s">
        <v>1546</v>
      </c>
      <c r="E1237" t="s">
        <v>1801</v>
      </c>
      <c r="F1237">
        <v>3</v>
      </c>
      <c r="G1237">
        <v>402.3</v>
      </c>
      <c r="H1237">
        <v>0.21</v>
      </c>
      <c r="I1237" t="s">
        <v>1826</v>
      </c>
      <c r="J1237">
        <v>953.45100000000014</v>
      </c>
    </row>
    <row r="1238" spans="1:10">
      <c r="A1238" t="s">
        <v>3062</v>
      </c>
      <c r="B1238" s="1">
        <v>45908</v>
      </c>
      <c r="C1238" t="s">
        <v>767</v>
      </c>
      <c r="D1238" t="s">
        <v>1720</v>
      </c>
      <c r="E1238" t="s">
        <v>1779</v>
      </c>
      <c r="F1238">
        <v>1</v>
      </c>
      <c r="G1238">
        <v>729.05</v>
      </c>
      <c r="H1238">
        <v>0.06</v>
      </c>
      <c r="I1238" t="s">
        <v>1829</v>
      </c>
      <c r="J1238">
        <v>685.3069999999999</v>
      </c>
    </row>
    <row r="1239" spans="1:10">
      <c r="A1239" t="s">
        <v>3063</v>
      </c>
      <c r="B1239" s="1">
        <v>45912</v>
      </c>
      <c r="C1239" t="s">
        <v>458</v>
      </c>
      <c r="D1239" t="s">
        <v>1728</v>
      </c>
      <c r="E1239" t="s">
        <v>1797</v>
      </c>
      <c r="F1239">
        <v>1</v>
      </c>
      <c r="G1239">
        <v>822.6</v>
      </c>
      <c r="H1239">
        <v>0.28999999999999998</v>
      </c>
      <c r="I1239" t="s">
        <v>1826</v>
      </c>
      <c r="J1239">
        <v>584.04599999999994</v>
      </c>
    </row>
    <row r="1240" spans="1:10">
      <c r="A1240" t="s">
        <v>3064</v>
      </c>
      <c r="B1240" s="1">
        <v>45771</v>
      </c>
      <c r="C1240" t="s">
        <v>634</v>
      </c>
      <c r="D1240" t="s">
        <v>1714</v>
      </c>
      <c r="E1240" t="s">
        <v>1782</v>
      </c>
      <c r="F1240">
        <v>2</v>
      </c>
      <c r="G1240">
        <v>327.25</v>
      </c>
      <c r="H1240">
        <v>0.19</v>
      </c>
      <c r="I1240" t="s">
        <v>1826</v>
      </c>
      <c r="J1240">
        <v>530.14499999999998</v>
      </c>
    </row>
    <row r="1241" spans="1:10">
      <c r="A1241" t="s">
        <v>3065</v>
      </c>
      <c r="B1241" s="1">
        <v>45619</v>
      </c>
      <c r="C1241" t="s">
        <v>304</v>
      </c>
      <c r="D1241" t="s">
        <v>1688</v>
      </c>
      <c r="E1241" t="s">
        <v>1786</v>
      </c>
      <c r="F1241">
        <v>4</v>
      </c>
      <c r="G1241">
        <v>930.38</v>
      </c>
      <c r="H1241">
        <v>0</v>
      </c>
      <c r="I1241" t="s">
        <v>1829</v>
      </c>
      <c r="J1241">
        <v>3721.52</v>
      </c>
    </row>
    <row r="1242" spans="1:10">
      <c r="A1242" t="s">
        <v>3066</v>
      </c>
      <c r="B1242" s="1">
        <v>45394</v>
      </c>
      <c r="C1242" t="s">
        <v>487</v>
      </c>
      <c r="D1242" t="s">
        <v>1602</v>
      </c>
      <c r="E1242" t="s">
        <v>1773</v>
      </c>
      <c r="F1242">
        <v>2</v>
      </c>
      <c r="G1242">
        <v>437.84</v>
      </c>
      <c r="H1242">
        <v>0.24</v>
      </c>
      <c r="I1242" t="s">
        <v>1824</v>
      </c>
      <c r="J1242">
        <v>665.51679999999999</v>
      </c>
    </row>
    <row r="1243" spans="1:10">
      <c r="A1243" t="s">
        <v>3067</v>
      </c>
      <c r="B1243" s="1">
        <v>45786</v>
      </c>
      <c r="C1243" t="s">
        <v>258</v>
      </c>
      <c r="D1243" t="s">
        <v>1580</v>
      </c>
      <c r="E1243" t="s">
        <v>1804</v>
      </c>
      <c r="F1243">
        <v>2</v>
      </c>
      <c r="G1243">
        <v>126.02</v>
      </c>
      <c r="H1243">
        <v>0.09</v>
      </c>
      <c r="I1243" t="s">
        <v>1829</v>
      </c>
      <c r="J1243">
        <v>229.35640000000001</v>
      </c>
    </row>
    <row r="1244" spans="1:10">
      <c r="A1244" t="s">
        <v>3068</v>
      </c>
      <c r="B1244" s="1">
        <v>45692</v>
      </c>
      <c r="C1244" t="s">
        <v>1355</v>
      </c>
      <c r="D1244" t="s">
        <v>1714</v>
      </c>
      <c r="E1244" t="s">
        <v>1801</v>
      </c>
      <c r="F1244">
        <v>1</v>
      </c>
      <c r="G1244">
        <v>860.84</v>
      </c>
      <c r="H1244">
        <v>7.0000000000000007E-2</v>
      </c>
      <c r="I1244" t="s">
        <v>1826</v>
      </c>
      <c r="J1244">
        <v>800.58119999999997</v>
      </c>
    </row>
    <row r="1245" spans="1:10">
      <c r="A1245" t="s">
        <v>3069</v>
      </c>
      <c r="B1245" s="1">
        <v>45677</v>
      </c>
      <c r="C1245" t="s">
        <v>335</v>
      </c>
      <c r="D1245" t="s">
        <v>1644</v>
      </c>
      <c r="E1245" t="s">
        <v>1797</v>
      </c>
      <c r="F1245">
        <v>1</v>
      </c>
      <c r="G1245">
        <v>161.80000000000001</v>
      </c>
      <c r="H1245">
        <v>0.24</v>
      </c>
      <c r="I1245" t="s">
        <v>1826</v>
      </c>
      <c r="J1245">
        <v>122.968</v>
      </c>
    </row>
    <row r="1246" spans="1:10">
      <c r="A1246" t="s">
        <v>3070</v>
      </c>
      <c r="B1246" s="1">
        <v>45669</v>
      </c>
      <c r="C1246" t="s">
        <v>1202</v>
      </c>
      <c r="D1246" t="s">
        <v>1624</v>
      </c>
      <c r="E1246" t="s">
        <v>1807</v>
      </c>
      <c r="F1246">
        <v>4</v>
      </c>
      <c r="G1246">
        <v>347.82</v>
      </c>
      <c r="H1246">
        <v>0.02</v>
      </c>
      <c r="I1246" t="s">
        <v>1829</v>
      </c>
      <c r="J1246">
        <v>1363.4544000000001</v>
      </c>
    </row>
    <row r="1247" spans="1:10">
      <c r="A1247" t="s">
        <v>3071</v>
      </c>
      <c r="B1247" s="1">
        <v>45299</v>
      </c>
      <c r="C1247" t="s">
        <v>1400</v>
      </c>
      <c r="D1247" t="s">
        <v>1718</v>
      </c>
      <c r="E1247" t="s">
        <v>1804</v>
      </c>
      <c r="F1247">
        <v>3</v>
      </c>
      <c r="G1247">
        <v>416.44</v>
      </c>
      <c r="H1247">
        <v>0.27</v>
      </c>
      <c r="I1247" t="s">
        <v>1824</v>
      </c>
      <c r="J1247">
        <v>912.00359999999989</v>
      </c>
    </row>
    <row r="1248" spans="1:10">
      <c r="A1248" t="s">
        <v>3072</v>
      </c>
      <c r="B1248" s="1">
        <v>45893</v>
      </c>
      <c r="C1248" t="s">
        <v>32</v>
      </c>
      <c r="D1248" t="s">
        <v>1672</v>
      </c>
      <c r="E1248" t="s">
        <v>1752</v>
      </c>
      <c r="F1248">
        <v>1</v>
      </c>
      <c r="G1248">
        <v>147.96</v>
      </c>
      <c r="H1248">
        <v>0.24</v>
      </c>
      <c r="I1248" t="s">
        <v>1829</v>
      </c>
      <c r="J1248">
        <v>112.4496</v>
      </c>
    </row>
    <row r="1249" spans="1:10">
      <c r="A1249" t="s">
        <v>3073</v>
      </c>
      <c r="B1249" s="1">
        <v>45560</v>
      </c>
      <c r="C1249" t="s">
        <v>1377</v>
      </c>
      <c r="D1249" t="s">
        <v>1584</v>
      </c>
      <c r="E1249" t="s">
        <v>1782</v>
      </c>
      <c r="F1249">
        <v>3</v>
      </c>
      <c r="G1249">
        <v>550.26</v>
      </c>
      <c r="H1249">
        <v>0.22</v>
      </c>
      <c r="I1249" t="s">
        <v>1824</v>
      </c>
      <c r="J1249">
        <v>1287.6084000000001</v>
      </c>
    </row>
    <row r="1250" spans="1:10">
      <c r="A1250" t="s">
        <v>3074</v>
      </c>
      <c r="B1250" s="1">
        <v>45267</v>
      </c>
      <c r="C1250" t="s">
        <v>1160</v>
      </c>
      <c r="D1250" t="s">
        <v>1742</v>
      </c>
      <c r="E1250" t="s">
        <v>1779</v>
      </c>
      <c r="F1250">
        <v>4</v>
      </c>
      <c r="G1250">
        <v>938.21</v>
      </c>
      <c r="H1250">
        <v>0.04</v>
      </c>
      <c r="I1250" t="s">
        <v>1826</v>
      </c>
      <c r="J1250">
        <v>3602.7264</v>
      </c>
    </row>
    <row r="1251" spans="1:10">
      <c r="A1251" t="s">
        <v>3075</v>
      </c>
      <c r="B1251" s="1">
        <v>45467</v>
      </c>
      <c r="C1251" t="s">
        <v>458</v>
      </c>
      <c r="D1251" t="s">
        <v>1736</v>
      </c>
      <c r="E1251" t="s">
        <v>1804</v>
      </c>
      <c r="F1251">
        <v>3</v>
      </c>
      <c r="G1251">
        <v>517.98</v>
      </c>
      <c r="H1251">
        <v>0.01</v>
      </c>
      <c r="I1251" t="s">
        <v>1826</v>
      </c>
      <c r="J1251">
        <v>1538.4005999999999</v>
      </c>
    </row>
    <row r="1252" spans="1:10">
      <c r="A1252" t="s">
        <v>3076</v>
      </c>
      <c r="B1252" s="1">
        <v>45847</v>
      </c>
      <c r="C1252" t="s">
        <v>144</v>
      </c>
      <c r="D1252" t="s">
        <v>1557</v>
      </c>
      <c r="E1252" t="s">
        <v>1782</v>
      </c>
      <c r="F1252">
        <v>1</v>
      </c>
      <c r="G1252">
        <v>98.27</v>
      </c>
      <c r="H1252">
        <v>0.16</v>
      </c>
      <c r="I1252" t="s">
        <v>1826</v>
      </c>
      <c r="J1252">
        <v>82.54679999999999</v>
      </c>
    </row>
    <row r="1253" spans="1:10">
      <c r="A1253" t="s">
        <v>3077</v>
      </c>
      <c r="B1253" s="1">
        <v>45480</v>
      </c>
      <c r="C1253" t="s">
        <v>803</v>
      </c>
      <c r="D1253" t="s">
        <v>1644</v>
      </c>
      <c r="E1253" t="s">
        <v>1792</v>
      </c>
      <c r="F1253">
        <v>2</v>
      </c>
      <c r="G1253">
        <v>875.2</v>
      </c>
      <c r="H1253">
        <v>0.19</v>
      </c>
      <c r="I1253" t="s">
        <v>1824</v>
      </c>
      <c r="J1253">
        <v>1417.8240000000001</v>
      </c>
    </row>
    <row r="1254" spans="1:10">
      <c r="A1254" t="s">
        <v>3078</v>
      </c>
      <c r="B1254" s="1">
        <v>45345</v>
      </c>
      <c r="C1254" t="s">
        <v>963</v>
      </c>
      <c r="D1254" t="s">
        <v>1720</v>
      </c>
      <c r="E1254" t="s">
        <v>1752</v>
      </c>
      <c r="F1254">
        <v>1</v>
      </c>
      <c r="G1254">
        <v>227.35</v>
      </c>
      <c r="H1254">
        <v>0.06</v>
      </c>
      <c r="I1254" t="s">
        <v>1829</v>
      </c>
      <c r="J1254">
        <v>213.709</v>
      </c>
    </row>
    <row r="1255" spans="1:10">
      <c r="A1255" t="s">
        <v>3079</v>
      </c>
      <c r="B1255" s="1">
        <v>45235</v>
      </c>
      <c r="C1255" t="s">
        <v>684</v>
      </c>
      <c r="D1255" t="s">
        <v>1696</v>
      </c>
      <c r="E1255" t="s">
        <v>1757</v>
      </c>
      <c r="F1255">
        <v>1</v>
      </c>
      <c r="G1255">
        <v>842.46</v>
      </c>
      <c r="H1255">
        <v>0.05</v>
      </c>
      <c r="I1255" t="s">
        <v>1829</v>
      </c>
      <c r="J1255">
        <v>800.33699999999999</v>
      </c>
    </row>
    <row r="1256" spans="1:10">
      <c r="A1256" t="s">
        <v>3080</v>
      </c>
      <c r="B1256" s="1">
        <v>45543</v>
      </c>
      <c r="C1256" t="s">
        <v>690</v>
      </c>
      <c r="D1256" t="s">
        <v>1620</v>
      </c>
      <c r="E1256" t="s">
        <v>1792</v>
      </c>
      <c r="F1256">
        <v>3</v>
      </c>
      <c r="G1256">
        <v>120.67</v>
      </c>
      <c r="H1256">
        <v>0.08</v>
      </c>
      <c r="I1256" t="s">
        <v>1829</v>
      </c>
      <c r="J1256">
        <v>333.04919999999998</v>
      </c>
    </row>
    <row r="1257" spans="1:10">
      <c r="A1257" t="s">
        <v>3081</v>
      </c>
      <c r="B1257" s="1">
        <v>45402</v>
      </c>
      <c r="C1257" t="s">
        <v>1527</v>
      </c>
      <c r="D1257" t="s">
        <v>1588</v>
      </c>
      <c r="E1257" t="s">
        <v>1766</v>
      </c>
      <c r="F1257">
        <v>4</v>
      </c>
      <c r="G1257">
        <v>176.13</v>
      </c>
      <c r="H1257">
        <v>0.27</v>
      </c>
      <c r="I1257" t="s">
        <v>1826</v>
      </c>
      <c r="J1257">
        <v>514.29959999999994</v>
      </c>
    </row>
    <row r="1258" spans="1:10">
      <c r="A1258" t="s">
        <v>3082</v>
      </c>
      <c r="B1258" s="1">
        <v>45671</v>
      </c>
      <c r="C1258" t="s">
        <v>1392</v>
      </c>
      <c r="D1258" t="s">
        <v>1674</v>
      </c>
      <c r="E1258" t="s">
        <v>1792</v>
      </c>
      <c r="F1258">
        <v>4</v>
      </c>
      <c r="G1258">
        <v>592.67999999999995</v>
      </c>
      <c r="H1258">
        <v>0.03</v>
      </c>
      <c r="I1258" t="s">
        <v>1824</v>
      </c>
      <c r="J1258">
        <v>2299.5983999999999</v>
      </c>
    </row>
    <row r="1259" spans="1:10">
      <c r="A1259" t="s">
        <v>3083</v>
      </c>
      <c r="B1259" s="1">
        <v>45367</v>
      </c>
      <c r="C1259" t="s">
        <v>582</v>
      </c>
      <c r="D1259" t="s">
        <v>1688</v>
      </c>
      <c r="E1259" t="s">
        <v>1769</v>
      </c>
      <c r="F1259">
        <v>4</v>
      </c>
      <c r="G1259">
        <v>662.43</v>
      </c>
      <c r="H1259">
        <v>0.24</v>
      </c>
      <c r="I1259" t="s">
        <v>1826</v>
      </c>
      <c r="J1259">
        <v>2013.7872</v>
      </c>
    </row>
    <row r="1260" spans="1:10">
      <c r="A1260" t="s">
        <v>3084</v>
      </c>
      <c r="B1260" s="1">
        <v>45488</v>
      </c>
      <c r="C1260" t="s">
        <v>441</v>
      </c>
      <c r="D1260" t="s">
        <v>1634</v>
      </c>
      <c r="E1260" t="s">
        <v>1782</v>
      </c>
      <c r="F1260">
        <v>3</v>
      </c>
      <c r="G1260">
        <v>518.35</v>
      </c>
      <c r="H1260">
        <v>0.21</v>
      </c>
      <c r="I1260" t="s">
        <v>1829</v>
      </c>
      <c r="J1260">
        <v>1228.4894999999999</v>
      </c>
    </row>
    <row r="1261" spans="1:10">
      <c r="A1261" t="s">
        <v>3085</v>
      </c>
      <c r="B1261" s="1">
        <v>45509</v>
      </c>
      <c r="C1261" t="s">
        <v>978</v>
      </c>
      <c r="D1261" t="s">
        <v>1670</v>
      </c>
      <c r="E1261" t="s">
        <v>1773</v>
      </c>
      <c r="F1261">
        <v>1</v>
      </c>
      <c r="G1261">
        <v>85.58</v>
      </c>
      <c r="H1261">
        <v>0.1</v>
      </c>
      <c r="I1261" t="s">
        <v>1829</v>
      </c>
      <c r="J1261">
        <v>77.022000000000006</v>
      </c>
    </row>
    <row r="1262" spans="1:10">
      <c r="A1262" t="s">
        <v>3086</v>
      </c>
      <c r="B1262" s="1">
        <v>45323</v>
      </c>
      <c r="C1262" t="s">
        <v>1136</v>
      </c>
      <c r="D1262" t="s">
        <v>1722</v>
      </c>
      <c r="E1262" t="s">
        <v>1757</v>
      </c>
      <c r="F1262">
        <v>4</v>
      </c>
      <c r="G1262">
        <v>800</v>
      </c>
      <c r="H1262">
        <v>0.2</v>
      </c>
      <c r="I1262" t="s">
        <v>1824</v>
      </c>
      <c r="J1262">
        <v>2560</v>
      </c>
    </row>
    <row r="1263" spans="1:10">
      <c r="A1263" t="s">
        <v>3087</v>
      </c>
      <c r="B1263" s="1">
        <v>45889</v>
      </c>
      <c r="C1263" t="s">
        <v>520</v>
      </c>
      <c r="D1263" t="s">
        <v>1668</v>
      </c>
      <c r="E1263" t="s">
        <v>1789</v>
      </c>
      <c r="F1263">
        <v>3</v>
      </c>
      <c r="G1263">
        <v>118.25</v>
      </c>
      <c r="H1263">
        <v>0.26</v>
      </c>
      <c r="I1263" t="s">
        <v>1826</v>
      </c>
      <c r="J1263">
        <v>262.51499999999999</v>
      </c>
    </row>
    <row r="1264" spans="1:10">
      <c r="A1264" t="s">
        <v>3088</v>
      </c>
      <c r="B1264" s="1">
        <v>45253</v>
      </c>
      <c r="C1264" t="s">
        <v>1307</v>
      </c>
      <c r="D1264" t="s">
        <v>1612</v>
      </c>
      <c r="E1264" t="s">
        <v>1801</v>
      </c>
      <c r="F1264">
        <v>1</v>
      </c>
      <c r="G1264">
        <v>223.25</v>
      </c>
      <c r="H1264">
        <v>0.28999999999999998</v>
      </c>
      <c r="I1264" t="s">
        <v>1824</v>
      </c>
      <c r="J1264">
        <v>158.50749999999999</v>
      </c>
    </row>
    <row r="1265" spans="1:10">
      <c r="A1265" t="s">
        <v>3089</v>
      </c>
      <c r="B1265" s="1">
        <v>45530</v>
      </c>
      <c r="C1265" t="s">
        <v>1325</v>
      </c>
      <c r="D1265" t="s">
        <v>1612</v>
      </c>
      <c r="E1265" t="s">
        <v>1769</v>
      </c>
      <c r="F1265">
        <v>3</v>
      </c>
      <c r="G1265">
        <v>918.76</v>
      </c>
      <c r="H1265">
        <v>0.2</v>
      </c>
      <c r="I1265" t="s">
        <v>1826</v>
      </c>
      <c r="J1265">
        <v>2205.0239999999999</v>
      </c>
    </row>
    <row r="1266" spans="1:10">
      <c r="A1266" t="s">
        <v>3090</v>
      </c>
      <c r="B1266" s="1">
        <v>45491</v>
      </c>
      <c r="C1266" t="s">
        <v>890</v>
      </c>
      <c r="D1266" t="s">
        <v>1716</v>
      </c>
      <c r="E1266" t="s">
        <v>1797</v>
      </c>
      <c r="F1266">
        <v>2</v>
      </c>
      <c r="G1266">
        <v>905.26</v>
      </c>
      <c r="H1266">
        <v>0.15</v>
      </c>
      <c r="I1266" t="s">
        <v>1829</v>
      </c>
      <c r="J1266">
        <v>1538.942</v>
      </c>
    </row>
    <row r="1267" spans="1:10">
      <c r="A1267" t="s">
        <v>3091</v>
      </c>
      <c r="B1267" s="1">
        <v>45628</v>
      </c>
      <c r="C1267" t="s">
        <v>984</v>
      </c>
      <c r="D1267" t="s">
        <v>1580</v>
      </c>
      <c r="E1267" t="s">
        <v>1813</v>
      </c>
      <c r="F1267">
        <v>4</v>
      </c>
      <c r="G1267">
        <v>295.39999999999998</v>
      </c>
      <c r="H1267">
        <v>0.23</v>
      </c>
      <c r="I1267" t="s">
        <v>1826</v>
      </c>
      <c r="J1267">
        <v>909.83199999999999</v>
      </c>
    </row>
    <row r="1268" spans="1:10">
      <c r="A1268" t="s">
        <v>3092</v>
      </c>
      <c r="B1268" s="1">
        <v>45861</v>
      </c>
      <c r="C1268" t="s">
        <v>314</v>
      </c>
      <c r="D1268" t="s">
        <v>1736</v>
      </c>
      <c r="E1268" t="s">
        <v>1773</v>
      </c>
      <c r="F1268">
        <v>1</v>
      </c>
      <c r="G1268">
        <v>252.18</v>
      </c>
      <c r="H1268">
        <v>0.23</v>
      </c>
      <c r="I1268" t="s">
        <v>1826</v>
      </c>
      <c r="J1268">
        <v>194.17859999999999</v>
      </c>
    </row>
    <row r="1269" spans="1:10">
      <c r="A1269" t="s">
        <v>3093</v>
      </c>
      <c r="B1269" s="1">
        <v>45878</v>
      </c>
      <c r="C1269" t="s">
        <v>511</v>
      </c>
      <c r="D1269" t="s">
        <v>1742</v>
      </c>
      <c r="E1269" t="s">
        <v>1794</v>
      </c>
      <c r="F1269">
        <v>4</v>
      </c>
      <c r="G1269">
        <v>792.1</v>
      </c>
      <c r="H1269">
        <v>0.19</v>
      </c>
      <c r="I1269" t="s">
        <v>1829</v>
      </c>
      <c r="J1269">
        <v>2566.404</v>
      </c>
    </row>
    <row r="1270" spans="1:10">
      <c r="A1270" t="s">
        <v>3094</v>
      </c>
      <c r="B1270" s="1">
        <v>45426</v>
      </c>
      <c r="C1270" t="s">
        <v>278</v>
      </c>
      <c r="D1270" t="s">
        <v>1724</v>
      </c>
      <c r="E1270" t="s">
        <v>1799</v>
      </c>
      <c r="F1270">
        <v>1</v>
      </c>
      <c r="G1270">
        <v>883.36</v>
      </c>
      <c r="H1270">
        <v>0.11</v>
      </c>
      <c r="I1270" t="s">
        <v>1826</v>
      </c>
      <c r="J1270">
        <v>786.19040000000007</v>
      </c>
    </row>
    <row r="1271" spans="1:10">
      <c r="A1271" t="s">
        <v>3095</v>
      </c>
      <c r="B1271" s="1">
        <v>45231</v>
      </c>
      <c r="C1271" t="s">
        <v>878</v>
      </c>
      <c r="D1271" t="s">
        <v>1686</v>
      </c>
      <c r="E1271" t="s">
        <v>1752</v>
      </c>
      <c r="F1271">
        <v>4</v>
      </c>
      <c r="G1271">
        <v>305.95</v>
      </c>
      <c r="H1271">
        <v>0.08</v>
      </c>
      <c r="I1271" t="s">
        <v>1826</v>
      </c>
      <c r="J1271">
        <v>1125.896</v>
      </c>
    </row>
    <row r="1272" spans="1:10">
      <c r="A1272" t="s">
        <v>3096</v>
      </c>
      <c r="B1272" s="1">
        <v>45609</v>
      </c>
      <c r="C1272" t="s">
        <v>1249</v>
      </c>
      <c r="D1272" t="s">
        <v>1664</v>
      </c>
      <c r="E1272" t="s">
        <v>1779</v>
      </c>
      <c r="F1272">
        <v>3</v>
      </c>
      <c r="G1272">
        <v>742.45</v>
      </c>
      <c r="H1272">
        <v>0.23</v>
      </c>
      <c r="I1272" t="s">
        <v>1829</v>
      </c>
      <c r="J1272">
        <v>1715.0595000000001</v>
      </c>
    </row>
    <row r="1273" spans="1:10">
      <c r="A1273" t="s">
        <v>3097</v>
      </c>
      <c r="B1273" s="1">
        <v>45392</v>
      </c>
      <c r="C1273" t="s">
        <v>1112</v>
      </c>
      <c r="D1273" t="s">
        <v>1598</v>
      </c>
      <c r="E1273" t="s">
        <v>1810</v>
      </c>
      <c r="F1273">
        <v>3</v>
      </c>
      <c r="G1273">
        <v>336.1</v>
      </c>
      <c r="H1273">
        <v>0.12</v>
      </c>
      <c r="I1273" t="s">
        <v>1829</v>
      </c>
      <c r="J1273">
        <v>887.30400000000009</v>
      </c>
    </row>
    <row r="1274" spans="1:10">
      <c r="A1274" t="s">
        <v>3098</v>
      </c>
      <c r="B1274" s="1">
        <v>45876</v>
      </c>
      <c r="C1274" t="s">
        <v>1281</v>
      </c>
      <c r="D1274" t="s">
        <v>1606</v>
      </c>
      <c r="E1274" t="s">
        <v>1779</v>
      </c>
      <c r="F1274">
        <v>3</v>
      </c>
      <c r="G1274">
        <v>310.36</v>
      </c>
      <c r="H1274">
        <v>0.14000000000000001</v>
      </c>
      <c r="I1274" t="s">
        <v>1829</v>
      </c>
      <c r="J1274">
        <v>800.72879999999998</v>
      </c>
    </row>
    <row r="1275" spans="1:10">
      <c r="A1275" t="s">
        <v>3099</v>
      </c>
      <c r="B1275" s="1">
        <v>45772</v>
      </c>
      <c r="C1275" t="s">
        <v>887</v>
      </c>
      <c r="D1275" t="s">
        <v>1744</v>
      </c>
      <c r="E1275" t="s">
        <v>1782</v>
      </c>
      <c r="F1275">
        <v>3</v>
      </c>
      <c r="G1275">
        <v>992.81</v>
      </c>
      <c r="H1275">
        <v>0.04</v>
      </c>
      <c r="I1275" t="s">
        <v>1826</v>
      </c>
      <c r="J1275">
        <v>2859.2928000000002</v>
      </c>
    </row>
    <row r="1276" spans="1:10">
      <c r="A1276" t="s">
        <v>3100</v>
      </c>
      <c r="B1276" s="1">
        <v>45217</v>
      </c>
      <c r="C1276" t="s">
        <v>648</v>
      </c>
      <c r="D1276" t="s">
        <v>1668</v>
      </c>
      <c r="E1276" t="s">
        <v>1792</v>
      </c>
      <c r="F1276">
        <v>3</v>
      </c>
      <c r="G1276">
        <v>257.11</v>
      </c>
      <c r="H1276">
        <v>0.26</v>
      </c>
      <c r="I1276" t="s">
        <v>1829</v>
      </c>
      <c r="J1276">
        <v>570.78420000000006</v>
      </c>
    </row>
    <row r="1277" spans="1:10">
      <c r="A1277" t="s">
        <v>3101</v>
      </c>
      <c r="B1277" s="1">
        <v>45739</v>
      </c>
      <c r="C1277" t="s">
        <v>713</v>
      </c>
      <c r="D1277" t="s">
        <v>1738</v>
      </c>
      <c r="E1277" t="s">
        <v>1794</v>
      </c>
      <c r="F1277">
        <v>4</v>
      </c>
      <c r="G1277">
        <v>816.29</v>
      </c>
      <c r="H1277">
        <v>0.24</v>
      </c>
      <c r="I1277" t="s">
        <v>1826</v>
      </c>
      <c r="J1277">
        <v>2481.5216</v>
      </c>
    </row>
    <row r="1278" spans="1:10">
      <c r="A1278" t="s">
        <v>3102</v>
      </c>
      <c r="B1278" s="1">
        <v>45272</v>
      </c>
      <c r="C1278" t="s">
        <v>422</v>
      </c>
      <c r="D1278" t="s">
        <v>1668</v>
      </c>
      <c r="E1278" t="s">
        <v>1794</v>
      </c>
      <c r="F1278">
        <v>4</v>
      </c>
      <c r="G1278">
        <v>755.82</v>
      </c>
      <c r="H1278">
        <v>0.22</v>
      </c>
      <c r="I1278" t="s">
        <v>1829</v>
      </c>
      <c r="J1278">
        <v>2358.1583999999998</v>
      </c>
    </row>
    <row r="1279" spans="1:10">
      <c r="A1279" t="s">
        <v>3103</v>
      </c>
      <c r="B1279" s="1">
        <v>45524</v>
      </c>
      <c r="C1279" t="s">
        <v>23</v>
      </c>
      <c r="D1279" t="s">
        <v>1543</v>
      </c>
      <c r="E1279" t="s">
        <v>1799</v>
      </c>
      <c r="F1279">
        <v>1</v>
      </c>
      <c r="G1279">
        <v>449.6</v>
      </c>
      <c r="H1279">
        <v>0.01</v>
      </c>
      <c r="I1279" t="s">
        <v>1826</v>
      </c>
      <c r="J1279">
        <v>445.10399999999998</v>
      </c>
    </row>
    <row r="1280" spans="1:10">
      <c r="A1280" t="s">
        <v>3104</v>
      </c>
      <c r="B1280" s="1">
        <v>45481</v>
      </c>
      <c r="C1280" t="s">
        <v>1101</v>
      </c>
      <c r="D1280" t="s">
        <v>1576</v>
      </c>
      <c r="E1280" t="s">
        <v>1752</v>
      </c>
      <c r="F1280">
        <v>2</v>
      </c>
      <c r="G1280">
        <v>779.29</v>
      </c>
      <c r="H1280">
        <v>0.12</v>
      </c>
      <c r="I1280" t="s">
        <v>1829</v>
      </c>
      <c r="J1280">
        <v>1371.5504000000001</v>
      </c>
    </row>
    <row r="1281" spans="1:10">
      <c r="A1281" t="s">
        <v>3105</v>
      </c>
      <c r="B1281" s="1">
        <v>45267</v>
      </c>
      <c r="C1281" t="s">
        <v>1431</v>
      </c>
      <c r="D1281" t="s">
        <v>1702</v>
      </c>
      <c r="E1281" t="s">
        <v>1807</v>
      </c>
      <c r="F1281">
        <v>1</v>
      </c>
      <c r="G1281">
        <v>748.75</v>
      </c>
      <c r="H1281">
        <v>0.1</v>
      </c>
      <c r="I1281" t="s">
        <v>1829</v>
      </c>
      <c r="J1281">
        <v>673.875</v>
      </c>
    </row>
    <row r="1282" spans="1:10">
      <c r="A1282" t="s">
        <v>3106</v>
      </c>
      <c r="B1282" s="1">
        <v>45328</v>
      </c>
      <c r="C1282" t="s">
        <v>598</v>
      </c>
      <c r="D1282" t="s">
        <v>1726</v>
      </c>
      <c r="E1282" t="s">
        <v>1752</v>
      </c>
      <c r="F1282">
        <v>2</v>
      </c>
      <c r="G1282">
        <v>121.67</v>
      </c>
      <c r="H1282">
        <v>0.08</v>
      </c>
      <c r="I1282" t="s">
        <v>1829</v>
      </c>
      <c r="J1282">
        <v>223.87280000000001</v>
      </c>
    </row>
    <row r="1283" spans="1:10">
      <c r="A1283" t="s">
        <v>3107</v>
      </c>
      <c r="B1283" s="1">
        <v>45787</v>
      </c>
      <c r="C1283" t="s">
        <v>1513</v>
      </c>
      <c r="D1283" t="s">
        <v>1646</v>
      </c>
      <c r="E1283" t="s">
        <v>1801</v>
      </c>
      <c r="F1283">
        <v>3</v>
      </c>
      <c r="G1283">
        <v>225.14</v>
      </c>
      <c r="H1283">
        <v>0.15</v>
      </c>
      <c r="I1283" t="s">
        <v>1829</v>
      </c>
      <c r="J1283">
        <v>574.10699999999997</v>
      </c>
    </row>
    <row r="1284" spans="1:10">
      <c r="A1284" t="s">
        <v>3108</v>
      </c>
      <c r="B1284" s="1">
        <v>45876</v>
      </c>
      <c r="C1284" t="s">
        <v>1011</v>
      </c>
      <c r="D1284" t="s">
        <v>1606</v>
      </c>
      <c r="E1284" t="s">
        <v>1813</v>
      </c>
      <c r="F1284">
        <v>1</v>
      </c>
      <c r="G1284">
        <v>654.17999999999995</v>
      </c>
      <c r="H1284">
        <v>0.19</v>
      </c>
      <c r="I1284" t="s">
        <v>1826</v>
      </c>
      <c r="J1284">
        <v>529.88580000000002</v>
      </c>
    </row>
    <row r="1285" spans="1:10">
      <c r="A1285" t="s">
        <v>3109</v>
      </c>
      <c r="B1285" s="1">
        <v>45552</v>
      </c>
      <c r="C1285" t="s">
        <v>218</v>
      </c>
      <c r="D1285" t="s">
        <v>1690</v>
      </c>
      <c r="E1285" t="s">
        <v>1773</v>
      </c>
      <c r="F1285">
        <v>2</v>
      </c>
      <c r="G1285">
        <v>504.98</v>
      </c>
      <c r="H1285">
        <v>0.08</v>
      </c>
      <c r="I1285" t="s">
        <v>1829</v>
      </c>
      <c r="J1285">
        <v>929.16320000000007</v>
      </c>
    </row>
    <row r="1286" spans="1:10">
      <c r="A1286" t="s">
        <v>3110</v>
      </c>
      <c r="B1286" s="1">
        <v>45823</v>
      </c>
      <c r="C1286" t="s">
        <v>1181</v>
      </c>
      <c r="D1286" t="s">
        <v>1656</v>
      </c>
      <c r="E1286" t="s">
        <v>1782</v>
      </c>
      <c r="F1286">
        <v>2</v>
      </c>
      <c r="G1286">
        <v>623.20000000000005</v>
      </c>
      <c r="H1286">
        <v>0.14000000000000001</v>
      </c>
      <c r="I1286" t="s">
        <v>1829</v>
      </c>
      <c r="J1286">
        <v>1071.904</v>
      </c>
    </row>
    <row r="1287" spans="1:10">
      <c r="A1287" t="s">
        <v>3111</v>
      </c>
      <c r="B1287" s="1">
        <v>45622</v>
      </c>
      <c r="C1287" t="s">
        <v>1023</v>
      </c>
      <c r="D1287" t="s">
        <v>1555</v>
      </c>
      <c r="E1287" t="s">
        <v>1804</v>
      </c>
      <c r="F1287">
        <v>2</v>
      </c>
      <c r="G1287">
        <v>530.54</v>
      </c>
      <c r="H1287">
        <v>0.28000000000000003</v>
      </c>
      <c r="I1287" t="s">
        <v>1829</v>
      </c>
      <c r="J1287">
        <v>763.97759999999994</v>
      </c>
    </row>
    <row r="1288" spans="1:10">
      <c r="A1288" t="s">
        <v>3112</v>
      </c>
      <c r="B1288" s="1">
        <v>45810</v>
      </c>
      <c r="C1288" t="s">
        <v>1142</v>
      </c>
      <c r="D1288" t="s">
        <v>1543</v>
      </c>
      <c r="E1288" t="s">
        <v>1804</v>
      </c>
      <c r="F1288">
        <v>3</v>
      </c>
      <c r="G1288">
        <v>279.45</v>
      </c>
      <c r="H1288">
        <v>0.15</v>
      </c>
      <c r="I1288" t="s">
        <v>1829</v>
      </c>
      <c r="J1288">
        <v>712.59749999999985</v>
      </c>
    </row>
    <row r="1289" spans="1:10">
      <c r="A1289" t="s">
        <v>3113</v>
      </c>
      <c r="B1289" s="1">
        <v>45645</v>
      </c>
      <c r="C1289" t="s">
        <v>849</v>
      </c>
      <c r="D1289" t="s">
        <v>1572</v>
      </c>
      <c r="E1289" t="s">
        <v>1782</v>
      </c>
      <c r="F1289">
        <v>3</v>
      </c>
      <c r="G1289">
        <v>906.99</v>
      </c>
      <c r="H1289">
        <v>0.26</v>
      </c>
      <c r="I1289" t="s">
        <v>1829</v>
      </c>
      <c r="J1289">
        <v>2013.5178000000001</v>
      </c>
    </row>
    <row r="1290" spans="1:10">
      <c r="A1290" t="s">
        <v>3114</v>
      </c>
      <c r="B1290" s="1">
        <v>45749</v>
      </c>
      <c r="C1290" t="s">
        <v>258</v>
      </c>
      <c r="D1290" t="s">
        <v>1708</v>
      </c>
      <c r="E1290" t="s">
        <v>1807</v>
      </c>
      <c r="F1290">
        <v>4</v>
      </c>
      <c r="G1290">
        <v>408.76</v>
      </c>
      <c r="H1290">
        <v>0.12</v>
      </c>
      <c r="I1290" t="s">
        <v>1829</v>
      </c>
      <c r="J1290">
        <v>1438.8352</v>
      </c>
    </row>
    <row r="1291" spans="1:10">
      <c r="A1291" t="s">
        <v>3115</v>
      </c>
      <c r="B1291" s="1">
        <v>45537</v>
      </c>
      <c r="C1291" t="s">
        <v>585</v>
      </c>
      <c r="D1291" t="s">
        <v>1620</v>
      </c>
      <c r="E1291" t="s">
        <v>1786</v>
      </c>
      <c r="F1291">
        <v>2</v>
      </c>
      <c r="G1291">
        <v>117.34</v>
      </c>
      <c r="H1291">
        <v>0.09</v>
      </c>
      <c r="I1291" t="s">
        <v>1826</v>
      </c>
      <c r="J1291">
        <v>213.55879999999999</v>
      </c>
    </row>
    <row r="1292" spans="1:10">
      <c r="A1292" t="s">
        <v>3116</v>
      </c>
      <c r="B1292" s="1">
        <v>45376</v>
      </c>
      <c r="C1292" t="s">
        <v>559</v>
      </c>
      <c r="D1292" t="s">
        <v>1730</v>
      </c>
      <c r="E1292" t="s">
        <v>1799</v>
      </c>
      <c r="F1292">
        <v>3</v>
      </c>
      <c r="G1292">
        <v>690.27</v>
      </c>
      <c r="H1292">
        <v>7.0000000000000007E-2</v>
      </c>
      <c r="I1292" t="s">
        <v>1826</v>
      </c>
      <c r="J1292">
        <v>1925.8533</v>
      </c>
    </row>
    <row r="1293" spans="1:10">
      <c r="A1293" t="s">
        <v>3117</v>
      </c>
      <c r="B1293" s="1">
        <v>45709</v>
      </c>
      <c r="C1293" t="s">
        <v>381</v>
      </c>
      <c r="D1293" t="s">
        <v>1604</v>
      </c>
      <c r="E1293" t="s">
        <v>1807</v>
      </c>
      <c r="F1293">
        <v>4</v>
      </c>
      <c r="G1293">
        <v>377.18</v>
      </c>
      <c r="H1293">
        <v>0.24</v>
      </c>
      <c r="I1293" t="s">
        <v>1826</v>
      </c>
      <c r="J1293">
        <v>1146.6271999999999</v>
      </c>
    </row>
    <row r="1294" spans="1:10">
      <c r="A1294" t="s">
        <v>3118</v>
      </c>
      <c r="B1294" s="1">
        <v>45446</v>
      </c>
      <c r="C1294" t="s">
        <v>393</v>
      </c>
      <c r="D1294" t="s">
        <v>1628</v>
      </c>
      <c r="E1294" t="s">
        <v>1752</v>
      </c>
      <c r="F1294">
        <v>1</v>
      </c>
      <c r="G1294">
        <v>70.52</v>
      </c>
      <c r="H1294">
        <v>0.08</v>
      </c>
      <c r="I1294" t="s">
        <v>1829</v>
      </c>
      <c r="J1294">
        <v>64.878399999999999</v>
      </c>
    </row>
    <row r="1295" spans="1:10">
      <c r="A1295" t="s">
        <v>3119</v>
      </c>
      <c r="B1295" s="1">
        <v>45330</v>
      </c>
      <c r="C1295" t="s">
        <v>875</v>
      </c>
      <c r="D1295" t="s">
        <v>1624</v>
      </c>
      <c r="E1295" t="s">
        <v>1786</v>
      </c>
      <c r="F1295">
        <v>1</v>
      </c>
      <c r="G1295">
        <v>40.25</v>
      </c>
      <c r="H1295">
        <v>0.1</v>
      </c>
      <c r="I1295" t="s">
        <v>1826</v>
      </c>
      <c r="J1295">
        <v>36.225000000000001</v>
      </c>
    </row>
    <row r="1296" spans="1:10">
      <c r="A1296" t="s">
        <v>3120</v>
      </c>
      <c r="B1296" s="1">
        <v>45388</v>
      </c>
      <c r="C1296" t="s">
        <v>746</v>
      </c>
      <c r="D1296" t="s">
        <v>1726</v>
      </c>
      <c r="E1296" t="s">
        <v>1792</v>
      </c>
      <c r="F1296">
        <v>3</v>
      </c>
      <c r="G1296">
        <v>539.44000000000005</v>
      </c>
      <c r="H1296">
        <v>0.05</v>
      </c>
      <c r="I1296" t="s">
        <v>1829</v>
      </c>
      <c r="J1296">
        <v>1537.404</v>
      </c>
    </row>
    <row r="1297" spans="1:10">
      <c r="A1297" t="s">
        <v>3121</v>
      </c>
      <c r="B1297" s="1">
        <v>45313</v>
      </c>
      <c r="C1297" t="s">
        <v>791</v>
      </c>
      <c r="D1297" t="s">
        <v>1668</v>
      </c>
      <c r="E1297" t="s">
        <v>1769</v>
      </c>
      <c r="F1297">
        <v>3</v>
      </c>
      <c r="G1297">
        <v>543.49</v>
      </c>
      <c r="H1297">
        <v>0.05</v>
      </c>
      <c r="I1297" t="s">
        <v>1826</v>
      </c>
      <c r="J1297">
        <v>1548.9465</v>
      </c>
    </row>
    <row r="1298" spans="1:10">
      <c r="A1298" t="s">
        <v>3122</v>
      </c>
      <c r="B1298" s="1">
        <v>45221</v>
      </c>
      <c r="C1298" t="s">
        <v>1020</v>
      </c>
      <c r="D1298" t="s">
        <v>1560</v>
      </c>
      <c r="E1298" t="s">
        <v>1776</v>
      </c>
      <c r="F1298">
        <v>4</v>
      </c>
      <c r="G1298">
        <v>547.21</v>
      </c>
      <c r="H1298">
        <v>0.1</v>
      </c>
      <c r="I1298" t="s">
        <v>1829</v>
      </c>
      <c r="J1298">
        <v>1969.9559999999999</v>
      </c>
    </row>
    <row r="1299" spans="1:10">
      <c r="A1299" t="s">
        <v>3123</v>
      </c>
      <c r="B1299" s="1">
        <v>45619</v>
      </c>
      <c r="C1299" t="s">
        <v>773</v>
      </c>
      <c r="D1299" t="s">
        <v>1678</v>
      </c>
      <c r="E1299" t="s">
        <v>1757</v>
      </c>
      <c r="F1299">
        <v>2</v>
      </c>
      <c r="G1299">
        <v>892.46</v>
      </c>
      <c r="H1299">
        <v>7.0000000000000007E-2</v>
      </c>
      <c r="I1299" t="s">
        <v>1826</v>
      </c>
      <c r="J1299">
        <v>1659.9756</v>
      </c>
    </row>
    <row r="1300" spans="1:10">
      <c r="A1300" t="s">
        <v>3124</v>
      </c>
      <c r="B1300" s="1">
        <v>45286</v>
      </c>
      <c r="C1300" t="s">
        <v>1208</v>
      </c>
      <c r="D1300" t="s">
        <v>1600</v>
      </c>
      <c r="E1300" t="s">
        <v>1782</v>
      </c>
      <c r="F1300">
        <v>2</v>
      </c>
      <c r="G1300">
        <v>853.41</v>
      </c>
      <c r="H1300">
        <v>0.25</v>
      </c>
      <c r="I1300" t="s">
        <v>1824</v>
      </c>
      <c r="J1300">
        <v>1280.115</v>
      </c>
    </row>
    <row r="1301" spans="1:10">
      <c r="A1301" t="s">
        <v>3125</v>
      </c>
      <c r="B1301" s="1">
        <v>45451</v>
      </c>
      <c r="C1301" t="s">
        <v>387</v>
      </c>
      <c r="D1301" t="s">
        <v>1712</v>
      </c>
      <c r="E1301" t="s">
        <v>1779</v>
      </c>
      <c r="F1301">
        <v>1</v>
      </c>
      <c r="G1301">
        <v>162.13999999999999</v>
      </c>
      <c r="H1301">
        <v>7.0000000000000007E-2</v>
      </c>
      <c r="I1301" t="s">
        <v>1826</v>
      </c>
      <c r="J1301">
        <v>150.7902</v>
      </c>
    </row>
    <row r="1302" spans="1:10">
      <c r="A1302" t="s">
        <v>3126</v>
      </c>
      <c r="B1302" s="1">
        <v>45478</v>
      </c>
      <c r="C1302" t="s">
        <v>496</v>
      </c>
      <c r="D1302" t="s">
        <v>1740</v>
      </c>
      <c r="E1302" t="s">
        <v>1804</v>
      </c>
      <c r="F1302">
        <v>1</v>
      </c>
      <c r="G1302">
        <v>893.14</v>
      </c>
      <c r="H1302">
        <v>0.09</v>
      </c>
      <c r="I1302" t="s">
        <v>1824</v>
      </c>
      <c r="J1302">
        <v>812.75739999999996</v>
      </c>
    </row>
    <row r="1303" spans="1:10">
      <c r="A1303" t="s">
        <v>3127</v>
      </c>
      <c r="B1303" s="1">
        <v>45528</v>
      </c>
      <c r="C1303" t="s">
        <v>366</v>
      </c>
      <c r="D1303" t="s">
        <v>1616</v>
      </c>
      <c r="E1303" t="s">
        <v>1782</v>
      </c>
      <c r="F1303">
        <v>4</v>
      </c>
      <c r="G1303">
        <v>349.07</v>
      </c>
      <c r="H1303">
        <v>0.28000000000000003</v>
      </c>
      <c r="I1303" t="s">
        <v>1824</v>
      </c>
      <c r="J1303">
        <v>1005.3216</v>
      </c>
    </row>
    <row r="1304" spans="1:10">
      <c r="A1304" t="s">
        <v>3128</v>
      </c>
      <c r="B1304" s="1">
        <v>45418</v>
      </c>
      <c r="C1304" t="s">
        <v>899</v>
      </c>
      <c r="D1304" t="s">
        <v>1710</v>
      </c>
      <c r="E1304" t="s">
        <v>1797</v>
      </c>
      <c r="F1304">
        <v>1</v>
      </c>
      <c r="G1304">
        <v>747.9</v>
      </c>
      <c r="H1304">
        <v>0.21</v>
      </c>
      <c r="I1304" t="s">
        <v>1829</v>
      </c>
      <c r="J1304">
        <v>590.84100000000001</v>
      </c>
    </row>
    <row r="1305" spans="1:10">
      <c r="A1305" t="s">
        <v>3129</v>
      </c>
      <c r="B1305" s="1">
        <v>45478</v>
      </c>
      <c r="C1305" t="s">
        <v>127</v>
      </c>
      <c r="D1305" t="s">
        <v>1710</v>
      </c>
      <c r="E1305" t="s">
        <v>1776</v>
      </c>
      <c r="F1305">
        <v>3</v>
      </c>
      <c r="G1305">
        <v>438.92</v>
      </c>
      <c r="H1305">
        <v>0.21</v>
      </c>
      <c r="I1305" t="s">
        <v>1824</v>
      </c>
      <c r="J1305">
        <v>1040.2403999999999</v>
      </c>
    </row>
    <row r="1306" spans="1:10">
      <c r="A1306" t="s">
        <v>3130</v>
      </c>
      <c r="B1306" s="1">
        <v>45232</v>
      </c>
      <c r="C1306" t="s">
        <v>425</v>
      </c>
      <c r="D1306" t="s">
        <v>1702</v>
      </c>
      <c r="E1306" t="s">
        <v>1769</v>
      </c>
      <c r="F1306">
        <v>4</v>
      </c>
      <c r="G1306">
        <v>665.38</v>
      </c>
      <c r="H1306">
        <v>0.18</v>
      </c>
      <c r="I1306" t="s">
        <v>1824</v>
      </c>
      <c r="J1306">
        <v>2182.4463999999998</v>
      </c>
    </row>
    <row r="1307" spans="1:10">
      <c r="A1307" t="s">
        <v>3131</v>
      </c>
      <c r="B1307" s="1">
        <v>45616</v>
      </c>
      <c r="C1307" t="s">
        <v>23</v>
      </c>
      <c r="D1307" t="s">
        <v>1668</v>
      </c>
      <c r="E1307" t="s">
        <v>1810</v>
      </c>
      <c r="F1307">
        <v>1</v>
      </c>
      <c r="G1307">
        <v>146.49</v>
      </c>
      <c r="H1307">
        <v>0.28000000000000003</v>
      </c>
      <c r="I1307" t="s">
        <v>1824</v>
      </c>
      <c r="J1307">
        <v>105.47280000000001</v>
      </c>
    </row>
    <row r="1308" spans="1:10">
      <c r="A1308" t="s">
        <v>3132</v>
      </c>
      <c r="B1308" s="1">
        <v>45774</v>
      </c>
      <c r="C1308" t="s">
        <v>472</v>
      </c>
      <c r="D1308" t="s">
        <v>1624</v>
      </c>
      <c r="E1308" t="s">
        <v>1801</v>
      </c>
      <c r="F1308">
        <v>2</v>
      </c>
      <c r="G1308">
        <v>235.39</v>
      </c>
      <c r="H1308">
        <v>0.27</v>
      </c>
      <c r="I1308" t="s">
        <v>1829</v>
      </c>
      <c r="J1308">
        <v>343.6694</v>
      </c>
    </row>
    <row r="1309" spans="1:10">
      <c r="A1309" t="s">
        <v>3133</v>
      </c>
      <c r="B1309" s="1">
        <v>45651</v>
      </c>
      <c r="C1309" t="s">
        <v>118</v>
      </c>
      <c r="D1309" t="s">
        <v>1670</v>
      </c>
      <c r="E1309" t="s">
        <v>1773</v>
      </c>
      <c r="F1309">
        <v>3</v>
      </c>
      <c r="G1309">
        <v>38.07</v>
      </c>
      <c r="H1309">
        <v>0.09</v>
      </c>
      <c r="I1309" t="s">
        <v>1826</v>
      </c>
      <c r="J1309">
        <v>103.9311</v>
      </c>
    </row>
    <row r="1310" spans="1:10">
      <c r="A1310" t="s">
        <v>3134</v>
      </c>
      <c r="B1310" s="1">
        <v>45902</v>
      </c>
      <c r="C1310" t="s">
        <v>1254</v>
      </c>
      <c r="D1310" t="s">
        <v>1616</v>
      </c>
      <c r="E1310" t="s">
        <v>1769</v>
      </c>
      <c r="F1310">
        <v>2</v>
      </c>
      <c r="G1310">
        <v>511.7</v>
      </c>
      <c r="H1310">
        <v>0.12</v>
      </c>
      <c r="I1310" t="s">
        <v>1829</v>
      </c>
      <c r="J1310">
        <v>900.59199999999998</v>
      </c>
    </row>
    <row r="1311" spans="1:10">
      <c r="A1311" t="s">
        <v>3135</v>
      </c>
      <c r="B1311" s="1">
        <v>45401</v>
      </c>
      <c r="C1311" t="s">
        <v>332</v>
      </c>
      <c r="D1311" t="s">
        <v>1698</v>
      </c>
      <c r="E1311" t="s">
        <v>1782</v>
      </c>
      <c r="F1311">
        <v>4</v>
      </c>
      <c r="G1311">
        <v>488.72</v>
      </c>
      <c r="H1311">
        <v>0.23</v>
      </c>
      <c r="I1311" t="s">
        <v>1826</v>
      </c>
      <c r="J1311">
        <v>1505.2575999999999</v>
      </c>
    </row>
    <row r="1312" spans="1:10">
      <c r="A1312" t="s">
        <v>3136</v>
      </c>
      <c r="B1312" s="1">
        <v>45717</v>
      </c>
      <c r="C1312" t="s">
        <v>1220</v>
      </c>
      <c r="D1312" t="s">
        <v>1648</v>
      </c>
      <c r="E1312" t="s">
        <v>1794</v>
      </c>
      <c r="F1312">
        <v>2</v>
      </c>
      <c r="G1312">
        <v>520.45000000000005</v>
      </c>
      <c r="H1312">
        <v>0.11</v>
      </c>
      <c r="I1312" t="s">
        <v>1829</v>
      </c>
      <c r="J1312">
        <v>926.40100000000007</v>
      </c>
    </row>
    <row r="1313" spans="1:10">
      <c r="A1313" t="s">
        <v>3137</v>
      </c>
      <c r="B1313" s="1">
        <v>45376</v>
      </c>
      <c r="C1313" t="s">
        <v>1340</v>
      </c>
      <c r="D1313" t="s">
        <v>1644</v>
      </c>
      <c r="E1313" t="s">
        <v>1773</v>
      </c>
      <c r="F1313">
        <v>1</v>
      </c>
      <c r="G1313">
        <v>340.9</v>
      </c>
      <c r="H1313">
        <v>0.28999999999999998</v>
      </c>
      <c r="I1313" t="s">
        <v>1824</v>
      </c>
      <c r="J1313">
        <v>242.03899999999999</v>
      </c>
    </row>
    <row r="1314" spans="1:10">
      <c r="A1314" t="s">
        <v>3138</v>
      </c>
      <c r="B1314" s="1">
        <v>45576</v>
      </c>
      <c r="C1314" t="s">
        <v>1086</v>
      </c>
      <c r="D1314" t="s">
        <v>1610</v>
      </c>
      <c r="E1314" t="s">
        <v>1782</v>
      </c>
      <c r="F1314">
        <v>3</v>
      </c>
      <c r="G1314">
        <v>653.59</v>
      </c>
      <c r="H1314">
        <v>0.17</v>
      </c>
      <c r="I1314" t="s">
        <v>1829</v>
      </c>
      <c r="J1314">
        <v>1627.4391000000001</v>
      </c>
    </row>
    <row r="1315" spans="1:10">
      <c r="A1315" t="s">
        <v>3139</v>
      </c>
      <c r="B1315" s="1">
        <v>45906</v>
      </c>
      <c r="C1315" t="s">
        <v>93</v>
      </c>
      <c r="D1315" t="s">
        <v>1600</v>
      </c>
      <c r="E1315" t="s">
        <v>1810</v>
      </c>
      <c r="F1315">
        <v>1</v>
      </c>
      <c r="G1315">
        <v>179.77</v>
      </c>
      <c r="H1315">
        <v>0.23</v>
      </c>
      <c r="I1315" t="s">
        <v>1829</v>
      </c>
      <c r="J1315">
        <v>138.4229</v>
      </c>
    </row>
    <row r="1316" spans="1:10">
      <c r="A1316" t="s">
        <v>3140</v>
      </c>
      <c r="B1316" s="1">
        <v>45523</v>
      </c>
      <c r="C1316" t="s">
        <v>44</v>
      </c>
      <c r="D1316" t="s">
        <v>1543</v>
      </c>
      <c r="E1316" t="s">
        <v>1786</v>
      </c>
      <c r="F1316">
        <v>2</v>
      </c>
      <c r="G1316">
        <v>943.8</v>
      </c>
      <c r="H1316">
        <v>0.06</v>
      </c>
      <c r="I1316" t="s">
        <v>1824</v>
      </c>
      <c r="J1316">
        <v>1774.3440000000001</v>
      </c>
    </row>
    <row r="1317" spans="1:10">
      <c r="A1317" t="s">
        <v>3141</v>
      </c>
      <c r="B1317" s="1">
        <v>45234</v>
      </c>
      <c r="C1317" t="s">
        <v>1272</v>
      </c>
      <c r="D1317" t="s">
        <v>1690</v>
      </c>
      <c r="E1317" t="s">
        <v>1801</v>
      </c>
      <c r="F1317">
        <v>2</v>
      </c>
      <c r="G1317">
        <v>985</v>
      </c>
      <c r="H1317">
        <v>0.25</v>
      </c>
      <c r="I1317" t="s">
        <v>1824</v>
      </c>
      <c r="J1317">
        <v>1477.5</v>
      </c>
    </row>
    <row r="1318" spans="1:10">
      <c r="A1318" t="s">
        <v>3142</v>
      </c>
      <c r="B1318" s="1">
        <v>45405</v>
      </c>
      <c r="C1318" t="s">
        <v>1492</v>
      </c>
      <c r="D1318" t="s">
        <v>1724</v>
      </c>
      <c r="E1318" t="s">
        <v>1789</v>
      </c>
      <c r="F1318">
        <v>4</v>
      </c>
      <c r="G1318">
        <v>216.81</v>
      </c>
      <c r="H1318">
        <v>0.28999999999999998</v>
      </c>
      <c r="I1318" t="s">
        <v>1824</v>
      </c>
      <c r="J1318">
        <v>615.74040000000002</v>
      </c>
    </row>
    <row r="1319" spans="1:10">
      <c r="A1319" t="s">
        <v>3143</v>
      </c>
      <c r="B1319" s="1">
        <v>45223</v>
      </c>
      <c r="C1319" t="s">
        <v>408</v>
      </c>
      <c r="D1319" t="s">
        <v>1676</v>
      </c>
      <c r="E1319" t="s">
        <v>1761</v>
      </c>
      <c r="F1319">
        <v>4</v>
      </c>
      <c r="G1319">
        <v>950.21</v>
      </c>
      <c r="H1319">
        <v>0.27</v>
      </c>
      <c r="I1319" t="s">
        <v>1829</v>
      </c>
      <c r="J1319">
        <v>2774.6131999999998</v>
      </c>
    </row>
    <row r="1320" spans="1:10">
      <c r="A1320" t="s">
        <v>3144</v>
      </c>
      <c r="B1320" s="1">
        <v>45838</v>
      </c>
      <c r="C1320" t="s">
        <v>818</v>
      </c>
      <c r="D1320" t="s">
        <v>1644</v>
      </c>
      <c r="E1320" t="s">
        <v>1779</v>
      </c>
      <c r="F1320">
        <v>2</v>
      </c>
      <c r="G1320">
        <v>271.39999999999998</v>
      </c>
      <c r="H1320">
        <v>0.17</v>
      </c>
      <c r="I1320" t="s">
        <v>1826</v>
      </c>
      <c r="J1320">
        <v>450.52399999999989</v>
      </c>
    </row>
    <row r="1321" spans="1:10">
      <c r="A1321" t="s">
        <v>3145</v>
      </c>
      <c r="B1321" s="1">
        <v>45883</v>
      </c>
      <c r="C1321" t="s">
        <v>559</v>
      </c>
      <c r="D1321" t="s">
        <v>1626</v>
      </c>
      <c r="E1321" t="s">
        <v>1782</v>
      </c>
      <c r="F1321">
        <v>4</v>
      </c>
      <c r="G1321">
        <v>708.19</v>
      </c>
      <c r="H1321">
        <v>0.1</v>
      </c>
      <c r="I1321" t="s">
        <v>1826</v>
      </c>
      <c r="J1321">
        <v>2549.4839999999999</v>
      </c>
    </row>
    <row r="1322" spans="1:10">
      <c r="A1322" t="s">
        <v>3146</v>
      </c>
      <c r="B1322" s="1">
        <v>45788</v>
      </c>
      <c r="C1322" t="s">
        <v>1374</v>
      </c>
      <c r="D1322" t="s">
        <v>1656</v>
      </c>
      <c r="E1322" t="s">
        <v>1766</v>
      </c>
      <c r="F1322">
        <v>3</v>
      </c>
      <c r="G1322">
        <v>477.05</v>
      </c>
      <c r="H1322">
        <v>0.05</v>
      </c>
      <c r="I1322" t="s">
        <v>1826</v>
      </c>
      <c r="J1322">
        <v>1359.5925</v>
      </c>
    </row>
    <row r="1323" spans="1:10">
      <c r="A1323" t="s">
        <v>3147</v>
      </c>
      <c r="B1323" s="1">
        <v>45383</v>
      </c>
      <c r="C1323" t="s">
        <v>969</v>
      </c>
      <c r="D1323" t="s">
        <v>1696</v>
      </c>
      <c r="E1323" t="s">
        <v>1786</v>
      </c>
      <c r="F1323">
        <v>3</v>
      </c>
      <c r="G1323">
        <v>627.29</v>
      </c>
      <c r="H1323">
        <v>0.27</v>
      </c>
      <c r="I1323" t="s">
        <v>1829</v>
      </c>
      <c r="J1323">
        <v>1373.7651000000001</v>
      </c>
    </row>
    <row r="1324" spans="1:10">
      <c r="A1324" t="s">
        <v>3148</v>
      </c>
      <c r="B1324" s="1">
        <v>45335</v>
      </c>
      <c r="C1324" t="s">
        <v>960</v>
      </c>
      <c r="D1324" t="s">
        <v>1736</v>
      </c>
      <c r="E1324" t="s">
        <v>1792</v>
      </c>
      <c r="F1324">
        <v>3</v>
      </c>
      <c r="G1324">
        <v>206.84</v>
      </c>
      <c r="H1324">
        <v>0.19</v>
      </c>
      <c r="I1324" t="s">
        <v>1826</v>
      </c>
      <c r="J1324">
        <v>502.62119999999999</v>
      </c>
    </row>
    <row r="1325" spans="1:10">
      <c r="A1325" t="s">
        <v>3149</v>
      </c>
      <c r="B1325" s="1">
        <v>45304</v>
      </c>
      <c r="C1325" t="s">
        <v>803</v>
      </c>
      <c r="D1325" t="s">
        <v>1608</v>
      </c>
      <c r="E1325" t="s">
        <v>1757</v>
      </c>
      <c r="F1325">
        <v>4</v>
      </c>
      <c r="G1325">
        <v>629.04999999999995</v>
      </c>
      <c r="H1325">
        <v>0.26</v>
      </c>
      <c r="I1325" t="s">
        <v>1824</v>
      </c>
      <c r="J1325">
        <v>1861.9880000000001</v>
      </c>
    </row>
    <row r="1326" spans="1:10">
      <c r="A1326" t="s">
        <v>3150</v>
      </c>
      <c r="B1326" s="1">
        <v>45543</v>
      </c>
      <c r="C1326" t="s">
        <v>1357</v>
      </c>
      <c r="D1326" t="s">
        <v>1696</v>
      </c>
      <c r="E1326" t="s">
        <v>1807</v>
      </c>
      <c r="F1326">
        <v>4</v>
      </c>
      <c r="G1326">
        <v>529.04</v>
      </c>
      <c r="H1326">
        <v>0.1</v>
      </c>
      <c r="I1326" t="s">
        <v>1826</v>
      </c>
      <c r="J1326">
        <v>1904.5440000000001</v>
      </c>
    </row>
    <row r="1327" spans="1:10">
      <c r="A1327" t="s">
        <v>3151</v>
      </c>
      <c r="B1327" s="1">
        <v>45326</v>
      </c>
      <c r="C1327" t="s">
        <v>1095</v>
      </c>
      <c r="D1327" t="s">
        <v>1608</v>
      </c>
      <c r="E1327" t="s">
        <v>1807</v>
      </c>
      <c r="F1327">
        <v>1</v>
      </c>
      <c r="G1327">
        <v>350.67</v>
      </c>
      <c r="H1327">
        <v>0.22</v>
      </c>
      <c r="I1327" t="s">
        <v>1826</v>
      </c>
      <c r="J1327">
        <v>273.52260000000001</v>
      </c>
    </row>
    <row r="1328" spans="1:10">
      <c r="A1328" t="s">
        <v>3152</v>
      </c>
      <c r="B1328" s="1">
        <v>45498</v>
      </c>
      <c r="C1328" t="s">
        <v>1160</v>
      </c>
      <c r="D1328" t="s">
        <v>1738</v>
      </c>
      <c r="E1328" t="s">
        <v>1757</v>
      </c>
      <c r="F1328">
        <v>1</v>
      </c>
      <c r="G1328">
        <v>128.93</v>
      </c>
      <c r="H1328">
        <v>0.26</v>
      </c>
      <c r="I1328" t="s">
        <v>1824</v>
      </c>
      <c r="J1328">
        <v>95.408200000000008</v>
      </c>
    </row>
    <row r="1329" spans="1:10">
      <c r="A1329" t="s">
        <v>3153</v>
      </c>
      <c r="B1329" s="1">
        <v>45544</v>
      </c>
      <c r="C1329" t="s">
        <v>490</v>
      </c>
      <c r="D1329" t="s">
        <v>1720</v>
      </c>
      <c r="E1329" t="s">
        <v>1801</v>
      </c>
      <c r="F1329">
        <v>2</v>
      </c>
      <c r="G1329">
        <v>384.92</v>
      </c>
      <c r="H1329">
        <v>0.09</v>
      </c>
      <c r="I1329" t="s">
        <v>1824</v>
      </c>
      <c r="J1329">
        <v>700.5544000000001</v>
      </c>
    </row>
    <row r="1330" spans="1:10">
      <c r="A1330" t="s">
        <v>3154</v>
      </c>
      <c r="B1330" s="1">
        <v>45268</v>
      </c>
      <c r="C1330" t="s">
        <v>1050</v>
      </c>
      <c r="D1330" t="s">
        <v>1555</v>
      </c>
      <c r="E1330" t="s">
        <v>1782</v>
      </c>
      <c r="F1330">
        <v>3</v>
      </c>
      <c r="G1330">
        <v>120.77</v>
      </c>
      <c r="H1330">
        <v>0.28999999999999998</v>
      </c>
      <c r="I1330" t="s">
        <v>1826</v>
      </c>
      <c r="J1330">
        <v>257.24009999999998</v>
      </c>
    </row>
    <row r="1331" spans="1:10">
      <c r="A1331" t="s">
        <v>3155</v>
      </c>
      <c r="B1331" s="1">
        <v>45824</v>
      </c>
      <c r="C1331" t="s">
        <v>719</v>
      </c>
      <c r="D1331" t="s">
        <v>1700</v>
      </c>
      <c r="E1331" t="s">
        <v>1807</v>
      </c>
      <c r="F1331">
        <v>4</v>
      </c>
      <c r="G1331">
        <v>661.39</v>
      </c>
      <c r="H1331">
        <v>7.0000000000000007E-2</v>
      </c>
      <c r="I1331" t="s">
        <v>1824</v>
      </c>
      <c r="J1331">
        <v>2460.3708000000001</v>
      </c>
    </row>
    <row r="1332" spans="1:10">
      <c r="A1332" t="s">
        <v>3156</v>
      </c>
      <c r="B1332" s="1">
        <v>45261</v>
      </c>
      <c r="C1332" t="s">
        <v>1389</v>
      </c>
      <c r="D1332" t="s">
        <v>1672</v>
      </c>
      <c r="E1332" t="s">
        <v>1761</v>
      </c>
      <c r="F1332">
        <v>1</v>
      </c>
      <c r="G1332">
        <v>195.24</v>
      </c>
      <c r="H1332">
        <v>0.27</v>
      </c>
      <c r="I1332" t="s">
        <v>1826</v>
      </c>
      <c r="J1332">
        <v>142.52520000000001</v>
      </c>
    </row>
    <row r="1333" spans="1:10">
      <c r="A1333" t="s">
        <v>3157</v>
      </c>
      <c r="B1333" s="1">
        <v>45233</v>
      </c>
      <c r="C1333" t="s">
        <v>27</v>
      </c>
      <c r="D1333" t="s">
        <v>1732</v>
      </c>
      <c r="E1333" t="s">
        <v>1810</v>
      </c>
      <c r="F1333">
        <v>2</v>
      </c>
      <c r="G1333">
        <v>177.4</v>
      </c>
      <c r="H1333">
        <v>0.19</v>
      </c>
      <c r="I1333" t="s">
        <v>1826</v>
      </c>
      <c r="J1333">
        <v>287.38799999999998</v>
      </c>
    </row>
    <row r="1334" spans="1:10">
      <c r="A1334" t="s">
        <v>3158</v>
      </c>
      <c r="B1334" s="1">
        <v>45673</v>
      </c>
      <c r="C1334" t="s">
        <v>214</v>
      </c>
      <c r="D1334" t="s">
        <v>1744</v>
      </c>
      <c r="E1334" t="s">
        <v>1792</v>
      </c>
      <c r="F1334">
        <v>4</v>
      </c>
      <c r="G1334">
        <v>862.67</v>
      </c>
      <c r="H1334">
        <v>0.2</v>
      </c>
      <c r="I1334" t="s">
        <v>1826</v>
      </c>
      <c r="J1334">
        <v>2760.5439999999999</v>
      </c>
    </row>
    <row r="1335" spans="1:10">
      <c r="A1335" t="s">
        <v>3159</v>
      </c>
      <c r="B1335" s="1">
        <v>45565</v>
      </c>
      <c r="C1335" t="s">
        <v>1374</v>
      </c>
      <c r="D1335" t="s">
        <v>1582</v>
      </c>
      <c r="E1335" t="s">
        <v>1776</v>
      </c>
      <c r="F1335">
        <v>1</v>
      </c>
      <c r="G1335">
        <v>55.04</v>
      </c>
      <c r="H1335">
        <v>0.01</v>
      </c>
      <c r="I1335" t="s">
        <v>1829</v>
      </c>
      <c r="J1335">
        <v>54.489600000000003</v>
      </c>
    </row>
    <row r="1336" spans="1:10">
      <c r="A1336" t="s">
        <v>3160</v>
      </c>
      <c r="B1336" s="1">
        <v>45646</v>
      </c>
      <c r="C1336" t="s">
        <v>188</v>
      </c>
      <c r="D1336" t="s">
        <v>1638</v>
      </c>
      <c r="E1336" t="s">
        <v>1752</v>
      </c>
      <c r="F1336">
        <v>2</v>
      </c>
      <c r="G1336">
        <v>905.47</v>
      </c>
      <c r="H1336">
        <v>0.2</v>
      </c>
      <c r="I1336" t="s">
        <v>1829</v>
      </c>
      <c r="J1336">
        <v>1448.752</v>
      </c>
    </row>
    <row r="1337" spans="1:10">
      <c r="A1337" t="s">
        <v>3161</v>
      </c>
      <c r="B1337" s="1">
        <v>45539</v>
      </c>
      <c r="C1337" t="s">
        <v>1422</v>
      </c>
      <c r="D1337" t="s">
        <v>1674</v>
      </c>
      <c r="E1337" t="s">
        <v>1797</v>
      </c>
      <c r="F1337">
        <v>3</v>
      </c>
      <c r="G1337">
        <v>217.13</v>
      </c>
      <c r="H1337">
        <v>0.28000000000000003</v>
      </c>
      <c r="I1337" t="s">
        <v>1824</v>
      </c>
      <c r="J1337">
        <v>469.00080000000003</v>
      </c>
    </row>
    <row r="1338" spans="1:10">
      <c r="A1338" t="s">
        <v>3162</v>
      </c>
      <c r="B1338" s="1">
        <v>45936</v>
      </c>
      <c r="C1338" t="s">
        <v>1214</v>
      </c>
      <c r="D1338" t="s">
        <v>1698</v>
      </c>
      <c r="E1338" t="s">
        <v>1752</v>
      </c>
      <c r="F1338">
        <v>3</v>
      </c>
      <c r="G1338">
        <v>580.45000000000005</v>
      </c>
      <c r="H1338">
        <v>0</v>
      </c>
      <c r="I1338" t="s">
        <v>1826</v>
      </c>
      <c r="J1338">
        <v>1741.35</v>
      </c>
    </row>
    <row r="1339" spans="1:10">
      <c r="A1339" t="s">
        <v>3163</v>
      </c>
      <c r="B1339" s="1">
        <v>45854</v>
      </c>
      <c r="C1339" t="s">
        <v>366</v>
      </c>
      <c r="D1339" t="s">
        <v>1553</v>
      </c>
      <c r="E1339" t="s">
        <v>1807</v>
      </c>
      <c r="F1339">
        <v>2</v>
      </c>
      <c r="G1339">
        <v>892.88</v>
      </c>
      <c r="H1339">
        <v>0.17</v>
      </c>
      <c r="I1339" t="s">
        <v>1826</v>
      </c>
      <c r="J1339">
        <v>1482.1808000000001</v>
      </c>
    </row>
    <row r="1340" spans="1:10">
      <c r="A1340" t="s">
        <v>3164</v>
      </c>
      <c r="B1340" s="1">
        <v>45936</v>
      </c>
      <c r="C1340" t="s">
        <v>329</v>
      </c>
      <c r="D1340" t="s">
        <v>1628</v>
      </c>
      <c r="E1340" t="s">
        <v>1810</v>
      </c>
      <c r="F1340">
        <v>2</v>
      </c>
      <c r="G1340">
        <v>356.28</v>
      </c>
      <c r="H1340">
        <v>0.11</v>
      </c>
      <c r="I1340" t="s">
        <v>1829</v>
      </c>
      <c r="J1340">
        <v>634.17840000000001</v>
      </c>
    </row>
    <row r="1341" spans="1:10">
      <c r="A1341" t="s">
        <v>3165</v>
      </c>
      <c r="B1341" s="1">
        <v>45921</v>
      </c>
      <c r="C1341" t="s">
        <v>1199</v>
      </c>
      <c r="D1341" t="s">
        <v>1708</v>
      </c>
      <c r="E1341" t="s">
        <v>1761</v>
      </c>
      <c r="F1341">
        <v>4</v>
      </c>
      <c r="G1341">
        <v>806.99</v>
      </c>
      <c r="H1341">
        <v>0.06</v>
      </c>
      <c r="I1341" t="s">
        <v>1824</v>
      </c>
      <c r="J1341">
        <v>3034.2824000000001</v>
      </c>
    </row>
    <row r="1342" spans="1:10">
      <c r="A1342" t="s">
        <v>3166</v>
      </c>
      <c r="B1342" s="1">
        <v>45855</v>
      </c>
      <c r="C1342" t="s">
        <v>1360</v>
      </c>
      <c r="D1342" t="s">
        <v>1588</v>
      </c>
      <c r="E1342" t="s">
        <v>1757</v>
      </c>
      <c r="F1342">
        <v>3</v>
      </c>
      <c r="G1342">
        <v>684.22</v>
      </c>
      <c r="H1342">
        <v>0.09</v>
      </c>
      <c r="I1342" t="s">
        <v>1824</v>
      </c>
      <c r="J1342">
        <v>1867.9205999999999</v>
      </c>
    </row>
    <row r="1343" spans="1:10">
      <c r="A1343" t="s">
        <v>3167</v>
      </c>
      <c r="B1343" s="1">
        <v>45837</v>
      </c>
      <c r="C1343" t="s">
        <v>1371</v>
      </c>
      <c r="D1343" t="s">
        <v>1734</v>
      </c>
      <c r="E1343" t="s">
        <v>1779</v>
      </c>
      <c r="F1343">
        <v>4</v>
      </c>
      <c r="G1343">
        <v>763.34</v>
      </c>
      <c r="H1343">
        <v>7.0000000000000007E-2</v>
      </c>
      <c r="I1343" t="s">
        <v>1826</v>
      </c>
      <c r="J1343">
        <v>2839.6248000000001</v>
      </c>
    </row>
    <row r="1344" spans="1:10">
      <c r="A1344" t="s">
        <v>3168</v>
      </c>
      <c r="B1344" s="1">
        <v>45738</v>
      </c>
      <c r="C1344" t="s">
        <v>1130</v>
      </c>
      <c r="D1344" t="s">
        <v>1648</v>
      </c>
      <c r="E1344" t="s">
        <v>1766</v>
      </c>
      <c r="F1344">
        <v>3</v>
      </c>
      <c r="G1344">
        <v>721.94</v>
      </c>
      <c r="H1344">
        <v>0.26</v>
      </c>
      <c r="I1344" t="s">
        <v>1824</v>
      </c>
      <c r="J1344">
        <v>1602.7067999999999</v>
      </c>
    </row>
    <row r="1345" spans="1:10">
      <c r="A1345" t="s">
        <v>3169</v>
      </c>
      <c r="B1345" s="1">
        <v>45323</v>
      </c>
      <c r="C1345" t="s">
        <v>1263</v>
      </c>
      <c r="D1345" t="s">
        <v>1742</v>
      </c>
      <c r="E1345" t="s">
        <v>1757</v>
      </c>
      <c r="F1345">
        <v>3</v>
      </c>
      <c r="G1345">
        <v>760.38</v>
      </c>
      <c r="H1345">
        <v>0</v>
      </c>
      <c r="I1345" t="s">
        <v>1829</v>
      </c>
      <c r="J1345">
        <v>2281.14</v>
      </c>
    </row>
    <row r="1346" spans="1:10">
      <c r="A1346" t="s">
        <v>3170</v>
      </c>
      <c r="B1346" s="1">
        <v>45362</v>
      </c>
      <c r="C1346" t="s">
        <v>942</v>
      </c>
      <c r="D1346" t="s">
        <v>1742</v>
      </c>
      <c r="E1346" t="s">
        <v>1776</v>
      </c>
      <c r="F1346">
        <v>3</v>
      </c>
      <c r="G1346">
        <v>612.53</v>
      </c>
      <c r="H1346">
        <v>0.21</v>
      </c>
      <c r="I1346" t="s">
        <v>1829</v>
      </c>
      <c r="J1346">
        <v>1451.6960999999999</v>
      </c>
    </row>
    <row r="1347" spans="1:10">
      <c r="A1347" t="s">
        <v>3171</v>
      </c>
      <c r="B1347" s="1">
        <v>45544</v>
      </c>
      <c r="C1347" t="s">
        <v>160</v>
      </c>
      <c r="D1347" t="s">
        <v>1674</v>
      </c>
      <c r="E1347" t="s">
        <v>1804</v>
      </c>
      <c r="F1347">
        <v>3</v>
      </c>
      <c r="G1347">
        <v>841.37</v>
      </c>
      <c r="H1347">
        <v>0.28999999999999998</v>
      </c>
      <c r="I1347" t="s">
        <v>1826</v>
      </c>
      <c r="J1347">
        <v>1792.1180999999999</v>
      </c>
    </row>
    <row r="1348" spans="1:10">
      <c r="A1348" t="s">
        <v>3172</v>
      </c>
      <c r="B1348" s="1">
        <v>45249</v>
      </c>
      <c r="C1348" t="s">
        <v>833</v>
      </c>
      <c r="D1348" t="s">
        <v>1644</v>
      </c>
      <c r="E1348" t="s">
        <v>1786</v>
      </c>
      <c r="F1348">
        <v>2</v>
      </c>
      <c r="G1348">
        <v>636.51</v>
      </c>
      <c r="H1348">
        <v>0.25</v>
      </c>
      <c r="I1348" t="s">
        <v>1824</v>
      </c>
      <c r="J1348">
        <v>954.76499999999999</v>
      </c>
    </row>
    <row r="1349" spans="1:10">
      <c r="A1349" t="s">
        <v>3173</v>
      </c>
      <c r="B1349" s="1">
        <v>45659</v>
      </c>
      <c r="C1349" t="s">
        <v>329</v>
      </c>
      <c r="D1349" t="s">
        <v>1638</v>
      </c>
      <c r="E1349" t="s">
        <v>1782</v>
      </c>
      <c r="F1349">
        <v>2</v>
      </c>
      <c r="G1349">
        <v>732.37</v>
      </c>
      <c r="H1349">
        <v>0.22</v>
      </c>
      <c r="I1349" t="s">
        <v>1829</v>
      </c>
      <c r="J1349">
        <v>1142.4972</v>
      </c>
    </row>
    <row r="1350" spans="1:10">
      <c r="A1350" t="s">
        <v>3174</v>
      </c>
      <c r="B1350" s="1">
        <v>45927</v>
      </c>
      <c r="C1350" t="s">
        <v>547</v>
      </c>
      <c r="D1350" t="s">
        <v>1656</v>
      </c>
      <c r="E1350" t="s">
        <v>1804</v>
      </c>
      <c r="F1350">
        <v>3</v>
      </c>
      <c r="G1350">
        <v>183.44</v>
      </c>
      <c r="H1350">
        <v>0.28000000000000003</v>
      </c>
      <c r="I1350" t="s">
        <v>1829</v>
      </c>
      <c r="J1350">
        <v>396.23039999999992</v>
      </c>
    </row>
    <row r="1351" spans="1:10">
      <c r="A1351" t="s">
        <v>3175</v>
      </c>
      <c r="B1351" s="1">
        <v>45373</v>
      </c>
      <c r="C1351" t="s">
        <v>241</v>
      </c>
      <c r="D1351" t="s">
        <v>1570</v>
      </c>
      <c r="E1351" t="s">
        <v>1797</v>
      </c>
      <c r="F1351">
        <v>4</v>
      </c>
      <c r="G1351">
        <v>898.58</v>
      </c>
      <c r="H1351">
        <v>0.16</v>
      </c>
      <c r="I1351" t="s">
        <v>1826</v>
      </c>
      <c r="J1351">
        <v>3019.2287999999999</v>
      </c>
    </row>
    <row r="1352" spans="1:10">
      <c r="A1352" t="s">
        <v>3176</v>
      </c>
      <c r="B1352" s="1">
        <v>45529</v>
      </c>
      <c r="C1352" t="s">
        <v>1217</v>
      </c>
      <c r="D1352" t="s">
        <v>1594</v>
      </c>
      <c r="E1352" t="s">
        <v>1761</v>
      </c>
      <c r="F1352">
        <v>3</v>
      </c>
      <c r="G1352">
        <v>152.41</v>
      </c>
      <c r="H1352">
        <v>0.25</v>
      </c>
      <c r="I1352" t="s">
        <v>1824</v>
      </c>
      <c r="J1352">
        <v>342.92250000000001</v>
      </c>
    </row>
    <row r="1353" spans="1:10">
      <c r="A1353" t="s">
        <v>3177</v>
      </c>
      <c r="B1353" s="1">
        <v>45872</v>
      </c>
      <c r="C1353" t="s">
        <v>722</v>
      </c>
      <c r="D1353" t="s">
        <v>1732</v>
      </c>
      <c r="E1353" t="s">
        <v>1799</v>
      </c>
      <c r="F1353">
        <v>3</v>
      </c>
      <c r="G1353">
        <v>972.58</v>
      </c>
      <c r="H1353">
        <v>0.28000000000000003</v>
      </c>
      <c r="I1353" t="s">
        <v>1829</v>
      </c>
      <c r="J1353">
        <v>2100.7728000000002</v>
      </c>
    </row>
    <row r="1354" spans="1:10">
      <c r="A1354" t="s">
        <v>3178</v>
      </c>
      <c r="B1354" s="1">
        <v>45267</v>
      </c>
      <c r="C1354" t="s">
        <v>1437</v>
      </c>
      <c r="D1354" t="s">
        <v>1686</v>
      </c>
      <c r="E1354" t="s">
        <v>1792</v>
      </c>
      <c r="F1354">
        <v>4</v>
      </c>
      <c r="G1354">
        <v>136.4</v>
      </c>
      <c r="H1354">
        <v>0.04</v>
      </c>
      <c r="I1354" t="s">
        <v>1829</v>
      </c>
      <c r="J1354">
        <v>523.77599999999995</v>
      </c>
    </row>
    <row r="1355" spans="1:10">
      <c r="A1355" t="s">
        <v>3179</v>
      </c>
      <c r="B1355" s="1">
        <v>45894</v>
      </c>
      <c r="C1355" t="s">
        <v>1246</v>
      </c>
      <c r="D1355" t="s">
        <v>1736</v>
      </c>
      <c r="E1355" t="s">
        <v>1801</v>
      </c>
      <c r="F1355">
        <v>1</v>
      </c>
      <c r="G1355">
        <v>509.63</v>
      </c>
      <c r="H1355">
        <v>0.27</v>
      </c>
      <c r="I1355" t="s">
        <v>1829</v>
      </c>
      <c r="J1355">
        <v>372.0299</v>
      </c>
    </row>
    <row r="1356" spans="1:10">
      <c r="A1356" t="s">
        <v>3180</v>
      </c>
      <c r="B1356" s="1">
        <v>45331</v>
      </c>
      <c r="C1356" t="s">
        <v>23</v>
      </c>
      <c r="D1356" t="s">
        <v>1742</v>
      </c>
      <c r="E1356" t="s">
        <v>1766</v>
      </c>
      <c r="F1356">
        <v>4</v>
      </c>
      <c r="G1356">
        <v>360.28</v>
      </c>
      <c r="H1356">
        <v>0.09</v>
      </c>
      <c r="I1356" t="s">
        <v>1829</v>
      </c>
      <c r="J1356">
        <v>1311.4192</v>
      </c>
    </row>
    <row r="1357" spans="1:10">
      <c r="A1357" t="s">
        <v>3181</v>
      </c>
      <c r="B1357" s="1">
        <v>45910</v>
      </c>
      <c r="C1357" t="s">
        <v>292</v>
      </c>
      <c r="D1357" t="s">
        <v>1726</v>
      </c>
      <c r="E1357" t="s">
        <v>1801</v>
      </c>
      <c r="F1357">
        <v>3</v>
      </c>
      <c r="G1357">
        <v>882.05</v>
      </c>
      <c r="H1357">
        <v>0.06</v>
      </c>
      <c r="I1357" t="s">
        <v>1826</v>
      </c>
      <c r="J1357">
        <v>2487.3809999999989</v>
      </c>
    </row>
    <row r="1358" spans="1:10">
      <c r="A1358" t="s">
        <v>3182</v>
      </c>
      <c r="B1358" s="1">
        <v>45564</v>
      </c>
      <c r="C1358" t="s">
        <v>640</v>
      </c>
      <c r="D1358" t="s">
        <v>1706</v>
      </c>
      <c r="E1358" t="s">
        <v>1782</v>
      </c>
      <c r="F1358">
        <v>3</v>
      </c>
      <c r="G1358">
        <v>141.54</v>
      </c>
      <c r="H1358">
        <v>0.12</v>
      </c>
      <c r="I1358" t="s">
        <v>1826</v>
      </c>
      <c r="J1358">
        <v>373.66559999999998</v>
      </c>
    </row>
    <row r="1359" spans="1:10">
      <c r="A1359" t="s">
        <v>3183</v>
      </c>
      <c r="B1359" s="1">
        <v>45461</v>
      </c>
      <c r="C1359" t="s">
        <v>168</v>
      </c>
      <c r="D1359" t="s">
        <v>1578</v>
      </c>
      <c r="E1359" t="s">
        <v>1769</v>
      </c>
      <c r="F1359">
        <v>3</v>
      </c>
      <c r="G1359">
        <v>83.5</v>
      </c>
      <c r="H1359">
        <v>0.23</v>
      </c>
      <c r="I1359" t="s">
        <v>1829</v>
      </c>
      <c r="J1359">
        <v>192.88499999999999</v>
      </c>
    </row>
    <row r="1360" spans="1:10">
      <c r="A1360" t="s">
        <v>3184</v>
      </c>
      <c r="B1360" s="1">
        <v>45258</v>
      </c>
      <c r="C1360" t="s">
        <v>425</v>
      </c>
      <c r="D1360" t="s">
        <v>1576</v>
      </c>
      <c r="E1360" t="s">
        <v>1776</v>
      </c>
      <c r="F1360">
        <v>2</v>
      </c>
      <c r="G1360">
        <v>629.73</v>
      </c>
      <c r="H1360">
        <v>7.0000000000000007E-2</v>
      </c>
      <c r="I1360" t="s">
        <v>1826</v>
      </c>
      <c r="J1360">
        <v>1171.2978000000001</v>
      </c>
    </row>
    <row r="1361" spans="1:10">
      <c r="A1361" t="s">
        <v>3185</v>
      </c>
      <c r="B1361" s="1">
        <v>45228</v>
      </c>
      <c r="C1361" t="s">
        <v>59</v>
      </c>
      <c r="D1361" t="s">
        <v>1614</v>
      </c>
      <c r="E1361" t="s">
        <v>1776</v>
      </c>
      <c r="F1361">
        <v>2</v>
      </c>
      <c r="G1361">
        <v>159.93</v>
      </c>
      <c r="H1361">
        <v>0.2</v>
      </c>
      <c r="I1361" t="s">
        <v>1829</v>
      </c>
      <c r="J1361">
        <v>255.88800000000001</v>
      </c>
    </row>
    <row r="1362" spans="1:10">
      <c r="A1362" t="s">
        <v>3186</v>
      </c>
      <c r="B1362" s="1">
        <v>45858</v>
      </c>
      <c r="C1362" t="s">
        <v>59</v>
      </c>
      <c r="D1362" t="s">
        <v>1638</v>
      </c>
      <c r="E1362" t="s">
        <v>1810</v>
      </c>
      <c r="F1362">
        <v>1</v>
      </c>
      <c r="G1362">
        <v>459.89</v>
      </c>
      <c r="H1362">
        <v>0.18</v>
      </c>
      <c r="I1362" t="s">
        <v>1829</v>
      </c>
      <c r="J1362">
        <v>377.10980000000001</v>
      </c>
    </row>
    <row r="1363" spans="1:10">
      <c r="A1363" t="s">
        <v>3187</v>
      </c>
      <c r="B1363" s="1">
        <v>45532</v>
      </c>
      <c r="C1363" t="s">
        <v>619</v>
      </c>
      <c r="D1363" t="s">
        <v>1614</v>
      </c>
      <c r="E1363" t="s">
        <v>1813</v>
      </c>
      <c r="F1363">
        <v>4</v>
      </c>
      <c r="G1363">
        <v>885.57</v>
      </c>
      <c r="H1363">
        <v>0.27</v>
      </c>
      <c r="I1363" t="s">
        <v>1824</v>
      </c>
      <c r="J1363">
        <v>2585.8643999999999</v>
      </c>
    </row>
    <row r="1364" spans="1:10">
      <c r="A1364" t="s">
        <v>3188</v>
      </c>
      <c r="B1364" s="1">
        <v>45454</v>
      </c>
      <c r="C1364" t="s">
        <v>1252</v>
      </c>
      <c r="D1364" t="s">
        <v>1656</v>
      </c>
      <c r="E1364" t="s">
        <v>1801</v>
      </c>
      <c r="F1364">
        <v>3</v>
      </c>
      <c r="G1364">
        <v>789.05</v>
      </c>
      <c r="H1364">
        <v>0</v>
      </c>
      <c r="I1364" t="s">
        <v>1826</v>
      </c>
      <c r="J1364">
        <v>2367.15</v>
      </c>
    </row>
    <row r="1365" spans="1:10">
      <c r="A1365" t="s">
        <v>3189</v>
      </c>
      <c r="B1365" s="1">
        <v>45244</v>
      </c>
      <c r="C1365" t="s">
        <v>517</v>
      </c>
      <c r="D1365" t="s">
        <v>1680</v>
      </c>
      <c r="E1365" t="s">
        <v>1752</v>
      </c>
      <c r="F1365">
        <v>1</v>
      </c>
      <c r="G1365">
        <v>570.52</v>
      </c>
      <c r="H1365">
        <v>0</v>
      </c>
      <c r="I1365" t="s">
        <v>1826</v>
      </c>
      <c r="J1365">
        <v>570.52</v>
      </c>
    </row>
    <row r="1366" spans="1:10">
      <c r="A1366" t="s">
        <v>3190</v>
      </c>
      <c r="B1366" s="1">
        <v>45322</v>
      </c>
      <c r="C1366" t="s">
        <v>592</v>
      </c>
      <c r="D1366" t="s">
        <v>1602</v>
      </c>
      <c r="E1366" t="s">
        <v>1804</v>
      </c>
      <c r="F1366">
        <v>4</v>
      </c>
      <c r="G1366">
        <v>310.79000000000002</v>
      </c>
      <c r="H1366">
        <v>0.22</v>
      </c>
      <c r="I1366" t="s">
        <v>1829</v>
      </c>
      <c r="J1366">
        <v>969.66480000000013</v>
      </c>
    </row>
    <row r="1367" spans="1:10">
      <c r="A1367" t="s">
        <v>3191</v>
      </c>
      <c r="B1367" s="1">
        <v>45757</v>
      </c>
      <c r="C1367" t="s">
        <v>214</v>
      </c>
      <c r="D1367" t="s">
        <v>1684</v>
      </c>
      <c r="E1367" t="s">
        <v>1807</v>
      </c>
      <c r="F1367">
        <v>4</v>
      </c>
      <c r="G1367">
        <v>255.67</v>
      </c>
      <c r="H1367">
        <v>0.17</v>
      </c>
      <c r="I1367" t="s">
        <v>1824</v>
      </c>
      <c r="J1367">
        <v>848.82439999999997</v>
      </c>
    </row>
    <row r="1368" spans="1:10">
      <c r="A1368" t="s">
        <v>3192</v>
      </c>
      <c r="B1368" s="1">
        <v>45397</v>
      </c>
      <c r="C1368" t="s">
        <v>444</v>
      </c>
      <c r="D1368" t="s">
        <v>1602</v>
      </c>
      <c r="E1368" t="s">
        <v>1804</v>
      </c>
      <c r="F1368">
        <v>2</v>
      </c>
      <c r="G1368">
        <v>270.66000000000003</v>
      </c>
      <c r="H1368">
        <v>0.1</v>
      </c>
      <c r="I1368" t="s">
        <v>1829</v>
      </c>
      <c r="J1368">
        <v>487.18799999999999</v>
      </c>
    </row>
    <row r="1369" spans="1:10">
      <c r="A1369" t="s">
        <v>3193</v>
      </c>
      <c r="B1369" s="1">
        <v>45914</v>
      </c>
      <c r="C1369" t="s">
        <v>945</v>
      </c>
      <c r="D1369" t="s">
        <v>1594</v>
      </c>
      <c r="E1369" t="s">
        <v>1807</v>
      </c>
      <c r="F1369">
        <v>3</v>
      </c>
      <c r="G1369">
        <v>373.35</v>
      </c>
      <c r="H1369">
        <v>0.2</v>
      </c>
      <c r="I1369" t="s">
        <v>1829</v>
      </c>
      <c r="J1369">
        <v>896.04000000000019</v>
      </c>
    </row>
    <row r="1370" spans="1:10">
      <c r="A1370" t="s">
        <v>3194</v>
      </c>
      <c r="B1370" s="1">
        <v>45432</v>
      </c>
      <c r="C1370" t="s">
        <v>144</v>
      </c>
      <c r="D1370" t="s">
        <v>1666</v>
      </c>
      <c r="E1370" t="s">
        <v>1792</v>
      </c>
      <c r="F1370">
        <v>2</v>
      </c>
      <c r="G1370">
        <v>23.58</v>
      </c>
      <c r="H1370">
        <v>0.02</v>
      </c>
      <c r="I1370" t="s">
        <v>1826</v>
      </c>
      <c r="J1370">
        <v>46.216799999999999</v>
      </c>
    </row>
    <row r="1371" spans="1:10">
      <c r="A1371" t="s">
        <v>3195</v>
      </c>
      <c r="B1371" s="1">
        <v>45798</v>
      </c>
      <c r="C1371" t="s">
        <v>32</v>
      </c>
      <c r="D1371" t="s">
        <v>1618</v>
      </c>
      <c r="E1371" t="s">
        <v>1779</v>
      </c>
      <c r="F1371">
        <v>4</v>
      </c>
      <c r="G1371">
        <v>185.67</v>
      </c>
      <c r="H1371">
        <v>0.21</v>
      </c>
      <c r="I1371" t="s">
        <v>1826</v>
      </c>
      <c r="J1371">
        <v>586.71719999999993</v>
      </c>
    </row>
    <row r="1372" spans="1:10">
      <c r="A1372" t="s">
        <v>3196</v>
      </c>
      <c r="B1372" s="1">
        <v>45396</v>
      </c>
      <c r="C1372" t="s">
        <v>417</v>
      </c>
      <c r="D1372" t="s">
        <v>1584</v>
      </c>
      <c r="E1372" t="s">
        <v>1797</v>
      </c>
      <c r="F1372">
        <v>3</v>
      </c>
      <c r="G1372">
        <v>928.74</v>
      </c>
      <c r="H1372">
        <v>0.27</v>
      </c>
      <c r="I1372" t="s">
        <v>1826</v>
      </c>
      <c r="J1372">
        <v>2033.9405999999999</v>
      </c>
    </row>
    <row r="1373" spans="1:10">
      <c r="A1373" t="s">
        <v>3197</v>
      </c>
      <c r="B1373" s="1">
        <v>45235</v>
      </c>
      <c r="C1373" t="s">
        <v>121</v>
      </c>
      <c r="D1373" t="s">
        <v>1716</v>
      </c>
      <c r="E1373" t="s">
        <v>1773</v>
      </c>
      <c r="F1373">
        <v>3</v>
      </c>
      <c r="G1373">
        <v>923.38</v>
      </c>
      <c r="H1373">
        <v>7.0000000000000007E-2</v>
      </c>
      <c r="I1373" t="s">
        <v>1829</v>
      </c>
      <c r="J1373">
        <v>2576.2302</v>
      </c>
    </row>
    <row r="1374" spans="1:10">
      <c r="A1374" t="s">
        <v>3198</v>
      </c>
      <c r="B1374" s="1">
        <v>45499</v>
      </c>
      <c r="C1374" t="s">
        <v>1425</v>
      </c>
      <c r="D1374" t="s">
        <v>1553</v>
      </c>
      <c r="E1374" t="s">
        <v>1786</v>
      </c>
      <c r="F1374">
        <v>2</v>
      </c>
      <c r="G1374">
        <v>409.26</v>
      </c>
      <c r="H1374">
        <v>0.1</v>
      </c>
      <c r="I1374" t="s">
        <v>1826</v>
      </c>
      <c r="J1374">
        <v>736.66800000000001</v>
      </c>
    </row>
    <row r="1375" spans="1:10">
      <c r="A1375" t="s">
        <v>3199</v>
      </c>
      <c r="B1375" s="1">
        <v>45272</v>
      </c>
      <c r="C1375" t="s">
        <v>812</v>
      </c>
      <c r="D1375" t="s">
        <v>1594</v>
      </c>
      <c r="E1375" t="s">
        <v>1779</v>
      </c>
      <c r="F1375">
        <v>2</v>
      </c>
      <c r="G1375">
        <v>608.46</v>
      </c>
      <c r="H1375">
        <v>0.16</v>
      </c>
      <c r="I1375" t="s">
        <v>1824</v>
      </c>
      <c r="J1375">
        <v>1022.2128</v>
      </c>
    </row>
    <row r="1376" spans="1:10">
      <c r="A1376" t="s">
        <v>3200</v>
      </c>
      <c r="B1376" s="1">
        <v>45785</v>
      </c>
      <c r="C1376" t="s">
        <v>690</v>
      </c>
      <c r="D1376" t="s">
        <v>1632</v>
      </c>
      <c r="E1376" t="s">
        <v>1813</v>
      </c>
      <c r="F1376">
        <v>4</v>
      </c>
      <c r="G1376">
        <v>150.47999999999999</v>
      </c>
      <c r="H1376">
        <v>0.09</v>
      </c>
      <c r="I1376" t="s">
        <v>1824</v>
      </c>
      <c r="J1376">
        <v>547.74720000000002</v>
      </c>
    </row>
    <row r="1377" spans="1:10">
      <c r="A1377" t="s">
        <v>3201</v>
      </c>
      <c r="B1377" s="1">
        <v>45534</v>
      </c>
      <c r="C1377" t="s">
        <v>785</v>
      </c>
      <c r="D1377" t="s">
        <v>1684</v>
      </c>
      <c r="E1377" t="s">
        <v>1799</v>
      </c>
      <c r="F1377">
        <v>4</v>
      </c>
      <c r="G1377">
        <v>207.41</v>
      </c>
      <c r="H1377">
        <v>0.02</v>
      </c>
      <c r="I1377" t="s">
        <v>1824</v>
      </c>
      <c r="J1377">
        <v>813.04719999999998</v>
      </c>
    </row>
    <row r="1378" spans="1:10">
      <c r="A1378" t="s">
        <v>3202</v>
      </c>
      <c r="B1378" s="1">
        <v>45803</v>
      </c>
      <c r="C1378" t="s">
        <v>571</v>
      </c>
      <c r="D1378" t="s">
        <v>1570</v>
      </c>
      <c r="E1378" t="s">
        <v>1776</v>
      </c>
      <c r="F1378">
        <v>1</v>
      </c>
      <c r="G1378">
        <v>56.59</v>
      </c>
      <c r="H1378">
        <v>0.15</v>
      </c>
      <c r="I1378" t="s">
        <v>1826</v>
      </c>
      <c r="J1378">
        <v>48.101500000000001</v>
      </c>
    </row>
    <row r="1379" spans="1:10">
      <c r="A1379" t="s">
        <v>3203</v>
      </c>
      <c r="B1379" s="1">
        <v>45667</v>
      </c>
      <c r="C1379" t="s">
        <v>1260</v>
      </c>
      <c r="D1379" t="s">
        <v>1626</v>
      </c>
      <c r="E1379" t="s">
        <v>1769</v>
      </c>
      <c r="F1379">
        <v>4</v>
      </c>
      <c r="G1379">
        <v>995.4</v>
      </c>
      <c r="H1379">
        <v>0.27</v>
      </c>
      <c r="I1379" t="s">
        <v>1824</v>
      </c>
      <c r="J1379">
        <v>2906.5680000000002</v>
      </c>
    </row>
    <row r="1380" spans="1:10">
      <c r="A1380" t="s">
        <v>3204</v>
      </c>
      <c r="B1380" s="1">
        <v>45656</v>
      </c>
      <c r="C1380" t="s">
        <v>238</v>
      </c>
      <c r="D1380" t="s">
        <v>1642</v>
      </c>
      <c r="E1380" t="s">
        <v>1794</v>
      </c>
      <c r="F1380">
        <v>2</v>
      </c>
      <c r="G1380">
        <v>591.33000000000004</v>
      </c>
      <c r="H1380">
        <v>0.24</v>
      </c>
      <c r="I1380" t="s">
        <v>1824</v>
      </c>
      <c r="J1380">
        <v>898.8216000000001</v>
      </c>
    </row>
    <row r="1381" spans="1:10">
      <c r="A1381" t="s">
        <v>3205</v>
      </c>
      <c r="B1381" s="1">
        <v>45869</v>
      </c>
      <c r="C1381" t="s">
        <v>1181</v>
      </c>
      <c r="D1381" t="s">
        <v>1644</v>
      </c>
      <c r="E1381" t="s">
        <v>1807</v>
      </c>
      <c r="F1381">
        <v>2</v>
      </c>
      <c r="G1381">
        <v>204.89</v>
      </c>
      <c r="H1381">
        <v>0.24</v>
      </c>
      <c r="I1381" t="s">
        <v>1824</v>
      </c>
      <c r="J1381">
        <v>311.43279999999999</v>
      </c>
    </row>
    <row r="1382" spans="1:10">
      <c r="A1382" t="s">
        <v>3206</v>
      </c>
      <c r="B1382" s="1">
        <v>45549</v>
      </c>
      <c r="C1382" t="s">
        <v>325</v>
      </c>
      <c r="D1382" t="s">
        <v>1678</v>
      </c>
      <c r="E1382" t="s">
        <v>1799</v>
      </c>
      <c r="F1382">
        <v>2</v>
      </c>
      <c r="G1382">
        <v>546.41</v>
      </c>
      <c r="H1382">
        <v>0.08</v>
      </c>
      <c r="I1382" t="s">
        <v>1829</v>
      </c>
      <c r="J1382">
        <v>1005.3944</v>
      </c>
    </row>
    <row r="1383" spans="1:10">
      <c r="A1383" t="s">
        <v>3207</v>
      </c>
      <c r="B1383" s="1">
        <v>45409</v>
      </c>
      <c r="C1383" t="s">
        <v>211</v>
      </c>
      <c r="D1383" t="s">
        <v>1584</v>
      </c>
      <c r="E1383" t="s">
        <v>1794</v>
      </c>
      <c r="F1383">
        <v>4</v>
      </c>
      <c r="G1383">
        <v>455.49</v>
      </c>
      <c r="H1383">
        <v>0.17</v>
      </c>
      <c r="I1383" t="s">
        <v>1824</v>
      </c>
      <c r="J1383">
        <v>1512.2267999999999</v>
      </c>
    </row>
    <row r="1384" spans="1:10">
      <c r="A1384" t="s">
        <v>3208</v>
      </c>
      <c r="B1384" s="1">
        <v>45374</v>
      </c>
      <c r="C1384" t="s">
        <v>1310</v>
      </c>
      <c r="D1384" t="s">
        <v>1568</v>
      </c>
      <c r="E1384" t="s">
        <v>1804</v>
      </c>
      <c r="F1384">
        <v>2</v>
      </c>
      <c r="G1384">
        <v>700.27</v>
      </c>
      <c r="H1384">
        <v>0.16</v>
      </c>
      <c r="I1384" t="s">
        <v>1824</v>
      </c>
      <c r="J1384">
        <v>1176.4536000000001</v>
      </c>
    </row>
    <row r="1385" spans="1:10">
      <c r="A1385" t="s">
        <v>3209</v>
      </c>
      <c r="B1385" s="1">
        <v>45282</v>
      </c>
      <c r="C1385" t="s">
        <v>1083</v>
      </c>
      <c r="D1385" t="s">
        <v>1712</v>
      </c>
      <c r="E1385" t="s">
        <v>1807</v>
      </c>
      <c r="F1385">
        <v>2</v>
      </c>
      <c r="G1385">
        <v>160.21</v>
      </c>
      <c r="H1385">
        <v>0.09</v>
      </c>
      <c r="I1385" t="s">
        <v>1824</v>
      </c>
      <c r="J1385">
        <v>291.5822</v>
      </c>
    </row>
    <row r="1386" spans="1:10">
      <c r="A1386" t="s">
        <v>3210</v>
      </c>
      <c r="B1386" s="1">
        <v>45742</v>
      </c>
      <c r="C1386" t="s">
        <v>127</v>
      </c>
      <c r="D1386" t="s">
        <v>1642</v>
      </c>
      <c r="E1386" t="s">
        <v>1792</v>
      </c>
      <c r="F1386">
        <v>1</v>
      </c>
      <c r="G1386">
        <v>713.63</v>
      </c>
      <c r="H1386">
        <v>0.28000000000000003</v>
      </c>
      <c r="I1386" t="s">
        <v>1829</v>
      </c>
      <c r="J1386">
        <v>513.81359999999995</v>
      </c>
    </row>
    <row r="1387" spans="1:10">
      <c r="A1387" t="s">
        <v>3211</v>
      </c>
      <c r="B1387" s="1">
        <v>45447</v>
      </c>
      <c r="C1387" t="s">
        <v>732</v>
      </c>
      <c r="D1387" t="s">
        <v>1734</v>
      </c>
      <c r="E1387" t="s">
        <v>1779</v>
      </c>
      <c r="F1387">
        <v>2</v>
      </c>
      <c r="G1387">
        <v>224.69</v>
      </c>
      <c r="H1387">
        <v>0.2</v>
      </c>
      <c r="I1387" t="s">
        <v>1829</v>
      </c>
      <c r="J1387">
        <v>359.50400000000002</v>
      </c>
    </row>
    <row r="1388" spans="1:10">
      <c r="A1388" t="s">
        <v>3212</v>
      </c>
      <c r="B1388" s="1">
        <v>45733</v>
      </c>
      <c r="C1388" t="s">
        <v>1400</v>
      </c>
      <c r="D1388" t="s">
        <v>1588</v>
      </c>
      <c r="E1388" t="s">
        <v>1799</v>
      </c>
      <c r="F1388">
        <v>2</v>
      </c>
      <c r="G1388">
        <v>740.57</v>
      </c>
      <c r="H1388">
        <v>0.06</v>
      </c>
      <c r="I1388" t="s">
        <v>1824</v>
      </c>
      <c r="J1388">
        <v>1392.2716</v>
      </c>
    </row>
    <row r="1389" spans="1:10">
      <c r="A1389" t="s">
        <v>3213</v>
      </c>
      <c r="B1389" s="1">
        <v>45373</v>
      </c>
      <c r="C1389" t="s">
        <v>481</v>
      </c>
      <c r="D1389" t="s">
        <v>1570</v>
      </c>
      <c r="E1389" t="s">
        <v>1766</v>
      </c>
      <c r="F1389">
        <v>3</v>
      </c>
      <c r="G1389">
        <v>250.14</v>
      </c>
      <c r="H1389">
        <v>0.23</v>
      </c>
      <c r="I1389" t="s">
        <v>1826</v>
      </c>
      <c r="J1389">
        <v>577.82339999999999</v>
      </c>
    </row>
    <row r="1390" spans="1:10">
      <c r="A1390" t="s">
        <v>3214</v>
      </c>
      <c r="B1390" s="1">
        <v>45655</v>
      </c>
      <c r="C1390" t="s">
        <v>89</v>
      </c>
      <c r="D1390" t="s">
        <v>1744</v>
      </c>
      <c r="E1390" t="s">
        <v>1813</v>
      </c>
      <c r="F1390">
        <v>3</v>
      </c>
      <c r="G1390">
        <v>34.97</v>
      </c>
      <c r="H1390">
        <v>0.01</v>
      </c>
      <c r="I1390" t="s">
        <v>1824</v>
      </c>
      <c r="J1390">
        <v>103.8609</v>
      </c>
    </row>
    <row r="1391" spans="1:10">
      <c r="A1391" t="s">
        <v>3215</v>
      </c>
      <c r="B1391" s="1">
        <v>45868</v>
      </c>
      <c r="C1391" t="s">
        <v>960</v>
      </c>
      <c r="D1391" t="s">
        <v>1632</v>
      </c>
      <c r="E1391" t="s">
        <v>1804</v>
      </c>
      <c r="F1391">
        <v>1</v>
      </c>
      <c r="G1391">
        <v>653.91</v>
      </c>
      <c r="H1391">
        <v>0.3</v>
      </c>
      <c r="I1391" t="s">
        <v>1826</v>
      </c>
      <c r="J1391">
        <v>457.73700000000002</v>
      </c>
    </row>
    <row r="1392" spans="1:10">
      <c r="A1392" t="s">
        <v>3216</v>
      </c>
      <c r="B1392" s="1">
        <v>45338</v>
      </c>
      <c r="C1392" t="s">
        <v>1136</v>
      </c>
      <c r="D1392" t="s">
        <v>1680</v>
      </c>
      <c r="E1392" t="s">
        <v>1766</v>
      </c>
      <c r="F1392">
        <v>1</v>
      </c>
      <c r="G1392">
        <v>997.87</v>
      </c>
      <c r="H1392">
        <v>0.24</v>
      </c>
      <c r="I1392" t="s">
        <v>1824</v>
      </c>
      <c r="J1392">
        <v>758.38120000000004</v>
      </c>
    </row>
    <row r="1393" spans="1:10">
      <c r="A1393" t="s">
        <v>3217</v>
      </c>
      <c r="B1393" s="1">
        <v>45349</v>
      </c>
      <c r="C1393" t="s">
        <v>678</v>
      </c>
      <c r="D1393" t="s">
        <v>1726</v>
      </c>
      <c r="E1393" t="s">
        <v>1799</v>
      </c>
      <c r="F1393">
        <v>1</v>
      </c>
      <c r="G1393">
        <v>174.27</v>
      </c>
      <c r="H1393">
        <v>0.27</v>
      </c>
      <c r="I1393" t="s">
        <v>1829</v>
      </c>
      <c r="J1393">
        <v>127.2171</v>
      </c>
    </row>
    <row r="1394" spans="1:10">
      <c r="A1394" t="s">
        <v>3218</v>
      </c>
      <c r="B1394" s="1">
        <v>45368</v>
      </c>
      <c r="C1394" t="s">
        <v>402</v>
      </c>
      <c r="D1394" t="s">
        <v>1646</v>
      </c>
      <c r="E1394" t="s">
        <v>1779</v>
      </c>
      <c r="F1394">
        <v>3</v>
      </c>
      <c r="G1394">
        <v>847.44</v>
      </c>
      <c r="H1394">
        <v>0.17</v>
      </c>
      <c r="I1394" t="s">
        <v>1824</v>
      </c>
      <c r="J1394">
        <v>2110.1255999999998</v>
      </c>
    </row>
    <row r="1395" spans="1:10">
      <c r="A1395" t="s">
        <v>3219</v>
      </c>
      <c r="B1395" s="1">
        <v>45243</v>
      </c>
      <c r="C1395" t="s">
        <v>1328</v>
      </c>
      <c r="D1395" t="s">
        <v>1549</v>
      </c>
      <c r="E1395" t="s">
        <v>1761</v>
      </c>
      <c r="F1395">
        <v>1</v>
      </c>
      <c r="G1395">
        <v>493.45</v>
      </c>
      <c r="H1395">
        <v>0.09</v>
      </c>
      <c r="I1395" t="s">
        <v>1824</v>
      </c>
      <c r="J1395">
        <v>449.03949999999998</v>
      </c>
    </row>
    <row r="1396" spans="1:10">
      <c r="A1396" t="s">
        <v>3220</v>
      </c>
      <c r="B1396" s="1">
        <v>45577</v>
      </c>
      <c r="C1396" t="s">
        <v>746</v>
      </c>
      <c r="D1396" t="s">
        <v>1672</v>
      </c>
      <c r="E1396" t="s">
        <v>1761</v>
      </c>
      <c r="F1396">
        <v>4</v>
      </c>
      <c r="G1396">
        <v>111.66</v>
      </c>
      <c r="H1396">
        <v>0.14000000000000001</v>
      </c>
      <c r="I1396" t="s">
        <v>1824</v>
      </c>
      <c r="J1396">
        <v>384.11040000000003</v>
      </c>
    </row>
    <row r="1397" spans="1:10">
      <c r="A1397" t="s">
        <v>3221</v>
      </c>
      <c r="B1397" s="1">
        <v>45343</v>
      </c>
      <c r="C1397" t="s">
        <v>884</v>
      </c>
      <c r="D1397" t="s">
        <v>1728</v>
      </c>
      <c r="E1397" t="s">
        <v>1792</v>
      </c>
      <c r="F1397">
        <v>1</v>
      </c>
      <c r="G1397">
        <v>413.65</v>
      </c>
      <c r="H1397">
        <v>0.1</v>
      </c>
      <c r="I1397" t="s">
        <v>1829</v>
      </c>
      <c r="J1397">
        <v>372.28500000000003</v>
      </c>
    </row>
    <row r="1398" spans="1:10">
      <c r="A1398" t="s">
        <v>3222</v>
      </c>
      <c r="B1398" s="1">
        <v>45744</v>
      </c>
      <c r="C1398" t="s">
        <v>1464</v>
      </c>
      <c r="D1398" t="s">
        <v>1726</v>
      </c>
      <c r="E1398" t="s">
        <v>1786</v>
      </c>
      <c r="F1398">
        <v>1</v>
      </c>
      <c r="G1398">
        <v>317.14999999999998</v>
      </c>
      <c r="H1398">
        <v>0.24</v>
      </c>
      <c r="I1398" t="s">
        <v>1829</v>
      </c>
      <c r="J1398">
        <v>241.03399999999999</v>
      </c>
    </row>
    <row r="1399" spans="1:10">
      <c r="A1399" t="s">
        <v>3223</v>
      </c>
      <c r="B1399" s="1">
        <v>45873</v>
      </c>
      <c r="C1399" t="s">
        <v>1124</v>
      </c>
      <c r="D1399" t="s">
        <v>1724</v>
      </c>
      <c r="E1399" t="s">
        <v>1757</v>
      </c>
      <c r="F1399">
        <v>3</v>
      </c>
      <c r="G1399">
        <v>642.94000000000005</v>
      </c>
      <c r="H1399">
        <v>0.05</v>
      </c>
      <c r="I1399" t="s">
        <v>1829</v>
      </c>
      <c r="J1399">
        <v>1832.3789999999999</v>
      </c>
    </row>
    <row r="1400" spans="1:10">
      <c r="A1400" t="s">
        <v>3224</v>
      </c>
      <c r="B1400" s="1">
        <v>45601</v>
      </c>
      <c r="C1400" t="s">
        <v>455</v>
      </c>
      <c r="D1400" t="s">
        <v>1662</v>
      </c>
      <c r="E1400" t="s">
        <v>1789</v>
      </c>
      <c r="F1400">
        <v>4</v>
      </c>
      <c r="G1400">
        <v>559.59</v>
      </c>
      <c r="H1400">
        <v>0.19</v>
      </c>
      <c r="I1400" t="s">
        <v>1829</v>
      </c>
      <c r="J1400">
        <v>1813.0716</v>
      </c>
    </row>
    <row r="1401" spans="1:10">
      <c r="A1401" t="s">
        <v>3225</v>
      </c>
      <c r="B1401" s="1">
        <v>45458</v>
      </c>
      <c r="C1401" t="s">
        <v>399</v>
      </c>
      <c r="D1401" t="s">
        <v>1606</v>
      </c>
      <c r="E1401" t="s">
        <v>1810</v>
      </c>
      <c r="F1401">
        <v>1</v>
      </c>
      <c r="G1401">
        <v>758.54</v>
      </c>
      <c r="H1401">
        <v>0.28999999999999998</v>
      </c>
      <c r="I1401" t="s">
        <v>1826</v>
      </c>
      <c r="J1401">
        <v>538.5634</v>
      </c>
    </row>
    <row r="1402" spans="1:10">
      <c r="A1402" t="s">
        <v>3226</v>
      </c>
      <c r="B1402" s="1">
        <v>45649</v>
      </c>
      <c r="C1402" t="s">
        <v>1425</v>
      </c>
      <c r="D1402" t="s">
        <v>1708</v>
      </c>
      <c r="E1402" t="s">
        <v>1801</v>
      </c>
      <c r="F1402">
        <v>4</v>
      </c>
      <c r="G1402">
        <v>643.96</v>
      </c>
      <c r="H1402">
        <v>0.16</v>
      </c>
      <c r="I1402" t="s">
        <v>1826</v>
      </c>
      <c r="J1402">
        <v>2163.7055999999998</v>
      </c>
    </row>
    <row r="1403" spans="1:10">
      <c r="A1403" t="s">
        <v>3227</v>
      </c>
      <c r="B1403" s="1">
        <v>45653</v>
      </c>
      <c r="C1403" t="s">
        <v>779</v>
      </c>
      <c r="D1403" t="s">
        <v>1596</v>
      </c>
      <c r="E1403" t="s">
        <v>1786</v>
      </c>
      <c r="F1403">
        <v>1</v>
      </c>
      <c r="G1403">
        <v>882.73</v>
      </c>
      <c r="H1403">
        <v>0.1</v>
      </c>
      <c r="I1403" t="s">
        <v>1824</v>
      </c>
      <c r="J1403">
        <v>794.45699999999999</v>
      </c>
    </row>
    <row r="1404" spans="1:10">
      <c r="A1404" t="s">
        <v>3228</v>
      </c>
      <c r="B1404" s="1">
        <v>45378</v>
      </c>
      <c r="C1404" t="s">
        <v>1023</v>
      </c>
      <c r="D1404" t="s">
        <v>1730</v>
      </c>
      <c r="E1404" t="s">
        <v>1813</v>
      </c>
      <c r="F1404">
        <v>2</v>
      </c>
      <c r="G1404">
        <v>600.03</v>
      </c>
      <c r="H1404">
        <v>0.26</v>
      </c>
      <c r="I1404" t="s">
        <v>1826</v>
      </c>
      <c r="J1404">
        <v>888.0444</v>
      </c>
    </row>
    <row r="1405" spans="1:10">
      <c r="A1405" t="s">
        <v>3229</v>
      </c>
      <c r="B1405" s="1">
        <v>45638</v>
      </c>
      <c r="C1405" t="s">
        <v>526</v>
      </c>
      <c r="D1405" t="s">
        <v>1656</v>
      </c>
      <c r="E1405" t="s">
        <v>1773</v>
      </c>
      <c r="F1405">
        <v>2</v>
      </c>
      <c r="G1405">
        <v>628.83000000000004</v>
      </c>
      <c r="H1405">
        <v>7.0000000000000007E-2</v>
      </c>
      <c r="I1405" t="s">
        <v>1826</v>
      </c>
      <c r="J1405">
        <v>1169.6238000000001</v>
      </c>
    </row>
    <row r="1406" spans="1:10">
      <c r="A1406" t="s">
        <v>3230</v>
      </c>
      <c r="B1406" s="1">
        <v>45277</v>
      </c>
      <c r="C1406" t="s">
        <v>579</v>
      </c>
      <c r="D1406" t="s">
        <v>1710</v>
      </c>
      <c r="E1406" t="s">
        <v>1786</v>
      </c>
      <c r="F1406">
        <v>3</v>
      </c>
      <c r="G1406">
        <v>113.87</v>
      </c>
      <c r="H1406">
        <v>0.21</v>
      </c>
      <c r="I1406" t="s">
        <v>1829</v>
      </c>
      <c r="J1406">
        <v>269.87189999999998</v>
      </c>
    </row>
    <row r="1407" spans="1:10">
      <c r="A1407" t="s">
        <v>3231</v>
      </c>
      <c r="B1407" s="1">
        <v>45351</v>
      </c>
      <c r="C1407" t="s">
        <v>1298</v>
      </c>
      <c r="D1407" t="s">
        <v>1692</v>
      </c>
      <c r="E1407" t="s">
        <v>1779</v>
      </c>
      <c r="F1407">
        <v>4</v>
      </c>
      <c r="G1407">
        <v>282.07</v>
      </c>
      <c r="H1407">
        <v>0.18</v>
      </c>
      <c r="I1407" t="s">
        <v>1826</v>
      </c>
      <c r="J1407">
        <v>925.18960000000004</v>
      </c>
    </row>
    <row r="1408" spans="1:10">
      <c r="A1408" t="s">
        <v>3232</v>
      </c>
      <c r="B1408" s="1">
        <v>45290</v>
      </c>
      <c r="C1408" t="s">
        <v>523</v>
      </c>
      <c r="D1408" t="s">
        <v>1656</v>
      </c>
      <c r="E1408" t="s">
        <v>1776</v>
      </c>
      <c r="F1408">
        <v>3</v>
      </c>
      <c r="G1408">
        <v>676.77</v>
      </c>
      <c r="H1408">
        <v>0.17</v>
      </c>
      <c r="I1408" t="s">
        <v>1826</v>
      </c>
      <c r="J1408">
        <v>1685.1573000000001</v>
      </c>
    </row>
    <row r="1409" spans="1:10">
      <c r="A1409" t="s">
        <v>3233</v>
      </c>
      <c r="B1409" s="1">
        <v>45638</v>
      </c>
      <c r="C1409" t="s">
        <v>713</v>
      </c>
      <c r="D1409" t="s">
        <v>1560</v>
      </c>
      <c r="E1409" t="s">
        <v>1804</v>
      </c>
      <c r="F1409">
        <v>2</v>
      </c>
      <c r="G1409">
        <v>362.7</v>
      </c>
      <c r="H1409">
        <v>0.09</v>
      </c>
      <c r="I1409" t="s">
        <v>1824</v>
      </c>
      <c r="J1409">
        <v>660.11400000000003</v>
      </c>
    </row>
    <row r="1410" spans="1:10">
      <c r="A1410" t="s">
        <v>3234</v>
      </c>
      <c r="B1410" s="1">
        <v>45679</v>
      </c>
      <c r="C1410" t="s">
        <v>461</v>
      </c>
      <c r="D1410" t="s">
        <v>1574</v>
      </c>
      <c r="E1410" t="s">
        <v>1761</v>
      </c>
      <c r="F1410">
        <v>1</v>
      </c>
      <c r="G1410">
        <v>908.5</v>
      </c>
      <c r="H1410">
        <v>0.2</v>
      </c>
      <c r="I1410" t="s">
        <v>1829</v>
      </c>
      <c r="J1410">
        <v>726.80000000000007</v>
      </c>
    </row>
    <row r="1411" spans="1:10">
      <c r="A1411" t="s">
        <v>3235</v>
      </c>
      <c r="B1411" s="1">
        <v>45296</v>
      </c>
      <c r="C1411" t="s">
        <v>247</v>
      </c>
      <c r="D1411" t="s">
        <v>1598</v>
      </c>
      <c r="E1411" t="s">
        <v>1801</v>
      </c>
      <c r="F1411">
        <v>2</v>
      </c>
      <c r="G1411">
        <v>795.37</v>
      </c>
      <c r="H1411">
        <v>0.2</v>
      </c>
      <c r="I1411" t="s">
        <v>1829</v>
      </c>
      <c r="J1411">
        <v>1272.5920000000001</v>
      </c>
    </row>
    <row r="1412" spans="1:10">
      <c r="A1412" t="s">
        <v>3236</v>
      </c>
      <c r="B1412" s="1">
        <v>45760</v>
      </c>
      <c r="C1412" t="s">
        <v>487</v>
      </c>
      <c r="D1412" t="s">
        <v>1618</v>
      </c>
      <c r="E1412" t="s">
        <v>1769</v>
      </c>
      <c r="F1412">
        <v>2</v>
      </c>
      <c r="G1412">
        <v>326.85000000000002</v>
      </c>
      <c r="H1412">
        <v>0.17</v>
      </c>
      <c r="I1412" t="s">
        <v>1829</v>
      </c>
      <c r="J1412">
        <v>542.57100000000003</v>
      </c>
    </row>
    <row r="1413" spans="1:10">
      <c r="A1413" t="s">
        <v>3237</v>
      </c>
      <c r="B1413" s="1">
        <v>45603</v>
      </c>
      <c r="C1413" t="s">
        <v>1098</v>
      </c>
      <c r="D1413" t="s">
        <v>1660</v>
      </c>
      <c r="E1413" t="s">
        <v>1799</v>
      </c>
      <c r="F1413">
        <v>3</v>
      </c>
      <c r="G1413">
        <v>169.43</v>
      </c>
      <c r="H1413">
        <v>0.19</v>
      </c>
      <c r="I1413" t="s">
        <v>1824</v>
      </c>
      <c r="J1413">
        <v>411.71490000000011</v>
      </c>
    </row>
    <row r="1414" spans="1:10">
      <c r="A1414" t="s">
        <v>3238</v>
      </c>
      <c r="B1414" s="1">
        <v>45413</v>
      </c>
      <c r="C1414" t="s">
        <v>544</v>
      </c>
      <c r="D1414" t="s">
        <v>1714</v>
      </c>
      <c r="E1414" t="s">
        <v>1776</v>
      </c>
      <c r="F1414">
        <v>1</v>
      </c>
      <c r="G1414">
        <v>254.47</v>
      </c>
      <c r="H1414">
        <v>0.1</v>
      </c>
      <c r="I1414" t="s">
        <v>1824</v>
      </c>
      <c r="J1414">
        <v>229.023</v>
      </c>
    </row>
    <row r="1415" spans="1:10">
      <c r="A1415" t="s">
        <v>3239</v>
      </c>
      <c r="B1415" s="1">
        <v>45506</v>
      </c>
      <c r="C1415" t="s">
        <v>1298</v>
      </c>
      <c r="D1415" t="s">
        <v>1598</v>
      </c>
      <c r="E1415" t="s">
        <v>1804</v>
      </c>
      <c r="F1415">
        <v>4</v>
      </c>
      <c r="G1415">
        <v>627.73</v>
      </c>
      <c r="H1415">
        <v>0.11</v>
      </c>
      <c r="I1415" t="s">
        <v>1829</v>
      </c>
      <c r="J1415">
        <v>2234.7188000000001</v>
      </c>
    </row>
    <row r="1416" spans="1:10">
      <c r="A1416" t="s">
        <v>3240</v>
      </c>
      <c r="B1416" s="1">
        <v>45394</v>
      </c>
      <c r="C1416" t="s">
        <v>1160</v>
      </c>
      <c r="D1416" t="s">
        <v>1610</v>
      </c>
      <c r="E1416" t="s">
        <v>1813</v>
      </c>
      <c r="F1416">
        <v>4</v>
      </c>
      <c r="G1416">
        <v>327.25</v>
      </c>
      <c r="H1416">
        <v>0.13</v>
      </c>
      <c r="I1416" t="s">
        <v>1829</v>
      </c>
      <c r="J1416">
        <v>1138.83</v>
      </c>
    </row>
    <row r="1417" spans="1:10">
      <c r="A1417" t="s">
        <v>3241</v>
      </c>
      <c r="B1417" s="1">
        <v>45755</v>
      </c>
      <c r="C1417" t="s">
        <v>490</v>
      </c>
      <c r="D1417" t="s">
        <v>1666</v>
      </c>
      <c r="E1417" t="s">
        <v>1792</v>
      </c>
      <c r="F1417">
        <v>4</v>
      </c>
      <c r="G1417">
        <v>511.43</v>
      </c>
      <c r="H1417">
        <v>0.18</v>
      </c>
      <c r="I1417" t="s">
        <v>1829</v>
      </c>
      <c r="J1417">
        <v>1677.4903999999999</v>
      </c>
    </row>
    <row r="1418" spans="1:10">
      <c r="A1418" t="s">
        <v>3242</v>
      </c>
      <c r="B1418" s="1">
        <v>45473</v>
      </c>
      <c r="C1418" t="s">
        <v>550</v>
      </c>
      <c r="D1418" t="s">
        <v>1674</v>
      </c>
      <c r="E1418" t="s">
        <v>1807</v>
      </c>
      <c r="F1418">
        <v>4</v>
      </c>
      <c r="G1418">
        <v>194.67</v>
      </c>
      <c r="H1418">
        <v>0.23</v>
      </c>
      <c r="I1418" t="s">
        <v>1826</v>
      </c>
      <c r="J1418">
        <v>599.58359999999993</v>
      </c>
    </row>
    <row r="1419" spans="1:10">
      <c r="A1419" t="s">
        <v>3243</v>
      </c>
      <c r="B1419" s="1">
        <v>45304</v>
      </c>
      <c r="C1419" t="s">
        <v>221</v>
      </c>
      <c r="D1419" t="s">
        <v>1594</v>
      </c>
      <c r="E1419" t="s">
        <v>1757</v>
      </c>
      <c r="F1419">
        <v>2</v>
      </c>
      <c r="G1419">
        <v>54.51</v>
      </c>
      <c r="H1419">
        <v>7.0000000000000007E-2</v>
      </c>
      <c r="I1419" t="s">
        <v>1824</v>
      </c>
      <c r="J1419">
        <v>101.3886</v>
      </c>
    </row>
    <row r="1420" spans="1:10">
      <c r="A1420" t="s">
        <v>3244</v>
      </c>
      <c r="B1420" s="1">
        <v>45557</v>
      </c>
      <c r="C1420" t="s">
        <v>278</v>
      </c>
      <c r="D1420" t="s">
        <v>1672</v>
      </c>
      <c r="E1420" t="s">
        <v>1792</v>
      </c>
      <c r="F1420">
        <v>4</v>
      </c>
      <c r="G1420">
        <v>964</v>
      </c>
      <c r="H1420">
        <v>0.14000000000000001</v>
      </c>
      <c r="I1420" t="s">
        <v>1826</v>
      </c>
      <c r="J1420">
        <v>3316.16</v>
      </c>
    </row>
    <row r="1421" spans="1:10">
      <c r="A1421" t="s">
        <v>3245</v>
      </c>
      <c r="B1421" s="1">
        <v>45527</v>
      </c>
      <c r="C1421" t="s">
        <v>157</v>
      </c>
      <c r="D1421" t="s">
        <v>1726</v>
      </c>
      <c r="E1421" t="s">
        <v>1769</v>
      </c>
      <c r="F1421">
        <v>1</v>
      </c>
      <c r="G1421">
        <v>170.12</v>
      </c>
      <c r="H1421">
        <v>0.26</v>
      </c>
      <c r="I1421" t="s">
        <v>1826</v>
      </c>
      <c r="J1421">
        <v>125.8888</v>
      </c>
    </row>
    <row r="1422" spans="1:10">
      <c r="A1422" t="s">
        <v>3246</v>
      </c>
      <c r="B1422" s="1">
        <v>45875</v>
      </c>
      <c r="C1422" t="s">
        <v>511</v>
      </c>
      <c r="D1422" t="s">
        <v>1654</v>
      </c>
      <c r="E1422" t="s">
        <v>1813</v>
      </c>
      <c r="F1422">
        <v>2</v>
      </c>
      <c r="G1422">
        <v>664.5</v>
      </c>
      <c r="H1422">
        <v>0.23</v>
      </c>
      <c r="I1422" t="s">
        <v>1824</v>
      </c>
      <c r="J1422">
        <v>1023.33</v>
      </c>
    </row>
    <row r="1423" spans="1:10">
      <c r="A1423" t="s">
        <v>3247</v>
      </c>
      <c r="B1423" s="1">
        <v>45936</v>
      </c>
      <c r="C1423" t="s">
        <v>1160</v>
      </c>
      <c r="D1423" t="s">
        <v>1638</v>
      </c>
      <c r="E1423" t="s">
        <v>1789</v>
      </c>
      <c r="F1423">
        <v>4</v>
      </c>
      <c r="G1423">
        <v>557.51</v>
      </c>
      <c r="H1423">
        <v>0.11</v>
      </c>
      <c r="I1423" t="s">
        <v>1824</v>
      </c>
      <c r="J1423">
        <v>1984.7356</v>
      </c>
    </row>
    <row r="1424" spans="1:10">
      <c r="A1424" t="s">
        <v>3248</v>
      </c>
      <c r="B1424" s="1">
        <v>45807</v>
      </c>
      <c r="C1424" t="s">
        <v>1238</v>
      </c>
      <c r="D1424" t="s">
        <v>1728</v>
      </c>
      <c r="E1424" t="s">
        <v>1757</v>
      </c>
      <c r="F1424">
        <v>2</v>
      </c>
      <c r="G1424">
        <v>410</v>
      </c>
      <c r="H1424">
        <v>0.13</v>
      </c>
      <c r="I1424" t="s">
        <v>1829</v>
      </c>
      <c r="J1424">
        <v>713.4</v>
      </c>
    </row>
    <row r="1425" spans="1:10">
      <c r="A1425" t="s">
        <v>3249</v>
      </c>
      <c r="B1425" s="1">
        <v>45473</v>
      </c>
      <c r="C1425" t="s">
        <v>966</v>
      </c>
      <c r="D1425" t="s">
        <v>1714</v>
      </c>
      <c r="E1425" t="s">
        <v>1773</v>
      </c>
      <c r="F1425">
        <v>2</v>
      </c>
      <c r="G1425">
        <v>879.93</v>
      </c>
      <c r="H1425">
        <v>0.28999999999999998</v>
      </c>
      <c r="I1425" t="s">
        <v>1829</v>
      </c>
      <c r="J1425">
        <v>1249.5006000000001</v>
      </c>
    </row>
    <row r="1426" spans="1:10">
      <c r="A1426" t="s">
        <v>3250</v>
      </c>
      <c r="B1426" s="1">
        <v>45664</v>
      </c>
      <c r="C1426" t="s">
        <v>40</v>
      </c>
      <c r="D1426" t="s">
        <v>1574</v>
      </c>
      <c r="E1426" t="s">
        <v>1810</v>
      </c>
      <c r="F1426">
        <v>1</v>
      </c>
      <c r="G1426">
        <v>350.58</v>
      </c>
      <c r="H1426">
        <v>0.03</v>
      </c>
      <c r="I1426" t="s">
        <v>1829</v>
      </c>
      <c r="J1426">
        <v>340.06259999999997</v>
      </c>
    </row>
    <row r="1427" spans="1:10">
      <c r="A1427" t="s">
        <v>3251</v>
      </c>
      <c r="B1427" s="1">
        <v>45633</v>
      </c>
      <c r="C1427" t="s">
        <v>1098</v>
      </c>
      <c r="D1427" t="s">
        <v>1664</v>
      </c>
      <c r="E1427" t="s">
        <v>1766</v>
      </c>
      <c r="F1427">
        <v>4</v>
      </c>
      <c r="G1427">
        <v>348.58</v>
      </c>
      <c r="H1427">
        <v>0.16</v>
      </c>
      <c r="I1427" t="s">
        <v>1824</v>
      </c>
      <c r="J1427">
        <v>1171.2288000000001</v>
      </c>
    </row>
    <row r="1428" spans="1:10">
      <c r="A1428" t="s">
        <v>3252</v>
      </c>
      <c r="B1428" s="1">
        <v>45548</v>
      </c>
      <c r="C1428" t="s">
        <v>1417</v>
      </c>
      <c r="D1428" t="s">
        <v>1598</v>
      </c>
      <c r="E1428" t="s">
        <v>1766</v>
      </c>
      <c r="F1428">
        <v>3</v>
      </c>
      <c r="G1428">
        <v>247.66</v>
      </c>
      <c r="H1428">
        <v>0.02</v>
      </c>
      <c r="I1428" t="s">
        <v>1829</v>
      </c>
      <c r="J1428">
        <v>728.12040000000002</v>
      </c>
    </row>
    <row r="1429" spans="1:10">
      <c r="A1429" t="s">
        <v>3253</v>
      </c>
      <c r="B1429" s="1">
        <v>45244</v>
      </c>
      <c r="C1429" t="s">
        <v>1211</v>
      </c>
      <c r="D1429" t="s">
        <v>1626</v>
      </c>
      <c r="E1429" t="s">
        <v>1801</v>
      </c>
      <c r="F1429">
        <v>3</v>
      </c>
      <c r="G1429">
        <v>836.27</v>
      </c>
      <c r="H1429">
        <v>0.16</v>
      </c>
      <c r="I1429" t="s">
        <v>1824</v>
      </c>
      <c r="J1429">
        <v>2107.4004</v>
      </c>
    </row>
    <row r="1430" spans="1:10">
      <c r="A1430" t="s">
        <v>3254</v>
      </c>
      <c r="B1430" s="1">
        <v>45753</v>
      </c>
      <c r="C1430" t="s">
        <v>640</v>
      </c>
      <c r="D1430" t="s">
        <v>1576</v>
      </c>
      <c r="E1430" t="s">
        <v>1789</v>
      </c>
      <c r="F1430">
        <v>3</v>
      </c>
      <c r="G1430">
        <v>696.74</v>
      </c>
      <c r="H1430">
        <v>0.13</v>
      </c>
      <c r="I1430" t="s">
        <v>1829</v>
      </c>
      <c r="J1430">
        <v>1818.4914000000001</v>
      </c>
    </row>
    <row r="1431" spans="1:10">
      <c r="A1431" t="s">
        <v>3255</v>
      </c>
      <c r="B1431" s="1">
        <v>45804</v>
      </c>
      <c r="C1431" t="s">
        <v>785</v>
      </c>
      <c r="D1431" t="s">
        <v>1736</v>
      </c>
      <c r="E1431" t="s">
        <v>1797</v>
      </c>
      <c r="F1431">
        <v>2</v>
      </c>
      <c r="G1431">
        <v>822.59</v>
      </c>
      <c r="H1431">
        <v>0.22</v>
      </c>
      <c r="I1431" t="s">
        <v>1826</v>
      </c>
      <c r="J1431">
        <v>1283.2403999999999</v>
      </c>
    </row>
    <row r="1432" spans="1:10">
      <c r="A1432" t="s">
        <v>3256</v>
      </c>
      <c r="B1432" s="1">
        <v>45263</v>
      </c>
      <c r="C1432" t="s">
        <v>719</v>
      </c>
      <c r="D1432" t="s">
        <v>1706</v>
      </c>
      <c r="E1432" t="s">
        <v>1761</v>
      </c>
      <c r="F1432">
        <v>1</v>
      </c>
      <c r="G1432">
        <v>462.23</v>
      </c>
      <c r="H1432">
        <v>0.3</v>
      </c>
      <c r="I1432" t="s">
        <v>1826</v>
      </c>
      <c r="J1432">
        <v>323.56099999999998</v>
      </c>
    </row>
    <row r="1433" spans="1:10">
      <c r="A1433" t="s">
        <v>3257</v>
      </c>
      <c r="B1433" s="1">
        <v>45906</v>
      </c>
      <c r="C1433" t="s">
        <v>1383</v>
      </c>
      <c r="D1433" t="s">
        <v>1632</v>
      </c>
      <c r="E1433" t="s">
        <v>1807</v>
      </c>
      <c r="F1433">
        <v>1</v>
      </c>
      <c r="G1433">
        <v>361.09</v>
      </c>
      <c r="H1433">
        <v>0.06</v>
      </c>
      <c r="I1433" t="s">
        <v>1826</v>
      </c>
      <c r="J1433">
        <v>339.42459999999988</v>
      </c>
    </row>
    <row r="1434" spans="1:10">
      <c r="A1434" t="s">
        <v>3258</v>
      </c>
      <c r="B1434" s="1">
        <v>45243</v>
      </c>
      <c r="C1434" t="s">
        <v>1196</v>
      </c>
      <c r="D1434" t="s">
        <v>1694</v>
      </c>
      <c r="E1434" t="s">
        <v>1813</v>
      </c>
      <c r="F1434">
        <v>3</v>
      </c>
      <c r="G1434">
        <v>59.37</v>
      </c>
      <c r="H1434">
        <v>0.03</v>
      </c>
      <c r="I1434" t="s">
        <v>1826</v>
      </c>
      <c r="J1434">
        <v>172.76669999999999</v>
      </c>
    </row>
    <row r="1435" spans="1:10">
      <c r="A1435" t="s">
        <v>3259</v>
      </c>
      <c r="B1435" s="1">
        <v>45686</v>
      </c>
      <c r="C1435" t="s">
        <v>144</v>
      </c>
      <c r="D1435" t="s">
        <v>1628</v>
      </c>
      <c r="E1435" t="s">
        <v>1757</v>
      </c>
      <c r="F1435">
        <v>3</v>
      </c>
      <c r="G1435">
        <v>765.21</v>
      </c>
      <c r="H1435">
        <v>0.14000000000000001</v>
      </c>
      <c r="I1435" t="s">
        <v>1829</v>
      </c>
      <c r="J1435">
        <v>1974.2418</v>
      </c>
    </row>
    <row r="1436" spans="1:10">
      <c r="A1436" t="s">
        <v>3260</v>
      </c>
      <c r="B1436" s="1">
        <v>45472</v>
      </c>
      <c r="C1436" t="s">
        <v>779</v>
      </c>
      <c r="D1436" t="s">
        <v>1612</v>
      </c>
      <c r="E1436" t="s">
        <v>1794</v>
      </c>
      <c r="F1436">
        <v>4</v>
      </c>
      <c r="G1436">
        <v>303.56</v>
      </c>
      <c r="H1436">
        <v>0.2</v>
      </c>
      <c r="I1436" t="s">
        <v>1829</v>
      </c>
      <c r="J1436">
        <v>971.39200000000005</v>
      </c>
    </row>
    <row r="1437" spans="1:10">
      <c r="A1437" t="s">
        <v>3261</v>
      </c>
      <c r="B1437" s="1">
        <v>45779</v>
      </c>
      <c r="C1437" t="s">
        <v>1371</v>
      </c>
      <c r="D1437" t="s">
        <v>1602</v>
      </c>
      <c r="E1437" t="s">
        <v>1752</v>
      </c>
      <c r="F1437">
        <v>1</v>
      </c>
      <c r="G1437">
        <v>640.92999999999995</v>
      </c>
      <c r="H1437">
        <v>0.19</v>
      </c>
      <c r="I1437" t="s">
        <v>1826</v>
      </c>
      <c r="J1437">
        <v>519.15329999999994</v>
      </c>
    </row>
    <row r="1438" spans="1:10">
      <c r="A1438" t="s">
        <v>3262</v>
      </c>
      <c r="B1438" s="1">
        <v>45830</v>
      </c>
      <c r="C1438" t="s">
        <v>576</v>
      </c>
      <c r="D1438" t="s">
        <v>1720</v>
      </c>
      <c r="E1438" t="s">
        <v>1789</v>
      </c>
      <c r="F1438">
        <v>2</v>
      </c>
      <c r="G1438">
        <v>611.25</v>
      </c>
      <c r="H1438">
        <v>0.22</v>
      </c>
      <c r="I1438" t="s">
        <v>1824</v>
      </c>
      <c r="J1438">
        <v>953.55000000000007</v>
      </c>
    </row>
    <row r="1439" spans="1:10">
      <c r="A1439" t="s">
        <v>3263</v>
      </c>
      <c r="B1439" s="1">
        <v>45756</v>
      </c>
      <c r="C1439" t="s">
        <v>1422</v>
      </c>
      <c r="D1439" t="s">
        <v>1680</v>
      </c>
      <c r="E1439" t="s">
        <v>1757</v>
      </c>
      <c r="F1439">
        <v>1</v>
      </c>
      <c r="G1439">
        <v>209.93</v>
      </c>
      <c r="H1439">
        <v>0.21</v>
      </c>
      <c r="I1439" t="s">
        <v>1824</v>
      </c>
      <c r="J1439">
        <v>165.84469999999999</v>
      </c>
    </row>
    <row r="1440" spans="1:10">
      <c r="A1440" t="s">
        <v>3264</v>
      </c>
      <c r="B1440" s="1">
        <v>45847</v>
      </c>
      <c r="C1440" t="s">
        <v>387</v>
      </c>
      <c r="D1440" t="s">
        <v>1746</v>
      </c>
      <c r="E1440" t="s">
        <v>1789</v>
      </c>
      <c r="F1440">
        <v>3</v>
      </c>
      <c r="G1440">
        <v>130.38999999999999</v>
      </c>
      <c r="H1440">
        <v>0.24</v>
      </c>
      <c r="I1440" t="s">
        <v>1826</v>
      </c>
      <c r="J1440">
        <v>297.28919999999999</v>
      </c>
    </row>
    <row r="1441" spans="1:10">
      <c r="A1441" t="s">
        <v>3265</v>
      </c>
      <c r="B1441" s="1">
        <v>45322</v>
      </c>
      <c r="C1441" t="s">
        <v>923</v>
      </c>
      <c r="D1441" t="s">
        <v>1734</v>
      </c>
      <c r="E1441" t="s">
        <v>1779</v>
      </c>
      <c r="F1441">
        <v>2</v>
      </c>
      <c r="G1441">
        <v>846.18</v>
      </c>
      <c r="H1441">
        <v>0.1</v>
      </c>
      <c r="I1441" t="s">
        <v>1829</v>
      </c>
      <c r="J1441">
        <v>1523.124</v>
      </c>
    </row>
    <row r="1442" spans="1:10">
      <c r="A1442" t="s">
        <v>3266</v>
      </c>
      <c r="B1442" s="1">
        <v>45829</v>
      </c>
      <c r="C1442" t="s">
        <v>1109</v>
      </c>
      <c r="D1442" t="s">
        <v>1688</v>
      </c>
      <c r="E1442" t="s">
        <v>1799</v>
      </c>
      <c r="F1442">
        <v>2</v>
      </c>
      <c r="G1442">
        <v>424.53</v>
      </c>
      <c r="H1442">
        <v>0.14000000000000001</v>
      </c>
      <c r="I1442" t="s">
        <v>1829</v>
      </c>
      <c r="J1442">
        <v>730.19159999999999</v>
      </c>
    </row>
    <row r="1443" spans="1:10">
      <c r="A1443" t="s">
        <v>3267</v>
      </c>
      <c r="B1443" s="1">
        <v>45539</v>
      </c>
      <c r="C1443" t="s">
        <v>824</v>
      </c>
      <c r="D1443" t="s">
        <v>1724</v>
      </c>
      <c r="E1443" t="s">
        <v>1799</v>
      </c>
      <c r="F1443">
        <v>4</v>
      </c>
      <c r="G1443">
        <v>450.42</v>
      </c>
      <c r="H1443">
        <v>0.08</v>
      </c>
      <c r="I1443" t="s">
        <v>1829</v>
      </c>
      <c r="J1443">
        <v>1657.5455999999999</v>
      </c>
    </row>
    <row r="1444" spans="1:10">
      <c r="A1444" t="s">
        <v>3268</v>
      </c>
      <c r="B1444" s="1">
        <v>45893</v>
      </c>
      <c r="C1444" t="s">
        <v>523</v>
      </c>
      <c r="D1444" t="s">
        <v>1600</v>
      </c>
      <c r="E1444" t="s">
        <v>1786</v>
      </c>
      <c r="F1444">
        <v>4</v>
      </c>
      <c r="G1444">
        <v>896.91</v>
      </c>
      <c r="H1444">
        <v>0.1</v>
      </c>
      <c r="I1444" t="s">
        <v>1824</v>
      </c>
      <c r="J1444">
        <v>3228.8760000000002</v>
      </c>
    </row>
    <row r="1445" spans="1:10">
      <c r="A1445" t="s">
        <v>3269</v>
      </c>
      <c r="B1445" s="1">
        <v>45814</v>
      </c>
      <c r="C1445" t="s">
        <v>1492</v>
      </c>
      <c r="D1445" t="s">
        <v>1742</v>
      </c>
      <c r="E1445" t="s">
        <v>1789</v>
      </c>
      <c r="F1445">
        <v>3</v>
      </c>
      <c r="G1445">
        <v>679.38</v>
      </c>
      <c r="H1445">
        <v>0.3</v>
      </c>
      <c r="I1445" t="s">
        <v>1829</v>
      </c>
      <c r="J1445">
        <v>1426.6980000000001</v>
      </c>
    </row>
    <row r="1446" spans="1:10">
      <c r="A1446" t="s">
        <v>3270</v>
      </c>
      <c r="B1446" s="1">
        <v>45571</v>
      </c>
      <c r="C1446" t="s">
        <v>75</v>
      </c>
      <c r="D1446" t="s">
        <v>1708</v>
      </c>
      <c r="E1446" t="s">
        <v>1804</v>
      </c>
      <c r="F1446">
        <v>3</v>
      </c>
      <c r="G1446">
        <v>483.63</v>
      </c>
      <c r="H1446">
        <v>0</v>
      </c>
      <c r="I1446" t="s">
        <v>1824</v>
      </c>
      <c r="J1446">
        <v>1450.89</v>
      </c>
    </row>
    <row r="1447" spans="1:10">
      <c r="A1447" t="s">
        <v>3271</v>
      </c>
      <c r="B1447" s="1">
        <v>45542</v>
      </c>
      <c r="C1447" t="s">
        <v>124</v>
      </c>
      <c r="D1447" t="s">
        <v>1626</v>
      </c>
      <c r="E1447" t="s">
        <v>1752</v>
      </c>
      <c r="F1447">
        <v>3</v>
      </c>
      <c r="G1447">
        <v>158.27000000000001</v>
      </c>
      <c r="H1447">
        <v>0.24</v>
      </c>
      <c r="I1447" t="s">
        <v>1829</v>
      </c>
      <c r="J1447">
        <v>360.85559999999998</v>
      </c>
    </row>
    <row r="1448" spans="1:10">
      <c r="A1448" t="s">
        <v>3272</v>
      </c>
      <c r="B1448" s="1">
        <v>45758</v>
      </c>
      <c r="C1448" t="s">
        <v>402</v>
      </c>
      <c r="D1448" t="s">
        <v>1549</v>
      </c>
      <c r="E1448" t="s">
        <v>1801</v>
      </c>
      <c r="F1448">
        <v>4</v>
      </c>
      <c r="G1448">
        <v>601.5</v>
      </c>
      <c r="H1448">
        <v>0.18</v>
      </c>
      <c r="I1448" t="s">
        <v>1824</v>
      </c>
      <c r="J1448">
        <v>1972.92</v>
      </c>
    </row>
    <row r="1449" spans="1:10">
      <c r="A1449" t="s">
        <v>3273</v>
      </c>
      <c r="B1449" s="1">
        <v>45709</v>
      </c>
      <c r="C1449" t="s">
        <v>255</v>
      </c>
      <c r="D1449" t="s">
        <v>1610</v>
      </c>
      <c r="E1449" t="s">
        <v>1810</v>
      </c>
      <c r="F1449">
        <v>2</v>
      </c>
      <c r="G1449">
        <v>46.39</v>
      </c>
      <c r="H1449">
        <v>7.0000000000000007E-2</v>
      </c>
      <c r="I1449" t="s">
        <v>1824</v>
      </c>
      <c r="J1449">
        <v>86.285399999999996</v>
      </c>
    </row>
    <row r="1450" spans="1:10">
      <c r="A1450" t="s">
        <v>3274</v>
      </c>
      <c r="B1450" s="1">
        <v>45587</v>
      </c>
      <c r="C1450" t="s">
        <v>414</v>
      </c>
      <c r="D1450" t="s">
        <v>1712</v>
      </c>
      <c r="E1450" t="s">
        <v>1782</v>
      </c>
      <c r="F1450">
        <v>4</v>
      </c>
      <c r="G1450">
        <v>892.28</v>
      </c>
      <c r="H1450">
        <v>0.23</v>
      </c>
      <c r="I1450" t="s">
        <v>1824</v>
      </c>
      <c r="J1450">
        <v>2748.2224000000001</v>
      </c>
    </row>
    <row r="1451" spans="1:10">
      <c r="A1451" t="s">
        <v>3275</v>
      </c>
      <c r="B1451" s="1">
        <v>45494</v>
      </c>
      <c r="C1451" t="s">
        <v>716</v>
      </c>
      <c r="D1451" t="s">
        <v>1568</v>
      </c>
      <c r="E1451" t="s">
        <v>1779</v>
      </c>
      <c r="F1451">
        <v>2</v>
      </c>
      <c r="G1451">
        <v>164.23</v>
      </c>
      <c r="H1451">
        <v>0.17</v>
      </c>
      <c r="I1451" t="s">
        <v>1824</v>
      </c>
      <c r="J1451">
        <v>272.62180000000001</v>
      </c>
    </row>
    <row r="1452" spans="1:10">
      <c r="A1452" t="s">
        <v>3276</v>
      </c>
      <c r="B1452" s="1">
        <v>45305</v>
      </c>
      <c r="C1452" t="s">
        <v>1397</v>
      </c>
      <c r="D1452" t="s">
        <v>1565</v>
      </c>
      <c r="E1452" t="s">
        <v>1779</v>
      </c>
      <c r="F1452">
        <v>1</v>
      </c>
      <c r="G1452">
        <v>484.23</v>
      </c>
      <c r="H1452">
        <v>0.12</v>
      </c>
      <c r="I1452" t="s">
        <v>1829</v>
      </c>
      <c r="J1452">
        <v>426.12240000000003</v>
      </c>
    </row>
    <row r="1453" spans="1:10">
      <c r="A1453" t="s">
        <v>3277</v>
      </c>
      <c r="B1453" s="1">
        <v>45383</v>
      </c>
      <c r="C1453" t="s">
        <v>32</v>
      </c>
      <c r="D1453" t="s">
        <v>1618</v>
      </c>
      <c r="E1453" t="s">
        <v>1810</v>
      </c>
      <c r="F1453">
        <v>3</v>
      </c>
      <c r="G1453">
        <v>341.51</v>
      </c>
      <c r="H1453">
        <v>0.22</v>
      </c>
      <c r="I1453" t="s">
        <v>1829</v>
      </c>
      <c r="J1453">
        <v>799.13340000000005</v>
      </c>
    </row>
    <row r="1454" spans="1:10">
      <c r="A1454" t="s">
        <v>3278</v>
      </c>
      <c r="B1454" s="1">
        <v>45788</v>
      </c>
      <c r="C1454" t="s">
        <v>384</v>
      </c>
      <c r="D1454" t="s">
        <v>1744</v>
      </c>
      <c r="E1454" t="s">
        <v>1797</v>
      </c>
      <c r="F1454">
        <v>3</v>
      </c>
      <c r="G1454">
        <v>758.87</v>
      </c>
      <c r="H1454">
        <v>0.11</v>
      </c>
      <c r="I1454" t="s">
        <v>1826</v>
      </c>
      <c r="J1454">
        <v>2026.1829</v>
      </c>
    </row>
    <row r="1455" spans="1:10">
      <c r="A1455" t="s">
        <v>3279</v>
      </c>
      <c r="B1455" s="1">
        <v>45855</v>
      </c>
      <c r="C1455" t="s">
        <v>1449</v>
      </c>
      <c r="D1455" t="s">
        <v>1660</v>
      </c>
      <c r="E1455" t="s">
        <v>1794</v>
      </c>
      <c r="F1455">
        <v>3</v>
      </c>
      <c r="G1455">
        <v>560.52</v>
      </c>
      <c r="H1455">
        <v>0.17</v>
      </c>
      <c r="I1455" t="s">
        <v>1824</v>
      </c>
      <c r="J1455">
        <v>1395.6948</v>
      </c>
    </row>
    <row r="1456" spans="1:10">
      <c r="A1456" t="s">
        <v>3280</v>
      </c>
      <c r="B1456" s="1">
        <v>45533</v>
      </c>
      <c r="C1456" t="s">
        <v>1101</v>
      </c>
      <c r="D1456" t="s">
        <v>1740</v>
      </c>
      <c r="E1456" t="s">
        <v>1807</v>
      </c>
      <c r="F1456">
        <v>2</v>
      </c>
      <c r="G1456">
        <v>977.18</v>
      </c>
      <c r="H1456">
        <v>0.19</v>
      </c>
      <c r="I1456" t="s">
        <v>1824</v>
      </c>
      <c r="J1456">
        <v>1583.0316</v>
      </c>
    </row>
    <row r="1457" spans="1:10">
      <c r="A1457" t="s">
        <v>3281</v>
      </c>
      <c r="B1457" s="1">
        <v>45763</v>
      </c>
      <c r="C1457" t="s">
        <v>758</v>
      </c>
      <c r="D1457" t="s">
        <v>1580</v>
      </c>
      <c r="E1457" t="s">
        <v>1799</v>
      </c>
      <c r="F1457">
        <v>4</v>
      </c>
      <c r="G1457">
        <v>761.35</v>
      </c>
      <c r="H1457">
        <v>0.08</v>
      </c>
      <c r="I1457" t="s">
        <v>1824</v>
      </c>
      <c r="J1457">
        <v>2801.768</v>
      </c>
    </row>
    <row r="1458" spans="1:10">
      <c r="A1458" t="s">
        <v>3282</v>
      </c>
      <c r="B1458" s="1">
        <v>45900</v>
      </c>
      <c r="C1458" t="s">
        <v>592</v>
      </c>
      <c r="D1458" t="s">
        <v>1682</v>
      </c>
      <c r="E1458" t="s">
        <v>1810</v>
      </c>
      <c r="F1458">
        <v>2</v>
      </c>
      <c r="G1458">
        <v>947.56</v>
      </c>
      <c r="H1458">
        <v>0.02</v>
      </c>
      <c r="I1458" t="s">
        <v>1829</v>
      </c>
      <c r="J1458">
        <v>1857.2175999999999</v>
      </c>
    </row>
    <row r="1459" spans="1:10">
      <c r="A1459" t="s">
        <v>3283</v>
      </c>
      <c r="B1459" s="1">
        <v>45943</v>
      </c>
      <c r="C1459" t="s">
        <v>764</v>
      </c>
      <c r="D1459" t="s">
        <v>1634</v>
      </c>
      <c r="E1459" t="s">
        <v>1810</v>
      </c>
      <c r="F1459">
        <v>4</v>
      </c>
      <c r="G1459">
        <v>975.47</v>
      </c>
      <c r="H1459">
        <v>0.04</v>
      </c>
      <c r="I1459" t="s">
        <v>1824</v>
      </c>
      <c r="J1459">
        <v>3745.8047999999999</v>
      </c>
    </row>
    <row r="1460" spans="1:10">
      <c r="A1460" t="s">
        <v>3284</v>
      </c>
      <c r="B1460" s="1">
        <v>45448</v>
      </c>
      <c r="C1460" t="s">
        <v>1469</v>
      </c>
      <c r="D1460" t="s">
        <v>1574</v>
      </c>
      <c r="E1460" t="s">
        <v>1786</v>
      </c>
      <c r="F1460">
        <v>3</v>
      </c>
      <c r="G1460">
        <v>769.06</v>
      </c>
      <c r="H1460">
        <v>0.23</v>
      </c>
      <c r="I1460" t="s">
        <v>1829</v>
      </c>
      <c r="J1460">
        <v>1776.5286000000001</v>
      </c>
    </row>
    <row r="1461" spans="1:10">
      <c r="A1461" t="s">
        <v>3285</v>
      </c>
      <c r="B1461" s="1">
        <v>45929</v>
      </c>
      <c r="C1461" t="s">
        <v>1495</v>
      </c>
      <c r="D1461" t="s">
        <v>1626</v>
      </c>
      <c r="E1461" t="s">
        <v>1761</v>
      </c>
      <c r="F1461">
        <v>3</v>
      </c>
      <c r="G1461">
        <v>824.75</v>
      </c>
      <c r="H1461">
        <v>0.23</v>
      </c>
      <c r="I1461" t="s">
        <v>1824</v>
      </c>
      <c r="J1461">
        <v>1905.1724999999999</v>
      </c>
    </row>
    <row r="1462" spans="1:10">
      <c r="A1462" t="s">
        <v>3286</v>
      </c>
      <c r="B1462" s="1">
        <v>45478</v>
      </c>
      <c r="C1462" t="s">
        <v>1249</v>
      </c>
      <c r="D1462" t="s">
        <v>1684</v>
      </c>
      <c r="E1462" t="s">
        <v>1769</v>
      </c>
      <c r="F1462">
        <v>2</v>
      </c>
      <c r="G1462">
        <v>821.35</v>
      </c>
      <c r="H1462">
        <v>0.11</v>
      </c>
      <c r="I1462" t="s">
        <v>1826</v>
      </c>
      <c r="J1462">
        <v>1462.0029999999999</v>
      </c>
    </row>
    <row r="1463" spans="1:10">
      <c r="A1463" t="s">
        <v>3287</v>
      </c>
      <c r="B1463" s="1">
        <v>45723</v>
      </c>
      <c r="C1463" t="s">
        <v>1260</v>
      </c>
      <c r="D1463" t="s">
        <v>1574</v>
      </c>
      <c r="E1463" t="s">
        <v>1789</v>
      </c>
      <c r="F1463">
        <v>1</v>
      </c>
      <c r="G1463">
        <v>120.57</v>
      </c>
      <c r="H1463">
        <v>0.06</v>
      </c>
      <c r="I1463" t="s">
        <v>1826</v>
      </c>
      <c r="J1463">
        <v>113.33580000000001</v>
      </c>
    </row>
    <row r="1464" spans="1:10">
      <c r="A1464" t="s">
        <v>3288</v>
      </c>
      <c r="B1464" s="1">
        <v>45240</v>
      </c>
      <c r="C1464" t="s">
        <v>1053</v>
      </c>
      <c r="D1464" t="s">
        <v>1726</v>
      </c>
      <c r="E1464" t="s">
        <v>1757</v>
      </c>
      <c r="F1464">
        <v>1</v>
      </c>
      <c r="G1464">
        <v>122.27</v>
      </c>
      <c r="H1464">
        <v>0.26</v>
      </c>
      <c r="I1464" t="s">
        <v>1826</v>
      </c>
      <c r="J1464">
        <v>90.479799999999997</v>
      </c>
    </row>
    <row r="1465" spans="1:10">
      <c r="A1465" t="s">
        <v>3289</v>
      </c>
      <c r="B1465" s="1">
        <v>45890</v>
      </c>
      <c r="C1465" t="s">
        <v>565</v>
      </c>
      <c r="D1465" t="s">
        <v>1600</v>
      </c>
      <c r="E1465" t="s">
        <v>1761</v>
      </c>
      <c r="F1465">
        <v>2</v>
      </c>
      <c r="G1465">
        <v>182.89</v>
      </c>
      <c r="H1465">
        <v>0.11</v>
      </c>
      <c r="I1465" t="s">
        <v>1824</v>
      </c>
      <c r="J1465">
        <v>325.54419999999999</v>
      </c>
    </row>
    <row r="1466" spans="1:10">
      <c r="A1466" t="s">
        <v>3290</v>
      </c>
      <c r="B1466" s="1">
        <v>45796</v>
      </c>
      <c r="C1466" t="s">
        <v>1160</v>
      </c>
      <c r="D1466" t="s">
        <v>1640</v>
      </c>
      <c r="E1466" t="s">
        <v>1769</v>
      </c>
      <c r="F1466">
        <v>1</v>
      </c>
      <c r="G1466">
        <v>695.26</v>
      </c>
      <c r="H1466">
        <v>0.23</v>
      </c>
      <c r="I1466" t="s">
        <v>1826</v>
      </c>
      <c r="J1466">
        <v>535.35019999999997</v>
      </c>
    </row>
    <row r="1467" spans="1:10">
      <c r="A1467" t="s">
        <v>3291</v>
      </c>
      <c r="B1467" s="1">
        <v>45895</v>
      </c>
      <c r="C1467" t="s">
        <v>114</v>
      </c>
      <c r="D1467" t="s">
        <v>1606</v>
      </c>
      <c r="E1467" t="s">
        <v>1776</v>
      </c>
      <c r="F1467">
        <v>2</v>
      </c>
      <c r="G1467">
        <v>408.8</v>
      </c>
      <c r="H1467">
        <v>0.17</v>
      </c>
      <c r="I1467" t="s">
        <v>1829</v>
      </c>
      <c r="J1467">
        <v>678.60799999999995</v>
      </c>
    </row>
    <row r="1468" spans="1:10">
      <c r="A1468" t="s">
        <v>3292</v>
      </c>
      <c r="B1468" s="1">
        <v>45676</v>
      </c>
      <c r="C1468" t="s">
        <v>730</v>
      </c>
      <c r="D1468" t="s">
        <v>1646</v>
      </c>
      <c r="E1468" t="s">
        <v>1782</v>
      </c>
      <c r="F1468">
        <v>3</v>
      </c>
      <c r="G1468">
        <v>512.15</v>
      </c>
      <c r="H1468">
        <v>0.12</v>
      </c>
      <c r="I1468" t="s">
        <v>1824</v>
      </c>
      <c r="J1468">
        <v>1352.076</v>
      </c>
    </row>
    <row r="1469" spans="1:10">
      <c r="A1469" t="s">
        <v>3293</v>
      </c>
      <c r="B1469" s="1">
        <v>45568</v>
      </c>
      <c r="C1469" t="s">
        <v>1272</v>
      </c>
      <c r="D1469" t="s">
        <v>1565</v>
      </c>
      <c r="E1469" t="s">
        <v>1782</v>
      </c>
      <c r="F1469">
        <v>3</v>
      </c>
      <c r="G1469">
        <v>136.4</v>
      </c>
      <c r="H1469">
        <v>0.15</v>
      </c>
      <c r="I1469" t="s">
        <v>1826</v>
      </c>
      <c r="J1469">
        <v>347.82000000000011</v>
      </c>
    </row>
    <row r="1470" spans="1:10">
      <c r="A1470" t="s">
        <v>3294</v>
      </c>
      <c r="B1470" s="1">
        <v>45272</v>
      </c>
      <c r="C1470" t="s">
        <v>579</v>
      </c>
      <c r="D1470" t="s">
        <v>1557</v>
      </c>
      <c r="E1470" t="s">
        <v>1766</v>
      </c>
      <c r="F1470">
        <v>2</v>
      </c>
      <c r="G1470">
        <v>42.51</v>
      </c>
      <c r="H1470">
        <v>0.04</v>
      </c>
      <c r="I1470" t="s">
        <v>1829</v>
      </c>
      <c r="J1470">
        <v>81.619199999999992</v>
      </c>
    </row>
    <row r="1471" spans="1:10">
      <c r="A1471" t="s">
        <v>3295</v>
      </c>
      <c r="B1471" s="1">
        <v>45718</v>
      </c>
      <c r="C1471" t="s">
        <v>1124</v>
      </c>
      <c r="D1471" t="s">
        <v>1698</v>
      </c>
      <c r="E1471" t="s">
        <v>1779</v>
      </c>
      <c r="F1471">
        <v>3</v>
      </c>
      <c r="G1471">
        <v>582.1</v>
      </c>
      <c r="H1471">
        <v>0.12</v>
      </c>
      <c r="I1471" t="s">
        <v>1826</v>
      </c>
      <c r="J1471">
        <v>1536.7439999999999</v>
      </c>
    </row>
    <row r="1472" spans="1:10">
      <c r="A1472" t="s">
        <v>3296</v>
      </c>
      <c r="B1472" s="1">
        <v>45356</v>
      </c>
      <c r="C1472" t="s">
        <v>711</v>
      </c>
      <c r="D1472" t="s">
        <v>1712</v>
      </c>
      <c r="E1472" t="s">
        <v>1807</v>
      </c>
      <c r="F1472">
        <v>4</v>
      </c>
      <c r="G1472">
        <v>461.52</v>
      </c>
      <c r="H1472">
        <v>0</v>
      </c>
      <c r="I1472" t="s">
        <v>1829</v>
      </c>
      <c r="J1472">
        <v>1846.08</v>
      </c>
    </row>
    <row r="1473" spans="1:10">
      <c r="A1473" t="s">
        <v>3297</v>
      </c>
      <c r="B1473" s="1">
        <v>45552</v>
      </c>
      <c r="C1473" t="s">
        <v>1524</v>
      </c>
      <c r="D1473" t="s">
        <v>1580</v>
      </c>
      <c r="E1473" t="s">
        <v>1792</v>
      </c>
      <c r="F1473">
        <v>1</v>
      </c>
      <c r="G1473">
        <v>558.41999999999996</v>
      </c>
      <c r="H1473">
        <v>0.03</v>
      </c>
      <c r="I1473" t="s">
        <v>1824</v>
      </c>
      <c r="J1473">
        <v>541.66739999999993</v>
      </c>
    </row>
    <row r="1474" spans="1:10">
      <c r="A1474" t="s">
        <v>3298</v>
      </c>
      <c r="B1474" s="1">
        <v>45288</v>
      </c>
      <c r="C1474" t="s">
        <v>839</v>
      </c>
      <c r="D1474" t="s">
        <v>1572</v>
      </c>
      <c r="E1474" t="s">
        <v>1810</v>
      </c>
      <c r="F1474">
        <v>4</v>
      </c>
      <c r="G1474">
        <v>700.98</v>
      </c>
      <c r="H1474">
        <v>0.12</v>
      </c>
      <c r="I1474" t="s">
        <v>1826</v>
      </c>
      <c r="J1474">
        <v>2467.4495999999999</v>
      </c>
    </row>
    <row r="1475" spans="1:10">
      <c r="A1475" t="s">
        <v>3299</v>
      </c>
      <c r="B1475" s="1">
        <v>45605</v>
      </c>
      <c r="C1475" t="s">
        <v>1260</v>
      </c>
      <c r="D1475" t="s">
        <v>1718</v>
      </c>
      <c r="E1475" t="s">
        <v>1810</v>
      </c>
      <c r="F1475">
        <v>2</v>
      </c>
      <c r="G1475">
        <v>227.97</v>
      </c>
      <c r="H1475">
        <v>0.08</v>
      </c>
      <c r="I1475" t="s">
        <v>1829</v>
      </c>
      <c r="J1475">
        <v>419.46480000000003</v>
      </c>
    </row>
    <row r="1476" spans="1:10">
      <c r="A1476" t="s">
        <v>3300</v>
      </c>
      <c r="B1476" s="1">
        <v>45516</v>
      </c>
      <c r="C1476" t="s">
        <v>1461</v>
      </c>
      <c r="D1476" t="s">
        <v>1626</v>
      </c>
      <c r="E1476" t="s">
        <v>1792</v>
      </c>
      <c r="F1476">
        <v>4</v>
      </c>
      <c r="G1476">
        <v>278.70999999999998</v>
      </c>
      <c r="H1476">
        <v>0.2</v>
      </c>
      <c r="I1476" t="s">
        <v>1826</v>
      </c>
      <c r="J1476">
        <v>891.87199999999996</v>
      </c>
    </row>
    <row r="1477" spans="1:10">
      <c r="A1477" t="s">
        <v>3301</v>
      </c>
      <c r="B1477" s="1">
        <v>45379</v>
      </c>
      <c r="C1477" t="s">
        <v>827</v>
      </c>
      <c r="D1477" t="s">
        <v>1746</v>
      </c>
      <c r="E1477" t="s">
        <v>1782</v>
      </c>
      <c r="F1477">
        <v>2</v>
      </c>
      <c r="G1477">
        <v>916.12</v>
      </c>
      <c r="H1477">
        <v>0.05</v>
      </c>
      <c r="I1477" t="s">
        <v>1826</v>
      </c>
      <c r="J1477">
        <v>1740.6279999999999</v>
      </c>
    </row>
    <row r="1478" spans="1:10">
      <c r="A1478" t="s">
        <v>3302</v>
      </c>
      <c r="B1478" s="1">
        <v>45567</v>
      </c>
      <c r="C1478" t="s">
        <v>455</v>
      </c>
      <c r="D1478" t="s">
        <v>1568</v>
      </c>
      <c r="E1478" t="s">
        <v>1794</v>
      </c>
      <c r="F1478">
        <v>4</v>
      </c>
      <c r="G1478">
        <v>228.98</v>
      </c>
      <c r="H1478">
        <v>0.22</v>
      </c>
      <c r="I1478" t="s">
        <v>1826</v>
      </c>
      <c r="J1478">
        <v>714.41759999999999</v>
      </c>
    </row>
    <row r="1479" spans="1:10">
      <c r="A1479" t="s">
        <v>3303</v>
      </c>
      <c r="B1479" s="1">
        <v>45510</v>
      </c>
      <c r="C1479" t="s">
        <v>752</v>
      </c>
      <c r="D1479" t="s">
        <v>1726</v>
      </c>
      <c r="E1479" t="s">
        <v>1801</v>
      </c>
      <c r="F1479">
        <v>4</v>
      </c>
      <c r="G1479">
        <v>904.82</v>
      </c>
      <c r="H1479">
        <v>0.09</v>
      </c>
      <c r="I1479" t="s">
        <v>1826</v>
      </c>
      <c r="J1479">
        <v>3293.5448000000001</v>
      </c>
    </row>
    <row r="1480" spans="1:10">
      <c r="A1480" t="s">
        <v>3304</v>
      </c>
      <c r="B1480" s="1">
        <v>45806</v>
      </c>
      <c r="C1480" t="s">
        <v>295</v>
      </c>
      <c r="D1480" t="s">
        <v>1594</v>
      </c>
      <c r="E1480" t="s">
        <v>1792</v>
      </c>
      <c r="F1480">
        <v>1</v>
      </c>
      <c r="G1480">
        <v>588.61</v>
      </c>
      <c r="H1480">
        <v>0.1</v>
      </c>
      <c r="I1480" t="s">
        <v>1826</v>
      </c>
      <c r="J1480">
        <v>529.74900000000002</v>
      </c>
    </row>
    <row r="1481" spans="1:10">
      <c r="A1481" t="s">
        <v>3305</v>
      </c>
      <c r="B1481" s="1">
        <v>45240</v>
      </c>
      <c r="C1481" t="s">
        <v>396</v>
      </c>
      <c r="D1481" t="s">
        <v>1614</v>
      </c>
      <c r="E1481" t="s">
        <v>1766</v>
      </c>
      <c r="F1481">
        <v>4</v>
      </c>
      <c r="G1481">
        <v>695.97</v>
      </c>
      <c r="H1481">
        <v>0.02</v>
      </c>
      <c r="I1481" t="s">
        <v>1824</v>
      </c>
      <c r="J1481">
        <v>2728.2024000000001</v>
      </c>
    </row>
    <row r="1482" spans="1:10">
      <c r="A1482" t="s">
        <v>3306</v>
      </c>
      <c r="B1482" s="1">
        <v>45309</v>
      </c>
      <c r="C1482" t="s">
        <v>951</v>
      </c>
      <c r="D1482" t="s">
        <v>1742</v>
      </c>
      <c r="E1482" t="s">
        <v>1792</v>
      </c>
      <c r="F1482">
        <v>2</v>
      </c>
      <c r="G1482">
        <v>181.42</v>
      </c>
      <c r="H1482">
        <v>0.08</v>
      </c>
      <c r="I1482" t="s">
        <v>1826</v>
      </c>
      <c r="J1482">
        <v>333.81279999999998</v>
      </c>
    </row>
    <row r="1483" spans="1:10">
      <c r="A1483" t="s">
        <v>3307</v>
      </c>
      <c r="B1483" s="1">
        <v>45375</v>
      </c>
      <c r="C1483" t="s">
        <v>100</v>
      </c>
      <c r="D1483" t="s">
        <v>1742</v>
      </c>
      <c r="E1483" t="s">
        <v>1797</v>
      </c>
      <c r="F1483">
        <v>1</v>
      </c>
      <c r="G1483">
        <v>439.55</v>
      </c>
      <c r="H1483">
        <v>0.28999999999999998</v>
      </c>
      <c r="I1483" t="s">
        <v>1829</v>
      </c>
      <c r="J1483">
        <v>312.08049999999997</v>
      </c>
    </row>
    <row r="1484" spans="1:10">
      <c r="A1484" t="s">
        <v>3308</v>
      </c>
      <c r="B1484" s="1">
        <v>45733</v>
      </c>
      <c r="C1484" t="s">
        <v>399</v>
      </c>
      <c r="D1484" t="s">
        <v>1658</v>
      </c>
      <c r="E1484" t="s">
        <v>1810</v>
      </c>
      <c r="F1484">
        <v>3</v>
      </c>
      <c r="G1484">
        <v>471.27</v>
      </c>
      <c r="H1484">
        <v>0.27</v>
      </c>
      <c r="I1484" t="s">
        <v>1829</v>
      </c>
      <c r="J1484">
        <v>1032.0813000000001</v>
      </c>
    </row>
    <row r="1485" spans="1:10">
      <c r="A1485" t="s">
        <v>3309</v>
      </c>
      <c r="B1485" s="1">
        <v>45435</v>
      </c>
      <c r="C1485" t="s">
        <v>172</v>
      </c>
      <c r="D1485" t="s">
        <v>1666</v>
      </c>
      <c r="E1485" t="s">
        <v>1794</v>
      </c>
      <c r="F1485">
        <v>1</v>
      </c>
      <c r="G1485">
        <v>758.89</v>
      </c>
      <c r="H1485">
        <v>0.1</v>
      </c>
      <c r="I1485" t="s">
        <v>1824</v>
      </c>
      <c r="J1485">
        <v>683.00099999999998</v>
      </c>
    </row>
    <row r="1486" spans="1:10">
      <c r="A1486" t="s">
        <v>3310</v>
      </c>
      <c r="B1486" s="1">
        <v>45864</v>
      </c>
      <c r="C1486" t="s">
        <v>1492</v>
      </c>
      <c r="D1486" t="s">
        <v>1738</v>
      </c>
      <c r="E1486" t="s">
        <v>1801</v>
      </c>
      <c r="F1486">
        <v>4</v>
      </c>
      <c r="G1486">
        <v>918.1</v>
      </c>
      <c r="H1486">
        <v>0.19</v>
      </c>
      <c r="I1486" t="s">
        <v>1829</v>
      </c>
      <c r="J1486">
        <v>2974.6439999999998</v>
      </c>
    </row>
    <row r="1487" spans="1:10">
      <c r="A1487" t="s">
        <v>3311</v>
      </c>
      <c r="B1487" s="1">
        <v>45569</v>
      </c>
      <c r="C1487" t="s">
        <v>827</v>
      </c>
      <c r="D1487" t="s">
        <v>1736</v>
      </c>
      <c r="E1487" t="s">
        <v>1792</v>
      </c>
      <c r="F1487">
        <v>1</v>
      </c>
      <c r="G1487">
        <v>861.5</v>
      </c>
      <c r="H1487">
        <v>0.05</v>
      </c>
      <c r="I1487" t="s">
        <v>1829</v>
      </c>
      <c r="J1487">
        <v>818.42499999999995</v>
      </c>
    </row>
    <row r="1488" spans="1:10">
      <c r="A1488" t="s">
        <v>3312</v>
      </c>
      <c r="B1488" s="1">
        <v>45664</v>
      </c>
      <c r="C1488" t="s">
        <v>1425</v>
      </c>
      <c r="D1488" t="s">
        <v>1592</v>
      </c>
      <c r="E1488" t="s">
        <v>1799</v>
      </c>
      <c r="F1488">
        <v>1</v>
      </c>
      <c r="G1488">
        <v>588.29999999999995</v>
      </c>
      <c r="H1488">
        <v>0.26</v>
      </c>
      <c r="I1488" t="s">
        <v>1829</v>
      </c>
      <c r="J1488">
        <v>435.34199999999998</v>
      </c>
    </row>
    <row r="1489" spans="1:10">
      <c r="A1489" t="s">
        <v>3313</v>
      </c>
      <c r="B1489" s="1">
        <v>45645</v>
      </c>
      <c r="C1489" t="s">
        <v>1425</v>
      </c>
      <c r="D1489" t="s">
        <v>1658</v>
      </c>
      <c r="E1489" t="s">
        <v>1779</v>
      </c>
      <c r="F1489">
        <v>1</v>
      </c>
      <c r="G1489">
        <v>917.26</v>
      </c>
      <c r="H1489">
        <v>0.05</v>
      </c>
      <c r="I1489" t="s">
        <v>1826</v>
      </c>
      <c r="J1489">
        <v>871.39699999999993</v>
      </c>
    </row>
    <row r="1490" spans="1:10">
      <c r="A1490" t="s">
        <v>3314</v>
      </c>
      <c r="B1490" s="1">
        <v>45449</v>
      </c>
      <c r="C1490" t="s">
        <v>749</v>
      </c>
      <c r="D1490" t="s">
        <v>1557</v>
      </c>
      <c r="E1490" t="s">
        <v>1810</v>
      </c>
      <c r="F1490">
        <v>4</v>
      </c>
      <c r="G1490">
        <v>96.78</v>
      </c>
      <c r="H1490">
        <v>0.11</v>
      </c>
      <c r="I1490" t="s">
        <v>1826</v>
      </c>
      <c r="J1490">
        <v>344.53680000000003</v>
      </c>
    </row>
    <row r="1491" spans="1:10">
      <c r="A1491" t="s">
        <v>3315</v>
      </c>
      <c r="B1491" s="1">
        <v>45629</v>
      </c>
      <c r="C1491" t="s">
        <v>1472</v>
      </c>
      <c r="D1491" t="s">
        <v>1604</v>
      </c>
      <c r="E1491" t="s">
        <v>1769</v>
      </c>
      <c r="F1491">
        <v>3</v>
      </c>
      <c r="G1491">
        <v>199.41</v>
      </c>
      <c r="H1491">
        <v>0.16</v>
      </c>
      <c r="I1491" t="s">
        <v>1829</v>
      </c>
      <c r="J1491">
        <v>502.51319999999998</v>
      </c>
    </row>
    <row r="1492" spans="1:10">
      <c r="A1492" t="s">
        <v>3316</v>
      </c>
      <c r="B1492" s="1">
        <v>45739</v>
      </c>
      <c r="C1492" t="s">
        <v>85</v>
      </c>
      <c r="D1492" t="s">
        <v>1656</v>
      </c>
      <c r="E1492" t="s">
        <v>1786</v>
      </c>
      <c r="F1492">
        <v>1</v>
      </c>
      <c r="G1492">
        <v>687.91</v>
      </c>
      <c r="H1492">
        <v>0.25</v>
      </c>
      <c r="I1492" t="s">
        <v>1824</v>
      </c>
      <c r="J1492">
        <v>515.9325</v>
      </c>
    </row>
    <row r="1493" spans="1:10">
      <c r="A1493" t="s">
        <v>3317</v>
      </c>
      <c r="B1493" s="1">
        <v>45849</v>
      </c>
      <c r="C1493" t="s">
        <v>153</v>
      </c>
      <c r="D1493" t="s">
        <v>1690</v>
      </c>
      <c r="E1493" t="s">
        <v>1761</v>
      </c>
      <c r="F1493">
        <v>3</v>
      </c>
      <c r="G1493">
        <v>769.62</v>
      </c>
      <c r="H1493">
        <v>0.09</v>
      </c>
      <c r="I1493" t="s">
        <v>1826</v>
      </c>
      <c r="J1493">
        <v>2101.0626000000002</v>
      </c>
    </row>
    <row r="1494" spans="1:10">
      <c r="A1494" t="s">
        <v>3318</v>
      </c>
      <c r="B1494" s="1">
        <v>45230</v>
      </c>
      <c r="C1494" t="s">
        <v>713</v>
      </c>
      <c r="D1494" t="s">
        <v>1553</v>
      </c>
      <c r="E1494" t="s">
        <v>1766</v>
      </c>
      <c r="F1494">
        <v>1</v>
      </c>
      <c r="G1494">
        <v>492.05</v>
      </c>
      <c r="H1494">
        <v>0.27</v>
      </c>
      <c r="I1494" t="s">
        <v>1824</v>
      </c>
      <c r="J1494">
        <v>359.19650000000001</v>
      </c>
    </row>
    <row r="1495" spans="1:10">
      <c r="A1495" t="s">
        <v>3319</v>
      </c>
      <c r="B1495" s="1">
        <v>45292</v>
      </c>
      <c r="C1495" t="s">
        <v>369</v>
      </c>
      <c r="D1495" t="s">
        <v>1582</v>
      </c>
      <c r="E1495" t="s">
        <v>1794</v>
      </c>
      <c r="F1495">
        <v>2</v>
      </c>
      <c r="G1495">
        <v>428.55</v>
      </c>
      <c r="H1495">
        <v>0</v>
      </c>
      <c r="I1495" t="s">
        <v>1826</v>
      </c>
      <c r="J1495">
        <v>857.1</v>
      </c>
    </row>
    <row r="1496" spans="1:10">
      <c r="A1496" t="s">
        <v>3320</v>
      </c>
      <c r="B1496" s="1">
        <v>45251</v>
      </c>
      <c r="C1496" t="s">
        <v>737</v>
      </c>
      <c r="D1496" t="s">
        <v>1568</v>
      </c>
      <c r="E1496" t="s">
        <v>1801</v>
      </c>
      <c r="F1496">
        <v>4</v>
      </c>
      <c r="G1496">
        <v>316.18</v>
      </c>
      <c r="H1496">
        <v>0.12</v>
      </c>
      <c r="I1496" t="s">
        <v>1824</v>
      </c>
      <c r="J1496">
        <v>1112.9536000000001</v>
      </c>
    </row>
    <row r="1497" spans="1:10">
      <c r="A1497" t="s">
        <v>3321</v>
      </c>
      <c r="B1497" s="1">
        <v>45555</v>
      </c>
      <c r="C1497" t="s">
        <v>40</v>
      </c>
      <c r="D1497" t="s">
        <v>1574</v>
      </c>
      <c r="E1497" t="s">
        <v>1766</v>
      </c>
      <c r="F1497">
        <v>3</v>
      </c>
      <c r="G1497">
        <v>162.16999999999999</v>
      </c>
      <c r="H1497">
        <v>0.15</v>
      </c>
      <c r="I1497" t="s">
        <v>1826</v>
      </c>
      <c r="J1497">
        <v>413.5335</v>
      </c>
    </row>
    <row r="1498" spans="1:10">
      <c r="A1498" t="s">
        <v>3322</v>
      </c>
      <c r="B1498" s="1">
        <v>45385</v>
      </c>
      <c r="C1498" t="s">
        <v>1041</v>
      </c>
      <c r="D1498" t="s">
        <v>1553</v>
      </c>
      <c r="E1498" t="s">
        <v>1766</v>
      </c>
      <c r="F1498">
        <v>3</v>
      </c>
      <c r="G1498">
        <v>698.14</v>
      </c>
      <c r="H1498">
        <v>0.04</v>
      </c>
      <c r="I1498" t="s">
        <v>1826</v>
      </c>
      <c r="J1498">
        <v>2010.6432</v>
      </c>
    </row>
    <row r="1499" spans="1:10">
      <c r="A1499" t="s">
        <v>3323</v>
      </c>
      <c r="B1499" s="1">
        <v>45787</v>
      </c>
      <c r="C1499" t="s">
        <v>978</v>
      </c>
      <c r="D1499" t="s">
        <v>1696</v>
      </c>
      <c r="E1499" t="s">
        <v>1810</v>
      </c>
      <c r="F1499">
        <v>1</v>
      </c>
      <c r="G1499">
        <v>478.08</v>
      </c>
      <c r="H1499">
        <v>7.0000000000000007E-2</v>
      </c>
      <c r="I1499" t="s">
        <v>1829</v>
      </c>
      <c r="J1499">
        <v>444.61439999999988</v>
      </c>
    </row>
    <row r="1500" spans="1:10">
      <c r="A1500" t="s">
        <v>3324</v>
      </c>
      <c r="B1500" s="1">
        <v>45822</v>
      </c>
      <c r="C1500" t="s">
        <v>678</v>
      </c>
      <c r="D1500" t="s">
        <v>1666</v>
      </c>
      <c r="E1500" t="s">
        <v>1779</v>
      </c>
      <c r="F1500">
        <v>2</v>
      </c>
      <c r="G1500">
        <v>958.64</v>
      </c>
      <c r="H1500">
        <v>0.2</v>
      </c>
      <c r="I1500" t="s">
        <v>1826</v>
      </c>
      <c r="J1500">
        <v>1533.8240000000001</v>
      </c>
    </row>
    <row r="1501" spans="1:10">
      <c r="A1501" t="s">
        <v>3325</v>
      </c>
      <c r="B1501" s="1">
        <v>45590</v>
      </c>
      <c r="C1501" t="s">
        <v>1431</v>
      </c>
      <c r="D1501" t="s">
        <v>1630</v>
      </c>
      <c r="E1501" t="s">
        <v>1794</v>
      </c>
      <c r="F1501">
        <v>2</v>
      </c>
      <c r="G1501">
        <v>581.19000000000005</v>
      </c>
      <c r="H1501">
        <v>7.0000000000000007E-2</v>
      </c>
      <c r="I1501" t="s">
        <v>1829</v>
      </c>
      <c r="J1501">
        <v>1081.0134</v>
      </c>
    </row>
    <row r="1502" spans="1:10">
      <c r="A1502" t="s">
        <v>3326</v>
      </c>
      <c r="B1502" s="1">
        <v>45618</v>
      </c>
      <c r="C1502" t="s">
        <v>393</v>
      </c>
      <c r="D1502" t="s">
        <v>1746</v>
      </c>
      <c r="E1502" t="s">
        <v>1792</v>
      </c>
      <c r="F1502">
        <v>1</v>
      </c>
      <c r="G1502">
        <v>736.54</v>
      </c>
      <c r="H1502">
        <v>0.16</v>
      </c>
      <c r="I1502" t="s">
        <v>1826</v>
      </c>
      <c r="J1502">
        <v>618.69359999999995</v>
      </c>
    </row>
    <row r="1503" spans="1:10">
      <c r="A1503" t="s">
        <v>3327</v>
      </c>
      <c r="B1503" s="1">
        <v>45586</v>
      </c>
      <c r="C1503" t="s">
        <v>1249</v>
      </c>
      <c r="D1503" t="s">
        <v>1678</v>
      </c>
      <c r="E1503" t="s">
        <v>1801</v>
      </c>
      <c r="F1503">
        <v>1</v>
      </c>
      <c r="G1503">
        <v>524</v>
      </c>
      <c r="H1503">
        <v>0.28000000000000003</v>
      </c>
      <c r="I1503" t="s">
        <v>1824</v>
      </c>
      <c r="J1503">
        <v>377.28</v>
      </c>
    </row>
    <row r="1504" spans="1:10">
      <c r="A1504" t="s">
        <v>3328</v>
      </c>
      <c r="B1504" s="1">
        <v>45548</v>
      </c>
      <c r="C1504" t="s">
        <v>178</v>
      </c>
      <c r="D1504" t="s">
        <v>1604</v>
      </c>
      <c r="E1504" t="s">
        <v>1766</v>
      </c>
      <c r="F1504">
        <v>4</v>
      </c>
      <c r="G1504">
        <v>566.09</v>
      </c>
      <c r="H1504">
        <v>0.28000000000000003</v>
      </c>
      <c r="I1504" t="s">
        <v>1829</v>
      </c>
      <c r="J1504">
        <v>1630.3391999999999</v>
      </c>
    </row>
    <row r="1505" spans="1:10">
      <c r="A1505" t="s">
        <v>3329</v>
      </c>
      <c r="B1505" s="1">
        <v>45772</v>
      </c>
      <c r="C1505" t="s">
        <v>827</v>
      </c>
      <c r="D1505" t="s">
        <v>1590</v>
      </c>
      <c r="E1505" t="s">
        <v>1789</v>
      </c>
      <c r="F1505">
        <v>1</v>
      </c>
      <c r="G1505">
        <v>251.99</v>
      </c>
      <c r="H1505">
        <v>0.09</v>
      </c>
      <c r="I1505" t="s">
        <v>1824</v>
      </c>
      <c r="J1505">
        <v>229.3109</v>
      </c>
    </row>
    <row r="1506" spans="1:10">
      <c r="A1506" t="s">
        <v>3330</v>
      </c>
      <c r="B1506" s="1">
        <v>45361</v>
      </c>
      <c r="C1506" t="s">
        <v>716</v>
      </c>
      <c r="D1506" t="s">
        <v>1582</v>
      </c>
      <c r="E1506" t="s">
        <v>1813</v>
      </c>
      <c r="F1506">
        <v>1</v>
      </c>
      <c r="G1506">
        <v>259.2</v>
      </c>
      <c r="H1506">
        <v>0.27</v>
      </c>
      <c r="I1506" t="s">
        <v>1829</v>
      </c>
      <c r="J1506">
        <v>189.21600000000001</v>
      </c>
    </row>
    <row r="1507" spans="1:10">
      <c r="A1507" t="s">
        <v>3331</v>
      </c>
      <c r="B1507" s="1">
        <v>45235</v>
      </c>
      <c r="C1507" t="s">
        <v>1380</v>
      </c>
      <c r="D1507" t="s">
        <v>1666</v>
      </c>
      <c r="E1507" t="s">
        <v>1801</v>
      </c>
      <c r="F1507">
        <v>1</v>
      </c>
      <c r="G1507">
        <v>935.66</v>
      </c>
      <c r="H1507">
        <v>0.26</v>
      </c>
      <c r="I1507" t="s">
        <v>1826</v>
      </c>
      <c r="J1507">
        <v>692.38839999999993</v>
      </c>
    </row>
    <row r="1508" spans="1:10">
      <c r="A1508" t="s">
        <v>3332</v>
      </c>
      <c r="B1508" s="1">
        <v>45864</v>
      </c>
      <c r="C1508" t="s">
        <v>1446</v>
      </c>
      <c r="D1508" t="s">
        <v>1618</v>
      </c>
      <c r="E1508" t="s">
        <v>1782</v>
      </c>
      <c r="F1508">
        <v>4</v>
      </c>
      <c r="G1508">
        <v>480.75</v>
      </c>
      <c r="H1508">
        <v>0.02</v>
      </c>
      <c r="I1508" t="s">
        <v>1824</v>
      </c>
      <c r="J1508">
        <v>1884.54</v>
      </c>
    </row>
    <row r="1509" spans="1:10">
      <c r="A1509" t="s">
        <v>3333</v>
      </c>
      <c r="B1509" s="1">
        <v>45681</v>
      </c>
      <c r="C1509" t="s">
        <v>1154</v>
      </c>
      <c r="D1509" t="s">
        <v>1710</v>
      </c>
      <c r="E1509" t="s">
        <v>1801</v>
      </c>
      <c r="F1509">
        <v>2</v>
      </c>
      <c r="G1509">
        <v>457.83</v>
      </c>
      <c r="H1509">
        <v>0.01</v>
      </c>
      <c r="I1509" t="s">
        <v>1829</v>
      </c>
      <c r="J1509">
        <v>906.50339999999994</v>
      </c>
    </row>
    <row r="1510" spans="1:10">
      <c r="A1510" t="s">
        <v>3334</v>
      </c>
      <c r="B1510" s="1">
        <v>45905</v>
      </c>
      <c r="C1510" t="s">
        <v>547</v>
      </c>
      <c r="D1510" t="s">
        <v>1644</v>
      </c>
      <c r="E1510" t="s">
        <v>1799</v>
      </c>
      <c r="F1510">
        <v>1</v>
      </c>
      <c r="G1510">
        <v>994.63</v>
      </c>
      <c r="H1510">
        <v>0.28000000000000003</v>
      </c>
      <c r="I1510" t="s">
        <v>1824</v>
      </c>
      <c r="J1510">
        <v>716.1336</v>
      </c>
    </row>
    <row r="1511" spans="1:10">
      <c r="A1511" t="s">
        <v>3335</v>
      </c>
      <c r="B1511" s="1">
        <v>45765</v>
      </c>
      <c r="C1511" t="s">
        <v>785</v>
      </c>
      <c r="D1511" t="s">
        <v>1728</v>
      </c>
      <c r="E1511" t="s">
        <v>1752</v>
      </c>
      <c r="F1511">
        <v>3</v>
      </c>
      <c r="G1511">
        <v>65.569999999999993</v>
      </c>
      <c r="H1511">
        <v>0.3</v>
      </c>
      <c r="I1511" t="s">
        <v>1829</v>
      </c>
      <c r="J1511">
        <v>137.697</v>
      </c>
    </row>
    <row r="1512" spans="1:10">
      <c r="A1512" t="s">
        <v>3336</v>
      </c>
      <c r="B1512" s="1">
        <v>45821</v>
      </c>
      <c r="C1512" t="s">
        <v>535</v>
      </c>
      <c r="D1512" t="s">
        <v>1664</v>
      </c>
      <c r="E1512" t="s">
        <v>1807</v>
      </c>
      <c r="F1512">
        <v>3</v>
      </c>
      <c r="G1512">
        <v>622.98</v>
      </c>
      <c r="H1512">
        <v>0.28000000000000003</v>
      </c>
      <c r="I1512" t="s">
        <v>1826</v>
      </c>
      <c r="J1512">
        <v>1345.6368</v>
      </c>
    </row>
    <row r="1513" spans="1:10">
      <c r="A1513" t="s">
        <v>3337</v>
      </c>
      <c r="B1513" s="1">
        <v>45691</v>
      </c>
      <c r="C1513" t="s">
        <v>800</v>
      </c>
      <c r="D1513" t="s">
        <v>1658</v>
      </c>
      <c r="E1513" t="s">
        <v>1797</v>
      </c>
      <c r="F1513">
        <v>1</v>
      </c>
      <c r="G1513">
        <v>170.68</v>
      </c>
      <c r="H1513">
        <v>0.13</v>
      </c>
      <c r="I1513" t="s">
        <v>1826</v>
      </c>
      <c r="J1513">
        <v>148.49160000000001</v>
      </c>
    </row>
    <row r="1514" spans="1:10">
      <c r="A1514" t="s">
        <v>3338</v>
      </c>
      <c r="B1514" s="1">
        <v>45860</v>
      </c>
      <c r="C1514" t="s">
        <v>344</v>
      </c>
      <c r="D1514" t="s">
        <v>1560</v>
      </c>
      <c r="E1514" t="s">
        <v>1782</v>
      </c>
      <c r="F1514">
        <v>4</v>
      </c>
      <c r="G1514">
        <v>797.83</v>
      </c>
      <c r="H1514">
        <v>0.08</v>
      </c>
      <c r="I1514" t="s">
        <v>1824</v>
      </c>
      <c r="J1514">
        <v>2936.0144</v>
      </c>
    </row>
    <row r="1515" spans="1:10">
      <c r="A1515" t="s">
        <v>3339</v>
      </c>
      <c r="B1515" s="1">
        <v>45922</v>
      </c>
      <c r="C1515" t="s">
        <v>350</v>
      </c>
      <c r="D1515" t="s">
        <v>1549</v>
      </c>
      <c r="E1515" t="s">
        <v>1804</v>
      </c>
      <c r="F1515">
        <v>1</v>
      </c>
      <c r="G1515">
        <v>372.75</v>
      </c>
      <c r="H1515">
        <v>0.12</v>
      </c>
      <c r="I1515" t="s">
        <v>1824</v>
      </c>
      <c r="J1515">
        <v>328.02</v>
      </c>
    </row>
    <row r="1516" spans="1:10">
      <c r="A1516" t="s">
        <v>3340</v>
      </c>
      <c r="B1516" s="1">
        <v>45477</v>
      </c>
      <c r="C1516" t="s">
        <v>1235</v>
      </c>
      <c r="D1516" t="s">
        <v>1670</v>
      </c>
      <c r="E1516" t="s">
        <v>1769</v>
      </c>
      <c r="F1516">
        <v>1</v>
      </c>
      <c r="G1516">
        <v>994.18</v>
      </c>
      <c r="H1516">
        <v>0.05</v>
      </c>
      <c r="I1516" t="s">
        <v>1826</v>
      </c>
      <c r="J1516">
        <v>944.47099999999989</v>
      </c>
    </row>
    <row r="1517" spans="1:10">
      <c r="A1517" t="s">
        <v>3341</v>
      </c>
      <c r="B1517" s="1">
        <v>45504</v>
      </c>
      <c r="C1517" t="s">
        <v>1310</v>
      </c>
      <c r="D1517" t="s">
        <v>1588</v>
      </c>
      <c r="E1517" t="s">
        <v>1797</v>
      </c>
      <c r="F1517">
        <v>1</v>
      </c>
      <c r="G1517">
        <v>136.12</v>
      </c>
      <c r="H1517">
        <v>7.0000000000000007E-2</v>
      </c>
      <c r="I1517" t="s">
        <v>1824</v>
      </c>
      <c r="J1517">
        <v>126.5916</v>
      </c>
    </row>
    <row r="1518" spans="1:10">
      <c r="A1518" t="s">
        <v>3342</v>
      </c>
      <c r="B1518" s="1">
        <v>45862</v>
      </c>
      <c r="C1518" t="s">
        <v>124</v>
      </c>
      <c r="D1518" t="s">
        <v>1652</v>
      </c>
      <c r="E1518" t="s">
        <v>1810</v>
      </c>
      <c r="F1518">
        <v>3</v>
      </c>
      <c r="G1518">
        <v>634.45000000000005</v>
      </c>
      <c r="H1518">
        <v>0.17</v>
      </c>
      <c r="I1518" t="s">
        <v>1826</v>
      </c>
      <c r="J1518">
        <v>1579.7805000000001</v>
      </c>
    </row>
    <row r="1519" spans="1:10">
      <c r="A1519" t="s">
        <v>3343</v>
      </c>
      <c r="B1519" s="1">
        <v>45579</v>
      </c>
      <c r="C1519" t="s">
        <v>1035</v>
      </c>
      <c r="D1519" t="s">
        <v>1676</v>
      </c>
      <c r="E1519" t="s">
        <v>1752</v>
      </c>
      <c r="F1519">
        <v>4</v>
      </c>
      <c r="G1519">
        <v>179.62</v>
      </c>
      <c r="H1519">
        <v>0.05</v>
      </c>
      <c r="I1519" t="s">
        <v>1824</v>
      </c>
      <c r="J1519">
        <v>682.55600000000004</v>
      </c>
    </row>
    <row r="1520" spans="1:10">
      <c r="A1520" t="s">
        <v>3344</v>
      </c>
      <c r="B1520" s="1">
        <v>45658</v>
      </c>
      <c r="C1520" t="s">
        <v>932</v>
      </c>
      <c r="D1520" t="s">
        <v>1588</v>
      </c>
      <c r="E1520" t="s">
        <v>1810</v>
      </c>
      <c r="F1520">
        <v>4</v>
      </c>
      <c r="G1520">
        <v>558.83000000000004</v>
      </c>
      <c r="H1520">
        <v>0.16</v>
      </c>
      <c r="I1520" t="s">
        <v>1826</v>
      </c>
      <c r="J1520">
        <v>1877.6687999999999</v>
      </c>
    </row>
    <row r="1521" spans="1:10">
      <c r="A1521" t="s">
        <v>3345</v>
      </c>
      <c r="B1521" s="1">
        <v>45664</v>
      </c>
      <c r="C1521" t="s">
        <v>568</v>
      </c>
      <c r="D1521" t="s">
        <v>1736</v>
      </c>
      <c r="E1521" t="s">
        <v>1776</v>
      </c>
      <c r="F1521">
        <v>2</v>
      </c>
      <c r="G1521">
        <v>859.74</v>
      </c>
      <c r="H1521">
        <v>0.25</v>
      </c>
      <c r="I1521" t="s">
        <v>1829</v>
      </c>
      <c r="J1521">
        <v>1289.6099999999999</v>
      </c>
    </row>
    <row r="1522" spans="1:10">
      <c r="A1522" t="s">
        <v>3346</v>
      </c>
      <c r="B1522" s="1">
        <v>45936</v>
      </c>
      <c r="C1522" t="s">
        <v>375</v>
      </c>
      <c r="D1522" t="s">
        <v>1678</v>
      </c>
      <c r="E1522" t="s">
        <v>1804</v>
      </c>
      <c r="F1522">
        <v>3</v>
      </c>
      <c r="G1522">
        <v>578.47</v>
      </c>
      <c r="H1522">
        <v>0.06</v>
      </c>
      <c r="I1522" t="s">
        <v>1829</v>
      </c>
      <c r="J1522">
        <v>1631.2854</v>
      </c>
    </row>
    <row r="1523" spans="1:10">
      <c r="A1523" t="s">
        <v>3347</v>
      </c>
      <c r="B1523" s="1">
        <v>45344</v>
      </c>
      <c r="C1523" t="s">
        <v>208</v>
      </c>
      <c r="D1523" t="s">
        <v>1590</v>
      </c>
      <c r="E1523" t="s">
        <v>1794</v>
      </c>
      <c r="F1523">
        <v>1</v>
      </c>
      <c r="G1523">
        <v>440.48</v>
      </c>
      <c r="H1523">
        <v>0.11</v>
      </c>
      <c r="I1523" t="s">
        <v>1829</v>
      </c>
      <c r="J1523">
        <v>392.02720000000011</v>
      </c>
    </row>
    <row r="1524" spans="1:10">
      <c r="A1524" t="s">
        <v>3348</v>
      </c>
      <c r="B1524" s="1">
        <v>45329</v>
      </c>
      <c r="C1524" t="s">
        <v>75</v>
      </c>
      <c r="D1524" t="s">
        <v>1580</v>
      </c>
      <c r="E1524" t="s">
        <v>1813</v>
      </c>
      <c r="F1524">
        <v>2</v>
      </c>
      <c r="G1524">
        <v>303.67</v>
      </c>
      <c r="H1524">
        <v>0.05</v>
      </c>
      <c r="I1524" t="s">
        <v>1826</v>
      </c>
      <c r="J1524">
        <v>576.97299999999996</v>
      </c>
    </row>
    <row r="1525" spans="1:10">
      <c r="A1525" t="s">
        <v>3349</v>
      </c>
      <c r="B1525" s="1">
        <v>45895</v>
      </c>
      <c r="C1525" t="s">
        <v>1056</v>
      </c>
      <c r="D1525" t="s">
        <v>1696</v>
      </c>
      <c r="E1525" t="s">
        <v>1799</v>
      </c>
      <c r="F1525">
        <v>2</v>
      </c>
      <c r="G1525">
        <v>611.21</v>
      </c>
      <c r="H1525">
        <v>0.22</v>
      </c>
      <c r="I1525" t="s">
        <v>1829</v>
      </c>
      <c r="J1525">
        <v>953.48760000000004</v>
      </c>
    </row>
    <row r="1526" spans="1:10">
      <c r="A1526" t="s">
        <v>3350</v>
      </c>
      <c r="B1526" s="1">
        <v>45239</v>
      </c>
      <c r="C1526" t="s">
        <v>660</v>
      </c>
      <c r="D1526" t="s">
        <v>1626</v>
      </c>
      <c r="E1526" t="s">
        <v>1801</v>
      </c>
      <c r="F1526">
        <v>2</v>
      </c>
      <c r="G1526">
        <v>768.08</v>
      </c>
      <c r="H1526">
        <v>0.26</v>
      </c>
      <c r="I1526" t="s">
        <v>1826</v>
      </c>
      <c r="J1526">
        <v>1136.7583999999999</v>
      </c>
    </row>
    <row r="1527" spans="1:10">
      <c r="A1527" t="s">
        <v>3351</v>
      </c>
      <c r="B1527" s="1">
        <v>45296</v>
      </c>
      <c r="C1527" t="s">
        <v>937</v>
      </c>
      <c r="D1527" t="s">
        <v>1594</v>
      </c>
      <c r="E1527" t="s">
        <v>1810</v>
      </c>
      <c r="F1527">
        <v>1</v>
      </c>
      <c r="G1527">
        <v>616.82000000000005</v>
      </c>
      <c r="H1527">
        <v>0.24</v>
      </c>
      <c r="I1527" t="s">
        <v>1824</v>
      </c>
      <c r="J1527">
        <v>468.78320000000002</v>
      </c>
    </row>
    <row r="1528" spans="1:10">
      <c r="A1528" t="s">
        <v>3352</v>
      </c>
      <c r="B1528" s="1">
        <v>45672</v>
      </c>
      <c r="C1528" t="s">
        <v>604</v>
      </c>
      <c r="D1528" t="s">
        <v>1628</v>
      </c>
      <c r="E1528" t="s">
        <v>1810</v>
      </c>
      <c r="F1528">
        <v>1</v>
      </c>
      <c r="G1528">
        <v>470.34</v>
      </c>
      <c r="H1528">
        <v>0.18</v>
      </c>
      <c r="I1528" t="s">
        <v>1829</v>
      </c>
      <c r="J1528">
        <v>385.67880000000002</v>
      </c>
    </row>
    <row r="1529" spans="1:10">
      <c r="A1529" t="s">
        <v>3353</v>
      </c>
      <c r="B1529" s="1">
        <v>45499</v>
      </c>
      <c r="C1529" t="s">
        <v>711</v>
      </c>
      <c r="D1529" t="s">
        <v>1654</v>
      </c>
      <c r="E1529" t="s">
        <v>1782</v>
      </c>
      <c r="F1529">
        <v>2</v>
      </c>
      <c r="G1529">
        <v>616.36</v>
      </c>
      <c r="H1529">
        <v>0.12</v>
      </c>
      <c r="I1529" t="s">
        <v>1826</v>
      </c>
      <c r="J1529">
        <v>1084.7936</v>
      </c>
    </row>
    <row r="1530" spans="1:10">
      <c r="A1530" t="s">
        <v>3354</v>
      </c>
      <c r="B1530" s="1">
        <v>45434</v>
      </c>
      <c r="C1530" t="s">
        <v>298</v>
      </c>
      <c r="D1530" t="s">
        <v>1551</v>
      </c>
      <c r="E1530" t="s">
        <v>1786</v>
      </c>
      <c r="F1530">
        <v>3</v>
      </c>
      <c r="G1530">
        <v>657.24</v>
      </c>
      <c r="H1530">
        <v>0.18</v>
      </c>
      <c r="I1530" t="s">
        <v>1826</v>
      </c>
      <c r="J1530">
        <v>1616.8104000000001</v>
      </c>
    </row>
    <row r="1531" spans="1:10">
      <c r="A1531" t="s">
        <v>3355</v>
      </c>
      <c r="B1531" s="1">
        <v>45893</v>
      </c>
      <c r="C1531" t="s">
        <v>137</v>
      </c>
      <c r="D1531" t="s">
        <v>1630</v>
      </c>
      <c r="E1531" t="s">
        <v>1813</v>
      </c>
      <c r="F1531">
        <v>2</v>
      </c>
      <c r="G1531">
        <v>392.45</v>
      </c>
      <c r="H1531">
        <v>0.04</v>
      </c>
      <c r="I1531" t="s">
        <v>1826</v>
      </c>
      <c r="J1531">
        <v>753.50399999999991</v>
      </c>
    </row>
    <row r="1532" spans="1:10">
      <c r="A1532" t="s">
        <v>3356</v>
      </c>
      <c r="B1532" s="1">
        <v>45346</v>
      </c>
      <c r="C1532" t="s">
        <v>785</v>
      </c>
      <c r="D1532" t="s">
        <v>1628</v>
      </c>
      <c r="E1532" t="s">
        <v>1799</v>
      </c>
      <c r="F1532">
        <v>3</v>
      </c>
      <c r="G1532">
        <v>62.03</v>
      </c>
      <c r="H1532">
        <v>0.01</v>
      </c>
      <c r="I1532" t="s">
        <v>1829</v>
      </c>
      <c r="J1532">
        <v>184.22909999999999</v>
      </c>
    </row>
    <row r="1533" spans="1:10">
      <c r="A1533" t="s">
        <v>3357</v>
      </c>
      <c r="B1533" s="1">
        <v>45613</v>
      </c>
      <c r="C1533" t="s">
        <v>332</v>
      </c>
      <c r="D1533" t="s">
        <v>1740</v>
      </c>
      <c r="E1533" t="s">
        <v>1766</v>
      </c>
      <c r="F1533">
        <v>4</v>
      </c>
      <c r="G1533">
        <v>933.73</v>
      </c>
      <c r="H1533">
        <v>0.25</v>
      </c>
      <c r="I1533" t="s">
        <v>1826</v>
      </c>
      <c r="J1533">
        <v>2801.19</v>
      </c>
    </row>
    <row r="1534" spans="1:10">
      <c r="A1534" t="s">
        <v>3358</v>
      </c>
      <c r="B1534" s="1">
        <v>45928</v>
      </c>
      <c r="C1534" t="s">
        <v>520</v>
      </c>
      <c r="D1534" t="s">
        <v>1718</v>
      </c>
      <c r="E1534" t="s">
        <v>1804</v>
      </c>
      <c r="F1534">
        <v>3</v>
      </c>
      <c r="G1534">
        <v>615.30999999999995</v>
      </c>
      <c r="H1534">
        <v>0.14000000000000001</v>
      </c>
      <c r="I1534" t="s">
        <v>1826</v>
      </c>
      <c r="J1534">
        <v>1587.4998000000001</v>
      </c>
    </row>
    <row r="1535" spans="1:10">
      <c r="A1535" t="s">
        <v>3359</v>
      </c>
      <c r="B1535" s="1">
        <v>45619</v>
      </c>
      <c r="C1535" t="s">
        <v>1166</v>
      </c>
      <c r="D1535" t="s">
        <v>1666</v>
      </c>
      <c r="E1535" t="s">
        <v>1810</v>
      </c>
      <c r="F1535">
        <v>4</v>
      </c>
      <c r="G1535">
        <v>790.38</v>
      </c>
      <c r="H1535">
        <v>0.22</v>
      </c>
      <c r="I1535" t="s">
        <v>1829</v>
      </c>
      <c r="J1535">
        <v>2465.9856</v>
      </c>
    </row>
    <row r="1536" spans="1:10">
      <c r="A1536" t="s">
        <v>3360</v>
      </c>
      <c r="B1536" s="1">
        <v>45533</v>
      </c>
      <c r="C1536" t="s">
        <v>857</v>
      </c>
      <c r="D1536" t="s">
        <v>1666</v>
      </c>
      <c r="E1536" t="s">
        <v>1807</v>
      </c>
      <c r="F1536">
        <v>2</v>
      </c>
      <c r="G1536">
        <v>102.85</v>
      </c>
      <c r="H1536">
        <v>0.08</v>
      </c>
      <c r="I1536" t="s">
        <v>1826</v>
      </c>
      <c r="J1536">
        <v>189.244</v>
      </c>
    </row>
    <row r="1537" spans="1:10">
      <c r="A1537" t="s">
        <v>3361</v>
      </c>
      <c r="B1537" s="1">
        <v>45781</v>
      </c>
      <c r="C1537" t="s">
        <v>153</v>
      </c>
      <c r="D1537" t="s">
        <v>1570</v>
      </c>
      <c r="E1537" t="s">
        <v>1804</v>
      </c>
      <c r="F1537">
        <v>3</v>
      </c>
      <c r="G1537">
        <v>866.78</v>
      </c>
      <c r="H1537">
        <v>0.27</v>
      </c>
      <c r="I1537" t="s">
        <v>1826</v>
      </c>
      <c r="J1537">
        <v>1898.2482</v>
      </c>
    </row>
    <row r="1538" spans="1:10">
      <c r="A1538" t="s">
        <v>3362</v>
      </c>
      <c r="B1538" s="1">
        <v>45378</v>
      </c>
      <c r="C1538" t="s">
        <v>678</v>
      </c>
      <c r="D1538" t="s">
        <v>1704</v>
      </c>
      <c r="E1538" t="s">
        <v>1804</v>
      </c>
      <c r="F1538">
        <v>3</v>
      </c>
      <c r="G1538">
        <v>392.84</v>
      </c>
      <c r="H1538">
        <v>0.27</v>
      </c>
      <c r="I1538" t="s">
        <v>1826</v>
      </c>
      <c r="J1538">
        <v>860.31959999999992</v>
      </c>
    </row>
    <row r="1539" spans="1:10">
      <c r="A1539" t="s">
        <v>3363</v>
      </c>
      <c r="B1539" s="1">
        <v>45688</v>
      </c>
      <c r="C1539" t="s">
        <v>1017</v>
      </c>
      <c r="D1539" t="s">
        <v>1565</v>
      </c>
      <c r="E1539" t="s">
        <v>1773</v>
      </c>
      <c r="F1539">
        <v>2</v>
      </c>
      <c r="G1539">
        <v>753.1</v>
      </c>
      <c r="H1539">
        <v>0.19</v>
      </c>
      <c r="I1539" t="s">
        <v>1826</v>
      </c>
      <c r="J1539">
        <v>1220.0219999999999</v>
      </c>
    </row>
    <row r="1540" spans="1:10">
      <c r="A1540" t="s">
        <v>3364</v>
      </c>
      <c r="B1540" s="1">
        <v>45927</v>
      </c>
      <c r="C1540" t="s">
        <v>40</v>
      </c>
      <c r="D1540" t="s">
        <v>1656</v>
      </c>
      <c r="E1540" t="s">
        <v>1807</v>
      </c>
      <c r="F1540">
        <v>2</v>
      </c>
      <c r="G1540">
        <v>700.91</v>
      </c>
      <c r="H1540">
        <v>0.1</v>
      </c>
      <c r="I1540" t="s">
        <v>1826</v>
      </c>
      <c r="J1540">
        <v>1261.6379999999999</v>
      </c>
    </row>
    <row r="1541" spans="1:10">
      <c r="A1541" t="s">
        <v>3365</v>
      </c>
      <c r="B1541" s="1">
        <v>45775</v>
      </c>
      <c r="C1541" t="s">
        <v>264</v>
      </c>
      <c r="D1541" t="s">
        <v>1578</v>
      </c>
      <c r="E1541" t="s">
        <v>1794</v>
      </c>
      <c r="F1541">
        <v>4</v>
      </c>
      <c r="G1541">
        <v>935.98</v>
      </c>
      <c r="H1541">
        <v>0.11</v>
      </c>
      <c r="I1541" t="s">
        <v>1826</v>
      </c>
      <c r="J1541">
        <v>3332.0888</v>
      </c>
    </row>
    <row r="1542" spans="1:10">
      <c r="A1542" t="s">
        <v>3366</v>
      </c>
      <c r="B1542" s="1">
        <v>45849</v>
      </c>
      <c r="C1542" t="s">
        <v>1492</v>
      </c>
      <c r="D1542" t="s">
        <v>1700</v>
      </c>
      <c r="E1542" t="s">
        <v>1804</v>
      </c>
      <c r="F1542">
        <v>1</v>
      </c>
      <c r="G1542">
        <v>539.9</v>
      </c>
      <c r="H1542">
        <v>7.0000000000000007E-2</v>
      </c>
      <c r="I1542" t="s">
        <v>1824</v>
      </c>
      <c r="J1542">
        <v>502.10700000000003</v>
      </c>
    </row>
    <row r="1543" spans="1:10">
      <c r="A1543" t="s">
        <v>3367</v>
      </c>
      <c r="B1543" s="1">
        <v>45573</v>
      </c>
      <c r="C1543" t="s">
        <v>568</v>
      </c>
      <c r="D1543" t="s">
        <v>1628</v>
      </c>
      <c r="E1543" t="s">
        <v>1776</v>
      </c>
      <c r="F1543">
        <v>1</v>
      </c>
      <c r="G1543">
        <v>312.81</v>
      </c>
      <c r="H1543">
        <v>0.14000000000000001</v>
      </c>
      <c r="I1543" t="s">
        <v>1826</v>
      </c>
      <c r="J1543">
        <v>269.01659999999998</v>
      </c>
    </row>
    <row r="1544" spans="1:10">
      <c r="A1544" t="s">
        <v>3368</v>
      </c>
      <c r="B1544" s="1">
        <v>45356</v>
      </c>
      <c r="C1544" t="s">
        <v>797</v>
      </c>
      <c r="D1544" t="s">
        <v>1644</v>
      </c>
      <c r="E1544" t="s">
        <v>1779</v>
      </c>
      <c r="F1544">
        <v>3</v>
      </c>
      <c r="G1544">
        <v>855.96</v>
      </c>
      <c r="H1544">
        <v>0.28999999999999998</v>
      </c>
      <c r="I1544" t="s">
        <v>1829</v>
      </c>
      <c r="J1544">
        <v>1823.1948</v>
      </c>
    </row>
    <row r="1545" spans="1:10">
      <c r="A1545" t="s">
        <v>3369</v>
      </c>
      <c r="B1545" s="1">
        <v>45326</v>
      </c>
      <c r="C1545" t="s">
        <v>1112</v>
      </c>
      <c r="D1545" t="s">
        <v>1546</v>
      </c>
      <c r="E1545" t="s">
        <v>1792</v>
      </c>
      <c r="F1545">
        <v>3</v>
      </c>
      <c r="G1545">
        <v>305</v>
      </c>
      <c r="H1545">
        <v>0.01</v>
      </c>
      <c r="I1545" t="s">
        <v>1829</v>
      </c>
      <c r="J1545">
        <v>905.85</v>
      </c>
    </row>
    <row r="1546" spans="1:10">
      <c r="A1546" t="s">
        <v>3370</v>
      </c>
      <c r="B1546" s="1">
        <v>45361</v>
      </c>
      <c r="C1546" t="s">
        <v>1443</v>
      </c>
      <c r="D1546" t="s">
        <v>1746</v>
      </c>
      <c r="E1546" t="s">
        <v>1794</v>
      </c>
      <c r="F1546">
        <v>3</v>
      </c>
      <c r="G1546">
        <v>831.15</v>
      </c>
      <c r="H1546">
        <v>0.19</v>
      </c>
      <c r="I1546" t="s">
        <v>1824</v>
      </c>
      <c r="J1546">
        <v>2019.6945000000001</v>
      </c>
    </row>
    <row r="1547" spans="1:10">
      <c r="A1547" t="s">
        <v>3371</v>
      </c>
      <c r="B1547" s="1">
        <v>45926</v>
      </c>
      <c r="C1547" t="s">
        <v>675</v>
      </c>
      <c r="D1547" t="s">
        <v>1740</v>
      </c>
      <c r="E1547" t="s">
        <v>1766</v>
      </c>
      <c r="F1547">
        <v>2</v>
      </c>
      <c r="G1547">
        <v>644.97</v>
      </c>
      <c r="H1547">
        <v>0.24</v>
      </c>
      <c r="I1547" t="s">
        <v>1829</v>
      </c>
      <c r="J1547">
        <v>980.35440000000006</v>
      </c>
    </row>
    <row r="1548" spans="1:10">
      <c r="A1548" t="s">
        <v>3372</v>
      </c>
      <c r="B1548" s="1">
        <v>45839</v>
      </c>
      <c r="C1548" t="s">
        <v>341</v>
      </c>
      <c r="D1548" t="s">
        <v>1724</v>
      </c>
      <c r="E1548" t="s">
        <v>1757</v>
      </c>
      <c r="F1548">
        <v>1</v>
      </c>
      <c r="G1548">
        <v>149.56</v>
      </c>
      <c r="H1548">
        <v>0.09</v>
      </c>
      <c r="I1548" t="s">
        <v>1824</v>
      </c>
      <c r="J1548">
        <v>136.09960000000001</v>
      </c>
    </row>
    <row r="1549" spans="1:10">
      <c r="A1549" t="s">
        <v>3373</v>
      </c>
      <c r="B1549" s="1">
        <v>45434</v>
      </c>
      <c r="C1549" t="s">
        <v>705</v>
      </c>
      <c r="D1549" t="s">
        <v>1634</v>
      </c>
      <c r="E1549" t="s">
        <v>1813</v>
      </c>
      <c r="F1549">
        <v>1</v>
      </c>
      <c r="G1549">
        <v>661.77</v>
      </c>
      <c r="H1549">
        <v>0.03</v>
      </c>
      <c r="I1549" t="s">
        <v>1826</v>
      </c>
      <c r="J1549">
        <v>641.91689999999994</v>
      </c>
    </row>
    <row r="1550" spans="1:10">
      <c r="A1550" t="s">
        <v>3374</v>
      </c>
      <c r="B1550" s="1">
        <v>45819</v>
      </c>
      <c r="C1550" t="s">
        <v>381</v>
      </c>
      <c r="D1550" t="s">
        <v>1736</v>
      </c>
      <c r="E1550" t="s">
        <v>1779</v>
      </c>
      <c r="F1550">
        <v>3</v>
      </c>
      <c r="G1550">
        <v>99.67</v>
      </c>
      <c r="H1550">
        <v>0.17</v>
      </c>
      <c r="I1550" t="s">
        <v>1824</v>
      </c>
      <c r="J1550">
        <v>248.17830000000001</v>
      </c>
    </row>
    <row r="1551" spans="1:10">
      <c r="A1551" t="s">
        <v>3375</v>
      </c>
      <c r="B1551" s="1">
        <v>45553</v>
      </c>
      <c r="C1551" t="s">
        <v>716</v>
      </c>
      <c r="D1551" t="s">
        <v>1672</v>
      </c>
      <c r="E1551" t="s">
        <v>1757</v>
      </c>
      <c r="F1551">
        <v>3</v>
      </c>
      <c r="G1551">
        <v>103.66</v>
      </c>
      <c r="H1551">
        <v>0.26</v>
      </c>
      <c r="I1551" t="s">
        <v>1829</v>
      </c>
      <c r="J1551">
        <v>230.12520000000001</v>
      </c>
    </row>
    <row r="1552" spans="1:10">
      <c r="A1552" t="s">
        <v>3376</v>
      </c>
      <c r="B1552" s="1">
        <v>45258</v>
      </c>
      <c r="C1552" t="s">
        <v>1352</v>
      </c>
      <c r="D1552" t="s">
        <v>1628</v>
      </c>
      <c r="E1552" t="s">
        <v>1761</v>
      </c>
      <c r="F1552">
        <v>4</v>
      </c>
      <c r="G1552">
        <v>54.4</v>
      </c>
      <c r="H1552">
        <v>0.22</v>
      </c>
      <c r="I1552" t="s">
        <v>1824</v>
      </c>
      <c r="J1552">
        <v>169.72800000000001</v>
      </c>
    </row>
    <row r="1553" spans="1:10">
      <c r="A1553" t="s">
        <v>3377</v>
      </c>
      <c r="B1553" s="1">
        <v>45435</v>
      </c>
      <c r="C1553" t="s">
        <v>1507</v>
      </c>
      <c r="D1553" t="s">
        <v>1716</v>
      </c>
      <c r="E1553" t="s">
        <v>1799</v>
      </c>
      <c r="F1553">
        <v>1</v>
      </c>
      <c r="G1553">
        <v>46.66</v>
      </c>
      <c r="H1553">
        <v>0.2</v>
      </c>
      <c r="I1553" t="s">
        <v>1824</v>
      </c>
      <c r="J1553">
        <v>37.328000000000003</v>
      </c>
    </row>
    <row r="1554" spans="1:10">
      <c r="A1554" t="s">
        <v>3378</v>
      </c>
      <c r="B1554" s="1">
        <v>45447</v>
      </c>
      <c r="C1554" t="s">
        <v>40</v>
      </c>
      <c r="D1554" t="s">
        <v>1694</v>
      </c>
      <c r="E1554" t="s">
        <v>1792</v>
      </c>
      <c r="F1554">
        <v>4</v>
      </c>
      <c r="G1554">
        <v>871.2</v>
      </c>
      <c r="H1554">
        <v>0.28999999999999998</v>
      </c>
      <c r="I1554" t="s">
        <v>1824</v>
      </c>
      <c r="J1554">
        <v>2474.2080000000001</v>
      </c>
    </row>
    <row r="1555" spans="1:10">
      <c r="A1555" t="s">
        <v>3379</v>
      </c>
      <c r="B1555" s="1">
        <v>45724</v>
      </c>
      <c r="C1555" t="s">
        <v>1184</v>
      </c>
      <c r="D1555" t="s">
        <v>1584</v>
      </c>
      <c r="E1555" t="s">
        <v>1799</v>
      </c>
      <c r="F1555">
        <v>4</v>
      </c>
      <c r="G1555">
        <v>317.11</v>
      </c>
      <c r="H1555">
        <v>0.16</v>
      </c>
      <c r="I1555" t="s">
        <v>1826</v>
      </c>
      <c r="J1555">
        <v>1065.4896000000001</v>
      </c>
    </row>
    <row r="1556" spans="1:10">
      <c r="A1556" t="s">
        <v>3380</v>
      </c>
      <c r="B1556" s="1">
        <v>45338</v>
      </c>
      <c r="C1556" t="s">
        <v>824</v>
      </c>
      <c r="D1556" t="s">
        <v>1598</v>
      </c>
      <c r="E1556" t="s">
        <v>1797</v>
      </c>
      <c r="F1556">
        <v>2</v>
      </c>
      <c r="G1556">
        <v>388.34</v>
      </c>
      <c r="H1556">
        <v>0.09</v>
      </c>
      <c r="I1556" t="s">
        <v>1826</v>
      </c>
      <c r="J1556">
        <v>706.77879999999993</v>
      </c>
    </row>
    <row r="1557" spans="1:10">
      <c r="A1557" t="s">
        <v>3381</v>
      </c>
      <c r="B1557" s="1">
        <v>45252</v>
      </c>
      <c r="C1557" t="s">
        <v>1005</v>
      </c>
      <c r="D1557" t="s">
        <v>1608</v>
      </c>
      <c r="E1557" t="s">
        <v>1776</v>
      </c>
      <c r="F1557">
        <v>4</v>
      </c>
      <c r="G1557">
        <v>998.2</v>
      </c>
      <c r="H1557">
        <v>0.15</v>
      </c>
      <c r="I1557" t="s">
        <v>1824</v>
      </c>
      <c r="J1557">
        <v>3393.88</v>
      </c>
    </row>
    <row r="1558" spans="1:10">
      <c r="A1558" t="s">
        <v>3382</v>
      </c>
      <c r="B1558" s="1">
        <v>45606</v>
      </c>
      <c r="C1558" t="s">
        <v>1516</v>
      </c>
      <c r="D1558" t="s">
        <v>1620</v>
      </c>
      <c r="E1558" t="s">
        <v>1752</v>
      </c>
      <c r="F1558">
        <v>1</v>
      </c>
      <c r="G1558">
        <v>887.38</v>
      </c>
      <c r="H1558">
        <v>0.01</v>
      </c>
      <c r="I1558" t="s">
        <v>1829</v>
      </c>
      <c r="J1558">
        <v>878.50620000000004</v>
      </c>
    </row>
    <row r="1559" spans="1:10">
      <c r="A1559" t="s">
        <v>3383</v>
      </c>
      <c r="B1559" s="1">
        <v>45524</v>
      </c>
      <c r="C1559" t="s">
        <v>984</v>
      </c>
      <c r="D1559" t="s">
        <v>1622</v>
      </c>
      <c r="E1559" t="s">
        <v>1794</v>
      </c>
      <c r="F1559">
        <v>4</v>
      </c>
      <c r="G1559">
        <v>332.97</v>
      </c>
      <c r="H1559">
        <v>0.28000000000000003</v>
      </c>
      <c r="I1559" t="s">
        <v>1824</v>
      </c>
      <c r="J1559">
        <v>958.95360000000005</v>
      </c>
    </row>
    <row r="1560" spans="1:10">
      <c r="A1560" t="s">
        <v>3384</v>
      </c>
      <c r="B1560" s="1">
        <v>45934</v>
      </c>
      <c r="C1560" t="s">
        <v>93</v>
      </c>
      <c r="D1560" t="s">
        <v>1640</v>
      </c>
      <c r="E1560" t="s">
        <v>1752</v>
      </c>
      <c r="F1560">
        <v>2</v>
      </c>
      <c r="G1560">
        <v>157.91</v>
      </c>
      <c r="H1560">
        <v>0.09</v>
      </c>
      <c r="I1560" t="s">
        <v>1829</v>
      </c>
      <c r="J1560">
        <v>287.39620000000002</v>
      </c>
    </row>
    <row r="1561" spans="1:10">
      <c r="A1561" t="s">
        <v>3385</v>
      </c>
      <c r="B1561" s="1">
        <v>45539</v>
      </c>
      <c r="C1561" t="s">
        <v>1115</v>
      </c>
      <c r="D1561" t="s">
        <v>1572</v>
      </c>
      <c r="E1561" t="s">
        <v>1810</v>
      </c>
      <c r="F1561">
        <v>1</v>
      </c>
      <c r="G1561">
        <v>548.15</v>
      </c>
      <c r="H1561">
        <v>0.11</v>
      </c>
      <c r="I1561" t="s">
        <v>1824</v>
      </c>
      <c r="J1561">
        <v>487.8535</v>
      </c>
    </row>
    <row r="1562" spans="1:10">
      <c r="A1562" t="s">
        <v>3386</v>
      </c>
      <c r="B1562" s="1">
        <v>45555</v>
      </c>
      <c r="C1562" t="s">
        <v>681</v>
      </c>
      <c r="D1562" t="s">
        <v>1644</v>
      </c>
      <c r="E1562" t="s">
        <v>1801</v>
      </c>
      <c r="F1562">
        <v>1</v>
      </c>
      <c r="G1562">
        <v>135.13</v>
      </c>
      <c r="H1562">
        <v>0.04</v>
      </c>
      <c r="I1562" t="s">
        <v>1824</v>
      </c>
      <c r="J1562">
        <v>129.72479999999999</v>
      </c>
    </row>
    <row r="1563" spans="1:10">
      <c r="A1563" t="s">
        <v>3387</v>
      </c>
      <c r="B1563" s="1">
        <v>45281</v>
      </c>
      <c r="C1563" t="s">
        <v>711</v>
      </c>
      <c r="D1563" t="s">
        <v>1660</v>
      </c>
      <c r="E1563" t="s">
        <v>1766</v>
      </c>
      <c r="F1563">
        <v>3</v>
      </c>
      <c r="G1563">
        <v>579.26</v>
      </c>
      <c r="H1563">
        <v>0.19</v>
      </c>
      <c r="I1563" t="s">
        <v>1824</v>
      </c>
      <c r="J1563">
        <v>1407.6017999999999</v>
      </c>
    </row>
    <row r="1564" spans="1:10">
      <c r="A1564" t="s">
        <v>3388</v>
      </c>
      <c r="B1564" s="1">
        <v>45582</v>
      </c>
      <c r="C1564" t="s">
        <v>1214</v>
      </c>
      <c r="D1564" t="s">
        <v>1582</v>
      </c>
      <c r="E1564" t="s">
        <v>1752</v>
      </c>
      <c r="F1564">
        <v>1</v>
      </c>
      <c r="G1564">
        <v>465.63</v>
      </c>
      <c r="H1564">
        <v>0.25</v>
      </c>
      <c r="I1564" t="s">
        <v>1824</v>
      </c>
      <c r="J1564">
        <v>349.22250000000003</v>
      </c>
    </row>
    <row r="1565" spans="1:10">
      <c r="A1565" t="s">
        <v>3389</v>
      </c>
      <c r="B1565" s="1">
        <v>45372</v>
      </c>
      <c r="C1565" t="s">
        <v>181</v>
      </c>
      <c r="D1565" t="s">
        <v>1700</v>
      </c>
      <c r="E1565" t="s">
        <v>1804</v>
      </c>
      <c r="F1565">
        <v>2</v>
      </c>
      <c r="G1565">
        <v>675.61</v>
      </c>
      <c r="H1565">
        <v>0.08</v>
      </c>
      <c r="I1565" t="s">
        <v>1829</v>
      </c>
      <c r="J1565">
        <v>1243.1224</v>
      </c>
    </row>
    <row r="1566" spans="1:10">
      <c r="A1566" t="s">
        <v>3390</v>
      </c>
      <c r="B1566" s="1">
        <v>45458</v>
      </c>
      <c r="C1566" t="s">
        <v>1292</v>
      </c>
      <c r="D1566" t="s">
        <v>1614</v>
      </c>
      <c r="E1566" t="s">
        <v>1776</v>
      </c>
      <c r="F1566">
        <v>1</v>
      </c>
      <c r="G1566">
        <v>718.99</v>
      </c>
      <c r="H1566">
        <v>0.08</v>
      </c>
      <c r="I1566" t="s">
        <v>1826</v>
      </c>
      <c r="J1566">
        <v>661.47080000000005</v>
      </c>
    </row>
    <row r="1567" spans="1:10">
      <c r="A1567" t="s">
        <v>3391</v>
      </c>
      <c r="B1567" s="1">
        <v>45943</v>
      </c>
      <c r="C1567" t="s">
        <v>1175</v>
      </c>
      <c r="D1567" t="s">
        <v>1576</v>
      </c>
      <c r="E1567" t="s">
        <v>1789</v>
      </c>
      <c r="F1567">
        <v>2</v>
      </c>
      <c r="G1567">
        <v>675.65</v>
      </c>
      <c r="H1567">
        <v>0.2</v>
      </c>
      <c r="I1567" t="s">
        <v>1829</v>
      </c>
      <c r="J1567">
        <v>1081.04</v>
      </c>
    </row>
    <row r="1568" spans="1:10">
      <c r="A1568" t="s">
        <v>3392</v>
      </c>
      <c r="B1568" s="1">
        <v>45374</v>
      </c>
      <c r="C1568" t="s">
        <v>1056</v>
      </c>
      <c r="D1568" t="s">
        <v>1738</v>
      </c>
      <c r="E1568" t="s">
        <v>1801</v>
      </c>
      <c r="F1568">
        <v>4</v>
      </c>
      <c r="G1568">
        <v>284.24</v>
      </c>
      <c r="H1568">
        <v>0.1</v>
      </c>
      <c r="I1568" t="s">
        <v>1824</v>
      </c>
      <c r="J1568">
        <v>1023.264</v>
      </c>
    </row>
    <row r="1569" spans="1:10">
      <c r="A1569" t="s">
        <v>3393</v>
      </c>
      <c r="B1569" s="1">
        <v>45374</v>
      </c>
      <c r="C1569" t="s">
        <v>693</v>
      </c>
      <c r="D1569" t="s">
        <v>1546</v>
      </c>
      <c r="E1569" t="s">
        <v>1766</v>
      </c>
      <c r="F1569">
        <v>1</v>
      </c>
      <c r="G1569">
        <v>94.26</v>
      </c>
      <c r="H1569">
        <v>0.18</v>
      </c>
      <c r="I1569" t="s">
        <v>1826</v>
      </c>
      <c r="J1569">
        <v>77.293200000000013</v>
      </c>
    </row>
    <row r="1570" spans="1:10">
      <c r="A1570" t="s">
        <v>3394</v>
      </c>
      <c r="B1570" s="1">
        <v>45789</v>
      </c>
      <c r="C1570" t="s">
        <v>1292</v>
      </c>
      <c r="D1570" t="s">
        <v>1557</v>
      </c>
      <c r="E1570" t="s">
        <v>1789</v>
      </c>
      <c r="F1570">
        <v>4</v>
      </c>
      <c r="G1570">
        <v>458.58</v>
      </c>
      <c r="H1570">
        <v>0.28999999999999998</v>
      </c>
      <c r="I1570" t="s">
        <v>1829</v>
      </c>
      <c r="J1570">
        <v>1302.3671999999999</v>
      </c>
    </row>
    <row r="1571" spans="1:10">
      <c r="A1571" t="s">
        <v>3395</v>
      </c>
      <c r="B1571" s="1">
        <v>45452</v>
      </c>
      <c r="C1571" t="s">
        <v>396</v>
      </c>
      <c r="D1571" t="s">
        <v>1678</v>
      </c>
      <c r="E1571" t="s">
        <v>1789</v>
      </c>
      <c r="F1571">
        <v>4</v>
      </c>
      <c r="G1571">
        <v>704.49</v>
      </c>
      <c r="H1571">
        <v>0.05</v>
      </c>
      <c r="I1571" t="s">
        <v>1829</v>
      </c>
      <c r="J1571">
        <v>2677.0619999999999</v>
      </c>
    </row>
    <row r="1572" spans="1:10">
      <c r="A1572" t="s">
        <v>3396</v>
      </c>
      <c r="B1572" s="1">
        <v>45284</v>
      </c>
      <c r="C1572" t="s">
        <v>130</v>
      </c>
      <c r="D1572" t="s">
        <v>1602</v>
      </c>
      <c r="E1572" t="s">
        <v>1813</v>
      </c>
      <c r="F1572">
        <v>4</v>
      </c>
      <c r="G1572">
        <v>822.32</v>
      </c>
      <c r="H1572">
        <v>0.26</v>
      </c>
      <c r="I1572" t="s">
        <v>1826</v>
      </c>
      <c r="J1572">
        <v>2434.0672</v>
      </c>
    </row>
    <row r="1573" spans="1:10">
      <c r="A1573" t="s">
        <v>3397</v>
      </c>
      <c r="B1573" s="1">
        <v>45325</v>
      </c>
      <c r="C1573" t="s">
        <v>785</v>
      </c>
      <c r="D1573" t="s">
        <v>1551</v>
      </c>
      <c r="E1573" t="s">
        <v>1797</v>
      </c>
      <c r="F1573">
        <v>4</v>
      </c>
      <c r="G1573">
        <v>785.41</v>
      </c>
      <c r="H1573">
        <v>0.13</v>
      </c>
      <c r="I1573" t="s">
        <v>1829</v>
      </c>
      <c r="J1573">
        <v>2733.2267999999999</v>
      </c>
    </row>
    <row r="1574" spans="1:10">
      <c r="A1574" t="s">
        <v>3398</v>
      </c>
      <c r="B1574" s="1">
        <v>45465</v>
      </c>
      <c r="C1574" t="s">
        <v>127</v>
      </c>
      <c r="D1574" t="s">
        <v>1626</v>
      </c>
      <c r="E1574" t="s">
        <v>1799</v>
      </c>
      <c r="F1574">
        <v>1</v>
      </c>
      <c r="G1574">
        <v>405.8</v>
      </c>
      <c r="H1574">
        <v>0.11</v>
      </c>
      <c r="I1574" t="s">
        <v>1826</v>
      </c>
      <c r="J1574">
        <v>361.16199999999998</v>
      </c>
    </row>
    <row r="1575" spans="1:10">
      <c r="A1575" t="s">
        <v>3399</v>
      </c>
      <c r="B1575" s="1">
        <v>45612</v>
      </c>
      <c r="C1575" t="s">
        <v>1343</v>
      </c>
      <c r="D1575" t="s">
        <v>1730</v>
      </c>
      <c r="E1575" t="s">
        <v>1786</v>
      </c>
      <c r="F1575">
        <v>2</v>
      </c>
      <c r="G1575">
        <v>976.83</v>
      </c>
      <c r="H1575">
        <v>0.1</v>
      </c>
      <c r="I1575" t="s">
        <v>1826</v>
      </c>
      <c r="J1575">
        <v>1758.2940000000001</v>
      </c>
    </row>
    <row r="1576" spans="1:10">
      <c r="A1576" t="s">
        <v>3400</v>
      </c>
      <c r="B1576" s="1">
        <v>45472</v>
      </c>
      <c r="C1576" t="s">
        <v>869</v>
      </c>
      <c r="D1576" t="s">
        <v>1676</v>
      </c>
      <c r="E1576" t="s">
        <v>1761</v>
      </c>
      <c r="F1576">
        <v>1</v>
      </c>
      <c r="G1576">
        <v>644.15</v>
      </c>
      <c r="H1576">
        <v>0.06</v>
      </c>
      <c r="I1576" t="s">
        <v>1824</v>
      </c>
      <c r="J1576">
        <v>605.50099999999998</v>
      </c>
    </row>
    <row r="1577" spans="1:10">
      <c r="A1577" t="s">
        <v>3401</v>
      </c>
      <c r="B1577" s="1">
        <v>45897</v>
      </c>
      <c r="C1577" t="s">
        <v>1059</v>
      </c>
      <c r="D1577" t="s">
        <v>1682</v>
      </c>
      <c r="E1577" t="s">
        <v>1797</v>
      </c>
      <c r="F1577">
        <v>1</v>
      </c>
      <c r="G1577">
        <v>470.55</v>
      </c>
      <c r="H1577">
        <v>0.23</v>
      </c>
      <c r="I1577" t="s">
        <v>1826</v>
      </c>
      <c r="J1577">
        <v>362.32350000000002</v>
      </c>
    </row>
    <row r="1578" spans="1:10">
      <c r="A1578" t="s">
        <v>3402</v>
      </c>
      <c r="B1578" s="1">
        <v>45241</v>
      </c>
      <c r="C1578" t="s">
        <v>1472</v>
      </c>
      <c r="D1578" t="s">
        <v>1560</v>
      </c>
      <c r="E1578" t="s">
        <v>1776</v>
      </c>
      <c r="F1578">
        <v>3</v>
      </c>
      <c r="G1578">
        <v>598.82000000000005</v>
      </c>
      <c r="H1578">
        <v>0.19</v>
      </c>
      <c r="I1578" t="s">
        <v>1829</v>
      </c>
      <c r="J1578">
        <v>1455.1325999999999</v>
      </c>
    </row>
    <row r="1579" spans="1:10">
      <c r="A1579" t="s">
        <v>3403</v>
      </c>
      <c r="B1579" s="1">
        <v>45851</v>
      </c>
      <c r="C1579" t="s">
        <v>360</v>
      </c>
      <c r="D1579" t="s">
        <v>1588</v>
      </c>
      <c r="E1579" t="s">
        <v>1794</v>
      </c>
      <c r="F1579">
        <v>4</v>
      </c>
      <c r="G1579">
        <v>659.17</v>
      </c>
      <c r="H1579">
        <v>0.12</v>
      </c>
      <c r="I1579" t="s">
        <v>1824</v>
      </c>
      <c r="J1579">
        <v>2320.2784000000001</v>
      </c>
    </row>
    <row r="1580" spans="1:10">
      <c r="A1580" t="s">
        <v>3404</v>
      </c>
      <c r="B1580" s="1">
        <v>45572</v>
      </c>
      <c r="C1580" t="s">
        <v>369</v>
      </c>
      <c r="D1580" t="s">
        <v>1640</v>
      </c>
      <c r="E1580" t="s">
        <v>1757</v>
      </c>
      <c r="F1580">
        <v>2</v>
      </c>
      <c r="G1580">
        <v>216.02</v>
      </c>
      <c r="H1580">
        <v>0.25</v>
      </c>
      <c r="I1580" t="s">
        <v>1824</v>
      </c>
      <c r="J1580">
        <v>324.02999999999997</v>
      </c>
    </row>
    <row r="1581" spans="1:10">
      <c r="A1581" t="s">
        <v>3405</v>
      </c>
      <c r="B1581" s="1">
        <v>45774</v>
      </c>
      <c r="C1581" t="s">
        <v>124</v>
      </c>
      <c r="D1581" t="s">
        <v>1610</v>
      </c>
      <c r="E1581" t="s">
        <v>1789</v>
      </c>
      <c r="F1581">
        <v>2</v>
      </c>
      <c r="G1581">
        <v>613.47</v>
      </c>
      <c r="H1581">
        <v>0.02</v>
      </c>
      <c r="I1581" t="s">
        <v>1826</v>
      </c>
      <c r="J1581">
        <v>1202.4012</v>
      </c>
    </row>
    <row r="1582" spans="1:10">
      <c r="A1582" t="s">
        <v>3406</v>
      </c>
      <c r="B1582" s="1">
        <v>45921</v>
      </c>
      <c r="C1582" t="s">
        <v>350</v>
      </c>
      <c r="D1582" t="s">
        <v>1664</v>
      </c>
      <c r="E1582" t="s">
        <v>1794</v>
      </c>
      <c r="F1582">
        <v>2</v>
      </c>
      <c r="G1582">
        <v>485.17</v>
      </c>
      <c r="H1582">
        <v>0.11</v>
      </c>
      <c r="I1582" t="s">
        <v>1826</v>
      </c>
      <c r="J1582">
        <v>863.60260000000005</v>
      </c>
    </row>
    <row r="1583" spans="1:10">
      <c r="A1583" t="s">
        <v>3407</v>
      </c>
      <c r="B1583" s="1">
        <v>45268</v>
      </c>
      <c r="C1583" t="s">
        <v>969</v>
      </c>
      <c r="D1583" t="s">
        <v>1640</v>
      </c>
      <c r="E1583" t="s">
        <v>1789</v>
      </c>
      <c r="F1583">
        <v>1</v>
      </c>
      <c r="G1583">
        <v>209.7</v>
      </c>
      <c r="H1583">
        <v>0.2</v>
      </c>
      <c r="I1583" t="s">
        <v>1826</v>
      </c>
      <c r="J1583">
        <v>167.76</v>
      </c>
    </row>
    <row r="1584" spans="1:10">
      <c r="A1584" t="s">
        <v>3408</v>
      </c>
      <c r="B1584" s="1">
        <v>45402</v>
      </c>
      <c r="C1584" t="s">
        <v>1026</v>
      </c>
      <c r="D1584" t="s">
        <v>1732</v>
      </c>
      <c r="E1584" t="s">
        <v>1752</v>
      </c>
      <c r="F1584">
        <v>1</v>
      </c>
      <c r="G1584">
        <v>681.47</v>
      </c>
      <c r="H1584">
        <v>0.15</v>
      </c>
      <c r="I1584" t="s">
        <v>1824</v>
      </c>
      <c r="J1584">
        <v>579.24950000000001</v>
      </c>
    </row>
    <row r="1585" spans="1:10">
      <c r="A1585" t="s">
        <v>3409</v>
      </c>
      <c r="B1585" s="1">
        <v>45667</v>
      </c>
      <c r="C1585" t="s">
        <v>1362</v>
      </c>
      <c r="D1585" t="s">
        <v>1700</v>
      </c>
      <c r="E1585" t="s">
        <v>1807</v>
      </c>
      <c r="F1585">
        <v>2</v>
      </c>
      <c r="G1585">
        <v>877.21</v>
      </c>
      <c r="H1585">
        <v>0.1</v>
      </c>
      <c r="I1585" t="s">
        <v>1824</v>
      </c>
      <c r="J1585">
        <v>1578.9780000000001</v>
      </c>
    </row>
    <row r="1586" spans="1:10">
      <c r="A1586" t="s">
        <v>3410</v>
      </c>
      <c r="B1586" s="1">
        <v>45902</v>
      </c>
      <c r="C1586" t="s">
        <v>1002</v>
      </c>
      <c r="D1586" t="s">
        <v>1704</v>
      </c>
      <c r="E1586" t="s">
        <v>1773</v>
      </c>
      <c r="F1586">
        <v>2</v>
      </c>
      <c r="G1586">
        <v>479.77</v>
      </c>
      <c r="H1586">
        <v>0.21</v>
      </c>
      <c r="I1586" t="s">
        <v>1826</v>
      </c>
      <c r="J1586">
        <v>758.03660000000002</v>
      </c>
    </row>
    <row r="1587" spans="1:10">
      <c r="A1587" t="s">
        <v>3411</v>
      </c>
      <c r="B1587" s="1">
        <v>45589</v>
      </c>
      <c r="C1587" t="s">
        <v>1014</v>
      </c>
      <c r="D1587" t="s">
        <v>1714</v>
      </c>
      <c r="E1587" t="s">
        <v>1801</v>
      </c>
      <c r="F1587">
        <v>1</v>
      </c>
      <c r="G1587">
        <v>140.72</v>
      </c>
      <c r="H1587">
        <v>0</v>
      </c>
      <c r="I1587" t="s">
        <v>1829</v>
      </c>
      <c r="J1587">
        <v>140.72</v>
      </c>
    </row>
    <row r="1588" spans="1:10">
      <c r="A1588" t="s">
        <v>3412</v>
      </c>
      <c r="B1588" s="1">
        <v>45668</v>
      </c>
      <c r="C1588" t="s">
        <v>114</v>
      </c>
      <c r="D1588" t="s">
        <v>1586</v>
      </c>
      <c r="E1588" t="s">
        <v>1776</v>
      </c>
      <c r="F1588">
        <v>2</v>
      </c>
      <c r="G1588">
        <v>764.25</v>
      </c>
      <c r="H1588">
        <v>0.23</v>
      </c>
      <c r="I1588" t="s">
        <v>1826</v>
      </c>
      <c r="J1588">
        <v>1176.9449999999999</v>
      </c>
    </row>
    <row r="1589" spans="1:10">
      <c r="A1589" t="s">
        <v>3413</v>
      </c>
      <c r="B1589" s="1">
        <v>45300</v>
      </c>
      <c r="C1589" t="s">
        <v>719</v>
      </c>
      <c r="D1589" t="s">
        <v>1714</v>
      </c>
      <c r="E1589" t="s">
        <v>1773</v>
      </c>
      <c r="F1589">
        <v>3</v>
      </c>
      <c r="G1589">
        <v>107.8</v>
      </c>
      <c r="H1589">
        <v>0.28999999999999998</v>
      </c>
      <c r="I1589" t="s">
        <v>1826</v>
      </c>
      <c r="J1589">
        <v>229.614</v>
      </c>
    </row>
    <row r="1590" spans="1:10">
      <c r="A1590" t="s">
        <v>3414</v>
      </c>
      <c r="B1590" s="1">
        <v>45757</v>
      </c>
      <c r="C1590" t="s">
        <v>496</v>
      </c>
      <c r="D1590" t="s">
        <v>1592</v>
      </c>
      <c r="E1590" t="s">
        <v>1782</v>
      </c>
      <c r="F1590">
        <v>4</v>
      </c>
      <c r="G1590">
        <v>565.37</v>
      </c>
      <c r="H1590">
        <v>7.0000000000000007E-2</v>
      </c>
      <c r="I1590" t="s">
        <v>1826</v>
      </c>
      <c r="J1590">
        <v>2103.1763999999998</v>
      </c>
    </row>
    <row r="1591" spans="1:10">
      <c r="A1591" t="s">
        <v>3415</v>
      </c>
      <c r="B1591" s="1">
        <v>45235</v>
      </c>
      <c r="C1591" t="s">
        <v>137</v>
      </c>
      <c r="D1591" t="s">
        <v>1620</v>
      </c>
      <c r="E1591" t="s">
        <v>1769</v>
      </c>
      <c r="F1591">
        <v>3</v>
      </c>
      <c r="G1591">
        <v>811.45</v>
      </c>
      <c r="H1591">
        <v>0.26</v>
      </c>
      <c r="I1591" t="s">
        <v>1824</v>
      </c>
      <c r="J1591">
        <v>1801.4190000000001</v>
      </c>
    </row>
    <row r="1592" spans="1:10">
      <c r="A1592" t="s">
        <v>3416</v>
      </c>
      <c r="B1592" s="1">
        <v>45749</v>
      </c>
      <c r="C1592" t="s">
        <v>1275</v>
      </c>
      <c r="D1592" t="s">
        <v>1614</v>
      </c>
      <c r="E1592" t="s">
        <v>1813</v>
      </c>
      <c r="F1592">
        <v>4</v>
      </c>
      <c r="G1592">
        <v>62.25</v>
      </c>
      <c r="H1592">
        <v>0.11</v>
      </c>
      <c r="I1592" t="s">
        <v>1826</v>
      </c>
      <c r="J1592">
        <v>221.61</v>
      </c>
    </row>
    <row r="1593" spans="1:10">
      <c r="A1593" t="s">
        <v>3417</v>
      </c>
      <c r="B1593" s="1">
        <v>45807</v>
      </c>
      <c r="C1593" t="s">
        <v>107</v>
      </c>
      <c r="D1593" t="s">
        <v>1738</v>
      </c>
      <c r="E1593" t="s">
        <v>1789</v>
      </c>
      <c r="F1593">
        <v>1</v>
      </c>
      <c r="G1593">
        <v>749.78</v>
      </c>
      <c r="H1593">
        <v>0.03</v>
      </c>
      <c r="I1593" t="s">
        <v>1824</v>
      </c>
      <c r="J1593">
        <v>727.28659999999991</v>
      </c>
    </row>
    <row r="1594" spans="1:10">
      <c r="A1594" t="s">
        <v>3418</v>
      </c>
      <c r="B1594" s="1">
        <v>45496</v>
      </c>
      <c r="C1594" t="s">
        <v>1098</v>
      </c>
      <c r="D1594" t="s">
        <v>1666</v>
      </c>
      <c r="E1594" t="s">
        <v>1773</v>
      </c>
      <c r="F1594">
        <v>3</v>
      </c>
      <c r="G1594">
        <v>630.28</v>
      </c>
      <c r="H1594">
        <v>7.0000000000000007E-2</v>
      </c>
      <c r="I1594" t="s">
        <v>1829</v>
      </c>
      <c r="J1594">
        <v>1758.4811999999999</v>
      </c>
    </row>
    <row r="1595" spans="1:10">
      <c r="A1595" t="s">
        <v>3419</v>
      </c>
      <c r="B1595" s="1">
        <v>45355</v>
      </c>
      <c r="C1595" t="s">
        <v>484</v>
      </c>
      <c r="D1595" t="s">
        <v>1608</v>
      </c>
      <c r="E1595" t="s">
        <v>1804</v>
      </c>
      <c r="F1595">
        <v>1</v>
      </c>
      <c r="G1595">
        <v>101.84</v>
      </c>
      <c r="H1595">
        <v>0.17</v>
      </c>
      <c r="I1595" t="s">
        <v>1824</v>
      </c>
      <c r="J1595">
        <v>84.527199999999993</v>
      </c>
    </row>
    <row r="1596" spans="1:10">
      <c r="A1596" t="s">
        <v>3420</v>
      </c>
      <c r="B1596" s="1">
        <v>45256</v>
      </c>
      <c r="C1596" t="s">
        <v>208</v>
      </c>
      <c r="D1596" t="s">
        <v>1596</v>
      </c>
      <c r="E1596" t="s">
        <v>1810</v>
      </c>
      <c r="F1596">
        <v>4</v>
      </c>
      <c r="G1596">
        <v>641.45000000000005</v>
      </c>
      <c r="H1596">
        <v>0.16</v>
      </c>
      <c r="I1596" t="s">
        <v>1829</v>
      </c>
      <c r="J1596">
        <v>2155.2719999999999</v>
      </c>
    </row>
    <row r="1597" spans="1:10">
      <c r="A1597" t="s">
        <v>3421</v>
      </c>
      <c r="B1597" s="1">
        <v>45849</v>
      </c>
      <c r="C1597" t="s">
        <v>1452</v>
      </c>
      <c r="D1597" t="s">
        <v>1634</v>
      </c>
      <c r="E1597" t="s">
        <v>1757</v>
      </c>
      <c r="F1597">
        <v>1</v>
      </c>
      <c r="G1597">
        <v>135.87</v>
      </c>
      <c r="H1597">
        <v>0.23</v>
      </c>
      <c r="I1597" t="s">
        <v>1826</v>
      </c>
      <c r="J1597">
        <v>104.6199</v>
      </c>
    </row>
    <row r="1598" spans="1:10">
      <c r="A1598" t="s">
        <v>3422</v>
      </c>
      <c r="B1598" s="1">
        <v>45344</v>
      </c>
      <c r="C1598" t="s">
        <v>341</v>
      </c>
      <c r="D1598" t="s">
        <v>1590</v>
      </c>
      <c r="E1598" t="s">
        <v>1776</v>
      </c>
      <c r="F1598">
        <v>1</v>
      </c>
      <c r="G1598">
        <v>388.35</v>
      </c>
      <c r="H1598">
        <v>0.01</v>
      </c>
      <c r="I1598" t="s">
        <v>1826</v>
      </c>
      <c r="J1598">
        <v>384.4665</v>
      </c>
    </row>
    <row r="1599" spans="1:10">
      <c r="A1599" t="s">
        <v>3423</v>
      </c>
      <c r="B1599" s="1">
        <v>45367</v>
      </c>
      <c r="C1599" t="s">
        <v>1495</v>
      </c>
      <c r="D1599" t="s">
        <v>1624</v>
      </c>
      <c r="E1599" t="s">
        <v>1786</v>
      </c>
      <c r="F1599">
        <v>2</v>
      </c>
      <c r="G1599">
        <v>999.08</v>
      </c>
      <c r="H1599">
        <v>0.3</v>
      </c>
      <c r="I1599" t="s">
        <v>1826</v>
      </c>
      <c r="J1599">
        <v>1398.712</v>
      </c>
    </row>
    <row r="1600" spans="1:10">
      <c r="A1600" t="s">
        <v>3424</v>
      </c>
      <c r="B1600" s="1">
        <v>45887</v>
      </c>
      <c r="C1600" t="s">
        <v>565</v>
      </c>
      <c r="D1600" t="s">
        <v>1624</v>
      </c>
      <c r="E1600" t="s">
        <v>1807</v>
      </c>
      <c r="F1600">
        <v>3</v>
      </c>
      <c r="G1600">
        <v>453.19</v>
      </c>
      <c r="H1600">
        <v>0.08</v>
      </c>
      <c r="I1600" t="s">
        <v>1829</v>
      </c>
      <c r="J1600">
        <v>1250.8044</v>
      </c>
    </row>
    <row r="1601" spans="1:10">
      <c r="A1601" t="s">
        <v>3425</v>
      </c>
      <c r="B1601" s="1">
        <v>45567</v>
      </c>
      <c r="C1601" t="s">
        <v>755</v>
      </c>
      <c r="D1601" t="s">
        <v>1708</v>
      </c>
      <c r="E1601" t="s">
        <v>1789</v>
      </c>
      <c r="F1601">
        <v>2</v>
      </c>
      <c r="G1601">
        <v>61.31</v>
      </c>
      <c r="H1601">
        <v>0.15</v>
      </c>
      <c r="I1601" t="s">
        <v>1829</v>
      </c>
      <c r="J1601">
        <v>104.227</v>
      </c>
    </row>
    <row r="1602" spans="1:10">
      <c r="A1602" t="s">
        <v>3426</v>
      </c>
      <c r="B1602" s="1">
        <v>45223</v>
      </c>
      <c r="C1602" t="s">
        <v>1074</v>
      </c>
      <c r="D1602" t="s">
        <v>1710</v>
      </c>
      <c r="E1602" t="s">
        <v>1789</v>
      </c>
      <c r="F1602">
        <v>2</v>
      </c>
      <c r="G1602">
        <v>870.13</v>
      </c>
      <c r="H1602">
        <v>0.23</v>
      </c>
      <c r="I1602" t="s">
        <v>1824</v>
      </c>
      <c r="J1602">
        <v>1340.0001999999999</v>
      </c>
    </row>
    <row r="1603" spans="1:10">
      <c r="A1603" t="s">
        <v>3427</v>
      </c>
      <c r="B1603" s="1">
        <v>45664</v>
      </c>
      <c r="C1603" t="s">
        <v>247</v>
      </c>
      <c r="D1603" t="s">
        <v>1578</v>
      </c>
      <c r="E1603" t="s">
        <v>1813</v>
      </c>
      <c r="F1603">
        <v>1</v>
      </c>
      <c r="G1603">
        <v>336.51</v>
      </c>
      <c r="H1603">
        <v>0.11</v>
      </c>
      <c r="I1603" t="s">
        <v>1826</v>
      </c>
      <c r="J1603">
        <v>299.4939</v>
      </c>
    </row>
    <row r="1604" spans="1:10">
      <c r="A1604" t="s">
        <v>3428</v>
      </c>
      <c r="B1604" s="1">
        <v>45313</v>
      </c>
      <c r="C1604" t="s">
        <v>598</v>
      </c>
      <c r="D1604" t="s">
        <v>1682</v>
      </c>
      <c r="E1604" t="s">
        <v>1752</v>
      </c>
      <c r="F1604">
        <v>1</v>
      </c>
      <c r="G1604">
        <v>305.70999999999998</v>
      </c>
      <c r="H1604">
        <v>0.26</v>
      </c>
      <c r="I1604" t="s">
        <v>1829</v>
      </c>
      <c r="J1604">
        <v>226.22540000000001</v>
      </c>
    </row>
    <row r="1605" spans="1:10">
      <c r="A1605" t="s">
        <v>3429</v>
      </c>
      <c r="B1605" s="1">
        <v>45224</v>
      </c>
      <c r="C1605" t="s">
        <v>419</v>
      </c>
      <c r="D1605" t="s">
        <v>1568</v>
      </c>
      <c r="E1605" t="s">
        <v>1810</v>
      </c>
      <c r="F1605">
        <v>2</v>
      </c>
      <c r="G1605">
        <v>635.39</v>
      </c>
      <c r="H1605">
        <v>0.28999999999999998</v>
      </c>
      <c r="I1605" t="s">
        <v>1829</v>
      </c>
      <c r="J1605">
        <v>902.25379999999996</v>
      </c>
    </row>
    <row r="1606" spans="1:10">
      <c r="A1606" t="s">
        <v>3430</v>
      </c>
      <c r="B1606" s="1">
        <v>45491</v>
      </c>
      <c r="C1606" t="s">
        <v>405</v>
      </c>
      <c r="D1606" t="s">
        <v>1732</v>
      </c>
      <c r="E1606" t="s">
        <v>1813</v>
      </c>
      <c r="F1606">
        <v>2</v>
      </c>
      <c r="G1606">
        <v>253.87</v>
      </c>
      <c r="H1606">
        <v>0.23</v>
      </c>
      <c r="I1606" t="s">
        <v>1829</v>
      </c>
      <c r="J1606">
        <v>390.95979999999997</v>
      </c>
    </row>
    <row r="1607" spans="1:10">
      <c r="A1607" t="s">
        <v>3431</v>
      </c>
      <c r="B1607" s="1">
        <v>45472</v>
      </c>
      <c r="C1607" t="s">
        <v>1489</v>
      </c>
      <c r="D1607" t="s">
        <v>1700</v>
      </c>
      <c r="E1607" t="s">
        <v>1807</v>
      </c>
      <c r="F1607">
        <v>3</v>
      </c>
      <c r="G1607">
        <v>915.81</v>
      </c>
      <c r="H1607">
        <v>0.17</v>
      </c>
      <c r="I1607" t="s">
        <v>1829</v>
      </c>
      <c r="J1607">
        <v>2280.3669</v>
      </c>
    </row>
    <row r="1608" spans="1:10">
      <c r="A1608" t="s">
        <v>3432</v>
      </c>
      <c r="B1608" s="1">
        <v>45795</v>
      </c>
      <c r="C1608" t="s">
        <v>681</v>
      </c>
      <c r="D1608" t="s">
        <v>1632</v>
      </c>
      <c r="E1608" t="s">
        <v>1782</v>
      </c>
      <c r="F1608">
        <v>3</v>
      </c>
      <c r="G1608">
        <v>779.5</v>
      </c>
      <c r="H1608">
        <v>0.02</v>
      </c>
      <c r="I1608" t="s">
        <v>1824</v>
      </c>
      <c r="J1608">
        <v>2291.73</v>
      </c>
    </row>
    <row r="1609" spans="1:10">
      <c r="A1609" t="s">
        <v>3433</v>
      </c>
      <c r="B1609" s="1">
        <v>45470</v>
      </c>
      <c r="C1609" t="s">
        <v>1446</v>
      </c>
      <c r="D1609" t="s">
        <v>1670</v>
      </c>
      <c r="E1609" t="s">
        <v>1804</v>
      </c>
      <c r="F1609">
        <v>2</v>
      </c>
      <c r="G1609">
        <v>780.57</v>
      </c>
      <c r="H1609">
        <v>0.26</v>
      </c>
      <c r="I1609" t="s">
        <v>1824</v>
      </c>
      <c r="J1609">
        <v>1155.2436</v>
      </c>
    </row>
    <row r="1610" spans="1:10">
      <c r="A1610" t="s">
        <v>3434</v>
      </c>
      <c r="B1610" s="1">
        <v>45390</v>
      </c>
      <c r="C1610" t="s">
        <v>1196</v>
      </c>
      <c r="D1610" t="s">
        <v>1738</v>
      </c>
      <c r="E1610" t="s">
        <v>1813</v>
      </c>
      <c r="F1610">
        <v>1</v>
      </c>
      <c r="G1610">
        <v>511.35</v>
      </c>
      <c r="H1610">
        <v>0</v>
      </c>
      <c r="I1610" t="s">
        <v>1824</v>
      </c>
      <c r="J1610">
        <v>511.35</v>
      </c>
    </row>
    <row r="1611" spans="1:10">
      <c r="A1611" t="s">
        <v>3435</v>
      </c>
      <c r="B1611" s="1">
        <v>45803</v>
      </c>
      <c r="C1611" t="s">
        <v>75</v>
      </c>
      <c r="D1611" t="s">
        <v>1742</v>
      </c>
      <c r="E1611" t="s">
        <v>1766</v>
      </c>
      <c r="F1611">
        <v>4</v>
      </c>
      <c r="G1611">
        <v>44.07</v>
      </c>
      <c r="H1611">
        <v>0.28999999999999998</v>
      </c>
      <c r="I1611" t="s">
        <v>1829</v>
      </c>
      <c r="J1611">
        <v>125.1588</v>
      </c>
    </row>
    <row r="1612" spans="1:10">
      <c r="A1612" t="s">
        <v>3436</v>
      </c>
      <c r="B1612" s="1">
        <v>45320</v>
      </c>
      <c r="C1612" t="s">
        <v>646</v>
      </c>
      <c r="D1612" t="s">
        <v>1686</v>
      </c>
      <c r="E1612" t="s">
        <v>1792</v>
      </c>
      <c r="F1612">
        <v>2</v>
      </c>
      <c r="G1612">
        <v>895.92</v>
      </c>
      <c r="H1612">
        <v>0.15</v>
      </c>
      <c r="I1612" t="s">
        <v>1824</v>
      </c>
      <c r="J1612">
        <v>1523.0640000000001</v>
      </c>
    </row>
    <row r="1613" spans="1:10">
      <c r="A1613" t="s">
        <v>3437</v>
      </c>
      <c r="B1613" s="1">
        <v>45619</v>
      </c>
      <c r="C1613" t="s">
        <v>963</v>
      </c>
      <c r="D1613" t="s">
        <v>1654</v>
      </c>
      <c r="E1613" t="s">
        <v>1761</v>
      </c>
      <c r="F1613">
        <v>4</v>
      </c>
      <c r="G1613">
        <v>456.32</v>
      </c>
      <c r="H1613">
        <v>0.22</v>
      </c>
      <c r="I1613" t="s">
        <v>1829</v>
      </c>
      <c r="J1613">
        <v>1423.7184</v>
      </c>
    </row>
    <row r="1614" spans="1:10">
      <c r="A1614" t="s">
        <v>3438</v>
      </c>
      <c r="B1614" s="1">
        <v>45777</v>
      </c>
      <c r="C1614" t="s">
        <v>1304</v>
      </c>
      <c r="D1614" t="s">
        <v>1616</v>
      </c>
      <c r="E1614" t="s">
        <v>1752</v>
      </c>
      <c r="F1614">
        <v>1</v>
      </c>
      <c r="G1614">
        <v>905.5</v>
      </c>
      <c r="H1614">
        <v>0.28999999999999998</v>
      </c>
      <c r="I1614" t="s">
        <v>1829</v>
      </c>
      <c r="J1614">
        <v>642.90499999999997</v>
      </c>
    </row>
    <row r="1615" spans="1:10">
      <c r="A1615" t="s">
        <v>3439</v>
      </c>
      <c r="B1615" s="1">
        <v>45523</v>
      </c>
      <c r="C1615" t="s">
        <v>666</v>
      </c>
      <c r="D1615" t="s">
        <v>1580</v>
      </c>
      <c r="E1615" t="s">
        <v>1797</v>
      </c>
      <c r="F1615">
        <v>3</v>
      </c>
      <c r="G1615">
        <v>63.19</v>
      </c>
      <c r="H1615">
        <v>0.08</v>
      </c>
      <c r="I1615" t="s">
        <v>1824</v>
      </c>
      <c r="J1615">
        <v>174.40440000000001</v>
      </c>
    </row>
    <row r="1616" spans="1:10">
      <c r="A1616" t="s">
        <v>3440</v>
      </c>
      <c r="B1616" s="1">
        <v>45628</v>
      </c>
      <c r="C1616" t="s">
        <v>191</v>
      </c>
      <c r="D1616" t="s">
        <v>1688</v>
      </c>
      <c r="E1616" t="s">
        <v>1779</v>
      </c>
      <c r="F1616">
        <v>3</v>
      </c>
      <c r="G1616">
        <v>687.66</v>
      </c>
      <c r="H1616">
        <v>0.06</v>
      </c>
      <c r="I1616" t="s">
        <v>1826</v>
      </c>
      <c r="J1616">
        <v>1939.2012</v>
      </c>
    </row>
    <row r="1617" spans="1:10">
      <c r="A1617" t="s">
        <v>3441</v>
      </c>
      <c r="B1617" s="1">
        <v>45742</v>
      </c>
      <c r="C1617" t="s">
        <v>711</v>
      </c>
      <c r="D1617" t="s">
        <v>1634</v>
      </c>
      <c r="E1617" t="s">
        <v>1786</v>
      </c>
      <c r="F1617">
        <v>4</v>
      </c>
      <c r="G1617">
        <v>639.05999999999995</v>
      </c>
      <c r="H1617">
        <v>0.12</v>
      </c>
      <c r="I1617" t="s">
        <v>1826</v>
      </c>
      <c r="J1617">
        <v>2249.4911999999999</v>
      </c>
    </row>
    <row r="1618" spans="1:10">
      <c r="A1618" t="s">
        <v>3442</v>
      </c>
      <c r="B1618" s="1">
        <v>45456</v>
      </c>
      <c r="C1618" t="s">
        <v>247</v>
      </c>
      <c r="D1618" t="s">
        <v>1690</v>
      </c>
      <c r="E1618" t="s">
        <v>1779</v>
      </c>
      <c r="F1618">
        <v>1</v>
      </c>
      <c r="G1618">
        <v>475.15</v>
      </c>
      <c r="H1618">
        <v>0.04</v>
      </c>
      <c r="I1618" t="s">
        <v>1829</v>
      </c>
      <c r="J1618">
        <v>456.14399999999989</v>
      </c>
    </row>
    <row r="1619" spans="1:10">
      <c r="A1619" t="s">
        <v>3443</v>
      </c>
      <c r="B1619" s="1">
        <v>45534</v>
      </c>
      <c r="C1619" t="s">
        <v>625</v>
      </c>
      <c r="D1619" t="s">
        <v>1636</v>
      </c>
      <c r="E1619" t="s">
        <v>1776</v>
      </c>
      <c r="F1619">
        <v>1</v>
      </c>
      <c r="G1619">
        <v>62.38</v>
      </c>
      <c r="H1619">
        <v>0.08</v>
      </c>
      <c r="I1619" t="s">
        <v>1829</v>
      </c>
      <c r="J1619">
        <v>57.389600000000002</v>
      </c>
    </row>
    <row r="1620" spans="1:10">
      <c r="A1620" t="s">
        <v>3444</v>
      </c>
      <c r="B1620" s="1">
        <v>45375</v>
      </c>
      <c r="C1620" t="s">
        <v>1109</v>
      </c>
      <c r="D1620" t="s">
        <v>1578</v>
      </c>
      <c r="E1620" t="s">
        <v>1779</v>
      </c>
      <c r="F1620">
        <v>1</v>
      </c>
      <c r="G1620">
        <v>977.02</v>
      </c>
      <c r="H1620">
        <v>0.2</v>
      </c>
      <c r="I1620" t="s">
        <v>1829</v>
      </c>
      <c r="J1620">
        <v>781.61599999999999</v>
      </c>
    </row>
    <row r="1621" spans="1:10">
      <c r="A1621" t="s">
        <v>3445</v>
      </c>
      <c r="B1621" s="1">
        <v>45546</v>
      </c>
      <c r="C1621" t="s">
        <v>271</v>
      </c>
      <c r="D1621" t="s">
        <v>1714</v>
      </c>
      <c r="E1621" t="s">
        <v>1769</v>
      </c>
      <c r="F1621">
        <v>2</v>
      </c>
      <c r="G1621">
        <v>898.81</v>
      </c>
      <c r="H1621">
        <v>0.25</v>
      </c>
      <c r="I1621" t="s">
        <v>1824</v>
      </c>
      <c r="J1621">
        <v>1348.2149999999999</v>
      </c>
    </row>
    <row r="1622" spans="1:10">
      <c r="A1622" t="s">
        <v>3446</v>
      </c>
      <c r="B1622" s="1">
        <v>45769</v>
      </c>
      <c r="C1622" t="s">
        <v>1101</v>
      </c>
      <c r="D1622" t="s">
        <v>1662</v>
      </c>
      <c r="E1622" t="s">
        <v>1766</v>
      </c>
      <c r="F1622">
        <v>2</v>
      </c>
      <c r="G1622">
        <v>422.13</v>
      </c>
      <c r="H1622">
        <v>0.28000000000000003</v>
      </c>
      <c r="I1622" t="s">
        <v>1824</v>
      </c>
      <c r="J1622">
        <v>607.86720000000003</v>
      </c>
    </row>
    <row r="1623" spans="1:10">
      <c r="A1623" t="s">
        <v>3447</v>
      </c>
      <c r="B1623" s="1">
        <v>45524</v>
      </c>
      <c r="C1623" t="s">
        <v>191</v>
      </c>
      <c r="D1623" t="s">
        <v>1616</v>
      </c>
      <c r="E1623" t="s">
        <v>1792</v>
      </c>
      <c r="F1623">
        <v>1</v>
      </c>
      <c r="G1623">
        <v>324.56</v>
      </c>
      <c r="H1623">
        <v>0.03</v>
      </c>
      <c r="I1623" t="s">
        <v>1829</v>
      </c>
      <c r="J1623">
        <v>314.82319999999999</v>
      </c>
    </row>
    <row r="1624" spans="1:10">
      <c r="A1624" t="s">
        <v>3448</v>
      </c>
      <c r="B1624" s="1">
        <v>45531</v>
      </c>
      <c r="C1624" t="s">
        <v>1443</v>
      </c>
      <c r="D1624" t="s">
        <v>1658</v>
      </c>
      <c r="E1624" t="s">
        <v>1804</v>
      </c>
      <c r="F1624">
        <v>4</v>
      </c>
      <c r="G1624">
        <v>570.38</v>
      </c>
      <c r="H1624">
        <v>0.26</v>
      </c>
      <c r="I1624" t="s">
        <v>1826</v>
      </c>
      <c r="J1624">
        <v>1688.3248000000001</v>
      </c>
    </row>
    <row r="1625" spans="1:10">
      <c r="A1625" t="s">
        <v>3449</v>
      </c>
      <c r="B1625" s="1">
        <v>45479</v>
      </c>
      <c r="C1625" t="s">
        <v>1229</v>
      </c>
      <c r="D1625" t="s">
        <v>1616</v>
      </c>
      <c r="E1625" t="s">
        <v>1801</v>
      </c>
      <c r="F1625">
        <v>2</v>
      </c>
      <c r="G1625">
        <v>223.73</v>
      </c>
      <c r="H1625">
        <v>0.11</v>
      </c>
      <c r="I1625" t="s">
        <v>1826</v>
      </c>
      <c r="J1625">
        <v>398.23939999999999</v>
      </c>
    </row>
    <row r="1626" spans="1:10">
      <c r="A1626" t="s">
        <v>3450</v>
      </c>
      <c r="B1626" s="1">
        <v>45868</v>
      </c>
      <c r="C1626" t="s">
        <v>1101</v>
      </c>
      <c r="D1626" t="s">
        <v>1720</v>
      </c>
      <c r="E1626" t="s">
        <v>1804</v>
      </c>
      <c r="F1626">
        <v>4</v>
      </c>
      <c r="G1626">
        <v>164.93</v>
      </c>
      <c r="H1626">
        <v>0.11</v>
      </c>
      <c r="I1626" t="s">
        <v>1824</v>
      </c>
      <c r="J1626">
        <v>587.1508</v>
      </c>
    </row>
    <row r="1627" spans="1:10">
      <c r="A1627" t="s">
        <v>3451</v>
      </c>
      <c r="B1627" s="1">
        <v>45569</v>
      </c>
      <c r="C1627" t="s">
        <v>797</v>
      </c>
      <c r="D1627" t="s">
        <v>1578</v>
      </c>
      <c r="E1627" t="s">
        <v>1779</v>
      </c>
      <c r="F1627">
        <v>3</v>
      </c>
      <c r="G1627">
        <v>326.66000000000003</v>
      </c>
      <c r="H1627">
        <v>0.28000000000000003</v>
      </c>
      <c r="I1627" t="s">
        <v>1829</v>
      </c>
      <c r="J1627">
        <v>705.5856</v>
      </c>
    </row>
    <row r="1628" spans="1:10">
      <c r="A1628" t="s">
        <v>3452</v>
      </c>
      <c r="B1628" s="1">
        <v>45382</v>
      </c>
      <c r="C1628" t="s">
        <v>601</v>
      </c>
      <c r="D1628" t="s">
        <v>1546</v>
      </c>
      <c r="E1628" t="s">
        <v>1801</v>
      </c>
      <c r="F1628">
        <v>2</v>
      </c>
      <c r="G1628">
        <v>462.93</v>
      </c>
      <c r="H1628">
        <v>0.17</v>
      </c>
      <c r="I1628" t="s">
        <v>1826</v>
      </c>
      <c r="J1628">
        <v>768.46379999999999</v>
      </c>
    </row>
    <row r="1629" spans="1:10">
      <c r="A1629" t="s">
        <v>3453</v>
      </c>
      <c r="B1629" s="1">
        <v>45885</v>
      </c>
      <c r="C1629" t="s">
        <v>496</v>
      </c>
      <c r="D1629" t="s">
        <v>1543</v>
      </c>
      <c r="E1629" t="s">
        <v>1804</v>
      </c>
      <c r="F1629">
        <v>3</v>
      </c>
      <c r="G1629">
        <v>60.26</v>
      </c>
      <c r="H1629">
        <v>0.04</v>
      </c>
      <c r="I1629" t="s">
        <v>1824</v>
      </c>
      <c r="J1629">
        <v>173.5488</v>
      </c>
    </row>
    <row r="1630" spans="1:10">
      <c r="A1630" t="s">
        <v>3454</v>
      </c>
      <c r="B1630" s="1">
        <v>45829</v>
      </c>
      <c r="C1630" t="s">
        <v>261</v>
      </c>
      <c r="D1630" t="s">
        <v>1616</v>
      </c>
      <c r="E1630" t="s">
        <v>1786</v>
      </c>
      <c r="F1630">
        <v>3</v>
      </c>
      <c r="G1630">
        <v>109.5</v>
      </c>
      <c r="H1630">
        <v>0.06</v>
      </c>
      <c r="I1630" t="s">
        <v>1829</v>
      </c>
      <c r="J1630">
        <v>308.79000000000002</v>
      </c>
    </row>
    <row r="1631" spans="1:10">
      <c r="A1631" t="s">
        <v>3455</v>
      </c>
      <c r="B1631" s="1">
        <v>45721</v>
      </c>
      <c r="C1631" t="s">
        <v>1193</v>
      </c>
      <c r="D1631" t="s">
        <v>1688</v>
      </c>
      <c r="E1631" t="s">
        <v>1804</v>
      </c>
      <c r="F1631">
        <v>1</v>
      </c>
      <c r="G1631">
        <v>505.83</v>
      </c>
      <c r="H1631">
        <v>0.14000000000000001</v>
      </c>
      <c r="I1631" t="s">
        <v>1829</v>
      </c>
      <c r="J1631">
        <v>435.0138</v>
      </c>
    </row>
    <row r="1632" spans="1:10">
      <c r="A1632" t="s">
        <v>3456</v>
      </c>
      <c r="B1632" s="1">
        <v>45511</v>
      </c>
      <c r="C1632" t="s">
        <v>544</v>
      </c>
      <c r="D1632" t="s">
        <v>1744</v>
      </c>
      <c r="E1632" t="s">
        <v>1789</v>
      </c>
      <c r="F1632">
        <v>2</v>
      </c>
      <c r="G1632">
        <v>443.15</v>
      </c>
      <c r="H1632">
        <v>0.27</v>
      </c>
      <c r="I1632" t="s">
        <v>1826</v>
      </c>
      <c r="J1632">
        <v>646.99899999999991</v>
      </c>
    </row>
    <row r="1633" spans="1:10">
      <c r="A1633" t="s">
        <v>3457</v>
      </c>
      <c r="B1633" s="1">
        <v>45739</v>
      </c>
      <c r="C1633" t="s">
        <v>1527</v>
      </c>
      <c r="D1633" t="s">
        <v>1560</v>
      </c>
      <c r="E1633" t="s">
        <v>1779</v>
      </c>
      <c r="F1633">
        <v>2</v>
      </c>
      <c r="G1633">
        <v>784.26</v>
      </c>
      <c r="H1633">
        <v>0.23</v>
      </c>
      <c r="I1633" t="s">
        <v>1826</v>
      </c>
      <c r="J1633">
        <v>1207.7603999999999</v>
      </c>
    </row>
    <row r="1634" spans="1:10">
      <c r="A1634" t="s">
        <v>3458</v>
      </c>
      <c r="B1634" s="1">
        <v>45533</v>
      </c>
      <c r="C1634" t="s">
        <v>1405</v>
      </c>
      <c r="D1634" t="s">
        <v>1626</v>
      </c>
      <c r="E1634" t="s">
        <v>1792</v>
      </c>
      <c r="F1634">
        <v>3</v>
      </c>
      <c r="G1634">
        <v>590.30999999999995</v>
      </c>
      <c r="H1634">
        <v>0.17</v>
      </c>
      <c r="I1634" t="s">
        <v>1826</v>
      </c>
      <c r="J1634">
        <v>1469.8719000000001</v>
      </c>
    </row>
    <row r="1635" spans="1:10">
      <c r="A1635" t="s">
        <v>3459</v>
      </c>
      <c r="B1635" s="1">
        <v>45553</v>
      </c>
      <c r="C1635" t="s">
        <v>417</v>
      </c>
      <c r="D1635" t="s">
        <v>1686</v>
      </c>
      <c r="E1635" t="s">
        <v>1804</v>
      </c>
      <c r="F1635">
        <v>1</v>
      </c>
      <c r="G1635">
        <v>696.13</v>
      </c>
      <c r="H1635">
        <v>0.06</v>
      </c>
      <c r="I1635" t="s">
        <v>1829</v>
      </c>
      <c r="J1635">
        <v>654.36219999999992</v>
      </c>
    </row>
    <row r="1636" spans="1:10">
      <c r="A1636" t="s">
        <v>3460</v>
      </c>
      <c r="B1636" s="1">
        <v>45341</v>
      </c>
      <c r="C1636" t="s">
        <v>369</v>
      </c>
      <c r="D1636" t="s">
        <v>1650</v>
      </c>
      <c r="E1636" t="s">
        <v>1776</v>
      </c>
      <c r="F1636">
        <v>4</v>
      </c>
      <c r="G1636">
        <v>194.39</v>
      </c>
      <c r="H1636">
        <v>0.25</v>
      </c>
      <c r="I1636" t="s">
        <v>1824</v>
      </c>
      <c r="J1636">
        <v>583.16999999999996</v>
      </c>
    </row>
    <row r="1637" spans="1:10">
      <c r="A1637" t="s">
        <v>3461</v>
      </c>
      <c r="B1637" s="1">
        <v>45430</v>
      </c>
      <c r="C1637" t="s">
        <v>1038</v>
      </c>
      <c r="D1637" t="s">
        <v>1614</v>
      </c>
      <c r="E1637" t="s">
        <v>1757</v>
      </c>
      <c r="F1637">
        <v>1</v>
      </c>
      <c r="G1637">
        <v>339.7</v>
      </c>
      <c r="H1637">
        <v>0.1</v>
      </c>
      <c r="I1637" t="s">
        <v>1824</v>
      </c>
      <c r="J1637">
        <v>305.73</v>
      </c>
    </row>
    <row r="1638" spans="1:10">
      <c r="A1638" t="s">
        <v>3462</v>
      </c>
      <c r="B1638" s="1">
        <v>45912</v>
      </c>
      <c r="C1638" t="s">
        <v>185</v>
      </c>
      <c r="D1638" t="s">
        <v>1684</v>
      </c>
      <c r="E1638" t="s">
        <v>1797</v>
      </c>
      <c r="F1638">
        <v>4</v>
      </c>
      <c r="G1638">
        <v>463.16</v>
      </c>
      <c r="H1638">
        <v>0.27</v>
      </c>
      <c r="I1638" t="s">
        <v>1826</v>
      </c>
      <c r="J1638">
        <v>1352.4272000000001</v>
      </c>
    </row>
    <row r="1639" spans="1:10">
      <c r="A1639" t="s">
        <v>3463</v>
      </c>
      <c r="B1639" s="1">
        <v>45709</v>
      </c>
      <c r="C1639" t="s">
        <v>378</v>
      </c>
      <c r="D1639" t="s">
        <v>1555</v>
      </c>
      <c r="E1639" t="s">
        <v>1789</v>
      </c>
      <c r="F1639">
        <v>2</v>
      </c>
      <c r="G1639">
        <v>824.91</v>
      </c>
      <c r="H1639">
        <v>0.09</v>
      </c>
      <c r="I1639" t="s">
        <v>1824</v>
      </c>
      <c r="J1639">
        <v>1501.3362</v>
      </c>
    </row>
    <row r="1640" spans="1:10">
      <c r="A1640" t="s">
        <v>3464</v>
      </c>
      <c r="B1640" s="1">
        <v>45520</v>
      </c>
      <c r="C1640" t="s">
        <v>258</v>
      </c>
      <c r="D1640" t="s">
        <v>1555</v>
      </c>
      <c r="E1640" t="s">
        <v>1761</v>
      </c>
      <c r="F1640">
        <v>4</v>
      </c>
      <c r="G1640">
        <v>796.89</v>
      </c>
      <c r="H1640">
        <v>0.17</v>
      </c>
      <c r="I1640" t="s">
        <v>1824</v>
      </c>
      <c r="J1640">
        <v>2645.6747999999998</v>
      </c>
    </row>
    <row r="1641" spans="1:10">
      <c r="A1641" t="s">
        <v>3465</v>
      </c>
      <c r="B1641" s="1">
        <v>45478</v>
      </c>
      <c r="C1641" t="s">
        <v>770</v>
      </c>
      <c r="D1641" t="s">
        <v>1600</v>
      </c>
      <c r="E1641" t="s">
        <v>1807</v>
      </c>
      <c r="F1641">
        <v>3</v>
      </c>
      <c r="G1641">
        <v>543.92999999999995</v>
      </c>
      <c r="H1641">
        <v>0.3</v>
      </c>
      <c r="I1641" t="s">
        <v>1829</v>
      </c>
      <c r="J1641">
        <v>1142.2529999999999</v>
      </c>
    </row>
    <row r="1642" spans="1:10">
      <c r="A1642" t="s">
        <v>3466</v>
      </c>
      <c r="B1642" s="1">
        <v>45496</v>
      </c>
      <c r="C1642" t="s">
        <v>574</v>
      </c>
      <c r="D1642" t="s">
        <v>1576</v>
      </c>
      <c r="E1642" t="s">
        <v>1779</v>
      </c>
      <c r="F1642">
        <v>2</v>
      </c>
      <c r="G1642">
        <v>44.65</v>
      </c>
      <c r="H1642">
        <v>0.03</v>
      </c>
      <c r="I1642" t="s">
        <v>1826</v>
      </c>
      <c r="J1642">
        <v>86.620999999999995</v>
      </c>
    </row>
    <row r="1643" spans="1:10">
      <c r="A1643" t="s">
        <v>3467</v>
      </c>
      <c r="B1643" s="1">
        <v>45742</v>
      </c>
      <c r="C1643" t="s">
        <v>800</v>
      </c>
      <c r="D1643" t="s">
        <v>1660</v>
      </c>
      <c r="E1643" t="s">
        <v>1752</v>
      </c>
      <c r="F1643">
        <v>4</v>
      </c>
      <c r="G1643">
        <v>827.39</v>
      </c>
      <c r="H1643">
        <v>0.06</v>
      </c>
      <c r="I1643" t="s">
        <v>1829</v>
      </c>
      <c r="J1643">
        <v>3110.9863999999998</v>
      </c>
    </row>
    <row r="1644" spans="1:10">
      <c r="A1644" t="s">
        <v>3468</v>
      </c>
      <c r="B1644" s="1">
        <v>45301</v>
      </c>
      <c r="C1644" t="s">
        <v>972</v>
      </c>
      <c r="D1644" t="s">
        <v>1576</v>
      </c>
      <c r="E1644" t="s">
        <v>1794</v>
      </c>
      <c r="F1644">
        <v>2</v>
      </c>
      <c r="G1644">
        <v>403.2</v>
      </c>
      <c r="H1644">
        <v>0.21</v>
      </c>
      <c r="I1644" t="s">
        <v>1826</v>
      </c>
      <c r="J1644">
        <v>637.05600000000004</v>
      </c>
    </row>
    <row r="1645" spans="1:10">
      <c r="A1645" t="s">
        <v>3469</v>
      </c>
      <c r="B1645" s="1">
        <v>45547</v>
      </c>
      <c r="C1645" t="s">
        <v>78</v>
      </c>
      <c r="D1645" t="s">
        <v>1720</v>
      </c>
      <c r="E1645" t="s">
        <v>1797</v>
      </c>
      <c r="F1645">
        <v>4</v>
      </c>
      <c r="G1645">
        <v>292.31</v>
      </c>
      <c r="H1645">
        <v>0.27</v>
      </c>
      <c r="I1645" t="s">
        <v>1826</v>
      </c>
      <c r="J1645">
        <v>853.54520000000002</v>
      </c>
    </row>
    <row r="1646" spans="1:10">
      <c r="A1646" t="s">
        <v>3470</v>
      </c>
      <c r="B1646" s="1">
        <v>45806</v>
      </c>
      <c r="C1646" t="s">
        <v>1513</v>
      </c>
      <c r="D1646" t="s">
        <v>1549</v>
      </c>
      <c r="E1646" t="s">
        <v>1789</v>
      </c>
      <c r="F1646">
        <v>1</v>
      </c>
      <c r="G1646">
        <v>948.33</v>
      </c>
      <c r="H1646">
        <v>0.11</v>
      </c>
      <c r="I1646" t="s">
        <v>1824</v>
      </c>
      <c r="J1646">
        <v>844.01370000000009</v>
      </c>
    </row>
    <row r="1647" spans="1:10">
      <c r="A1647" t="s">
        <v>3471</v>
      </c>
      <c r="B1647" s="1">
        <v>45294</v>
      </c>
      <c r="C1647" t="s">
        <v>1077</v>
      </c>
      <c r="D1647" t="s">
        <v>1626</v>
      </c>
      <c r="E1647" t="s">
        <v>1773</v>
      </c>
      <c r="F1647">
        <v>1</v>
      </c>
      <c r="G1647">
        <v>702.27</v>
      </c>
      <c r="H1647">
        <v>0.17</v>
      </c>
      <c r="I1647" t="s">
        <v>1829</v>
      </c>
      <c r="J1647">
        <v>582.88409999999999</v>
      </c>
    </row>
    <row r="1648" spans="1:10">
      <c r="A1648" t="s">
        <v>3472</v>
      </c>
      <c r="B1648" s="1">
        <v>45875</v>
      </c>
      <c r="C1648" t="s">
        <v>160</v>
      </c>
      <c r="D1648" t="s">
        <v>1608</v>
      </c>
      <c r="E1648" t="s">
        <v>1766</v>
      </c>
      <c r="F1648">
        <v>2</v>
      </c>
      <c r="G1648">
        <v>379.28</v>
      </c>
      <c r="H1648">
        <v>0.26</v>
      </c>
      <c r="I1648" t="s">
        <v>1824</v>
      </c>
      <c r="J1648">
        <v>561.33439999999996</v>
      </c>
    </row>
    <row r="1649" spans="1:10">
      <c r="A1649" t="s">
        <v>3473</v>
      </c>
      <c r="B1649" s="1">
        <v>45669</v>
      </c>
      <c r="C1649" t="s">
        <v>452</v>
      </c>
      <c r="D1649" t="s">
        <v>1642</v>
      </c>
      <c r="E1649" t="s">
        <v>1752</v>
      </c>
      <c r="F1649">
        <v>4</v>
      </c>
      <c r="G1649">
        <v>92.35</v>
      </c>
      <c r="H1649">
        <v>0.15</v>
      </c>
      <c r="I1649" t="s">
        <v>1824</v>
      </c>
      <c r="J1649">
        <v>313.99</v>
      </c>
    </row>
    <row r="1650" spans="1:10">
      <c r="A1650" t="s">
        <v>3474</v>
      </c>
      <c r="B1650" s="1">
        <v>45606</v>
      </c>
      <c r="C1650" t="s">
        <v>711</v>
      </c>
      <c r="D1650" t="s">
        <v>1626</v>
      </c>
      <c r="E1650" t="s">
        <v>1794</v>
      </c>
      <c r="F1650">
        <v>4</v>
      </c>
      <c r="G1650">
        <v>721.54</v>
      </c>
      <c r="H1650">
        <v>0.21</v>
      </c>
      <c r="I1650" t="s">
        <v>1824</v>
      </c>
      <c r="J1650">
        <v>2280.0664000000002</v>
      </c>
    </row>
    <row r="1651" spans="1:10">
      <c r="A1651" t="s">
        <v>3475</v>
      </c>
      <c r="B1651" s="1">
        <v>45787</v>
      </c>
      <c r="C1651" t="s">
        <v>202</v>
      </c>
      <c r="D1651" t="s">
        <v>1624</v>
      </c>
      <c r="E1651" t="s">
        <v>1786</v>
      </c>
      <c r="F1651">
        <v>1</v>
      </c>
      <c r="G1651">
        <v>228.69</v>
      </c>
      <c r="H1651">
        <v>0.14000000000000001</v>
      </c>
      <c r="I1651" t="s">
        <v>1824</v>
      </c>
      <c r="J1651">
        <v>196.67339999999999</v>
      </c>
    </row>
    <row r="1652" spans="1:10">
      <c r="A1652" t="s">
        <v>3476</v>
      </c>
      <c r="B1652" s="1">
        <v>45929</v>
      </c>
      <c r="C1652" t="s">
        <v>1112</v>
      </c>
      <c r="D1652" t="s">
        <v>1654</v>
      </c>
      <c r="E1652" t="s">
        <v>1789</v>
      </c>
      <c r="F1652">
        <v>1</v>
      </c>
      <c r="G1652">
        <v>899.09</v>
      </c>
      <c r="H1652">
        <v>0.2</v>
      </c>
      <c r="I1652" t="s">
        <v>1826</v>
      </c>
      <c r="J1652">
        <v>719.27200000000005</v>
      </c>
    </row>
    <row r="1653" spans="1:10">
      <c r="A1653" t="s">
        <v>3477</v>
      </c>
      <c r="B1653" s="1">
        <v>45379</v>
      </c>
      <c r="C1653" t="s">
        <v>1199</v>
      </c>
      <c r="D1653" t="s">
        <v>1562</v>
      </c>
      <c r="E1653" t="s">
        <v>1782</v>
      </c>
      <c r="F1653">
        <v>4</v>
      </c>
      <c r="G1653">
        <v>195.75</v>
      </c>
      <c r="H1653">
        <v>0.17</v>
      </c>
      <c r="I1653" t="s">
        <v>1824</v>
      </c>
      <c r="J1653">
        <v>649.89</v>
      </c>
    </row>
    <row r="1654" spans="1:10">
      <c r="A1654" t="s">
        <v>3478</v>
      </c>
      <c r="B1654" s="1">
        <v>45532</v>
      </c>
      <c r="C1654" t="s">
        <v>1322</v>
      </c>
      <c r="D1654" t="s">
        <v>1734</v>
      </c>
      <c r="E1654" t="s">
        <v>1801</v>
      </c>
      <c r="F1654">
        <v>3</v>
      </c>
      <c r="G1654">
        <v>199.13</v>
      </c>
      <c r="H1654">
        <v>0.24</v>
      </c>
      <c r="I1654" t="s">
        <v>1824</v>
      </c>
      <c r="J1654">
        <v>454.01639999999998</v>
      </c>
    </row>
    <row r="1655" spans="1:10">
      <c r="A1655" t="s">
        <v>3479</v>
      </c>
      <c r="B1655" s="1">
        <v>45466</v>
      </c>
      <c r="C1655" t="s">
        <v>535</v>
      </c>
      <c r="D1655" t="s">
        <v>1592</v>
      </c>
      <c r="E1655" t="s">
        <v>1799</v>
      </c>
      <c r="F1655">
        <v>2</v>
      </c>
      <c r="G1655">
        <v>833.62</v>
      </c>
      <c r="H1655">
        <v>0.18</v>
      </c>
      <c r="I1655" t="s">
        <v>1824</v>
      </c>
      <c r="J1655">
        <v>1367.1368</v>
      </c>
    </row>
    <row r="1656" spans="1:10">
      <c r="A1656" t="s">
        <v>3480</v>
      </c>
      <c r="B1656" s="1">
        <v>45395</v>
      </c>
      <c r="C1656" t="s">
        <v>1489</v>
      </c>
      <c r="D1656" t="s">
        <v>1698</v>
      </c>
      <c r="E1656" t="s">
        <v>1752</v>
      </c>
      <c r="F1656">
        <v>1</v>
      </c>
      <c r="G1656">
        <v>676.26</v>
      </c>
      <c r="H1656">
        <v>0.14000000000000001</v>
      </c>
      <c r="I1656" t="s">
        <v>1824</v>
      </c>
      <c r="J1656">
        <v>581.58359999999993</v>
      </c>
    </row>
    <row r="1657" spans="1:10">
      <c r="A1657" t="s">
        <v>3481</v>
      </c>
      <c r="B1657" s="1">
        <v>45708</v>
      </c>
      <c r="C1657" t="s">
        <v>130</v>
      </c>
      <c r="D1657" t="s">
        <v>1668</v>
      </c>
      <c r="E1657" t="s">
        <v>1786</v>
      </c>
      <c r="F1657">
        <v>2</v>
      </c>
      <c r="G1657">
        <v>666.49</v>
      </c>
      <c r="H1657">
        <v>0.06</v>
      </c>
      <c r="I1657" t="s">
        <v>1824</v>
      </c>
      <c r="J1657">
        <v>1253.0011999999999</v>
      </c>
    </row>
    <row r="1658" spans="1:10">
      <c r="A1658" t="s">
        <v>3482</v>
      </c>
      <c r="B1658" s="1">
        <v>45735</v>
      </c>
      <c r="C1658" t="s">
        <v>1419</v>
      </c>
      <c r="D1658" t="s">
        <v>1578</v>
      </c>
      <c r="E1658" t="s">
        <v>1769</v>
      </c>
      <c r="F1658">
        <v>3</v>
      </c>
      <c r="G1658">
        <v>471.19</v>
      </c>
      <c r="H1658">
        <v>0.28000000000000003</v>
      </c>
      <c r="I1658" t="s">
        <v>1829</v>
      </c>
      <c r="J1658">
        <v>1017.7704</v>
      </c>
    </row>
    <row r="1659" spans="1:10">
      <c r="A1659" t="s">
        <v>3483</v>
      </c>
      <c r="B1659" s="1">
        <v>45237</v>
      </c>
      <c r="C1659" t="s">
        <v>414</v>
      </c>
      <c r="D1659" t="s">
        <v>1562</v>
      </c>
      <c r="E1659" t="s">
        <v>1766</v>
      </c>
      <c r="F1659">
        <v>4</v>
      </c>
      <c r="G1659">
        <v>555.65</v>
      </c>
      <c r="H1659">
        <v>0.25</v>
      </c>
      <c r="I1659" t="s">
        <v>1829</v>
      </c>
      <c r="J1659">
        <v>1666.95</v>
      </c>
    </row>
    <row r="1660" spans="1:10">
      <c r="A1660" t="s">
        <v>3484</v>
      </c>
      <c r="B1660" s="1">
        <v>45282</v>
      </c>
      <c r="C1660" t="s">
        <v>141</v>
      </c>
      <c r="D1660" t="s">
        <v>1738</v>
      </c>
      <c r="E1660" t="s">
        <v>1799</v>
      </c>
      <c r="F1660">
        <v>2</v>
      </c>
      <c r="G1660">
        <v>100.42</v>
      </c>
      <c r="H1660">
        <v>0.06</v>
      </c>
      <c r="I1660" t="s">
        <v>1824</v>
      </c>
      <c r="J1660">
        <v>188.78960000000001</v>
      </c>
    </row>
    <row r="1661" spans="1:10">
      <c r="A1661" t="s">
        <v>3485</v>
      </c>
      <c r="B1661" s="1">
        <v>45337</v>
      </c>
      <c r="C1661" t="s">
        <v>191</v>
      </c>
      <c r="D1661" t="s">
        <v>1744</v>
      </c>
      <c r="E1661" t="s">
        <v>1810</v>
      </c>
      <c r="F1661">
        <v>3</v>
      </c>
      <c r="G1661">
        <v>981.69</v>
      </c>
      <c r="H1661">
        <v>0.05</v>
      </c>
      <c r="I1661" t="s">
        <v>1829</v>
      </c>
      <c r="J1661">
        <v>2797.8164999999999</v>
      </c>
    </row>
    <row r="1662" spans="1:10">
      <c r="A1662" t="s">
        <v>3486</v>
      </c>
      <c r="B1662" s="1">
        <v>45310</v>
      </c>
      <c r="C1662" t="s">
        <v>1029</v>
      </c>
      <c r="D1662" t="s">
        <v>1568</v>
      </c>
      <c r="E1662" t="s">
        <v>1804</v>
      </c>
      <c r="F1662">
        <v>2</v>
      </c>
      <c r="G1662">
        <v>848.87</v>
      </c>
      <c r="H1662">
        <v>0.09</v>
      </c>
      <c r="I1662" t="s">
        <v>1829</v>
      </c>
      <c r="J1662">
        <v>1544.9434000000001</v>
      </c>
    </row>
    <row r="1663" spans="1:10">
      <c r="A1663" t="s">
        <v>3487</v>
      </c>
      <c r="B1663" s="1">
        <v>45230</v>
      </c>
      <c r="C1663" t="s">
        <v>1172</v>
      </c>
      <c r="D1663" t="s">
        <v>1740</v>
      </c>
      <c r="E1663" t="s">
        <v>1789</v>
      </c>
      <c r="F1663">
        <v>3</v>
      </c>
      <c r="G1663">
        <v>582.32000000000005</v>
      </c>
      <c r="H1663">
        <v>0</v>
      </c>
      <c r="I1663" t="s">
        <v>1826</v>
      </c>
      <c r="J1663">
        <v>1746.96</v>
      </c>
    </row>
    <row r="1664" spans="1:10">
      <c r="A1664" t="s">
        <v>3488</v>
      </c>
      <c r="B1664" s="1">
        <v>45341</v>
      </c>
      <c r="C1664" t="s">
        <v>568</v>
      </c>
      <c r="D1664" t="s">
        <v>1646</v>
      </c>
      <c r="E1664" t="s">
        <v>1807</v>
      </c>
      <c r="F1664">
        <v>2</v>
      </c>
      <c r="G1664">
        <v>869.43</v>
      </c>
      <c r="H1664">
        <v>0.24</v>
      </c>
      <c r="I1664" t="s">
        <v>1829</v>
      </c>
      <c r="J1664">
        <v>1321.5336</v>
      </c>
    </row>
    <row r="1665" spans="1:10">
      <c r="A1665" t="s">
        <v>3489</v>
      </c>
      <c r="B1665" s="1">
        <v>45440</v>
      </c>
      <c r="C1665" t="s">
        <v>93</v>
      </c>
      <c r="D1665" t="s">
        <v>1656</v>
      </c>
      <c r="E1665" t="s">
        <v>1769</v>
      </c>
      <c r="F1665">
        <v>1</v>
      </c>
      <c r="G1665">
        <v>62.26</v>
      </c>
      <c r="H1665">
        <v>0.03</v>
      </c>
      <c r="I1665" t="s">
        <v>1829</v>
      </c>
      <c r="J1665">
        <v>60.392200000000003</v>
      </c>
    </row>
    <row r="1666" spans="1:10">
      <c r="A1666" t="s">
        <v>3490</v>
      </c>
      <c r="B1666" s="1">
        <v>45798</v>
      </c>
      <c r="C1666" t="s">
        <v>511</v>
      </c>
      <c r="D1666" t="s">
        <v>1626</v>
      </c>
      <c r="E1666" t="s">
        <v>1799</v>
      </c>
      <c r="F1666">
        <v>3</v>
      </c>
      <c r="G1666">
        <v>343.97</v>
      </c>
      <c r="H1666">
        <v>0.04</v>
      </c>
      <c r="I1666" t="s">
        <v>1829</v>
      </c>
      <c r="J1666">
        <v>990.6336</v>
      </c>
    </row>
    <row r="1667" spans="1:10">
      <c r="A1667" t="s">
        <v>3491</v>
      </c>
      <c r="B1667" s="1">
        <v>45293</v>
      </c>
      <c r="C1667" t="s">
        <v>957</v>
      </c>
      <c r="D1667" t="s">
        <v>1596</v>
      </c>
      <c r="E1667" t="s">
        <v>1794</v>
      </c>
      <c r="F1667">
        <v>3</v>
      </c>
      <c r="G1667">
        <v>304.67</v>
      </c>
      <c r="H1667">
        <v>0.11</v>
      </c>
      <c r="I1667" t="s">
        <v>1824</v>
      </c>
      <c r="J1667">
        <v>813.46889999999996</v>
      </c>
    </row>
    <row r="1668" spans="1:10">
      <c r="A1668" t="s">
        <v>3492</v>
      </c>
      <c r="B1668" s="1">
        <v>45296</v>
      </c>
      <c r="C1668" t="s">
        <v>1142</v>
      </c>
      <c r="D1668" t="s">
        <v>1602</v>
      </c>
      <c r="E1668" t="s">
        <v>1786</v>
      </c>
      <c r="F1668">
        <v>4</v>
      </c>
      <c r="G1668">
        <v>208.34</v>
      </c>
      <c r="H1668">
        <v>0.01</v>
      </c>
      <c r="I1668" t="s">
        <v>1826</v>
      </c>
      <c r="J1668">
        <v>825.02639999999997</v>
      </c>
    </row>
    <row r="1669" spans="1:10">
      <c r="A1669" t="s">
        <v>3493</v>
      </c>
      <c r="B1669" s="1">
        <v>45860</v>
      </c>
      <c r="C1669" t="s">
        <v>984</v>
      </c>
      <c r="D1669" t="s">
        <v>1720</v>
      </c>
      <c r="E1669" t="s">
        <v>1757</v>
      </c>
      <c r="F1669">
        <v>1</v>
      </c>
      <c r="G1669">
        <v>119.04</v>
      </c>
      <c r="H1669">
        <v>0.13</v>
      </c>
      <c r="I1669" t="s">
        <v>1829</v>
      </c>
      <c r="J1669">
        <v>103.56480000000001</v>
      </c>
    </row>
    <row r="1670" spans="1:10">
      <c r="A1670" t="s">
        <v>3494</v>
      </c>
      <c r="B1670" s="1">
        <v>45843</v>
      </c>
      <c r="C1670" t="s">
        <v>1011</v>
      </c>
      <c r="D1670" t="s">
        <v>1636</v>
      </c>
      <c r="E1670" t="s">
        <v>1786</v>
      </c>
      <c r="F1670">
        <v>4</v>
      </c>
      <c r="G1670">
        <v>791.65</v>
      </c>
      <c r="H1670">
        <v>0.06</v>
      </c>
      <c r="I1670" t="s">
        <v>1829</v>
      </c>
      <c r="J1670">
        <v>2976.6039999999998</v>
      </c>
    </row>
    <row r="1671" spans="1:10">
      <c r="A1671" t="s">
        <v>3495</v>
      </c>
      <c r="B1671" s="1">
        <v>45862</v>
      </c>
      <c r="C1671" t="s">
        <v>198</v>
      </c>
      <c r="D1671" t="s">
        <v>1576</v>
      </c>
      <c r="E1671" t="s">
        <v>1761</v>
      </c>
      <c r="F1671">
        <v>2</v>
      </c>
      <c r="G1671">
        <v>414.86</v>
      </c>
      <c r="H1671">
        <v>0.23</v>
      </c>
      <c r="I1671" t="s">
        <v>1824</v>
      </c>
      <c r="J1671">
        <v>638.88440000000003</v>
      </c>
    </row>
    <row r="1672" spans="1:10">
      <c r="A1672" t="s">
        <v>3496</v>
      </c>
      <c r="B1672" s="1">
        <v>45385</v>
      </c>
      <c r="C1672" t="s">
        <v>1472</v>
      </c>
      <c r="D1672" t="s">
        <v>1624</v>
      </c>
      <c r="E1672" t="s">
        <v>1794</v>
      </c>
      <c r="F1672">
        <v>2</v>
      </c>
      <c r="G1672">
        <v>960.81</v>
      </c>
      <c r="H1672">
        <v>0.28000000000000003</v>
      </c>
      <c r="I1672" t="s">
        <v>1826</v>
      </c>
      <c r="J1672">
        <v>1383.5663999999999</v>
      </c>
    </row>
    <row r="1673" spans="1:10">
      <c r="A1673" t="s">
        <v>3497</v>
      </c>
      <c r="B1673" s="1">
        <v>45668</v>
      </c>
      <c r="C1673" t="s">
        <v>690</v>
      </c>
      <c r="D1673" t="s">
        <v>1648</v>
      </c>
      <c r="E1673" t="s">
        <v>1769</v>
      </c>
      <c r="F1673">
        <v>4</v>
      </c>
      <c r="G1673">
        <v>943.36</v>
      </c>
      <c r="H1673">
        <v>0.18</v>
      </c>
      <c r="I1673" t="s">
        <v>1826</v>
      </c>
      <c r="J1673">
        <v>3094.2208000000001</v>
      </c>
    </row>
    <row r="1674" spans="1:10">
      <c r="A1674" t="s">
        <v>3498</v>
      </c>
      <c r="B1674" s="1">
        <v>45561</v>
      </c>
      <c r="C1674" t="s">
        <v>693</v>
      </c>
      <c r="D1674" t="s">
        <v>1551</v>
      </c>
      <c r="E1674" t="s">
        <v>1797</v>
      </c>
      <c r="F1674">
        <v>1</v>
      </c>
      <c r="G1674">
        <v>830.42</v>
      </c>
      <c r="H1674">
        <v>0.26</v>
      </c>
      <c r="I1674" t="s">
        <v>1829</v>
      </c>
      <c r="J1674">
        <v>614.51080000000002</v>
      </c>
    </row>
    <row r="1675" spans="1:10">
      <c r="A1675" t="s">
        <v>3499</v>
      </c>
      <c r="B1675" s="1">
        <v>45637</v>
      </c>
      <c r="C1675" t="s">
        <v>1107</v>
      </c>
      <c r="D1675" t="s">
        <v>1682</v>
      </c>
      <c r="E1675" t="s">
        <v>1807</v>
      </c>
      <c r="F1675">
        <v>1</v>
      </c>
      <c r="G1675">
        <v>762.55</v>
      </c>
      <c r="H1675">
        <v>0.19</v>
      </c>
      <c r="I1675" t="s">
        <v>1824</v>
      </c>
      <c r="J1675">
        <v>617.66549999999995</v>
      </c>
    </row>
    <row r="1676" spans="1:10">
      <c r="A1676" t="s">
        <v>3500</v>
      </c>
      <c r="B1676" s="1">
        <v>45839</v>
      </c>
      <c r="C1676" t="s">
        <v>1077</v>
      </c>
      <c r="D1676" t="s">
        <v>1696</v>
      </c>
      <c r="E1676" t="s">
        <v>1810</v>
      </c>
      <c r="F1676">
        <v>2</v>
      </c>
      <c r="G1676">
        <v>464.43</v>
      </c>
      <c r="H1676">
        <v>0.24</v>
      </c>
      <c r="I1676" t="s">
        <v>1829</v>
      </c>
      <c r="J1676">
        <v>705.93360000000007</v>
      </c>
    </row>
    <row r="1677" spans="1:10">
      <c r="A1677" t="s">
        <v>3501</v>
      </c>
      <c r="B1677" s="1">
        <v>45851</v>
      </c>
      <c r="C1677" t="s">
        <v>75</v>
      </c>
      <c r="D1677" t="s">
        <v>1676</v>
      </c>
      <c r="E1677" t="s">
        <v>1810</v>
      </c>
      <c r="F1677">
        <v>1</v>
      </c>
      <c r="G1677">
        <v>711.08</v>
      </c>
      <c r="H1677">
        <v>0.24</v>
      </c>
      <c r="I1677" t="s">
        <v>1826</v>
      </c>
      <c r="J1677">
        <v>540.42079999999999</v>
      </c>
    </row>
    <row r="1678" spans="1:10">
      <c r="A1678" t="s">
        <v>3502</v>
      </c>
      <c r="B1678" s="1">
        <v>45656</v>
      </c>
      <c r="C1678" t="s">
        <v>803</v>
      </c>
      <c r="D1678" t="s">
        <v>1638</v>
      </c>
      <c r="E1678" t="s">
        <v>1799</v>
      </c>
      <c r="F1678">
        <v>2</v>
      </c>
      <c r="G1678">
        <v>984.96</v>
      </c>
      <c r="H1678">
        <v>0.16</v>
      </c>
      <c r="I1678" t="s">
        <v>1826</v>
      </c>
      <c r="J1678">
        <v>1654.7328</v>
      </c>
    </row>
    <row r="1679" spans="1:10">
      <c r="A1679" t="s">
        <v>3503</v>
      </c>
      <c r="B1679" s="1">
        <v>45759</v>
      </c>
      <c r="C1679" t="s">
        <v>1077</v>
      </c>
      <c r="D1679" t="s">
        <v>1624</v>
      </c>
      <c r="E1679" t="s">
        <v>1794</v>
      </c>
      <c r="F1679">
        <v>1</v>
      </c>
      <c r="G1679">
        <v>21.14</v>
      </c>
      <c r="H1679">
        <v>0.06</v>
      </c>
      <c r="I1679" t="s">
        <v>1829</v>
      </c>
      <c r="J1679">
        <v>19.871600000000001</v>
      </c>
    </row>
    <row r="1680" spans="1:10">
      <c r="A1680" t="s">
        <v>3504</v>
      </c>
      <c r="B1680" s="1">
        <v>45679</v>
      </c>
      <c r="C1680" t="s">
        <v>375</v>
      </c>
      <c r="D1680" t="s">
        <v>1744</v>
      </c>
      <c r="E1680" t="s">
        <v>1782</v>
      </c>
      <c r="F1680">
        <v>1</v>
      </c>
      <c r="G1680">
        <v>343.03</v>
      </c>
      <c r="H1680">
        <v>0.16</v>
      </c>
      <c r="I1680" t="s">
        <v>1824</v>
      </c>
      <c r="J1680">
        <v>288.14519999999999</v>
      </c>
    </row>
    <row r="1681" spans="1:10">
      <c r="A1681" t="s">
        <v>3505</v>
      </c>
      <c r="B1681" s="1">
        <v>45237</v>
      </c>
      <c r="C1681" t="s">
        <v>791</v>
      </c>
      <c r="D1681" t="s">
        <v>1588</v>
      </c>
      <c r="E1681" t="s">
        <v>1810</v>
      </c>
      <c r="F1681">
        <v>3</v>
      </c>
      <c r="G1681">
        <v>94.83</v>
      </c>
      <c r="H1681">
        <v>0.16</v>
      </c>
      <c r="I1681" t="s">
        <v>1829</v>
      </c>
      <c r="J1681">
        <v>238.9716</v>
      </c>
    </row>
    <row r="1682" spans="1:10">
      <c r="A1682" t="s">
        <v>3506</v>
      </c>
      <c r="B1682" s="1">
        <v>45790</v>
      </c>
      <c r="C1682" t="s">
        <v>82</v>
      </c>
      <c r="D1682" t="s">
        <v>1686</v>
      </c>
      <c r="E1682" t="s">
        <v>1813</v>
      </c>
      <c r="F1682">
        <v>3</v>
      </c>
      <c r="G1682">
        <v>74.66</v>
      </c>
      <c r="H1682">
        <v>0.03</v>
      </c>
      <c r="I1682" t="s">
        <v>1826</v>
      </c>
      <c r="J1682">
        <v>217.26060000000001</v>
      </c>
    </row>
    <row r="1683" spans="1:10">
      <c r="A1683" t="s">
        <v>3507</v>
      </c>
      <c r="B1683" s="1">
        <v>45268</v>
      </c>
      <c r="C1683" t="s">
        <v>464</v>
      </c>
      <c r="D1683" t="s">
        <v>1622</v>
      </c>
      <c r="E1683" t="s">
        <v>1801</v>
      </c>
      <c r="F1683">
        <v>3</v>
      </c>
      <c r="G1683">
        <v>281.95999999999998</v>
      </c>
      <c r="H1683">
        <v>0.01</v>
      </c>
      <c r="I1683" t="s">
        <v>1829</v>
      </c>
      <c r="J1683">
        <v>837.42119999999989</v>
      </c>
    </row>
    <row r="1684" spans="1:10">
      <c r="A1684" t="s">
        <v>3508</v>
      </c>
      <c r="B1684" s="1">
        <v>45664</v>
      </c>
      <c r="C1684" t="s">
        <v>758</v>
      </c>
      <c r="D1684" t="s">
        <v>1690</v>
      </c>
      <c r="E1684" t="s">
        <v>1810</v>
      </c>
      <c r="F1684">
        <v>4</v>
      </c>
      <c r="G1684">
        <v>622.27</v>
      </c>
      <c r="H1684">
        <v>0.02</v>
      </c>
      <c r="I1684" t="s">
        <v>1826</v>
      </c>
      <c r="J1684">
        <v>2439.2984000000001</v>
      </c>
    </row>
    <row r="1685" spans="1:10">
      <c r="A1685" t="s">
        <v>3509</v>
      </c>
      <c r="B1685" s="1">
        <v>45475</v>
      </c>
      <c r="C1685" t="s">
        <v>363</v>
      </c>
      <c r="D1685" t="s">
        <v>1622</v>
      </c>
      <c r="E1685" t="s">
        <v>1779</v>
      </c>
      <c r="F1685">
        <v>2</v>
      </c>
      <c r="G1685">
        <v>78.27</v>
      </c>
      <c r="H1685">
        <v>0.28999999999999998</v>
      </c>
      <c r="I1685" t="s">
        <v>1829</v>
      </c>
      <c r="J1685">
        <v>111.1434</v>
      </c>
    </row>
    <row r="1686" spans="1:10">
      <c r="A1686" t="s">
        <v>3510</v>
      </c>
      <c r="B1686" s="1">
        <v>45845</v>
      </c>
      <c r="C1686" t="s">
        <v>59</v>
      </c>
      <c r="D1686" t="s">
        <v>1672</v>
      </c>
      <c r="E1686" t="s">
        <v>1797</v>
      </c>
      <c r="F1686">
        <v>4</v>
      </c>
      <c r="G1686">
        <v>676.58</v>
      </c>
      <c r="H1686">
        <v>0.23</v>
      </c>
      <c r="I1686" t="s">
        <v>1829</v>
      </c>
      <c r="J1686">
        <v>2083.8663999999999</v>
      </c>
    </row>
    <row r="1687" spans="1:10">
      <c r="A1687" t="s">
        <v>3511</v>
      </c>
      <c r="B1687" s="1">
        <v>45446</v>
      </c>
      <c r="C1687" t="s">
        <v>1495</v>
      </c>
      <c r="D1687" t="s">
        <v>1610</v>
      </c>
      <c r="E1687" t="s">
        <v>1757</v>
      </c>
      <c r="F1687">
        <v>2</v>
      </c>
      <c r="G1687">
        <v>938.6</v>
      </c>
      <c r="H1687">
        <v>0.04</v>
      </c>
      <c r="I1687" t="s">
        <v>1826</v>
      </c>
      <c r="J1687">
        <v>1802.1120000000001</v>
      </c>
    </row>
    <row r="1688" spans="1:10">
      <c r="A1688" t="s">
        <v>3512</v>
      </c>
      <c r="B1688" s="1">
        <v>45761</v>
      </c>
      <c r="C1688" t="s">
        <v>1112</v>
      </c>
      <c r="D1688" t="s">
        <v>1574</v>
      </c>
      <c r="E1688" t="s">
        <v>1799</v>
      </c>
      <c r="F1688">
        <v>2</v>
      </c>
      <c r="G1688">
        <v>859.47</v>
      </c>
      <c r="H1688">
        <v>0.01</v>
      </c>
      <c r="I1688" t="s">
        <v>1824</v>
      </c>
      <c r="J1688">
        <v>1701.7506000000001</v>
      </c>
    </row>
    <row r="1689" spans="1:10">
      <c r="A1689" t="s">
        <v>3513</v>
      </c>
      <c r="B1689" s="1">
        <v>45363</v>
      </c>
      <c r="C1689" t="s">
        <v>214</v>
      </c>
      <c r="D1689" t="s">
        <v>1602</v>
      </c>
      <c r="E1689" t="s">
        <v>1799</v>
      </c>
      <c r="F1689">
        <v>3</v>
      </c>
      <c r="G1689">
        <v>672.98</v>
      </c>
      <c r="H1689">
        <v>0.23</v>
      </c>
      <c r="I1689" t="s">
        <v>1826</v>
      </c>
      <c r="J1689">
        <v>1554.5838000000001</v>
      </c>
    </row>
    <row r="1690" spans="1:10">
      <c r="A1690" t="s">
        <v>3514</v>
      </c>
      <c r="B1690" s="1">
        <v>45420</v>
      </c>
      <c r="C1690" t="s">
        <v>672</v>
      </c>
      <c r="D1690" t="s">
        <v>1660</v>
      </c>
      <c r="E1690" t="s">
        <v>1810</v>
      </c>
      <c r="F1690">
        <v>1</v>
      </c>
      <c r="G1690">
        <v>75.8</v>
      </c>
      <c r="H1690">
        <v>0.28999999999999998</v>
      </c>
      <c r="I1690" t="s">
        <v>1826</v>
      </c>
      <c r="J1690">
        <v>53.817999999999998</v>
      </c>
    </row>
    <row r="1691" spans="1:10">
      <c r="A1691" t="s">
        <v>3515</v>
      </c>
      <c r="B1691" s="1">
        <v>45536</v>
      </c>
      <c r="C1691" t="s">
        <v>137</v>
      </c>
      <c r="D1691" t="s">
        <v>1582</v>
      </c>
      <c r="E1691" t="s">
        <v>1801</v>
      </c>
      <c r="F1691">
        <v>4</v>
      </c>
      <c r="G1691">
        <v>742.15</v>
      </c>
      <c r="H1691">
        <v>0.1</v>
      </c>
      <c r="I1691" t="s">
        <v>1829</v>
      </c>
      <c r="J1691">
        <v>2671.74</v>
      </c>
    </row>
    <row r="1692" spans="1:10">
      <c r="A1692" t="s">
        <v>3516</v>
      </c>
      <c r="B1692" s="1">
        <v>45445</v>
      </c>
      <c r="C1692" t="s">
        <v>264</v>
      </c>
      <c r="D1692" t="s">
        <v>1608</v>
      </c>
      <c r="E1692" t="s">
        <v>1779</v>
      </c>
      <c r="F1692">
        <v>1</v>
      </c>
      <c r="G1692">
        <v>637.39</v>
      </c>
      <c r="H1692">
        <v>0.22</v>
      </c>
      <c r="I1692" t="s">
        <v>1826</v>
      </c>
      <c r="J1692">
        <v>497.16419999999999</v>
      </c>
    </row>
    <row r="1693" spans="1:10">
      <c r="A1693" t="s">
        <v>3517</v>
      </c>
      <c r="B1693" s="1">
        <v>45230</v>
      </c>
      <c r="C1693" t="s">
        <v>1220</v>
      </c>
      <c r="D1693" t="s">
        <v>1557</v>
      </c>
      <c r="E1693" t="s">
        <v>1807</v>
      </c>
      <c r="F1693">
        <v>1</v>
      </c>
      <c r="G1693">
        <v>631</v>
      </c>
      <c r="H1693">
        <v>0.04</v>
      </c>
      <c r="I1693" t="s">
        <v>1824</v>
      </c>
      <c r="J1693">
        <v>605.76</v>
      </c>
    </row>
    <row r="1694" spans="1:10">
      <c r="A1694" t="s">
        <v>3518</v>
      </c>
      <c r="B1694" s="1">
        <v>45916</v>
      </c>
      <c r="C1694" t="s">
        <v>1226</v>
      </c>
      <c r="D1694" t="s">
        <v>1708</v>
      </c>
      <c r="E1694" t="s">
        <v>1766</v>
      </c>
      <c r="F1694">
        <v>4</v>
      </c>
      <c r="G1694">
        <v>983.98</v>
      </c>
      <c r="H1694">
        <v>0.11</v>
      </c>
      <c r="I1694" t="s">
        <v>1829</v>
      </c>
      <c r="J1694">
        <v>3502.9688000000001</v>
      </c>
    </row>
    <row r="1695" spans="1:10">
      <c r="A1695" t="s">
        <v>3519</v>
      </c>
      <c r="B1695" s="1">
        <v>45353</v>
      </c>
      <c r="C1695" t="s">
        <v>205</v>
      </c>
      <c r="D1695" t="s">
        <v>1658</v>
      </c>
      <c r="E1695" t="s">
        <v>1792</v>
      </c>
      <c r="F1695">
        <v>4</v>
      </c>
      <c r="G1695">
        <v>73.69</v>
      </c>
      <c r="H1695">
        <v>0.08</v>
      </c>
      <c r="I1695" t="s">
        <v>1824</v>
      </c>
      <c r="J1695">
        <v>271.17919999999998</v>
      </c>
    </row>
    <row r="1696" spans="1:10">
      <c r="A1696" t="s">
        <v>3520</v>
      </c>
      <c r="B1696" s="1">
        <v>45490</v>
      </c>
      <c r="C1696" t="s">
        <v>1343</v>
      </c>
      <c r="D1696" t="s">
        <v>1570</v>
      </c>
      <c r="E1696" t="s">
        <v>1779</v>
      </c>
      <c r="F1696">
        <v>3</v>
      </c>
      <c r="G1696">
        <v>110.99</v>
      </c>
      <c r="H1696">
        <v>0.21</v>
      </c>
      <c r="I1696" t="s">
        <v>1824</v>
      </c>
      <c r="J1696">
        <v>263.04629999999997</v>
      </c>
    </row>
    <row r="1697" spans="1:10">
      <c r="A1697" t="s">
        <v>3521</v>
      </c>
      <c r="B1697" s="1">
        <v>45850</v>
      </c>
      <c r="C1697" t="s">
        <v>301</v>
      </c>
      <c r="D1697" t="s">
        <v>1568</v>
      </c>
      <c r="E1697" t="s">
        <v>1779</v>
      </c>
      <c r="F1697">
        <v>1</v>
      </c>
      <c r="G1697">
        <v>66.86</v>
      </c>
      <c r="H1697">
        <v>0.22</v>
      </c>
      <c r="I1697" t="s">
        <v>1829</v>
      </c>
      <c r="J1697">
        <v>52.150799999999997</v>
      </c>
    </row>
    <row r="1698" spans="1:10">
      <c r="A1698" t="s">
        <v>3522</v>
      </c>
      <c r="B1698" s="1">
        <v>45515</v>
      </c>
      <c r="C1698" t="s">
        <v>1295</v>
      </c>
      <c r="D1698" t="s">
        <v>1682</v>
      </c>
      <c r="E1698" t="s">
        <v>1810</v>
      </c>
      <c r="F1698">
        <v>1</v>
      </c>
      <c r="G1698">
        <v>980.26</v>
      </c>
      <c r="H1698">
        <v>0.14000000000000001</v>
      </c>
      <c r="I1698" t="s">
        <v>1826</v>
      </c>
      <c r="J1698">
        <v>843.02359999999999</v>
      </c>
    </row>
    <row r="1699" spans="1:10">
      <c r="A1699" t="s">
        <v>3523</v>
      </c>
      <c r="B1699" s="1">
        <v>45322</v>
      </c>
      <c r="C1699" t="s">
        <v>147</v>
      </c>
      <c r="D1699" t="s">
        <v>1584</v>
      </c>
      <c r="E1699" t="s">
        <v>1810</v>
      </c>
      <c r="F1699">
        <v>1</v>
      </c>
      <c r="G1699">
        <v>235.28</v>
      </c>
      <c r="H1699">
        <v>0.05</v>
      </c>
      <c r="I1699" t="s">
        <v>1826</v>
      </c>
      <c r="J1699">
        <v>223.51599999999999</v>
      </c>
    </row>
    <row r="1700" spans="1:10">
      <c r="A1700" t="s">
        <v>3524</v>
      </c>
      <c r="B1700" s="1">
        <v>45542</v>
      </c>
      <c r="C1700" t="s">
        <v>1292</v>
      </c>
      <c r="D1700" t="s">
        <v>1543</v>
      </c>
      <c r="E1700" t="s">
        <v>1801</v>
      </c>
      <c r="F1700">
        <v>3</v>
      </c>
      <c r="G1700">
        <v>407.39</v>
      </c>
      <c r="H1700">
        <v>0.08</v>
      </c>
      <c r="I1700" t="s">
        <v>1826</v>
      </c>
      <c r="J1700">
        <v>1124.3964000000001</v>
      </c>
    </row>
    <row r="1701" spans="1:10">
      <c r="A1701" t="s">
        <v>3525</v>
      </c>
      <c r="B1701" s="1">
        <v>45675</v>
      </c>
      <c r="C1701" t="s">
        <v>251</v>
      </c>
      <c r="D1701" t="s">
        <v>1602</v>
      </c>
      <c r="E1701" t="s">
        <v>1799</v>
      </c>
      <c r="F1701">
        <v>4</v>
      </c>
      <c r="G1701">
        <v>459.83</v>
      </c>
      <c r="H1701">
        <v>0.12</v>
      </c>
      <c r="I1701" t="s">
        <v>1829</v>
      </c>
      <c r="J1701">
        <v>1618.6016</v>
      </c>
    </row>
    <row r="1702" spans="1:10">
      <c r="A1702" t="s">
        <v>3526</v>
      </c>
      <c r="B1702" s="1">
        <v>45333</v>
      </c>
      <c r="C1702" t="s">
        <v>496</v>
      </c>
      <c r="D1702" t="s">
        <v>1734</v>
      </c>
      <c r="E1702" t="s">
        <v>1769</v>
      </c>
      <c r="F1702">
        <v>3</v>
      </c>
      <c r="G1702">
        <v>706.6</v>
      </c>
      <c r="H1702">
        <v>0.17</v>
      </c>
      <c r="I1702" t="s">
        <v>1826</v>
      </c>
      <c r="J1702">
        <v>1759.434</v>
      </c>
    </row>
    <row r="1703" spans="1:10">
      <c r="A1703" t="s">
        <v>3527</v>
      </c>
      <c r="B1703" s="1">
        <v>45819</v>
      </c>
      <c r="C1703" t="s">
        <v>1425</v>
      </c>
      <c r="D1703" t="s">
        <v>1730</v>
      </c>
      <c r="E1703" t="s">
        <v>1813</v>
      </c>
      <c r="F1703">
        <v>3</v>
      </c>
      <c r="G1703">
        <v>811.16</v>
      </c>
      <c r="H1703">
        <v>0.1</v>
      </c>
      <c r="I1703" t="s">
        <v>1829</v>
      </c>
      <c r="J1703">
        <v>2190.1320000000001</v>
      </c>
    </row>
    <row r="1704" spans="1:10">
      <c r="A1704" t="s">
        <v>3528</v>
      </c>
      <c r="B1704" s="1">
        <v>45268</v>
      </c>
      <c r="C1704" t="s">
        <v>705</v>
      </c>
      <c r="D1704" t="s">
        <v>1622</v>
      </c>
      <c r="E1704" t="s">
        <v>1779</v>
      </c>
      <c r="F1704">
        <v>2</v>
      </c>
      <c r="G1704">
        <v>985.79</v>
      </c>
      <c r="H1704">
        <v>0.04</v>
      </c>
      <c r="I1704" t="s">
        <v>1826</v>
      </c>
      <c r="J1704">
        <v>1892.7167999999999</v>
      </c>
    </row>
    <row r="1705" spans="1:10">
      <c r="A1705" t="s">
        <v>3529</v>
      </c>
      <c r="B1705" s="1">
        <v>45521</v>
      </c>
      <c r="C1705" t="s">
        <v>616</v>
      </c>
      <c r="D1705" t="s">
        <v>1614</v>
      </c>
      <c r="E1705" t="s">
        <v>1799</v>
      </c>
      <c r="F1705">
        <v>1</v>
      </c>
      <c r="G1705">
        <v>255.02</v>
      </c>
      <c r="H1705">
        <v>0.3</v>
      </c>
      <c r="I1705" t="s">
        <v>1824</v>
      </c>
      <c r="J1705">
        <v>178.51400000000001</v>
      </c>
    </row>
    <row r="1706" spans="1:10">
      <c r="A1706" t="s">
        <v>3530</v>
      </c>
      <c r="B1706" s="1">
        <v>45693</v>
      </c>
      <c r="C1706" t="s">
        <v>341</v>
      </c>
      <c r="D1706" t="s">
        <v>1586</v>
      </c>
      <c r="E1706" t="s">
        <v>1782</v>
      </c>
      <c r="F1706">
        <v>1</v>
      </c>
      <c r="G1706">
        <v>153.57</v>
      </c>
      <c r="H1706">
        <v>0.01</v>
      </c>
      <c r="I1706" t="s">
        <v>1826</v>
      </c>
      <c r="J1706">
        <v>152.0343</v>
      </c>
    </row>
    <row r="1707" spans="1:10">
      <c r="A1707" t="s">
        <v>3531</v>
      </c>
      <c r="B1707" s="1">
        <v>45734</v>
      </c>
      <c r="C1707" t="s">
        <v>809</v>
      </c>
      <c r="D1707" t="s">
        <v>1634</v>
      </c>
      <c r="E1707" t="s">
        <v>1810</v>
      </c>
      <c r="F1707">
        <v>3</v>
      </c>
      <c r="G1707">
        <v>962.98</v>
      </c>
      <c r="H1707">
        <v>0.21</v>
      </c>
      <c r="I1707" t="s">
        <v>1824</v>
      </c>
      <c r="J1707">
        <v>2282.2626</v>
      </c>
    </row>
    <row r="1708" spans="1:10">
      <c r="A1708" t="s">
        <v>3532</v>
      </c>
      <c r="B1708" s="1">
        <v>45377</v>
      </c>
      <c r="C1708" t="s">
        <v>214</v>
      </c>
      <c r="D1708" t="s">
        <v>1636</v>
      </c>
      <c r="E1708" t="s">
        <v>1782</v>
      </c>
      <c r="F1708">
        <v>3</v>
      </c>
      <c r="G1708">
        <v>884.46</v>
      </c>
      <c r="H1708">
        <v>0.25</v>
      </c>
      <c r="I1708" t="s">
        <v>1824</v>
      </c>
      <c r="J1708">
        <v>1990.0350000000001</v>
      </c>
    </row>
    <row r="1709" spans="1:10">
      <c r="A1709" t="s">
        <v>3533</v>
      </c>
      <c r="B1709" s="1">
        <v>45778</v>
      </c>
      <c r="C1709" t="s">
        <v>1355</v>
      </c>
      <c r="D1709" t="s">
        <v>1682</v>
      </c>
      <c r="E1709" t="s">
        <v>1789</v>
      </c>
      <c r="F1709">
        <v>4</v>
      </c>
      <c r="G1709">
        <v>359.71</v>
      </c>
      <c r="H1709">
        <v>0.05</v>
      </c>
      <c r="I1709" t="s">
        <v>1826</v>
      </c>
      <c r="J1709">
        <v>1366.8979999999999</v>
      </c>
    </row>
    <row r="1710" spans="1:10">
      <c r="A1710" t="s">
        <v>3534</v>
      </c>
      <c r="B1710" s="1">
        <v>45715</v>
      </c>
      <c r="C1710" t="s">
        <v>195</v>
      </c>
      <c r="D1710" t="s">
        <v>1648</v>
      </c>
      <c r="E1710" t="s">
        <v>1769</v>
      </c>
      <c r="F1710">
        <v>3</v>
      </c>
      <c r="G1710">
        <v>766.47</v>
      </c>
      <c r="H1710">
        <v>0.18</v>
      </c>
      <c r="I1710" t="s">
        <v>1824</v>
      </c>
      <c r="J1710">
        <v>1885.5162</v>
      </c>
    </row>
    <row r="1711" spans="1:10">
      <c r="A1711" t="s">
        <v>3535</v>
      </c>
      <c r="B1711" s="1">
        <v>45492</v>
      </c>
      <c r="C1711" t="s">
        <v>722</v>
      </c>
      <c r="D1711" t="s">
        <v>1660</v>
      </c>
      <c r="E1711" t="s">
        <v>1810</v>
      </c>
      <c r="F1711">
        <v>1</v>
      </c>
      <c r="G1711">
        <v>772.07</v>
      </c>
      <c r="H1711">
        <v>0.26</v>
      </c>
      <c r="I1711" t="s">
        <v>1826</v>
      </c>
      <c r="J1711">
        <v>571.33180000000004</v>
      </c>
    </row>
    <row r="1712" spans="1:10">
      <c r="A1712" t="s">
        <v>3536</v>
      </c>
      <c r="B1712" s="1">
        <v>45292</v>
      </c>
      <c r="C1712" t="s">
        <v>881</v>
      </c>
      <c r="D1712" t="s">
        <v>1586</v>
      </c>
      <c r="E1712" t="s">
        <v>1773</v>
      </c>
      <c r="F1712">
        <v>3</v>
      </c>
      <c r="G1712">
        <v>108.31</v>
      </c>
      <c r="H1712">
        <v>0.26</v>
      </c>
      <c r="I1712" t="s">
        <v>1829</v>
      </c>
      <c r="J1712">
        <v>240.44820000000001</v>
      </c>
    </row>
    <row r="1713" spans="1:10">
      <c r="A1713" t="s">
        <v>3537</v>
      </c>
      <c r="B1713" s="1">
        <v>45316</v>
      </c>
      <c r="C1713" t="s">
        <v>708</v>
      </c>
      <c r="D1713" t="s">
        <v>1706</v>
      </c>
      <c r="E1713" t="s">
        <v>1776</v>
      </c>
      <c r="F1713">
        <v>1</v>
      </c>
      <c r="G1713">
        <v>502.53</v>
      </c>
      <c r="H1713">
        <v>0</v>
      </c>
      <c r="I1713" t="s">
        <v>1826</v>
      </c>
      <c r="J1713">
        <v>502.53</v>
      </c>
    </row>
    <row r="1714" spans="1:10">
      <c r="A1714" t="s">
        <v>3538</v>
      </c>
      <c r="B1714" s="1">
        <v>45548</v>
      </c>
      <c r="C1714" t="s">
        <v>278</v>
      </c>
      <c r="D1714" t="s">
        <v>1546</v>
      </c>
      <c r="E1714" t="s">
        <v>1804</v>
      </c>
      <c r="F1714">
        <v>2</v>
      </c>
      <c r="G1714">
        <v>508.52</v>
      </c>
      <c r="H1714">
        <v>0.11</v>
      </c>
      <c r="I1714" t="s">
        <v>1829</v>
      </c>
      <c r="J1714">
        <v>905.16559999999993</v>
      </c>
    </row>
    <row r="1715" spans="1:10">
      <c r="A1715" t="s">
        <v>3539</v>
      </c>
      <c r="B1715" s="1">
        <v>45572</v>
      </c>
      <c r="C1715" t="s">
        <v>1443</v>
      </c>
      <c r="D1715" t="s">
        <v>1696</v>
      </c>
      <c r="E1715" t="s">
        <v>1766</v>
      </c>
      <c r="F1715">
        <v>1</v>
      </c>
      <c r="G1715">
        <v>492</v>
      </c>
      <c r="H1715">
        <v>0.26</v>
      </c>
      <c r="I1715" t="s">
        <v>1826</v>
      </c>
      <c r="J1715">
        <v>364.08</v>
      </c>
    </row>
    <row r="1716" spans="1:10">
      <c r="A1716" t="s">
        <v>3540</v>
      </c>
      <c r="B1716" s="1">
        <v>45347</v>
      </c>
      <c r="C1716" t="s">
        <v>1492</v>
      </c>
      <c r="D1716" t="s">
        <v>1622</v>
      </c>
      <c r="E1716" t="s">
        <v>1799</v>
      </c>
      <c r="F1716">
        <v>4</v>
      </c>
      <c r="G1716">
        <v>746.36</v>
      </c>
      <c r="H1716">
        <v>0.02</v>
      </c>
      <c r="I1716" t="s">
        <v>1824</v>
      </c>
      <c r="J1716">
        <v>2925.7312000000002</v>
      </c>
    </row>
    <row r="1717" spans="1:10">
      <c r="A1717" t="s">
        <v>3541</v>
      </c>
      <c r="B1717" s="1">
        <v>45823</v>
      </c>
      <c r="C1717" t="s">
        <v>1343</v>
      </c>
      <c r="D1717" t="s">
        <v>1572</v>
      </c>
      <c r="E1717" t="s">
        <v>1757</v>
      </c>
      <c r="F1717">
        <v>1</v>
      </c>
      <c r="G1717">
        <v>120.83</v>
      </c>
      <c r="H1717">
        <v>0.08</v>
      </c>
      <c r="I1717" t="s">
        <v>1824</v>
      </c>
      <c r="J1717">
        <v>111.1636</v>
      </c>
    </row>
    <row r="1718" spans="1:10">
      <c r="A1718" t="s">
        <v>3542</v>
      </c>
      <c r="B1718" s="1">
        <v>45394</v>
      </c>
      <c r="C1718" t="s">
        <v>1243</v>
      </c>
      <c r="D1718" t="s">
        <v>1702</v>
      </c>
      <c r="E1718" t="s">
        <v>1810</v>
      </c>
      <c r="F1718">
        <v>2</v>
      </c>
      <c r="G1718">
        <v>68.31</v>
      </c>
      <c r="H1718">
        <v>0.28999999999999998</v>
      </c>
      <c r="I1718" t="s">
        <v>1829</v>
      </c>
      <c r="J1718">
        <v>97.000199999999992</v>
      </c>
    </row>
    <row r="1719" spans="1:10">
      <c r="A1719" t="s">
        <v>3543</v>
      </c>
      <c r="B1719" s="1">
        <v>45265</v>
      </c>
      <c r="C1719" t="s">
        <v>230</v>
      </c>
      <c r="D1719" t="s">
        <v>1592</v>
      </c>
      <c r="E1719" t="s">
        <v>1810</v>
      </c>
      <c r="F1719">
        <v>2</v>
      </c>
      <c r="G1719">
        <v>761.71</v>
      </c>
      <c r="H1719">
        <v>0.02</v>
      </c>
      <c r="I1719" t="s">
        <v>1826</v>
      </c>
      <c r="J1719">
        <v>1492.9516000000001</v>
      </c>
    </row>
    <row r="1720" spans="1:10">
      <c r="A1720" t="s">
        <v>3544</v>
      </c>
      <c r="B1720" s="1">
        <v>45261</v>
      </c>
      <c r="C1720" t="s">
        <v>244</v>
      </c>
      <c r="D1720" t="s">
        <v>1704</v>
      </c>
      <c r="E1720" t="s">
        <v>1766</v>
      </c>
      <c r="F1720">
        <v>4</v>
      </c>
      <c r="G1720">
        <v>346.37</v>
      </c>
      <c r="H1720">
        <v>0.18</v>
      </c>
      <c r="I1720" t="s">
        <v>1829</v>
      </c>
      <c r="J1720">
        <v>1136.0935999999999</v>
      </c>
    </row>
    <row r="1721" spans="1:10">
      <c r="A1721" t="s">
        <v>3545</v>
      </c>
      <c r="B1721" s="1">
        <v>45702</v>
      </c>
      <c r="C1721" t="s">
        <v>40</v>
      </c>
      <c r="D1721" t="s">
        <v>1658</v>
      </c>
      <c r="E1721" t="s">
        <v>1794</v>
      </c>
      <c r="F1721">
        <v>1</v>
      </c>
      <c r="G1721">
        <v>846.3</v>
      </c>
      <c r="H1721">
        <v>0.14000000000000001</v>
      </c>
      <c r="I1721" t="s">
        <v>1826</v>
      </c>
      <c r="J1721">
        <v>727.81799999999998</v>
      </c>
    </row>
    <row r="1722" spans="1:10">
      <c r="A1722" t="s">
        <v>3546</v>
      </c>
      <c r="B1722" s="1">
        <v>45624</v>
      </c>
      <c r="C1722" t="s">
        <v>1340</v>
      </c>
      <c r="D1722" t="s">
        <v>1543</v>
      </c>
      <c r="E1722" t="s">
        <v>1813</v>
      </c>
      <c r="F1722">
        <v>1</v>
      </c>
      <c r="G1722">
        <v>458.97</v>
      </c>
      <c r="H1722">
        <v>0.1</v>
      </c>
      <c r="I1722" t="s">
        <v>1826</v>
      </c>
      <c r="J1722">
        <v>413.07299999999998</v>
      </c>
    </row>
    <row r="1723" spans="1:10">
      <c r="A1723" t="s">
        <v>3547</v>
      </c>
      <c r="B1723" s="1">
        <v>45736</v>
      </c>
      <c r="C1723" t="s">
        <v>917</v>
      </c>
      <c r="D1723" t="s">
        <v>1634</v>
      </c>
      <c r="E1723" t="s">
        <v>1779</v>
      </c>
      <c r="F1723">
        <v>2</v>
      </c>
      <c r="G1723">
        <v>536.61</v>
      </c>
      <c r="H1723">
        <v>0.14000000000000001</v>
      </c>
      <c r="I1723" t="s">
        <v>1824</v>
      </c>
      <c r="J1723">
        <v>922.9692</v>
      </c>
    </row>
    <row r="1724" spans="1:10">
      <c r="A1724" t="s">
        <v>3548</v>
      </c>
      <c r="B1724" s="1">
        <v>45709</v>
      </c>
      <c r="C1724" t="s">
        <v>1304</v>
      </c>
      <c r="D1724" t="s">
        <v>1664</v>
      </c>
      <c r="E1724" t="s">
        <v>1752</v>
      </c>
      <c r="F1724">
        <v>3</v>
      </c>
      <c r="G1724">
        <v>130.41</v>
      </c>
      <c r="H1724">
        <v>0.14000000000000001</v>
      </c>
      <c r="I1724" t="s">
        <v>1826</v>
      </c>
      <c r="J1724">
        <v>336.45780000000002</v>
      </c>
    </row>
    <row r="1725" spans="1:10">
      <c r="A1725" t="s">
        <v>3549</v>
      </c>
      <c r="B1725" s="1">
        <v>45738</v>
      </c>
      <c r="C1725" t="s">
        <v>1524</v>
      </c>
      <c r="D1725" t="s">
        <v>1726</v>
      </c>
      <c r="E1725" t="s">
        <v>1794</v>
      </c>
      <c r="F1725">
        <v>4</v>
      </c>
      <c r="G1725">
        <v>706.67</v>
      </c>
      <c r="H1725">
        <v>0.01</v>
      </c>
      <c r="I1725" t="s">
        <v>1824</v>
      </c>
      <c r="J1725">
        <v>2798.4132</v>
      </c>
    </row>
    <row r="1726" spans="1:10">
      <c r="A1726" t="s">
        <v>3550</v>
      </c>
      <c r="B1726" s="1">
        <v>45685</v>
      </c>
      <c r="C1726" t="s">
        <v>1223</v>
      </c>
      <c r="D1726" t="s">
        <v>1602</v>
      </c>
      <c r="E1726" t="s">
        <v>1766</v>
      </c>
      <c r="F1726">
        <v>3</v>
      </c>
      <c r="G1726">
        <v>523.45000000000005</v>
      </c>
      <c r="H1726">
        <v>0.17</v>
      </c>
      <c r="I1726" t="s">
        <v>1824</v>
      </c>
      <c r="J1726">
        <v>1303.3905</v>
      </c>
    </row>
    <row r="1727" spans="1:10">
      <c r="A1727" t="s">
        <v>3551</v>
      </c>
      <c r="B1727" s="1">
        <v>45701</v>
      </c>
      <c r="C1727" t="s">
        <v>48</v>
      </c>
      <c r="D1727" t="s">
        <v>1730</v>
      </c>
      <c r="E1727" t="s">
        <v>1810</v>
      </c>
      <c r="F1727">
        <v>3</v>
      </c>
      <c r="G1727">
        <v>482.2</v>
      </c>
      <c r="H1727">
        <v>0.23</v>
      </c>
      <c r="I1727" t="s">
        <v>1829</v>
      </c>
      <c r="J1727">
        <v>1113.8820000000001</v>
      </c>
    </row>
    <row r="1728" spans="1:10">
      <c r="A1728" t="s">
        <v>3552</v>
      </c>
      <c r="B1728" s="1">
        <v>45745</v>
      </c>
      <c r="C1728" t="s">
        <v>428</v>
      </c>
      <c r="D1728" t="s">
        <v>1674</v>
      </c>
      <c r="E1728" t="s">
        <v>1773</v>
      </c>
      <c r="F1728">
        <v>4</v>
      </c>
      <c r="G1728">
        <v>688.86</v>
      </c>
      <c r="H1728">
        <v>0.02</v>
      </c>
      <c r="I1728" t="s">
        <v>1829</v>
      </c>
      <c r="J1728">
        <v>2700.3312000000001</v>
      </c>
    </row>
    <row r="1729" spans="1:10">
      <c r="A1729" t="s">
        <v>3553</v>
      </c>
      <c r="B1729" s="1">
        <v>45214</v>
      </c>
      <c r="C1729" t="s">
        <v>100</v>
      </c>
      <c r="D1729" t="s">
        <v>1572</v>
      </c>
      <c r="E1729" t="s">
        <v>1752</v>
      </c>
      <c r="F1729">
        <v>1</v>
      </c>
      <c r="G1729">
        <v>145.47999999999999</v>
      </c>
      <c r="H1729">
        <v>0.1</v>
      </c>
      <c r="I1729" t="s">
        <v>1829</v>
      </c>
      <c r="J1729">
        <v>130.93199999999999</v>
      </c>
    </row>
    <row r="1730" spans="1:10">
      <c r="A1730" t="s">
        <v>3554</v>
      </c>
      <c r="B1730" s="1">
        <v>45547</v>
      </c>
      <c r="C1730" t="s">
        <v>198</v>
      </c>
      <c r="D1730" t="s">
        <v>1610</v>
      </c>
      <c r="E1730" t="s">
        <v>1792</v>
      </c>
      <c r="F1730">
        <v>4</v>
      </c>
      <c r="G1730">
        <v>862.25</v>
      </c>
      <c r="H1730">
        <v>0.28000000000000003</v>
      </c>
      <c r="I1730" t="s">
        <v>1826</v>
      </c>
      <c r="J1730">
        <v>2483.2800000000002</v>
      </c>
    </row>
    <row r="1731" spans="1:10">
      <c r="A1731" t="s">
        <v>3555</v>
      </c>
      <c r="B1731" s="1">
        <v>45296</v>
      </c>
      <c r="C1731" t="s">
        <v>926</v>
      </c>
      <c r="D1731" t="s">
        <v>1546</v>
      </c>
      <c r="E1731" t="s">
        <v>1799</v>
      </c>
      <c r="F1731">
        <v>4</v>
      </c>
      <c r="G1731">
        <v>146.12</v>
      </c>
      <c r="H1731">
        <v>0.12</v>
      </c>
      <c r="I1731" t="s">
        <v>1829</v>
      </c>
      <c r="J1731">
        <v>514.3424</v>
      </c>
    </row>
    <row r="1732" spans="1:10">
      <c r="A1732" t="s">
        <v>3556</v>
      </c>
      <c r="B1732" s="1">
        <v>45549</v>
      </c>
      <c r="C1732" t="s">
        <v>1472</v>
      </c>
      <c r="D1732" t="s">
        <v>1610</v>
      </c>
      <c r="E1732" t="s">
        <v>1810</v>
      </c>
      <c r="F1732">
        <v>2</v>
      </c>
      <c r="G1732">
        <v>695.02</v>
      </c>
      <c r="H1732">
        <v>0.3</v>
      </c>
      <c r="I1732" t="s">
        <v>1829</v>
      </c>
      <c r="J1732">
        <v>973.02799999999991</v>
      </c>
    </row>
    <row r="1733" spans="1:10">
      <c r="A1733" t="s">
        <v>3557</v>
      </c>
      <c r="B1733" s="1">
        <v>45231</v>
      </c>
      <c r="C1733" t="s">
        <v>711</v>
      </c>
      <c r="D1733" t="s">
        <v>1736</v>
      </c>
      <c r="E1733" t="s">
        <v>1789</v>
      </c>
      <c r="F1733">
        <v>2</v>
      </c>
      <c r="G1733">
        <v>886.67</v>
      </c>
      <c r="H1733">
        <v>0.24</v>
      </c>
      <c r="I1733" t="s">
        <v>1826</v>
      </c>
      <c r="J1733">
        <v>1347.7384</v>
      </c>
    </row>
    <row r="1734" spans="1:10">
      <c r="A1734" t="s">
        <v>3558</v>
      </c>
      <c r="B1734" s="1">
        <v>45628</v>
      </c>
      <c r="C1734" t="s">
        <v>205</v>
      </c>
      <c r="D1734" t="s">
        <v>1680</v>
      </c>
      <c r="E1734" t="s">
        <v>1810</v>
      </c>
      <c r="F1734">
        <v>2</v>
      </c>
      <c r="G1734">
        <v>864.09</v>
      </c>
      <c r="H1734">
        <v>0.06</v>
      </c>
      <c r="I1734" t="s">
        <v>1829</v>
      </c>
      <c r="J1734">
        <v>1624.4892</v>
      </c>
    </row>
    <row r="1735" spans="1:10">
      <c r="A1735" t="s">
        <v>3559</v>
      </c>
      <c r="B1735" s="1">
        <v>45862</v>
      </c>
      <c r="C1735" t="s">
        <v>23</v>
      </c>
      <c r="D1735" t="s">
        <v>1572</v>
      </c>
      <c r="E1735" t="s">
        <v>1786</v>
      </c>
      <c r="F1735">
        <v>1</v>
      </c>
      <c r="G1735">
        <v>437.65</v>
      </c>
      <c r="H1735">
        <v>0.02</v>
      </c>
      <c r="I1735" t="s">
        <v>1826</v>
      </c>
      <c r="J1735">
        <v>428.89699999999999</v>
      </c>
    </row>
    <row r="1736" spans="1:10">
      <c r="A1736" t="s">
        <v>3560</v>
      </c>
      <c r="B1736" s="1">
        <v>45843</v>
      </c>
      <c r="C1736" t="s">
        <v>660</v>
      </c>
      <c r="D1736" t="s">
        <v>1620</v>
      </c>
      <c r="E1736" t="s">
        <v>1797</v>
      </c>
      <c r="F1736">
        <v>2</v>
      </c>
      <c r="G1736">
        <v>208.09</v>
      </c>
      <c r="H1736">
        <v>0.27</v>
      </c>
      <c r="I1736" t="s">
        <v>1824</v>
      </c>
      <c r="J1736">
        <v>303.81139999999999</v>
      </c>
    </row>
    <row r="1737" spans="1:10">
      <c r="A1737" t="s">
        <v>3561</v>
      </c>
      <c r="B1737" s="1">
        <v>45482</v>
      </c>
      <c r="C1737" t="s">
        <v>205</v>
      </c>
      <c r="D1737" t="s">
        <v>1734</v>
      </c>
      <c r="E1737" t="s">
        <v>1807</v>
      </c>
      <c r="F1737">
        <v>4</v>
      </c>
      <c r="G1737">
        <v>825.78</v>
      </c>
      <c r="H1737">
        <v>0.02</v>
      </c>
      <c r="I1737" t="s">
        <v>1824</v>
      </c>
      <c r="J1737">
        <v>3237.0576000000001</v>
      </c>
    </row>
    <row r="1738" spans="1:10">
      <c r="A1738" t="s">
        <v>3562</v>
      </c>
      <c r="B1738" s="1">
        <v>45313</v>
      </c>
      <c r="C1738" t="s">
        <v>405</v>
      </c>
      <c r="D1738" t="s">
        <v>1598</v>
      </c>
      <c r="E1738" t="s">
        <v>1807</v>
      </c>
      <c r="F1738">
        <v>3</v>
      </c>
      <c r="G1738">
        <v>849.77</v>
      </c>
      <c r="H1738">
        <v>0.12</v>
      </c>
      <c r="I1738" t="s">
        <v>1826</v>
      </c>
      <c r="J1738">
        <v>2243.3928000000001</v>
      </c>
    </row>
    <row r="1739" spans="1:10">
      <c r="A1739" t="s">
        <v>3563</v>
      </c>
      <c r="B1739" s="1">
        <v>45314</v>
      </c>
      <c r="C1739" t="s">
        <v>1080</v>
      </c>
      <c r="D1739" t="s">
        <v>1668</v>
      </c>
      <c r="E1739" t="s">
        <v>1769</v>
      </c>
      <c r="F1739">
        <v>1</v>
      </c>
      <c r="G1739">
        <v>88.78</v>
      </c>
      <c r="H1739">
        <v>0.18</v>
      </c>
      <c r="I1739" t="s">
        <v>1824</v>
      </c>
      <c r="J1739">
        <v>72.799600000000012</v>
      </c>
    </row>
    <row r="1740" spans="1:10">
      <c r="A1740" t="s">
        <v>3564</v>
      </c>
      <c r="B1740" s="1">
        <v>45526</v>
      </c>
      <c r="C1740" t="s">
        <v>628</v>
      </c>
      <c r="D1740" t="s">
        <v>1704</v>
      </c>
      <c r="E1740" t="s">
        <v>1769</v>
      </c>
      <c r="F1740">
        <v>4</v>
      </c>
      <c r="G1740">
        <v>507.22</v>
      </c>
      <c r="H1740">
        <v>0.14000000000000001</v>
      </c>
      <c r="I1740" t="s">
        <v>1826</v>
      </c>
      <c r="J1740">
        <v>1744.8368</v>
      </c>
    </row>
    <row r="1741" spans="1:10">
      <c r="A1741" t="s">
        <v>3565</v>
      </c>
      <c r="B1741" s="1">
        <v>45887</v>
      </c>
      <c r="C1741" t="s">
        <v>996</v>
      </c>
      <c r="D1741" t="s">
        <v>1740</v>
      </c>
      <c r="E1741" t="s">
        <v>1752</v>
      </c>
      <c r="F1741">
        <v>3</v>
      </c>
      <c r="G1741">
        <v>330.98</v>
      </c>
      <c r="H1741">
        <v>0.11</v>
      </c>
      <c r="I1741" t="s">
        <v>1824</v>
      </c>
      <c r="J1741">
        <v>883.71660000000008</v>
      </c>
    </row>
    <row r="1742" spans="1:10">
      <c r="A1742" t="s">
        <v>3566</v>
      </c>
      <c r="B1742" s="1">
        <v>45562</v>
      </c>
      <c r="C1742" t="s">
        <v>195</v>
      </c>
      <c r="D1742" t="s">
        <v>1622</v>
      </c>
      <c r="E1742" t="s">
        <v>1813</v>
      </c>
      <c r="F1742">
        <v>4</v>
      </c>
      <c r="G1742">
        <v>442.87</v>
      </c>
      <c r="H1742">
        <v>0.08</v>
      </c>
      <c r="I1742" t="s">
        <v>1824</v>
      </c>
      <c r="J1742">
        <v>1629.7616</v>
      </c>
    </row>
    <row r="1743" spans="1:10">
      <c r="A1743" t="s">
        <v>3567</v>
      </c>
      <c r="B1743" s="1">
        <v>45880</v>
      </c>
      <c r="C1743" t="s">
        <v>48</v>
      </c>
      <c r="D1743" t="s">
        <v>1740</v>
      </c>
      <c r="E1743" t="s">
        <v>1761</v>
      </c>
      <c r="F1743">
        <v>2</v>
      </c>
      <c r="G1743">
        <v>939.66</v>
      </c>
      <c r="H1743">
        <v>0.14000000000000001</v>
      </c>
      <c r="I1743" t="s">
        <v>1826</v>
      </c>
      <c r="J1743">
        <v>1616.2152000000001</v>
      </c>
    </row>
    <row r="1744" spans="1:10">
      <c r="A1744" t="s">
        <v>3568</v>
      </c>
      <c r="B1744" s="1">
        <v>45556</v>
      </c>
      <c r="C1744" t="s">
        <v>929</v>
      </c>
      <c r="D1744" t="s">
        <v>1694</v>
      </c>
      <c r="E1744" t="s">
        <v>1766</v>
      </c>
      <c r="F1744">
        <v>1</v>
      </c>
      <c r="G1744">
        <v>24.13</v>
      </c>
      <c r="H1744">
        <v>0</v>
      </c>
      <c r="I1744" t="s">
        <v>1824</v>
      </c>
      <c r="J1744">
        <v>24.13</v>
      </c>
    </row>
    <row r="1745" spans="1:10">
      <c r="A1745" t="s">
        <v>3569</v>
      </c>
      <c r="B1745" s="1">
        <v>45355</v>
      </c>
      <c r="C1745" t="s">
        <v>1139</v>
      </c>
      <c r="D1745" t="s">
        <v>1630</v>
      </c>
      <c r="E1745" t="s">
        <v>1766</v>
      </c>
      <c r="F1745">
        <v>3</v>
      </c>
      <c r="G1745">
        <v>239.54</v>
      </c>
      <c r="H1745">
        <v>0.28999999999999998</v>
      </c>
      <c r="I1745" t="s">
        <v>1829</v>
      </c>
      <c r="J1745">
        <v>510.22019999999998</v>
      </c>
    </row>
    <row r="1746" spans="1:10">
      <c r="A1746" t="s">
        <v>3570</v>
      </c>
      <c r="B1746" s="1">
        <v>45244</v>
      </c>
      <c r="C1746" t="s">
        <v>1484</v>
      </c>
      <c r="D1746" t="s">
        <v>1640</v>
      </c>
      <c r="E1746" t="s">
        <v>1799</v>
      </c>
      <c r="F1746">
        <v>1</v>
      </c>
      <c r="G1746">
        <v>588.53</v>
      </c>
      <c r="H1746">
        <v>0.1</v>
      </c>
      <c r="I1746" t="s">
        <v>1824</v>
      </c>
      <c r="J1746">
        <v>529.67700000000002</v>
      </c>
    </row>
    <row r="1747" spans="1:10">
      <c r="A1747" t="s">
        <v>3571</v>
      </c>
      <c r="B1747" s="1">
        <v>45863</v>
      </c>
      <c r="C1747" t="s">
        <v>914</v>
      </c>
      <c r="D1747" t="s">
        <v>1668</v>
      </c>
      <c r="E1747" t="s">
        <v>1801</v>
      </c>
      <c r="F1747">
        <v>1</v>
      </c>
      <c r="G1747">
        <v>145.96</v>
      </c>
      <c r="H1747">
        <v>0.3</v>
      </c>
      <c r="I1747" t="s">
        <v>1824</v>
      </c>
      <c r="J1747">
        <v>102.172</v>
      </c>
    </row>
    <row r="1748" spans="1:10">
      <c r="A1748" t="s">
        <v>3572</v>
      </c>
      <c r="B1748" s="1">
        <v>45573</v>
      </c>
      <c r="C1748" t="s">
        <v>360</v>
      </c>
      <c r="D1748" t="s">
        <v>1688</v>
      </c>
      <c r="E1748" t="s">
        <v>1769</v>
      </c>
      <c r="F1748">
        <v>4</v>
      </c>
      <c r="G1748">
        <v>640.91</v>
      </c>
      <c r="H1748">
        <v>0.06</v>
      </c>
      <c r="I1748" t="s">
        <v>1824</v>
      </c>
      <c r="J1748">
        <v>2409.8216000000002</v>
      </c>
    </row>
    <row r="1749" spans="1:10">
      <c r="A1749" t="s">
        <v>3573</v>
      </c>
      <c r="B1749" s="1">
        <v>45792</v>
      </c>
      <c r="C1749" t="s">
        <v>164</v>
      </c>
      <c r="D1749" t="s">
        <v>1676</v>
      </c>
      <c r="E1749" t="s">
        <v>1792</v>
      </c>
      <c r="F1749">
        <v>3</v>
      </c>
      <c r="G1749">
        <v>773.86</v>
      </c>
      <c r="H1749">
        <v>0.22</v>
      </c>
      <c r="I1749" t="s">
        <v>1824</v>
      </c>
      <c r="J1749">
        <v>1810.8324</v>
      </c>
    </row>
    <row r="1750" spans="1:10">
      <c r="A1750" t="s">
        <v>3574</v>
      </c>
      <c r="B1750" s="1">
        <v>45744</v>
      </c>
      <c r="C1750" t="s">
        <v>1428</v>
      </c>
      <c r="D1750" t="s">
        <v>1610</v>
      </c>
      <c r="E1750" t="s">
        <v>1801</v>
      </c>
      <c r="F1750">
        <v>2</v>
      </c>
      <c r="G1750">
        <v>31.28</v>
      </c>
      <c r="H1750">
        <v>0.2</v>
      </c>
      <c r="I1750" t="s">
        <v>1829</v>
      </c>
      <c r="J1750">
        <v>50.048000000000002</v>
      </c>
    </row>
    <row r="1751" spans="1:10">
      <c r="A1751" t="s">
        <v>3575</v>
      </c>
      <c r="B1751" s="1">
        <v>45842</v>
      </c>
      <c r="C1751" t="s">
        <v>1166</v>
      </c>
      <c r="D1751" t="s">
        <v>1712</v>
      </c>
      <c r="E1751" t="s">
        <v>1776</v>
      </c>
      <c r="F1751">
        <v>4</v>
      </c>
      <c r="G1751">
        <v>389.22</v>
      </c>
      <c r="H1751">
        <v>0.18</v>
      </c>
      <c r="I1751" t="s">
        <v>1824</v>
      </c>
      <c r="J1751">
        <v>1276.6415999999999</v>
      </c>
    </row>
    <row r="1752" spans="1:10">
      <c r="A1752" t="s">
        <v>3576</v>
      </c>
      <c r="B1752" s="1">
        <v>45502</v>
      </c>
      <c r="C1752" t="s">
        <v>71</v>
      </c>
      <c r="D1752" t="s">
        <v>1676</v>
      </c>
      <c r="E1752" t="s">
        <v>1801</v>
      </c>
      <c r="F1752">
        <v>3</v>
      </c>
      <c r="G1752">
        <v>543.44000000000005</v>
      </c>
      <c r="H1752">
        <v>0.13</v>
      </c>
      <c r="I1752" t="s">
        <v>1826</v>
      </c>
      <c r="J1752">
        <v>1418.3784000000001</v>
      </c>
    </row>
    <row r="1753" spans="1:10">
      <c r="A1753" t="s">
        <v>3577</v>
      </c>
      <c r="B1753" s="1">
        <v>45296</v>
      </c>
      <c r="C1753" t="s">
        <v>821</v>
      </c>
      <c r="D1753" t="s">
        <v>1742</v>
      </c>
      <c r="E1753" t="s">
        <v>1813</v>
      </c>
      <c r="F1753">
        <v>4</v>
      </c>
      <c r="G1753">
        <v>715.42</v>
      </c>
      <c r="H1753">
        <v>0.28999999999999998</v>
      </c>
      <c r="I1753" t="s">
        <v>1826</v>
      </c>
      <c r="J1753">
        <v>2031.7927999999999</v>
      </c>
    </row>
    <row r="1754" spans="1:10">
      <c r="A1754" t="s">
        <v>3578</v>
      </c>
      <c r="B1754" s="1">
        <v>45886</v>
      </c>
      <c r="C1754" t="s">
        <v>195</v>
      </c>
      <c r="D1754" t="s">
        <v>1572</v>
      </c>
      <c r="E1754" t="s">
        <v>1769</v>
      </c>
      <c r="F1754">
        <v>4</v>
      </c>
      <c r="G1754">
        <v>676.14</v>
      </c>
      <c r="H1754">
        <v>0.11</v>
      </c>
      <c r="I1754" t="s">
        <v>1829</v>
      </c>
      <c r="J1754">
        <v>2407.0583999999999</v>
      </c>
    </row>
    <row r="1755" spans="1:10">
      <c r="A1755" t="s">
        <v>3579</v>
      </c>
      <c r="B1755" s="1">
        <v>45425</v>
      </c>
      <c r="C1755" t="s">
        <v>321</v>
      </c>
      <c r="D1755" t="s">
        <v>1626</v>
      </c>
      <c r="E1755" t="s">
        <v>1757</v>
      </c>
      <c r="F1755">
        <v>4</v>
      </c>
      <c r="G1755">
        <v>352.72</v>
      </c>
      <c r="H1755">
        <v>0.25</v>
      </c>
      <c r="I1755" t="s">
        <v>1824</v>
      </c>
      <c r="J1755">
        <v>1058.1600000000001</v>
      </c>
    </row>
    <row r="1756" spans="1:10">
      <c r="A1756" t="s">
        <v>3580</v>
      </c>
      <c r="B1756" s="1">
        <v>45797</v>
      </c>
      <c r="C1756" t="s">
        <v>574</v>
      </c>
      <c r="D1756" t="s">
        <v>1570</v>
      </c>
      <c r="E1756" t="s">
        <v>1794</v>
      </c>
      <c r="F1756">
        <v>1</v>
      </c>
      <c r="G1756">
        <v>470.18</v>
      </c>
      <c r="H1756">
        <v>0.19</v>
      </c>
      <c r="I1756" t="s">
        <v>1826</v>
      </c>
      <c r="J1756">
        <v>380.84580000000011</v>
      </c>
    </row>
    <row r="1757" spans="1:10">
      <c r="A1757" t="s">
        <v>3581</v>
      </c>
      <c r="B1757" s="1">
        <v>45898</v>
      </c>
      <c r="C1757" t="s">
        <v>740</v>
      </c>
      <c r="D1757" t="s">
        <v>1680</v>
      </c>
      <c r="E1757" t="s">
        <v>1792</v>
      </c>
      <c r="F1757">
        <v>1</v>
      </c>
      <c r="G1757">
        <v>891.79</v>
      </c>
      <c r="H1757">
        <v>0.03</v>
      </c>
      <c r="I1757" t="s">
        <v>1824</v>
      </c>
      <c r="J1757">
        <v>865.03629999999998</v>
      </c>
    </row>
    <row r="1758" spans="1:10">
      <c r="A1758" t="s">
        <v>3582</v>
      </c>
      <c r="B1758" s="1">
        <v>45390</v>
      </c>
      <c r="C1758" t="s">
        <v>1092</v>
      </c>
      <c r="D1758" t="s">
        <v>1726</v>
      </c>
      <c r="E1758" t="s">
        <v>1807</v>
      </c>
      <c r="F1758">
        <v>2</v>
      </c>
      <c r="G1758">
        <v>433.07</v>
      </c>
      <c r="H1758">
        <v>0.25</v>
      </c>
      <c r="I1758" t="s">
        <v>1829</v>
      </c>
      <c r="J1758">
        <v>649.60500000000002</v>
      </c>
    </row>
    <row r="1759" spans="1:10">
      <c r="A1759" t="s">
        <v>3583</v>
      </c>
      <c r="B1759" s="1">
        <v>45355</v>
      </c>
      <c r="C1759" t="s">
        <v>59</v>
      </c>
      <c r="D1759" t="s">
        <v>1680</v>
      </c>
      <c r="E1759" t="s">
        <v>1813</v>
      </c>
      <c r="F1759">
        <v>3</v>
      </c>
      <c r="G1759">
        <v>626.71</v>
      </c>
      <c r="H1759">
        <v>7.0000000000000007E-2</v>
      </c>
      <c r="I1759" t="s">
        <v>1829</v>
      </c>
      <c r="J1759">
        <v>1748.5209</v>
      </c>
    </row>
    <row r="1760" spans="1:10">
      <c r="A1760" t="s">
        <v>3584</v>
      </c>
      <c r="B1760" s="1">
        <v>45916</v>
      </c>
      <c r="C1760" t="s">
        <v>278</v>
      </c>
      <c r="D1760" t="s">
        <v>1620</v>
      </c>
      <c r="E1760" t="s">
        <v>1752</v>
      </c>
      <c r="F1760">
        <v>2</v>
      </c>
      <c r="G1760">
        <v>324.18</v>
      </c>
      <c r="H1760">
        <v>0.06</v>
      </c>
      <c r="I1760" t="s">
        <v>1829</v>
      </c>
      <c r="J1760">
        <v>609.45839999999998</v>
      </c>
    </row>
    <row r="1761" spans="1:10">
      <c r="A1761" t="s">
        <v>3585</v>
      </c>
      <c r="B1761" s="1">
        <v>45448</v>
      </c>
      <c r="C1761" t="s">
        <v>63</v>
      </c>
      <c r="D1761" t="s">
        <v>1576</v>
      </c>
      <c r="E1761" t="s">
        <v>1807</v>
      </c>
      <c r="F1761">
        <v>4</v>
      </c>
      <c r="G1761">
        <v>839.74</v>
      </c>
      <c r="H1761">
        <v>0.13</v>
      </c>
      <c r="I1761" t="s">
        <v>1826</v>
      </c>
      <c r="J1761">
        <v>2922.2952</v>
      </c>
    </row>
    <row r="1762" spans="1:10">
      <c r="A1762" t="s">
        <v>3586</v>
      </c>
      <c r="B1762" s="1">
        <v>45402</v>
      </c>
      <c r="C1762" t="s">
        <v>523</v>
      </c>
      <c r="D1762" t="s">
        <v>1672</v>
      </c>
      <c r="E1762" t="s">
        <v>1801</v>
      </c>
      <c r="F1762">
        <v>3</v>
      </c>
      <c r="G1762">
        <v>252.63</v>
      </c>
      <c r="H1762">
        <v>0.28000000000000003</v>
      </c>
      <c r="I1762" t="s">
        <v>1824</v>
      </c>
      <c r="J1762">
        <v>545.68079999999998</v>
      </c>
    </row>
    <row r="1763" spans="1:10">
      <c r="A1763" t="s">
        <v>3587</v>
      </c>
      <c r="B1763" s="1">
        <v>45581</v>
      </c>
      <c r="C1763" t="s">
        <v>815</v>
      </c>
      <c r="D1763" t="s">
        <v>1706</v>
      </c>
      <c r="E1763" t="s">
        <v>1813</v>
      </c>
      <c r="F1763">
        <v>2</v>
      </c>
      <c r="G1763">
        <v>60.53</v>
      </c>
      <c r="H1763">
        <v>0.18</v>
      </c>
      <c r="I1763" t="s">
        <v>1824</v>
      </c>
      <c r="J1763">
        <v>99.269200000000012</v>
      </c>
    </row>
    <row r="1764" spans="1:10">
      <c r="A1764" t="s">
        <v>3588</v>
      </c>
      <c r="B1764" s="1">
        <v>45610</v>
      </c>
      <c r="C1764" t="s">
        <v>205</v>
      </c>
      <c r="D1764" t="s">
        <v>1716</v>
      </c>
      <c r="E1764" t="s">
        <v>1797</v>
      </c>
      <c r="F1764">
        <v>4</v>
      </c>
      <c r="G1764">
        <v>341.95</v>
      </c>
      <c r="H1764">
        <v>0.25</v>
      </c>
      <c r="I1764" t="s">
        <v>1824</v>
      </c>
      <c r="J1764">
        <v>1025.8499999999999</v>
      </c>
    </row>
    <row r="1765" spans="1:10">
      <c r="A1765" t="s">
        <v>3589</v>
      </c>
      <c r="B1765" s="1">
        <v>45438</v>
      </c>
      <c r="C1765" t="s">
        <v>899</v>
      </c>
      <c r="D1765" t="s">
        <v>1592</v>
      </c>
      <c r="E1765" t="s">
        <v>1804</v>
      </c>
      <c r="F1765">
        <v>4</v>
      </c>
      <c r="G1765">
        <v>300.12</v>
      </c>
      <c r="H1765">
        <v>0.05</v>
      </c>
      <c r="I1765" t="s">
        <v>1826</v>
      </c>
      <c r="J1765">
        <v>1140.4559999999999</v>
      </c>
    </row>
    <row r="1766" spans="1:10">
      <c r="A1766" t="s">
        <v>3590</v>
      </c>
      <c r="B1766" s="1">
        <v>45705</v>
      </c>
      <c r="C1766" t="s">
        <v>402</v>
      </c>
      <c r="D1766" t="s">
        <v>1604</v>
      </c>
      <c r="E1766" t="s">
        <v>1807</v>
      </c>
      <c r="F1766">
        <v>2</v>
      </c>
      <c r="G1766">
        <v>289.14</v>
      </c>
      <c r="H1766">
        <v>0.12</v>
      </c>
      <c r="I1766" t="s">
        <v>1829</v>
      </c>
      <c r="J1766">
        <v>508.88639999999998</v>
      </c>
    </row>
    <row r="1767" spans="1:10">
      <c r="A1767" t="s">
        <v>3591</v>
      </c>
      <c r="B1767" s="1">
        <v>45695</v>
      </c>
      <c r="C1767" t="s">
        <v>175</v>
      </c>
      <c r="D1767" t="s">
        <v>1598</v>
      </c>
      <c r="E1767" t="s">
        <v>1752</v>
      </c>
      <c r="F1767">
        <v>2</v>
      </c>
      <c r="G1767">
        <v>596.84</v>
      </c>
      <c r="H1767">
        <v>0.01</v>
      </c>
      <c r="I1767" t="s">
        <v>1826</v>
      </c>
      <c r="J1767">
        <v>1181.7431999999999</v>
      </c>
    </row>
    <row r="1768" spans="1:10">
      <c r="A1768" t="s">
        <v>3592</v>
      </c>
      <c r="B1768" s="1">
        <v>45571</v>
      </c>
      <c r="C1768" t="s">
        <v>1352</v>
      </c>
      <c r="D1768" t="s">
        <v>1586</v>
      </c>
      <c r="E1768" t="s">
        <v>1782</v>
      </c>
      <c r="F1768">
        <v>4</v>
      </c>
      <c r="G1768">
        <v>466.24</v>
      </c>
      <c r="H1768">
        <v>0.16</v>
      </c>
      <c r="I1768" t="s">
        <v>1824</v>
      </c>
      <c r="J1768">
        <v>1566.5663999999999</v>
      </c>
    </row>
    <row r="1769" spans="1:10">
      <c r="A1769" t="s">
        <v>3593</v>
      </c>
      <c r="B1769" s="1">
        <v>45544</v>
      </c>
      <c r="C1769" t="s">
        <v>806</v>
      </c>
      <c r="D1769" t="s">
        <v>1574</v>
      </c>
      <c r="E1769" t="s">
        <v>1804</v>
      </c>
      <c r="F1769">
        <v>2</v>
      </c>
      <c r="G1769">
        <v>330.59</v>
      </c>
      <c r="H1769">
        <v>0.14000000000000001</v>
      </c>
      <c r="I1769" t="s">
        <v>1824</v>
      </c>
      <c r="J1769">
        <v>568.61479999999995</v>
      </c>
    </row>
    <row r="1770" spans="1:10">
      <c r="A1770" t="s">
        <v>3594</v>
      </c>
      <c r="B1770" s="1">
        <v>45654</v>
      </c>
      <c r="C1770" t="s">
        <v>1516</v>
      </c>
      <c r="D1770" t="s">
        <v>1592</v>
      </c>
      <c r="E1770" t="s">
        <v>1776</v>
      </c>
      <c r="F1770">
        <v>2</v>
      </c>
      <c r="G1770">
        <v>616.42999999999995</v>
      </c>
      <c r="H1770">
        <v>0.02</v>
      </c>
      <c r="I1770" t="s">
        <v>1829</v>
      </c>
      <c r="J1770">
        <v>1208.2028</v>
      </c>
    </row>
    <row r="1771" spans="1:10">
      <c r="A1771" t="s">
        <v>3595</v>
      </c>
      <c r="B1771" s="1">
        <v>45589</v>
      </c>
      <c r="C1771" t="s">
        <v>1254</v>
      </c>
      <c r="D1771" t="s">
        <v>1674</v>
      </c>
      <c r="E1771" t="s">
        <v>1776</v>
      </c>
      <c r="F1771">
        <v>3</v>
      </c>
      <c r="G1771">
        <v>195.89</v>
      </c>
      <c r="H1771">
        <v>0.16</v>
      </c>
      <c r="I1771" t="s">
        <v>1826</v>
      </c>
      <c r="J1771">
        <v>493.64280000000002</v>
      </c>
    </row>
    <row r="1772" spans="1:10">
      <c r="A1772" t="s">
        <v>3596</v>
      </c>
      <c r="B1772" s="1">
        <v>45487</v>
      </c>
      <c r="C1772" t="s">
        <v>1077</v>
      </c>
      <c r="D1772" t="s">
        <v>1560</v>
      </c>
      <c r="E1772" t="s">
        <v>1789</v>
      </c>
      <c r="F1772">
        <v>4</v>
      </c>
      <c r="G1772">
        <v>614.76</v>
      </c>
      <c r="H1772">
        <v>0.16</v>
      </c>
      <c r="I1772" t="s">
        <v>1824</v>
      </c>
      <c r="J1772">
        <v>2065.5936000000002</v>
      </c>
    </row>
    <row r="1773" spans="1:10">
      <c r="A1773" t="s">
        <v>3597</v>
      </c>
      <c r="B1773" s="1">
        <v>45418</v>
      </c>
      <c r="C1773" t="s">
        <v>1257</v>
      </c>
      <c r="D1773" t="s">
        <v>1706</v>
      </c>
      <c r="E1773" t="s">
        <v>1779</v>
      </c>
      <c r="F1773">
        <v>1</v>
      </c>
      <c r="G1773">
        <v>224.49</v>
      </c>
      <c r="H1773">
        <v>0.11</v>
      </c>
      <c r="I1773" t="s">
        <v>1826</v>
      </c>
      <c r="J1773">
        <v>199.7961</v>
      </c>
    </row>
    <row r="1774" spans="1:10">
      <c r="A1774" t="s">
        <v>3598</v>
      </c>
      <c r="B1774" s="1">
        <v>45338</v>
      </c>
      <c r="C1774" t="s">
        <v>1115</v>
      </c>
      <c r="D1774" t="s">
        <v>1658</v>
      </c>
      <c r="E1774" t="s">
        <v>1794</v>
      </c>
      <c r="F1774">
        <v>1</v>
      </c>
      <c r="G1774">
        <v>967.76</v>
      </c>
      <c r="H1774">
        <v>0.09</v>
      </c>
      <c r="I1774" t="s">
        <v>1824</v>
      </c>
      <c r="J1774">
        <v>880.66160000000002</v>
      </c>
    </row>
    <row r="1775" spans="1:10">
      <c r="A1775" t="s">
        <v>3599</v>
      </c>
      <c r="B1775" s="1">
        <v>45507</v>
      </c>
      <c r="C1775" t="s">
        <v>247</v>
      </c>
      <c r="D1775" t="s">
        <v>1630</v>
      </c>
      <c r="E1775" t="s">
        <v>1813</v>
      </c>
      <c r="F1775">
        <v>2</v>
      </c>
      <c r="G1775">
        <v>56.52</v>
      </c>
      <c r="H1775">
        <v>0.17</v>
      </c>
      <c r="I1775" t="s">
        <v>1826</v>
      </c>
      <c r="J1775">
        <v>93.8232</v>
      </c>
    </row>
    <row r="1776" spans="1:10">
      <c r="A1776" t="s">
        <v>3600</v>
      </c>
      <c r="B1776" s="1">
        <v>45275</v>
      </c>
      <c r="C1776" t="s">
        <v>1507</v>
      </c>
      <c r="D1776" t="s">
        <v>1682</v>
      </c>
      <c r="E1776" t="s">
        <v>1757</v>
      </c>
      <c r="F1776">
        <v>4</v>
      </c>
      <c r="G1776">
        <v>921.84</v>
      </c>
      <c r="H1776">
        <v>0.04</v>
      </c>
      <c r="I1776" t="s">
        <v>1824</v>
      </c>
      <c r="J1776">
        <v>3539.8656000000001</v>
      </c>
    </row>
    <row r="1777" spans="1:10">
      <c r="A1777" t="s">
        <v>3601</v>
      </c>
      <c r="B1777" s="1">
        <v>45319</v>
      </c>
      <c r="C1777" t="s">
        <v>1032</v>
      </c>
      <c r="D1777" t="s">
        <v>1720</v>
      </c>
      <c r="E1777" t="s">
        <v>1804</v>
      </c>
      <c r="F1777">
        <v>3</v>
      </c>
      <c r="G1777">
        <v>738.47</v>
      </c>
      <c r="H1777">
        <v>0.28000000000000003</v>
      </c>
      <c r="I1777" t="s">
        <v>1824</v>
      </c>
      <c r="J1777">
        <v>1595.0952</v>
      </c>
    </row>
    <row r="1778" spans="1:10">
      <c r="A1778" t="s">
        <v>3602</v>
      </c>
      <c r="B1778" s="1">
        <v>45620</v>
      </c>
      <c r="C1778" t="s">
        <v>1032</v>
      </c>
      <c r="D1778" t="s">
        <v>1555</v>
      </c>
      <c r="E1778" t="s">
        <v>1752</v>
      </c>
      <c r="F1778">
        <v>4</v>
      </c>
      <c r="G1778">
        <v>477.83</v>
      </c>
      <c r="H1778">
        <v>0.05</v>
      </c>
      <c r="I1778" t="s">
        <v>1829</v>
      </c>
      <c r="J1778">
        <v>1815.7539999999999</v>
      </c>
    </row>
    <row r="1779" spans="1:10">
      <c r="A1779" t="s">
        <v>3603</v>
      </c>
      <c r="B1779" s="1">
        <v>45831</v>
      </c>
      <c r="C1779" t="s">
        <v>559</v>
      </c>
      <c r="D1779" t="s">
        <v>1632</v>
      </c>
      <c r="E1779" t="s">
        <v>1794</v>
      </c>
      <c r="F1779">
        <v>3</v>
      </c>
      <c r="G1779">
        <v>605.83000000000004</v>
      </c>
      <c r="H1779">
        <v>0.28000000000000003</v>
      </c>
      <c r="I1779" t="s">
        <v>1829</v>
      </c>
      <c r="J1779">
        <v>1308.5927999999999</v>
      </c>
    </row>
    <row r="1780" spans="1:10">
      <c r="A1780" t="s">
        <v>3604</v>
      </c>
      <c r="B1780" s="1">
        <v>45373</v>
      </c>
      <c r="C1780" t="s">
        <v>247</v>
      </c>
      <c r="D1780" t="s">
        <v>1634</v>
      </c>
      <c r="E1780" t="s">
        <v>1766</v>
      </c>
      <c r="F1780">
        <v>2</v>
      </c>
      <c r="G1780">
        <v>521.44000000000005</v>
      </c>
      <c r="H1780">
        <v>0.25</v>
      </c>
      <c r="I1780" t="s">
        <v>1829</v>
      </c>
      <c r="J1780">
        <v>782.16000000000008</v>
      </c>
    </row>
    <row r="1781" spans="1:10">
      <c r="A1781" t="s">
        <v>3605</v>
      </c>
      <c r="B1781" s="1">
        <v>45863</v>
      </c>
      <c r="C1781" t="s">
        <v>1166</v>
      </c>
      <c r="D1781" t="s">
        <v>1568</v>
      </c>
      <c r="E1781" t="s">
        <v>1779</v>
      </c>
      <c r="F1781">
        <v>4</v>
      </c>
      <c r="G1781">
        <v>499.02</v>
      </c>
      <c r="H1781">
        <v>0.06</v>
      </c>
      <c r="I1781" t="s">
        <v>1824</v>
      </c>
      <c r="J1781">
        <v>1876.3152</v>
      </c>
    </row>
    <row r="1782" spans="1:10">
      <c r="A1782" t="s">
        <v>3606</v>
      </c>
      <c r="B1782" s="1">
        <v>45758</v>
      </c>
      <c r="C1782" t="s">
        <v>514</v>
      </c>
      <c r="D1782" t="s">
        <v>1553</v>
      </c>
      <c r="E1782" t="s">
        <v>1810</v>
      </c>
      <c r="F1782">
        <v>4</v>
      </c>
      <c r="G1782">
        <v>299.45999999999998</v>
      </c>
      <c r="H1782">
        <v>0.18</v>
      </c>
      <c r="I1782" t="s">
        <v>1829</v>
      </c>
      <c r="J1782">
        <v>982.22879999999998</v>
      </c>
    </row>
    <row r="1783" spans="1:10">
      <c r="A1783" t="s">
        <v>3607</v>
      </c>
      <c r="B1783" s="1">
        <v>45285</v>
      </c>
      <c r="C1783" t="s">
        <v>1411</v>
      </c>
      <c r="D1783" t="s">
        <v>1626</v>
      </c>
      <c r="E1783" t="s">
        <v>1752</v>
      </c>
      <c r="F1783">
        <v>1</v>
      </c>
      <c r="G1783">
        <v>609.29</v>
      </c>
      <c r="H1783">
        <v>0.15</v>
      </c>
      <c r="I1783" t="s">
        <v>1824</v>
      </c>
      <c r="J1783">
        <v>517.89649999999995</v>
      </c>
    </row>
    <row r="1784" spans="1:10">
      <c r="A1784" t="s">
        <v>3608</v>
      </c>
      <c r="B1784" s="1">
        <v>45656</v>
      </c>
      <c r="C1784" t="s">
        <v>360</v>
      </c>
      <c r="D1784" t="s">
        <v>1549</v>
      </c>
      <c r="E1784" t="s">
        <v>1782</v>
      </c>
      <c r="F1784">
        <v>1</v>
      </c>
      <c r="G1784">
        <v>213.74</v>
      </c>
      <c r="H1784">
        <v>7.0000000000000007E-2</v>
      </c>
      <c r="I1784" t="s">
        <v>1829</v>
      </c>
      <c r="J1784">
        <v>198.7782</v>
      </c>
    </row>
    <row r="1785" spans="1:10">
      <c r="A1785" t="s">
        <v>3609</v>
      </c>
      <c r="B1785" s="1">
        <v>45718</v>
      </c>
      <c r="C1785" t="s">
        <v>514</v>
      </c>
      <c r="D1785" t="s">
        <v>1658</v>
      </c>
      <c r="E1785" t="s">
        <v>1804</v>
      </c>
      <c r="F1785">
        <v>4</v>
      </c>
      <c r="G1785">
        <v>613.16999999999996</v>
      </c>
      <c r="H1785">
        <v>0.26</v>
      </c>
      <c r="I1785" t="s">
        <v>1824</v>
      </c>
      <c r="J1785">
        <v>1814.9831999999999</v>
      </c>
    </row>
    <row r="1786" spans="1:10">
      <c r="A1786" t="s">
        <v>3610</v>
      </c>
      <c r="B1786" s="1">
        <v>45293</v>
      </c>
      <c r="C1786" t="s">
        <v>1118</v>
      </c>
      <c r="D1786" t="s">
        <v>1666</v>
      </c>
      <c r="E1786" t="s">
        <v>1792</v>
      </c>
      <c r="F1786">
        <v>2</v>
      </c>
      <c r="G1786">
        <v>687.36</v>
      </c>
      <c r="H1786">
        <v>7.0000000000000007E-2</v>
      </c>
      <c r="I1786" t="s">
        <v>1829</v>
      </c>
      <c r="J1786">
        <v>1278.4896000000001</v>
      </c>
    </row>
    <row r="1787" spans="1:10">
      <c r="A1787" t="s">
        <v>3611</v>
      </c>
      <c r="B1787" s="1">
        <v>45915</v>
      </c>
      <c r="C1787" t="s">
        <v>1026</v>
      </c>
      <c r="D1787" t="s">
        <v>1682</v>
      </c>
      <c r="E1787" t="s">
        <v>1797</v>
      </c>
      <c r="F1787">
        <v>3</v>
      </c>
      <c r="G1787">
        <v>115.39</v>
      </c>
      <c r="H1787">
        <v>0.02</v>
      </c>
      <c r="I1787" t="s">
        <v>1826</v>
      </c>
      <c r="J1787">
        <v>339.2466</v>
      </c>
    </row>
    <row r="1788" spans="1:10">
      <c r="A1788" t="s">
        <v>3612</v>
      </c>
      <c r="B1788" s="1">
        <v>45359</v>
      </c>
      <c r="C1788" t="s">
        <v>592</v>
      </c>
      <c r="D1788" t="s">
        <v>1596</v>
      </c>
      <c r="E1788" t="s">
        <v>1794</v>
      </c>
      <c r="F1788">
        <v>2</v>
      </c>
      <c r="G1788">
        <v>722.06</v>
      </c>
      <c r="H1788">
        <v>7.0000000000000007E-2</v>
      </c>
      <c r="I1788" t="s">
        <v>1824</v>
      </c>
      <c r="J1788">
        <v>1343.0316</v>
      </c>
    </row>
    <row r="1789" spans="1:10">
      <c r="A1789" t="s">
        <v>3613</v>
      </c>
      <c r="B1789" s="1">
        <v>45652</v>
      </c>
      <c r="C1789" t="s">
        <v>1319</v>
      </c>
      <c r="D1789" t="s">
        <v>1560</v>
      </c>
      <c r="E1789" t="s">
        <v>1801</v>
      </c>
      <c r="F1789">
        <v>1</v>
      </c>
      <c r="G1789">
        <v>384.57</v>
      </c>
      <c r="H1789">
        <v>0.06</v>
      </c>
      <c r="I1789" t="s">
        <v>1826</v>
      </c>
      <c r="J1789">
        <v>361.49579999999997</v>
      </c>
    </row>
    <row r="1790" spans="1:10">
      <c r="A1790" t="s">
        <v>3614</v>
      </c>
      <c r="B1790" s="1">
        <v>45735</v>
      </c>
      <c r="C1790" t="s">
        <v>684</v>
      </c>
      <c r="D1790" t="s">
        <v>1562</v>
      </c>
      <c r="E1790" t="s">
        <v>1797</v>
      </c>
      <c r="F1790">
        <v>2</v>
      </c>
      <c r="G1790">
        <v>194.09</v>
      </c>
      <c r="H1790">
        <v>0.18</v>
      </c>
      <c r="I1790" t="s">
        <v>1826</v>
      </c>
      <c r="J1790">
        <v>318.30759999999998</v>
      </c>
    </row>
    <row r="1791" spans="1:10">
      <c r="A1791" t="s">
        <v>3615</v>
      </c>
      <c r="B1791" s="1">
        <v>45579</v>
      </c>
      <c r="C1791" t="s">
        <v>571</v>
      </c>
      <c r="D1791" t="s">
        <v>1724</v>
      </c>
      <c r="E1791" t="s">
        <v>1766</v>
      </c>
      <c r="F1791">
        <v>2</v>
      </c>
      <c r="G1791">
        <v>403.91</v>
      </c>
      <c r="H1791">
        <v>7.0000000000000007E-2</v>
      </c>
      <c r="I1791" t="s">
        <v>1824</v>
      </c>
      <c r="J1791">
        <v>751.27260000000001</v>
      </c>
    </row>
    <row r="1792" spans="1:10">
      <c r="A1792" t="s">
        <v>3616</v>
      </c>
      <c r="B1792" s="1">
        <v>45721</v>
      </c>
      <c r="C1792" t="s">
        <v>278</v>
      </c>
      <c r="D1792" t="s">
        <v>1582</v>
      </c>
      <c r="E1792" t="s">
        <v>1799</v>
      </c>
      <c r="F1792">
        <v>1</v>
      </c>
      <c r="G1792">
        <v>878.69</v>
      </c>
      <c r="H1792">
        <v>0.3</v>
      </c>
      <c r="I1792" t="s">
        <v>1826</v>
      </c>
      <c r="J1792">
        <v>615.08299999999997</v>
      </c>
    </row>
    <row r="1793" spans="1:10">
      <c r="A1793" t="s">
        <v>3617</v>
      </c>
      <c r="B1793" s="1">
        <v>45446</v>
      </c>
      <c r="C1793" t="s">
        <v>1190</v>
      </c>
      <c r="D1793" t="s">
        <v>1614</v>
      </c>
      <c r="E1793" t="s">
        <v>1801</v>
      </c>
      <c r="F1793">
        <v>1</v>
      </c>
      <c r="G1793">
        <v>161.16999999999999</v>
      </c>
      <c r="H1793">
        <v>0.05</v>
      </c>
      <c r="I1793" t="s">
        <v>1824</v>
      </c>
      <c r="J1793">
        <v>153.11150000000001</v>
      </c>
    </row>
    <row r="1794" spans="1:10">
      <c r="A1794" t="s">
        <v>3618</v>
      </c>
      <c r="B1794" s="1">
        <v>45387</v>
      </c>
      <c r="C1794" t="s">
        <v>696</v>
      </c>
      <c r="D1794" t="s">
        <v>1694</v>
      </c>
      <c r="E1794" t="s">
        <v>1799</v>
      </c>
      <c r="F1794">
        <v>2</v>
      </c>
      <c r="G1794">
        <v>720.15</v>
      </c>
      <c r="H1794">
        <v>0.22</v>
      </c>
      <c r="I1794" t="s">
        <v>1829</v>
      </c>
      <c r="J1794">
        <v>1123.434</v>
      </c>
    </row>
    <row r="1795" spans="1:10">
      <c r="A1795" t="s">
        <v>3619</v>
      </c>
      <c r="B1795" s="1">
        <v>45222</v>
      </c>
      <c r="C1795" t="s">
        <v>1089</v>
      </c>
      <c r="D1795" t="s">
        <v>1600</v>
      </c>
      <c r="E1795" t="s">
        <v>1782</v>
      </c>
      <c r="F1795">
        <v>1</v>
      </c>
      <c r="G1795">
        <v>361.8</v>
      </c>
      <c r="H1795">
        <v>0.02</v>
      </c>
      <c r="I1795" t="s">
        <v>1829</v>
      </c>
      <c r="J1795">
        <v>354.56400000000002</v>
      </c>
    </row>
    <row r="1796" spans="1:10">
      <c r="A1796" t="s">
        <v>3620</v>
      </c>
      <c r="B1796" s="1">
        <v>45402</v>
      </c>
      <c r="C1796" t="s">
        <v>740</v>
      </c>
      <c r="D1796" t="s">
        <v>1738</v>
      </c>
      <c r="E1796" t="s">
        <v>1776</v>
      </c>
      <c r="F1796">
        <v>1</v>
      </c>
      <c r="G1796">
        <v>779.84</v>
      </c>
      <c r="H1796">
        <v>0.28999999999999998</v>
      </c>
      <c r="I1796" t="s">
        <v>1826</v>
      </c>
      <c r="J1796">
        <v>553.68640000000005</v>
      </c>
    </row>
    <row r="1797" spans="1:10">
      <c r="A1797" t="s">
        <v>3621</v>
      </c>
      <c r="B1797" s="1">
        <v>45455</v>
      </c>
      <c r="C1797" t="s">
        <v>27</v>
      </c>
      <c r="D1797" t="s">
        <v>1740</v>
      </c>
      <c r="E1797" t="s">
        <v>1769</v>
      </c>
      <c r="F1797">
        <v>2</v>
      </c>
      <c r="G1797">
        <v>649.89</v>
      </c>
      <c r="H1797">
        <v>0.17</v>
      </c>
      <c r="I1797" t="s">
        <v>1829</v>
      </c>
      <c r="J1797">
        <v>1078.8173999999999</v>
      </c>
    </row>
    <row r="1798" spans="1:10">
      <c r="A1798" t="s">
        <v>3622</v>
      </c>
      <c r="B1798" s="1">
        <v>45877</v>
      </c>
      <c r="C1798" t="s">
        <v>666</v>
      </c>
      <c r="D1798" t="s">
        <v>1654</v>
      </c>
      <c r="E1798" t="s">
        <v>1776</v>
      </c>
      <c r="F1798">
        <v>1</v>
      </c>
      <c r="G1798">
        <v>952.73</v>
      </c>
      <c r="H1798">
        <v>0.17</v>
      </c>
      <c r="I1798" t="s">
        <v>1824</v>
      </c>
      <c r="J1798">
        <v>790.76589999999999</v>
      </c>
    </row>
    <row r="1799" spans="1:10">
      <c r="A1799" t="s">
        <v>3623</v>
      </c>
      <c r="B1799" s="1">
        <v>45875</v>
      </c>
      <c r="C1799" t="s">
        <v>304</v>
      </c>
      <c r="D1799" t="s">
        <v>1746</v>
      </c>
      <c r="E1799" t="s">
        <v>1804</v>
      </c>
      <c r="F1799">
        <v>4</v>
      </c>
      <c r="G1799">
        <v>820.78</v>
      </c>
      <c r="H1799">
        <v>0.25</v>
      </c>
      <c r="I1799" t="s">
        <v>1824</v>
      </c>
      <c r="J1799">
        <v>2462.34</v>
      </c>
    </row>
    <row r="1800" spans="1:10">
      <c r="A1800" t="s">
        <v>3624</v>
      </c>
      <c r="B1800" s="1">
        <v>45592</v>
      </c>
      <c r="C1800" t="s">
        <v>1074</v>
      </c>
      <c r="D1800" t="s">
        <v>1624</v>
      </c>
      <c r="E1800" t="s">
        <v>1766</v>
      </c>
      <c r="F1800">
        <v>4</v>
      </c>
      <c r="G1800">
        <v>247.55</v>
      </c>
      <c r="H1800">
        <v>0.05</v>
      </c>
      <c r="I1800" t="s">
        <v>1824</v>
      </c>
      <c r="J1800">
        <v>940.69</v>
      </c>
    </row>
    <row r="1801" spans="1:10">
      <c r="A1801" t="s">
        <v>3625</v>
      </c>
      <c r="B1801" s="1">
        <v>45369</v>
      </c>
      <c r="C1801" t="s">
        <v>732</v>
      </c>
      <c r="D1801" t="s">
        <v>1746</v>
      </c>
      <c r="E1801" t="s">
        <v>1782</v>
      </c>
      <c r="F1801">
        <v>3</v>
      </c>
      <c r="G1801">
        <v>561.44000000000005</v>
      </c>
      <c r="H1801">
        <v>0.2</v>
      </c>
      <c r="I1801" t="s">
        <v>1829</v>
      </c>
      <c r="J1801">
        <v>1347.4559999999999</v>
      </c>
    </row>
    <row r="1802" spans="1:10">
      <c r="A1802" t="s">
        <v>3626</v>
      </c>
      <c r="B1802" s="1">
        <v>45249</v>
      </c>
      <c r="C1802" t="s">
        <v>893</v>
      </c>
      <c r="D1802" t="s">
        <v>1692</v>
      </c>
      <c r="E1802" t="s">
        <v>1782</v>
      </c>
      <c r="F1802">
        <v>4</v>
      </c>
      <c r="G1802">
        <v>214.37</v>
      </c>
      <c r="H1802">
        <v>0.11</v>
      </c>
      <c r="I1802" t="s">
        <v>1829</v>
      </c>
      <c r="J1802">
        <v>763.15719999999999</v>
      </c>
    </row>
    <row r="1803" spans="1:10">
      <c r="A1803" t="s">
        <v>3627</v>
      </c>
      <c r="B1803" s="1">
        <v>45741</v>
      </c>
      <c r="C1803" t="s">
        <v>1295</v>
      </c>
      <c r="D1803" t="s">
        <v>1582</v>
      </c>
      <c r="E1803" t="s">
        <v>1804</v>
      </c>
      <c r="F1803">
        <v>3</v>
      </c>
      <c r="G1803">
        <v>123.74</v>
      </c>
      <c r="H1803">
        <v>0.23</v>
      </c>
      <c r="I1803" t="s">
        <v>1826</v>
      </c>
      <c r="J1803">
        <v>285.83940000000001</v>
      </c>
    </row>
    <row r="1804" spans="1:10">
      <c r="A1804" t="s">
        <v>3628</v>
      </c>
      <c r="B1804" s="1">
        <v>45427</v>
      </c>
      <c r="C1804" t="s">
        <v>63</v>
      </c>
      <c r="D1804" t="s">
        <v>1682</v>
      </c>
      <c r="E1804" t="s">
        <v>1792</v>
      </c>
      <c r="F1804">
        <v>4</v>
      </c>
      <c r="G1804">
        <v>645.71</v>
      </c>
      <c r="H1804">
        <v>0.1</v>
      </c>
      <c r="I1804" t="s">
        <v>1826</v>
      </c>
      <c r="J1804">
        <v>2324.556</v>
      </c>
    </row>
    <row r="1805" spans="1:10">
      <c r="A1805" t="s">
        <v>3629</v>
      </c>
      <c r="B1805" s="1">
        <v>45736</v>
      </c>
      <c r="C1805" t="s">
        <v>134</v>
      </c>
      <c r="D1805" t="s">
        <v>1590</v>
      </c>
      <c r="E1805" t="s">
        <v>1794</v>
      </c>
      <c r="F1805">
        <v>3</v>
      </c>
      <c r="G1805">
        <v>587.12</v>
      </c>
      <c r="H1805">
        <v>0.3</v>
      </c>
      <c r="I1805" t="s">
        <v>1824</v>
      </c>
      <c r="J1805">
        <v>1232.952</v>
      </c>
    </row>
    <row r="1806" spans="1:10">
      <c r="A1806" t="s">
        <v>3630</v>
      </c>
      <c r="B1806" s="1">
        <v>45941</v>
      </c>
      <c r="C1806" t="s">
        <v>773</v>
      </c>
      <c r="D1806" t="s">
        <v>1598</v>
      </c>
      <c r="E1806" t="s">
        <v>1810</v>
      </c>
      <c r="F1806">
        <v>1</v>
      </c>
      <c r="G1806">
        <v>401.18</v>
      </c>
      <c r="H1806">
        <v>0.15</v>
      </c>
      <c r="I1806" t="s">
        <v>1829</v>
      </c>
      <c r="J1806">
        <v>341.00299999999999</v>
      </c>
    </row>
    <row r="1807" spans="1:10">
      <c r="A1807" t="s">
        <v>3631</v>
      </c>
      <c r="B1807" s="1">
        <v>45486</v>
      </c>
      <c r="C1807" t="s">
        <v>1145</v>
      </c>
      <c r="D1807" t="s">
        <v>1664</v>
      </c>
      <c r="E1807" t="s">
        <v>1810</v>
      </c>
      <c r="F1807">
        <v>3</v>
      </c>
      <c r="G1807">
        <v>658.33</v>
      </c>
      <c r="H1807">
        <v>0.12</v>
      </c>
      <c r="I1807" t="s">
        <v>1829</v>
      </c>
      <c r="J1807">
        <v>1737.9911999999999</v>
      </c>
    </row>
    <row r="1808" spans="1:10">
      <c r="A1808" t="s">
        <v>3632</v>
      </c>
      <c r="B1808" s="1">
        <v>45474</v>
      </c>
      <c r="C1808" t="s">
        <v>657</v>
      </c>
      <c r="D1808" t="s">
        <v>1646</v>
      </c>
      <c r="E1808" t="s">
        <v>1792</v>
      </c>
      <c r="F1808">
        <v>4</v>
      </c>
      <c r="G1808">
        <v>450.3</v>
      </c>
      <c r="H1808">
        <v>0.02</v>
      </c>
      <c r="I1808" t="s">
        <v>1824</v>
      </c>
      <c r="J1808">
        <v>1765.1759999999999</v>
      </c>
    </row>
    <row r="1809" spans="1:10">
      <c r="A1809" t="s">
        <v>3633</v>
      </c>
      <c r="B1809" s="1">
        <v>45757</v>
      </c>
      <c r="C1809" t="s">
        <v>490</v>
      </c>
      <c r="D1809" t="s">
        <v>1736</v>
      </c>
      <c r="E1809" t="s">
        <v>1789</v>
      </c>
      <c r="F1809">
        <v>4</v>
      </c>
      <c r="G1809">
        <v>33.630000000000003</v>
      </c>
      <c r="H1809">
        <v>0.05</v>
      </c>
      <c r="I1809" t="s">
        <v>1824</v>
      </c>
      <c r="J1809">
        <v>127.794</v>
      </c>
    </row>
    <row r="1810" spans="1:10">
      <c r="A1810" t="s">
        <v>3634</v>
      </c>
      <c r="B1810" s="1">
        <v>45475</v>
      </c>
      <c r="C1810" t="s">
        <v>141</v>
      </c>
      <c r="D1810" t="s">
        <v>1580</v>
      </c>
      <c r="E1810" t="s">
        <v>1752</v>
      </c>
      <c r="F1810">
        <v>3</v>
      </c>
      <c r="G1810">
        <v>168.89</v>
      </c>
      <c r="H1810">
        <v>0.03</v>
      </c>
      <c r="I1810" t="s">
        <v>1829</v>
      </c>
      <c r="J1810">
        <v>491.46989999999988</v>
      </c>
    </row>
    <row r="1811" spans="1:10">
      <c r="A1811" t="s">
        <v>3635</v>
      </c>
      <c r="B1811" s="1">
        <v>45546</v>
      </c>
      <c r="C1811" t="s">
        <v>341</v>
      </c>
      <c r="D1811" t="s">
        <v>1668</v>
      </c>
      <c r="E1811" t="s">
        <v>1792</v>
      </c>
      <c r="F1811">
        <v>1</v>
      </c>
      <c r="G1811">
        <v>141.85</v>
      </c>
      <c r="H1811">
        <v>0.06</v>
      </c>
      <c r="I1811" t="s">
        <v>1826</v>
      </c>
      <c r="J1811">
        <v>133.339</v>
      </c>
    </row>
    <row r="1812" spans="1:10">
      <c r="A1812" t="s">
        <v>3636</v>
      </c>
      <c r="B1812" s="1">
        <v>45520</v>
      </c>
      <c r="C1812" t="s">
        <v>966</v>
      </c>
      <c r="D1812" t="s">
        <v>1618</v>
      </c>
      <c r="E1812" t="s">
        <v>1779</v>
      </c>
      <c r="F1812">
        <v>1</v>
      </c>
      <c r="G1812">
        <v>617.4</v>
      </c>
      <c r="H1812">
        <v>0.21</v>
      </c>
      <c r="I1812" t="s">
        <v>1824</v>
      </c>
      <c r="J1812">
        <v>487.74599999999998</v>
      </c>
    </row>
    <row r="1813" spans="1:10">
      <c r="A1813" t="s">
        <v>3637</v>
      </c>
      <c r="B1813" s="1">
        <v>45534</v>
      </c>
      <c r="C1813" t="s">
        <v>496</v>
      </c>
      <c r="D1813" t="s">
        <v>1654</v>
      </c>
      <c r="E1813" t="s">
        <v>1757</v>
      </c>
      <c r="F1813">
        <v>3</v>
      </c>
      <c r="G1813">
        <v>841.47</v>
      </c>
      <c r="H1813">
        <v>0.15</v>
      </c>
      <c r="I1813" t="s">
        <v>1829</v>
      </c>
      <c r="J1813">
        <v>2145.7485000000001</v>
      </c>
    </row>
    <row r="1814" spans="1:10">
      <c r="A1814" t="s">
        <v>3638</v>
      </c>
      <c r="B1814" s="1">
        <v>45334</v>
      </c>
      <c r="C1814" t="s">
        <v>221</v>
      </c>
      <c r="D1814" t="s">
        <v>1590</v>
      </c>
      <c r="E1814" t="s">
        <v>1797</v>
      </c>
      <c r="F1814">
        <v>2</v>
      </c>
      <c r="G1814">
        <v>960.41</v>
      </c>
      <c r="H1814">
        <v>0.18</v>
      </c>
      <c r="I1814" t="s">
        <v>1824</v>
      </c>
      <c r="J1814">
        <v>1575.0724</v>
      </c>
    </row>
    <row r="1815" spans="1:10">
      <c r="A1815" t="s">
        <v>3639</v>
      </c>
      <c r="B1815" s="1">
        <v>45289</v>
      </c>
      <c r="C1815" t="s">
        <v>1395</v>
      </c>
      <c r="D1815" t="s">
        <v>1698</v>
      </c>
      <c r="E1815" t="s">
        <v>1810</v>
      </c>
      <c r="F1815">
        <v>3</v>
      </c>
      <c r="G1815">
        <v>717.22</v>
      </c>
      <c r="H1815">
        <v>0.24</v>
      </c>
      <c r="I1815" t="s">
        <v>1826</v>
      </c>
      <c r="J1815">
        <v>1635.2616</v>
      </c>
    </row>
    <row r="1816" spans="1:10">
      <c r="A1816" t="s">
        <v>3640</v>
      </c>
      <c r="B1816" s="1">
        <v>45832</v>
      </c>
      <c r="C1816" t="s">
        <v>402</v>
      </c>
      <c r="D1816" t="s">
        <v>1572</v>
      </c>
      <c r="E1816" t="s">
        <v>1752</v>
      </c>
      <c r="F1816">
        <v>1</v>
      </c>
      <c r="G1816">
        <v>281.83</v>
      </c>
      <c r="H1816">
        <v>0.16</v>
      </c>
      <c r="I1816" t="s">
        <v>1829</v>
      </c>
      <c r="J1816">
        <v>236.7372</v>
      </c>
    </row>
    <row r="1817" spans="1:10">
      <c r="A1817" t="s">
        <v>3641</v>
      </c>
      <c r="B1817" s="1">
        <v>45400</v>
      </c>
      <c r="C1817" t="s">
        <v>666</v>
      </c>
      <c r="D1817" t="s">
        <v>1666</v>
      </c>
      <c r="E1817" t="s">
        <v>1799</v>
      </c>
      <c r="F1817">
        <v>1</v>
      </c>
      <c r="G1817">
        <v>509.08</v>
      </c>
      <c r="H1817">
        <v>0.04</v>
      </c>
      <c r="I1817" t="s">
        <v>1826</v>
      </c>
      <c r="J1817">
        <v>488.71679999999998</v>
      </c>
    </row>
    <row r="1818" spans="1:10">
      <c r="A1818" t="s">
        <v>3642</v>
      </c>
      <c r="B1818" s="1">
        <v>45930</v>
      </c>
      <c r="C1818" t="s">
        <v>1246</v>
      </c>
      <c r="D1818" t="s">
        <v>1740</v>
      </c>
      <c r="E1818" t="s">
        <v>1761</v>
      </c>
      <c r="F1818">
        <v>4</v>
      </c>
      <c r="G1818">
        <v>827.09</v>
      </c>
      <c r="H1818">
        <v>0.3</v>
      </c>
      <c r="I1818" t="s">
        <v>1824</v>
      </c>
      <c r="J1818">
        <v>2315.8519999999999</v>
      </c>
    </row>
    <row r="1819" spans="1:10">
      <c r="A1819" t="s">
        <v>3643</v>
      </c>
      <c r="B1819" s="1">
        <v>45935</v>
      </c>
      <c r="C1819" t="s">
        <v>684</v>
      </c>
      <c r="D1819" t="s">
        <v>1606</v>
      </c>
      <c r="E1819" t="s">
        <v>1769</v>
      </c>
      <c r="F1819">
        <v>2</v>
      </c>
      <c r="G1819">
        <v>823.36</v>
      </c>
      <c r="H1819">
        <v>0.23</v>
      </c>
      <c r="I1819" t="s">
        <v>1824</v>
      </c>
      <c r="J1819">
        <v>1267.9744000000001</v>
      </c>
    </row>
    <row r="1820" spans="1:10">
      <c r="A1820" t="s">
        <v>3644</v>
      </c>
      <c r="B1820" s="1">
        <v>45814</v>
      </c>
      <c r="C1820" t="s">
        <v>467</v>
      </c>
      <c r="D1820" t="s">
        <v>1600</v>
      </c>
      <c r="E1820" t="s">
        <v>1773</v>
      </c>
      <c r="F1820">
        <v>4</v>
      </c>
      <c r="G1820">
        <v>282.18</v>
      </c>
      <c r="H1820">
        <v>0.13</v>
      </c>
      <c r="I1820" t="s">
        <v>1829</v>
      </c>
      <c r="J1820">
        <v>981.9864</v>
      </c>
    </row>
    <row r="1821" spans="1:10">
      <c r="A1821" t="s">
        <v>3645</v>
      </c>
      <c r="B1821" s="1">
        <v>45323</v>
      </c>
      <c r="C1821" t="s">
        <v>571</v>
      </c>
      <c r="D1821" t="s">
        <v>1590</v>
      </c>
      <c r="E1821" t="s">
        <v>1757</v>
      </c>
      <c r="F1821">
        <v>1</v>
      </c>
      <c r="G1821">
        <v>486.39</v>
      </c>
      <c r="H1821">
        <v>0.09</v>
      </c>
      <c r="I1821" t="s">
        <v>1829</v>
      </c>
      <c r="J1821">
        <v>442.61489999999998</v>
      </c>
    </row>
    <row r="1822" spans="1:10">
      <c r="A1822" t="s">
        <v>3646</v>
      </c>
      <c r="B1822" s="1">
        <v>45312</v>
      </c>
      <c r="C1822" t="s">
        <v>172</v>
      </c>
      <c r="D1822" t="s">
        <v>1584</v>
      </c>
      <c r="E1822" t="s">
        <v>1766</v>
      </c>
      <c r="F1822">
        <v>2</v>
      </c>
      <c r="G1822">
        <v>603.62</v>
      </c>
      <c r="H1822">
        <v>0.18</v>
      </c>
      <c r="I1822" t="s">
        <v>1829</v>
      </c>
      <c r="J1822">
        <v>989.93680000000006</v>
      </c>
    </row>
    <row r="1823" spans="1:10">
      <c r="A1823" t="s">
        <v>3647</v>
      </c>
      <c r="B1823" s="1">
        <v>45554</v>
      </c>
      <c r="C1823" t="s">
        <v>496</v>
      </c>
      <c r="D1823" t="s">
        <v>1622</v>
      </c>
      <c r="E1823" t="s">
        <v>1782</v>
      </c>
      <c r="F1823">
        <v>3</v>
      </c>
      <c r="G1823">
        <v>204.17</v>
      </c>
      <c r="H1823">
        <v>0.1</v>
      </c>
      <c r="I1823" t="s">
        <v>1826</v>
      </c>
      <c r="J1823">
        <v>551.25900000000001</v>
      </c>
    </row>
    <row r="1824" spans="1:10">
      <c r="A1824" t="s">
        <v>3648</v>
      </c>
      <c r="B1824" s="1">
        <v>45310</v>
      </c>
      <c r="C1824" t="s">
        <v>467</v>
      </c>
      <c r="D1824" t="s">
        <v>1562</v>
      </c>
      <c r="E1824" t="s">
        <v>1801</v>
      </c>
      <c r="F1824">
        <v>1</v>
      </c>
      <c r="G1824">
        <v>43.58</v>
      </c>
      <c r="H1824">
        <v>0.01</v>
      </c>
      <c r="I1824" t="s">
        <v>1829</v>
      </c>
      <c r="J1824">
        <v>43.144199999999998</v>
      </c>
    </row>
    <row r="1825" spans="1:10">
      <c r="A1825" t="s">
        <v>3649</v>
      </c>
      <c r="B1825" s="1">
        <v>45594</v>
      </c>
      <c r="C1825" t="s">
        <v>1044</v>
      </c>
      <c r="D1825" t="s">
        <v>1642</v>
      </c>
      <c r="E1825" t="s">
        <v>1761</v>
      </c>
      <c r="F1825">
        <v>3</v>
      </c>
      <c r="G1825">
        <v>469.33</v>
      </c>
      <c r="H1825">
        <v>0.14000000000000001</v>
      </c>
      <c r="I1825" t="s">
        <v>1826</v>
      </c>
      <c r="J1825">
        <v>1210.8714</v>
      </c>
    </row>
    <row r="1826" spans="1:10">
      <c r="A1826" t="s">
        <v>3650</v>
      </c>
      <c r="B1826" s="1">
        <v>45840</v>
      </c>
      <c r="C1826" t="s">
        <v>681</v>
      </c>
      <c r="D1826" t="s">
        <v>1562</v>
      </c>
      <c r="E1826" t="s">
        <v>1782</v>
      </c>
      <c r="F1826">
        <v>4</v>
      </c>
      <c r="G1826">
        <v>836.23</v>
      </c>
      <c r="H1826">
        <v>0.12</v>
      </c>
      <c r="I1826" t="s">
        <v>1824</v>
      </c>
      <c r="J1826">
        <v>2943.5295999999998</v>
      </c>
    </row>
    <row r="1827" spans="1:10">
      <c r="A1827" t="s">
        <v>3651</v>
      </c>
      <c r="B1827" s="1">
        <v>45549</v>
      </c>
      <c r="C1827" t="s">
        <v>589</v>
      </c>
      <c r="D1827" t="s">
        <v>1682</v>
      </c>
      <c r="E1827" t="s">
        <v>1813</v>
      </c>
      <c r="F1827">
        <v>2</v>
      </c>
      <c r="G1827">
        <v>661.53</v>
      </c>
      <c r="H1827">
        <v>0.2</v>
      </c>
      <c r="I1827" t="s">
        <v>1826</v>
      </c>
      <c r="J1827">
        <v>1058.4480000000001</v>
      </c>
    </row>
    <row r="1828" spans="1:10">
      <c r="A1828" t="s">
        <v>3652</v>
      </c>
      <c r="B1828" s="1">
        <v>45903</v>
      </c>
      <c r="C1828" t="s">
        <v>411</v>
      </c>
      <c r="D1828" t="s">
        <v>1660</v>
      </c>
      <c r="E1828" t="s">
        <v>1804</v>
      </c>
      <c r="F1828">
        <v>3</v>
      </c>
      <c r="G1828">
        <v>753.47</v>
      </c>
      <c r="H1828">
        <v>0.25</v>
      </c>
      <c r="I1828" t="s">
        <v>1826</v>
      </c>
      <c r="J1828">
        <v>1695.3074999999999</v>
      </c>
    </row>
    <row r="1829" spans="1:10">
      <c r="A1829" t="s">
        <v>3653</v>
      </c>
      <c r="B1829" s="1">
        <v>45673</v>
      </c>
      <c r="C1829" t="s">
        <v>523</v>
      </c>
      <c r="D1829" t="s">
        <v>1676</v>
      </c>
      <c r="E1829" t="s">
        <v>1752</v>
      </c>
      <c r="F1829">
        <v>3</v>
      </c>
      <c r="G1829">
        <v>713.95</v>
      </c>
      <c r="H1829">
        <v>0</v>
      </c>
      <c r="I1829" t="s">
        <v>1824</v>
      </c>
      <c r="J1829">
        <v>2141.85</v>
      </c>
    </row>
    <row r="1830" spans="1:10">
      <c r="A1830" t="s">
        <v>3654</v>
      </c>
      <c r="B1830" s="1">
        <v>45395</v>
      </c>
      <c r="C1830" t="s">
        <v>353</v>
      </c>
      <c r="D1830" t="s">
        <v>1570</v>
      </c>
      <c r="E1830" t="s">
        <v>1773</v>
      </c>
      <c r="F1830">
        <v>3</v>
      </c>
      <c r="G1830">
        <v>596</v>
      </c>
      <c r="H1830">
        <v>0.28000000000000003</v>
      </c>
      <c r="I1830" t="s">
        <v>1829</v>
      </c>
      <c r="J1830">
        <v>1287.3599999999999</v>
      </c>
    </row>
    <row r="1831" spans="1:10">
      <c r="A1831" t="s">
        <v>3655</v>
      </c>
      <c r="B1831" s="1">
        <v>45379</v>
      </c>
      <c r="C1831" t="s">
        <v>1050</v>
      </c>
      <c r="D1831" t="s">
        <v>1565</v>
      </c>
      <c r="E1831" t="s">
        <v>1786</v>
      </c>
      <c r="F1831">
        <v>2</v>
      </c>
      <c r="G1831">
        <v>169.46</v>
      </c>
      <c r="H1831">
        <v>0.03</v>
      </c>
      <c r="I1831" t="s">
        <v>1826</v>
      </c>
      <c r="J1831">
        <v>328.75240000000002</v>
      </c>
    </row>
    <row r="1832" spans="1:10">
      <c r="A1832" t="s">
        <v>3656</v>
      </c>
      <c r="B1832" s="1">
        <v>45860</v>
      </c>
      <c r="C1832" t="s">
        <v>948</v>
      </c>
      <c r="D1832" t="s">
        <v>1678</v>
      </c>
      <c r="E1832" t="s">
        <v>1799</v>
      </c>
      <c r="F1832">
        <v>4</v>
      </c>
      <c r="G1832">
        <v>611.91999999999996</v>
      </c>
      <c r="H1832">
        <v>0.2</v>
      </c>
      <c r="I1832" t="s">
        <v>1826</v>
      </c>
      <c r="J1832">
        <v>1958.144</v>
      </c>
    </row>
    <row r="1833" spans="1:10">
      <c r="A1833" t="s">
        <v>3657</v>
      </c>
      <c r="B1833" s="1">
        <v>45704</v>
      </c>
      <c r="C1833" t="s">
        <v>23</v>
      </c>
      <c r="D1833" t="s">
        <v>1696</v>
      </c>
      <c r="E1833" t="s">
        <v>1801</v>
      </c>
      <c r="F1833">
        <v>2</v>
      </c>
      <c r="G1833">
        <v>25.3</v>
      </c>
      <c r="H1833">
        <v>0.21</v>
      </c>
      <c r="I1833" t="s">
        <v>1824</v>
      </c>
      <c r="J1833">
        <v>39.973999999999997</v>
      </c>
    </row>
    <row r="1834" spans="1:10">
      <c r="A1834" t="s">
        <v>3658</v>
      </c>
      <c r="B1834" s="1">
        <v>45327</v>
      </c>
      <c r="C1834" t="s">
        <v>1343</v>
      </c>
      <c r="D1834" t="s">
        <v>1694</v>
      </c>
      <c r="E1834" t="s">
        <v>1789</v>
      </c>
      <c r="F1834">
        <v>4</v>
      </c>
      <c r="G1834">
        <v>166.93</v>
      </c>
      <c r="H1834">
        <v>0.02</v>
      </c>
      <c r="I1834" t="s">
        <v>1826</v>
      </c>
      <c r="J1834">
        <v>654.36559999999997</v>
      </c>
    </row>
    <row r="1835" spans="1:10">
      <c r="A1835" t="s">
        <v>3659</v>
      </c>
      <c r="B1835" s="1">
        <v>45721</v>
      </c>
      <c r="C1835" t="s">
        <v>890</v>
      </c>
      <c r="D1835" t="s">
        <v>1668</v>
      </c>
      <c r="E1835" t="s">
        <v>1792</v>
      </c>
      <c r="F1835">
        <v>4</v>
      </c>
      <c r="G1835">
        <v>861.55</v>
      </c>
      <c r="H1835">
        <v>0.12</v>
      </c>
      <c r="I1835" t="s">
        <v>1824</v>
      </c>
      <c r="J1835">
        <v>3032.6559999999999</v>
      </c>
    </row>
    <row r="1836" spans="1:10">
      <c r="A1836" t="s">
        <v>3660</v>
      </c>
      <c r="B1836" s="1">
        <v>45842</v>
      </c>
      <c r="C1836" t="s">
        <v>1127</v>
      </c>
      <c r="D1836" t="s">
        <v>1634</v>
      </c>
      <c r="E1836" t="s">
        <v>1773</v>
      </c>
      <c r="F1836">
        <v>3</v>
      </c>
      <c r="G1836">
        <v>56.17</v>
      </c>
      <c r="H1836">
        <v>0.01</v>
      </c>
      <c r="I1836" t="s">
        <v>1829</v>
      </c>
      <c r="J1836">
        <v>166.82490000000001</v>
      </c>
    </row>
    <row r="1837" spans="1:10">
      <c r="A1837" t="s">
        <v>3661</v>
      </c>
      <c r="B1837" s="1">
        <v>45862</v>
      </c>
      <c r="C1837" t="s">
        <v>849</v>
      </c>
      <c r="D1837" t="s">
        <v>1578</v>
      </c>
      <c r="E1837" t="s">
        <v>1813</v>
      </c>
      <c r="F1837">
        <v>1</v>
      </c>
      <c r="G1837">
        <v>582.29</v>
      </c>
      <c r="H1837">
        <v>0.2</v>
      </c>
      <c r="I1837" t="s">
        <v>1824</v>
      </c>
      <c r="J1837">
        <v>465.83199999999999</v>
      </c>
    </row>
    <row r="1838" spans="1:10">
      <c r="A1838" t="s">
        <v>3662</v>
      </c>
      <c r="B1838" s="1">
        <v>45681</v>
      </c>
      <c r="C1838" t="s">
        <v>833</v>
      </c>
      <c r="D1838" t="s">
        <v>1714</v>
      </c>
      <c r="E1838" t="s">
        <v>1752</v>
      </c>
      <c r="F1838">
        <v>3</v>
      </c>
      <c r="G1838">
        <v>63.96</v>
      </c>
      <c r="H1838">
        <v>0.02</v>
      </c>
      <c r="I1838" t="s">
        <v>1824</v>
      </c>
      <c r="J1838">
        <v>188.04239999999999</v>
      </c>
    </row>
    <row r="1839" spans="1:10">
      <c r="A1839" t="s">
        <v>3663</v>
      </c>
      <c r="B1839" s="1">
        <v>45392</v>
      </c>
      <c r="C1839" t="s">
        <v>241</v>
      </c>
      <c r="D1839" t="s">
        <v>1565</v>
      </c>
      <c r="E1839" t="s">
        <v>1794</v>
      </c>
      <c r="F1839">
        <v>1</v>
      </c>
      <c r="G1839">
        <v>829.83</v>
      </c>
      <c r="H1839">
        <v>0.26</v>
      </c>
      <c r="I1839" t="s">
        <v>1829</v>
      </c>
      <c r="J1839">
        <v>614.07420000000002</v>
      </c>
    </row>
    <row r="1840" spans="1:10">
      <c r="A1840" t="s">
        <v>3664</v>
      </c>
      <c r="B1840" s="1">
        <v>45586</v>
      </c>
      <c r="C1840" t="s">
        <v>1157</v>
      </c>
      <c r="D1840" t="s">
        <v>1616</v>
      </c>
      <c r="E1840" t="s">
        <v>1804</v>
      </c>
      <c r="F1840">
        <v>2</v>
      </c>
      <c r="G1840">
        <v>858.15</v>
      </c>
      <c r="H1840">
        <v>0.03</v>
      </c>
      <c r="I1840" t="s">
        <v>1824</v>
      </c>
      <c r="J1840">
        <v>1664.8109999999999</v>
      </c>
    </row>
    <row r="1841" spans="1:10">
      <c r="A1841" t="s">
        <v>3665</v>
      </c>
      <c r="B1841" s="1">
        <v>45340</v>
      </c>
      <c r="C1841" t="s">
        <v>1124</v>
      </c>
      <c r="D1841" t="s">
        <v>1694</v>
      </c>
      <c r="E1841" t="s">
        <v>1797</v>
      </c>
      <c r="F1841">
        <v>3</v>
      </c>
      <c r="G1841">
        <v>717.32</v>
      </c>
      <c r="H1841">
        <v>0.23</v>
      </c>
      <c r="I1841" t="s">
        <v>1829</v>
      </c>
      <c r="J1841">
        <v>1657.0092</v>
      </c>
    </row>
    <row r="1842" spans="1:10">
      <c r="A1842" t="s">
        <v>3666</v>
      </c>
      <c r="B1842" s="1">
        <v>45853</v>
      </c>
      <c r="C1842" t="s">
        <v>1328</v>
      </c>
      <c r="D1842" t="s">
        <v>1714</v>
      </c>
      <c r="E1842" t="s">
        <v>1794</v>
      </c>
      <c r="F1842">
        <v>1</v>
      </c>
      <c r="G1842">
        <v>163.19999999999999</v>
      </c>
      <c r="H1842">
        <v>0.22</v>
      </c>
      <c r="I1842" t="s">
        <v>1826</v>
      </c>
      <c r="J1842">
        <v>127.29600000000001</v>
      </c>
    </row>
    <row r="1843" spans="1:10">
      <c r="A1843" t="s">
        <v>3667</v>
      </c>
      <c r="B1843" s="1">
        <v>45489</v>
      </c>
      <c r="C1843" t="s">
        <v>435</v>
      </c>
      <c r="D1843" t="s">
        <v>1710</v>
      </c>
      <c r="E1843" t="s">
        <v>1794</v>
      </c>
      <c r="F1843">
        <v>2</v>
      </c>
      <c r="G1843">
        <v>966.71</v>
      </c>
      <c r="H1843">
        <v>0.11</v>
      </c>
      <c r="I1843" t="s">
        <v>1824</v>
      </c>
      <c r="J1843">
        <v>1720.7438</v>
      </c>
    </row>
    <row r="1844" spans="1:10">
      <c r="A1844" t="s">
        <v>3668</v>
      </c>
      <c r="B1844" s="1">
        <v>45761</v>
      </c>
      <c r="C1844" t="s">
        <v>1092</v>
      </c>
      <c r="D1844" t="s">
        <v>1618</v>
      </c>
      <c r="E1844" t="s">
        <v>1797</v>
      </c>
      <c r="F1844">
        <v>2</v>
      </c>
      <c r="G1844">
        <v>873.94</v>
      </c>
      <c r="H1844">
        <v>0.14000000000000001</v>
      </c>
      <c r="I1844" t="s">
        <v>1829</v>
      </c>
      <c r="J1844">
        <v>1503.1768</v>
      </c>
    </row>
    <row r="1845" spans="1:10">
      <c r="A1845" t="s">
        <v>3669</v>
      </c>
      <c r="B1845" s="1">
        <v>45379</v>
      </c>
      <c r="C1845" t="s">
        <v>502</v>
      </c>
      <c r="D1845" t="s">
        <v>1543</v>
      </c>
      <c r="E1845" t="s">
        <v>1766</v>
      </c>
      <c r="F1845">
        <v>1</v>
      </c>
      <c r="G1845">
        <v>140.24</v>
      </c>
      <c r="H1845">
        <v>0.27</v>
      </c>
      <c r="I1845" t="s">
        <v>1824</v>
      </c>
      <c r="J1845">
        <v>102.37520000000001</v>
      </c>
    </row>
    <row r="1846" spans="1:10">
      <c r="A1846" t="s">
        <v>3670</v>
      </c>
      <c r="B1846" s="1">
        <v>45716</v>
      </c>
      <c r="C1846" t="s">
        <v>657</v>
      </c>
      <c r="D1846" t="s">
        <v>1634</v>
      </c>
      <c r="E1846" t="s">
        <v>1773</v>
      </c>
      <c r="F1846">
        <v>2</v>
      </c>
      <c r="G1846">
        <v>549.91999999999996</v>
      </c>
      <c r="H1846">
        <v>0.28000000000000003</v>
      </c>
      <c r="I1846" t="s">
        <v>1824</v>
      </c>
      <c r="J1846">
        <v>791.88479999999993</v>
      </c>
    </row>
    <row r="1847" spans="1:10">
      <c r="A1847" t="s">
        <v>3671</v>
      </c>
      <c r="B1847" s="1">
        <v>45364</v>
      </c>
      <c r="C1847" t="s">
        <v>390</v>
      </c>
      <c r="D1847" t="s">
        <v>1582</v>
      </c>
      <c r="E1847" t="s">
        <v>1773</v>
      </c>
      <c r="F1847">
        <v>4</v>
      </c>
      <c r="G1847">
        <v>715.88</v>
      </c>
      <c r="H1847">
        <v>0.19</v>
      </c>
      <c r="I1847" t="s">
        <v>1826</v>
      </c>
      <c r="J1847">
        <v>2319.4512</v>
      </c>
    </row>
    <row r="1848" spans="1:10">
      <c r="A1848" t="s">
        <v>3672</v>
      </c>
      <c r="B1848" s="1">
        <v>45752</v>
      </c>
      <c r="C1848" t="s">
        <v>1160</v>
      </c>
      <c r="D1848" t="s">
        <v>1549</v>
      </c>
      <c r="E1848" t="s">
        <v>1782</v>
      </c>
      <c r="F1848">
        <v>3</v>
      </c>
      <c r="G1848">
        <v>591.9</v>
      </c>
      <c r="H1848">
        <v>0.27</v>
      </c>
      <c r="I1848" t="s">
        <v>1824</v>
      </c>
      <c r="J1848">
        <v>1296.261</v>
      </c>
    </row>
    <row r="1849" spans="1:10">
      <c r="A1849" t="s">
        <v>3673</v>
      </c>
      <c r="B1849" s="1">
        <v>45883</v>
      </c>
      <c r="C1849" t="s">
        <v>1172</v>
      </c>
      <c r="D1849" t="s">
        <v>1592</v>
      </c>
      <c r="E1849" t="s">
        <v>1789</v>
      </c>
      <c r="F1849">
        <v>2</v>
      </c>
      <c r="G1849">
        <v>523.14</v>
      </c>
      <c r="H1849">
        <v>0.13</v>
      </c>
      <c r="I1849" t="s">
        <v>1826</v>
      </c>
      <c r="J1849">
        <v>910.2636</v>
      </c>
    </row>
    <row r="1850" spans="1:10">
      <c r="A1850" t="s">
        <v>3674</v>
      </c>
      <c r="B1850" s="1">
        <v>45477</v>
      </c>
      <c r="C1850" t="s">
        <v>730</v>
      </c>
      <c r="D1850" t="s">
        <v>1686</v>
      </c>
      <c r="E1850" t="s">
        <v>1799</v>
      </c>
      <c r="F1850">
        <v>2</v>
      </c>
      <c r="G1850">
        <v>478.62</v>
      </c>
      <c r="H1850">
        <v>0.17</v>
      </c>
      <c r="I1850" t="s">
        <v>1829</v>
      </c>
      <c r="J1850">
        <v>794.50919999999996</v>
      </c>
    </row>
    <row r="1851" spans="1:10">
      <c r="A1851" t="s">
        <v>3675</v>
      </c>
      <c r="B1851" s="1">
        <v>45556</v>
      </c>
      <c r="C1851" t="s">
        <v>945</v>
      </c>
      <c r="D1851" t="s">
        <v>1712</v>
      </c>
      <c r="E1851" t="s">
        <v>1757</v>
      </c>
      <c r="F1851">
        <v>4</v>
      </c>
      <c r="G1851">
        <v>740.5</v>
      </c>
      <c r="H1851">
        <v>0.17</v>
      </c>
      <c r="I1851" t="s">
        <v>1826</v>
      </c>
      <c r="J1851">
        <v>2458.46</v>
      </c>
    </row>
    <row r="1852" spans="1:10">
      <c r="A1852" t="s">
        <v>3676</v>
      </c>
      <c r="B1852" s="1">
        <v>45465</v>
      </c>
      <c r="C1852" t="s">
        <v>393</v>
      </c>
      <c r="D1852" t="s">
        <v>1640</v>
      </c>
      <c r="E1852" t="s">
        <v>1761</v>
      </c>
      <c r="F1852">
        <v>1</v>
      </c>
      <c r="G1852">
        <v>780.24</v>
      </c>
      <c r="H1852">
        <v>0.04</v>
      </c>
      <c r="I1852" t="s">
        <v>1829</v>
      </c>
      <c r="J1852">
        <v>749.03039999999999</v>
      </c>
    </row>
    <row r="1853" spans="1:10">
      <c r="A1853" t="s">
        <v>3677</v>
      </c>
      <c r="B1853" s="1">
        <v>45552</v>
      </c>
      <c r="C1853" t="s">
        <v>378</v>
      </c>
      <c r="D1853" t="s">
        <v>1688</v>
      </c>
      <c r="E1853" t="s">
        <v>1804</v>
      </c>
      <c r="F1853">
        <v>4</v>
      </c>
      <c r="G1853">
        <v>579.24</v>
      </c>
      <c r="H1853">
        <v>0.04</v>
      </c>
      <c r="I1853" t="s">
        <v>1829</v>
      </c>
      <c r="J1853">
        <v>2224.2815999999998</v>
      </c>
    </row>
    <row r="1854" spans="1:10">
      <c r="A1854" t="s">
        <v>3678</v>
      </c>
      <c r="B1854" s="1">
        <v>45635</v>
      </c>
      <c r="C1854" t="s">
        <v>1160</v>
      </c>
      <c r="D1854" t="s">
        <v>1546</v>
      </c>
      <c r="E1854" t="s">
        <v>1761</v>
      </c>
      <c r="F1854">
        <v>3</v>
      </c>
      <c r="G1854">
        <v>268.95</v>
      </c>
      <c r="H1854">
        <v>0.04</v>
      </c>
      <c r="I1854" t="s">
        <v>1826</v>
      </c>
      <c r="J1854">
        <v>774.57599999999991</v>
      </c>
    </row>
    <row r="1855" spans="1:10">
      <c r="A1855" t="s">
        <v>3679</v>
      </c>
      <c r="B1855" s="1">
        <v>45740</v>
      </c>
      <c r="C1855" t="s">
        <v>963</v>
      </c>
      <c r="D1855" t="s">
        <v>1555</v>
      </c>
      <c r="E1855" t="s">
        <v>1769</v>
      </c>
      <c r="F1855">
        <v>1</v>
      </c>
      <c r="G1855">
        <v>47.47</v>
      </c>
      <c r="H1855">
        <v>0.28000000000000003</v>
      </c>
      <c r="I1855" t="s">
        <v>1824</v>
      </c>
      <c r="J1855">
        <v>34.178400000000003</v>
      </c>
    </row>
    <row r="1856" spans="1:10">
      <c r="A1856" t="s">
        <v>3680</v>
      </c>
      <c r="B1856" s="1">
        <v>45796</v>
      </c>
      <c r="C1856" t="s">
        <v>821</v>
      </c>
      <c r="D1856" t="s">
        <v>1614</v>
      </c>
      <c r="E1856" t="s">
        <v>1807</v>
      </c>
      <c r="F1856">
        <v>3</v>
      </c>
      <c r="G1856">
        <v>858.81</v>
      </c>
      <c r="H1856">
        <v>7.0000000000000007E-2</v>
      </c>
      <c r="I1856" t="s">
        <v>1824</v>
      </c>
      <c r="J1856">
        <v>2396.0799000000002</v>
      </c>
    </row>
    <row r="1857" spans="1:10">
      <c r="A1857" t="s">
        <v>3681</v>
      </c>
      <c r="B1857" s="1">
        <v>45710</v>
      </c>
      <c r="C1857" t="s">
        <v>978</v>
      </c>
      <c r="D1857" t="s">
        <v>1586</v>
      </c>
      <c r="E1857" t="s">
        <v>1789</v>
      </c>
      <c r="F1857">
        <v>3</v>
      </c>
      <c r="G1857">
        <v>569.98</v>
      </c>
      <c r="H1857">
        <v>0.05</v>
      </c>
      <c r="I1857" t="s">
        <v>1824</v>
      </c>
      <c r="J1857">
        <v>1624.443</v>
      </c>
    </row>
    <row r="1858" spans="1:10">
      <c r="A1858" t="s">
        <v>3682</v>
      </c>
      <c r="B1858" s="1">
        <v>45596</v>
      </c>
      <c r="C1858" t="s">
        <v>1029</v>
      </c>
      <c r="D1858" t="s">
        <v>1696</v>
      </c>
      <c r="E1858" t="s">
        <v>1794</v>
      </c>
      <c r="F1858">
        <v>3</v>
      </c>
      <c r="G1858">
        <v>306.52</v>
      </c>
      <c r="H1858">
        <v>0.01</v>
      </c>
      <c r="I1858" t="s">
        <v>1829</v>
      </c>
      <c r="J1858">
        <v>910.36439999999993</v>
      </c>
    </row>
    <row r="1859" spans="1:10">
      <c r="A1859" t="s">
        <v>3683</v>
      </c>
      <c r="B1859" s="1">
        <v>45354</v>
      </c>
      <c r="C1859" t="s">
        <v>238</v>
      </c>
      <c r="D1859" t="s">
        <v>1660</v>
      </c>
      <c r="E1859" t="s">
        <v>1797</v>
      </c>
      <c r="F1859">
        <v>3</v>
      </c>
      <c r="G1859">
        <v>184.67</v>
      </c>
      <c r="H1859">
        <v>0.03</v>
      </c>
      <c r="I1859" t="s">
        <v>1829</v>
      </c>
      <c r="J1859">
        <v>537.38969999999995</v>
      </c>
    </row>
    <row r="1860" spans="1:10">
      <c r="A1860" t="s">
        <v>3684</v>
      </c>
      <c r="B1860" s="1">
        <v>45428</v>
      </c>
      <c r="C1860" t="s">
        <v>1484</v>
      </c>
      <c r="D1860" t="s">
        <v>1600</v>
      </c>
      <c r="E1860" t="s">
        <v>1773</v>
      </c>
      <c r="F1860">
        <v>4</v>
      </c>
      <c r="G1860">
        <v>189.56</v>
      </c>
      <c r="H1860">
        <v>0</v>
      </c>
      <c r="I1860" t="s">
        <v>1829</v>
      </c>
      <c r="J1860">
        <v>758.24</v>
      </c>
    </row>
    <row r="1861" spans="1:10">
      <c r="A1861" t="s">
        <v>3685</v>
      </c>
      <c r="B1861" s="1">
        <v>45511</v>
      </c>
      <c r="C1861" t="s">
        <v>678</v>
      </c>
      <c r="D1861" t="s">
        <v>1698</v>
      </c>
      <c r="E1861" t="s">
        <v>1773</v>
      </c>
      <c r="F1861">
        <v>1</v>
      </c>
      <c r="G1861">
        <v>805.24</v>
      </c>
      <c r="H1861">
        <v>0.04</v>
      </c>
      <c r="I1861" t="s">
        <v>1826</v>
      </c>
      <c r="J1861">
        <v>773.03039999999999</v>
      </c>
    </row>
    <row r="1862" spans="1:10">
      <c r="A1862" t="s">
        <v>3686</v>
      </c>
      <c r="B1862" s="1">
        <v>45549</v>
      </c>
      <c r="C1862" t="s">
        <v>619</v>
      </c>
      <c r="D1862" t="s">
        <v>1656</v>
      </c>
      <c r="E1862" t="s">
        <v>1807</v>
      </c>
      <c r="F1862">
        <v>3</v>
      </c>
      <c r="G1862">
        <v>683.74</v>
      </c>
      <c r="H1862">
        <v>0.24</v>
      </c>
      <c r="I1862" t="s">
        <v>1824</v>
      </c>
      <c r="J1862">
        <v>1558.9272000000001</v>
      </c>
    </row>
    <row r="1863" spans="1:10">
      <c r="A1863" t="s">
        <v>3687</v>
      </c>
      <c r="B1863" s="1">
        <v>45573</v>
      </c>
      <c r="C1863" t="s">
        <v>684</v>
      </c>
      <c r="D1863" t="s">
        <v>1660</v>
      </c>
      <c r="E1863" t="s">
        <v>1810</v>
      </c>
      <c r="F1863">
        <v>3</v>
      </c>
      <c r="G1863">
        <v>439.21</v>
      </c>
      <c r="H1863">
        <v>0.28000000000000003</v>
      </c>
      <c r="I1863" t="s">
        <v>1829</v>
      </c>
      <c r="J1863">
        <v>948.69359999999983</v>
      </c>
    </row>
    <row r="1864" spans="1:10">
      <c r="A1864" t="s">
        <v>3688</v>
      </c>
      <c r="B1864" s="1">
        <v>45904</v>
      </c>
      <c r="C1864" t="s">
        <v>414</v>
      </c>
      <c r="D1864" t="s">
        <v>1680</v>
      </c>
      <c r="E1864" t="s">
        <v>1776</v>
      </c>
      <c r="F1864">
        <v>1</v>
      </c>
      <c r="G1864">
        <v>126.92</v>
      </c>
      <c r="H1864">
        <v>0.24</v>
      </c>
      <c r="I1864" t="s">
        <v>1829</v>
      </c>
      <c r="J1864">
        <v>96.459199999999996</v>
      </c>
    </row>
    <row r="1865" spans="1:10">
      <c r="A1865" t="s">
        <v>3689</v>
      </c>
      <c r="B1865" s="1">
        <v>45489</v>
      </c>
      <c r="C1865" t="s">
        <v>27</v>
      </c>
      <c r="D1865" t="s">
        <v>1694</v>
      </c>
      <c r="E1865" t="s">
        <v>1769</v>
      </c>
      <c r="F1865">
        <v>4</v>
      </c>
      <c r="G1865">
        <v>834.7</v>
      </c>
      <c r="H1865">
        <v>0.14000000000000001</v>
      </c>
      <c r="I1865" t="s">
        <v>1824</v>
      </c>
      <c r="J1865">
        <v>2871.3679999999999</v>
      </c>
    </row>
    <row r="1866" spans="1:10">
      <c r="A1866" t="s">
        <v>3690</v>
      </c>
      <c r="B1866" s="1">
        <v>45909</v>
      </c>
      <c r="C1866" t="s">
        <v>1071</v>
      </c>
      <c r="D1866" t="s">
        <v>1632</v>
      </c>
      <c r="E1866" t="s">
        <v>1792</v>
      </c>
      <c r="F1866">
        <v>2</v>
      </c>
      <c r="G1866">
        <v>271.88</v>
      </c>
      <c r="H1866">
        <v>0.11</v>
      </c>
      <c r="I1866" t="s">
        <v>1829</v>
      </c>
      <c r="J1866">
        <v>483.94639999999998</v>
      </c>
    </row>
    <row r="1867" spans="1:10">
      <c r="A1867" t="s">
        <v>3691</v>
      </c>
      <c r="B1867" s="1">
        <v>45720</v>
      </c>
      <c r="C1867" t="s">
        <v>1478</v>
      </c>
      <c r="D1867" t="s">
        <v>1570</v>
      </c>
      <c r="E1867" t="s">
        <v>1757</v>
      </c>
      <c r="F1867">
        <v>4</v>
      </c>
      <c r="G1867">
        <v>972.14</v>
      </c>
      <c r="H1867">
        <v>0.25</v>
      </c>
      <c r="I1867" t="s">
        <v>1824</v>
      </c>
      <c r="J1867">
        <v>2916.42</v>
      </c>
    </row>
    <row r="1868" spans="1:10">
      <c r="A1868" t="s">
        <v>3692</v>
      </c>
      <c r="B1868" s="1">
        <v>45831</v>
      </c>
      <c r="C1868" t="s">
        <v>335</v>
      </c>
      <c r="D1868" t="s">
        <v>1634</v>
      </c>
      <c r="E1868" t="s">
        <v>1769</v>
      </c>
      <c r="F1868">
        <v>3</v>
      </c>
      <c r="G1868">
        <v>523.66</v>
      </c>
      <c r="H1868">
        <v>0.27</v>
      </c>
      <c r="I1868" t="s">
        <v>1826</v>
      </c>
      <c r="J1868">
        <v>1146.8154</v>
      </c>
    </row>
    <row r="1869" spans="1:10">
      <c r="A1869" t="s">
        <v>3693</v>
      </c>
      <c r="B1869" s="1">
        <v>45602</v>
      </c>
      <c r="C1869" t="s">
        <v>499</v>
      </c>
      <c r="D1869" t="s">
        <v>1676</v>
      </c>
      <c r="E1869" t="s">
        <v>1761</v>
      </c>
      <c r="F1869">
        <v>4</v>
      </c>
      <c r="G1869">
        <v>838.99</v>
      </c>
      <c r="H1869">
        <v>0.16</v>
      </c>
      <c r="I1869" t="s">
        <v>1824</v>
      </c>
      <c r="J1869">
        <v>2819.0064000000002</v>
      </c>
    </row>
    <row r="1870" spans="1:10">
      <c r="A1870" t="s">
        <v>3694</v>
      </c>
      <c r="B1870" s="1">
        <v>45722</v>
      </c>
      <c r="C1870" t="s">
        <v>461</v>
      </c>
      <c r="D1870" t="s">
        <v>1570</v>
      </c>
      <c r="E1870" t="s">
        <v>1807</v>
      </c>
      <c r="F1870">
        <v>4</v>
      </c>
      <c r="G1870">
        <v>838.7</v>
      </c>
      <c r="H1870">
        <v>0.21</v>
      </c>
      <c r="I1870" t="s">
        <v>1829</v>
      </c>
      <c r="J1870">
        <v>2650.2919999999999</v>
      </c>
    </row>
    <row r="1871" spans="1:10">
      <c r="A1871" t="s">
        <v>3695</v>
      </c>
      <c r="B1871" s="1">
        <v>45794</v>
      </c>
      <c r="C1871" t="s">
        <v>1304</v>
      </c>
      <c r="D1871" t="s">
        <v>1696</v>
      </c>
      <c r="E1871" t="s">
        <v>1782</v>
      </c>
      <c r="F1871">
        <v>3</v>
      </c>
      <c r="G1871">
        <v>943.24</v>
      </c>
      <c r="H1871">
        <v>0.21</v>
      </c>
      <c r="I1871" t="s">
        <v>1824</v>
      </c>
      <c r="J1871">
        <v>2235.4787999999999</v>
      </c>
    </row>
    <row r="1872" spans="1:10">
      <c r="A1872" t="s">
        <v>3696</v>
      </c>
      <c r="B1872" s="1">
        <v>45659</v>
      </c>
      <c r="C1872" t="s">
        <v>945</v>
      </c>
      <c r="D1872" t="s">
        <v>1543</v>
      </c>
      <c r="E1872" t="s">
        <v>1807</v>
      </c>
      <c r="F1872">
        <v>2</v>
      </c>
      <c r="G1872">
        <v>310.33</v>
      </c>
      <c r="H1872">
        <v>0.26</v>
      </c>
      <c r="I1872" t="s">
        <v>1824</v>
      </c>
      <c r="J1872">
        <v>459.28840000000002</v>
      </c>
    </row>
    <row r="1873" spans="1:10">
      <c r="A1873" t="s">
        <v>3697</v>
      </c>
      <c r="B1873" s="1">
        <v>45501</v>
      </c>
      <c r="C1873" t="s">
        <v>1086</v>
      </c>
      <c r="D1873" t="s">
        <v>1638</v>
      </c>
      <c r="E1873" t="s">
        <v>1752</v>
      </c>
      <c r="F1873">
        <v>3</v>
      </c>
      <c r="G1873">
        <v>201.05</v>
      </c>
      <c r="H1873">
        <v>0.23</v>
      </c>
      <c r="I1873" t="s">
        <v>1826</v>
      </c>
      <c r="J1873">
        <v>464.42550000000011</v>
      </c>
    </row>
    <row r="1874" spans="1:10">
      <c r="A1874" t="s">
        <v>3698</v>
      </c>
      <c r="B1874" s="1">
        <v>45408</v>
      </c>
      <c r="C1874" t="s">
        <v>806</v>
      </c>
      <c r="D1874" t="s">
        <v>1664</v>
      </c>
      <c r="E1874" t="s">
        <v>1807</v>
      </c>
      <c r="F1874">
        <v>1</v>
      </c>
      <c r="G1874">
        <v>803.37</v>
      </c>
      <c r="H1874">
        <v>0.3</v>
      </c>
      <c r="I1874" t="s">
        <v>1826</v>
      </c>
      <c r="J1874">
        <v>562.35899999999992</v>
      </c>
    </row>
    <row r="1875" spans="1:10">
      <c r="A1875" t="s">
        <v>3699</v>
      </c>
      <c r="B1875" s="1">
        <v>45886</v>
      </c>
      <c r="C1875" t="s">
        <v>144</v>
      </c>
      <c r="D1875" t="s">
        <v>1670</v>
      </c>
      <c r="E1875" t="s">
        <v>1801</v>
      </c>
      <c r="F1875">
        <v>3</v>
      </c>
      <c r="G1875">
        <v>259.98</v>
      </c>
      <c r="H1875">
        <v>7.0000000000000007E-2</v>
      </c>
      <c r="I1875" t="s">
        <v>1829</v>
      </c>
      <c r="J1875">
        <v>725.3442</v>
      </c>
    </row>
    <row r="1876" spans="1:10">
      <c r="A1876" t="s">
        <v>3700</v>
      </c>
      <c r="B1876" s="1">
        <v>45426</v>
      </c>
      <c r="C1876" t="s">
        <v>428</v>
      </c>
      <c r="D1876" t="s">
        <v>1549</v>
      </c>
      <c r="E1876" t="s">
        <v>1766</v>
      </c>
      <c r="F1876">
        <v>4</v>
      </c>
      <c r="G1876">
        <v>591.9</v>
      </c>
      <c r="H1876">
        <v>0.2</v>
      </c>
      <c r="I1876" t="s">
        <v>1826</v>
      </c>
      <c r="J1876">
        <v>1894.08</v>
      </c>
    </row>
    <row r="1877" spans="1:10">
      <c r="A1877" t="s">
        <v>3701</v>
      </c>
      <c r="B1877" s="1">
        <v>45730</v>
      </c>
      <c r="C1877" t="s">
        <v>127</v>
      </c>
      <c r="D1877" t="s">
        <v>1668</v>
      </c>
      <c r="E1877" t="s">
        <v>1794</v>
      </c>
      <c r="F1877">
        <v>2</v>
      </c>
      <c r="G1877">
        <v>396.9</v>
      </c>
      <c r="H1877">
        <v>0.18</v>
      </c>
      <c r="I1877" t="s">
        <v>1826</v>
      </c>
      <c r="J1877">
        <v>650.91600000000005</v>
      </c>
    </row>
    <row r="1878" spans="1:10">
      <c r="A1878" t="s">
        <v>3702</v>
      </c>
      <c r="B1878" s="1">
        <v>45731</v>
      </c>
      <c r="C1878" t="s">
        <v>1400</v>
      </c>
      <c r="D1878" t="s">
        <v>1744</v>
      </c>
      <c r="E1878" t="s">
        <v>1761</v>
      </c>
      <c r="F1878">
        <v>1</v>
      </c>
      <c r="G1878">
        <v>176.84</v>
      </c>
      <c r="H1878">
        <v>0.19</v>
      </c>
      <c r="I1878" t="s">
        <v>1824</v>
      </c>
      <c r="J1878">
        <v>143.24039999999999</v>
      </c>
    </row>
    <row r="1879" spans="1:10">
      <c r="A1879" t="s">
        <v>3703</v>
      </c>
      <c r="B1879" s="1">
        <v>45272</v>
      </c>
      <c r="C1879" t="s">
        <v>812</v>
      </c>
      <c r="D1879" t="s">
        <v>1600</v>
      </c>
      <c r="E1879" t="s">
        <v>1752</v>
      </c>
      <c r="F1879">
        <v>2</v>
      </c>
      <c r="G1879">
        <v>614.21</v>
      </c>
      <c r="H1879">
        <v>0.11</v>
      </c>
      <c r="I1879" t="s">
        <v>1826</v>
      </c>
      <c r="J1879">
        <v>1093.2937999999999</v>
      </c>
    </row>
    <row r="1880" spans="1:10">
      <c r="A1880" t="s">
        <v>3704</v>
      </c>
      <c r="B1880" s="1">
        <v>45584</v>
      </c>
      <c r="C1880" t="s">
        <v>381</v>
      </c>
      <c r="D1880" t="s">
        <v>1551</v>
      </c>
      <c r="E1880" t="s">
        <v>1779</v>
      </c>
      <c r="F1880">
        <v>3</v>
      </c>
      <c r="G1880">
        <v>604.66</v>
      </c>
      <c r="H1880">
        <v>0.18</v>
      </c>
      <c r="I1880" t="s">
        <v>1829</v>
      </c>
      <c r="J1880">
        <v>1487.4636</v>
      </c>
    </row>
    <row r="1881" spans="1:10">
      <c r="A1881" t="s">
        <v>3705</v>
      </c>
      <c r="B1881" s="1">
        <v>45534</v>
      </c>
      <c r="C1881" t="s">
        <v>1530</v>
      </c>
      <c r="D1881" t="s">
        <v>1549</v>
      </c>
      <c r="E1881" t="s">
        <v>1794</v>
      </c>
      <c r="F1881">
        <v>3</v>
      </c>
      <c r="G1881">
        <v>24.29</v>
      </c>
      <c r="H1881">
        <v>0.12</v>
      </c>
      <c r="I1881" t="s">
        <v>1826</v>
      </c>
      <c r="J1881">
        <v>64.125600000000006</v>
      </c>
    </row>
    <row r="1882" spans="1:10">
      <c r="A1882" t="s">
        <v>3706</v>
      </c>
      <c r="B1882" s="1">
        <v>45482</v>
      </c>
      <c r="C1882" t="s">
        <v>419</v>
      </c>
      <c r="D1882" t="s">
        <v>1674</v>
      </c>
      <c r="E1882" t="s">
        <v>1792</v>
      </c>
      <c r="F1882">
        <v>1</v>
      </c>
      <c r="G1882">
        <v>503.95</v>
      </c>
      <c r="H1882">
        <v>0.24</v>
      </c>
      <c r="I1882" t="s">
        <v>1826</v>
      </c>
      <c r="J1882">
        <v>383.00200000000001</v>
      </c>
    </row>
    <row r="1883" spans="1:10">
      <c r="A1883" t="s">
        <v>3707</v>
      </c>
      <c r="B1883" s="1">
        <v>45475</v>
      </c>
      <c r="C1883" t="s">
        <v>1005</v>
      </c>
      <c r="D1883" t="s">
        <v>1650</v>
      </c>
      <c r="E1883" t="s">
        <v>1799</v>
      </c>
      <c r="F1883">
        <v>4</v>
      </c>
      <c r="G1883">
        <v>860.78</v>
      </c>
      <c r="H1883">
        <v>0.03</v>
      </c>
      <c r="I1883" t="s">
        <v>1824</v>
      </c>
      <c r="J1883">
        <v>3339.8263999999999</v>
      </c>
    </row>
    <row r="1884" spans="1:10">
      <c r="A1884" t="s">
        <v>3708</v>
      </c>
      <c r="B1884" s="1">
        <v>45234</v>
      </c>
      <c r="C1884" t="s">
        <v>646</v>
      </c>
      <c r="D1884" t="s">
        <v>1632</v>
      </c>
      <c r="E1884" t="s">
        <v>1766</v>
      </c>
      <c r="F1884">
        <v>3</v>
      </c>
      <c r="G1884">
        <v>41.97</v>
      </c>
      <c r="H1884">
        <v>0.03</v>
      </c>
      <c r="I1884" t="s">
        <v>1829</v>
      </c>
      <c r="J1884">
        <v>122.1327</v>
      </c>
    </row>
    <row r="1885" spans="1:10">
      <c r="A1885" t="s">
        <v>3709</v>
      </c>
      <c r="B1885" s="1">
        <v>45397</v>
      </c>
      <c r="C1885" t="s">
        <v>134</v>
      </c>
      <c r="D1885" t="s">
        <v>1578</v>
      </c>
      <c r="E1885" t="s">
        <v>1773</v>
      </c>
      <c r="F1885">
        <v>1</v>
      </c>
      <c r="G1885">
        <v>649.59</v>
      </c>
      <c r="H1885">
        <v>0.12</v>
      </c>
      <c r="I1885" t="s">
        <v>1829</v>
      </c>
      <c r="J1885">
        <v>571.63920000000007</v>
      </c>
    </row>
    <row r="1886" spans="1:10">
      <c r="A1886" t="s">
        <v>3710</v>
      </c>
      <c r="B1886" s="1">
        <v>45502</v>
      </c>
      <c r="C1886" t="s">
        <v>202</v>
      </c>
      <c r="D1886" t="s">
        <v>1674</v>
      </c>
      <c r="E1886" t="s">
        <v>1786</v>
      </c>
      <c r="F1886">
        <v>2</v>
      </c>
      <c r="G1886">
        <v>386.09</v>
      </c>
      <c r="H1886">
        <v>0.19</v>
      </c>
      <c r="I1886" t="s">
        <v>1826</v>
      </c>
      <c r="J1886">
        <v>625.46579999999994</v>
      </c>
    </row>
    <row r="1887" spans="1:10">
      <c r="A1887" t="s">
        <v>3711</v>
      </c>
      <c r="B1887" s="1">
        <v>45644</v>
      </c>
      <c r="C1887" t="s">
        <v>353</v>
      </c>
      <c r="D1887" t="s">
        <v>1650</v>
      </c>
      <c r="E1887" t="s">
        <v>1794</v>
      </c>
      <c r="F1887">
        <v>1</v>
      </c>
      <c r="G1887">
        <v>891.62</v>
      </c>
      <c r="H1887">
        <v>0.06</v>
      </c>
      <c r="I1887" t="s">
        <v>1826</v>
      </c>
      <c r="J1887">
        <v>838.12279999999998</v>
      </c>
    </row>
    <row r="1888" spans="1:10">
      <c r="A1888" t="s">
        <v>3712</v>
      </c>
      <c r="B1888" s="1">
        <v>45617</v>
      </c>
      <c r="C1888" t="s">
        <v>1190</v>
      </c>
      <c r="D1888" t="s">
        <v>1676</v>
      </c>
      <c r="E1888" t="s">
        <v>1801</v>
      </c>
      <c r="F1888">
        <v>2</v>
      </c>
      <c r="G1888">
        <v>558.9</v>
      </c>
      <c r="H1888">
        <v>0.05</v>
      </c>
      <c r="I1888" t="s">
        <v>1829</v>
      </c>
      <c r="J1888">
        <v>1061.9100000000001</v>
      </c>
    </row>
    <row r="1889" spans="1:10">
      <c r="A1889" t="s">
        <v>3713</v>
      </c>
      <c r="B1889" s="1">
        <v>45797</v>
      </c>
      <c r="C1889" t="s">
        <v>1104</v>
      </c>
      <c r="D1889" t="s">
        <v>1546</v>
      </c>
      <c r="E1889" t="s">
        <v>1766</v>
      </c>
      <c r="F1889">
        <v>2</v>
      </c>
      <c r="G1889">
        <v>99.04</v>
      </c>
      <c r="H1889">
        <v>0.26</v>
      </c>
      <c r="I1889" t="s">
        <v>1829</v>
      </c>
      <c r="J1889">
        <v>146.57919999999999</v>
      </c>
    </row>
    <row r="1890" spans="1:10">
      <c r="A1890" t="s">
        <v>3714</v>
      </c>
      <c r="B1890" s="1">
        <v>45740</v>
      </c>
      <c r="C1890" t="s">
        <v>923</v>
      </c>
      <c r="D1890" t="s">
        <v>1551</v>
      </c>
      <c r="E1890" t="s">
        <v>1782</v>
      </c>
      <c r="F1890">
        <v>4</v>
      </c>
      <c r="G1890">
        <v>625.13</v>
      </c>
      <c r="H1890">
        <v>0.06</v>
      </c>
      <c r="I1890" t="s">
        <v>1824</v>
      </c>
      <c r="J1890">
        <v>2350.4888000000001</v>
      </c>
    </row>
    <row r="1891" spans="1:10">
      <c r="A1891" t="s">
        <v>3715</v>
      </c>
      <c r="B1891" s="1">
        <v>45824</v>
      </c>
      <c r="C1891" t="s">
        <v>144</v>
      </c>
      <c r="D1891" t="s">
        <v>1628</v>
      </c>
      <c r="E1891" t="s">
        <v>1810</v>
      </c>
      <c r="F1891">
        <v>4</v>
      </c>
      <c r="G1891">
        <v>38.380000000000003</v>
      </c>
      <c r="H1891">
        <v>0.16</v>
      </c>
      <c r="I1891" t="s">
        <v>1829</v>
      </c>
      <c r="J1891">
        <v>128.95679999999999</v>
      </c>
    </row>
    <row r="1892" spans="1:10">
      <c r="A1892" t="s">
        <v>3716</v>
      </c>
      <c r="B1892" s="1">
        <v>45404</v>
      </c>
      <c r="C1892" t="s">
        <v>1513</v>
      </c>
      <c r="D1892" t="s">
        <v>1736</v>
      </c>
      <c r="E1892" t="s">
        <v>1789</v>
      </c>
      <c r="F1892">
        <v>4</v>
      </c>
      <c r="G1892">
        <v>731.72</v>
      </c>
      <c r="H1892">
        <v>0.22</v>
      </c>
      <c r="I1892" t="s">
        <v>1829</v>
      </c>
      <c r="J1892">
        <v>2282.9663999999998</v>
      </c>
    </row>
    <row r="1893" spans="1:10">
      <c r="A1893" t="s">
        <v>3717</v>
      </c>
      <c r="B1893" s="1">
        <v>45916</v>
      </c>
      <c r="C1893" t="s">
        <v>1411</v>
      </c>
      <c r="D1893" t="s">
        <v>1710</v>
      </c>
      <c r="E1893" t="s">
        <v>1813</v>
      </c>
      <c r="F1893">
        <v>3</v>
      </c>
      <c r="G1893">
        <v>825.33</v>
      </c>
      <c r="H1893">
        <v>0.21</v>
      </c>
      <c r="I1893" t="s">
        <v>1824</v>
      </c>
      <c r="J1893">
        <v>1956.0320999999999</v>
      </c>
    </row>
    <row r="1894" spans="1:10">
      <c r="A1894" t="s">
        <v>3718</v>
      </c>
      <c r="B1894" s="1">
        <v>45269</v>
      </c>
      <c r="C1894" t="s">
        <v>221</v>
      </c>
      <c r="D1894" t="s">
        <v>1688</v>
      </c>
      <c r="E1894" t="s">
        <v>1799</v>
      </c>
      <c r="F1894">
        <v>2</v>
      </c>
      <c r="G1894">
        <v>47.3</v>
      </c>
      <c r="H1894">
        <v>0.01</v>
      </c>
      <c r="I1894" t="s">
        <v>1826</v>
      </c>
      <c r="J1894">
        <v>93.653999999999996</v>
      </c>
    </row>
    <row r="1895" spans="1:10">
      <c r="A1895" t="s">
        <v>3719</v>
      </c>
      <c r="B1895" s="1">
        <v>45493</v>
      </c>
      <c r="C1895" t="s">
        <v>568</v>
      </c>
      <c r="D1895" t="s">
        <v>1692</v>
      </c>
      <c r="E1895" t="s">
        <v>1807</v>
      </c>
      <c r="F1895">
        <v>1</v>
      </c>
      <c r="G1895">
        <v>389.12</v>
      </c>
      <c r="H1895">
        <v>0.18</v>
      </c>
      <c r="I1895" t="s">
        <v>1826</v>
      </c>
      <c r="J1895">
        <v>319.07839999999999</v>
      </c>
    </row>
    <row r="1896" spans="1:10">
      <c r="A1896" t="s">
        <v>3720</v>
      </c>
      <c r="B1896" s="1">
        <v>45558</v>
      </c>
      <c r="C1896" t="s">
        <v>1414</v>
      </c>
      <c r="D1896" t="s">
        <v>1712</v>
      </c>
      <c r="E1896" t="s">
        <v>1810</v>
      </c>
      <c r="F1896">
        <v>3</v>
      </c>
      <c r="G1896">
        <v>543.83000000000004</v>
      </c>
      <c r="H1896">
        <v>0.05</v>
      </c>
      <c r="I1896" t="s">
        <v>1824</v>
      </c>
      <c r="J1896">
        <v>1549.9155000000001</v>
      </c>
    </row>
    <row r="1897" spans="1:10">
      <c r="A1897" t="s">
        <v>3721</v>
      </c>
      <c r="B1897" s="1">
        <v>45423</v>
      </c>
      <c r="C1897" t="s">
        <v>103</v>
      </c>
      <c r="D1897" t="s">
        <v>1576</v>
      </c>
      <c r="E1897" t="s">
        <v>1757</v>
      </c>
      <c r="F1897">
        <v>2</v>
      </c>
      <c r="G1897">
        <v>660.27</v>
      </c>
      <c r="H1897">
        <v>0.01</v>
      </c>
      <c r="I1897" t="s">
        <v>1826</v>
      </c>
      <c r="J1897">
        <v>1307.3345999999999</v>
      </c>
    </row>
    <row r="1898" spans="1:10">
      <c r="A1898" t="s">
        <v>3722</v>
      </c>
      <c r="B1898" s="1">
        <v>45780</v>
      </c>
      <c r="C1898" t="s">
        <v>1346</v>
      </c>
      <c r="D1898" t="s">
        <v>1574</v>
      </c>
      <c r="E1898" t="s">
        <v>1782</v>
      </c>
      <c r="F1898">
        <v>4</v>
      </c>
      <c r="G1898">
        <v>729.31</v>
      </c>
      <c r="H1898">
        <v>0.03</v>
      </c>
      <c r="I1898" t="s">
        <v>1824</v>
      </c>
      <c r="J1898">
        <v>2829.7228</v>
      </c>
    </row>
    <row r="1899" spans="1:10">
      <c r="A1899" t="s">
        <v>3723</v>
      </c>
      <c r="B1899" s="1">
        <v>45345</v>
      </c>
      <c r="C1899" t="s">
        <v>1307</v>
      </c>
      <c r="D1899" t="s">
        <v>1722</v>
      </c>
      <c r="E1899" t="s">
        <v>1776</v>
      </c>
      <c r="F1899">
        <v>2</v>
      </c>
      <c r="G1899">
        <v>152.91</v>
      </c>
      <c r="H1899">
        <v>0.24</v>
      </c>
      <c r="I1899" t="s">
        <v>1826</v>
      </c>
      <c r="J1899">
        <v>232.42320000000001</v>
      </c>
    </row>
    <row r="1900" spans="1:10">
      <c r="A1900" t="s">
        <v>3724</v>
      </c>
      <c r="B1900" s="1">
        <v>45344</v>
      </c>
      <c r="C1900" t="s">
        <v>1422</v>
      </c>
      <c r="D1900" t="s">
        <v>1696</v>
      </c>
      <c r="E1900" t="s">
        <v>1801</v>
      </c>
      <c r="F1900">
        <v>4</v>
      </c>
      <c r="G1900">
        <v>592.14</v>
      </c>
      <c r="H1900">
        <v>0.12</v>
      </c>
      <c r="I1900" t="s">
        <v>1829</v>
      </c>
      <c r="J1900">
        <v>2084.3328000000001</v>
      </c>
    </row>
    <row r="1901" spans="1:10">
      <c r="A1901" t="s">
        <v>3725</v>
      </c>
      <c r="B1901" s="1">
        <v>45525</v>
      </c>
      <c r="C1901" t="s">
        <v>230</v>
      </c>
      <c r="D1901" t="s">
        <v>1704</v>
      </c>
      <c r="E1901" t="s">
        <v>1794</v>
      </c>
      <c r="F1901">
        <v>1</v>
      </c>
      <c r="G1901">
        <v>984.37</v>
      </c>
      <c r="H1901">
        <v>0</v>
      </c>
      <c r="I1901" t="s">
        <v>1826</v>
      </c>
      <c r="J1901">
        <v>984.37</v>
      </c>
    </row>
    <row r="1902" spans="1:10">
      <c r="A1902" t="s">
        <v>3726</v>
      </c>
      <c r="B1902" s="1">
        <v>45329</v>
      </c>
      <c r="C1902" t="s">
        <v>926</v>
      </c>
      <c r="D1902" t="s">
        <v>1546</v>
      </c>
      <c r="E1902" t="s">
        <v>1794</v>
      </c>
      <c r="F1902">
        <v>2</v>
      </c>
      <c r="G1902">
        <v>237.59</v>
      </c>
      <c r="H1902">
        <v>0.12</v>
      </c>
      <c r="I1902" t="s">
        <v>1824</v>
      </c>
      <c r="J1902">
        <v>418.15839999999997</v>
      </c>
    </row>
    <row r="1903" spans="1:10">
      <c r="A1903" t="s">
        <v>3727</v>
      </c>
      <c r="B1903" s="1">
        <v>45250</v>
      </c>
      <c r="C1903" t="s">
        <v>1337</v>
      </c>
      <c r="D1903" t="s">
        <v>1598</v>
      </c>
      <c r="E1903" t="s">
        <v>1782</v>
      </c>
      <c r="F1903">
        <v>1</v>
      </c>
      <c r="G1903">
        <v>52.06</v>
      </c>
      <c r="H1903">
        <v>0.27</v>
      </c>
      <c r="I1903" t="s">
        <v>1829</v>
      </c>
      <c r="J1903">
        <v>38.003799999999998</v>
      </c>
    </row>
    <row r="1904" spans="1:10">
      <c r="A1904" t="s">
        <v>3728</v>
      </c>
      <c r="B1904" s="1">
        <v>45691</v>
      </c>
      <c r="C1904" t="s">
        <v>1405</v>
      </c>
      <c r="D1904" t="s">
        <v>1551</v>
      </c>
      <c r="E1904" t="s">
        <v>1757</v>
      </c>
      <c r="F1904">
        <v>2</v>
      </c>
      <c r="G1904">
        <v>594.63</v>
      </c>
      <c r="H1904">
        <v>0.12</v>
      </c>
      <c r="I1904" t="s">
        <v>1824</v>
      </c>
      <c r="J1904">
        <v>1046.5488</v>
      </c>
    </row>
    <row r="1905" spans="1:10">
      <c r="A1905" t="s">
        <v>3729</v>
      </c>
      <c r="B1905" s="1">
        <v>45644</v>
      </c>
      <c r="C1905" t="s">
        <v>556</v>
      </c>
      <c r="D1905" t="s">
        <v>1551</v>
      </c>
      <c r="E1905" t="s">
        <v>1752</v>
      </c>
      <c r="F1905">
        <v>3</v>
      </c>
      <c r="G1905">
        <v>476.1</v>
      </c>
      <c r="H1905">
        <v>0.05</v>
      </c>
      <c r="I1905" t="s">
        <v>1829</v>
      </c>
      <c r="J1905">
        <v>1356.885</v>
      </c>
    </row>
    <row r="1906" spans="1:10">
      <c r="A1906" t="s">
        <v>3730</v>
      </c>
      <c r="B1906" s="1">
        <v>45514</v>
      </c>
      <c r="C1906" t="s">
        <v>227</v>
      </c>
      <c r="D1906" t="s">
        <v>1670</v>
      </c>
      <c r="E1906" t="s">
        <v>1776</v>
      </c>
      <c r="F1906">
        <v>1</v>
      </c>
      <c r="G1906">
        <v>546.47</v>
      </c>
      <c r="H1906">
        <v>0.08</v>
      </c>
      <c r="I1906" t="s">
        <v>1829</v>
      </c>
      <c r="J1906">
        <v>502.75240000000002</v>
      </c>
    </row>
    <row r="1907" spans="1:10">
      <c r="A1907" t="s">
        <v>3731</v>
      </c>
      <c r="B1907" s="1">
        <v>45760</v>
      </c>
      <c r="C1907" t="s">
        <v>582</v>
      </c>
      <c r="D1907" t="s">
        <v>1698</v>
      </c>
      <c r="E1907" t="s">
        <v>1794</v>
      </c>
      <c r="F1907">
        <v>1</v>
      </c>
      <c r="G1907">
        <v>979.49</v>
      </c>
      <c r="H1907">
        <v>0.19</v>
      </c>
      <c r="I1907" t="s">
        <v>1829</v>
      </c>
      <c r="J1907">
        <v>793.38690000000008</v>
      </c>
    </row>
    <row r="1908" spans="1:10">
      <c r="A1908" t="s">
        <v>3732</v>
      </c>
      <c r="B1908" s="1">
        <v>45289</v>
      </c>
      <c r="C1908" t="s">
        <v>634</v>
      </c>
      <c r="D1908" t="s">
        <v>1582</v>
      </c>
      <c r="E1908" t="s">
        <v>1761</v>
      </c>
      <c r="F1908">
        <v>3</v>
      </c>
      <c r="G1908">
        <v>988.53</v>
      </c>
      <c r="H1908">
        <v>0.3</v>
      </c>
      <c r="I1908" t="s">
        <v>1829</v>
      </c>
      <c r="J1908">
        <v>2075.913</v>
      </c>
    </row>
    <row r="1909" spans="1:10">
      <c r="A1909" t="s">
        <v>3733</v>
      </c>
      <c r="B1909" s="1">
        <v>45704</v>
      </c>
      <c r="C1909" t="s">
        <v>815</v>
      </c>
      <c r="D1909" t="s">
        <v>1700</v>
      </c>
      <c r="E1909" t="s">
        <v>1766</v>
      </c>
      <c r="F1909">
        <v>4</v>
      </c>
      <c r="G1909">
        <v>849.29</v>
      </c>
      <c r="H1909">
        <v>0.26</v>
      </c>
      <c r="I1909" t="s">
        <v>1824</v>
      </c>
      <c r="J1909">
        <v>2513.8984</v>
      </c>
    </row>
    <row r="1910" spans="1:10">
      <c r="A1910" t="s">
        <v>3734</v>
      </c>
      <c r="B1910" s="1">
        <v>45318</v>
      </c>
      <c r="C1910" t="s">
        <v>1077</v>
      </c>
      <c r="D1910" t="s">
        <v>1738</v>
      </c>
      <c r="E1910" t="s">
        <v>1799</v>
      </c>
      <c r="F1910">
        <v>2</v>
      </c>
      <c r="G1910">
        <v>452.29</v>
      </c>
      <c r="H1910">
        <v>0.01</v>
      </c>
      <c r="I1910" t="s">
        <v>1829</v>
      </c>
      <c r="J1910">
        <v>895.53420000000006</v>
      </c>
    </row>
    <row r="1911" spans="1:10">
      <c r="A1911" t="s">
        <v>3735</v>
      </c>
      <c r="B1911" s="1">
        <v>45495</v>
      </c>
      <c r="C1911" t="s">
        <v>1377</v>
      </c>
      <c r="D1911" t="s">
        <v>1656</v>
      </c>
      <c r="E1911" t="s">
        <v>1810</v>
      </c>
      <c r="F1911">
        <v>2</v>
      </c>
      <c r="G1911">
        <v>810.81</v>
      </c>
      <c r="H1911">
        <v>0.11</v>
      </c>
      <c r="I1911" t="s">
        <v>1829</v>
      </c>
      <c r="J1911">
        <v>1443.2418</v>
      </c>
    </row>
    <row r="1912" spans="1:10">
      <c r="A1912" t="s">
        <v>3736</v>
      </c>
      <c r="B1912" s="1">
        <v>45560</v>
      </c>
      <c r="C1912" t="s">
        <v>127</v>
      </c>
      <c r="D1912" t="s">
        <v>1670</v>
      </c>
      <c r="E1912" t="s">
        <v>1782</v>
      </c>
      <c r="F1912">
        <v>1</v>
      </c>
      <c r="G1912">
        <v>846.67</v>
      </c>
      <c r="H1912">
        <v>0.1</v>
      </c>
      <c r="I1912" t="s">
        <v>1829</v>
      </c>
      <c r="J1912">
        <v>762.00299999999993</v>
      </c>
    </row>
    <row r="1913" spans="1:10">
      <c r="A1913" t="s">
        <v>3737</v>
      </c>
      <c r="B1913" s="1">
        <v>45367</v>
      </c>
      <c r="C1913" t="s">
        <v>78</v>
      </c>
      <c r="D1913" t="s">
        <v>1596</v>
      </c>
      <c r="E1913" t="s">
        <v>1776</v>
      </c>
      <c r="F1913">
        <v>4</v>
      </c>
      <c r="G1913">
        <v>73.55</v>
      </c>
      <c r="H1913">
        <v>0.24</v>
      </c>
      <c r="I1913" t="s">
        <v>1829</v>
      </c>
      <c r="J1913">
        <v>223.59200000000001</v>
      </c>
    </row>
    <row r="1914" spans="1:10">
      <c r="A1914" t="s">
        <v>3738</v>
      </c>
      <c r="B1914" s="1">
        <v>45861</v>
      </c>
      <c r="C1914" t="s">
        <v>884</v>
      </c>
      <c r="D1914" t="s">
        <v>1732</v>
      </c>
      <c r="E1914" t="s">
        <v>1776</v>
      </c>
      <c r="F1914">
        <v>1</v>
      </c>
      <c r="G1914">
        <v>882.03</v>
      </c>
      <c r="H1914">
        <v>0.04</v>
      </c>
      <c r="I1914" t="s">
        <v>1829</v>
      </c>
      <c r="J1914">
        <v>846.74879999999996</v>
      </c>
    </row>
    <row r="1915" spans="1:10">
      <c r="A1915" t="s">
        <v>3739</v>
      </c>
      <c r="B1915" s="1">
        <v>45589</v>
      </c>
      <c r="C1915" t="s">
        <v>44</v>
      </c>
      <c r="D1915" t="s">
        <v>1592</v>
      </c>
      <c r="E1915" t="s">
        <v>1799</v>
      </c>
      <c r="F1915">
        <v>1</v>
      </c>
      <c r="G1915">
        <v>958.44</v>
      </c>
      <c r="H1915">
        <v>0.21</v>
      </c>
      <c r="I1915" t="s">
        <v>1824</v>
      </c>
      <c r="J1915">
        <v>757.16760000000011</v>
      </c>
    </row>
    <row r="1916" spans="1:10">
      <c r="A1916" t="s">
        <v>3740</v>
      </c>
      <c r="B1916" s="1">
        <v>45560</v>
      </c>
      <c r="C1916" t="s">
        <v>44</v>
      </c>
      <c r="D1916" t="s">
        <v>1746</v>
      </c>
      <c r="E1916" t="s">
        <v>1761</v>
      </c>
      <c r="F1916">
        <v>1</v>
      </c>
      <c r="G1916">
        <v>716.29</v>
      </c>
      <c r="H1916">
        <v>0.01</v>
      </c>
      <c r="I1916" t="s">
        <v>1826</v>
      </c>
      <c r="J1916">
        <v>709.12709999999993</v>
      </c>
    </row>
    <row r="1917" spans="1:10">
      <c r="A1917" t="s">
        <v>3741</v>
      </c>
      <c r="B1917" s="1">
        <v>45408</v>
      </c>
      <c r="C1917" t="s">
        <v>1017</v>
      </c>
      <c r="D1917" t="s">
        <v>1565</v>
      </c>
      <c r="E1917" t="s">
        <v>1804</v>
      </c>
      <c r="F1917">
        <v>2</v>
      </c>
      <c r="G1917">
        <v>409.14</v>
      </c>
      <c r="H1917">
        <v>0.01</v>
      </c>
      <c r="I1917" t="s">
        <v>1826</v>
      </c>
      <c r="J1917">
        <v>810.09719999999993</v>
      </c>
    </row>
    <row r="1918" spans="1:10">
      <c r="A1918" t="s">
        <v>3742</v>
      </c>
      <c r="B1918" s="1">
        <v>45714</v>
      </c>
      <c r="C1918" t="s">
        <v>304</v>
      </c>
      <c r="D1918" t="s">
        <v>1746</v>
      </c>
      <c r="E1918" t="s">
        <v>1786</v>
      </c>
      <c r="F1918">
        <v>4</v>
      </c>
      <c r="G1918">
        <v>261.73</v>
      </c>
      <c r="H1918">
        <v>0.1</v>
      </c>
      <c r="I1918" t="s">
        <v>1826</v>
      </c>
      <c r="J1918">
        <v>942.22800000000007</v>
      </c>
    </row>
    <row r="1919" spans="1:10">
      <c r="A1919" t="s">
        <v>3743</v>
      </c>
      <c r="B1919" s="1">
        <v>45661</v>
      </c>
      <c r="C1919" t="s">
        <v>1437</v>
      </c>
      <c r="D1919" t="s">
        <v>1572</v>
      </c>
      <c r="E1919" t="s">
        <v>1752</v>
      </c>
      <c r="F1919">
        <v>2</v>
      </c>
      <c r="G1919">
        <v>687.35</v>
      </c>
      <c r="H1919">
        <v>0.2</v>
      </c>
      <c r="I1919" t="s">
        <v>1829</v>
      </c>
      <c r="J1919">
        <v>1099.76</v>
      </c>
    </row>
    <row r="1920" spans="1:10">
      <c r="A1920" t="s">
        <v>3744</v>
      </c>
      <c r="B1920" s="1">
        <v>45921</v>
      </c>
      <c r="C1920" t="s">
        <v>675</v>
      </c>
      <c r="D1920" t="s">
        <v>1716</v>
      </c>
      <c r="E1920" t="s">
        <v>1782</v>
      </c>
      <c r="F1920">
        <v>2</v>
      </c>
      <c r="G1920">
        <v>30.14</v>
      </c>
      <c r="H1920">
        <v>0.21</v>
      </c>
      <c r="I1920" t="s">
        <v>1824</v>
      </c>
      <c r="J1920">
        <v>47.621200000000002</v>
      </c>
    </row>
    <row r="1921" spans="1:10">
      <c r="A1921" t="s">
        <v>3745</v>
      </c>
      <c r="B1921" s="1">
        <v>45651</v>
      </c>
      <c r="C1921" t="s">
        <v>353</v>
      </c>
      <c r="D1921" t="s">
        <v>1616</v>
      </c>
      <c r="E1921" t="s">
        <v>1782</v>
      </c>
      <c r="F1921">
        <v>3</v>
      </c>
      <c r="G1921">
        <v>570.12</v>
      </c>
      <c r="H1921">
        <v>0.12</v>
      </c>
      <c r="I1921" t="s">
        <v>1826</v>
      </c>
      <c r="J1921">
        <v>1505.1168</v>
      </c>
    </row>
    <row r="1922" spans="1:10">
      <c r="A1922" t="s">
        <v>3746</v>
      </c>
      <c r="B1922" s="1">
        <v>45883</v>
      </c>
      <c r="C1922" t="s">
        <v>893</v>
      </c>
      <c r="D1922" t="s">
        <v>1702</v>
      </c>
      <c r="E1922" t="s">
        <v>1813</v>
      </c>
      <c r="F1922">
        <v>3</v>
      </c>
      <c r="G1922">
        <v>401.87</v>
      </c>
      <c r="H1922">
        <v>0.28999999999999998</v>
      </c>
      <c r="I1922" t="s">
        <v>1829</v>
      </c>
      <c r="J1922">
        <v>855.98310000000004</v>
      </c>
    </row>
    <row r="1923" spans="1:10">
      <c r="A1923" t="s">
        <v>3747</v>
      </c>
      <c r="B1923" s="1">
        <v>45624</v>
      </c>
      <c r="C1923" t="s">
        <v>1524</v>
      </c>
      <c r="D1923" t="s">
        <v>1706</v>
      </c>
      <c r="E1923" t="s">
        <v>1794</v>
      </c>
      <c r="F1923">
        <v>4</v>
      </c>
      <c r="G1923">
        <v>619.35</v>
      </c>
      <c r="H1923">
        <v>0.3</v>
      </c>
      <c r="I1923" t="s">
        <v>1824</v>
      </c>
      <c r="J1923">
        <v>1734.18</v>
      </c>
    </row>
    <row r="1924" spans="1:10">
      <c r="A1924" t="s">
        <v>3748</v>
      </c>
      <c r="B1924" s="1">
        <v>45276</v>
      </c>
      <c r="C1924" t="s">
        <v>791</v>
      </c>
      <c r="D1924" t="s">
        <v>1640</v>
      </c>
      <c r="E1924" t="s">
        <v>1807</v>
      </c>
      <c r="F1924">
        <v>4</v>
      </c>
      <c r="G1924">
        <v>569.36</v>
      </c>
      <c r="H1924">
        <v>0.27</v>
      </c>
      <c r="I1924" t="s">
        <v>1826</v>
      </c>
      <c r="J1924">
        <v>1662.5311999999999</v>
      </c>
    </row>
    <row r="1925" spans="1:10">
      <c r="A1925" t="s">
        <v>3749</v>
      </c>
      <c r="B1925" s="1">
        <v>45344</v>
      </c>
      <c r="C1925" t="s">
        <v>1466</v>
      </c>
      <c r="D1925" t="s">
        <v>1602</v>
      </c>
      <c r="E1925" t="s">
        <v>1769</v>
      </c>
      <c r="F1925">
        <v>2</v>
      </c>
      <c r="G1925">
        <v>846.35</v>
      </c>
      <c r="H1925">
        <v>0.3</v>
      </c>
      <c r="I1925" t="s">
        <v>1829</v>
      </c>
      <c r="J1925">
        <v>1184.8900000000001</v>
      </c>
    </row>
    <row r="1926" spans="1:10">
      <c r="A1926" t="s">
        <v>3750</v>
      </c>
      <c r="B1926" s="1">
        <v>45849</v>
      </c>
      <c r="C1926" t="s">
        <v>1346</v>
      </c>
      <c r="D1926" t="s">
        <v>1608</v>
      </c>
      <c r="E1926" t="s">
        <v>1761</v>
      </c>
      <c r="F1926">
        <v>1</v>
      </c>
      <c r="G1926">
        <v>788.45</v>
      </c>
      <c r="H1926">
        <v>0.28999999999999998</v>
      </c>
      <c r="I1926" t="s">
        <v>1826</v>
      </c>
      <c r="J1926">
        <v>559.79949999999997</v>
      </c>
    </row>
    <row r="1927" spans="1:10">
      <c r="A1927" t="s">
        <v>3751</v>
      </c>
      <c r="B1927" s="1">
        <v>45880</v>
      </c>
      <c r="C1927" t="s">
        <v>1127</v>
      </c>
      <c r="D1927" t="s">
        <v>1618</v>
      </c>
      <c r="E1927" t="s">
        <v>1794</v>
      </c>
      <c r="F1927">
        <v>2</v>
      </c>
      <c r="G1927">
        <v>338.81</v>
      </c>
      <c r="H1927">
        <v>7.0000000000000007E-2</v>
      </c>
      <c r="I1927" t="s">
        <v>1829</v>
      </c>
      <c r="J1927">
        <v>630.1866</v>
      </c>
    </row>
    <row r="1928" spans="1:10">
      <c r="A1928" t="s">
        <v>3752</v>
      </c>
      <c r="B1928" s="1">
        <v>45907</v>
      </c>
      <c r="C1928" t="s">
        <v>110</v>
      </c>
      <c r="D1928" t="s">
        <v>1576</v>
      </c>
      <c r="E1928" t="s">
        <v>1773</v>
      </c>
      <c r="F1928">
        <v>4</v>
      </c>
      <c r="G1928">
        <v>94.48</v>
      </c>
      <c r="H1928">
        <v>0.06</v>
      </c>
      <c r="I1928" t="s">
        <v>1829</v>
      </c>
      <c r="J1928">
        <v>355.2448</v>
      </c>
    </row>
    <row r="1929" spans="1:10">
      <c r="A1929" t="s">
        <v>3753</v>
      </c>
      <c r="B1929" s="1">
        <v>45545</v>
      </c>
      <c r="C1929" t="s">
        <v>1469</v>
      </c>
      <c r="D1929" t="s">
        <v>1586</v>
      </c>
      <c r="E1929" t="s">
        <v>1797</v>
      </c>
      <c r="F1929">
        <v>3</v>
      </c>
      <c r="G1929">
        <v>941.85</v>
      </c>
      <c r="H1929">
        <v>0.16</v>
      </c>
      <c r="I1929" t="s">
        <v>1826</v>
      </c>
      <c r="J1929">
        <v>2373.462</v>
      </c>
    </row>
    <row r="1930" spans="1:10">
      <c r="A1930" t="s">
        <v>3754</v>
      </c>
      <c r="B1930" s="1">
        <v>45257</v>
      </c>
      <c r="C1930" t="s">
        <v>538</v>
      </c>
      <c r="D1930" t="s">
        <v>1638</v>
      </c>
      <c r="E1930" t="s">
        <v>1773</v>
      </c>
      <c r="F1930">
        <v>2</v>
      </c>
      <c r="G1930">
        <v>336.97</v>
      </c>
      <c r="H1930">
        <v>0.14000000000000001</v>
      </c>
      <c r="I1930" t="s">
        <v>1826</v>
      </c>
      <c r="J1930">
        <v>579.58840000000009</v>
      </c>
    </row>
    <row r="1931" spans="1:10">
      <c r="A1931" t="s">
        <v>3755</v>
      </c>
      <c r="B1931" s="1">
        <v>45466</v>
      </c>
      <c r="C1931" t="s">
        <v>978</v>
      </c>
      <c r="D1931" t="s">
        <v>1555</v>
      </c>
      <c r="E1931" t="s">
        <v>1773</v>
      </c>
      <c r="F1931">
        <v>2</v>
      </c>
      <c r="G1931">
        <v>344.16</v>
      </c>
      <c r="H1931">
        <v>0.09</v>
      </c>
      <c r="I1931" t="s">
        <v>1826</v>
      </c>
      <c r="J1931">
        <v>626.37120000000004</v>
      </c>
    </row>
    <row r="1932" spans="1:10">
      <c r="A1932" t="s">
        <v>3756</v>
      </c>
      <c r="B1932" s="1">
        <v>45847</v>
      </c>
      <c r="C1932" t="s">
        <v>948</v>
      </c>
      <c r="D1932" t="s">
        <v>1644</v>
      </c>
      <c r="E1932" t="s">
        <v>1786</v>
      </c>
      <c r="F1932">
        <v>1</v>
      </c>
      <c r="G1932">
        <v>841.53</v>
      </c>
      <c r="H1932">
        <v>0.15</v>
      </c>
      <c r="I1932" t="s">
        <v>1824</v>
      </c>
      <c r="J1932">
        <v>715.30049999999994</v>
      </c>
    </row>
    <row r="1933" spans="1:10">
      <c r="A1933" t="s">
        <v>3757</v>
      </c>
      <c r="B1933" s="1">
        <v>45825</v>
      </c>
      <c r="C1933" t="s">
        <v>1316</v>
      </c>
      <c r="D1933" t="s">
        <v>1714</v>
      </c>
      <c r="E1933" t="s">
        <v>1807</v>
      </c>
      <c r="F1933">
        <v>3</v>
      </c>
      <c r="G1933">
        <v>63.36</v>
      </c>
      <c r="H1933">
        <v>0.28999999999999998</v>
      </c>
      <c r="I1933" t="s">
        <v>1829</v>
      </c>
      <c r="J1933">
        <v>134.95679999999999</v>
      </c>
    </row>
    <row r="1934" spans="1:10">
      <c r="A1934" t="s">
        <v>3758</v>
      </c>
      <c r="B1934" s="1">
        <v>45839</v>
      </c>
      <c r="C1934" t="s">
        <v>1524</v>
      </c>
      <c r="D1934" t="s">
        <v>1704</v>
      </c>
      <c r="E1934" t="s">
        <v>1782</v>
      </c>
      <c r="F1934">
        <v>2</v>
      </c>
      <c r="G1934">
        <v>552.49</v>
      </c>
      <c r="H1934">
        <v>0.1</v>
      </c>
      <c r="I1934" t="s">
        <v>1824</v>
      </c>
      <c r="J1934">
        <v>994.48200000000008</v>
      </c>
    </row>
    <row r="1935" spans="1:10">
      <c r="A1935" t="s">
        <v>3759</v>
      </c>
      <c r="B1935" s="1">
        <v>45720</v>
      </c>
      <c r="C1935" t="s">
        <v>758</v>
      </c>
      <c r="D1935" t="s">
        <v>1596</v>
      </c>
      <c r="E1935" t="s">
        <v>1776</v>
      </c>
      <c r="F1935">
        <v>3</v>
      </c>
      <c r="G1935">
        <v>447.38</v>
      </c>
      <c r="H1935">
        <v>0.03</v>
      </c>
      <c r="I1935" t="s">
        <v>1824</v>
      </c>
      <c r="J1935">
        <v>1301.8758</v>
      </c>
    </row>
    <row r="1936" spans="1:10">
      <c r="A1936" t="s">
        <v>3760</v>
      </c>
      <c r="B1936" s="1">
        <v>45250</v>
      </c>
      <c r="C1936" t="s">
        <v>1392</v>
      </c>
      <c r="D1936" t="s">
        <v>1694</v>
      </c>
      <c r="E1936" t="s">
        <v>1813</v>
      </c>
      <c r="F1936">
        <v>1</v>
      </c>
      <c r="G1936">
        <v>727.7</v>
      </c>
      <c r="H1936">
        <v>0.21</v>
      </c>
      <c r="I1936" t="s">
        <v>1829</v>
      </c>
      <c r="J1936">
        <v>574.88300000000004</v>
      </c>
    </row>
    <row r="1937" spans="1:10">
      <c r="A1937" t="s">
        <v>3761</v>
      </c>
      <c r="B1937" s="1">
        <v>45258</v>
      </c>
      <c r="C1937" t="s">
        <v>1352</v>
      </c>
      <c r="D1937" t="s">
        <v>1650</v>
      </c>
      <c r="E1937" t="s">
        <v>1779</v>
      </c>
      <c r="F1937">
        <v>4</v>
      </c>
      <c r="G1937">
        <v>581.34</v>
      </c>
      <c r="H1937">
        <v>0.08</v>
      </c>
      <c r="I1937" t="s">
        <v>1824</v>
      </c>
      <c r="J1937">
        <v>2139.3312000000001</v>
      </c>
    </row>
    <row r="1938" spans="1:10">
      <c r="A1938" t="s">
        <v>3762</v>
      </c>
      <c r="B1938" s="1">
        <v>45793</v>
      </c>
      <c r="C1938" t="s">
        <v>344</v>
      </c>
      <c r="D1938" t="s">
        <v>1680</v>
      </c>
      <c r="E1938" t="s">
        <v>1757</v>
      </c>
      <c r="F1938">
        <v>1</v>
      </c>
      <c r="G1938">
        <v>338.83</v>
      </c>
      <c r="H1938">
        <v>0.19</v>
      </c>
      <c r="I1938" t="s">
        <v>1826</v>
      </c>
      <c r="J1938">
        <v>274.45229999999998</v>
      </c>
    </row>
    <row r="1939" spans="1:10">
      <c r="A1939" t="s">
        <v>3763</v>
      </c>
      <c r="B1939" s="1">
        <v>45265</v>
      </c>
      <c r="C1939" t="s">
        <v>905</v>
      </c>
      <c r="D1939" t="s">
        <v>1646</v>
      </c>
      <c r="E1939" t="s">
        <v>1797</v>
      </c>
      <c r="F1939">
        <v>4</v>
      </c>
      <c r="G1939">
        <v>568.80999999999995</v>
      </c>
      <c r="H1939">
        <v>0.25</v>
      </c>
      <c r="I1939" t="s">
        <v>1824</v>
      </c>
      <c r="J1939">
        <v>1706.43</v>
      </c>
    </row>
    <row r="1940" spans="1:10">
      <c r="A1940" t="s">
        <v>3764</v>
      </c>
      <c r="B1940" s="1">
        <v>45607</v>
      </c>
      <c r="C1940" t="s">
        <v>1172</v>
      </c>
      <c r="D1940" t="s">
        <v>1670</v>
      </c>
      <c r="E1940" t="s">
        <v>1807</v>
      </c>
      <c r="F1940">
        <v>2</v>
      </c>
      <c r="G1940">
        <v>352.63</v>
      </c>
      <c r="H1940">
        <v>0.15</v>
      </c>
      <c r="I1940" t="s">
        <v>1826</v>
      </c>
      <c r="J1940">
        <v>599.471</v>
      </c>
    </row>
    <row r="1941" spans="1:10">
      <c r="A1941" t="s">
        <v>3765</v>
      </c>
      <c r="B1941" s="1">
        <v>45382</v>
      </c>
      <c r="C1941" t="s">
        <v>523</v>
      </c>
      <c r="D1941" t="s">
        <v>1740</v>
      </c>
      <c r="E1941" t="s">
        <v>1797</v>
      </c>
      <c r="F1941">
        <v>2</v>
      </c>
      <c r="G1941">
        <v>629.86</v>
      </c>
      <c r="H1941">
        <v>0.15</v>
      </c>
      <c r="I1941" t="s">
        <v>1826</v>
      </c>
      <c r="J1941">
        <v>1070.7619999999999</v>
      </c>
    </row>
    <row r="1942" spans="1:10">
      <c r="A1942" t="s">
        <v>3766</v>
      </c>
      <c r="B1942" s="1">
        <v>45793</v>
      </c>
      <c r="C1942" t="s">
        <v>1516</v>
      </c>
      <c r="D1942" t="s">
        <v>1744</v>
      </c>
      <c r="E1942" t="s">
        <v>1766</v>
      </c>
      <c r="F1942">
        <v>3</v>
      </c>
      <c r="G1942">
        <v>212.08</v>
      </c>
      <c r="H1942">
        <v>7.0000000000000007E-2</v>
      </c>
      <c r="I1942" t="s">
        <v>1824</v>
      </c>
      <c r="J1942">
        <v>591.70319999999992</v>
      </c>
    </row>
    <row r="1943" spans="1:10">
      <c r="A1943" t="s">
        <v>3767</v>
      </c>
      <c r="B1943" s="1">
        <v>45590</v>
      </c>
      <c r="C1943" t="s">
        <v>538</v>
      </c>
      <c r="D1943" t="s">
        <v>1662</v>
      </c>
      <c r="E1943" t="s">
        <v>1761</v>
      </c>
      <c r="F1943">
        <v>3</v>
      </c>
      <c r="G1943">
        <v>878.62</v>
      </c>
      <c r="H1943">
        <v>0.05</v>
      </c>
      <c r="I1943" t="s">
        <v>1826</v>
      </c>
      <c r="J1943">
        <v>2504.067</v>
      </c>
    </row>
    <row r="1944" spans="1:10">
      <c r="A1944" t="s">
        <v>3768</v>
      </c>
      <c r="B1944" s="1">
        <v>45679</v>
      </c>
      <c r="C1944" t="s">
        <v>833</v>
      </c>
      <c r="D1944" t="s">
        <v>1708</v>
      </c>
      <c r="E1944" t="s">
        <v>1789</v>
      </c>
      <c r="F1944">
        <v>4</v>
      </c>
      <c r="G1944">
        <v>87.83</v>
      </c>
      <c r="H1944">
        <v>0.23</v>
      </c>
      <c r="I1944" t="s">
        <v>1826</v>
      </c>
      <c r="J1944">
        <v>270.51639999999998</v>
      </c>
    </row>
    <row r="1945" spans="1:10">
      <c r="A1945" t="s">
        <v>3769</v>
      </c>
      <c r="B1945" s="1">
        <v>45814</v>
      </c>
      <c r="C1945" t="s">
        <v>875</v>
      </c>
      <c r="D1945" t="s">
        <v>1660</v>
      </c>
      <c r="E1945" t="s">
        <v>1786</v>
      </c>
      <c r="F1945">
        <v>3</v>
      </c>
      <c r="G1945">
        <v>442.64</v>
      </c>
      <c r="H1945">
        <v>0.15</v>
      </c>
      <c r="I1945" t="s">
        <v>1829</v>
      </c>
      <c r="J1945">
        <v>1128.732</v>
      </c>
    </row>
    <row r="1946" spans="1:10">
      <c r="A1946" t="s">
        <v>3770</v>
      </c>
      <c r="B1946" s="1">
        <v>45795</v>
      </c>
      <c r="C1946" t="s">
        <v>335</v>
      </c>
      <c r="D1946" t="s">
        <v>1624</v>
      </c>
      <c r="E1946" t="s">
        <v>1761</v>
      </c>
      <c r="F1946">
        <v>3</v>
      </c>
      <c r="G1946">
        <v>410.04</v>
      </c>
      <c r="H1946">
        <v>0.09</v>
      </c>
      <c r="I1946" t="s">
        <v>1829</v>
      </c>
      <c r="J1946">
        <v>1119.4092000000001</v>
      </c>
    </row>
    <row r="1947" spans="1:10">
      <c r="A1947" t="s">
        <v>3771</v>
      </c>
      <c r="B1947" s="1">
        <v>45797</v>
      </c>
      <c r="C1947" t="s">
        <v>455</v>
      </c>
      <c r="D1947" t="s">
        <v>1736</v>
      </c>
      <c r="E1947" t="s">
        <v>1807</v>
      </c>
      <c r="F1947">
        <v>1</v>
      </c>
      <c r="G1947">
        <v>355.31</v>
      </c>
      <c r="H1947">
        <v>0.27</v>
      </c>
      <c r="I1947" t="s">
        <v>1824</v>
      </c>
      <c r="J1947">
        <v>259.37630000000001</v>
      </c>
    </row>
    <row r="1948" spans="1:10">
      <c r="A1948" t="s">
        <v>3772</v>
      </c>
      <c r="B1948" s="1">
        <v>45607</v>
      </c>
      <c r="C1948" t="s">
        <v>1175</v>
      </c>
      <c r="D1948" t="s">
        <v>1565</v>
      </c>
      <c r="E1948" t="s">
        <v>1797</v>
      </c>
      <c r="F1948">
        <v>4</v>
      </c>
      <c r="G1948">
        <v>243.13</v>
      </c>
      <c r="H1948">
        <v>0.25</v>
      </c>
      <c r="I1948" t="s">
        <v>1829</v>
      </c>
      <c r="J1948">
        <v>729.39</v>
      </c>
    </row>
    <row r="1949" spans="1:10">
      <c r="A1949" t="s">
        <v>3773</v>
      </c>
      <c r="B1949" s="1">
        <v>45614</v>
      </c>
      <c r="C1949" t="s">
        <v>737</v>
      </c>
      <c r="D1949" t="s">
        <v>1666</v>
      </c>
      <c r="E1949" t="s">
        <v>1792</v>
      </c>
      <c r="F1949">
        <v>2</v>
      </c>
      <c r="G1949">
        <v>410.63</v>
      </c>
      <c r="H1949">
        <v>0.28000000000000003</v>
      </c>
      <c r="I1949" t="s">
        <v>1829</v>
      </c>
      <c r="J1949">
        <v>591.30719999999997</v>
      </c>
    </row>
    <row r="1950" spans="1:10">
      <c r="A1950" t="s">
        <v>3774</v>
      </c>
      <c r="B1950" s="1">
        <v>45293</v>
      </c>
      <c r="C1950" t="s">
        <v>1319</v>
      </c>
      <c r="D1950" t="s">
        <v>1736</v>
      </c>
      <c r="E1950" t="s">
        <v>1789</v>
      </c>
      <c r="F1950">
        <v>4</v>
      </c>
      <c r="G1950">
        <v>101.25</v>
      </c>
      <c r="H1950">
        <v>0.16</v>
      </c>
      <c r="I1950" t="s">
        <v>1826</v>
      </c>
      <c r="J1950">
        <v>340.2</v>
      </c>
    </row>
    <row r="1951" spans="1:10">
      <c r="A1951" t="s">
        <v>3775</v>
      </c>
      <c r="B1951" s="1">
        <v>45301</v>
      </c>
      <c r="C1951" t="s">
        <v>730</v>
      </c>
      <c r="D1951" t="s">
        <v>1560</v>
      </c>
      <c r="E1951" t="s">
        <v>1807</v>
      </c>
      <c r="F1951">
        <v>4</v>
      </c>
      <c r="G1951">
        <v>716.39</v>
      </c>
      <c r="H1951">
        <v>0.03</v>
      </c>
      <c r="I1951" t="s">
        <v>1826</v>
      </c>
      <c r="J1951">
        <v>2779.5931999999998</v>
      </c>
    </row>
    <row r="1952" spans="1:10">
      <c r="A1952" t="s">
        <v>3776</v>
      </c>
      <c r="B1952" s="1">
        <v>45311</v>
      </c>
      <c r="C1952" t="s">
        <v>338</v>
      </c>
      <c r="D1952" t="s">
        <v>1694</v>
      </c>
      <c r="E1952" t="s">
        <v>1757</v>
      </c>
      <c r="F1952">
        <v>1</v>
      </c>
      <c r="G1952">
        <v>721.74</v>
      </c>
      <c r="H1952">
        <v>0.24</v>
      </c>
      <c r="I1952" t="s">
        <v>1826</v>
      </c>
      <c r="J1952">
        <v>548.52240000000006</v>
      </c>
    </row>
    <row r="1953" spans="1:10">
      <c r="A1953" t="s">
        <v>3777</v>
      </c>
      <c r="B1953" s="1">
        <v>45702</v>
      </c>
      <c r="C1953" t="s">
        <v>205</v>
      </c>
      <c r="D1953" t="s">
        <v>1672</v>
      </c>
      <c r="E1953" t="s">
        <v>1792</v>
      </c>
      <c r="F1953">
        <v>2</v>
      </c>
      <c r="G1953">
        <v>527.91</v>
      </c>
      <c r="H1953">
        <v>0.02</v>
      </c>
      <c r="I1953" t="s">
        <v>1824</v>
      </c>
      <c r="J1953">
        <v>1034.7036000000001</v>
      </c>
    </row>
    <row r="1954" spans="1:10">
      <c r="A1954" t="s">
        <v>3778</v>
      </c>
      <c r="B1954" s="1">
        <v>45525</v>
      </c>
      <c r="C1954" t="s">
        <v>1005</v>
      </c>
      <c r="D1954" t="s">
        <v>1652</v>
      </c>
      <c r="E1954" t="s">
        <v>1797</v>
      </c>
      <c r="F1954">
        <v>2</v>
      </c>
      <c r="G1954">
        <v>945.92</v>
      </c>
      <c r="H1954">
        <v>0.19</v>
      </c>
      <c r="I1954" t="s">
        <v>1829</v>
      </c>
      <c r="J1954">
        <v>1532.3904</v>
      </c>
    </row>
    <row r="1955" spans="1:10">
      <c r="A1955" t="s">
        <v>3779</v>
      </c>
      <c r="B1955" s="1">
        <v>45780</v>
      </c>
      <c r="C1955" t="s">
        <v>295</v>
      </c>
      <c r="D1955" t="s">
        <v>1660</v>
      </c>
      <c r="E1955" t="s">
        <v>1807</v>
      </c>
      <c r="F1955">
        <v>2</v>
      </c>
      <c r="G1955">
        <v>981.35</v>
      </c>
      <c r="H1955">
        <v>0.16</v>
      </c>
      <c r="I1955" t="s">
        <v>1826</v>
      </c>
      <c r="J1955">
        <v>1648.6679999999999</v>
      </c>
    </row>
    <row r="1956" spans="1:10">
      <c r="A1956" t="s">
        <v>3780</v>
      </c>
      <c r="B1956" s="1">
        <v>45819</v>
      </c>
      <c r="C1956" t="s">
        <v>722</v>
      </c>
      <c r="D1956" t="s">
        <v>1666</v>
      </c>
      <c r="E1956" t="s">
        <v>1766</v>
      </c>
      <c r="F1956">
        <v>1</v>
      </c>
      <c r="G1956">
        <v>913.99</v>
      </c>
      <c r="H1956">
        <v>0.14000000000000001</v>
      </c>
      <c r="I1956" t="s">
        <v>1824</v>
      </c>
      <c r="J1956">
        <v>786.03139999999996</v>
      </c>
    </row>
    <row r="1957" spans="1:10">
      <c r="A1957" t="s">
        <v>3781</v>
      </c>
      <c r="B1957" s="1">
        <v>45863</v>
      </c>
      <c r="C1957" t="s">
        <v>55</v>
      </c>
      <c r="D1957" t="s">
        <v>1680</v>
      </c>
      <c r="E1957" t="s">
        <v>1782</v>
      </c>
      <c r="F1957">
        <v>4</v>
      </c>
      <c r="G1957">
        <v>270.69</v>
      </c>
      <c r="H1957">
        <v>0.18</v>
      </c>
      <c r="I1957" t="s">
        <v>1826</v>
      </c>
      <c r="J1957">
        <v>887.86320000000001</v>
      </c>
    </row>
    <row r="1958" spans="1:10">
      <c r="A1958" t="s">
        <v>3782</v>
      </c>
      <c r="B1958" s="1">
        <v>45687</v>
      </c>
      <c r="C1958" t="s">
        <v>538</v>
      </c>
      <c r="D1958" t="s">
        <v>1702</v>
      </c>
      <c r="E1958" t="s">
        <v>1776</v>
      </c>
      <c r="F1958">
        <v>3</v>
      </c>
      <c r="G1958">
        <v>998.58</v>
      </c>
      <c r="H1958">
        <v>0.02</v>
      </c>
      <c r="I1958" t="s">
        <v>1824</v>
      </c>
      <c r="J1958">
        <v>2935.8252000000002</v>
      </c>
    </row>
    <row r="1959" spans="1:10">
      <c r="A1959" t="s">
        <v>3783</v>
      </c>
      <c r="B1959" s="1">
        <v>45806</v>
      </c>
      <c r="C1959" t="s">
        <v>1408</v>
      </c>
      <c r="D1959" t="s">
        <v>1622</v>
      </c>
      <c r="E1959" t="s">
        <v>1786</v>
      </c>
      <c r="F1959">
        <v>3</v>
      </c>
      <c r="G1959">
        <v>765.12</v>
      </c>
      <c r="H1959">
        <v>0.18</v>
      </c>
      <c r="I1959" t="s">
        <v>1824</v>
      </c>
      <c r="J1959">
        <v>1882.1952000000001</v>
      </c>
    </row>
    <row r="1960" spans="1:10">
      <c r="A1960" t="s">
        <v>3784</v>
      </c>
      <c r="B1960" s="1">
        <v>45216</v>
      </c>
      <c r="C1960" t="s">
        <v>264</v>
      </c>
      <c r="D1960" t="s">
        <v>1676</v>
      </c>
      <c r="E1960" t="s">
        <v>1813</v>
      </c>
      <c r="F1960">
        <v>3</v>
      </c>
      <c r="G1960">
        <v>449.99</v>
      </c>
      <c r="H1960">
        <v>0.17</v>
      </c>
      <c r="I1960" t="s">
        <v>1829</v>
      </c>
      <c r="J1960">
        <v>1120.4751000000001</v>
      </c>
    </row>
    <row r="1961" spans="1:10">
      <c r="A1961" t="s">
        <v>3785</v>
      </c>
      <c r="B1961" s="1">
        <v>45639</v>
      </c>
      <c r="C1961" t="s">
        <v>806</v>
      </c>
      <c r="D1961" t="s">
        <v>1634</v>
      </c>
      <c r="E1961" t="s">
        <v>1792</v>
      </c>
      <c r="F1961">
        <v>2</v>
      </c>
      <c r="G1961">
        <v>249.02</v>
      </c>
      <c r="H1961">
        <v>0.01</v>
      </c>
      <c r="I1961" t="s">
        <v>1829</v>
      </c>
      <c r="J1961">
        <v>493.05959999999999</v>
      </c>
    </row>
    <row r="1962" spans="1:10">
      <c r="A1962" t="s">
        <v>3786</v>
      </c>
      <c r="B1962" s="1">
        <v>45454</v>
      </c>
      <c r="C1962" t="s">
        <v>467</v>
      </c>
      <c r="D1962" t="s">
        <v>1662</v>
      </c>
      <c r="E1962" t="s">
        <v>1813</v>
      </c>
      <c r="F1962">
        <v>3</v>
      </c>
      <c r="G1962">
        <v>223.64</v>
      </c>
      <c r="H1962">
        <v>0.05</v>
      </c>
      <c r="I1962" t="s">
        <v>1824</v>
      </c>
      <c r="J1962">
        <v>637.37399999999991</v>
      </c>
    </row>
    <row r="1963" spans="1:10">
      <c r="A1963" t="s">
        <v>3787</v>
      </c>
      <c r="B1963" s="1">
        <v>45934</v>
      </c>
      <c r="C1963" t="s">
        <v>375</v>
      </c>
      <c r="D1963" t="s">
        <v>1596</v>
      </c>
      <c r="E1963" t="s">
        <v>1769</v>
      </c>
      <c r="F1963">
        <v>2</v>
      </c>
      <c r="G1963">
        <v>92.94</v>
      </c>
      <c r="H1963">
        <v>0.12</v>
      </c>
      <c r="I1963" t="s">
        <v>1824</v>
      </c>
      <c r="J1963">
        <v>163.5744</v>
      </c>
    </row>
    <row r="1964" spans="1:10">
      <c r="A1964" t="s">
        <v>3788</v>
      </c>
      <c r="B1964" s="1">
        <v>45401</v>
      </c>
      <c r="C1964" t="s">
        <v>1130</v>
      </c>
      <c r="D1964" t="s">
        <v>1580</v>
      </c>
      <c r="E1964" t="s">
        <v>1761</v>
      </c>
      <c r="F1964">
        <v>4</v>
      </c>
      <c r="G1964">
        <v>268.3</v>
      </c>
      <c r="H1964">
        <v>0.02</v>
      </c>
      <c r="I1964" t="s">
        <v>1829</v>
      </c>
      <c r="J1964">
        <v>1051.7360000000001</v>
      </c>
    </row>
    <row r="1965" spans="1:10">
      <c r="A1965" t="s">
        <v>3789</v>
      </c>
      <c r="B1965" s="1">
        <v>45770</v>
      </c>
      <c r="C1965" t="s">
        <v>1368</v>
      </c>
      <c r="D1965" t="s">
        <v>1666</v>
      </c>
      <c r="E1965" t="s">
        <v>1813</v>
      </c>
      <c r="F1965">
        <v>4</v>
      </c>
      <c r="G1965">
        <v>835.61</v>
      </c>
      <c r="H1965">
        <v>0.03</v>
      </c>
      <c r="I1965" t="s">
        <v>1824</v>
      </c>
      <c r="J1965">
        <v>3242.1668</v>
      </c>
    </row>
    <row r="1966" spans="1:10">
      <c r="A1966" t="s">
        <v>3790</v>
      </c>
      <c r="B1966" s="1">
        <v>45405</v>
      </c>
      <c r="C1966" t="s">
        <v>1193</v>
      </c>
      <c r="D1966" t="s">
        <v>1684</v>
      </c>
      <c r="E1966" t="s">
        <v>1773</v>
      </c>
      <c r="F1966">
        <v>3</v>
      </c>
      <c r="G1966">
        <v>120.97</v>
      </c>
      <c r="H1966">
        <v>0.11</v>
      </c>
      <c r="I1966" t="s">
        <v>1824</v>
      </c>
      <c r="J1966">
        <v>322.98989999999998</v>
      </c>
    </row>
    <row r="1967" spans="1:10">
      <c r="A1967" t="s">
        <v>3791</v>
      </c>
      <c r="B1967" s="1">
        <v>45424</v>
      </c>
      <c r="C1967" t="s">
        <v>124</v>
      </c>
      <c r="D1967" t="s">
        <v>1628</v>
      </c>
      <c r="E1967" t="s">
        <v>1786</v>
      </c>
      <c r="F1967">
        <v>2</v>
      </c>
      <c r="G1967">
        <v>26.36</v>
      </c>
      <c r="H1967">
        <v>0.03</v>
      </c>
      <c r="I1967" t="s">
        <v>1829</v>
      </c>
      <c r="J1967">
        <v>51.138399999999997</v>
      </c>
    </row>
    <row r="1968" spans="1:10">
      <c r="A1968" t="s">
        <v>3792</v>
      </c>
      <c r="B1968" s="1">
        <v>45881</v>
      </c>
      <c r="C1968" t="s">
        <v>134</v>
      </c>
      <c r="D1968" t="s">
        <v>1702</v>
      </c>
      <c r="E1968" t="s">
        <v>1776</v>
      </c>
      <c r="F1968">
        <v>1</v>
      </c>
      <c r="G1968">
        <v>918.87</v>
      </c>
      <c r="H1968">
        <v>0.11</v>
      </c>
      <c r="I1968" t="s">
        <v>1826</v>
      </c>
      <c r="J1968">
        <v>817.79430000000002</v>
      </c>
    </row>
    <row r="1969" spans="1:10">
      <c r="A1969" t="s">
        <v>3793</v>
      </c>
      <c r="B1969" s="1">
        <v>45794</v>
      </c>
      <c r="C1969" t="s">
        <v>127</v>
      </c>
      <c r="D1969" t="s">
        <v>1682</v>
      </c>
      <c r="E1969" t="s">
        <v>1792</v>
      </c>
      <c r="F1969">
        <v>2</v>
      </c>
      <c r="G1969">
        <v>924.73</v>
      </c>
      <c r="H1969">
        <v>0.28999999999999998</v>
      </c>
      <c r="I1969" t="s">
        <v>1826</v>
      </c>
      <c r="J1969">
        <v>1313.1166000000001</v>
      </c>
    </row>
    <row r="1970" spans="1:10">
      <c r="A1970" t="s">
        <v>3794</v>
      </c>
      <c r="B1970" s="1">
        <v>45665</v>
      </c>
      <c r="C1970" t="s">
        <v>93</v>
      </c>
      <c r="D1970" t="s">
        <v>1572</v>
      </c>
      <c r="E1970" t="s">
        <v>1789</v>
      </c>
      <c r="F1970">
        <v>3</v>
      </c>
      <c r="G1970">
        <v>195.31</v>
      </c>
      <c r="H1970">
        <v>0.13</v>
      </c>
      <c r="I1970" t="s">
        <v>1829</v>
      </c>
      <c r="J1970">
        <v>509.75909999999999</v>
      </c>
    </row>
    <row r="1971" spans="1:10">
      <c r="A1971" t="s">
        <v>3795</v>
      </c>
      <c r="B1971" s="1">
        <v>45793</v>
      </c>
      <c r="C1971" t="s">
        <v>481</v>
      </c>
      <c r="D1971" t="s">
        <v>1624</v>
      </c>
      <c r="E1971" t="s">
        <v>1782</v>
      </c>
      <c r="F1971">
        <v>1</v>
      </c>
      <c r="G1971">
        <v>91.38</v>
      </c>
      <c r="H1971">
        <v>0.14000000000000001</v>
      </c>
      <c r="I1971" t="s">
        <v>1824</v>
      </c>
      <c r="J1971">
        <v>78.586799999999997</v>
      </c>
    </row>
    <row r="1972" spans="1:10">
      <c r="A1972" t="s">
        <v>3796</v>
      </c>
      <c r="B1972" s="1">
        <v>45563</v>
      </c>
      <c r="C1972" t="s">
        <v>1487</v>
      </c>
      <c r="D1972" t="s">
        <v>1720</v>
      </c>
      <c r="E1972" t="s">
        <v>1792</v>
      </c>
      <c r="F1972">
        <v>2</v>
      </c>
      <c r="G1972">
        <v>494.35</v>
      </c>
      <c r="H1972">
        <v>0.1</v>
      </c>
      <c r="I1972" t="s">
        <v>1824</v>
      </c>
      <c r="J1972">
        <v>889.83</v>
      </c>
    </row>
    <row r="1973" spans="1:10">
      <c r="A1973" t="s">
        <v>3797</v>
      </c>
      <c r="B1973" s="1">
        <v>45577</v>
      </c>
      <c r="C1973" t="s">
        <v>815</v>
      </c>
      <c r="D1973" t="s">
        <v>1596</v>
      </c>
      <c r="E1973" t="s">
        <v>1789</v>
      </c>
      <c r="F1973">
        <v>1</v>
      </c>
      <c r="G1973">
        <v>412.2</v>
      </c>
      <c r="H1973">
        <v>0.11</v>
      </c>
      <c r="I1973" t="s">
        <v>1824</v>
      </c>
      <c r="J1973">
        <v>366.858</v>
      </c>
    </row>
    <row r="1974" spans="1:10">
      <c r="A1974" t="s">
        <v>3798</v>
      </c>
      <c r="B1974" s="1">
        <v>45466</v>
      </c>
      <c r="C1974" t="s">
        <v>1229</v>
      </c>
      <c r="D1974" t="s">
        <v>1706</v>
      </c>
      <c r="E1974" t="s">
        <v>1804</v>
      </c>
      <c r="F1974">
        <v>1</v>
      </c>
      <c r="G1974">
        <v>650.47</v>
      </c>
      <c r="H1974">
        <v>0.13</v>
      </c>
      <c r="I1974" t="s">
        <v>1826</v>
      </c>
      <c r="J1974">
        <v>565.90890000000002</v>
      </c>
    </row>
    <row r="1975" spans="1:10">
      <c r="A1975" t="s">
        <v>3799</v>
      </c>
      <c r="B1975" s="1">
        <v>45256</v>
      </c>
      <c r="C1975" t="s">
        <v>520</v>
      </c>
      <c r="D1975" t="s">
        <v>1576</v>
      </c>
      <c r="E1975" t="s">
        <v>1794</v>
      </c>
      <c r="F1975">
        <v>1</v>
      </c>
      <c r="G1975">
        <v>68.209999999999994</v>
      </c>
      <c r="H1975">
        <v>0.05</v>
      </c>
      <c r="I1975" t="s">
        <v>1826</v>
      </c>
      <c r="J1975">
        <v>64.799499999999995</v>
      </c>
    </row>
    <row r="1976" spans="1:10">
      <c r="A1976" t="s">
        <v>3800</v>
      </c>
      <c r="B1976" s="1">
        <v>45886</v>
      </c>
      <c r="C1976" t="s">
        <v>461</v>
      </c>
      <c r="D1976" t="s">
        <v>1654</v>
      </c>
      <c r="E1976" t="s">
        <v>1779</v>
      </c>
      <c r="F1976">
        <v>2</v>
      </c>
      <c r="G1976">
        <v>842.89</v>
      </c>
      <c r="H1976">
        <v>0.25</v>
      </c>
      <c r="I1976" t="s">
        <v>1829</v>
      </c>
      <c r="J1976">
        <v>1264.335</v>
      </c>
    </row>
    <row r="1977" spans="1:10">
      <c r="A1977" t="s">
        <v>3801</v>
      </c>
      <c r="B1977" s="1">
        <v>45390</v>
      </c>
      <c r="C1977" t="s">
        <v>948</v>
      </c>
      <c r="D1977" t="s">
        <v>1555</v>
      </c>
      <c r="E1977" t="s">
        <v>1769</v>
      </c>
      <c r="F1977">
        <v>2</v>
      </c>
      <c r="G1977">
        <v>227.95</v>
      </c>
      <c r="H1977">
        <v>0.24</v>
      </c>
      <c r="I1977" t="s">
        <v>1829</v>
      </c>
      <c r="J1977">
        <v>346.48399999999998</v>
      </c>
    </row>
    <row r="1978" spans="1:10">
      <c r="A1978" t="s">
        <v>3802</v>
      </c>
      <c r="B1978" s="1">
        <v>45388</v>
      </c>
      <c r="C1978" t="s">
        <v>631</v>
      </c>
      <c r="D1978" t="s">
        <v>1680</v>
      </c>
      <c r="E1978" t="s">
        <v>1794</v>
      </c>
      <c r="F1978">
        <v>3</v>
      </c>
      <c r="G1978">
        <v>685.97</v>
      </c>
      <c r="H1978">
        <v>0.24</v>
      </c>
      <c r="I1978" t="s">
        <v>1826</v>
      </c>
      <c r="J1978">
        <v>1564.0116</v>
      </c>
    </row>
    <row r="1979" spans="1:10">
      <c r="A1979" t="s">
        <v>3803</v>
      </c>
      <c r="B1979" s="1">
        <v>45793</v>
      </c>
      <c r="C1979" t="s">
        <v>1142</v>
      </c>
      <c r="D1979" t="s">
        <v>1606</v>
      </c>
      <c r="E1979" t="s">
        <v>1761</v>
      </c>
      <c r="F1979">
        <v>1</v>
      </c>
      <c r="G1979">
        <v>722.57</v>
      </c>
      <c r="H1979">
        <v>0.18</v>
      </c>
      <c r="I1979" t="s">
        <v>1824</v>
      </c>
      <c r="J1979">
        <v>592.50740000000008</v>
      </c>
    </row>
    <row r="1980" spans="1:10">
      <c r="A1980" t="s">
        <v>3804</v>
      </c>
      <c r="B1980" s="1">
        <v>45615</v>
      </c>
      <c r="C1980" t="s">
        <v>475</v>
      </c>
      <c r="D1980" t="s">
        <v>1618</v>
      </c>
      <c r="E1980" t="s">
        <v>1773</v>
      </c>
      <c r="F1980">
        <v>3</v>
      </c>
      <c r="G1980">
        <v>585.54999999999995</v>
      </c>
      <c r="H1980">
        <v>0.14000000000000001</v>
      </c>
      <c r="I1980" t="s">
        <v>1829</v>
      </c>
      <c r="J1980">
        <v>1510.7190000000001</v>
      </c>
    </row>
    <row r="1981" spans="1:10">
      <c r="A1981" t="s">
        <v>3805</v>
      </c>
      <c r="B1981" s="1">
        <v>45666</v>
      </c>
      <c r="C1981" t="s">
        <v>975</v>
      </c>
      <c r="D1981" t="s">
        <v>1640</v>
      </c>
      <c r="E1981" t="s">
        <v>1797</v>
      </c>
      <c r="F1981">
        <v>2</v>
      </c>
      <c r="G1981">
        <v>635.80999999999995</v>
      </c>
      <c r="H1981">
        <v>0.13</v>
      </c>
      <c r="I1981" t="s">
        <v>1826</v>
      </c>
      <c r="J1981">
        <v>1106.3094000000001</v>
      </c>
    </row>
    <row r="1982" spans="1:10">
      <c r="A1982" t="s">
        <v>3806</v>
      </c>
      <c r="B1982" s="1">
        <v>45644</v>
      </c>
      <c r="C1982" t="s">
        <v>881</v>
      </c>
      <c r="D1982" t="s">
        <v>1576</v>
      </c>
      <c r="E1982" t="s">
        <v>1769</v>
      </c>
      <c r="F1982">
        <v>2</v>
      </c>
      <c r="G1982">
        <v>353.74</v>
      </c>
      <c r="H1982">
        <v>0.01</v>
      </c>
      <c r="I1982" t="s">
        <v>1824</v>
      </c>
      <c r="J1982">
        <v>700.40520000000004</v>
      </c>
    </row>
    <row r="1983" spans="1:10">
      <c r="A1983" t="s">
        <v>3807</v>
      </c>
      <c r="B1983" s="1">
        <v>45648</v>
      </c>
      <c r="C1983" t="s">
        <v>842</v>
      </c>
      <c r="D1983" t="s">
        <v>1620</v>
      </c>
      <c r="E1983" t="s">
        <v>1779</v>
      </c>
      <c r="F1983">
        <v>1</v>
      </c>
      <c r="G1983">
        <v>377.52</v>
      </c>
      <c r="H1983">
        <v>0.15</v>
      </c>
      <c r="I1983" t="s">
        <v>1824</v>
      </c>
      <c r="J1983">
        <v>320.892</v>
      </c>
    </row>
    <row r="1984" spans="1:10">
      <c r="A1984" t="s">
        <v>3808</v>
      </c>
      <c r="B1984" s="1">
        <v>45500</v>
      </c>
      <c r="C1984" t="s">
        <v>669</v>
      </c>
      <c r="D1984" t="s">
        <v>1684</v>
      </c>
      <c r="E1984" t="s">
        <v>1761</v>
      </c>
      <c r="F1984">
        <v>3</v>
      </c>
      <c r="G1984">
        <v>901.49</v>
      </c>
      <c r="H1984">
        <v>0</v>
      </c>
      <c r="I1984" t="s">
        <v>1824</v>
      </c>
      <c r="J1984">
        <v>2704.47</v>
      </c>
    </row>
    <row r="1985" spans="1:10">
      <c r="A1985" t="s">
        <v>3809</v>
      </c>
      <c r="B1985" s="1">
        <v>45806</v>
      </c>
      <c r="C1985" t="s">
        <v>654</v>
      </c>
      <c r="D1985" t="s">
        <v>1608</v>
      </c>
      <c r="E1985" t="s">
        <v>1773</v>
      </c>
      <c r="F1985">
        <v>1</v>
      </c>
      <c r="G1985">
        <v>563.01</v>
      </c>
      <c r="H1985">
        <v>0.1</v>
      </c>
      <c r="I1985" t="s">
        <v>1824</v>
      </c>
      <c r="J1985">
        <v>506.709</v>
      </c>
    </row>
    <row r="1986" spans="1:10">
      <c r="A1986" t="s">
        <v>3810</v>
      </c>
      <c r="B1986" s="1">
        <v>45365</v>
      </c>
      <c r="C1986" t="s">
        <v>198</v>
      </c>
      <c r="D1986" t="s">
        <v>1688</v>
      </c>
      <c r="E1986" t="s">
        <v>1776</v>
      </c>
      <c r="F1986">
        <v>4</v>
      </c>
      <c r="G1986">
        <v>167.25</v>
      </c>
      <c r="H1986">
        <v>0.11</v>
      </c>
      <c r="I1986" t="s">
        <v>1824</v>
      </c>
      <c r="J1986">
        <v>595.41</v>
      </c>
    </row>
    <row r="1987" spans="1:10">
      <c r="A1987" t="s">
        <v>3811</v>
      </c>
      <c r="B1987" s="1">
        <v>45229</v>
      </c>
      <c r="C1987" t="s">
        <v>1403</v>
      </c>
      <c r="D1987" t="s">
        <v>1668</v>
      </c>
      <c r="E1987" t="s">
        <v>1810</v>
      </c>
      <c r="F1987">
        <v>3</v>
      </c>
      <c r="G1987">
        <v>345.43</v>
      </c>
      <c r="H1987">
        <v>0.08</v>
      </c>
      <c r="I1987" t="s">
        <v>1829</v>
      </c>
      <c r="J1987">
        <v>953.38679999999999</v>
      </c>
    </row>
    <row r="1988" spans="1:10">
      <c r="A1988" t="s">
        <v>3812</v>
      </c>
      <c r="B1988" s="1">
        <v>45349</v>
      </c>
      <c r="C1988" t="s">
        <v>972</v>
      </c>
      <c r="D1988" t="s">
        <v>1712</v>
      </c>
      <c r="E1988" t="s">
        <v>1786</v>
      </c>
      <c r="F1988">
        <v>4</v>
      </c>
      <c r="G1988">
        <v>752.48</v>
      </c>
      <c r="H1988">
        <v>0.23</v>
      </c>
      <c r="I1988" t="s">
        <v>1824</v>
      </c>
      <c r="J1988">
        <v>2317.6383999999998</v>
      </c>
    </row>
    <row r="1989" spans="1:10">
      <c r="A1989" t="s">
        <v>3813</v>
      </c>
      <c r="B1989" s="1">
        <v>45886</v>
      </c>
      <c r="C1989" t="s">
        <v>1389</v>
      </c>
      <c r="D1989" t="s">
        <v>1662</v>
      </c>
      <c r="E1989" t="s">
        <v>1813</v>
      </c>
      <c r="F1989">
        <v>1</v>
      </c>
      <c r="G1989">
        <v>120.02</v>
      </c>
      <c r="H1989">
        <v>0.26</v>
      </c>
      <c r="I1989" t="s">
        <v>1824</v>
      </c>
      <c r="J1989">
        <v>88.814799999999991</v>
      </c>
    </row>
    <row r="1990" spans="1:10">
      <c r="A1990" t="s">
        <v>3814</v>
      </c>
      <c r="B1990" s="1">
        <v>45359</v>
      </c>
      <c r="C1990" t="s">
        <v>1017</v>
      </c>
      <c r="D1990" t="s">
        <v>1630</v>
      </c>
      <c r="E1990" t="s">
        <v>1782</v>
      </c>
      <c r="F1990">
        <v>3</v>
      </c>
      <c r="G1990">
        <v>146.71</v>
      </c>
      <c r="H1990">
        <v>0.28000000000000003</v>
      </c>
      <c r="I1990" t="s">
        <v>1824</v>
      </c>
      <c r="J1990">
        <v>316.89359999999999</v>
      </c>
    </row>
    <row r="1991" spans="1:10">
      <c r="A1991" t="s">
        <v>3815</v>
      </c>
      <c r="B1991" s="1">
        <v>45730</v>
      </c>
      <c r="C1991" t="s">
        <v>298</v>
      </c>
      <c r="D1991" t="s">
        <v>1676</v>
      </c>
      <c r="E1991" t="s">
        <v>1752</v>
      </c>
      <c r="F1991">
        <v>2</v>
      </c>
      <c r="G1991">
        <v>358.87</v>
      </c>
      <c r="H1991">
        <v>0.24</v>
      </c>
      <c r="I1991" t="s">
        <v>1824</v>
      </c>
      <c r="J1991">
        <v>545.48239999999998</v>
      </c>
    </row>
    <row r="1992" spans="1:10">
      <c r="A1992" t="s">
        <v>3816</v>
      </c>
      <c r="B1992" s="1">
        <v>45456</v>
      </c>
      <c r="C1992" t="s">
        <v>773</v>
      </c>
      <c r="D1992" t="s">
        <v>1652</v>
      </c>
      <c r="E1992" t="s">
        <v>1766</v>
      </c>
      <c r="F1992">
        <v>4</v>
      </c>
      <c r="G1992">
        <v>212.75</v>
      </c>
      <c r="H1992">
        <v>0.11</v>
      </c>
      <c r="I1992" t="s">
        <v>1829</v>
      </c>
      <c r="J1992">
        <v>757.39</v>
      </c>
    </row>
    <row r="1993" spans="1:10">
      <c r="A1993" t="s">
        <v>3817</v>
      </c>
      <c r="B1993" s="1">
        <v>45450</v>
      </c>
      <c r="C1993" t="s">
        <v>1029</v>
      </c>
      <c r="D1993" t="s">
        <v>1638</v>
      </c>
      <c r="E1993" t="s">
        <v>1792</v>
      </c>
      <c r="F1993">
        <v>1</v>
      </c>
      <c r="G1993">
        <v>183.47</v>
      </c>
      <c r="H1993">
        <v>0.17</v>
      </c>
      <c r="I1993" t="s">
        <v>1826</v>
      </c>
      <c r="J1993">
        <v>152.2801</v>
      </c>
    </row>
    <row r="1994" spans="1:10">
      <c r="A1994" t="s">
        <v>3818</v>
      </c>
      <c r="B1994" s="1">
        <v>45493</v>
      </c>
      <c r="C1994" t="s">
        <v>251</v>
      </c>
      <c r="D1994" t="s">
        <v>1726</v>
      </c>
      <c r="E1994" t="s">
        <v>1801</v>
      </c>
      <c r="F1994">
        <v>4</v>
      </c>
      <c r="G1994">
        <v>569.98</v>
      </c>
      <c r="H1994">
        <v>0.23</v>
      </c>
      <c r="I1994" t="s">
        <v>1824</v>
      </c>
      <c r="J1994">
        <v>1755.5383999999999</v>
      </c>
    </row>
    <row r="1995" spans="1:10">
      <c r="A1995" t="s">
        <v>3819</v>
      </c>
      <c r="B1995" s="1">
        <v>45274</v>
      </c>
      <c r="C1995" t="s">
        <v>1455</v>
      </c>
      <c r="D1995" t="s">
        <v>1590</v>
      </c>
      <c r="E1995" t="s">
        <v>1794</v>
      </c>
      <c r="F1995">
        <v>3</v>
      </c>
      <c r="G1995">
        <v>984.12</v>
      </c>
      <c r="H1995">
        <v>0.27</v>
      </c>
      <c r="I1995" t="s">
        <v>1824</v>
      </c>
      <c r="J1995">
        <v>2155.2228</v>
      </c>
    </row>
    <row r="1996" spans="1:10">
      <c r="A1996" t="s">
        <v>3820</v>
      </c>
      <c r="B1996" s="1">
        <v>45844</v>
      </c>
      <c r="C1996" t="s">
        <v>1458</v>
      </c>
      <c r="D1996" t="s">
        <v>1716</v>
      </c>
      <c r="E1996" t="s">
        <v>1782</v>
      </c>
      <c r="F1996">
        <v>1</v>
      </c>
      <c r="G1996">
        <v>905.23</v>
      </c>
      <c r="H1996">
        <v>0</v>
      </c>
      <c r="I1996" t="s">
        <v>1824</v>
      </c>
      <c r="J1996">
        <v>905.23</v>
      </c>
    </row>
    <row r="1997" spans="1:10">
      <c r="A1997" t="s">
        <v>3821</v>
      </c>
      <c r="B1997" s="1">
        <v>45264</v>
      </c>
      <c r="C1997" t="s">
        <v>613</v>
      </c>
      <c r="D1997" t="s">
        <v>1746</v>
      </c>
      <c r="E1997" t="s">
        <v>1813</v>
      </c>
      <c r="F1997">
        <v>3</v>
      </c>
      <c r="G1997">
        <v>112.77</v>
      </c>
      <c r="H1997">
        <v>0.19</v>
      </c>
      <c r="I1997" t="s">
        <v>1824</v>
      </c>
      <c r="J1997">
        <v>274.03109999999998</v>
      </c>
    </row>
    <row r="1998" spans="1:10">
      <c r="A1998" t="s">
        <v>3822</v>
      </c>
      <c r="B1998" s="1">
        <v>45773</v>
      </c>
      <c r="C1998" t="s">
        <v>538</v>
      </c>
      <c r="D1998" t="s">
        <v>1618</v>
      </c>
      <c r="E1998" t="s">
        <v>1782</v>
      </c>
      <c r="F1998">
        <v>3</v>
      </c>
      <c r="G1998">
        <v>875.99</v>
      </c>
      <c r="H1998">
        <v>0.09</v>
      </c>
      <c r="I1998" t="s">
        <v>1826</v>
      </c>
      <c r="J1998">
        <v>2391.4526999999998</v>
      </c>
    </row>
    <row r="1999" spans="1:10">
      <c r="A1999" t="s">
        <v>3823</v>
      </c>
      <c r="B1999" s="1">
        <v>45460</v>
      </c>
      <c r="C1999" t="s">
        <v>441</v>
      </c>
      <c r="D1999" t="s">
        <v>1726</v>
      </c>
      <c r="E1999" t="s">
        <v>1789</v>
      </c>
      <c r="F1999">
        <v>2</v>
      </c>
      <c r="G1999">
        <v>685.31</v>
      </c>
      <c r="H1999">
        <v>0.26</v>
      </c>
      <c r="I1999" t="s">
        <v>1826</v>
      </c>
      <c r="J1999">
        <v>1014.2588</v>
      </c>
    </row>
    <row r="2000" spans="1:10">
      <c r="A2000" t="s">
        <v>3824</v>
      </c>
      <c r="B2000" s="1">
        <v>45607</v>
      </c>
      <c r="C2000" t="s">
        <v>198</v>
      </c>
      <c r="D2000" t="s">
        <v>1670</v>
      </c>
      <c r="E2000" t="s">
        <v>1792</v>
      </c>
      <c r="F2000">
        <v>3</v>
      </c>
      <c r="G2000">
        <v>945.37</v>
      </c>
      <c r="H2000">
        <v>0.05</v>
      </c>
      <c r="I2000" t="s">
        <v>1824</v>
      </c>
      <c r="J2000">
        <v>2694.3045000000002</v>
      </c>
    </row>
    <row r="2001" spans="1:10">
      <c r="A2001" t="s">
        <v>3825</v>
      </c>
      <c r="B2001" s="1">
        <v>45267</v>
      </c>
      <c r="C2001" t="s">
        <v>100</v>
      </c>
      <c r="D2001" t="s">
        <v>1700</v>
      </c>
      <c r="E2001" t="s">
        <v>1813</v>
      </c>
      <c r="F2001">
        <v>3</v>
      </c>
      <c r="G2001">
        <v>68.45</v>
      </c>
      <c r="H2001">
        <v>0.17</v>
      </c>
      <c r="I2001" t="s">
        <v>1826</v>
      </c>
      <c r="J2001">
        <v>170.44049999999999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B9804-5AB1-47BC-8742-C8FC215BE1B2}">
  <dimension ref="A1:H501"/>
  <sheetViews>
    <sheetView workbookViewId="0">
      <selection activeCell="A3" sqref="A2:H501"/>
    </sheetView>
  </sheetViews>
  <sheetFormatPr defaultRowHeight="14.4"/>
  <cols>
    <col min="1" max="1" width="18.33203125" customWidth="1"/>
    <col min="2" max="2" width="20.109375" bestFit="1" customWidth="1"/>
    <col min="3" max="3" width="11.5546875" customWidth="1"/>
    <col min="4" max="4" width="13.5546875" customWidth="1"/>
    <col min="5" max="5" width="20.6640625" bestFit="1" customWidth="1"/>
    <col min="6" max="6" width="14" bestFit="1" customWidth="1"/>
    <col min="7" max="7" width="16" customWidth="1"/>
    <col min="8" max="8" width="19.21875" customWidth="1"/>
    <col min="10" max="10" width="12.5546875" bestFit="1" customWidth="1"/>
    <col min="11" max="11" width="19.88671875" bestFit="1" customWidth="1"/>
    <col min="12" max="12" width="13.88671875" bestFit="1" customWidth="1"/>
  </cols>
  <sheetData>
    <row r="1" spans="1:8">
      <c r="A1" s="2" t="s">
        <v>0</v>
      </c>
      <c r="B1" s="2" t="s">
        <v>1</v>
      </c>
      <c r="C1" s="2" t="s">
        <v>2</v>
      </c>
      <c r="D1" s="2" t="s">
        <v>3</v>
      </c>
      <c r="E1" s="2" t="s">
        <v>4</v>
      </c>
      <c r="F1" s="2" t="s">
        <v>5</v>
      </c>
      <c r="G1" s="2" t="s">
        <v>6</v>
      </c>
      <c r="H1" s="2" t="s">
        <v>7</v>
      </c>
    </row>
    <row r="2" spans="1:8">
      <c r="A2" s="43" t="s">
        <v>8</v>
      </c>
      <c r="B2" s="43" t="s">
        <v>3986</v>
      </c>
      <c r="C2" s="43">
        <v>55</v>
      </c>
      <c r="D2" s="43" t="s">
        <v>9</v>
      </c>
      <c r="E2" s="43" t="s">
        <v>10</v>
      </c>
      <c r="F2" s="43" t="s">
        <v>11</v>
      </c>
      <c r="G2" s="43" t="s">
        <v>12</v>
      </c>
      <c r="H2" s="43" t="s">
        <v>19</v>
      </c>
    </row>
    <row r="3" spans="1:8">
      <c r="A3" s="43" t="s">
        <v>14</v>
      </c>
      <c r="B3" s="43" t="s">
        <v>15</v>
      </c>
      <c r="C3" s="43">
        <v>26</v>
      </c>
      <c r="D3" s="43" t="s">
        <v>16</v>
      </c>
      <c r="E3" s="43" t="s">
        <v>17</v>
      </c>
      <c r="F3" s="43" t="s">
        <v>18</v>
      </c>
      <c r="G3" s="43" t="s">
        <v>12</v>
      </c>
      <c r="H3" s="43" t="s">
        <v>19</v>
      </c>
    </row>
    <row r="4" spans="1:8">
      <c r="A4" s="43" t="s">
        <v>20</v>
      </c>
      <c r="B4" s="43" t="s">
        <v>3967</v>
      </c>
      <c r="C4" s="43">
        <v>29</v>
      </c>
      <c r="D4" s="43" t="s">
        <v>16</v>
      </c>
      <c r="E4" s="43" t="s">
        <v>21</v>
      </c>
      <c r="F4" s="43" t="s">
        <v>22</v>
      </c>
      <c r="G4" s="43" t="s">
        <v>12</v>
      </c>
      <c r="H4" s="43" t="s">
        <v>19</v>
      </c>
    </row>
    <row r="5" spans="1:8">
      <c r="A5" s="43" t="s">
        <v>23</v>
      </c>
      <c r="B5" s="43" t="s">
        <v>3968</v>
      </c>
      <c r="C5" s="43">
        <v>59</v>
      </c>
      <c r="D5" s="43" t="s">
        <v>16</v>
      </c>
      <c r="E5" s="43" t="s">
        <v>24</v>
      </c>
      <c r="F5" s="43" t="s">
        <v>25</v>
      </c>
      <c r="G5" s="43" t="s">
        <v>12</v>
      </c>
      <c r="H5" s="43" t="s">
        <v>26</v>
      </c>
    </row>
    <row r="6" spans="1:8">
      <c r="A6" s="43" t="s">
        <v>27</v>
      </c>
      <c r="B6" s="43" t="s">
        <v>28</v>
      </c>
      <c r="C6" s="43">
        <v>64</v>
      </c>
      <c r="D6" s="43" t="s">
        <v>16</v>
      </c>
      <c r="E6" s="43" t="s">
        <v>29</v>
      </c>
      <c r="F6" s="43" t="s">
        <v>30</v>
      </c>
      <c r="G6" s="43" t="s">
        <v>12</v>
      </c>
      <c r="H6" s="43" t="s">
        <v>31</v>
      </c>
    </row>
    <row r="7" spans="1:8">
      <c r="A7" s="43" t="s">
        <v>32</v>
      </c>
      <c r="B7" s="43" t="s">
        <v>33</v>
      </c>
      <c r="C7" s="43">
        <v>24</v>
      </c>
      <c r="D7" s="43" t="s">
        <v>9</v>
      </c>
      <c r="E7" s="43" t="s">
        <v>34</v>
      </c>
      <c r="F7" s="43" t="s">
        <v>35</v>
      </c>
      <c r="G7" s="43" t="s">
        <v>12</v>
      </c>
      <c r="H7" s="43" t="s">
        <v>26</v>
      </c>
    </row>
    <row r="8" spans="1:8">
      <c r="A8" s="43" t="s">
        <v>36</v>
      </c>
      <c r="B8" s="43" t="s">
        <v>37</v>
      </c>
      <c r="C8" s="43">
        <v>29</v>
      </c>
      <c r="D8" s="43" t="s">
        <v>16</v>
      </c>
      <c r="E8" s="43" t="s">
        <v>38</v>
      </c>
      <c r="F8" s="43" t="s">
        <v>39</v>
      </c>
      <c r="G8" s="43" t="s">
        <v>12</v>
      </c>
      <c r="H8" s="43" t="s">
        <v>19</v>
      </c>
    </row>
    <row r="9" spans="1:8">
      <c r="A9" s="43" t="s">
        <v>40</v>
      </c>
      <c r="B9" s="43" t="s">
        <v>41</v>
      </c>
      <c r="C9" s="43">
        <v>29</v>
      </c>
      <c r="D9" s="43" t="s">
        <v>16</v>
      </c>
      <c r="E9" s="43" t="s">
        <v>42</v>
      </c>
      <c r="F9" s="43" t="s">
        <v>43</v>
      </c>
      <c r="G9" s="43" t="s">
        <v>12</v>
      </c>
      <c r="H9" s="43" t="s">
        <v>26</v>
      </c>
    </row>
    <row r="10" spans="1:8">
      <c r="A10" s="43" t="s">
        <v>44</v>
      </c>
      <c r="B10" s="43" t="s">
        <v>45</v>
      </c>
      <c r="C10" s="43">
        <v>53</v>
      </c>
      <c r="D10" s="43" t="s">
        <v>16</v>
      </c>
      <c r="E10" s="43" t="s">
        <v>46</v>
      </c>
      <c r="F10" s="43" t="s">
        <v>47</v>
      </c>
      <c r="G10" s="43" t="s">
        <v>12</v>
      </c>
      <c r="H10" s="43" t="s">
        <v>13</v>
      </c>
    </row>
    <row r="11" spans="1:8">
      <c r="A11" s="43" t="s">
        <v>48</v>
      </c>
      <c r="B11" s="43" t="s">
        <v>49</v>
      </c>
      <c r="C11" s="43">
        <v>64</v>
      </c>
      <c r="D11" s="43" t="s">
        <v>9</v>
      </c>
      <c r="E11" s="43" t="s">
        <v>50</v>
      </c>
      <c r="F11" s="43" t="s">
        <v>51</v>
      </c>
      <c r="G11" s="43" t="s">
        <v>12</v>
      </c>
      <c r="H11" s="43" t="s">
        <v>19</v>
      </c>
    </row>
    <row r="12" spans="1:8">
      <c r="A12" s="43" t="s">
        <v>52</v>
      </c>
      <c r="B12" s="43" t="s">
        <v>53</v>
      </c>
      <c r="C12" s="43">
        <v>53</v>
      </c>
      <c r="D12" s="43" t="s">
        <v>9</v>
      </c>
      <c r="E12" s="43" t="s">
        <v>54</v>
      </c>
      <c r="F12" s="43" t="s">
        <v>51</v>
      </c>
      <c r="G12" s="43" t="s">
        <v>12</v>
      </c>
      <c r="H12" s="43" t="s">
        <v>26</v>
      </c>
    </row>
    <row r="13" spans="1:8">
      <c r="A13" s="43" t="s">
        <v>55</v>
      </c>
      <c r="B13" s="43" t="s">
        <v>56</v>
      </c>
      <c r="C13" s="43">
        <v>28</v>
      </c>
      <c r="D13" s="43" t="s">
        <v>16</v>
      </c>
      <c r="E13" s="43" t="s">
        <v>57</v>
      </c>
      <c r="F13" s="43" t="s">
        <v>58</v>
      </c>
      <c r="G13" s="43" t="s">
        <v>12</v>
      </c>
      <c r="H13" s="43" t="s">
        <v>13</v>
      </c>
    </row>
    <row r="14" spans="1:8">
      <c r="A14" s="43" t="s">
        <v>59</v>
      </c>
      <c r="B14" s="43" t="s">
        <v>60</v>
      </c>
      <c r="C14" s="43">
        <v>55</v>
      </c>
      <c r="D14" s="43" t="s">
        <v>16</v>
      </c>
      <c r="E14" s="43" t="s">
        <v>61</v>
      </c>
      <c r="F14" s="43" t="s">
        <v>62</v>
      </c>
      <c r="G14" s="43" t="s">
        <v>12</v>
      </c>
      <c r="H14" s="43" t="s">
        <v>19</v>
      </c>
    </row>
    <row r="15" spans="1:8">
      <c r="A15" s="43" t="s">
        <v>63</v>
      </c>
      <c r="B15" s="43" t="s">
        <v>64</v>
      </c>
      <c r="C15" s="43">
        <v>32</v>
      </c>
      <c r="D15" s="43" t="s">
        <v>16</v>
      </c>
      <c r="E15" s="43" t="s">
        <v>65</v>
      </c>
      <c r="F15" s="43" t="s">
        <v>66</v>
      </c>
      <c r="G15" s="43" t="s">
        <v>12</v>
      </c>
      <c r="H15" s="43" t="s">
        <v>31</v>
      </c>
    </row>
    <row r="16" spans="1:8">
      <c r="A16" s="43" t="s">
        <v>67</v>
      </c>
      <c r="B16" s="43" t="s">
        <v>68</v>
      </c>
      <c r="C16" s="43">
        <v>53</v>
      </c>
      <c r="D16" s="43" t="s">
        <v>16</v>
      </c>
      <c r="E16" s="43" t="s">
        <v>69</v>
      </c>
      <c r="F16" s="43" t="s">
        <v>70</v>
      </c>
      <c r="G16" s="43" t="s">
        <v>12</v>
      </c>
      <c r="H16" s="43" t="s">
        <v>31</v>
      </c>
    </row>
    <row r="17" spans="1:8">
      <c r="A17" s="43" t="s">
        <v>71</v>
      </c>
      <c r="B17" s="43" t="s">
        <v>72</v>
      </c>
      <c r="C17" s="43">
        <v>49</v>
      </c>
      <c r="D17" s="43" t="s">
        <v>16</v>
      </c>
      <c r="E17" s="43" t="s">
        <v>73</v>
      </c>
      <c r="F17" s="43" t="s">
        <v>74</v>
      </c>
      <c r="G17" s="43" t="s">
        <v>12</v>
      </c>
      <c r="H17" s="43" t="s">
        <v>19</v>
      </c>
    </row>
    <row r="18" spans="1:8">
      <c r="A18" s="43" t="s">
        <v>75</v>
      </c>
      <c r="B18" s="43" t="s">
        <v>76</v>
      </c>
      <c r="C18" s="43">
        <v>24</v>
      </c>
      <c r="D18" s="43" t="s">
        <v>16</v>
      </c>
      <c r="E18" s="43" t="s">
        <v>77</v>
      </c>
      <c r="F18" s="43" t="s">
        <v>51</v>
      </c>
      <c r="G18" s="43" t="s">
        <v>12</v>
      </c>
      <c r="H18" s="43" t="s">
        <v>26</v>
      </c>
    </row>
    <row r="19" spans="1:8">
      <c r="A19" s="43" t="s">
        <v>78</v>
      </c>
      <c r="B19" s="43" t="s">
        <v>79</v>
      </c>
      <c r="C19" s="43">
        <v>60</v>
      </c>
      <c r="D19" s="43" t="s">
        <v>16</v>
      </c>
      <c r="E19" s="43" t="s">
        <v>80</v>
      </c>
      <c r="F19" s="43" t="s">
        <v>81</v>
      </c>
      <c r="G19" s="43" t="s">
        <v>12</v>
      </c>
      <c r="H19" s="43" t="s">
        <v>19</v>
      </c>
    </row>
    <row r="20" spans="1:8">
      <c r="A20" s="43" t="s">
        <v>82</v>
      </c>
      <c r="B20" s="43" t="s">
        <v>83</v>
      </c>
      <c r="C20" s="43">
        <v>43</v>
      </c>
      <c r="D20" s="43" t="s">
        <v>9</v>
      </c>
      <c r="E20" s="43" t="s">
        <v>84</v>
      </c>
      <c r="F20" s="43" t="s">
        <v>62</v>
      </c>
      <c r="G20" s="43" t="s">
        <v>12</v>
      </c>
      <c r="H20" s="43" t="s">
        <v>19</v>
      </c>
    </row>
    <row r="21" spans="1:8">
      <c r="A21" s="43" t="s">
        <v>85</v>
      </c>
      <c r="B21" s="43" t="s">
        <v>86</v>
      </c>
      <c r="C21" s="43">
        <v>46</v>
      </c>
      <c r="D21" s="43" t="s">
        <v>16</v>
      </c>
      <c r="E21" s="43" t="s">
        <v>87</v>
      </c>
      <c r="F21" s="43" t="s">
        <v>88</v>
      </c>
      <c r="G21" s="43" t="s">
        <v>12</v>
      </c>
      <c r="H21" s="43" t="s">
        <v>19</v>
      </c>
    </row>
    <row r="22" spans="1:8">
      <c r="A22" s="43" t="s">
        <v>89</v>
      </c>
      <c r="B22" s="43" t="s">
        <v>90</v>
      </c>
      <c r="C22" s="43">
        <v>59</v>
      </c>
      <c r="D22" s="43" t="s">
        <v>9</v>
      </c>
      <c r="E22" s="43" t="s">
        <v>91</v>
      </c>
      <c r="F22" s="43" t="s">
        <v>92</v>
      </c>
      <c r="G22" s="43" t="s">
        <v>12</v>
      </c>
      <c r="H22" s="43" t="s">
        <v>31</v>
      </c>
    </row>
    <row r="23" spans="1:8">
      <c r="A23" s="43" t="s">
        <v>93</v>
      </c>
      <c r="B23" s="43" t="s">
        <v>94</v>
      </c>
      <c r="C23" s="43">
        <v>36</v>
      </c>
      <c r="D23" s="43" t="s">
        <v>16</v>
      </c>
      <c r="E23" s="43" t="s">
        <v>95</v>
      </c>
      <c r="F23" s="43" t="s">
        <v>96</v>
      </c>
      <c r="G23" s="43" t="s">
        <v>12</v>
      </c>
      <c r="H23" s="43" t="s">
        <v>13</v>
      </c>
    </row>
    <row r="24" spans="1:8">
      <c r="A24" s="43" t="s">
        <v>97</v>
      </c>
      <c r="B24" s="43" t="s">
        <v>3987</v>
      </c>
      <c r="C24" s="43">
        <v>33</v>
      </c>
      <c r="D24" s="43" t="s">
        <v>16</v>
      </c>
      <c r="E24" s="43" t="s">
        <v>98</v>
      </c>
      <c r="F24" s="43" t="s">
        <v>99</v>
      </c>
      <c r="G24" s="43" t="s">
        <v>12</v>
      </c>
      <c r="H24" s="43" t="s">
        <v>31</v>
      </c>
    </row>
    <row r="25" spans="1:8">
      <c r="A25" s="43" t="s">
        <v>100</v>
      </c>
      <c r="B25" s="43" t="s">
        <v>101</v>
      </c>
      <c r="C25" s="43">
        <v>52</v>
      </c>
      <c r="D25" s="43" t="s">
        <v>16</v>
      </c>
      <c r="E25" s="43" t="s">
        <v>102</v>
      </c>
      <c r="F25" s="43" t="s">
        <v>35</v>
      </c>
      <c r="G25" s="43" t="s">
        <v>12</v>
      </c>
      <c r="H25" s="43" t="s">
        <v>31</v>
      </c>
    </row>
    <row r="26" spans="1:8">
      <c r="A26" s="43" t="s">
        <v>103</v>
      </c>
      <c r="B26" s="43" t="s">
        <v>104</v>
      </c>
      <c r="C26" s="43">
        <v>40</v>
      </c>
      <c r="D26" s="43" t="s">
        <v>9</v>
      </c>
      <c r="E26" s="43" t="s">
        <v>105</v>
      </c>
      <c r="F26" s="43" t="s">
        <v>106</v>
      </c>
      <c r="G26" s="43" t="s">
        <v>12</v>
      </c>
      <c r="H26" s="43" t="s">
        <v>19</v>
      </c>
    </row>
    <row r="27" spans="1:8">
      <c r="A27" s="43" t="s">
        <v>107</v>
      </c>
      <c r="B27" s="43" t="s">
        <v>108</v>
      </c>
      <c r="C27" s="43">
        <v>59</v>
      </c>
      <c r="D27" s="43" t="s">
        <v>16</v>
      </c>
      <c r="E27" s="43" t="s">
        <v>109</v>
      </c>
      <c r="F27" s="43" t="s">
        <v>30</v>
      </c>
      <c r="G27" s="43" t="s">
        <v>12</v>
      </c>
      <c r="H27" s="43" t="s">
        <v>26</v>
      </c>
    </row>
    <row r="28" spans="1:8">
      <c r="A28" s="43" t="s">
        <v>110</v>
      </c>
      <c r="B28" s="43" t="s">
        <v>111</v>
      </c>
      <c r="C28" s="43">
        <v>18</v>
      </c>
      <c r="D28" s="43" t="s">
        <v>16</v>
      </c>
      <c r="E28" s="43" t="s">
        <v>112</v>
      </c>
      <c r="F28" s="43" t="s">
        <v>113</v>
      </c>
      <c r="G28" s="43" t="s">
        <v>12</v>
      </c>
      <c r="H28" s="43" t="s">
        <v>13</v>
      </c>
    </row>
    <row r="29" spans="1:8">
      <c r="A29" s="43" t="s">
        <v>114</v>
      </c>
      <c r="B29" s="43" t="s">
        <v>115</v>
      </c>
      <c r="C29" s="43">
        <v>31</v>
      </c>
      <c r="D29" s="43" t="s">
        <v>9</v>
      </c>
      <c r="E29" s="43" t="s">
        <v>116</v>
      </c>
      <c r="F29" s="43" t="s">
        <v>117</v>
      </c>
      <c r="G29" s="43" t="s">
        <v>12</v>
      </c>
      <c r="H29" s="43" t="s">
        <v>19</v>
      </c>
    </row>
    <row r="30" spans="1:8">
      <c r="A30" s="43" t="s">
        <v>118</v>
      </c>
      <c r="B30" s="43" t="s">
        <v>119</v>
      </c>
      <c r="C30" s="43">
        <v>27</v>
      </c>
      <c r="D30" s="43" t="s">
        <v>16</v>
      </c>
      <c r="E30" s="43" t="s">
        <v>120</v>
      </c>
      <c r="F30" s="43" t="s">
        <v>88</v>
      </c>
      <c r="G30" s="43" t="s">
        <v>12</v>
      </c>
      <c r="H30" s="43" t="s">
        <v>19</v>
      </c>
    </row>
    <row r="31" spans="1:8">
      <c r="A31" s="43" t="s">
        <v>121</v>
      </c>
      <c r="B31" s="43" t="s">
        <v>122</v>
      </c>
      <c r="C31" s="43">
        <v>54</v>
      </c>
      <c r="D31" s="43" t="s">
        <v>16</v>
      </c>
      <c r="E31" s="43" t="s">
        <v>123</v>
      </c>
      <c r="F31" s="43" t="s">
        <v>30</v>
      </c>
      <c r="G31" s="43" t="s">
        <v>12</v>
      </c>
      <c r="H31" s="43" t="s">
        <v>31</v>
      </c>
    </row>
    <row r="32" spans="1:8">
      <c r="A32" s="43" t="s">
        <v>124</v>
      </c>
      <c r="B32" s="43" t="s">
        <v>125</v>
      </c>
      <c r="C32" s="43">
        <v>64</v>
      </c>
      <c r="D32" s="43" t="s">
        <v>16</v>
      </c>
      <c r="E32" s="43" t="s">
        <v>126</v>
      </c>
      <c r="F32" s="43" t="s">
        <v>51</v>
      </c>
      <c r="G32" s="43" t="s">
        <v>12</v>
      </c>
      <c r="H32" s="43" t="s">
        <v>26</v>
      </c>
    </row>
    <row r="33" spans="1:8">
      <c r="A33" s="43" t="s">
        <v>127</v>
      </c>
      <c r="B33" s="43" t="s">
        <v>128</v>
      </c>
      <c r="C33" s="43">
        <v>41</v>
      </c>
      <c r="D33" s="43" t="s">
        <v>9</v>
      </c>
      <c r="E33" s="43" t="s">
        <v>129</v>
      </c>
      <c r="F33" s="43" t="s">
        <v>35</v>
      </c>
      <c r="G33" s="43" t="s">
        <v>12</v>
      </c>
      <c r="H33" s="43" t="s">
        <v>31</v>
      </c>
    </row>
    <row r="34" spans="1:8">
      <c r="A34" s="43" t="s">
        <v>130</v>
      </c>
      <c r="B34" s="43" t="s">
        <v>131</v>
      </c>
      <c r="C34" s="43">
        <v>48</v>
      </c>
      <c r="D34" s="43" t="s">
        <v>16</v>
      </c>
      <c r="E34" s="43" t="s">
        <v>132</v>
      </c>
      <c r="F34" s="43" t="s">
        <v>133</v>
      </c>
      <c r="G34" s="43" t="s">
        <v>12</v>
      </c>
      <c r="H34" s="43" t="s">
        <v>13</v>
      </c>
    </row>
    <row r="35" spans="1:8">
      <c r="A35" s="43" t="s">
        <v>134</v>
      </c>
      <c r="B35" s="43" t="s">
        <v>3969</v>
      </c>
      <c r="C35" s="43">
        <v>25</v>
      </c>
      <c r="D35" s="43" t="s">
        <v>9</v>
      </c>
      <c r="E35" s="43" t="s">
        <v>136</v>
      </c>
      <c r="F35" s="43" t="s">
        <v>96</v>
      </c>
      <c r="G35" s="43" t="s">
        <v>12</v>
      </c>
      <c r="H35" s="43" t="s">
        <v>19</v>
      </c>
    </row>
    <row r="36" spans="1:8">
      <c r="A36" s="43" t="s">
        <v>137</v>
      </c>
      <c r="B36" s="43" t="s">
        <v>138</v>
      </c>
      <c r="C36" s="43">
        <v>27</v>
      </c>
      <c r="D36" s="43" t="s">
        <v>16</v>
      </c>
      <c r="E36" s="43" t="s">
        <v>139</v>
      </c>
      <c r="F36" s="43" t="s">
        <v>140</v>
      </c>
      <c r="G36" s="43" t="s">
        <v>12</v>
      </c>
      <c r="H36" s="43" t="s">
        <v>19</v>
      </c>
    </row>
    <row r="37" spans="1:8">
      <c r="A37" s="43" t="s">
        <v>141</v>
      </c>
      <c r="B37" s="43" t="s">
        <v>142</v>
      </c>
      <c r="C37" s="43">
        <v>52</v>
      </c>
      <c r="D37" s="43" t="s">
        <v>9</v>
      </c>
      <c r="E37" s="43" t="s">
        <v>143</v>
      </c>
      <c r="F37" s="43" t="s">
        <v>18</v>
      </c>
      <c r="G37" s="43" t="s">
        <v>12</v>
      </c>
      <c r="H37" s="43" t="s">
        <v>31</v>
      </c>
    </row>
    <row r="38" spans="1:8">
      <c r="A38" s="43" t="s">
        <v>144</v>
      </c>
      <c r="B38" s="43" t="s">
        <v>145</v>
      </c>
      <c r="C38" s="43">
        <v>20</v>
      </c>
      <c r="D38" s="43" t="s">
        <v>16</v>
      </c>
      <c r="E38" s="43" t="s">
        <v>146</v>
      </c>
      <c r="F38" s="43" t="s">
        <v>81</v>
      </c>
      <c r="G38" s="43" t="s">
        <v>12</v>
      </c>
      <c r="H38" s="43" t="s">
        <v>13</v>
      </c>
    </row>
    <row r="39" spans="1:8">
      <c r="A39" s="43" t="s">
        <v>147</v>
      </c>
      <c r="B39" s="43" t="s">
        <v>148</v>
      </c>
      <c r="C39" s="43">
        <v>27</v>
      </c>
      <c r="D39" s="43" t="s">
        <v>16</v>
      </c>
      <c r="E39" s="43" t="s">
        <v>149</v>
      </c>
      <c r="F39" s="43" t="s">
        <v>39</v>
      </c>
      <c r="G39" s="43" t="s">
        <v>12</v>
      </c>
      <c r="H39" s="43" t="s">
        <v>19</v>
      </c>
    </row>
    <row r="40" spans="1:8">
      <c r="A40" s="43" t="s">
        <v>150</v>
      </c>
      <c r="B40" s="43" t="s">
        <v>151</v>
      </c>
      <c r="C40" s="43">
        <v>35</v>
      </c>
      <c r="D40" s="43" t="s">
        <v>16</v>
      </c>
      <c r="E40" s="43" t="s">
        <v>152</v>
      </c>
      <c r="F40" s="43" t="s">
        <v>18</v>
      </c>
      <c r="G40" s="43" t="s">
        <v>12</v>
      </c>
      <c r="H40" s="43" t="s">
        <v>26</v>
      </c>
    </row>
    <row r="41" spans="1:8">
      <c r="A41" s="43" t="s">
        <v>153</v>
      </c>
      <c r="B41" s="43" t="s">
        <v>154</v>
      </c>
      <c r="C41" s="43">
        <v>55</v>
      </c>
      <c r="D41" s="43" t="s">
        <v>16</v>
      </c>
      <c r="E41" s="43" t="s">
        <v>155</v>
      </c>
      <c r="F41" s="43" t="s">
        <v>156</v>
      </c>
      <c r="G41" s="43" t="s">
        <v>12</v>
      </c>
      <c r="H41" s="43" t="s">
        <v>13</v>
      </c>
    </row>
    <row r="42" spans="1:8">
      <c r="A42" s="43" t="s">
        <v>157</v>
      </c>
      <c r="B42" s="43" t="s">
        <v>158</v>
      </c>
      <c r="C42" s="43">
        <v>50</v>
      </c>
      <c r="D42" s="43" t="s">
        <v>9</v>
      </c>
      <c r="E42" s="43" t="s">
        <v>159</v>
      </c>
      <c r="F42" s="43" t="s">
        <v>62</v>
      </c>
      <c r="G42" s="43" t="s">
        <v>12</v>
      </c>
      <c r="H42" s="43" t="s">
        <v>13</v>
      </c>
    </row>
    <row r="43" spans="1:8">
      <c r="A43" s="43" t="s">
        <v>160</v>
      </c>
      <c r="B43" s="43" t="s">
        <v>161</v>
      </c>
      <c r="C43" s="43">
        <v>21</v>
      </c>
      <c r="D43" s="43" t="s">
        <v>9</v>
      </c>
      <c r="E43" s="43" t="s">
        <v>162</v>
      </c>
      <c r="F43" s="43" t="s">
        <v>163</v>
      </c>
      <c r="G43" s="43" t="s">
        <v>12</v>
      </c>
      <c r="H43" s="43" t="s">
        <v>19</v>
      </c>
    </row>
    <row r="44" spans="1:8">
      <c r="A44" s="43" t="s">
        <v>164</v>
      </c>
      <c r="B44" s="43" t="s">
        <v>165</v>
      </c>
      <c r="C44" s="43">
        <v>19</v>
      </c>
      <c r="D44" s="43" t="s">
        <v>9</v>
      </c>
      <c r="E44" s="43" t="s">
        <v>166</v>
      </c>
      <c r="F44" s="43" t="s">
        <v>167</v>
      </c>
      <c r="G44" s="43" t="s">
        <v>12</v>
      </c>
      <c r="H44" s="43" t="s">
        <v>19</v>
      </c>
    </row>
    <row r="45" spans="1:8">
      <c r="A45" s="43" t="s">
        <v>168</v>
      </c>
      <c r="B45" s="43" t="s">
        <v>169</v>
      </c>
      <c r="C45" s="43">
        <v>45</v>
      </c>
      <c r="D45" s="43" t="s">
        <v>9</v>
      </c>
      <c r="E45" s="43" t="s">
        <v>170</v>
      </c>
      <c r="F45" s="43" t="s">
        <v>171</v>
      </c>
      <c r="G45" s="43" t="s">
        <v>12</v>
      </c>
      <c r="H45" s="43" t="s">
        <v>13</v>
      </c>
    </row>
    <row r="46" spans="1:8">
      <c r="A46" s="43" t="s">
        <v>172</v>
      </c>
      <c r="B46" s="43" t="s">
        <v>173</v>
      </c>
      <c r="C46" s="43">
        <v>34</v>
      </c>
      <c r="D46" s="43" t="s">
        <v>9</v>
      </c>
      <c r="E46" s="43" t="s">
        <v>174</v>
      </c>
      <c r="F46" s="43" t="s">
        <v>99</v>
      </c>
      <c r="G46" s="43" t="s">
        <v>12</v>
      </c>
      <c r="H46" s="43" t="s">
        <v>26</v>
      </c>
    </row>
    <row r="47" spans="1:8">
      <c r="A47" s="43" t="s">
        <v>175</v>
      </c>
      <c r="B47" s="43" t="s">
        <v>3970</v>
      </c>
      <c r="C47" s="43">
        <v>54</v>
      </c>
      <c r="D47" s="43" t="s">
        <v>9</v>
      </c>
      <c r="E47" s="43" t="s">
        <v>177</v>
      </c>
      <c r="F47" s="43" t="s">
        <v>133</v>
      </c>
      <c r="G47" s="43" t="s">
        <v>12</v>
      </c>
      <c r="H47" s="43" t="s">
        <v>13</v>
      </c>
    </row>
    <row r="48" spans="1:8">
      <c r="A48" s="43" t="s">
        <v>178</v>
      </c>
      <c r="B48" s="43" t="s">
        <v>3971</v>
      </c>
      <c r="C48" s="43">
        <v>55</v>
      </c>
      <c r="D48" s="43" t="s">
        <v>16</v>
      </c>
      <c r="E48" s="43" t="s">
        <v>180</v>
      </c>
      <c r="F48" s="43" t="s">
        <v>25</v>
      </c>
      <c r="G48" s="43" t="s">
        <v>12</v>
      </c>
      <c r="H48" s="43" t="s">
        <v>19</v>
      </c>
    </row>
    <row r="49" spans="1:8">
      <c r="A49" s="43" t="s">
        <v>181</v>
      </c>
      <c r="B49" s="43" t="s">
        <v>182</v>
      </c>
      <c r="C49" s="43">
        <v>54</v>
      </c>
      <c r="D49" s="43" t="s">
        <v>16</v>
      </c>
      <c r="E49" s="43" t="s">
        <v>183</v>
      </c>
      <c r="F49" s="43" t="s">
        <v>184</v>
      </c>
      <c r="G49" s="43" t="s">
        <v>12</v>
      </c>
      <c r="H49" s="43" t="s">
        <v>31</v>
      </c>
    </row>
    <row r="50" spans="1:8">
      <c r="A50" s="43" t="s">
        <v>185</v>
      </c>
      <c r="B50" s="43" t="s">
        <v>186</v>
      </c>
      <c r="C50" s="43">
        <v>54</v>
      </c>
      <c r="D50" s="43" t="s">
        <v>9</v>
      </c>
      <c r="E50" s="43" t="s">
        <v>187</v>
      </c>
      <c r="F50" s="43" t="s">
        <v>11</v>
      </c>
      <c r="G50" s="43" t="s">
        <v>12</v>
      </c>
      <c r="H50" s="43" t="s">
        <v>19</v>
      </c>
    </row>
    <row r="51" spans="1:8">
      <c r="A51" s="43" t="s">
        <v>188</v>
      </c>
      <c r="B51" s="43" t="s">
        <v>189</v>
      </c>
      <c r="C51" s="43">
        <v>45</v>
      </c>
      <c r="D51" s="43" t="s">
        <v>16</v>
      </c>
      <c r="E51" s="43" t="s">
        <v>190</v>
      </c>
      <c r="F51" s="43" t="s">
        <v>25</v>
      </c>
      <c r="G51" s="43" t="s">
        <v>12</v>
      </c>
      <c r="H51" s="43" t="s">
        <v>13</v>
      </c>
    </row>
    <row r="52" spans="1:8">
      <c r="A52" s="43" t="s">
        <v>191</v>
      </c>
      <c r="B52" s="43" t="s">
        <v>192</v>
      </c>
      <c r="C52" s="43">
        <v>61</v>
      </c>
      <c r="D52" s="43" t="s">
        <v>16</v>
      </c>
      <c r="E52" s="43" t="s">
        <v>193</v>
      </c>
      <c r="F52" s="43" t="s">
        <v>194</v>
      </c>
      <c r="G52" s="43" t="s">
        <v>12</v>
      </c>
      <c r="H52" s="43" t="s">
        <v>13</v>
      </c>
    </row>
    <row r="53" spans="1:8">
      <c r="A53" s="43" t="s">
        <v>195</v>
      </c>
      <c r="B53" s="43" t="s">
        <v>196</v>
      </c>
      <c r="C53" s="43">
        <v>23</v>
      </c>
      <c r="D53" s="43" t="s">
        <v>16</v>
      </c>
      <c r="E53" s="43" t="s">
        <v>197</v>
      </c>
      <c r="F53" s="43" t="s">
        <v>43</v>
      </c>
      <c r="G53" s="43" t="s">
        <v>12</v>
      </c>
      <c r="H53" s="43" t="s">
        <v>13</v>
      </c>
    </row>
    <row r="54" spans="1:8">
      <c r="A54" s="43" t="s">
        <v>198</v>
      </c>
      <c r="B54" s="43" t="s">
        <v>199</v>
      </c>
      <c r="C54" s="43">
        <v>55</v>
      </c>
      <c r="D54" s="43" t="s">
        <v>9</v>
      </c>
      <c r="E54" s="43" t="s">
        <v>200</v>
      </c>
      <c r="F54" s="43" t="s">
        <v>201</v>
      </c>
      <c r="G54" s="43" t="s">
        <v>12</v>
      </c>
      <c r="H54" s="43" t="s">
        <v>26</v>
      </c>
    </row>
    <row r="55" spans="1:8">
      <c r="A55" s="43" t="s">
        <v>202</v>
      </c>
      <c r="B55" s="43" t="s">
        <v>203</v>
      </c>
      <c r="C55" s="43">
        <v>37</v>
      </c>
      <c r="D55" s="43" t="s">
        <v>16</v>
      </c>
      <c r="E55" s="43" t="s">
        <v>204</v>
      </c>
      <c r="F55" s="43" t="s">
        <v>156</v>
      </c>
      <c r="G55" s="43" t="s">
        <v>12</v>
      </c>
      <c r="H55" s="43" t="s">
        <v>13</v>
      </c>
    </row>
    <row r="56" spans="1:8">
      <c r="A56" s="43" t="s">
        <v>205</v>
      </c>
      <c r="B56" s="43" t="s">
        <v>206</v>
      </c>
      <c r="C56" s="43">
        <v>24</v>
      </c>
      <c r="D56" s="43" t="s">
        <v>9</v>
      </c>
      <c r="E56" s="43" t="s">
        <v>207</v>
      </c>
      <c r="F56" s="43" t="s">
        <v>96</v>
      </c>
      <c r="G56" s="43" t="s">
        <v>12</v>
      </c>
      <c r="H56" s="43" t="s">
        <v>19</v>
      </c>
    </row>
    <row r="57" spans="1:8">
      <c r="A57" s="43" t="s">
        <v>208</v>
      </c>
      <c r="B57" s="43" t="s">
        <v>209</v>
      </c>
      <c r="C57" s="43">
        <v>56</v>
      </c>
      <c r="D57" s="43" t="s">
        <v>16</v>
      </c>
      <c r="E57" s="43" t="s">
        <v>210</v>
      </c>
      <c r="F57" s="43" t="s">
        <v>201</v>
      </c>
      <c r="G57" s="43" t="s">
        <v>12</v>
      </c>
      <c r="H57" s="43" t="s">
        <v>26</v>
      </c>
    </row>
    <row r="58" spans="1:8">
      <c r="A58" s="43" t="s">
        <v>211</v>
      </c>
      <c r="B58" s="43" t="s">
        <v>212</v>
      </c>
      <c r="C58" s="43">
        <v>49</v>
      </c>
      <c r="D58" s="43" t="s">
        <v>16</v>
      </c>
      <c r="E58" s="43" t="s">
        <v>213</v>
      </c>
      <c r="F58" s="43" t="s">
        <v>51</v>
      </c>
      <c r="G58" s="43" t="s">
        <v>12</v>
      </c>
      <c r="H58" s="43" t="s">
        <v>13</v>
      </c>
    </row>
    <row r="59" spans="1:8">
      <c r="A59" s="43" t="s">
        <v>214</v>
      </c>
      <c r="B59" s="43" t="s">
        <v>215</v>
      </c>
      <c r="C59" s="43">
        <v>43</v>
      </c>
      <c r="D59" s="43" t="s">
        <v>16</v>
      </c>
      <c r="E59" s="43" t="s">
        <v>216</v>
      </c>
      <c r="F59" s="43" t="s">
        <v>217</v>
      </c>
      <c r="G59" s="43" t="s">
        <v>12</v>
      </c>
      <c r="H59" s="43" t="s">
        <v>19</v>
      </c>
    </row>
    <row r="60" spans="1:8">
      <c r="A60" s="43" t="s">
        <v>218</v>
      </c>
      <c r="B60" s="43" t="s">
        <v>219</v>
      </c>
      <c r="C60" s="43">
        <v>51</v>
      </c>
      <c r="D60" s="43" t="s">
        <v>9</v>
      </c>
      <c r="E60" s="43" t="s">
        <v>220</v>
      </c>
      <c r="F60" s="43" t="s">
        <v>140</v>
      </c>
      <c r="G60" s="43" t="s">
        <v>12</v>
      </c>
      <c r="H60" s="43" t="s">
        <v>19</v>
      </c>
    </row>
    <row r="61" spans="1:8">
      <c r="A61" s="43" t="s">
        <v>221</v>
      </c>
      <c r="B61" s="43" t="s">
        <v>222</v>
      </c>
      <c r="C61" s="43">
        <v>53</v>
      </c>
      <c r="D61" s="43" t="s">
        <v>9</v>
      </c>
      <c r="E61" s="43" t="s">
        <v>223</v>
      </c>
      <c r="F61" s="43" t="s">
        <v>66</v>
      </c>
      <c r="G61" s="43" t="s">
        <v>12</v>
      </c>
      <c r="H61" s="43" t="s">
        <v>19</v>
      </c>
    </row>
    <row r="62" spans="1:8">
      <c r="A62" s="43" t="s">
        <v>224</v>
      </c>
      <c r="B62" s="43" t="s">
        <v>225</v>
      </c>
      <c r="C62" s="43">
        <v>22</v>
      </c>
      <c r="D62" s="43" t="s">
        <v>16</v>
      </c>
      <c r="E62" s="43" t="s">
        <v>226</v>
      </c>
      <c r="F62" s="43" t="s">
        <v>163</v>
      </c>
      <c r="G62" s="43" t="s">
        <v>12</v>
      </c>
      <c r="H62" s="43" t="s">
        <v>31</v>
      </c>
    </row>
    <row r="63" spans="1:8">
      <c r="A63" s="43" t="s">
        <v>227</v>
      </c>
      <c r="B63" s="43" t="s">
        <v>228</v>
      </c>
      <c r="C63" s="43">
        <v>23</v>
      </c>
      <c r="D63" s="43" t="s">
        <v>9</v>
      </c>
      <c r="E63" s="43" t="s">
        <v>229</v>
      </c>
      <c r="F63" s="43" t="s">
        <v>113</v>
      </c>
      <c r="G63" s="43" t="s">
        <v>12</v>
      </c>
      <c r="H63" s="43" t="s">
        <v>31</v>
      </c>
    </row>
    <row r="64" spans="1:8">
      <c r="A64" s="43" t="s">
        <v>230</v>
      </c>
      <c r="B64" s="43" t="s">
        <v>231</v>
      </c>
      <c r="C64" s="43">
        <v>50</v>
      </c>
      <c r="D64" s="43" t="s">
        <v>9</v>
      </c>
      <c r="E64" s="43" t="s">
        <v>232</v>
      </c>
      <c r="F64" s="43" t="s">
        <v>233</v>
      </c>
      <c r="G64" s="43" t="s">
        <v>12</v>
      </c>
      <c r="H64" s="43" t="s">
        <v>26</v>
      </c>
    </row>
    <row r="65" spans="1:8">
      <c r="A65" s="43" t="s">
        <v>234</v>
      </c>
      <c r="B65" s="43" t="s">
        <v>235</v>
      </c>
      <c r="C65" s="43">
        <v>51</v>
      </c>
      <c r="D65" s="43" t="s">
        <v>9</v>
      </c>
      <c r="E65" s="43" t="s">
        <v>236</v>
      </c>
      <c r="F65" s="43" t="s">
        <v>237</v>
      </c>
      <c r="G65" s="43" t="s">
        <v>12</v>
      </c>
      <c r="H65" s="43" t="s">
        <v>19</v>
      </c>
    </row>
    <row r="66" spans="1:8">
      <c r="A66" s="43" t="s">
        <v>238</v>
      </c>
      <c r="B66" s="43" t="s">
        <v>239</v>
      </c>
      <c r="C66" s="43">
        <v>33</v>
      </c>
      <c r="D66" s="43" t="s">
        <v>9</v>
      </c>
      <c r="E66" s="43" t="s">
        <v>240</v>
      </c>
      <c r="F66" s="43" t="s">
        <v>133</v>
      </c>
      <c r="G66" s="43" t="s">
        <v>12</v>
      </c>
      <c r="H66" s="43" t="s">
        <v>13</v>
      </c>
    </row>
    <row r="67" spans="1:8">
      <c r="A67" s="43" t="s">
        <v>241</v>
      </c>
      <c r="B67" s="43" t="s">
        <v>242</v>
      </c>
      <c r="C67" s="43">
        <v>21</v>
      </c>
      <c r="D67" s="43" t="s">
        <v>16</v>
      </c>
      <c r="E67" s="43" t="s">
        <v>243</v>
      </c>
      <c r="F67" s="43" t="s">
        <v>184</v>
      </c>
      <c r="G67" s="43" t="s">
        <v>12</v>
      </c>
      <c r="H67" s="43" t="s">
        <v>31</v>
      </c>
    </row>
    <row r="68" spans="1:8">
      <c r="A68" s="43" t="s">
        <v>244</v>
      </c>
      <c r="B68" s="43" t="s">
        <v>245</v>
      </c>
      <c r="C68" s="43">
        <v>27</v>
      </c>
      <c r="D68" s="43" t="s">
        <v>16</v>
      </c>
      <c r="E68" s="43" t="s">
        <v>246</v>
      </c>
      <c r="F68" s="43" t="s">
        <v>47</v>
      </c>
      <c r="G68" s="43" t="s">
        <v>12</v>
      </c>
      <c r="H68" s="43" t="s">
        <v>31</v>
      </c>
    </row>
    <row r="69" spans="1:8">
      <c r="A69" s="43" t="s">
        <v>247</v>
      </c>
      <c r="B69" s="43" t="s">
        <v>248</v>
      </c>
      <c r="C69" s="43">
        <v>58</v>
      </c>
      <c r="D69" s="43" t="s">
        <v>9</v>
      </c>
      <c r="E69" s="43" t="s">
        <v>249</v>
      </c>
      <c r="F69" s="43" t="s">
        <v>250</v>
      </c>
      <c r="G69" s="43" t="s">
        <v>12</v>
      </c>
      <c r="H69" s="43" t="s">
        <v>31</v>
      </c>
    </row>
    <row r="70" spans="1:8">
      <c r="A70" s="43" t="s">
        <v>251</v>
      </c>
      <c r="B70" s="43" t="s">
        <v>252</v>
      </c>
      <c r="C70" s="43">
        <v>24</v>
      </c>
      <c r="D70" s="43" t="s">
        <v>16</v>
      </c>
      <c r="E70" s="43" t="s">
        <v>253</v>
      </c>
      <c r="F70" s="43" t="s">
        <v>254</v>
      </c>
      <c r="G70" s="43" t="s">
        <v>12</v>
      </c>
      <c r="H70" s="43" t="s">
        <v>31</v>
      </c>
    </row>
    <row r="71" spans="1:8">
      <c r="A71" s="43" t="s">
        <v>255</v>
      </c>
      <c r="B71" s="43" t="s">
        <v>256</v>
      </c>
      <c r="C71" s="43">
        <v>24</v>
      </c>
      <c r="D71" s="43" t="s">
        <v>16</v>
      </c>
      <c r="E71" s="43" t="s">
        <v>257</v>
      </c>
      <c r="F71" s="43" t="s">
        <v>88</v>
      </c>
      <c r="G71" s="43" t="s">
        <v>12</v>
      </c>
      <c r="H71" s="43" t="s">
        <v>19</v>
      </c>
    </row>
    <row r="72" spans="1:8">
      <c r="A72" s="43" t="s">
        <v>258</v>
      </c>
      <c r="B72" s="43" t="s">
        <v>259</v>
      </c>
      <c r="C72" s="43">
        <v>29</v>
      </c>
      <c r="D72" s="43" t="s">
        <v>16</v>
      </c>
      <c r="E72" s="43" t="s">
        <v>260</v>
      </c>
      <c r="F72" s="43" t="s">
        <v>233</v>
      </c>
      <c r="G72" s="43" t="s">
        <v>12</v>
      </c>
      <c r="H72" s="43" t="s">
        <v>13</v>
      </c>
    </row>
    <row r="73" spans="1:8">
      <c r="A73" s="43" t="s">
        <v>261</v>
      </c>
      <c r="B73" s="43" t="s">
        <v>262</v>
      </c>
      <c r="C73" s="43">
        <v>61</v>
      </c>
      <c r="D73" s="43" t="s">
        <v>16</v>
      </c>
      <c r="E73" s="43" t="s">
        <v>263</v>
      </c>
      <c r="F73" s="43" t="s">
        <v>233</v>
      </c>
      <c r="G73" s="43" t="s">
        <v>12</v>
      </c>
      <c r="H73" s="43" t="s">
        <v>13</v>
      </c>
    </row>
    <row r="74" spans="1:8">
      <c r="A74" s="43" t="s">
        <v>264</v>
      </c>
      <c r="B74" s="43" t="s">
        <v>265</v>
      </c>
      <c r="C74" s="43">
        <v>39</v>
      </c>
      <c r="D74" s="43" t="s">
        <v>16</v>
      </c>
      <c r="E74" s="43" t="s">
        <v>266</v>
      </c>
      <c r="F74" s="43" t="s">
        <v>267</v>
      </c>
      <c r="G74" s="43" t="s">
        <v>12</v>
      </c>
      <c r="H74" s="43" t="s">
        <v>13</v>
      </c>
    </row>
    <row r="75" spans="1:8">
      <c r="A75" s="43" t="s">
        <v>268</v>
      </c>
      <c r="B75" s="43" t="s">
        <v>269</v>
      </c>
      <c r="C75" s="43">
        <v>56</v>
      </c>
      <c r="D75" s="43" t="s">
        <v>16</v>
      </c>
      <c r="E75" s="43" t="s">
        <v>270</v>
      </c>
      <c r="F75" s="43" t="s">
        <v>43</v>
      </c>
      <c r="G75" s="43" t="s">
        <v>12</v>
      </c>
      <c r="H75" s="43" t="s">
        <v>31</v>
      </c>
    </row>
    <row r="76" spans="1:8">
      <c r="A76" s="43" t="s">
        <v>271</v>
      </c>
      <c r="B76" s="43" t="s">
        <v>272</v>
      </c>
      <c r="C76" s="43">
        <v>58</v>
      </c>
      <c r="D76" s="43" t="s">
        <v>9</v>
      </c>
      <c r="E76" s="43" t="s">
        <v>273</v>
      </c>
      <c r="F76" s="43" t="s">
        <v>274</v>
      </c>
      <c r="G76" s="43" t="s">
        <v>12</v>
      </c>
      <c r="H76" s="43" t="s">
        <v>26</v>
      </c>
    </row>
    <row r="77" spans="1:8">
      <c r="A77" s="43" t="s">
        <v>275</v>
      </c>
      <c r="B77" s="43" t="s">
        <v>276</v>
      </c>
      <c r="C77" s="43">
        <v>61</v>
      </c>
      <c r="D77" s="43" t="s">
        <v>16</v>
      </c>
      <c r="E77" s="43" t="s">
        <v>277</v>
      </c>
      <c r="F77" s="43" t="s">
        <v>30</v>
      </c>
      <c r="G77" s="43" t="s">
        <v>12</v>
      </c>
      <c r="H77" s="43" t="s">
        <v>13</v>
      </c>
    </row>
    <row r="78" spans="1:8">
      <c r="A78" s="43" t="s">
        <v>278</v>
      </c>
      <c r="B78" s="43" t="s">
        <v>279</v>
      </c>
      <c r="C78" s="43">
        <v>37</v>
      </c>
      <c r="D78" s="43" t="s">
        <v>9</v>
      </c>
      <c r="E78" s="43" t="s">
        <v>280</v>
      </c>
      <c r="F78" s="43" t="s">
        <v>96</v>
      </c>
      <c r="G78" s="43" t="s">
        <v>12</v>
      </c>
      <c r="H78" s="43" t="s">
        <v>13</v>
      </c>
    </row>
    <row r="79" spans="1:8">
      <c r="A79" s="43" t="s">
        <v>281</v>
      </c>
      <c r="B79" s="43" t="s">
        <v>282</v>
      </c>
      <c r="C79" s="43">
        <v>29</v>
      </c>
      <c r="D79" s="43" t="s">
        <v>9</v>
      </c>
      <c r="E79" s="43" t="s">
        <v>283</v>
      </c>
      <c r="F79" s="43" t="s">
        <v>171</v>
      </c>
      <c r="G79" s="43" t="s">
        <v>12</v>
      </c>
      <c r="H79" s="43" t="s">
        <v>13</v>
      </c>
    </row>
    <row r="80" spans="1:8">
      <c r="A80" s="43" t="s">
        <v>284</v>
      </c>
      <c r="B80" s="43" t="s">
        <v>285</v>
      </c>
      <c r="C80" s="43">
        <v>21</v>
      </c>
      <c r="D80" s="43" t="s">
        <v>9</v>
      </c>
      <c r="E80" s="43" t="s">
        <v>286</v>
      </c>
      <c r="F80" s="43" t="s">
        <v>287</v>
      </c>
      <c r="G80" s="43" t="s">
        <v>12</v>
      </c>
      <c r="H80" s="43" t="s">
        <v>13</v>
      </c>
    </row>
    <row r="81" spans="1:8">
      <c r="A81" s="43" t="s">
        <v>288</v>
      </c>
      <c r="B81" s="43" t="s">
        <v>289</v>
      </c>
      <c r="C81" s="43">
        <v>22</v>
      </c>
      <c r="D81" s="43" t="s">
        <v>16</v>
      </c>
      <c r="E81" s="43" t="s">
        <v>290</v>
      </c>
      <c r="F81" s="43" t="s">
        <v>291</v>
      </c>
      <c r="G81" s="43" t="s">
        <v>12</v>
      </c>
      <c r="H81" s="43" t="s">
        <v>19</v>
      </c>
    </row>
    <row r="82" spans="1:8">
      <c r="A82" s="43" t="s">
        <v>292</v>
      </c>
      <c r="B82" s="43" t="s">
        <v>293</v>
      </c>
      <c r="C82" s="43">
        <v>61</v>
      </c>
      <c r="D82" s="43" t="s">
        <v>16</v>
      </c>
      <c r="E82" s="43" t="s">
        <v>294</v>
      </c>
      <c r="F82" s="43" t="s">
        <v>233</v>
      </c>
      <c r="G82" s="43" t="s">
        <v>12</v>
      </c>
      <c r="H82" s="43" t="s">
        <v>26</v>
      </c>
    </row>
    <row r="83" spans="1:8">
      <c r="A83" s="43" t="s">
        <v>295</v>
      </c>
      <c r="B83" s="43" t="s">
        <v>296</v>
      </c>
      <c r="C83" s="43">
        <v>34</v>
      </c>
      <c r="D83" s="43" t="s">
        <v>16</v>
      </c>
      <c r="E83" s="43" t="s">
        <v>297</v>
      </c>
      <c r="F83" s="43" t="s">
        <v>133</v>
      </c>
      <c r="G83" s="43" t="s">
        <v>12</v>
      </c>
      <c r="H83" s="43" t="s">
        <v>19</v>
      </c>
    </row>
    <row r="84" spans="1:8">
      <c r="A84" s="43" t="s">
        <v>298</v>
      </c>
      <c r="B84" s="43" t="s">
        <v>299</v>
      </c>
      <c r="C84" s="43">
        <v>53</v>
      </c>
      <c r="D84" s="43" t="s">
        <v>9</v>
      </c>
      <c r="E84" s="43" t="s">
        <v>300</v>
      </c>
      <c r="F84" s="43" t="s">
        <v>250</v>
      </c>
      <c r="G84" s="43" t="s">
        <v>12</v>
      </c>
      <c r="H84" s="43" t="s">
        <v>26</v>
      </c>
    </row>
    <row r="85" spans="1:8">
      <c r="A85" s="43" t="s">
        <v>301</v>
      </c>
      <c r="B85" s="43" t="s">
        <v>302</v>
      </c>
      <c r="C85" s="43">
        <v>48</v>
      </c>
      <c r="D85" s="43" t="s">
        <v>16</v>
      </c>
      <c r="E85" s="43" t="s">
        <v>303</v>
      </c>
      <c r="F85" s="43" t="s">
        <v>81</v>
      </c>
      <c r="G85" s="43" t="s">
        <v>12</v>
      </c>
      <c r="H85" s="43" t="s">
        <v>26</v>
      </c>
    </row>
    <row r="86" spans="1:8">
      <c r="A86" s="43" t="s">
        <v>304</v>
      </c>
      <c r="B86" s="43" t="s">
        <v>305</v>
      </c>
      <c r="C86" s="43">
        <v>26</v>
      </c>
      <c r="D86" s="43" t="s">
        <v>16</v>
      </c>
      <c r="E86" s="43" t="s">
        <v>306</v>
      </c>
      <c r="F86" s="43" t="s">
        <v>254</v>
      </c>
      <c r="G86" s="43" t="s">
        <v>12</v>
      </c>
      <c r="H86" s="43" t="s">
        <v>19</v>
      </c>
    </row>
    <row r="87" spans="1:8">
      <c r="A87" s="43" t="s">
        <v>307</v>
      </c>
      <c r="B87" s="43" t="s">
        <v>308</v>
      </c>
      <c r="C87" s="43">
        <v>36</v>
      </c>
      <c r="D87" s="43" t="s">
        <v>9</v>
      </c>
      <c r="E87" s="43" t="s">
        <v>309</v>
      </c>
      <c r="F87" s="43" t="s">
        <v>51</v>
      </c>
      <c r="G87" s="43" t="s">
        <v>12</v>
      </c>
      <c r="H87" s="43" t="s">
        <v>31</v>
      </c>
    </row>
    <row r="88" spans="1:8">
      <c r="A88" s="43" t="s">
        <v>310</v>
      </c>
      <c r="B88" s="43" t="s">
        <v>3972</v>
      </c>
      <c r="C88" s="43">
        <v>19</v>
      </c>
      <c r="D88" s="43" t="s">
        <v>16</v>
      </c>
      <c r="E88" s="43" t="s">
        <v>312</v>
      </c>
      <c r="F88" s="43" t="s">
        <v>313</v>
      </c>
      <c r="G88" s="43" t="s">
        <v>12</v>
      </c>
      <c r="H88" s="43" t="s">
        <v>13</v>
      </c>
    </row>
    <row r="89" spans="1:8">
      <c r="A89" s="43" t="s">
        <v>314</v>
      </c>
      <c r="B89" s="43" t="s">
        <v>3973</v>
      </c>
      <c r="C89" s="43">
        <v>58</v>
      </c>
      <c r="D89" s="43" t="s">
        <v>16</v>
      </c>
      <c r="E89" s="43" t="s">
        <v>316</v>
      </c>
      <c r="F89" s="43" t="s">
        <v>317</v>
      </c>
      <c r="G89" s="43" t="s">
        <v>12</v>
      </c>
      <c r="H89" s="43" t="s">
        <v>26</v>
      </c>
    </row>
    <row r="90" spans="1:8">
      <c r="A90" s="43" t="s">
        <v>318</v>
      </c>
      <c r="B90" s="43" t="s">
        <v>319</v>
      </c>
      <c r="C90" s="43">
        <v>58</v>
      </c>
      <c r="D90" s="43" t="s">
        <v>9</v>
      </c>
      <c r="E90" s="43" t="s">
        <v>320</v>
      </c>
      <c r="F90" s="43" t="s">
        <v>291</v>
      </c>
      <c r="G90" s="43" t="s">
        <v>12</v>
      </c>
      <c r="H90" s="43" t="s">
        <v>31</v>
      </c>
    </row>
    <row r="91" spans="1:8">
      <c r="A91" s="43" t="s">
        <v>321</v>
      </c>
      <c r="B91" s="43" t="s">
        <v>322</v>
      </c>
      <c r="C91" s="43">
        <v>43</v>
      </c>
      <c r="D91" s="43" t="s">
        <v>9</v>
      </c>
      <c r="E91" s="43" t="s">
        <v>323</v>
      </c>
      <c r="F91" s="43" t="s">
        <v>324</v>
      </c>
      <c r="G91" s="43" t="s">
        <v>12</v>
      </c>
      <c r="H91" s="43" t="s">
        <v>19</v>
      </c>
    </row>
    <row r="92" spans="1:8">
      <c r="A92" s="43" t="s">
        <v>325</v>
      </c>
      <c r="B92" s="43" t="s">
        <v>326</v>
      </c>
      <c r="C92" s="43">
        <v>58</v>
      </c>
      <c r="D92" s="43" t="s">
        <v>16</v>
      </c>
      <c r="E92" s="43" t="s">
        <v>327</v>
      </c>
      <c r="F92" s="43" t="s">
        <v>328</v>
      </c>
      <c r="G92" s="43" t="s">
        <v>12</v>
      </c>
      <c r="H92" s="43" t="s">
        <v>19</v>
      </c>
    </row>
    <row r="93" spans="1:8">
      <c r="A93" s="43" t="s">
        <v>329</v>
      </c>
      <c r="B93" s="43" t="s">
        <v>330</v>
      </c>
      <c r="C93" s="43">
        <v>29</v>
      </c>
      <c r="D93" s="43" t="s">
        <v>16</v>
      </c>
      <c r="E93" s="43" t="s">
        <v>331</v>
      </c>
      <c r="F93" s="43" t="s">
        <v>133</v>
      </c>
      <c r="G93" s="43" t="s">
        <v>12</v>
      </c>
      <c r="H93" s="43" t="s">
        <v>31</v>
      </c>
    </row>
    <row r="94" spans="1:8">
      <c r="A94" s="43" t="s">
        <v>332</v>
      </c>
      <c r="B94" s="43" t="s">
        <v>333</v>
      </c>
      <c r="C94" s="43">
        <v>44</v>
      </c>
      <c r="D94" s="43" t="s">
        <v>16</v>
      </c>
      <c r="E94" s="43" t="s">
        <v>334</v>
      </c>
      <c r="F94" s="43" t="s">
        <v>237</v>
      </c>
      <c r="G94" s="43" t="s">
        <v>12</v>
      </c>
      <c r="H94" s="43" t="s">
        <v>19</v>
      </c>
    </row>
    <row r="95" spans="1:8">
      <c r="A95" s="43" t="s">
        <v>335</v>
      </c>
      <c r="B95" s="43" t="s">
        <v>336</v>
      </c>
      <c r="C95" s="43">
        <v>28</v>
      </c>
      <c r="D95" s="43" t="s">
        <v>16</v>
      </c>
      <c r="E95" s="43" t="s">
        <v>337</v>
      </c>
      <c r="F95" s="43" t="s">
        <v>317</v>
      </c>
      <c r="G95" s="43" t="s">
        <v>12</v>
      </c>
      <c r="H95" s="43" t="s">
        <v>13</v>
      </c>
    </row>
    <row r="96" spans="1:8">
      <c r="A96" s="43" t="s">
        <v>338</v>
      </c>
      <c r="B96" s="43" t="s">
        <v>339</v>
      </c>
      <c r="C96" s="43">
        <v>43</v>
      </c>
      <c r="D96" s="43" t="s">
        <v>16</v>
      </c>
      <c r="E96" s="43" t="s">
        <v>340</v>
      </c>
      <c r="F96" s="43" t="s">
        <v>184</v>
      </c>
      <c r="G96" s="43" t="s">
        <v>12</v>
      </c>
      <c r="H96" s="43" t="s">
        <v>13</v>
      </c>
    </row>
    <row r="97" spans="1:8">
      <c r="A97" s="43" t="s">
        <v>341</v>
      </c>
      <c r="B97" s="43" t="s">
        <v>342</v>
      </c>
      <c r="C97" s="43">
        <v>62</v>
      </c>
      <c r="D97" s="43" t="s">
        <v>16</v>
      </c>
      <c r="E97" s="43" t="s">
        <v>343</v>
      </c>
      <c r="F97" s="43" t="s">
        <v>58</v>
      </c>
      <c r="G97" s="43" t="s">
        <v>12</v>
      </c>
      <c r="H97" s="43" t="s">
        <v>19</v>
      </c>
    </row>
    <row r="98" spans="1:8">
      <c r="A98" s="43" t="s">
        <v>344</v>
      </c>
      <c r="B98" s="43" t="s">
        <v>345</v>
      </c>
      <c r="C98" s="43">
        <v>30</v>
      </c>
      <c r="D98" s="43" t="s">
        <v>16</v>
      </c>
      <c r="E98" s="43" t="s">
        <v>346</v>
      </c>
      <c r="F98" s="43" t="s">
        <v>328</v>
      </c>
      <c r="G98" s="43" t="s">
        <v>12</v>
      </c>
      <c r="H98" s="43" t="s">
        <v>19</v>
      </c>
    </row>
    <row r="99" spans="1:8">
      <c r="A99" s="43" t="s">
        <v>347</v>
      </c>
      <c r="B99" s="43" t="s">
        <v>348</v>
      </c>
      <c r="C99" s="43">
        <v>36</v>
      </c>
      <c r="D99" s="43" t="s">
        <v>9</v>
      </c>
      <c r="E99" s="43" t="s">
        <v>349</v>
      </c>
      <c r="F99" s="43" t="s">
        <v>39</v>
      </c>
      <c r="G99" s="43" t="s">
        <v>12</v>
      </c>
      <c r="H99" s="43" t="s">
        <v>31</v>
      </c>
    </row>
    <row r="100" spans="1:8">
      <c r="A100" s="43" t="s">
        <v>350</v>
      </c>
      <c r="B100" s="43" t="s">
        <v>351</v>
      </c>
      <c r="C100" s="43">
        <v>24</v>
      </c>
      <c r="D100" s="43" t="s">
        <v>9</v>
      </c>
      <c r="E100" s="43" t="s">
        <v>352</v>
      </c>
      <c r="F100" s="43" t="s">
        <v>163</v>
      </c>
      <c r="G100" s="43" t="s">
        <v>12</v>
      </c>
      <c r="H100" s="43" t="s">
        <v>13</v>
      </c>
    </row>
    <row r="101" spans="1:8">
      <c r="A101" s="43" t="s">
        <v>353</v>
      </c>
      <c r="B101" s="43" t="s">
        <v>354</v>
      </c>
      <c r="C101" s="43">
        <v>35</v>
      </c>
      <c r="D101" s="43" t="s">
        <v>9</v>
      </c>
      <c r="E101" s="43" t="s">
        <v>355</v>
      </c>
      <c r="F101" s="43" t="s">
        <v>237</v>
      </c>
      <c r="G101" s="43" t="s">
        <v>12</v>
      </c>
      <c r="H101" s="43" t="s">
        <v>31</v>
      </c>
    </row>
    <row r="102" spans="1:8">
      <c r="A102" s="43" t="s">
        <v>356</v>
      </c>
      <c r="B102" s="43" t="s">
        <v>357</v>
      </c>
      <c r="C102" s="43">
        <v>53</v>
      </c>
      <c r="D102" s="43" t="s">
        <v>16</v>
      </c>
      <c r="E102" s="43" t="s">
        <v>358</v>
      </c>
      <c r="F102" s="43" t="s">
        <v>359</v>
      </c>
      <c r="G102" s="43" t="s">
        <v>12</v>
      </c>
      <c r="H102" s="43" t="s">
        <v>19</v>
      </c>
    </row>
    <row r="103" spans="1:8">
      <c r="A103" s="43" t="s">
        <v>360</v>
      </c>
      <c r="B103" s="43" t="s">
        <v>361</v>
      </c>
      <c r="C103" s="43">
        <v>29</v>
      </c>
      <c r="D103" s="43" t="s">
        <v>9</v>
      </c>
      <c r="E103" s="43" t="s">
        <v>362</v>
      </c>
      <c r="F103" s="43" t="s">
        <v>117</v>
      </c>
      <c r="G103" s="43" t="s">
        <v>12</v>
      </c>
      <c r="H103" s="43" t="s">
        <v>13</v>
      </c>
    </row>
    <row r="104" spans="1:8">
      <c r="A104" s="43" t="s">
        <v>363</v>
      </c>
      <c r="B104" s="43" t="s">
        <v>364</v>
      </c>
      <c r="C104" s="43">
        <v>34</v>
      </c>
      <c r="D104" s="43" t="s">
        <v>16</v>
      </c>
      <c r="E104" s="43" t="s">
        <v>365</v>
      </c>
      <c r="F104" s="43" t="s">
        <v>51</v>
      </c>
      <c r="G104" s="43" t="s">
        <v>12</v>
      </c>
      <c r="H104" s="43" t="s">
        <v>26</v>
      </c>
    </row>
    <row r="105" spans="1:8">
      <c r="A105" s="43" t="s">
        <v>366</v>
      </c>
      <c r="B105" s="43" t="s">
        <v>367</v>
      </c>
      <c r="C105" s="43">
        <v>21</v>
      </c>
      <c r="D105" s="43" t="s">
        <v>9</v>
      </c>
      <c r="E105" s="43" t="s">
        <v>368</v>
      </c>
      <c r="F105" s="43" t="s">
        <v>167</v>
      </c>
      <c r="G105" s="43" t="s">
        <v>12</v>
      </c>
      <c r="H105" s="43" t="s">
        <v>26</v>
      </c>
    </row>
    <row r="106" spans="1:8">
      <c r="A106" s="43" t="s">
        <v>369</v>
      </c>
      <c r="B106" s="43" t="s">
        <v>370</v>
      </c>
      <c r="C106" s="43">
        <v>64</v>
      </c>
      <c r="D106" s="43" t="s">
        <v>9</v>
      </c>
      <c r="E106" s="43" t="s">
        <v>371</v>
      </c>
      <c r="F106" s="43" t="s">
        <v>81</v>
      </c>
      <c r="G106" s="43" t="s">
        <v>12</v>
      </c>
      <c r="H106" s="43" t="s">
        <v>31</v>
      </c>
    </row>
    <row r="107" spans="1:8">
      <c r="A107" s="43" t="s">
        <v>372</v>
      </c>
      <c r="B107" s="43" t="s">
        <v>373</v>
      </c>
      <c r="C107" s="43">
        <v>50</v>
      </c>
      <c r="D107" s="43" t="s">
        <v>16</v>
      </c>
      <c r="E107" s="43" t="s">
        <v>374</v>
      </c>
      <c r="F107" s="43" t="s">
        <v>250</v>
      </c>
      <c r="G107" s="43" t="s">
        <v>12</v>
      </c>
      <c r="H107" s="43" t="s">
        <v>13</v>
      </c>
    </row>
    <row r="108" spans="1:8">
      <c r="A108" s="43" t="s">
        <v>375</v>
      </c>
      <c r="B108" s="43" t="s">
        <v>376</v>
      </c>
      <c r="C108" s="43">
        <v>53</v>
      </c>
      <c r="D108" s="43" t="s">
        <v>16</v>
      </c>
      <c r="E108" s="43" t="s">
        <v>377</v>
      </c>
      <c r="F108" s="43" t="s">
        <v>217</v>
      </c>
      <c r="G108" s="43" t="s">
        <v>12</v>
      </c>
      <c r="H108" s="43" t="s">
        <v>26</v>
      </c>
    </row>
    <row r="109" spans="1:8">
      <c r="A109" s="43" t="s">
        <v>378</v>
      </c>
      <c r="B109" s="43" t="s">
        <v>379</v>
      </c>
      <c r="C109" s="43">
        <v>62</v>
      </c>
      <c r="D109" s="43" t="s">
        <v>16</v>
      </c>
      <c r="E109" s="43" t="s">
        <v>380</v>
      </c>
      <c r="F109" s="43" t="s">
        <v>18</v>
      </c>
      <c r="G109" s="43" t="s">
        <v>12</v>
      </c>
      <c r="H109" s="43" t="s">
        <v>19</v>
      </c>
    </row>
    <row r="110" spans="1:8">
      <c r="A110" s="43" t="s">
        <v>381</v>
      </c>
      <c r="B110" s="43" t="s">
        <v>382</v>
      </c>
      <c r="C110" s="43">
        <v>38</v>
      </c>
      <c r="D110" s="43" t="s">
        <v>9</v>
      </c>
      <c r="E110" s="43" t="s">
        <v>383</v>
      </c>
      <c r="F110" s="43" t="s">
        <v>47</v>
      </c>
      <c r="G110" s="43" t="s">
        <v>12</v>
      </c>
      <c r="H110" s="43" t="s">
        <v>26</v>
      </c>
    </row>
    <row r="111" spans="1:8">
      <c r="A111" s="43" t="s">
        <v>384</v>
      </c>
      <c r="B111" s="43" t="s">
        <v>385</v>
      </c>
      <c r="C111" s="43">
        <v>27</v>
      </c>
      <c r="D111" s="43" t="s">
        <v>9</v>
      </c>
      <c r="E111" s="43" t="s">
        <v>386</v>
      </c>
      <c r="F111" s="43" t="s">
        <v>43</v>
      </c>
      <c r="G111" s="43" t="s">
        <v>12</v>
      </c>
      <c r="H111" s="43" t="s">
        <v>31</v>
      </c>
    </row>
    <row r="112" spans="1:8">
      <c r="A112" s="43" t="s">
        <v>387</v>
      </c>
      <c r="B112" s="43" t="s">
        <v>388</v>
      </c>
      <c r="C112" s="43">
        <v>40</v>
      </c>
      <c r="D112" s="43" t="s">
        <v>16</v>
      </c>
      <c r="E112" s="43" t="s">
        <v>389</v>
      </c>
      <c r="F112" s="43" t="s">
        <v>140</v>
      </c>
      <c r="G112" s="43" t="s">
        <v>12</v>
      </c>
      <c r="H112" s="43" t="s">
        <v>13</v>
      </c>
    </row>
    <row r="113" spans="1:8">
      <c r="A113" s="43" t="s">
        <v>390</v>
      </c>
      <c r="B113" s="43" t="s">
        <v>391</v>
      </c>
      <c r="C113" s="43">
        <v>18</v>
      </c>
      <c r="D113" s="43" t="s">
        <v>16</v>
      </c>
      <c r="E113" s="43" t="s">
        <v>392</v>
      </c>
      <c r="F113" s="43" t="s">
        <v>133</v>
      </c>
      <c r="G113" s="43" t="s">
        <v>12</v>
      </c>
      <c r="H113" s="43" t="s">
        <v>19</v>
      </c>
    </row>
    <row r="114" spans="1:8">
      <c r="A114" s="43" t="s">
        <v>393</v>
      </c>
      <c r="B114" s="43" t="s">
        <v>394</v>
      </c>
      <c r="C114" s="43">
        <v>27</v>
      </c>
      <c r="D114" s="43" t="s">
        <v>16</v>
      </c>
      <c r="E114" s="43" t="s">
        <v>395</v>
      </c>
      <c r="F114" s="43" t="s">
        <v>156</v>
      </c>
      <c r="G114" s="43" t="s">
        <v>12</v>
      </c>
      <c r="H114" s="43" t="s">
        <v>31</v>
      </c>
    </row>
    <row r="115" spans="1:8">
      <c r="A115" s="43" t="s">
        <v>396</v>
      </c>
      <c r="B115" s="43" t="s">
        <v>397</v>
      </c>
      <c r="C115" s="43">
        <v>51</v>
      </c>
      <c r="D115" s="43" t="s">
        <v>9</v>
      </c>
      <c r="E115" s="43" t="s">
        <v>398</v>
      </c>
      <c r="F115" s="43" t="s">
        <v>233</v>
      </c>
      <c r="G115" s="43" t="s">
        <v>12</v>
      </c>
      <c r="H115" s="43" t="s">
        <v>13</v>
      </c>
    </row>
    <row r="116" spans="1:8">
      <c r="A116" s="43" t="s">
        <v>399</v>
      </c>
      <c r="B116" s="43" t="s">
        <v>400</v>
      </c>
      <c r="C116" s="43">
        <v>30</v>
      </c>
      <c r="D116" s="43" t="s">
        <v>9</v>
      </c>
      <c r="E116" s="43" t="s">
        <v>401</v>
      </c>
      <c r="F116" s="43" t="s">
        <v>184</v>
      </c>
      <c r="G116" s="43" t="s">
        <v>12</v>
      </c>
      <c r="H116" s="43" t="s">
        <v>26</v>
      </c>
    </row>
    <row r="117" spans="1:8">
      <c r="A117" s="43" t="s">
        <v>402</v>
      </c>
      <c r="B117" s="43" t="s">
        <v>403</v>
      </c>
      <c r="C117" s="43">
        <v>53</v>
      </c>
      <c r="D117" s="43" t="s">
        <v>16</v>
      </c>
      <c r="E117" s="43" t="s">
        <v>404</v>
      </c>
      <c r="F117" s="43" t="s">
        <v>18</v>
      </c>
      <c r="G117" s="43" t="s">
        <v>12</v>
      </c>
      <c r="H117" s="43" t="s">
        <v>19</v>
      </c>
    </row>
    <row r="118" spans="1:8">
      <c r="A118" s="43" t="s">
        <v>405</v>
      </c>
      <c r="B118" s="43" t="s">
        <v>406</v>
      </c>
      <c r="C118" s="43">
        <v>18</v>
      </c>
      <c r="D118" s="43" t="s">
        <v>16</v>
      </c>
      <c r="E118" s="43" t="s">
        <v>407</v>
      </c>
      <c r="F118" s="43" t="s">
        <v>217</v>
      </c>
      <c r="G118" s="43" t="s">
        <v>12</v>
      </c>
      <c r="H118" s="43" t="s">
        <v>19</v>
      </c>
    </row>
    <row r="119" spans="1:8">
      <c r="A119" s="43" t="s">
        <v>408</v>
      </c>
      <c r="B119" s="43" t="s">
        <v>409</v>
      </c>
      <c r="C119" s="43">
        <v>21</v>
      </c>
      <c r="D119" s="43" t="s">
        <v>16</v>
      </c>
      <c r="E119" s="43" t="s">
        <v>410</v>
      </c>
      <c r="F119" s="43" t="s">
        <v>74</v>
      </c>
      <c r="G119" s="43" t="s">
        <v>12</v>
      </c>
      <c r="H119" s="43" t="s">
        <v>19</v>
      </c>
    </row>
    <row r="120" spans="1:8">
      <c r="A120" s="43" t="s">
        <v>411</v>
      </c>
      <c r="B120" s="43" t="s">
        <v>412</v>
      </c>
      <c r="C120" s="43">
        <v>36</v>
      </c>
      <c r="D120" s="43" t="s">
        <v>9</v>
      </c>
      <c r="E120" s="43" t="s">
        <v>413</v>
      </c>
      <c r="F120" s="43" t="s">
        <v>70</v>
      </c>
      <c r="G120" s="43" t="s">
        <v>12</v>
      </c>
      <c r="H120" s="43" t="s">
        <v>19</v>
      </c>
    </row>
    <row r="121" spans="1:8">
      <c r="A121" s="43" t="s">
        <v>414</v>
      </c>
      <c r="B121" s="43" t="s">
        <v>415</v>
      </c>
      <c r="C121" s="43">
        <v>40</v>
      </c>
      <c r="D121" s="43" t="s">
        <v>9</v>
      </c>
      <c r="E121" s="43" t="s">
        <v>416</v>
      </c>
      <c r="F121" s="43" t="s">
        <v>237</v>
      </c>
      <c r="G121" s="43" t="s">
        <v>12</v>
      </c>
      <c r="H121" s="43" t="s">
        <v>26</v>
      </c>
    </row>
    <row r="122" spans="1:8">
      <c r="A122" s="43" t="s">
        <v>417</v>
      </c>
      <c r="B122" s="43" t="s">
        <v>418</v>
      </c>
      <c r="C122" s="43">
        <v>44</v>
      </c>
      <c r="D122" s="43" t="s">
        <v>16</v>
      </c>
      <c r="E122" s="43" t="s">
        <v>3826</v>
      </c>
      <c r="F122" s="43" t="s">
        <v>51</v>
      </c>
      <c r="G122" s="43" t="s">
        <v>12</v>
      </c>
      <c r="H122" s="43" t="s">
        <v>19</v>
      </c>
    </row>
    <row r="123" spans="1:8">
      <c r="A123" s="43" t="s">
        <v>419</v>
      </c>
      <c r="B123" s="43" t="s">
        <v>420</v>
      </c>
      <c r="C123" s="43">
        <v>62</v>
      </c>
      <c r="D123" s="43" t="s">
        <v>9</v>
      </c>
      <c r="E123" s="43" t="s">
        <v>421</v>
      </c>
      <c r="F123" s="43" t="s">
        <v>99</v>
      </c>
      <c r="G123" s="43" t="s">
        <v>12</v>
      </c>
      <c r="H123" s="43" t="s">
        <v>19</v>
      </c>
    </row>
    <row r="124" spans="1:8">
      <c r="A124" s="43" t="s">
        <v>422</v>
      </c>
      <c r="B124" s="43" t="s">
        <v>423</v>
      </c>
      <c r="C124" s="43">
        <v>50</v>
      </c>
      <c r="D124" s="43" t="s">
        <v>9</v>
      </c>
      <c r="E124" s="43" t="s">
        <v>424</v>
      </c>
      <c r="F124" s="43" t="s">
        <v>11</v>
      </c>
      <c r="G124" s="43" t="s">
        <v>12</v>
      </c>
      <c r="H124" s="43" t="s">
        <v>19</v>
      </c>
    </row>
    <row r="125" spans="1:8">
      <c r="A125" s="43" t="s">
        <v>425</v>
      </c>
      <c r="B125" s="43" t="s">
        <v>426</v>
      </c>
      <c r="C125" s="43">
        <v>40</v>
      </c>
      <c r="D125" s="43" t="s">
        <v>9</v>
      </c>
      <c r="E125" s="43" t="s">
        <v>427</v>
      </c>
      <c r="F125" s="43" t="s">
        <v>267</v>
      </c>
      <c r="G125" s="43" t="s">
        <v>12</v>
      </c>
      <c r="H125" s="43" t="s">
        <v>31</v>
      </c>
    </row>
    <row r="126" spans="1:8">
      <c r="A126" s="43" t="s">
        <v>428</v>
      </c>
      <c r="B126" s="43" t="s">
        <v>429</v>
      </c>
      <c r="C126" s="43">
        <v>26</v>
      </c>
      <c r="D126" s="43" t="s">
        <v>9</v>
      </c>
      <c r="E126" s="43" t="s">
        <v>430</v>
      </c>
      <c r="F126" s="43" t="s">
        <v>194</v>
      </c>
      <c r="G126" s="43" t="s">
        <v>12</v>
      </c>
      <c r="H126" s="43" t="s">
        <v>26</v>
      </c>
    </row>
    <row r="127" spans="1:8">
      <c r="A127" s="43" t="s">
        <v>431</v>
      </c>
      <c r="B127" s="43" t="s">
        <v>432</v>
      </c>
      <c r="C127" s="43">
        <v>64</v>
      </c>
      <c r="D127" s="43" t="s">
        <v>16</v>
      </c>
      <c r="E127" s="43" t="s">
        <v>433</v>
      </c>
      <c r="F127" s="43" t="s">
        <v>434</v>
      </c>
      <c r="G127" s="43" t="s">
        <v>12</v>
      </c>
      <c r="H127" s="43" t="s">
        <v>19</v>
      </c>
    </row>
    <row r="128" spans="1:8">
      <c r="A128" s="43" t="s">
        <v>435</v>
      </c>
      <c r="B128" s="43" t="s">
        <v>436</v>
      </c>
      <c r="C128" s="43">
        <v>62</v>
      </c>
      <c r="D128" s="43" t="s">
        <v>16</v>
      </c>
      <c r="E128" s="43" t="s">
        <v>437</v>
      </c>
      <c r="F128" s="43" t="s">
        <v>133</v>
      </c>
      <c r="G128" s="43" t="s">
        <v>12</v>
      </c>
      <c r="H128" s="43" t="s">
        <v>13</v>
      </c>
    </row>
    <row r="129" spans="1:8">
      <c r="A129" s="43" t="s">
        <v>438</v>
      </c>
      <c r="B129" s="43" t="s">
        <v>439</v>
      </c>
      <c r="C129" s="43">
        <v>39</v>
      </c>
      <c r="D129" s="43" t="s">
        <v>9</v>
      </c>
      <c r="E129" s="43" t="s">
        <v>440</v>
      </c>
      <c r="F129" s="43" t="s">
        <v>171</v>
      </c>
      <c r="G129" s="43" t="s">
        <v>12</v>
      </c>
      <c r="H129" s="43" t="s">
        <v>19</v>
      </c>
    </row>
    <row r="130" spans="1:8">
      <c r="A130" s="43" t="s">
        <v>441</v>
      </c>
      <c r="B130" s="43" t="s">
        <v>442</v>
      </c>
      <c r="C130" s="43">
        <v>45</v>
      </c>
      <c r="D130" s="43" t="s">
        <v>9</v>
      </c>
      <c r="E130" s="43" t="s">
        <v>443</v>
      </c>
      <c r="F130" s="43" t="s">
        <v>291</v>
      </c>
      <c r="G130" s="43" t="s">
        <v>12</v>
      </c>
      <c r="H130" s="43" t="s">
        <v>31</v>
      </c>
    </row>
    <row r="131" spans="1:8">
      <c r="A131" s="43" t="s">
        <v>444</v>
      </c>
      <c r="B131" s="43" t="s">
        <v>445</v>
      </c>
      <c r="C131" s="43">
        <v>43</v>
      </c>
      <c r="D131" s="43" t="s">
        <v>16</v>
      </c>
      <c r="E131" s="43" t="s">
        <v>446</v>
      </c>
      <c r="F131" s="43" t="s">
        <v>39</v>
      </c>
      <c r="G131" s="43" t="s">
        <v>12</v>
      </c>
      <c r="H131" s="43" t="s">
        <v>31</v>
      </c>
    </row>
    <row r="132" spans="1:8">
      <c r="A132" s="43" t="s">
        <v>447</v>
      </c>
      <c r="B132" s="43" t="s">
        <v>448</v>
      </c>
      <c r="C132" s="43">
        <v>29</v>
      </c>
      <c r="D132" s="43" t="s">
        <v>9</v>
      </c>
      <c r="E132" s="43" t="s">
        <v>3827</v>
      </c>
      <c r="F132" s="43" t="s">
        <v>167</v>
      </c>
      <c r="G132" s="43" t="s">
        <v>12</v>
      </c>
      <c r="H132" s="43" t="s">
        <v>19</v>
      </c>
    </row>
    <row r="133" spans="1:8">
      <c r="A133" s="43" t="s">
        <v>449</v>
      </c>
      <c r="B133" s="43" t="s">
        <v>450</v>
      </c>
      <c r="C133" s="43">
        <v>34</v>
      </c>
      <c r="D133" s="43" t="s">
        <v>16</v>
      </c>
      <c r="E133" s="43" t="s">
        <v>451</v>
      </c>
      <c r="F133" s="43" t="s">
        <v>22</v>
      </c>
      <c r="G133" s="43" t="s">
        <v>12</v>
      </c>
      <c r="H133" s="43" t="s">
        <v>26</v>
      </c>
    </row>
    <row r="134" spans="1:8">
      <c r="A134" s="43" t="s">
        <v>452</v>
      </c>
      <c r="B134" s="43" t="s">
        <v>453</v>
      </c>
      <c r="C134" s="43">
        <v>57</v>
      </c>
      <c r="D134" s="43" t="s">
        <v>16</v>
      </c>
      <c r="E134" s="43" t="s">
        <v>454</v>
      </c>
      <c r="F134" s="43" t="s">
        <v>25</v>
      </c>
      <c r="G134" s="43" t="s">
        <v>12</v>
      </c>
      <c r="H134" s="43" t="s">
        <v>13</v>
      </c>
    </row>
    <row r="135" spans="1:8">
      <c r="A135" s="43" t="s">
        <v>455</v>
      </c>
      <c r="B135" s="43" t="s">
        <v>456</v>
      </c>
      <c r="C135" s="43">
        <v>62</v>
      </c>
      <c r="D135" s="43" t="s">
        <v>16</v>
      </c>
      <c r="E135" s="43" t="s">
        <v>457</v>
      </c>
      <c r="F135" s="43" t="s">
        <v>250</v>
      </c>
      <c r="G135" s="43" t="s">
        <v>12</v>
      </c>
      <c r="H135" s="43" t="s">
        <v>26</v>
      </c>
    </row>
    <row r="136" spans="1:8">
      <c r="A136" s="43" t="s">
        <v>458</v>
      </c>
      <c r="B136" s="43" t="s">
        <v>459</v>
      </c>
      <c r="C136" s="43">
        <v>54</v>
      </c>
      <c r="D136" s="43" t="s">
        <v>9</v>
      </c>
      <c r="E136" s="43" t="s">
        <v>460</v>
      </c>
      <c r="F136" s="43" t="s">
        <v>74</v>
      </c>
      <c r="G136" s="43" t="s">
        <v>12</v>
      </c>
      <c r="H136" s="43" t="s">
        <v>13</v>
      </c>
    </row>
    <row r="137" spans="1:8">
      <c r="A137" s="43" t="s">
        <v>461</v>
      </c>
      <c r="B137" s="43" t="s">
        <v>462</v>
      </c>
      <c r="C137" s="43">
        <v>33</v>
      </c>
      <c r="D137" s="43" t="s">
        <v>16</v>
      </c>
      <c r="E137" s="43" t="s">
        <v>463</v>
      </c>
      <c r="F137" s="43" t="s">
        <v>156</v>
      </c>
      <c r="G137" s="43" t="s">
        <v>12</v>
      </c>
      <c r="H137" s="43" t="s">
        <v>19</v>
      </c>
    </row>
    <row r="138" spans="1:8">
      <c r="A138" s="43" t="s">
        <v>464</v>
      </c>
      <c r="B138" s="43" t="s">
        <v>465</v>
      </c>
      <c r="C138" s="43">
        <v>29</v>
      </c>
      <c r="D138" s="43" t="s">
        <v>9</v>
      </c>
      <c r="E138" s="43" t="s">
        <v>466</v>
      </c>
      <c r="F138" s="43" t="s">
        <v>70</v>
      </c>
      <c r="G138" s="43" t="s">
        <v>12</v>
      </c>
      <c r="H138" s="43" t="s">
        <v>31</v>
      </c>
    </row>
    <row r="139" spans="1:8">
      <c r="A139" s="43" t="s">
        <v>467</v>
      </c>
      <c r="B139" s="43" t="s">
        <v>468</v>
      </c>
      <c r="C139" s="43">
        <v>55</v>
      </c>
      <c r="D139" s="43" t="s">
        <v>16</v>
      </c>
      <c r="E139" s="43" t="s">
        <v>469</v>
      </c>
      <c r="F139" s="43" t="s">
        <v>25</v>
      </c>
      <c r="G139" s="43" t="s">
        <v>12</v>
      </c>
      <c r="H139" s="43" t="s">
        <v>19</v>
      </c>
    </row>
    <row r="140" spans="1:8">
      <c r="A140" s="43" t="s">
        <v>470</v>
      </c>
      <c r="B140" s="43" t="s">
        <v>471</v>
      </c>
      <c r="C140" s="43">
        <v>43</v>
      </c>
      <c r="D140" s="43" t="s">
        <v>9</v>
      </c>
      <c r="E140" s="43" t="s">
        <v>395</v>
      </c>
      <c r="F140" s="43" t="s">
        <v>287</v>
      </c>
      <c r="G140" s="43" t="s">
        <v>12</v>
      </c>
      <c r="H140" s="43" t="s">
        <v>13</v>
      </c>
    </row>
    <row r="141" spans="1:8">
      <c r="A141" s="43" t="s">
        <v>472</v>
      </c>
      <c r="B141" s="43" t="s">
        <v>473</v>
      </c>
      <c r="C141" s="43">
        <v>32</v>
      </c>
      <c r="D141" s="43" t="s">
        <v>9</v>
      </c>
      <c r="E141" s="43" t="s">
        <v>474</v>
      </c>
      <c r="F141" s="43" t="s">
        <v>117</v>
      </c>
      <c r="G141" s="43" t="s">
        <v>12</v>
      </c>
      <c r="H141" s="43" t="s">
        <v>26</v>
      </c>
    </row>
    <row r="142" spans="1:8">
      <c r="A142" s="43" t="s">
        <v>475</v>
      </c>
      <c r="B142" s="43" t="s">
        <v>476</v>
      </c>
      <c r="C142" s="43">
        <v>63</v>
      </c>
      <c r="D142" s="43" t="s">
        <v>16</v>
      </c>
      <c r="E142" s="43" t="s">
        <v>477</v>
      </c>
      <c r="F142" s="43" t="s">
        <v>51</v>
      </c>
      <c r="G142" s="43" t="s">
        <v>12</v>
      </c>
      <c r="H142" s="43" t="s">
        <v>13</v>
      </c>
    </row>
    <row r="143" spans="1:8">
      <c r="A143" s="43" t="s">
        <v>478</v>
      </c>
      <c r="B143" s="43" t="s">
        <v>479</v>
      </c>
      <c r="C143" s="43">
        <v>30</v>
      </c>
      <c r="D143" s="43" t="s">
        <v>9</v>
      </c>
      <c r="E143" s="43" t="s">
        <v>480</v>
      </c>
      <c r="F143" s="43" t="s">
        <v>30</v>
      </c>
      <c r="G143" s="43" t="s">
        <v>12</v>
      </c>
      <c r="H143" s="43" t="s">
        <v>26</v>
      </c>
    </row>
    <row r="144" spans="1:8">
      <c r="A144" s="43" t="s">
        <v>481</v>
      </c>
      <c r="B144" s="43" t="s">
        <v>482</v>
      </c>
      <c r="C144" s="43">
        <v>37</v>
      </c>
      <c r="D144" s="43" t="s">
        <v>9</v>
      </c>
      <c r="E144" s="43" t="s">
        <v>483</v>
      </c>
      <c r="F144" s="43" t="s">
        <v>66</v>
      </c>
      <c r="G144" s="43" t="s">
        <v>12</v>
      </c>
      <c r="H144" s="43" t="s">
        <v>26</v>
      </c>
    </row>
    <row r="145" spans="1:8">
      <c r="A145" s="43" t="s">
        <v>484</v>
      </c>
      <c r="B145" s="43" t="s">
        <v>485</v>
      </c>
      <c r="C145" s="43">
        <v>46</v>
      </c>
      <c r="D145" s="43" t="s">
        <v>9</v>
      </c>
      <c r="E145" s="43" t="s">
        <v>486</v>
      </c>
      <c r="F145" s="43" t="s">
        <v>22</v>
      </c>
      <c r="G145" s="43" t="s">
        <v>12</v>
      </c>
      <c r="H145" s="43" t="s">
        <v>26</v>
      </c>
    </row>
    <row r="146" spans="1:8">
      <c r="A146" s="43" t="s">
        <v>487</v>
      </c>
      <c r="B146" s="43" t="s">
        <v>488</v>
      </c>
      <c r="C146" s="43">
        <v>62</v>
      </c>
      <c r="D146" s="43" t="s">
        <v>16</v>
      </c>
      <c r="E146" s="43" t="s">
        <v>489</v>
      </c>
      <c r="F146" s="43" t="s">
        <v>184</v>
      </c>
      <c r="G146" s="43" t="s">
        <v>12</v>
      </c>
      <c r="H146" s="43" t="s">
        <v>26</v>
      </c>
    </row>
    <row r="147" spans="1:8">
      <c r="A147" s="43" t="s">
        <v>490</v>
      </c>
      <c r="B147" s="43" t="s">
        <v>491</v>
      </c>
      <c r="C147" s="43">
        <v>46</v>
      </c>
      <c r="D147" s="43" t="s">
        <v>9</v>
      </c>
      <c r="E147" s="43" t="s">
        <v>492</v>
      </c>
      <c r="F147" s="43" t="s">
        <v>254</v>
      </c>
      <c r="G147" s="43" t="s">
        <v>12</v>
      </c>
      <c r="H147" s="43" t="s">
        <v>19</v>
      </c>
    </row>
    <row r="148" spans="1:8">
      <c r="A148" s="43" t="s">
        <v>493</v>
      </c>
      <c r="B148" s="43" t="s">
        <v>494</v>
      </c>
      <c r="C148" s="43">
        <v>32</v>
      </c>
      <c r="D148" s="43" t="s">
        <v>16</v>
      </c>
      <c r="E148" s="43" t="s">
        <v>495</v>
      </c>
      <c r="F148" s="43" t="s">
        <v>317</v>
      </c>
      <c r="G148" s="43" t="s">
        <v>12</v>
      </c>
      <c r="H148" s="43" t="s">
        <v>13</v>
      </c>
    </row>
    <row r="149" spans="1:8">
      <c r="A149" s="43" t="s">
        <v>496</v>
      </c>
      <c r="B149" s="43" t="s">
        <v>497</v>
      </c>
      <c r="C149" s="43">
        <v>49</v>
      </c>
      <c r="D149" s="43" t="s">
        <v>16</v>
      </c>
      <c r="E149" s="43" t="s">
        <v>498</v>
      </c>
      <c r="F149" s="43" t="s">
        <v>163</v>
      </c>
      <c r="G149" s="43" t="s">
        <v>12</v>
      </c>
      <c r="H149" s="43" t="s">
        <v>19</v>
      </c>
    </row>
    <row r="150" spans="1:8">
      <c r="A150" s="43" t="s">
        <v>499</v>
      </c>
      <c r="B150" s="43" t="s">
        <v>500</v>
      </c>
      <c r="C150" s="43">
        <v>42</v>
      </c>
      <c r="D150" s="43" t="s">
        <v>16</v>
      </c>
      <c r="E150" s="43" t="s">
        <v>501</v>
      </c>
      <c r="F150" s="43" t="s">
        <v>324</v>
      </c>
      <c r="G150" s="43" t="s">
        <v>12</v>
      </c>
      <c r="H150" s="43" t="s">
        <v>26</v>
      </c>
    </row>
    <row r="151" spans="1:8">
      <c r="A151" s="43" t="s">
        <v>502</v>
      </c>
      <c r="B151" s="43" t="s">
        <v>503</v>
      </c>
      <c r="C151" s="43">
        <v>33</v>
      </c>
      <c r="D151" s="43" t="s">
        <v>9</v>
      </c>
      <c r="E151" s="43" t="s">
        <v>504</v>
      </c>
      <c r="F151" s="43" t="s">
        <v>250</v>
      </c>
      <c r="G151" s="43" t="s">
        <v>12</v>
      </c>
      <c r="H151" s="43" t="s">
        <v>19</v>
      </c>
    </row>
    <row r="152" spans="1:8">
      <c r="A152" s="43" t="s">
        <v>505</v>
      </c>
      <c r="B152" s="43" t="s">
        <v>506</v>
      </c>
      <c r="C152" s="43">
        <v>24</v>
      </c>
      <c r="D152" s="43" t="s">
        <v>9</v>
      </c>
      <c r="E152" s="43" t="s">
        <v>507</v>
      </c>
      <c r="F152" s="43" t="s">
        <v>313</v>
      </c>
      <c r="G152" s="43" t="s">
        <v>12</v>
      </c>
      <c r="H152" s="43" t="s">
        <v>13</v>
      </c>
    </row>
    <row r="153" spans="1:8">
      <c r="A153" s="43" t="s">
        <v>508</v>
      </c>
      <c r="B153" s="43" t="s">
        <v>509</v>
      </c>
      <c r="C153" s="43">
        <v>25</v>
      </c>
      <c r="D153" s="43" t="s">
        <v>16</v>
      </c>
      <c r="E153" s="43" t="s">
        <v>510</v>
      </c>
      <c r="F153" s="43" t="s">
        <v>35</v>
      </c>
      <c r="G153" s="43" t="s">
        <v>12</v>
      </c>
      <c r="H153" s="43" t="s">
        <v>13</v>
      </c>
    </row>
    <row r="154" spans="1:8">
      <c r="A154" s="43" t="s">
        <v>511</v>
      </c>
      <c r="B154" s="43" t="s">
        <v>512</v>
      </c>
      <c r="C154" s="43">
        <v>41</v>
      </c>
      <c r="D154" s="43" t="s">
        <v>16</v>
      </c>
      <c r="E154" s="43" t="s">
        <v>513</v>
      </c>
      <c r="F154" s="43" t="s">
        <v>113</v>
      </c>
      <c r="G154" s="43" t="s">
        <v>12</v>
      </c>
      <c r="H154" s="43" t="s">
        <v>19</v>
      </c>
    </row>
    <row r="155" spans="1:8">
      <c r="A155" s="43" t="s">
        <v>514</v>
      </c>
      <c r="B155" s="43" t="s">
        <v>515</v>
      </c>
      <c r="C155" s="43">
        <v>31</v>
      </c>
      <c r="D155" s="43" t="s">
        <v>9</v>
      </c>
      <c r="E155" s="43" t="s">
        <v>516</v>
      </c>
      <c r="F155" s="43" t="s">
        <v>18</v>
      </c>
      <c r="G155" s="43" t="s">
        <v>12</v>
      </c>
      <c r="H155" s="43" t="s">
        <v>26</v>
      </c>
    </row>
    <row r="156" spans="1:8">
      <c r="A156" s="43" t="s">
        <v>517</v>
      </c>
      <c r="B156" s="43" t="s">
        <v>518</v>
      </c>
      <c r="C156" s="43">
        <v>35</v>
      </c>
      <c r="D156" s="43" t="s">
        <v>16</v>
      </c>
      <c r="E156" s="43" t="s">
        <v>519</v>
      </c>
      <c r="F156" s="43" t="s">
        <v>171</v>
      </c>
      <c r="G156" s="43" t="s">
        <v>12</v>
      </c>
      <c r="H156" s="43" t="s">
        <v>13</v>
      </c>
    </row>
    <row r="157" spans="1:8">
      <c r="A157" s="43" t="s">
        <v>520</v>
      </c>
      <c r="B157" s="43" t="s">
        <v>521</v>
      </c>
      <c r="C157" s="43">
        <v>60</v>
      </c>
      <c r="D157" s="43" t="s">
        <v>16</v>
      </c>
      <c r="E157" s="43" t="s">
        <v>522</v>
      </c>
      <c r="F157" s="43" t="s">
        <v>267</v>
      </c>
      <c r="G157" s="43" t="s">
        <v>12</v>
      </c>
      <c r="H157" s="43" t="s">
        <v>13</v>
      </c>
    </row>
    <row r="158" spans="1:8">
      <c r="A158" s="43" t="s">
        <v>523</v>
      </c>
      <c r="B158" s="43" t="s">
        <v>524</v>
      </c>
      <c r="C158" s="43">
        <v>46</v>
      </c>
      <c r="D158" s="43" t="s">
        <v>9</v>
      </c>
      <c r="E158" s="43" t="s">
        <v>525</v>
      </c>
      <c r="F158" s="43" t="s">
        <v>18</v>
      </c>
      <c r="G158" s="43" t="s">
        <v>12</v>
      </c>
      <c r="H158" s="43" t="s">
        <v>26</v>
      </c>
    </row>
    <row r="159" spans="1:8">
      <c r="A159" s="43" t="s">
        <v>526</v>
      </c>
      <c r="B159" s="43" t="s">
        <v>527</v>
      </c>
      <c r="C159" s="43">
        <v>59</v>
      </c>
      <c r="D159" s="43" t="s">
        <v>9</v>
      </c>
      <c r="E159" s="43" t="s">
        <v>528</v>
      </c>
      <c r="F159" s="43" t="s">
        <v>18</v>
      </c>
      <c r="G159" s="43" t="s">
        <v>12</v>
      </c>
      <c r="H159" s="43" t="s">
        <v>19</v>
      </c>
    </row>
    <row r="160" spans="1:8">
      <c r="A160" s="43" t="s">
        <v>529</v>
      </c>
      <c r="B160" s="43" t="s">
        <v>530</v>
      </c>
      <c r="C160" s="43">
        <v>43</v>
      </c>
      <c r="D160" s="43" t="s">
        <v>9</v>
      </c>
      <c r="E160" s="43" t="s">
        <v>531</v>
      </c>
      <c r="F160" s="43" t="s">
        <v>171</v>
      </c>
      <c r="G160" s="43" t="s">
        <v>12</v>
      </c>
      <c r="H160" s="43" t="s">
        <v>26</v>
      </c>
    </row>
    <row r="161" spans="1:8">
      <c r="A161" s="43" t="s">
        <v>532</v>
      </c>
      <c r="B161" s="43" t="s">
        <v>533</v>
      </c>
      <c r="C161" s="43">
        <v>46</v>
      </c>
      <c r="D161" s="43" t="s">
        <v>16</v>
      </c>
      <c r="E161" s="43" t="s">
        <v>534</v>
      </c>
      <c r="F161" s="43" t="s">
        <v>88</v>
      </c>
      <c r="G161" s="43" t="s">
        <v>12</v>
      </c>
      <c r="H161" s="43" t="s">
        <v>13</v>
      </c>
    </row>
    <row r="162" spans="1:8">
      <c r="A162" s="43" t="s">
        <v>535</v>
      </c>
      <c r="B162" s="43" t="s">
        <v>536</v>
      </c>
      <c r="C162" s="43">
        <v>41</v>
      </c>
      <c r="D162" s="43" t="s">
        <v>16</v>
      </c>
      <c r="E162" s="43" t="s">
        <v>537</v>
      </c>
      <c r="F162" s="43" t="s">
        <v>11</v>
      </c>
      <c r="G162" s="43" t="s">
        <v>12</v>
      </c>
      <c r="H162" s="43" t="s">
        <v>19</v>
      </c>
    </row>
    <row r="163" spans="1:8">
      <c r="A163" s="43" t="s">
        <v>538</v>
      </c>
      <c r="B163" s="43" t="s">
        <v>539</v>
      </c>
      <c r="C163" s="43">
        <v>18</v>
      </c>
      <c r="D163" s="43" t="s">
        <v>16</v>
      </c>
      <c r="E163" s="43" t="s">
        <v>540</v>
      </c>
      <c r="F163" s="43" t="s">
        <v>133</v>
      </c>
      <c r="G163" s="43" t="s">
        <v>12</v>
      </c>
      <c r="H163" s="43" t="s">
        <v>31</v>
      </c>
    </row>
    <row r="164" spans="1:8">
      <c r="A164" s="43" t="s">
        <v>541</v>
      </c>
      <c r="B164" s="43" t="s">
        <v>542</v>
      </c>
      <c r="C164" s="43">
        <v>37</v>
      </c>
      <c r="D164" s="43" t="s">
        <v>9</v>
      </c>
      <c r="E164" s="43" t="s">
        <v>543</v>
      </c>
      <c r="F164" s="43" t="s">
        <v>237</v>
      </c>
      <c r="G164" s="43" t="s">
        <v>12</v>
      </c>
      <c r="H164" s="43" t="s">
        <v>31</v>
      </c>
    </row>
    <row r="165" spans="1:8">
      <c r="A165" s="43" t="s">
        <v>544</v>
      </c>
      <c r="B165" s="43" t="s">
        <v>545</v>
      </c>
      <c r="C165" s="43">
        <v>21</v>
      </c>
      <c r="D165" s="43" t="s">
        <v>9</v>
      </c>
      <c r="E165" s="43" t="s">
        <v>546</v>
      </c>
      <c r="F165" s="43" t="s">
        <v>194</v>
      </c>
      <c r="G165" s="43" t="s">
        <v>12</v>
      </c>
      <c r="H165" s="43" t="s">
        <v>26</v>
      </c>
    </row>
    <row r="166" spans="1:8">
      <c r="A166" s="43" t="s">
        <v>547</v>
      </c>
      <c r="B166" s="43" t="s">
        <v>548</v>
      </c>
      <c r="C166" s="43">
        <v>39</v>
      </c>
      <c r="D166" s="43" t="s">
        <v>16</v>
      </c>
      <c r="E166" s="43" t="s">
        <v>549</v>
      </c>
      <c r="F166" s="43" t="s">
        <v>81</v>
      </c>
      <c r="G166" s="43" t="s">
        <v>12</v>
      </c>
      <c r="H166" s="43" t="s">
        <v>31</v>
      </c>
    </row>
    <row r="167" spans="1:8">
      <c r="A167" s="43" t="s">
        <v>550</v>
      </c>
      <c r="B167" s="43" t="s">
        <v>551</v>
      </c>
      <c r="C167" s="43">
        <v>47</v>
      </c>
      <c r="D167" s="43" t="s">
        <v>16</v>
      </c>
      <c r="E167" s="43" t="s">
        <v>552</v>
      </c>
      <c r="F167" s="43" t="s">
        <v>194</v>
      </c>
      <c r="G167" s="43" t="s">
        <v>12</v>
      </c>
      <c r="H167" s="43" t="s">
        <v>19</v>
      </c>
    </row>
    <row r="168" spans="1:8">
      <c r="A168" s="43" t="s">
        <v>553</v>
      </c>
      <c r="B168" s="43" t="s">
        <v>554</v>
      </c>
      <c r="C168" s="43">
        <v>25</v>
      </c>
      <c r="D168" s="43" t="s">
        <v>16</v>
      </c>
      <c r="E168" s="43" t="s">
        <v>555</v>
      </c>
      <c r="F168" s="43" t="s">
        <v>156</v>
      </c>
      <c r="G168" s="43" t="s">
        <v>12</v>
      </c>
      <c r="H168" s="43" t="s">
        <v>31</v>
      </c>
    </row>
    <row r="169" spans="1:8">
      <c r="A169" s="43" t="s">
        <v>556</v>
      </c>
      <c r="B169" s="43" t="s">
        <v>557</v>
      </c>
      <c r="C169" s="43">
        <v>36</v>
      </c>
      <c r="D169" s="43" t="s">
        <v>16</v>
      </c>
      <c r="E169" s="43" t="s">
        <v>558</v>
      </c>
      <c r="F169" s="43" t="s">
        <v>237</v>
      </c>
      <c r="G169" s="43" t="s">
        <v>12</v>
      </c>
      <c r="H169" s="43" t="s">
        <v>13</v>
      </c>
    </row>
    <row r="170" spans="1:8">
      <c r="A170" s="43" t="s">
        <v>559</v>
      </c>
      <c r="B170" s="43" t="s">
        <v>560</v>
      </c>
      <c r="C170" s="43">
        <v>36</v>
      </c>
      <c r="D170" s="43" t="s">
        <v>16</v>
      </c>
      <c r="E170" s="43" t="s">
        <v>561</v>
      </c>
      <c r="F170" s="43" t="s">
        <v>250</v>
      </c>
      <c r="G170" s="43" t="s">
        <v>12</v>
      </c>
      <c r="H170" s="43" t="s">
        <v>19</v>
      </c>
    </row>
    <row r="171" spans="1:8">
      <c r="A171" s="43" t="s">
        <v>562</v>
      </c>
      <c r="B171" s="43" t="s">
        <v>563</v>
      </c>
      <c r="C171" s="43">
        <v>64</v>
      </c>
      <c r="D171" s="43" t="s">
        <v>9</v>
      </c>
      <c r="E171" s="43" t="s">
        <v>564</v>
      </c>
      <c r="F171" s="43" t="s">
        <v>47</v>
      </c>
      <c r="G171" s="43" t="s">
        <v>12</v>
      </c>
      <c r="H171" s="43" t="s">
        <v>26</v>
      </c>
    </row>
    <row r="172" spans="1:8">
      <c r="A172" s="43" t="s">
        <v>565</v>
      </c>
      <c r="B172" s="43" t="s">
        <v>3974</v>
      </c>
      <c r="C172" s="43">
        <v>18</v>
      </c>
      <c r="D172" s="43" t="s">
        <v>9</v>
      </c>
      <c r="E172" s="43" t="s">
        <v>567</v>
      </c>
      <c r="F172" s="43" t="s">
        <v>113</v>
      </c>
      <c r="G172" s="43" t="s">
        <v>12</v>
      </c>
      <c r="H172" s="43" t="s">
        <v>13</v>
      </c>
    </row>
    <row r="173" spans="1:8">
      <c r="A173" s="43" t="s">
        <v>568</v>
      </c>
      <c r="B173" s="43" t="s">
        <v>569</v>
      </c>
      <c r="C173" s="43">
        <v>44</v>
      </c>
      <c r="D173" s="43" t="s">
        <v>16</v>
      </c>
      <c r="E173" s="43" t="s">
        <v>570</v>
      </c>
      <c r="F173" s="43" t="s">
        <v>254</v>
      </c>
      <c r="G173" s="43" t="s">
        <v>12</v>
      </c>
      <c r="H173" s="43" t="s">
        <v>19</v>
      </c>
    </row>
    <row r="174" spans="1:8">
      <c r="A174" s="43" t="s">
        <v>571</v>
      </c>
      <c r="B174" s="43" t="s">
        <v>572</v>
      </c>
      <c r="C174" s="43">
        <v>41</v>
      </c>
      <c r="D174" s="43" t="s">
        <v>16</v>
      </c>
      <c r="E174" s="43" t="s">
        <v>573</v>
      </c>
      <c r="F174" s="43" t="s">
        <v>43</v>
      </c>
      <c r="G174" s="43" t="s">
        <v>12</v>
      </c>
      <c r="H174" s="43" t="s">
        <v>26</v>
      </c>
    </row>
    <row r="175" spans="1:8">
      <c r="A175" s="43" t="s">
        <v>574</v>
      </c>
      <c r="B175" s="43" t="s">
        <v>575</v>
      </c>
      <c r="C175" s="43">
        <v>41</v>
      </c>
      <c r="D175" s="43" t="s">
        <v>16</v>
      </c>
      <c r="E175" s="43" t="s">
        <v>398</v>
      </c>
      <c r="F175" s="43" t="s">
        <v>267</v>
      </c>
      <c r="G175" s="43" t="s">
        <v>3829</v>
      </c>
      <c r="H175" s="43" t="s">
        <v>19</v>
      </c>
    </row>
    <row r="176" spans="1:8">
      <c r="A176" s="43" t="s">
        <v>576</v>
      </c>
      <c r="B176" s="43" t="s">
        <v>577</v>
      </c>
      <c r="C176" s="43">
        <v>26</v>
      </c>
      <c r="D176" s="43" t="s">
        <v>16</v>
      </c>
      <c r="E176" s="43" t="s">
        <v>578</v>
      </c>
      <c r="F176" s="43" t="s">
        <v>171</v>
      </c>
      <c r="G176" s="43" t="s">
        <v>12</v>
      </c>
      <c r="H176" s="43" t="s">
        <v>13</v>
      </c>
    </row>
    <row r="177" spans="1:8">
      <c r="A177" s="43" t="s">
        <v>579</v>
      </c>
      <c r="B177" s="43" t="s">
        <v>580</v>
      </c>
      <c r="C177" s="43">
        <v>56</v>
      </c>
      <c r="D177" s="43" t="s">
        <v>9</v>
      </c>
      <c r="E177" s="43" t="s">
        <v>581</v>
      </c>
      <c r="F177" s="43" t="s">
        <v>99</v>
      </c>
      <c r="G177" s="43" t="s">
        <v>12</v>
      </c>
      <c r="H177" s="43" t="s">
        <v>19</v>
      </c>
    </row>
    <row r="178" spans="1:8">
      <c r="A178" s="43" t="s">
        <v>582</v>
      </c>
      <c r="B178" s="43" t="s">
        <v>583</v>
      </c>
      <c r="C178" s="43">
        <v>48</v>
      </c>
      <c r="D178" s="43" t="s">
        <v>9</v>
      </c>
      <c r="E178" s="43" t="s">
        <v>584</v>
      </c>
      <c r="F178" s="43" t="s">
        <v>171</v>
      </c>
      <c r="G178" s="43" t="s">
        <v>12</v>
      </c>
      <c r="H178" s="43" t="s">
        <v>31</v>
      </c>
    </row>
    <row r="179" spans="1:8">
      <c r="A179" s="43" t="s">
        <v>585</v>
      </c>
      <c r="B179" s="43" t="s">
        <v>586</v>
      </c>
      <c r="C179" s="43">
        <v>55</v>
      </c>
      <c r="D179" s="43" t="s">
        <v>9</v>
      </c>
      <c r="E179" s="43" t="s">
        <v>587</v>
      </c>
      <c r="F179" s="43" t="s">
        <v>588</v>
      </c>
      <c r="G179" s="43" t="s">
        <v>12</v>
      </c>
      <c r="H179" s="43" t="s">
        <v>19</v>
      </c>
    </row>
    <row r="180" spans="1:8">
      <c r="A180" s="43" t="s">
        <v>589</v>
      </c>
      <c r="B180" s="43" t="s">
        <v>590</v>
      </c>
      <c r="C180" s="43">
        <v>33</v>
      </c>
      <c r="D180" s="43" t="s">
        <v>16</v>
      </c>
      <c r="E180" s="43" t="s">
        <v>591</v>
      </c>
      <c r="F180" s="43" t="s">
        <v>317</v>
      </c>
      <c r="G180" s="43" t="s">
        <v>12</v>
      </c>
      <c r="H180" s="43" t="s">
        <v>26</v>
      </c>
    </row>
    <row r="181" spans="1:8">
      <c r="A181" s="43" t="s">
        <v>592</v>
      </c>
      <c r="B181" s="43" t="s">
        <v>593</v>
      </c>
      <c r="C181" s="43">
        <v>43</v>
      </c>
      <c r="D181" s="43" t="s">
        <v>16</v>
      </c>
      <c r="E181" s="43" t="s">
        <v>594</v>
      </c>
      <c r="F181" s="43" t="s">
        <v>117</v>
      </c>
      <c r="G181" s="43" t="s">
        <v>12</v>
      </c>
      <c r="H181" s="43" t="s">
        <v>31</v>
      </c>
    </row>
    <row r="182" spans="1:8">
      <c r="A182" s="43" t="s">
        <v>595</v>
      </c>
      <c r="B182" s="43" t="s">
        <v>596</v>
      </c>
      <c r="C182" s="43">
        <v>38</v>
      </c>
      <c r="D182" s="43" t="s">
        <v>9</v>
      </c>
      <c r="E182" s="43" t="s">
        <v>597</v>
      </c>
      <c r="F182" s="43" t="s">
        <v>434</v>
      </c>
      <c r="G182" s="43" t="s">
        <v>12</v>
      </c>
      <c r="H182" s="43" t="s">
        <v>26</v>
      </c>
    </row>
    <row r="183" spans="1:8">
      <c r="A183" s="43" t="s">
        <v>598</v>
      </c>
      <c r="B183" s="43" t="s">
        <v>599</v>
      </c>
      <c r="C183" s="43">
        <v>60</v>
      </c>
      <c r="D183" s="43" t="s">
        <v>9</v>
      </c>
      <c r="E183" s="43" t="s">
        <v>600</v>
      </c>
      <c r="F183" s="43" t="s">
        <v>58</v>
      </c>
      <c r="G183" s="43" t="s">
        <v>12</v>
      </c>
      <c r="H183" s="43" t="s">
        <v>26</v>
      </c>
    </row>
    <row r="184" spans="1:8">
      <c r="A184" s="43" t="s">
        <v>601</v>
      </c>
      <c r="B184" s="43" t="s">
        <v>602</v>
      </c>
      <c r="C184" s="43">
        <v>23</v>
      </c>
      <c r="D184" s="43" t="s">
        <v>16</v>
      </c>
      <c r="E184" s="43" t="s">
        <v>603</v>
      </c>
      <c r="F184" s="43" t="s">
        <v>96</v>
      </c>
      <c r="G184" s="43" t="s">
        <v>12</v>
      </c>
      <c r="H184" s="43" t="s">
        <v>31</v>
      </c>
    </row>
    <row r="185" spans="1:8">
      <c r="A185" s="43" t="s">
        <v>604</v>
      </c>
      <c r="B185" s="43" t="s">
        <v>605</v>
      </c>
      <c r="C185" s="43">
        <v>18</v>
      </c>
      <c r="D185" s="43" t="s">
        <v>9</v>
      </c>
      <c r="E185" s="43" t="s">
        <v>606</v>
      </c>
      <c r="F185" s="43" t="s">
        <v>58</v>
      </c>
      <c r="G185" s="43" t="s">
        <v>12</v>
      </c>
      <c r="H185" s="43" t="s">
        <v>19</v>
      </c>
    </row>
    <row r="186" spans="1:8">
      <c r="A186" s="43" t="s">
        <v>607</v>
      </c>
      <c r="B186" s="43" t="s">
        <v>608</v>
      </c>
      <c r="C186" s="43">
        <v>46</v>
      </c>
      <c r="D186" s="43" t="s">
        <v>16</v>
      </c>
      <c r="E186" s="43" t="s">
        <v>609</v>
      </c>
      <c r="F186" s="43" t="s">
        <v>18</v>
      </c>
      <c r="G186" s="43" t="s">
        <v>12</v>
      </c>
      <c r="H186" s="43" t="s">
        <v>31</v>
      </c>
    </row>
    <row r="187" spans="1:8">
      <c r="A187" s="43" t="s">
        <v>610</v>
      </c>
      <c r="B187" s="43" t="s">
        <v>611</v>
      </c>
      <c r="C187" s="43">
        <v>54</v>
      </c>
      <c r="D187" s="43" t="s">
        <v>16</v>
      </c>
      <c r="E187" s="43" t="s">
        <v>612</v>
      </c>
      <c r="F187" s="43" t="s">
        <v>88</v>
      </c>
      <c r="G187" s="43" t="s">
        <v>12</v>
      </c>
      <c r="H187" s="43" t="s">
        <v>19</v>
      </c>
    </row>
    <row r="188" spans="1:8">
      <c r="A188" s="43" t="s">
        <v>613</v>
      </c>
      <c r="B188" s="43" t="s">
        <v>614</v>
      </c>
      <c r="C188" s="43">
        <v>53</v>
      </c>
      <c r="D188" s="43" t="s">
        <v>9</v>
      </c>
      <c r="E188" s="43" t="s">
        <v>615</v>
      </c>
      <c r="F188" s="43" t="s">
        <v>113</v>
      </c>
      <c r="G188" s="43" t="s">
        <v>12</v>
      </c>
      <c r="H188" s="43" t="s">
        <v>31</v>
      </c>
    </row>
    <row r="189" spans="1:8">
      <c r="A189" s="43" t="s">
        <v>616</v>
      </c>
      <c r="B189" s="43" t="s">
        <v>617</v>
      </c>
      <c r="C189" s="43">
        <v>60</v>
      </c>
      <c r="D189" s="43" t="s">
        <v>16</v>
      </c>
      <c r="E189" s="43" t="s">
        <v>618</v>
      </c>
      <c r="F189" s="43" t="s">
        <v>22</v>
      </c>
      <c r="G189" s="43" t="s">
        <v>12</v>
      </c>
      <c r="H189" s="43" t="s">
        <v>19</v>
      </c>
    </row>
    <row r="190" spans="1:8">
      <c r="A190" s="43" t="s">
        <v>619</v>
      </c>
      <c r="B190" s="43" t="s">
        <v>620</v>
      </c>
      <c r="C190" s="43">
        <v>42</v>
      </c>
      <c r="D190" s="43" t="s">
        <v>9</v>
      </c>
      <c r="E190" s="43" t="s">
        <v>621</v>
      </c>
      <c r="F190" s="43" t="s">
        <v>233</v>
      </c>
      <c r="G190" s="43" t="s">
        <v>12</v>
      </c>
      <c r="H190" s="43" t="s">
        <v>31</v>
      </c>
    </row>
    <row r="191" spans="1:8">
      <c r="A191" s="43" t="s">
        <v>622</v>
      </c>
      <c r="B191" s="43" t="s">
        <v>623</v>
      </c>
      <c r="C191" s="43">
        <v>29</v>
      </c>
      <c r="D191" s="43" t="s">
        <v>9</v>
      </c>
      <c r="E191" s="43" t="s">
        <v>624</v>
      </c>
      <c r="F191" s="43" t="s">
        <v>588</v>
      </c>
      <c r="G191" s="43" t="s">
        <v>12</v>
      </c>
      <c r="H191" s="43" t="s">
        <v>13</v>
      </c>
    </row>
    <row r="192" spans="1:8">
      <c r="A192" s="43" t="s">
        <v>625</v>
      </c>
      <c r="B192" s="43" t="s">
        <v>626</v>
      </c>
      <c r="C192" s="43">
        <v>21</v>
      </c>
      <c r="D192" s="43" t="s">
        <v>9</v>
      </c>
      <c r="E192" s="43" t="s">
        <v>627</v>
      </c>
      <c r="F192" s="43" t="s">
        <v>58</v>
      </c>
      <c r="G192" s="43" t="s">
        <v>12</v>
      </c>
      <c r="H192" s="43" t="s">
        <v>26</v>
      </c>
    </row>
    <row r="193" spans="1:8">
      <c r="A193" s="43" t="s">
        <v>628</v>
      </c>
      <c r="B193" s="43" t="s">
        <v>629</v>
      </c>
      <c r="C193" s="43">
        <v>29</v>
      </c>
      <c r="D193" s="43" t="s">
        <v>16</v>
      </c>
      <c r="E193" s="43" t="s">
        <v>630</v>
      </c>
      <c r="F193" s="43" t="s">
        <v>25</v>
      </c>
      <c r="G193" s="43" t="s">
        <v>12</v>
      </c>
      <c r="H193" s="43" t="s">
        <v>26</v>
      </c>
    </row>
    <row r="194" spans="1:8">
      <c r="A194" s="43" t="s">
        <v>631</v>
      </c>
      <c r="B194" s="43" t="s">
        <v>632</v>
      </c>
      <c r="C194" s="43">
        <v>26</v>
      </c>
      <c r="D194" s="43" t="s">
        <v>9</v>
      </c>
      <c r="E194" s="43" t="s">
        <v>633</v>
      </c>
      <c r="F194" s="43" t="s">
        <v>106</v>
      </c>
      <c r="G194" s="43" t="s">
        <v>12</v>
      </c>
      <c r="H194" s="43" t="s">
        <v>13</v>
      </c>
    </row>
    <row r="195" spans="1:8">
      <c r="A195" s="43" t="s">
        <v>634</v>
      </c>
      <c r="B195" s="43" t="s">
        <v>635</v>
      </c>
      <c r="C195" s="43">
        <v>38</v>
      </c>
      <c r="D195" s="43" t="s">
        <v>9</v>
      </c>
      <c r="E195" s="43" t="s">
        <v>636</v>
      </c>
      <c r="F195" s="43" t="s">
        <v>81</v>
      </c>
      <c r="G195" s="43" t="s">
        <v>12</v>
      </c>
      <c r="H195" s="43" t="s">
        <v>13</v>
      </c>
    </row>
    <row r="196" spans="1:8">
      <c r="A196" s="43" t="s">
        <v>637</v>
      </c>
      <c r="B196" s="43" t="s">
        <v>638</v>
      </c>
      <c r="C196" s="43">
        <v>46</v>
      </c>
      <c r="D196" s="43" t="s">
        <v>9</v>
      </c>
      <c r="E196" s="43" t="s">
        <v>639</v>
      </c>
      <c r="F196" s="43" t="s">
        <v>51</v>
      </c>
      <c r="G196" s="43" t="s">
        <v>12</v>
      </c>
      <c r="H196" s="43" t="s">
        <v>13</v>
      </c>
    </row>
    <row r="197" spans="1:8">
      <c r="A197" s="43" t="s">
        <v>640</v>
      </c>
      <c r="B197" s="43" t="s">
        <v>641</v>
      </c>
      <c r="C197" s="43">
        <v>60</v>
      </c>
      <c r="D197" s="43" t="s">
        <v>9</v>
      </c>
      <c r="E197" s="43" t="s">
        <v>642</v>
      </c>
      <c r="F197" s="43" t="s">
        <v>133</v>
      </c>
      <c r="G197" s="43" t="s">
        <v>12</v>
      </c>
      <c r="H197" s="43" t="s">
        <v>31</v>
      </c>
    </row>
    <row r="198" spans="1:8">
      <c r="A198" s="43" t="s">
        <v>643</v>
      </c>
      <c r="B198" s="43" t="s">
        <v>644</v>
      </c>
      <c r="C198" s="43">
        <v>18</v>
      </c>
      <c r="D198" s="43" t="s">
        <v>16</v>
      </c>
      <c r="E198" s="43" t="s">
        <v>645</v>
      </c>
      <c r="F198" s="43" t="s">
        <v>163</v>
      </c>
      <c r="G198" s="43" t="s">
        <v>12</v>
      </c>
      <c r="H198" s="43" t="s">
        <v>19</v>
      </c>
    </row>
    <row r="199" spans="1:8">
      <c r="A199" s="43" t="s">
        <v>646</v>
      </c>
      <c r="B199" s="43" t="s">
        <v>647</v>
      </c>
      <c r="C199" s="43">
        <v>45</v>
      </c>
      <c r="D199" s="43" t="s">
        <v>16</v>
      </c>
      <c r="E199" s="43" t="s">
        <v>207</v>
      </c>
      <c r="F199" s="43" t="s">
        <v>201</v>
      </c>
      <c r="G199" s="43" t="s">
        <v>12</v>
      </c>
      <c r="H199" s="43" t="s">
        <v>19</v>
      </c>
    </row>
    <row r="200" spans="1:8">
      <c r="A200" s="43" t="s">
        <v>648</v>
      </c>
      <c r="B200" s="43" t="s">
        <v>649</v>
      </c>
      <c r="C200" s="43">
        <v>54</v>
      </c>
      <c r="D200" s="43" t="s">
        <v>9</v>
      </c>
      <c r="E200" s="43" t="s">
        <v>650</v>
      </c>
      <c r="F200" s="43" t="s">
        <v>171</v>
      </c>
      <c r="G200" s="43" t="s">
        <v>12</v>
      </c>
      <c r="H200" s="43" t="s">
        <v>26</v>
      </c>
    </row>
    <row r="201" spans="1:8">
      <c r="A201" s="43" t="s">
        <v>651</v>
      </c>
      <c r="B201" s="43" t="s">
        <v>652</v>
      </c>
      <c r="C201" s="43">
        <v>46</v>
      </c>
      <c r="D201" s="43" t="s">
        <v>9</v>
      </c>
      <c r="E201" s="43" t="s">
        <v>653</v>
      </c>
      <c r="F201" s="43" t="s">
        <v>237</v>
      </c>
      <c r="G201" s="43" t="s">
        <v>12</v>
      </c>
      <c r="H201" s="43" t="s">
        <v>26</v>
      </c>
    </row>
    <row r="202" spans="1:8">
      <c r="A202" s="43" t="s">
        <v>654</v>
      </c>
      <c r="B202" s="43" t="s">
        <v>655</v>
      </c>
      <c r="C202" s="43">
        <v>30</v>
      </c>
      <c r="D202" s="43" t="s">
        <v>9</v>
      </c>
      <c r="E202" s="43" t="s">
        <v>656</v>
      </c>
      <c r="F202" s="43" t="s">
        <v>434</v>
      </c>
      <c r="G202" s="43" t="s">
        <v>12</v>
      </c>
      <c r="H202" s="43" t="s">
        <v>19</v>
      </c>
    </row>
    <row r="203" spans="1:8">
      <c r="A203" s="43" t="s">
        <v>657</v>
      </c>
      <c r="B203" s="43" t="s">
        <v>658</v>
      </c>
      <c r="C203" s="43">
        <v>25</v>
      </c>
      <c r="D203" s="43" t="s">
        <v>16</v>
      </c>
      <c r="E203" s="43" t="s">
        <v>659</v>
      </c>
      <c r="F203" s="43" t="s">
        <v>156</v>
      </c>
      <c r="G203" s="43" t="s">
        <v>12</v>
      </c>
      <c r="H203" s="43" t="s">
        <v>26</v>
      </c>
    </row>
    <row r="204" spans="1:8">
      <c r="A204" s="43" t="s">
        <v>660</v>
      </c>
      <c r="B204" s="43" t="s">
        <v>661</v>
      </c>
      <c r="C204" s="43">
        <v>37</v>
      </c>
      <c r="D204" s="43" t="s">
        <v>16</v>
      </c>
      <c r="E204" s="43" t="s">
        <v>662</v>
      </c>
      <c r="F204" s="43" t="s">
        <v>62</v>
      </c>
      <c r="G204" s="43" t="s">
        <v>12</v>
      </c>
      <c r="H204" s="43" t="s">
        <v>19</v>
      </c>
    </row>
    <row r="205" spans="1:8">
      <c r="A205" s="43" t="s">
        <v>663</v>
      </c>
      <c r="B205" s="43" t="s">
        <v>664</v>
      </c>
      <c r="C205" s="43">
        <v>47</v>
      </c>
      <c r="D205" s="43" t="s">
        <v>9</v>
      </c>
      <c r="E205" s="43" t="s">
        <v>665</v>
      </c>
      <c r="F205" s="43" t="s">
        <v>267</v>
      </c>
      <c r="G205" s="43" t="s">
        <v>12</v>
      </c>
      <c r="H205" s="43" t="s">
        <v>19</v>
      </c>
    </row>
    <row r="206" spans="1:8">
      <c r="A206" s="43" t="s">
        <v>666</v>
      </c>
      <c r="B206" s="43" t="s">
        <v>667</v>
      </c>
      <c r="C206" s="43">
        <v>52</v>
      </c>
      <c r="D206" s="43" t="s">
        <v>9</v>
      </c>
      <c r="E206" s="43" t="s">
        <v>668</v>
      </c>
      <c r="F206" s="43" t="s">
        <v>287</v>
      </c>
      <c r="G206" s="43" t="s">
        <v>12</v>
      </c>
      <c r="H206" s="43" t="s">
        <v>19</v>
      </c>
    </row>
    <row r="207" spans="1:8">
      <c r="A207" s="43" t="s">
        <v>669</v>
      </c>
      <c r="B207" s="43" t="s">
        <v>670</v>
      </c>
      <c r="C207" s="43">
        <v>44</v>
      </c>
      <c r="D207" s="43" t="s">
        <v>16</v>
      </c>
      <c r="E207" s="43" t="s">
        <v>671</v>
      </c>
      <c r="F207" s="43" t="s">
        <v>88</v>
      </c>
      <c r="G207" s="43" t="s">
        <v>12</v>
      </c>
      <c r="H207" s="43" t="s">
        <v>13</v>
      </c>
    </row>
    <row r="208" spans="1:8">
      <c r="A208" s="43" t="s">
        <v>672</v>
      </c>
      <c r="B208" s="43" t="s">
        <v>673</v>
      </c>
      <c r="C208" s="43">
        <v>26</v>
      </c>
      <c r="D208" s="43" t="s">
        <v>16</v>
      </c>
      <c r="E208" s="43" t="s">
        <v>674</v>
      </c>
      <c r="F208" s="43" t="s">
        <v>237</v>
      </c>
      <c r="G208" s="43" t="s">
        <v>12</v>
      </c>
      <c r="H208" s="43" t="s">
        <v>31</v>
      </c>
    </row>
    <row r="209" spans="1:8">
      <c r="A209" s="43" t="s">
        <v>675</v>
      </c>
      <c r="B209" s="43" t="s">
        <v>676</v>
      </c>
      <c r="C209" s="43">
        <v>28</v>
      </c>
      <c r="D209" s="43" t="s">
        <v>16</v>
      </c>
      <c r="E209" s="43" t="s">
        <v>677</v>
      </c>
      <c r="F209" s="43" t="s">
        <v>88</v>
      </c>
      <c r="G209" s="43" t="s">
        <v>12</v>
      </c>
      <c r="H209" s="43" t="s">
        <v>26</v>
      </c>
    </row>
    <row r="210" spans="1:8">
      <c r="A210" s="43" t="s">
        <v>678</v>
      </c>
      <c r="B210" s="43" t="s">
        <v>679</v>
      </c>
      <c r="C210" s="43">
        <v>54</v>
      </c>
      <c r="D210" s="43" t="s">
        <v>9</v>
      </c>
      <c r="E210" s="43" t="s">
        <v>680</v>
      </c>
      <c r="F210" s="43" t="s">
        <v>328</v>
      </c>
      <c r="G210" s="43" t="s">
        <v>12</v>
      </c>
      <c r="H210" s="43" t="s">
        <v>19</v>
      </c>
    </row>
    <row r="211" spans="1:8">
      <c r="A211" s="43" t="s">
        <v>681</v>
      </c>
      <c r="B211" s="43" t="s">
        <v>682</v>
      </c>
      <c r="C211" s="43">
        <v>50</v>
      </c>
      <c r="D211" s="43" t="s">
        <v>16</v>
      </c>
      <c r="E211" s="43" t="s">
        <v>683</v>
      </c>
      <c r="F211" s="43" t="s">
        <v>434</v>
      </c>
      <c r="G211" s="43" t="s">
        <v>12</v>
      </c>
      <c r="H211" s="43" t="s">
        <v>19</v>
      </c>
    </row>
    <row r="212" spans="1:8">
      <c r="A212" s="43" t="s">
        <v>684</v>
      </c>
      <c r="B212" s="43" t="s">
        <v>685</v>
      </c>
      <c r="C212" s="43">
        <v>48</v>
      </c>
      <c r="D212" s="43" t="s">
        <v>9</v>
      </c>
      <c r="E212" s="43" t="s">
        <v>686</v>
      </c>
      <c r="F212" s="43" t="s">
        <v>81</v>
      </c>
      <c r="G212" s="43" t="s">
        <v>12</v>
      </c>
      <c r="H212" s="43" t="s">
        <v>31</v>
      </c>
    </row>
    <row r="213" spans="1:8">
      <c r="A213" s="43" t="s">
        <v>687</v>
      </c>
      <c r="B213" s="43" t="s">
        <v>688</v>
      </c>
      <c r="C213" s="43">
        <v>20</v>
      </c>
      <c r="D213" s="43" t="s">
        <v>16</v>
      </c>
      <c r="E213" s="43" t="s">
        <v>689</v>
      </c>
      <c r="F213" s="43" t="s">
        <v>92</v>
      </c>
      <c r="G213" s="43" t="s">
        <v>12</v>
      </c>
      <c r="H213" s="43" t="s">
        <v>31</v>
      </c>
    </row>
    <row r="214" spans="1:8">
      <c r="A214" s="43" t="s">
        <v>690</v>
      </c>
      <c r="B214" s="43" t="s">
        <v>691</v>
      </c>
      <c r="C214" s="43">
        <v>63</v>
      </c>
      <c r="D214" s="43" t="s">
        <v>16</v>
      </c>
      <c r="E214" s="43" t="s">
        <v>692</v>
      </c>
      <c r="F214" s="43" t="s">
        <v>74</v>
      </c>
      <c r="G214" s="43" t="s">
        <v>12</v>
      </c>
      <c r="H214" s="43" t="s">
        <v>19</v>
      </c>
    </row>
    <row r="215" spans="1:8">
      <c r="A215" s="43" t="s">
        <v>693</v>
      </c>
      <c r="B215" s="43" t="s">
        <v>694</v>
      </c>
      <c r="C215" s="43">
        <v>42</v>
      </c>
      <c r="D215" s="43" t="s">
        <v>16</v>
      </c>
      <c r="E215" s="43" t="s">
        <v>695</v>
      </c>
      <c r="F215" s="43" t="s">
        <v>18</v>
      </c>
      <c r="G215" s="43" t="s">
        <v>12</v>
      </c>
      <c r="H215" s="43" t="s">
        <v>19</v>
      </c>
    </row>
    <row r="216" spans="1:8">
      <c r="A216" s="43" t="s">
        <v>696</v>
      </c>
      <c r="B216" s="43" t="s">
        <v>697</v>
      </c>
      <c r="C216" s="43">
        <v>61</v>
      </c>
      <c r="D216" s="43" t="s">
        <v>9</v>
      </c>
      <c r="E216" s="43" t="s">
        <v>698</v>
      </c>
      <c r="F216" s="43" t="s">
        <v>66</v>
      </c>
      <c r="G216" s="43" t="s">
        <v>12</v>
      </c>
      <c r="H216" s="43" t="s">
        <v>13</v>
      </c>
    </row>
    <row r="217" spans="1:8">
      <c r="A217" s="43" t="s">
        <v>699</v>
      </c>
      <c r="B217" s="43" t="s">
        <v>700</v>
      </c>
      <c r="C217" s="43">
        <v>50</v>
      </c>
      <c r="D217" s="43" t="s">
        <v>16</v>
      </c>
      <c r="E217" s="43" t="s">
        <v>701</v>
      </c>
      <c r="F217" s="43" t="s">
        <v>35</v>
      </c>
      <c r="G217" s="43" t="s">
        <v>12</v>
      </c>
      <c r="H217" s="43" t="s">
        <v>13</v>
      </c>
    </row>
    <row r="218" spans="1:8">
      <c r="A218" s="43" t="s">
        <v>702</v>
      </c>
      <c r="B218" s="43" t="s">
        <v>703</v>
      </c>
      <c r="C218" s="43">
        <v>44</v>
      </c>
      <c r="D218" s="43" t="s">
        <v>9</v>
      </c>
      <c r="E218" s="43" t="s">
        <v>704</v>
      </c>
      <c r="F218" s="43" t="s">
        <v>30</v>
      </c>
      <c r="G218" s="43" t="s">
        <v>12</v>
      </c>
      <c r="H218" s="43" t="s">
        <v>19</v>
      </c>
    </row>
    <row r="219" spans="1:8">
      <c r="A219" s="43" t="s">
        <v>705</v>
      </c>
      <c r="B219" s="43" t="s">
        <v>706</v>
      </c>
      <c r="C219" s="43">
        <v>42</v>
      </c>
      <c r="D219" s="43" t="s">
        <v>9</v>
      </c>
      <c r="E219" s="43" t="s">
        <v>707</v>
      </c>
      <c r="F219" s="43" t="s">
        <v>113</v>
      </c>
      <c r="G219" s="43" t="s">
        <v>12</v>
      </c>
      <c r="H219" s="43" t="s">
        <v>31</v>
      </c>
    </row>
    <row r="220" spans="1:8">
      <c r="A220" s="43" t="s">
        <v>708</v>
      </c>
      <c r="B220" s="43" t="s">
        <v>709</v>
      </c>
      <c r="C220" s="43">
        <v>46</v>
      </c>
      <c r="D220" s="43" t="s">
        <v>9</v>
      </c>
      <c r="E220" s="43" t="s">
        <v>710</v>
      </c>
      <c r="F220" s="43" t="s">
        <v>30</v>
      </c>
      <c r="G220" s="43" t="s">
        <v>12</v>
      </c>
      <c r="H220" s="43" t="s">
        <v>19</v>
      </c>
    </row>
    <row r="221" spans="1:8">
      <c r="A221" s="43" t="s">
        <v>711</v>
      </c>
      <c r="B221" s="43" t="s">
        <v>712</v>
      </c>
      <c r="C221" s="43">
        <v>47</v>
      </c>
      <c r="D221" s="43" t="s">
        <v>16</v>
      </c>
      <c r="E221" s="43" t="s">
        <v>3831</v>
      </c>
      <c r="F221" s="43" t="s">
        <v>88</v>
      </c>
      <c r="G221" s="43" t="s">
        <v>12</v>
      </c>
      <c r="H221" s="43" t="s">
        <v>13</v>
      </c>
    </row>
    <row r="222" spans="1:8">
      <c r="A222" s="43" t="s">
        <v>713</v>
      </c>
      <c r="B222" s="43" t="s">
        <v>714</v>
      </c>
      <c r="C222" s="43">
        <v>50</v>
      </c>
      <c r="D222" s="43" t="s">
        <v>16</v>
      </c>
      <c r="E222" s="43" t="s">
        <v>3830</v>
      </c>
      <c r="F222" s="43" t="s">
        <v>715</v>
      </c>
      <c r="G222" s="43" t="s">
        <v>3829</v>
      </c>
      <c r="H222" s="43" t="s">
        <v>26</v>
      </c>
    </row>
    <row r="223" spans="1:8">
      <c r="A223" s="43" t="s">
        <v>716</v>
      </c>
      <c r="B223" s="43" t="s">
        <v>717</v>
      </c>
      <c r="C223" s="43">
        <v>38</v>
      </c>
      <c r="D223" s="43" t="s">
        <v>9</v>
      </c>
      <c r="E223" s="43" t="s">
        <v>718</v>
      </c>
      <c r="F223" s="43" t="s">
        <v>81</v>
      </c>
      <c r="G223" s="43" t="s">
        <v>12</v>
      </c>
      <c r="H223" s="43" t="s">
        <v>19</v>
      </c>
    </row>
    <row r="224" spans="1:8">
      <c r="A224" s="43" t="s">
        <v>719</v>
      </c>
      <c r="B224" s="43" t="s">
        <v>720</v>
      </c>
      <c r="C224" s="43">
        <v>35</v>
      </c>
      <c r="D224" s="43" t="s">
        <v>9</v>
      </c>
      <c r="E224" s="43" t="s">
        <v>721</v>
      </c>
      <c r="F224" s="43" t="s">
        <v>233</v>
      </c>
      <c r="G224" s="43" t="s">
        <v>12</v>
      </c>
      <c r="H224" s="43" t="s">
        <v>19</v>
      </c>
    </row>
    <row r="225" spans="1:8">
      <c r="A225" s="43" t="s">
        <v>722</v>
      </c>
      <c r="B225" s="43" t="s">
        <v>723</v>
      </c>
      <c r="C225" s="43">
        <v>50</v>
      </c>
      <c r="D225" s="43" t="s">
        <v>9</v>
      </c>
      <c r="E225" s="43" t="s">
        <v>3832</v>
      </c>
      <c r="F225" s="43" t="s">
        <v>267</v>
      </c>
      <c r="G225" s="43" t="s">
        <v>12</v>
      </c>
      <c r="H225" s="43" t="s">
        <v>19</v>
      </c>
    </row>
    <row r="226" spans="1:8">
      <c r="A226" s="43" t="s">
        <v>724</v>
      </c>
      <c r="B226" s="43" t="s">
        <v>725</v>
      </c>
      <c r="C226" s="43">
        <v>29</v>
      </c>
      <c r="D226" s="43" t="s">
        <v>9</v>
      </c>
      <c r="E226" s="43" t="s">
        <v>726</v>
      </c>
      <c r="F226" s="43" t="s">
        <v>113</v>
      </c>
      <c r="G226" s="43" t="s">
        <v>12</v>
      </c>
      <c r="H226" s="43" t="s">
        <v>31</v>
      </c>
    </row>
    <row r="227" spans="1:8">
      <c r="A227" s="43" t="s">
        <v>727</v>
      </c>
      <c r="B227" s="43" t="s">
        <v>728</v>
      </c>
      <c r="C227" s="43">
        <v>46</v>
      </c>
      <c r="D227" s="43" t="s">
        <v>16</v>
      </c>
      <c r="E227" s="43" t="s">
        <v>729</v>
      </c>
      <c r="F227" s="43" t="s">
        <v>117</v>
      </c>
      <c r="G227" s="43" t="s">
        <v>12</v>
      </c>
      <c r="H227" s="43" t="s">
        <v>19</v>
      </c>
    </row>
    <row r="228" spans="1:8">
      <c r="A228" s="43" t="s">
        <v>730</v>
      </c>
      <c r="B228" s="43" t="s">
        <v>731</v>
      </c>
      <c r="C228" s="43">
        <v>54</v>
      </c>
      <c r="D228" s="43" t="s">
        <v>9</v>
      </c>
      <c r="E228" s="43" t="s">
        <v>216</v>
      </c>
      <c r="F228" s="43" t="s">
        <v>163</v>
      </c>
      <c r="G228" s="43" t="s">
        <v>12</v>
      </c>
      <c r="H228" s="43" t="s">
        <v>13</v>
      </c>
    </row>
    <row r="229" spans="1:8">
      <c r="A229" s="43" t="s">
        <v>732</v>
      </c>
      <c r="B229" s="43" t="s">
        <v>733</v>
      </c>
      <c r="C229" s="43">
        <v>63</v>
      </c>
      <c r="D229" s="43" t="s">
        <v>16</v>
      </c>
      <c r="E229" s="43" t="s">
        <v>734</v>
      </c>
      <c r="F229" s="43" t="s">
        <v>62</v>
      </c>
      <c r="G229" s="43" t="s">
        <v>12</v>
      </c>
      <c r="H229" s="43" t="s">
        <v>13</v>
      </c>
    </row>
    <row r="230" spans="1:8">
      <c r="A230" s="43" t="s">
        <v>735</v>
      </c>
      <c r="B230" s="43" t="s">
        <v>736</v>
      </c>
      <c r="C230" s="43">
        <v>52</v>
      </c>
      <c r="D230" s="43" t="s">
        <v>16</v>
      </c>
      <c r="E230" s="43" t="s">
        <v>395</v>
      </c>
      <c r="F230" s="43" t="s">
        <v>117</v>
      </c>
      <c r="G230" s="43" t="s">
        <v>12</v>
      </c>
      <c r="H230" s="43" t="s">
        <v>13</v>
      </c>
    </row>
    <row r="231" spans="1:8">
      <c r="A231" s="43" t="s">
        <v>737</v>
      </c>
      <c r="B231" s="43" t="s">
        <v>738</v>
      </c>
      <c r="C231" s="43">
        <v>32</v>
      </c>
      <c r="D231" s="43" t="s">
        <v>16</v>
      </c>
      <c r="E231" s="43" t="s">
        <v>739</v>
      </c>
      <c r="F231" s="43" t="s">
        <v>140</v>
      </c>
      <c r="G231" s="43" t="s">
        <v>12</v>
      </c>
      <c r="H231" s="43" t="s">
        <v>26</v>
      </c>
    </row>
    <row r="232" spans="1:8">
      <c r="A232" s="43" t="s">
        <v>740</v>
      </c>
      <c r="B232" s="43" t="s">
        <v>741</v>
      </c>
      <c r="C232" s="43">
        <v>29</v>
      </c>
      <c r="D232" s="43" t="s">
        <v>9</v>
      </c>
      <c r="E232" s="43" t="s">
        <v>742</v>
      </c>
      <c r="F232" s="43" t="s">
        <v>250</v>
      </c>
      <c r="G232" s="43" t="s">
        <v>12</v>
      </c>
      <c r="H232" s="43" t="s">
        <v>26</v>
      </c>
    </row>
    <row r="233" spans="1:8">
      <c r="A233" s="43" t="s">
        <v>743</v>
      </c>
      <c r="B233" s="43" t="s">
        <v>744</v>
      </c>
      <c r="C233" s="43">
        <v>22</v>
      </c>
      <c r="D233" s="43" t="s">
        <v>16</v>
      </c>
      <c r="E233" s="43" t="s">
        <v>745</v>
      </c>
      <c r="F233" s="43" t="s">
        <v>317</v>
      </c>
      <c r="G233" s="43" t="s">
        <v>12</v>
      </c>
      <c r="H233" s="43" t="s">
        <v>26</v>
      </c>
    </row>
    <row r="234" spans="1:8">
      <c r="A234" s="43" t="s">
        <v>746</v>
      </c>
      <c r="B234" s="43" t="s">
        <v>747</v>
      </c>
      <c r="C234" s="43">
        <v>27</v>
      </c>
      <c r="D234" s="43" t="s">
        <v>16</v>
      </c>
      <c r="E234" s="43" t="s">
        <v>748</v>
      </c>
      <c r="F234" s="43" t="s">
        <v>88</v>
      </c>
      <c r="G234" s="43" t="s">
        <v>12</v>
      </c>
      <c r="H234" s="43" t="s">
        <v>19</v>
      </c>
    </row>
    <row r="235" spans="1:8">
      <c r="A235" s="43" t="s">
        <v>749</v>
      </c>
      <c r="B235" s="43" t="s">
        <v>750</v>
      </c>
      <c r="C235" s="43">
        <v>59</v>
      </c>
      <c r="D235" s="43" t="s">
        <v>9</v>
      </c>
      <c r="E235" s="43" t="s">
        <v>751</v>
      </c>
      <c r="F235" s="43" t="s">
        <v>43</v>
      </c>
      <c r="G235" s="43" t="s">
        <v>12</v>
      </c>
      <c r="H235" s="43" t="s">
        <v>31</v>
      </c>
    </row>
    <row r="236" spans="1:8">
      <c r="A236" s="43" t="s">
        <v>752</v>
      </c>
      <c r="B236" s="43" t="s">
        <v>753</v>
      </c>
      <c r="C236" s="43">
        <v>43</v>
      </c>
      <c r="D236" s="43" t="s">
        <v>16</v>
      </c>
      <c r="E236" s="43" t="s">
        <v>754</v>
      </c>
      <c r="F236" s="43" t="s">
        <v>62</v>
      </c>
      <c r="G236" s="43" t="s">
        <v>12</v>
      </c>
      <c r="H236" s="43" t="s">
        <v>13</v>
      </c>
    </row>
    <row r="237" spans="1:8">
      <c r="A237" s="43" t="s">
        <v>755</v>
      </c>
      <c r="B237" s="43" t="s">
        <v>756</v>
      </c>
      <c r="C237" s="43">
        <v>28</v>
      </c>
      <c r="D237" s="43" t="s">
        <v>16</v>
      </c>
      <c r="E237" s="43" t="s">
        <v>757</v>
      </c>
      <c r="F237" s="43" t="s">
        <v>92</v>
      </c>
      <c r="G237" s="43" t="s">
        <v>12</v>
      </c>
      <c r="H237" s="43" t="s">
        <v>26</v>
      </c>
    </row>
    <row r="238" spans="1:8">
      <c r="A238" s="43" t="s">
        <v>758</v>
      </c>
      <c r="B238" s="43" t="s">
        <v>759</v>
      </c>
      <c r="C238" s="43">
        <v>42</v>
      </c>
      <c r="D238" s="43" t="s">
        <v>16</v>
      </c>
      <c r="E238" s="43" t="s">
        <v>760</v>
      </c>
      <c r="F238" s="43" t="s">
        <v>287</v>
      </c>
      <c r="G238" s="43" t="s">
        <v>12</v>
      </c>
      <c r="H238" s="43" t="s">
        <v>26</v>
      </c>
    </row>
    <row r="239" spans="1:8">
      <c r="A239" s="43" t="s">
        <v>761</v>
      </c>
      <c r="B239" s="43" t="s">
        <v>762</v>
      </c>
      <c r="C239" s="43">
        <v>41</v>
      </c>
      <c r="D239" s="43" t="s">
        <v>16</v>
      </c>
      <c r="E239" s="43" t="s">
        <v>763</v>
      </c>
      <c r="F239" s="43" t="s">
        <v>66</v>
      </c>
      <c r="G239" s="43" t="s">
        <v>12</v>
      </c>
      <c r="H239" s="43" t="s">
        <v>13</v>
      </c>
    </row>
    <row r="240" spans="1:8">
      <c r="A240" s="43" t="s">
        <v>764</v>
      </c>
      <c r="B240" s="43" t="s">
        <v>765</v>
      </c>
      <c r="C240" s="43">
        <v>40</v>
      </c>
      <c r="D240" s="43" t="s">
        <v>9</v>
      </c>
      <c r="E240" s="43" t="s">
        <v>766</v>
      </c>
      <c r="F240" s="43" t="s">
        <v>43</v>
      </c>
      <c r="G240" s="43" t="s">
        <v>12</v>
      </c>
      <c r="H240" s="43" t="s">
        <v>19</v>
      </c>
    </row>
    <row r="241" spans="1:8">
      <c r="A241" s="43" t="s">
        <v>767</v>
      </c>
      <c r="B241" s="43" t="s">
        <v>768</v>
      </c>
      <c r="C241" s="43">
        <v>58</v>
      </c>
      <c r="D241" s="43" t="s">
        <v>16</v>
      </c>
      <c r="E241" s="43" t="s">
        <v>769</v>
      </c>
      <c r="F241" s="43" t="s">
        <v>184</v>
      </c>
      <c r="G241" s="43" t="s">
        <v>12</v>
      </c>
      <c r="H241" s="43" t="s">
        <v>19</v>
      </c>
    </row>
    <row r="242" spans="1:8">
      <c r="A242" s="43" t="s">
        <v>770</v>
      </c>
      <c r="B242" s="43" t="s">
        <v>771</v>
      </c>
      <c r="C242" s="43">
        <v>59</v>
      </c>
      <c r="D242" s="43" t="s">
        <v>16</v>
      </c>
      <c r="E242" s="43" t="s">
        <v>772</v>
      </c>
      <c r="F242" s="43" t="s">
        <v>156</v>
      </c>
      <c r="G242" s="43" t="s">
        <v>12</v>
      </c>
      <c r="H242" s="43" t="s">
        <v>19</v>
      </c>
    </row>
    <row r="243" spans="1:8">
      <c r="A243" s="43" t="s">
        <v>773</v>
      </c>
      <c r="B243" s="43" t="s">
        <v>774</v>
      </c>
      <c r="C243" s="43">
        <v>31</v>
      </c>
      <c r="D243" s="43" t="s">
        <v>9</v>
      </c>
      <c r="E243" s="43" t="s">
        <v>775</v>
      </c>
      <c r="F243" s="43" t="s">
        <v>287</v>
      </c>
      <c r="G243" s="43" t="s">
        <v>12</v>
      </c>
      <c r="H243" s="43" t="s">
        <v>19</v>
      </c>
    </row>
    <row r="244" spans="1:8">
      <c r="A244" s="43" t="s">
        <v>776</v>
      </c>
      <c r="B244" s="43" t="s">
        <v>777</v>
      </c>
      <c r="C244" s="43">
        <v>58</v>
      </c>
      <c r="D244" s="43" t="s">
        <v>16</v>
      </c>
      <c r="E244" s="43" t="s">
        <v>778</v>
      </c>
      <c r="F244" s="43" t="s">
        <v>167</v>
      </c>
      <c r="G244" s="43" t="s">
        <v>12</v>
      </c>
      <c r="H244" s="43" t="s">
        <v>31</v>
      </c>
    </row>
    <row r="245" spans="1:8">
      <c r="A245" s="43" t="s">
        <v>779</v>
      </c>
      <c r="B245" s="43" t="s">
        <v>780</v>
      </c>
      <c r="C245" s="43">
        <v>56</v>
      </c>
      <c r="D245" s="43" t="s">
        <v>16</v>
      </c>
      <c r="E245" s="43" t="s">
        <v>781</v>
      </c>
      <c r="F245" s="43" t="s">
        <v>359</v>
      </c>
      <c r="G245" s="43" t="s">
        <v>12</v>
      </c>
      <c r="H245" s="43" t="s">
        <v>13</v>
      </c>
    </row>
    <row r="246" spans="1:8">
      <c r="A246" s="43" t="s">
        <v>782</v>
      </c>
      <c r="B246" s="43" t="s">
        <v>783</v>
      </c>
      <c r="C246" s="43">
        <v>19</v>
      </c>
      <c r="D246" s="43" t="s">
        <v>9</v>
      </c>
      <c r="E246" s="43" t="s">
        <v>784</v>
      </c>
      <c r="F246" s="43" t="s">
        <v>117</v>
      </c>
      <c r="G246" s="43" t="s">
        <v>12</v>
      </c>
      <c r="H246" s="43" t="s">
        <v>26</v>
      </c>
    </row>
    <row r="247" spans="1:8">
      <c r="A247" s="43" t="s">
        <v>785</v>
      </c>
      <c r="B247" s="43" t="s">
        <v>786</v>
      </c>
      <c r="C247" s="43">
        <v>57</v>
      </c>
      <c r="D247" s="43" t="s">
        <v>16</v>
      </c>
      <c r="E247" s="43" t="s">
        <v>787</v>
      </c>
      <c r="F247" s="43" t="s">
        <v>156</v>
      </c>
      <c r="G247" s="43" t="s">
        <v>12</v>
      </c>
      <c r="H247" s="43" t="s">
        <v>19</v>
      </c>
    </row>
    <row r="248" spans="1:8">
      <c r="A248" s="43" t="s">
        <v>788</v>
      </c>
      <c r="B248" s="43" t="s">
        <v>789</v>
      </c>
      <c r="C248" s="43">
        <v>58</v>
      </c>
      <c r="D248" s="43" t="s">
        <v>9</v>
      </c>
      <c r="E248" s="43" t="s">
        <v>790</v>
      </c>
      <c r="F248" s="43" t="s">
        <v>291</v>
      </c>
      <c r="G248" s="43" t="s">
        <v>12</v>
      </c>
      <c r="H248" s="43" t="s">
        <v>26</v>
      </c>
    </row>
    <row r="249" spans="1:8">
      <c r="A249" s="43" t="s">
        <v>791</v>
      </c>
      <c r="B249" s="43" t="s">
        <v>792</v>
      </c>
      <c r="C249" s="43">
        <v>32</v>
      </c>
      <c r="D249" s="43" t="s">
        <v>9</v>
      </c>
      <c r="E249" s="43" t="s">
        <v>793</v>
      </c>
      <c r="F249" s="43" t="s">
        <v>47</v>
      </c>
      <c r="G249" s="43" t="s">
        <v>12</v>
      </c>
      <c r="H249" s="43" t="s">
        <v>19</v>
      </c>
    </row>
    <row r="250" spans="1:8">
      <c r="A250" s="43" t="s">
        <v>794</v>
      </c>
      <c r="B250" s="43" t="s">
        <v>795</v>
      </c>
      <c r="C250" s="43">
        <v>19</v>
      </c>
      <c r="D250" s="43" t="s">
        <v>9</v>
      </c>
      <c r="E250" s="43" t="s">
        <v>796</v>
      </c>
      <c r="F250" s="43" t="s">
        <v>184</v>
      </c>
      <c r="G250" s="43" t="s">
        <v>12</v>
      </c>
      <c r="H250" s="43" t="s">
        <v>13</v>
      </c>
    </row>
    <row r="251" spans="1:8">
      <c r="A251" s="43" t="s">
        <v>797</v>
      </c>
      <c r="B251" s="43" t="s">
        <v>798</v>
      </c>
      <c r="C251" s="43">
        <v>41</v>
      </c>
      <c r="D251" s="43" t="s">
        <v>16</v>
      </c>
      <c r="E251" s="43" t="s">
        <v>799</v>
      </c>
      <c r="F251" s="43" t="s">
        <v>58</v>
      </c>
      <c r="G251" s="43" t="s">
        <v>12</v>
      </c>
      <c r="H251" s="43" t="s">
        <v>13</v>
      </c>
    </row>
    <row r="252" spans="1:8">
      <c r="A252" s="43" t="s">
        <v>800</v>
      </c>
      <c r="B252" s="43" t="s">
        <v>801</v>
      </c>
      <c r="C252" s="43">
        <v>48</v>
      </c>
      <c r="D252" s="43" t="s">
        <v>9</v>
      </c>
      <c r="E252" s="43" t="s">
        <v>802</v>
      </c>
      <c r="F252" s="43" t="s">
        <v>92</v>
      </c>
      <c r="G252" s="43" t="s">
        <v>12</v>
      </c>
      <c r="H252" s="43" t="s">
        <v>19</v>
      </c>
    </row>
    <row r="253" spans="1:8">
      <c r="A253" s="43" t="s">
        <v>803</v>
      </c>
      <c r="B253" s="43" t="s">
        <v>804</v>
      </c>
      <c r="C253" s="43">
        <v>64</v>
      </c>
      <c r="D253" s="43" t="s">
        <v>9</v>
      </c>
      <c r="E253" s="43" t="s">
        <v>805</v>
      </c>
      <c r="F253" s="43" t="s">
        <v>22</v>
      </c>
      <c r="G253" s="43" t="s">
        <v>12</v>
      </c>
      <c r="H253" s="43" t="s">
        <v>31</v>
      </c>
    </row>
    <row r="254" spans="1:8">
      <c r="A254" s="43" t="s">
        <v>806</v>
      </c>
      <c r="B254" s="43" t="s">
        <v>807</v>
      </c>
      <c r="C254" s="43">
        <v>26</v>
      </c>
      <c r="D254" s="43" t="s">
        <v>9</v>
      </c>
      <c r="E254" s="43" t="s">
        <v>808</v>
      </c>
      <c r="F254" s="43" t="s">
        <v>39</v>
      </c>
      <c r="G254" s="43" t="s">
        <v>12</v>
      </c>
      <c r="H254" s="43" t="s">
        <v>31</v>
      </c>
    </row>
    <row r="255" spans="1:8">
      <c r="A255" s="43" t="s">
        <v>809</v>
      </c>
      <c r="B255" s="43" t="s">
        <v>3975</v>
      </c>
      <c r="C255" s="43">
        <v>32</v>
      </c>
      <c r="D255" s="43" t="s">
        <v>9</v>
      </c>
      <c r="E255" s="43" t="s">
        <v>811</v>
      </c>
      <c r="F255" s="43" t="s">
        <v>324</v>
      </c>
      <c r="G255" s="43" t="s">
        <v>12</v>
      </c>
      <c r="H255" s="43" t="s">
        <v>26</v>
      </c>
    </row>
    <row r="256" spans="1:8">
      <c r="A256" s="43" t="s">
        <v>812</v>
      </c>
      <c r="B256" s="43" t="s">
        <v>813</v>
      </c>
      <c r="C256" s="43">
        <v>34</v>
      </c>
      <c r="D256" s="43" t="s">
        <v>9</v>
      </c>
      <c r="E256" s="43" t="s">
        <v>814</v>
      </c>
      <c r="F256" s="43" t="s">
        <v>163</v>
      </c>
      <c r="G256" s="43" t="s">
        <v>12</v>
      </c>
      <c r="H256" s="43" t="s">
        <v>31</v>
      </c>
    </row>
    <row r="257" spans="1:8">
      <c r="A257" s="43" t="s">
        <v>815</v>
      </c>
      <c r="B257" s="43" t="s">
        <v>816</v>
      </c>
      <c r="C257" s="43">
        <v>21</v>
      </c>
      <c r="D257" s="43" t="s">
        <v>9</v>
      </c>
      <c r="E257" s="43" t="s">
        <v>817</v>
      </c>
      <c r="F257" s="43" t="s">
        <v>25</v>
      </c>
      <c r="G257" s="43" t="s">
        <v>12</v>
      </c>
      <c r="H257" s="43" t="s">
        <v>13</v>
      </c>
    </row>
    <row r="258" spans="1:8">
      <c r="A258" s="43" t="s">
        <v>818</v>
      </c>
      <c r="B258" s="43" t="s">
        <v>819</v>
      </c>
      <c r="C258" s="43">
        <v>57</v>
      </c>
      <c r="D258" s="43" t="s">
        <v>9</v>
      </c>
      <c r="E258" s="43" t="s">
        <v>820</v>
      </c>
      <c r="F258" s="43" t="s">
        <v>291</v>
      </c>
      <c r="G258" s="43" t="s">
        <v>12</v>
      </c>
      <c r="H258" s="43" t="s">
        <v>19</v>
      </c>
    </row>
    <row r="259" spans="1:8">
      <c r="A259" s="43" t="s">
        <v>821</v>
      </c>
      <c r="B259" s="43" t="s">
        <v>822</v>
      </c>
      <c r="C259" s="43">
        <v>42</v>
      </c>
      <c r="D259" s="43" t="s">
        <v>9</v>
      </c>
      <c r="E259" s="43" t="s">
        <v>823</v>
      </c>
      <c r="F259" s="43" t="s">
        <v>715</v>
      </c>
      <c r="G259" s="43" t="s">
        <v>12</v>
      </c>
      <c r="H259" s="43" t="s">
        <v>31</v>
      </c>
    </row>
    <row r="260" spans="1:8">
      <c r="A260" s="43" t="s">
        <v>824</v>
      </c>
      <c r="B260" s="43" t="s">
        <v>825</v>
      </c>
      <c r="C260" s="43">
        <v>24</v>
      </c>
      <c r="D260" s="43" t="s">
        <v>16</v>
      </c>
      <c r="E260" s="43" t="s">
        <v>826</v>
      </c>
      <c r="F260" s="43" t="s">
        <v>359</v>
      </c>
      <c r="G260" s="43" t="s">
        <v>12</v>
      </c>
      <c r="H260" s="43" t="s">
        <v>19</v>
      </c>
    </row>
    <row r="261" spans="1:8">
      <c r="A261" s="43" t="s">
        <v>827</v>
      </c>
      <c r="B261" s="43" t="s">
        <v>828</v>
      </c>
      <c r="C261" s="43">
        <v>32</v>
      </c>
      <c r="D261" s="43" t="s">
        <v>16</v>
      </c>
      <c r="E261" s="43" t="s">
        <v>829</v>
      </c>
      <c r="F261" s="43" t="s">
        <v>96</v>
      </c>
      <c r="G261" s="43" t="s">
        <v>12</v>
      </c>
      <c r="H261" s="43" t="s">
        <v>31</v>
      </c>
    </row>
    <row r="262" spans="1:8">
      <c r="A262" s="43" t="s">
        <v>830</v>
      </c>
      <c r="B262" s="43" t="s">
        <v>831</v>
      </c>
      <c r="C262" s="43">
        <v>63</v>
      </c>
      <c r="D262" s="43" t="s">
        <v>16</v>
      </c>
      <c r="E262" s="43" t="s">
        <v>832</v>
      </c>
      <c r="F262" s="43" t="s">
        <v>133</v>
      </c>
      <c r="G262" s="43" t="s">
        <v>12</v>
      </c>
      <c r="H262" s="43" t="s">
        <v>19</v>
      </c>
    </row>
    <row r="263" spans="1:8">
      <c r="A263" s="43" t="s">
        <v>833</v>
      </c>
      <c r="B263" s="43" t="s">
        <v>834</v>
      </c>
      <c r="C263" s="43">
        <v>27</v>
      </c>
      <c r="D263" s="43" t="s">
        <v>16</v>
      </c>
      <c r="E263" s="43" t="s">
        <v>835</v>
      </c>
      <c r="F263" s="43" t="s">
        <v>35</v>
      </c>
      <c r="G263" s="43" t="s">
        <v>12</v>
      </c>
      <c r="H263" s="43" t="s">
        <v>31</v>
      </c>
    </row>
    <row r="264" spans="1:8">
      <c r="A264" s="43" t="s">
        <v>836</v>
      </c>
      <c r="B264" s="43" t="s">
        <v>837</v>
      </c>
      <c r="C264" s="43">
        <v>60</v>
      </c>
      <c r="D264" s="43" t="s">
        <v>16</v>
      </c>
      <c r="E264" s="43" t="s">
        <v>838</v>
      </c>
      <c r="F264" s="43" t="s">
        <v>66</v>
      </c>
      <c r="G264" s="43" t="s">
        <v>12</v>
      </c>
      <c r="H264" s="43" t="s">
        <v>31</v>
      </c>
    </row>
    <row r="265" spans="1:8">
      <c r="A265" s="43" t="s">
        <v>839</v>
      </c>
      <c r="B265" s="43" t="s">
        <v>840</v>
      </c>
      <c r="C265" s="43">
        <v>50</v>
      </c>
      <c r="D265" s="43" t="s">
        <v>9</v>
      </c>
      <c r="E265" s="43" t="s">
        <v>841</v>
      </c>
      <c r="F265" s="43" t="s">
        <v>328</v>
      </c>
      <c r="G265" s="43" t="s">
        <v>12</v>
      </c>
      <c r="H265" s="43" t="s">
        <v>26</v>
      </c>
    </row>
    <row r="266" spans="1:8">
      <c r="A266" s="43" t="s">
        <v>842</v>
      </c>
      <c r="B266" s="43" t="s">
        <v>843</v>
      </c>
      <c r="C266" s="43">
        <v>25</v>
      </c>
      <c r="D266" s="43" t="s">
        <v>9</v>
      </c>
      <c r="E266" s="43" t="s">
        <v>844</v>
      </c>
      <c r="F266" s="43" t="s">
        <v>845</v>
      </c>
      <c r="G266" s="43" t="s">
        <v>12</v>
      </c>
      <c r="H266" s="43" t="s">
        <v>13</v>
      </c>
    </row>
    <row r="267" spans="1:8">
      <c r="A267" s="43" t="s">
        <v>846</v>
      </c>
      <c r="B267" s="43" t="s">
        <v>847</v>
      </c>
      <c r="C267" s="43">
        <v>38</v>
      </c>
      <c r="D267" s="43" t="s">
        <v>9</v>
      </c>
      <c r="E267" s="43" t="s">
        <v>848</v>
      </c>
      <c r="F267" s="43" t="s">
        <v>237</v>
      </c>
      <c r="G267" s="43" t="s">
        <v>12</v>
      </c>
      <c r="H267" s="43" t="s">
        <v>31</v>
      </c>
    </row>
    <row r="268" spans="1:8">
      <c r="A268" s="43" t="s">
        <v>849</v>
      </c>
      <c r="B268" s="43" t="s">
        <v>850</v>
      </c>
      <c r="C268" s="43">
        <v>32</v>
      </c>
      <c r="D268" s="43" t="s">
        <v>16</v>
      </c>
      <c r="E268" s="43" t="s">
        <v>851</v>
      </c>
      <c r="F268" s="43" t="s">
        <v>588</v>
      </c>
      <c r="G268" s="43" t="s">
        <v>12</v>
      </c>
      <c r="H268" s="43" t="s">
        <v>26</v>
      </c>
    </row>
    <row r="269" spans="1:8">
      <c r="A269" s="43" t="s">
        <v>852</v>
      </c>
      <c r="B269" s="43" t="s">
        <v>853</v>
      </c>
      <c r="C269" s="43">
        <v>18</v>
      </c>
      <c r="D269" s="43" t="s">
        <v>9</v>
      </c>
      <c r="E269" s="43" t="s">
        <v>781</v>
      </c>
      <c r="F269" s="43" t="s">
        <v>66</v>
      </c>
      <c r="G269" s="43" t="s">
        <v>12</v>
      </c>
      <c r="H269" s="43" t="s">
        <v>26</v>
      </c>
    </row>
    <row r="270" spans="1:8">
      <c r="A270" s="43" t="s">
        <v>854</v>
      </c>
      <c r="B270" s="43" t="s">
        <v>855</v>
      </c>
      <c r="C270" s="43">
        <v>53</v>
      </c>
      <c r="D270" s="43" t="s">
        <v>16</v>
      </c>
      <c r="E270" s="43" t="s">
        <v>856</v>
      </c>
      <c r="F270" s="43" t="s">
        <v>201</v>
      </c>
      <c r="G270" s="43" t="s">
        <v>12</v>
      </c>
      <c r="H270" s="43" t="s">
        <v>26</v>
      </c>
    </row>
    <row r="271" spans="1:8">
      <c r="A271" s="43" t="s">
        <v>857</v>
      </c>
      <c r="B271" s="43" t="s">
        <v>858</v>
      </c>
      <c r="C271" s="43">
        <v>45</v>
      </c>
      <c r="D271" s="43" t="s">
        <v>16</v>
      </c>
      <c r="E271" s="43" t="s">
        <v>859</v>
      </c>
      <c r="F271" s="43" t="s">
        <v>30</v>
      </c>
      <c r="G271" s="43" t="s">
        <v>12</v>
      </c>
      <c r="H271" s="43" t="s">
        <v>31</v>
      </c>
    </row>
    <row r="272" spans="1:8">
      <c r="A272" s="43" t="s">
        <v>860</v>
      </c>
      <c r="B272" s="43" t="s">
        <v>861</v>
      </c>
      <c r="C272" s="43">
        <v>31</v>
      </c>
      <c r="D272" s="43" t="s">
        <v>16</v>
      </c>
      <c r="E272" s="43" t="s">
        <v>862</v>
      </c>
      <c r="F272" s="43" t="s">
        <v>328</v>
      </c>
      <c r="G272" s="43" t="s">
        <v>12</v>
      </c>
      <c r="H272" s="43" t="s">
        <v>13</v>
      </c>
    </row>
    <row r="273" spans="1:8">
      <c r="A273" s="43" t="s">
        <v>863</v>
      </c>
      <c r="B273" s="43" t="s">
        <v>3976</v>
      </c>
      <c r="C273" s="43">
        <v>64</v>
      </c>
      <c r="D273" s="43" t="s">
        <v>9</v>
      </c>
      <c r="E273" s="43" t="s">
        <v>865</v>
      </c>
      <c r="F273" s="43" t="s">
        <v>70</v>
      </c>
      <c r="G273" s="43" t="s">
        <v>12</v>
      </c>
      <c r="H273" s="43" t="s">
        <v>19</v>
      </c>
    </row>
    <row r="274" spans="1:8">
      <c r="A274" s="43" t="s">
        <v>866</v>
      </c>
      <c r="B274" s="43" t="s">
        <v>867</v>
      </c>
      <c r="C274" s="43">
        <v>48</v>
      </c>
      <c r="D274" s="43" t="s">
        <v>16</v>
      </c>
      <c r="E274" s="43" t="s">
        <v>868</v>
      </c>
      <c r="F274" s="43" t="s">
        <v>30</v>
      </c>
      <c r="G274" s="43" t="s">
        <v>12</v>
      </c>
      <c r="H274" s="43" t="s">
        <v>13</v>
      </c>
    </row>
    <row r="275" spans="1:8">
      <c r="A275" s="43" t="s">
        <v>869</v>
      </c>
      <c r="B275" s="43" t="s">
        <v>870</v>
      </c>
      <c r="C275" s="43">
        <v>23</v>
      </c>
      <c r="D275" s="43" t="s">
        <v>9</v>
      </c>
      <c r="E275" s="43" t="s">
        <v>871</v>
      </c>
      <c r="F275" s="43" t="s">
        <v>313</v>
      </c>
      <c r="G275" s="43" t="s">
        <v>12</v>
      </c>
      <c r="H275" s="43" t="s">
        <v>26</v>
      </c>
    </row>
    <row r="276" spans="1:8">
      <c r="A276" s="43" t="s">
        <v>872</v>
      </c>
      <c r="B276" s="43" t="s">
        <v>873</v>
      </c>
      <c r="C276" s="43">
        <v>38</v>
      </c>
      <c r="D276" s="43" t="s">
        <v>9</v>
      </c>
      <c r="E276" s="43" t="s">
        <v>874</v>
      </c>
      <c r="F276" s="43" t="s">
        <v>171</v>
      </c>
      <c r="G276" s="43" t="s">
        <v>12</v>
      </c>
      <c r="H276" s="43" t="s">
        <v>31</v>
      </c>
    </row>
    <row r="277" spans="1:8">
      <c r="A277" s="43" t="s">
        <v>875</v>
      </c>
      <c r="B277" s="43" t="s">
        <v>876</v>
      </c>
      <c r="C277" s="43">
        <v>22</v>
      </c>
      <c r="D277" s="43" t="s">
        <v>9</v>
      </c>
      <c r="E277" s="43" t="s">
        <v>877</v>
      </c>
      <c r="F277" s="43" t="s">
        <v>588</v>
      </c>
      <c r="G277" s="43" t="s">
        <v>12</v>
      </c>
      <c r="H277" s="43" t="s">
        <v>13</v>
      </c>
    </row>
    <row r="278" spans="1:8">
      <c r="A278" s="43" t="s">
        <v>878</v>
      </c>
      <c r="B278" s="43" t="s">
        <v>879</v>
      </c>
      <c r="C278" s="43">
        <v>38</v>
      </c>
      <c r="D278" s="43" t="s">
        <v>9</v>
      </c>
      <c r="E278" s="43" t="s">
        <v>880</v>
      </c>
      <c r="F278" s="43" t="s">
        <v>184</v>
      </c>
      <c r="G278" s="43" t="s">
        <v>12</v>
      </c>
      <c r="H278" s="43" t="s">
        <v>13</v>
      </c>
    </row>
    <row r="279" spans="1:8">
      <c r="A279" s="43" t="s">
        <v>881</v>
      </c>
      <c r="B279" s="43" t="s">
        <v>882</v>
      </c>
      <c r="C279" s="43">
        <v>22</v>
      </c>
      <c r="D279" s="43" t="s">
        <v>16</v>
      </c>
      <c r="E279" s="43" t="s">
        <v>883</v>
      </c>
      <c r="F279" s="43" t="s">
        <v>274</v>
      </c>
      <c r="G279" s="43" t="s">
        <v>12</v>
      </c>
      <c r="H279" s="43" t="s">
        <v>19</v>
      </c>
    </row>
    <row r="280" spans="1:8">
      <c r="A280" s="43" t="s">
        <v>884</v>
      </c>
      <c r="B280" s="43" t="s">
        <v>885</v>
      </c>
      <c r="C280" s="43">
        <v>42</v>
      </c>
      <c r="D280" s="43" t="s">
        <v>16</v>
      </c>
      <c r="E280" s="43" t="s">
        <v>886</v>
      </c>
      <c r="F280" s="43" t="s">
        <v>217</v>
      </c>
      <c r="G280" s="43" t="s">
        <v>12</v>
      </c>
      <c r="H280" s="43" t="s">
        <v>19</v>
      </c>
    </row>
    <row r="281" spans="1:8">
      <c r="A281" s="43" t="s">
        <v>887</v>
      </c>
      <c r="B281" s="43" t="s">
        <v>888</v>
      </c>
      <c r="C281" s="43">
        <v>21</v>
      </c>
      <c r="D281" s="43" t="s">
        <v>16</v>
      </c>
      <c r="E281" s="43" t="s">
        <v>889</v>
      </c>
      <c r="F281" s="43" t="s">
        <v>25</v>
      </c>
      <c r="G281" s="43" t="s">
        <v>12</v>
      </c>
      <c r="H281" s="43" t="s">
        <v>26</v>
      </c>
    </row>
    <row r="282" spans="1:8">
      <c r="A282" s="43" t="s">
        <v>890</v>
      </c>
      <c r="B282" s="43" t="s">
        <v>891</v>
      </c>
      <c r="C282" s="43">
        <v>48</v>
      </c>
      <c r="D282" s="43" t="s">
        <v>9</v>
      </c>
      <c r="E282" s="43" t="s">
        <v>892</v>
      </c>
      <c r="F282" s="43" t="s">
        <v>99</v>
      </c>
      <c r="G282" s="43" t="s">
        <v>12</v>
      </c>
      <c r="H282" s="43" t="s">
        <v>26</v>
      </c>
    </row>
    <row r="283" spans="1:8">
      <c r="A283" s="43" t="s">
        <v>893</v>
      </c>
      <c r="B283" s="43" t="s">
        <v>894</v>
      </c>
      <c r="C283" s="43">
        <v>59</v>
      </c>
      <c r="D283" s="43" t="s">
        <v>9</v>
      </c>
      <c r="E283" s="43" t="s">
        <v>895</v>
      </c>
      <c r="F283" s="43" t="s">
        <v>167</v>
      </c>
      <c r="G283" s="43" t="s">
        <v>12</v>
      </c>
      <c r="H283" s="43" t="s">
        <v>19</v>
      </c>
    </row>
    <row r="284" spans="1:8">
      <c r="A284" s="43" t="s">
        <v>896</v>
      </c>
      <c r="B284" s="43" t="s">
        <v>897</v>
      </c>
      <c r="C284" s="43">
        <v>46</v>
      </c>
      <c r="D284" s="43" t="s">
        <v>16</v>
      </c>
      <c r="E284" s="43" t="s">
        <v>898</v>
      </c>
      <c r="F284" s="43" t="s">
        <v>88</v>
      </c>
      <c r="G284" s="43" t="s">
        <v>12</v>
      </c>
      <c r="H284" s="43" t="s">
        <v>13</v>
      </c>
    </row>
    <row r="285" spans="1:8">
      <c r="A285" s="43" t="s">
        <v>899</v>
      </c>
      <c r="B285" s="43" t="s">
        <v>900</v>
      </c>
      <c r="C285" s="43">
        <v>54</v>
      </c>
      <c r="D285" s="43" t="s">
        <v>16</v>
      </c>
      <c r="E285" s="43" t="s">
        <v>901</v>
      </c>
      <c r="F285" s="43" t="s">
        <v>845</v>
      </c>
      <c r="G285" s="43" t="s">
        <v>12</v>
      </c>
      <c r="H285" s="43" t="s">
        <v>31</v>
      </c>
    </row>
    <row r="286" spans="1:8">
      <c r="A286" s="43" t="s">
        <v>902</v>
      </c>
      <c r="B286" s="43" t="s">
        <v>903</v>
      </c>
      <c r="C286" s="43">
        <v>54</v>
      </c>
      <c r="D286" s="43" t="s">
        <v>9</v>
      </c>
      <c r="E286" s="43" t="s">
        <v>904</v>
      </c>
      <c r="F286" s="43" t="s">
        <v>167</v>
      </c>
      <c r="G286" s="43" t="s">
        <v>12</v>
      </c>
      <c r="H286" s="43" t="s">
        <v>13</v>
      </c>
    </row>
    <row r="287" spans="1:8">
      <c r="A287" s="43" t="s">
        <v>905</v>
      </c>
      <c r="B287" s="43" t="s">
        <v>906</v>
      </c>
      <c r="C287" s="43">
        <v>46</v>
      </c>
      <c r="D287" s="43" t="s">
        <v>16</v>
      </c>
      <c r="E287" s="43" t="s">
        <v>907</v>
      </c>
      <c r="F287" s="43" t="s">
        <v>715</v>
      </c>
      <c r="G287" s="43" t="s">
        <v>12</v>
      </c>
      <c r="H287" s="43" t="s">
        <v>31</v>
      </c>
    </row>
    <row r="288" spans="1:8">
      <c r="A288" s="43" t="s">
        <v>908</v>
      </c>
      <c r="B288" s="43" t="s">
        <v>909</v>
      </c>
      <c r="C288" s="43">
        <v>22</v>
      </c>
      <c r="D288" s="43" t="s">
        <v>9</v>
      </c>
      <c r="E288" s="43" t="s">
        <v>910</v>
      </c>
      <c r="F288" s="43" t="s">
        <v>39</v>
      </c>
      <c r="G288" s="43" t="s">
        <v>12</v>
      </c>
      <c r="H288" s="43" t="s">
        <v>31</v>
      </c>
    </row>
    <row r="289" spans="1:8">
      <c r="A289" s="43" t="s">
        <v>911</v>
      </c>
      <c r="B289" s="43" t="s">
        <v>912</v>
      </c>
      <c r="C289" s="43">
        <v>22</v>
      </c>
      <c r="D289" s="43" t="s">
        <v>16</v>
      </c>
      <c r="E289" s="43" t="s">
        <v>913</v>
      </c>
      <c r="F289" s="43" t="s">
        <v>171</v>
      </c>
      <c r="G289" s="43" t="s">
        <v>12</v>
      </c>
      <c r="H289" s="43" t="s">
        <v>13</v>
      </c>
    </row>
    <row r="290" spans="1:8">
      <c r="A290" s="43" t="s">
        <v>914</v>
      </c>
      <c r="B290" s="43" t="s">
        <v>915</v>
      </c>
      <c r="C290" s="43">
        <v>58</v>
      </c>
      <c r="D290" s="43" t="s">
        <v>9</v>
      </c>
      <c r="E290" s="43" t="s">
        <v>916</v>
      </c>
      <c r="F290" s="43" t="s">
        <v>167</v>
      </c>
      <c r="G290" s="43" t="s">
        <v>12</v>
      </c>
      <c r="H290" s="43" t="s">
        <v>13</v>
      </c>
    </row>
    <row r="291" spans="1:8">
      <c r="A291" s="43" t="s">
        <v>917</v>
      </c>
      <c r="B291" s="43" t="s">
        <v>918</v>
      </c>
      <c r="C291" s="43">
        <v>45</v>
      </c>
      <c r="D291" s="43" t="s">
        <v>9</v>
      </c>
      <c r="E291" s="43" t="s">
        <v>919</v>
      </c>
      <c r="F291" s="43" t="s">
        <v>25</v>
      </c>
      <c r="G291" s="43" t="s">
        <v>12</v>
      </c>
      <c r="H291" s="43" t="s">
        <v>26</v>
      </c>
    </row>
    <row r="292" spans="1:8">
      <c r="A292" s="43" t="s">
        <v>920</v>
      </c>
      <c r="B292" s="43" t="s">
        <v>3977</v>
      </c>
      <c r="C292" s="43">
        <v>52</v>
      </c>
      <c r="D292" s="43" t="s">
        <v>16</v>
      </c>
      <c r="E292" s="43" t="s">
        <v>922</v>
      </c>
      <c r="F292" s="43" t="s">
        <v>287</v>
      </c>
      <c r="G292" s="43" t="s">
        <v>12</v>
      </c>
      <c r="H292" s="43" t="s">
        <v>31</v>
      </c>
    </row>
    <row r="293" spans="1:8">
      <c r="A293" s="43" t="s">
        <v>923</v>
      </c>
      <c r="B293" s="43" t="s">
        <v>924</v>
      </c>
      <c r="C293" s="43">
        <v>40</v>
      </c>
      <c r="D293" s="43" t="s">
        <v>16</v>
      </c>
      <c r="E293" s="43" t="s">
        <v>925</v>
      </c>
      <c r="F293" s="43" t="s">
        <v>113</v>
      </c>
      <c r="G293" s="43" t="s">
        <v>12</v>
      </c>
      <c r="H293" s="43" t="s">
        <v>26</v>
      </c>
    </row>
    <row r="294" spans="1:8">
      <c r="A294" s="43" t="s">
        <v>926</v>
      </c>
      <c r="B294" s="43" t="s">
        <v>927</v>
      </c>
      <c r="C294" s="43">
        <v>30</v>
      </c>
      <c r="D294" s="43" t="s">
        <v>9</v>
      </c>
      <c r="E294" s="43" t="s">
        <v>928</v>
      </c>
      <c r="F294" s="43" t="s">
        <v>201</v>
      </c>
      <c r="G294" s="43" t="s">
        <v>12</v>
      </c>
      <c r="H294" s="43" t="s">
        <v>31</v>
      </c>
    </row>
    <row r="295" spans="1:8">
      <c r="A295" s="43" t="s">
        <v>929</v>
      </c>
      <c r="B295" s="43" t="s">
        <v>930</v>
      </c>
      <c r="C295" s="43">
        <v>56</v>
      </c>
      <c r="D295" s="43" t="s">
        <v>16</v>
      </c>
      <c r="E295" s="43" t="s">
        <v>931</v>
      </c>
      <c r="F295" s="43" t="s">
        <v>328</v>
      </c>
      <c r="G295" s="43" t="s">
        <v>12</v>
      </c>
      <c r="H295" s="43" t="s">
        <v>19</v>
      </c>
    </row>
    <row r="296" spans="1:8">
      <c r="A296" s="43" t="s">
        <v>932</v>
      </c>
      <c r="B296" s="43" t="s">
        <v>933</v>
      </c>
      <c r="C296" s="43">
        <v>29</v>
      </c>
      <c r="D296" s="43" t="s">
        <v>9</v>
      </c>
      <c r="E296" s="43" t="s">
        <v>573</v>
      </c>
      <c r="F296" s="43" t="s">
        <v>66</v>
      </c>
      <c r="G296" s="43" t="s">
        <v>12</v>
      </c>
      <c r="H296" s="43" t="s">
        <v>19</v>
      </c>
    </row>
    <row r="297" spans="1:8">
      <c r="A297" s="43" t="s">
        <v>934</v>
      </c>
      <c r="B297" s="43" t="s">
        <v>935</v>
      </c>
      <c r="C297" s="43">
        <v>19</v>
      </c>
      <c r="D297" s="43" t="s">
        <v>16</v>
      </c>
      <c r="E297" s="43" t="s">
        <v>936</v>
      </c>
      <c r="F297" s="43" t="s">
        <v>62</v>
      </c>
      <c r="G297" s="43" t="s">
        <v>12</v>
      </c>
      <c r="H297" s="43" t="s">
        <v>26</v>
      </c>
    </row>
    <row r="298" spans="1:8">
      <c r="A298" s="43" t="s">
        <v>937</v>
      </c>
      <c r="B298" s="43" t="s">
        <v>938</v>
      </c>
      <c r="C298" s="43">
        <v>28</v>
      </c>
      <c r="D298" s="43" t="s">
        <v>16</v>
      </c>
      <c r="E298" s="43" t="s">
        <v>297</v>
      </c>
      <c r="F298" s="43" t="s">
        <v>43</v>
      </c>
      <c r="G298" s="43" t="s">
        <v>12</v>
      </c>
      <c r="H298" s="43" t="s">
        <v>26</v>
      </c>
    </row>
    <row r="299" spans="1:8">
      <c r="A299" s="43" t="s">
        <v>939</v>
      </c>
      <c r="B299" s="43" t="s">
        <v>940</v>
      </c>
      <c r="C299" s="43">
        <v>47</v>
      </c>
      <c r="D299" s="43" t="s">
        <v>16</v>
      </c>
      <c r="E299" s="43" t="s">
        <v>941</v>
      </c>
      <c r="F299" s="43" t="s">
        <v>113</v>
      </c>
      <c r="G299" s="43" t="s">
        <v>12</v>
      </c>
      <c r="H299" s="43" t="s">
        <v>31</v>
      </c>
    </row>
    <row r="300" spans="1:8">
      <c r="A300" s="43" t="s">
        <v>942</v>
      </c>
      <c r="B300" s="43" t="s">
        <v>943</v>
      </c>
      <c r="C300" s="43">
        <v>64</v>
      </c>
      <c r="D300" s="43" t="s">
        <v>9</v>
      </c>
      <c r="E300" s="43" t="s">
        <v>944</v>
      </c>
      <c r="F300" s="43" t="s">
        <v>434</v>
      </c>
      <c r="G300" s="43" t="s">
        <v>12</v>
      </c>
      <c r="H300" s="43" t="s">
        <v>19</v>
      </c>
    </row>
    <row r="301" spans="1:8">
      <c r="A301" s="43" t="s">
        <v>945</v>
      </c>
      <c r="B301" s="43" t="s">
        <v>946</v>
      </c>
      <c r="C301" s="43">
        <v>48</v>
      </c>
      <c r="D301" s="43" t="s">
        <v>16</v>
      </c>
      <c r="E301" s="43" t="s">
        <v>947</v>
      </c>
      <c r="F301" s="43" t="s">
        <v>328</v>
      </c>
      <c r="G301" s="43" t="s">
        <v>12</v>
      </c>
      <c r="H301" s="43" t="s">
        <v>19</v>
      </c>
    </row>
    <row r="302" spans="1:8">
      <c r="A302" s="43" t="s">
        <v>948</v>
      </c>
      <c r="B302" s="43" t="s">
        <v>949</v>
      </c>
      <c r="C302" s="43">
        <v>29</v>
      </c>
      <c r="D302" s="43" t="s">
        <v>9</v>
      </c>
      <c r="E302" s="43" t="s">
        <v>950</v>
      </c>
      <c r="F302" s="43" t="s">
        <v>35</v>
      </c>
      <c r="G302" s="43" t="s">
        <v>12</v>
      </c>
      <c r="H302" s="43" t="s">
        <v>31</v>
      </c>
    </row>
    <row r="303" spans="1:8">
      <c r="A303" s="43" t="s">
        <v>951</v>
      </c>
      <c r="B303" s="43" t="s">
        <v>952</v>
      </c>
      <c r="C303" s="43">
        <v>50</v>
      </c>
      <c r="D303" s="43" t="s">
        <v>9</v>
      </c>
      <c r="E303" s="43" t="s">
        <v>953</v>
      </c>
      <c r="F303" s="43" t="s">
        <v>287</v>
      </c>
      <c r="G303" s="43" t="s">
        <v>12</v>
      </c>
      <c r="H303" s="43" t="s">
        <v>13</v>
      </c>
    </row>
    <row r="304" spans="1:8">
      <c r="A304" s="43" t="s">
        <v>954</v>
      </c>
      <c r="B304" s="43" t="s">
        <v>955</v>
      </c>
      <c r="C304" s="43">
        <v>36</v>
      </c>
      <c r="D304" s="43" t="s">
        <v>9</v>
      </c>
      <c r="E304" s="43" t="s">
        <v>956</v>
      </c>
      <c r="F304" s="43" t="s">
        <v>133</v>
      </c>
      <c r="G304" s="43" t="s">
        <v>12</v>
      </c>
      <c r="H304" s="43" t="s">
        <v>13</v>
      </c>
    </row>
    <row r="305" spans="1:8">
      <c r="A305" s="43" t="s">
        <v>957</v>
      </c>
      <c r="B305" s="43" t="s">
        <v>958</v>
      </c>
      <c r="C305" s="43">
        <v>23</v>
      </c>
      <c r="D305" s="43" t="s">
        <v>16</v>
      </c>
      <c r="E305" s="43" t="s">
        <v>959</v>
      </c>
      <c r="F305" s="43" t="s">
        <v>92</v>
      </c>
      <c r="G305" s="43" t="s">
        <v>12</v>
      </c>
      <c r="H305" s="43" t="s">
        <v>19</v>
      </c>
    </row>
    <row r="306" spans="1:8">
      <c r="A306" s="43" t="s">
        <v>960</v>
      </c>
      <c r="B306" s="43" t="s">
        <v>3978</v>
      </c>
      <c r="C306" s="43">
        <v>41</v>
      </c>
      <c r="D306" s="43" t="s">
        <v>9</v>
      </c>
      <c r="E306" s="43" t="s">
        <v>962</v>
      </c>
      <c r="F306" s="43" t="s">
        <v>62</v>
      </c>
      <c r="G306" s="43" t="s">
        <v>12</v>
      </c>
      <c r="H306" s="43" t="s">
        <v>31</v>
      </c>
    </row>
    <row r="307" spans="1:8">
      <c r="A307" s="43" t="s">
        <v>963</v>
      </c>
      <c r="B307" s="43" t="s">
        <v>964</v>
      </c>
      <c r="C307" s="43">
        <v>64</v>
      </c>
      <c r="D307" s="43" t="s">
        <v>9</v>
      </c>
      <c r="E307" s="43" t="s">
        <v>965</v>
      </c>
      <c r="F307" s="43" t="s">
        <v>74</v>
      </c>
      <c r="G307" s="43" t="s">
        <v>12</v>
      </c>
      <c r="H307" s="43" t="s">
        <v>19</v>
      </c>
    </row>
    <row r="308" spans="1:8">
      <c r="A308" s="43" t="s">
        <v>966</v>
      </c>
      <c r="B308" s="43" t="s">
        <v>967</v>
      </c>
      <c r="C308" s="43">
        <v>44</v>
      </c>
      <c r="D308" s="43" t="s">
        <v>9</v>
      </c>
      <c r="E308" s="43" t="s">
        <v>968</v>
      </c>
      <c r="F308" s="43" t="s">
        <v>237</v>
      </c>
      <c r="G308" s="43" t="s">
        <v>12</v>
      </c>
      <c r="H308" s="43" t="s">
        <v>19</v>
      </c>
    </row>
    <row r="309" spans="1:8">
      <c r="A309" s="43" t="s">
        <v>969</v>
      </c>
      <c r="B309" s="43" t="s">
        <v>970</v>
      </c>
      <c r="C309" s="43">
        <v>56</v>
      </c>
      <c r="D309" s="43" t="s">
        <v>16</v>
      </c>
      <c r="E309" s="43" t="s">
        <v>971</v>
      </c>
      <c r="F309" s="43" t="s">
        <v>22</v>
      </c>
      <c r="G309" s="43" t="s">
        <v>12</v>
      </c>
      <c r="H309" s="43" t="s">
        <v>26</v>
      </c>
    </row>
    <row r="310" spans="1:8">
      <c r="A310" s="43" t="s">
        <v>972</v>
      </c>
      <c r="B310" s="43" t="s">
        <v>973</v>
      </c>
      <c r="C310" s="43">
        <v>60</v>
      </c>
      <c r="D310" s="43" t="s">
        <v>16</v>
      </c>
      <c r="E310" s="43" t="s">
        <v>974</v>
      </c>
      <c r="F310" s="43" t="s">
        <v>267</v>
      </c>
      <c r="G310" s="43" t="s">
        <v>12</v>
      </c>
      <c r="H310" s="43" t="s">
        <v>13</v>
      </c>
    </row>
    <row r="311" spans="1:8">
      <c r="A311" s="43" t="s">
        <v>975</v>
      </c>
      <c r="B311" s="43" t="s">
        <v>976</v>
      </c>
      <c r="C311" s="43">
        <v>41</v>
      </c>
      <c r="D311" s="43" t="s">
        <v>16</v>
      </c>
      <c r="E311" s="43" t="s">
        <v>977</v>
      </c>
      <c r="F311" s="43" t="s">
        <v>30</v>
      </c>
      <c r="G311" s="43" t="s">
        <v>12</v>
      </c>
      <c r="H311" s="43" t="s">
        <v>26</v>
      </c>
    </row>
    <row r="312" spans="1:8">
      <c r="A312" s="43" t="s">
        <v>978</v>
      </c>
      <c r="B312" s="43" t="s">
        <v>979</v>
      </c>
      <c r="C312" s="43">
        <v>20</v>
      </c>
      <c r="D312" s="43" t="s">
        <v>9</v>
      </c>
      <c r="E312" s="43" t="s">
        <v>980</v>
      </c>
      <c r="F312" s="43" t="s">
        <v>171</v>
      </c>
      <c r="G312" s="43" t="s">
        <v>12</v>
      </c>
      <c r="H312" s="43" t="s">
        <v>31</v>
      </c>
    </row>
    <row r="313" spans="1:8">
      <c r="A313" s="43" t="s">
        <v>981</v>
      </c>
      <c r="B313" s="43" t="s">
        <v>982</v>
      </c>
      <c r="C313" s="43">
        <v>35</v>
      </c>
      <c r="D313" s="43" t="s">
        <v>9</v>
      </c>
      <c r="E313" s="43" t="s">
        <v>983</v>
      </c>
      <c r="F313" s="43" t="s">
        <v>35</v>
      </c>
      <c r="G313" s="43" t="s">
        <v>12</v>
      </c>
      <c r="H313" s="43" t="s">
        <v>19</v>
      </c>
    </row>
    <row r="314" spans="1:8">
      <c r="A314" s="43" t="s">
        <v>984</v>
      </c>
      <c r="B314" s="43" t="s">
        <v>985</v>
      </c>
      <c r="C314" s="43">
        <v>47</v>
      </c>
      <c r="D314" s="43" t="s">
        <v>16</v>
      </c>
      <c r="E314" s="43" t="s">
        <v>986</v>
      </c>
      <c r="F314" s="43" t="s">
        <v>92</v>
      </c>
      <c r="G314" s="43" t="s">
        <v>12</v>
      </c>
      <c r="H314" s="43" t="s">
        <v>31</v>
      </c>
    </row>
    <row r="315" spans="1:8">
      <c r="A315" s="43" t="s">
        <v>987</v>
      </c>
      <c r="B315" s="43" t="s">
        <v>988</v>
      </c>
      <c r="C315" s="43">
        <v>62</v>
      </c>
      <c r="D315" s="43" t="s">
        <v>9</v>
      </c>
      <c r="E315" s="43" t="s">
        <v>989</v>
      </c>
      <c r="F315" s="43" t="s">
        <v>140</v>
      </c>
      <c r="G315" s="43" t="s">
        <v>12</v>
      </c>
      <c r="H315" s="43" t="s">
        <v>19</v>
      </c>
    </row>
    <row r="316" spans="1:8">
      <c r="A316" s="43" t="s">
        <v>990</v>
      </c>
      <c r="B316" s="43" t="s">
        <v>991</v>
      </c>
      <c r="C316" s="43">
        <v>53</v>
      </c>
      <c r="D316" s="43" t="s">
        <v>16</v>
      </c>
      <c r="E316" s="43" t="s">
        <v>992</v>
      </c>
      <c r="F316" s="43" t="s">
        <v>74</v>
      </c>
      <c r="G316" s="43" t="s">
        <v>12</v>
      </c>
      <c r="H316" s="43" t="s">
        <v>31</v>
      </c>
    </row>
    <row r="317" spans="1:8">
      <c r="A317" s="43" t="s">
        <v>993</v>
      </c>
      <c r="B317" s="43" t="s">
        <v>994</v>
      </c>
      <c r="C317" s="43">
        <v>49</v>
      </c>
      <c r="D317" s="43" t="s">
        <v>9</v>
      </c>
      <c r="E317" s="43" t="s">
        <v>995</v>
      </c>
      <c r="F317" s="43" t="s">
        <v>715</v>
      </c>
      <c r="G317" s="43" t="s">
        <v>12</v>
      </c>
      <c r="H317" s="43" t="s">
        <v>31</v>
      </c>
    </row>
    <row r="318" spans="1:8">
      <c r="A318" s="43" t="s">
        <v>996</v>
      </c>
      <c r="B318" s="43" t="s">
        <v>997</v>
      </c>
      <c r="C318" s="43">
        <v>34</v>
      </c>
      <c r="D318" s="43" t="s">
        <v>9</v>
      </c>
      <c r="E318" s="43" t="s">
        <v>998</v>
      </c>
      <c r="F318" s="43" t="s">
        <v>140</v>
      </c>
      <c r="G318" s="43" t="s">
        <v>12</v>
      </c>
      <c r="H318" s="43" t="s">
        <v>13</v>
      </c>
    </row>
    <row r="319" spans="1:8">
      <c r="A319" s="43" t="s">
        <v>999</v>
      </c>
      <c r="B319" s="43" t="s">
        <v>1000</v>
      </c>
      <c r="C319" s="43">
        <v>64</v>
      </c>
      <c r="D319" s="43" t="s">
        <v>16</v>
      </c>
      <c r="E319" s="43" t="s">
        <v>1001</v>
      </c>
      <c r="F319" s="43" t="s">
        <v>47</v>
      </c>
      <c r="G319" s="43" t="s">
        <v>12</v>
      </c>
      <c r="H319" s="43" t="s">
        <v>13</v>
      </c>
    </row>
    <row r="320" spans="1:8">
      <c r="A320" s="43" t="s">
        <v>1002</v>
      </c>
      <c r="B320" s="43" t="s">
        <v>1003</v>
      </c>
      <c r="C320" s="43">
        <v>25</v>
      </c>
      <c r="D320" s="43" t="s">
        <v>9</v>
      </c>
      <c r="E320" s="43" t="s">
        <v>1004</v>
      </c>
      <c r="F320" s="43" t="s">
        <v>62</v>
      </c>
      <c r="G320" s="43" t="s">
        <v>12</v>
      </c>
      <c r="H320" s="43" t="s">
        <v>19</v>
      </c>
    </row>
    <row r="321" spans="1:8">
      <c r="A321" s="43" t="s">
        <v>1005</v>
      </c>
      <c r="B321" s="43" t="s">
        <v>1006</v>
      </c>
      <c r="C321" s="43">
        <v>54</v>
      </c>
      <c r="D321" s="43" t="s">
        <v>9</v>
      </c>
      <c r="E321" s="43" t="s">
        <v>1007</v>
      </c>
      <c r="F321" s="43" t="s">
        <v>313</v>
      </c>
      <c r="G321" s="43" t="s">
        <v>12</v>
      </c>
      <c r="H321" s="43" t="s">
        <v>19</v>
      </c>
    </row>
    <row r="322" spans="1:8">
      <c r="A322" s="43" t="s">
        <v>1008</v>
      </c>
      <c r="B322" s="43" t="s">
        <v>1009</v>
      </c>
      <c r="C322" s="43">
        <v>34</v>
      </c>
      <c r="D322" s="43" t="s">
        <v>16</v>
      </c>
      <c r="E322" s="43" t="s">
        <v>1010</v>
      </c>
      <c r="F322" s="43" t="s">
        <v>267</v>
      </c>
      <c r="G322" s="43" t="s">
        <v>12</v>
      </c>
      <c r="H322" s="43" t="s">
        <v>26</v>
      </c>
    </row>
    <row r="323" spans="1:8">
      <c r="A323" s="43" t="s">
        <v>1011</v>
      </c>
      <c r="B323" s="43" t="s">
        <v>1012</v>
      </c>
      <c r="C323" s="43">
        <v>21</v>
      </c>
      <c r="D323" s="43" t="s">
        <v>16</v>
      </c>
      <c r="E323" s="43" t="s">
        <v>1013</v>
      </c>
      <c r="F323" s="43" t="s">
        <v>237</v>
      </c>
      <c r="G323" s="43" t="s">
        <v>12</v>
      </c>
      <c r="H323" s="43" t="s">
        <v>26</v>
      </c>
    </row>
    <row r="324" spans="1:8">
      <c r="A324" s="43" t="s">
        <v>1014</v>
      </c>
      <c r="B324" s="43" t="s">
        <v>1015</v>
      </c>
      <c r="C324" s="43">
        <v>54</v>
      </c>
      <c r="D324" s="43" t="s">
        <v>9</v>
      </c>
      <c r="E324" s="43" t="s">
        <v>1016</v>
      </c>
      <c r="F324" s="43" t="s">
        <v>845</v>
      </c>
      <c r="G324" s="43" t="s">
        <v>12</v>
      </c>
      <c r="H324" s="43" t="s">
        <v>26</v>
      </c>
    </row>
    <row r="325" spans="1:8">
      <c r="A325" s="43" t="s">
        <v>1017</v>
      </c>
      <c r="B325" s="43" t="s">
        <v>1018</v>
      </c>
      <c r="C325" s="43">
        <v>64</v>
      </c>
      <c r="D325" s="43" t="s">
        <v>16</v>
      </c>
      <c r="E325" s="43" t="s">
        <v>1019</v>
      </c>
      <c r="F325" s="43" t="s">
        <v>11</v>
      </c>
      <c r="G325" s="43" t="s">
        <v>12</v>
      </c>
      <c r="H325" s="43" t="s">
        <v>19</v>
      </c>
    </row>
    <row r="326" spans="1:8">
      <c r="A326" s="43" t="s">
        <v>1020</v>
      </c>
      <c r="B326" s="43" t="s">
        <v>3979</v>
      </c>
      <c r="C326" s="43">
        <v>58</v>
      </c>
      <c r="D326" s="43" t="s">
        <v>9</v>
      </c>
      <c r="E326" s="43" t="s">
        <v>1022</v>
      </c>
      <c r="F326" s="43" t="s">
        <v>96</v>
      </c>
      <c r="G326" s="43" t="s">
        <v>12</v>
      </c>
      <c r="H326" s="43" t="s">
        <v>26</v>
      </c>
    </row>
    <row r="327" spans="1:8">
      <c r="A327" s="43" t="s">
        <v>1023</v>
      </c>
      <c r="B327" s="43" t="s">
        <v>1024</v>
      </c>
      <c r="C327" s="43">
        <v>60</v>
      </c>
      <c r="D327" s="43" t="s">
        <v>9</v>
      </c>
      <c r="E327" s="43" t="s">
        <v>1025</v>
      </c>
      <c r="F327" s="43" t="s">
        <v>324</v>
      </c>
      <c r="G327" s="43" t="s">
        <v>12</v>
      </c>
      <c r="H327" s="43" t="s">
        <v>26</v>
      </c>
    </row>
    <row r="328" spans="1:8">
      <c r="A328" s="43" t="s">
        <v>1026</v>
      </c>
      <c r="B328" s="43" t="s">
        <v>1027</v>
      </c>
      <c r="C328" s="43">
        <v>58</v>
      </c>
      <c r="D328" s="43" t="s">
        <v>16</v>
      </c>
      <c r="E328" s="43" t="s">
        <v>1028</v>
      </c>
      <c r="F328" s="43" t="s">
        <v>217</v>
      </c>
      <c r="G328" s="43" t="s">
        <v>12</v>
      </c>
      <c r="H328" s="43" t="s">
        <v>13</v>
      </c>
    </row>
    <row r="329" spans="1:8">
      <c r="A329" s="43" t="s">
        <v>1029</v>
      </c>
      <c r="B329" s="43" t="s">
        <v>1030</v>
      </c>
      <c r="C329" s="43">
        <v>62</v>
      </c>
      <c r="D329" s="43" t="s">
        <v>16</v>
      </c>
      <c r="E329" s="43" t="s">
        <v>1031</v>
      </c>
      <c r="F329" s="43" t="s">
        <v>58</v>
      </c>
      <c r="G329" s="43" t="s">
        <v>12</v>
      </c>
      <c r="H329" s="43" t="s">
        <v>26</v>
      </c>
    </row>
    <row r="330" spans="1:8">
      <c r="A330" s="43" t="s">
        <v>1032</v>
      </c>
      <c r="B330" s="43" t="s">
        <v>1033</v>
      </c>
      <c r="C330" s="43">
        <v>46</v>
      </c>
      <c r="D330" s="43" t="s">
        <v>9</v>
      </c>
      <c r="E330" s="43" t="s">
        <v>1034</v>
      </c>
      <c r="F330" s="43" t="s">
        <v>201</v>
      </c>
      <c r="G330" s="43" t="s">
        <v>12</v>
      </c>
      <c r="H330" s="43" t="s">
        <v>19</v>
      </c>
    </row>
    <row r="331" spans="1:8">
      <c r="A331" s="43" t="s">
        <v>1035</v>
      </c>
      <c r="B331" s="43" t="s">
        <v>1036</v>
      </c>
      <c r="C331" s="43">
        <v>62</v>
      </c>
      <c r="D331" s="43" t="s">
        <v>16</v>
      </c>
      <c r="E331" s="43" t="s">
        <v>1037</v>
      </c>
      <c r="F331" s="43" t="s">
        <v>201</v>
      </c>
      <c r="G331" s="43" t="s">
        <v>12</v>
      </c>
      <c r="H331" s="43" t="s">
        <v>26</v>
      </c>
    </row>
    <row r="332" spans="1:8">
      <c r="A332" s="43" t="s">
        <v>1038</v>
      </c>
      <c r="B332" s="43" t="s">
        <v>1039</v>
      </c>
      <c r="C332" s="43">
        <v>54</v>
      </c>
      <c r="D332" s="43" t="s">
        <v>9</v>
      </c>
      <c r="E332" s="43" t="s">
        <v>1040</v>
      </c>
      <c r="F332" s="43" t="s">
        <v>194</v>
      </c>
      <c r="G332" s="43" t="s">
        <v>12</v>
      </c>
      <c r="H332" s="43" t="s">
        <v>19</v>
      </c>
    </row>
    <row r="333" spans="1:8">
      <c r="A333" s="43" t="s">
        <v>1041</v>
      </c>
      <c r="B333" s="43" t="s">
        <v>1042</v>
      </c>
      <c r="C333" s="43">
        <v>38</v>
      </c>
      <c r="D333" s="43" t="s">
        <v>16</v>
      </c>
      <c r="E333" s="43" t="s">
        <v>1043</v>
      </c>
      <c r="F333" s="43" t="s">
        <v>66</v>
      </c>
      <c r="G333" s="43" t="s">
        <v>12</v>
      </c>
      <c r="H333" s="43" t="s">
        <v>26</v>
      </c>
    </row>
    <row r="334" spans="1:8">
      <c r="A334" s="43" t="s">
        <v>1044</v>
      </c>
      <c r="B334" s="43" t="s">
        <v>1045</v>
      </c>
      <c r="C334" s="43">
        <v>34</v>
      </c>
      <c r="D334" s="43" t="s">
        <v>16</v>
      </c>
      <c r="E334" s="43" t="s">
        <v>1046</v>
      </c>
      <c r="F334" s="43" t="s">
        <v>99</v>
      </c>
      <c r="G334" s="43" t="s">
        <v>12</v>
      </c>
      <c r="H334" s="43" t="s">
        <v>26</v>
      </c>
    </row>
    <row r="335" spans="1:8">
      <c r="A335" s="43" t="s">
        <v>1047</v>
      </c>
      <c r="B335" s="43" t="s">
        <v>1048</v>
      </c>
      <c r="C335" s="43">
        <v>64</v>
      </c>
      <c r="D335" s="43" t="s">
        <v>16</v>
      </c>
      <c r="E335" s="43" t="s">
        <v>1049</v>
      </c>
      <c r="F335" s="43" t="s">
        <v>81</v>
      </c>
      <c r="G335" s="43" t="s">
        <v>12</v>
      </c>
      <c r="H335" s="43" t="s">
        <v>13</v>
      </c>
    </row>
    <row r="336" spans="1:8">
      <c r="A336" s="43" t="s">
        <v>1050</v>
      </c>
      <c r="B336" s="43" t="s">
        <v>1051</v>
      </c>
      <c r="C336" s="43">
        <v>50</v>
      </c>
      <c r="D336" s="43" t="s">
        <v>16</v>
      </c>
      <c r="E336" s="43" t="s">
        <v>1052</v>
      </c>
      <c r="F336" s="43" t="s">
        <v>167</v>
      </c>
      <c r="G336" s="43" t="s">
        <v>12</v>
      </c>
      <c r="H336" s="43" t="s">
        <v>31</v>
      </c>
    </row>
    <row r="337" spans="1:8">
      <c r="A337" s="43" t="s">
        <v>1053</v>
      </c>
      <c r="B337" s="43" t="s">
        <v>1054</v>
      </c>
      <c r="C337" s="43">
        <v>37</v>
      </c>
      <c r="D337" s="43" t="s">
        <v>9</v>
      </c>
      <c r="E337" s="43" t="s">
        <v>1055</v>
      </c>
      <c r="F337" s="43" t="s">
        <v>11</v>
      </c>
      <c r="G337" s="43" t="s">
        <v>12</v>
      </c>
      <c r="H337" s="43" t="s">
        <v>19</v>
      </c>
    </row>
    <row r="338" spans="1:8">
      <c r="A338" s="43" t="s">
        <v>1056</v>
      </c>
      <c r="B338" s="43" t="s">
        <v>1057</v>
      </c>
      <c r="C338" s="43">
        <v>58</v>
      </c>
      <c r="D338" s="43" t="s">
        <v>16</v>
      </c>
      <c r="E338" s="43" t="s">
        <v>1058</v>
      </c>
      <c r="F338" s="43" t="s">
        <v>35</v>
      </c>
      <c r="G338" s="43" t="s">
        <v>12</v>
      </c>
      <c r="H338" s="43" t="s">
        <v>31</v>
      </c>
    </row>
    <row r="339" spans="1:8">
      <c r="A339" s="43" t="s">
        <v>1059</v>
      </c>
      <c r="B339" s="43" t="s">
        <v>1060</v>
      </c>
      <c r="C339" s="43">
        <v>40</v>
      </c>
      <c r="D339" s="43" t="s">
        <v>16</v>
      </c>
      <c r="E339" s="43" t="s">
        <v>1061</v>
      </c>
      <c r="F339" s="43" t="s">
        <v>11</v>
      </c>
      <c r="G339" s="43" t="s">
        <v>12</v>
      </c>
      <c r="H339" s="43" t="s">
        <v>26</v>
      </c>
    </row>
    <row r="340" spans="1:8">
      <c r="A340" s="43" t="s">
        <v>1062</v>
      </c>
      <c r="B340" s="43" t="s">
        <v>1063</v>
      </c>
      <c r="C340" s="43">
        <v>46</v>
      </c>
      <c r="D340" s="43" t="s">
        <v>16</v>
      </c>
      <c r="E340" s="43" t="s">
        <v>1064</v>
      </c>
      <c r="F340" s="43" t="s">
        <v>167</v>
      </c>
      <c r="G340" s="43" t="s">
        <v>12</v>
      </c>
      <c r="H340" s="43" t="s">
        <v>31</v>
      </c>
    </row>
    <row r="341" spans="1:8">
      <c r="A341" s="43" t="s">
        <v>1065</v>
      </c>
      <c r="B341" s="43" t="s">
        <v>1066</v>
      </c>
      <c r="C341" s="43">
        <v>52</v>
      </c>
      <c r="D341" s="43" t="s">
        <v>16</v>
      </c>
      <c r="E341" s="43" t="s">
        <v>1067</v>
      </c>
      <c r="F341" s="43" t="s">
        <v>133</v>
      </c>
      <c r="G341" s="43" t="s">
        <v>12</v>
      </c>
      <c r="H341" s="43" t="s">
        <v>19</v>
      </c>
    </row>
    <row r="342" spans="1:8">
      <c r="A342" s="43" t="s">
        <v>1068</v>
      </c>
      <c r="B342" s="43" t="s">
        <v>1069</v>
      </c>
      <c r="C342" s="43">
        <v>27</v>
      </c>
      <c r="D342" s="43" t="s">
        <v>9</v>
      </c>
      <c r="E342" s="43" t="s">
        <v>1070</v>
      </c>
      <c r="F342" s="43" t="s">
        <v>274</v>
      </c>
      <c r="G342" s="43" t="s">
        <v>12</v>
      </c>
      <c r="H342" s="43" t="s">
        <v>26</v>
      </c>
    </row>
    <row r="343" spans="1:8">
      <c r="A343" s="43" t="s">
        <v>1071</v>
      </c>
      <c r="B343" s="43" t="s">
        <v>1072</v>
      </c>
      <c r="C343" s="43">
        <v>56</v>
      </c>
      <c r="D343" s="43" t="s">
        <v>16</v>
      </c>
      <c r="E343" s="43" t="s">
        <v>1073</v>
      </c>
      <c r="F343" s="43" t="s">
        <v>194</v>
      </c>
      <c r="G343" s="43" t="s">
        <v>12</v>
      </c>
      <c r="H343" s="43" t="s">
        <v>26</v>
      </c>
    </row>
    <row r="344" spans="1:8">
      <c r="A344" s="43" t="s">
        <v>1074</v>
      </c>
      <c r="B344" s="43" t="s">
        <v>1075</v>
      </c>
      <c r="C344" s="43">
        <v>30</v>
      </c>
      <c r="D344" s="43" t="s">
        <v>16</v>
      </c>
      <c r="E344" s="43" t="s">
        <v>1076</v>
      </c>
      <c r="F344" s="43" t="s">
        <v>167</v>
      </c>
      <c r="G344" s="43" t="s">
        <v>12</v>
      </c>
      <c r="H344" s="43" t="s">
        <v>26</v>
      </c>
    </row>
    <row r="345" spans="1:8">
      <c r="A345" s="43" t="s">
        <v>1077</v>
      </c>
      <c r="B345" s="43" t="s">
        <v>1078</v>
      </c>
      <c r="C345" s="43">
        <v>38</v>
      </c>
      <c r="D345" s="43" t="s">
        <v>9</v>
      </c>
      <c r="E345" s="43" t="s">
        <v>1079</v>
      </c>
      <c r="F345" s="43" t="s">
        <v>287</v>
      </c>
      <c r="G345" s="43" t="s">
        <v>12</v>
      </c>
      <c r="H345" s="43" t="s">
        <v>26</v>
      </c>
    </row>
    <row r="346" spans="1:8">
      <c r="A346" s="43" t="s">
        <v>1080</v>
      </c>
      <c r="B346" s="43" t="s">
        <v>1081</v>
      </c>
      <c r="C346" s="43">
        <v>39</v>
      </c>
      <c r="D346" s="43" t="s">
        <v>9</v>
      </c>
      <c r="E346" s="43" t="s">
        <v>1082</v>
      </c>
      <c r="F346" s="43" t="s">
        <v>233</v>
      </c>
      <c r="G346" s="43" t="s">
        <v>12</v>
      </c>
      <c r="H346" s="43" t="s">
        <v>13</v>
      </c>
    </row>
    <row r="347" spans="1:8">
      <c r="A347" s="43" t="s">
        <v>1083</v>
      </c>
      <c r="B347" s="43" t="s">
        <v>1084</v>
      </c>
      <c r="C347" s="43">
        <v>33</v>
      </c>
      <c r="D347" s="43" t="s">
        <v>9</v>
      </c>
      <c r="E347" s="43" t="s">
        <v>1085</v>
      </c>
      <c r="F347" s="43" t="s">
        <v>96</v>
      </c>
      <c r="G347" s="43" t="s">
        <v>12</v>
      </c>
      <c r="H347" s="43" t="s">
        <v>26</v>
      </c>
    </row>
    <row r="348" spans="1:8">
      <c r="A348" s="43" t="s">
        <v>1086</v>
      </c>
      <c r="B348" s="43" t="s">
        <v>1087</v>
      </c>
      <c r="C348" s="43">
        <v>58</v>
      </c>
      <c r="D348" s="43" t="s">
        <v>16</v>
      </c>
      <c r="E348" s="43" t="s">
        <v>1088</v>
      </c>
      <c r="F348" s="43" t="s">
        <v>237</v>
      </c>
      <c r="G348" s="43" t="s">
        <v>12</v>
      </c>
      <c r="H348" s="43" t="s">
        <v>19</v>
      </c>
    </row>
    <row r="349" spans="1:8">
      <c r="A349" s="43" t="s">
        <v>1089</v>
      </c>
      <c r="B349" s="43" t="s">
        <v>3980</v>
      </c>
      <c r="C349" s="43">
        <v>39</v>
      </c>
      <c r="D349" s="43" t="s">
        <v>16</v>
      </c>
      <c r="E349" s="43" t="s">
        <v>1091</v>
      </c>
      <c r="F349" s="43" t="s">
        <v>167</v>
      </c>
      <c r="G349" s="43" t="s">
        <v>12</v>
      </c>
      <c r="H349" s="43" t="s">
        <v>13</v>
      </c>
    </row>
    <row r="350" spans="1:8">
      <c r="A350" s="43" t="s">
        <v>1092</v>
      </c>
      <c r="B350" s="43" t="s">
        <v>1093</v>
      </c>
      <c r="C350" s="43">
        <v>55</v>
      </c>
      <c r="D350" s="43" t="s">
        <v>9</v>
      </c>
      <c r="E350" s="43" t="s">
        <v>1094</v>
      </c>
      <c r="F350" s="43" t="s">
        <v>51</v>
      </c>
      <c r="G350" s="43" t="s">
        <v>12</v>
      </c>
      <c r="H350" s="43" t="s">
        <v>31</v>
      </c>
    </row>
    <row r="351" spans="1:8">
      <c r="A351" s="43" t="s">
        <v>1095</v>
      </c>
      <c r="B351" s="43" t="s">
        <v>1096</v>
      </c>
      <c r="C351" s="43">
        <v>31</v>
      </c>
      <c r="D351" s="43" t="s">
        <v>9</v>
      </c>
      <c r="E351" s="43" t="s">
        <v>1097</v>
      </c>
      <c r="F351" s="43" t="s">
        <v>163</v>
      </c>
      <c r="G351" s="43" t="s">
        <v>12</v>
      </c>
      <c r="H351" s="43" t="s">
        <v>26</v>
      </c>
    </row>
    <row r="352" spans="1:8">
      <c r="A352" s="43" t="s">
        <v>1098</v>
      </c>
      <c r="B352" s="43" t="s">
        <v>1099</v>
      </c>
      <c r="C352" s="43">
        <v>26</v>
      </c>
      <c r="D352" s="43" t="s">
        <v>9</v>
      </c>
      <c r="E352" s="43" t="s">
        <v>1100</v>
      </c>
      <c r="F352" s="43" t="s">
        <v>267</v>
      </c>
      <c r="G352" s="43" t="s">
        <v>12</v>
      </c>
      <c r="H352" s="43" t="s">
        <v>31</v>
      </c>
    </row>
    <row r="353" spans="1:8">
      <c r="A353" s="43" t="s">
        <v>1101</v>
      </c>
      <c r="B353" s="43" t="s">
        <v>1102</v>
      </c>
      <c r="C353" s="43">
        <v>25</v>
      </c>
      <c r="D353" s="43" t="s">
        <v>16</v>
      </c>
      <c r="E353" s="43" t="s">
        <v>1103</v>
      </c>
      <c r="F353" s="43" t="s">
        <v>70</v>
      </c>
      <c r="G353" s="43" t="s">
        <v>12</v>
      </c>
      <c r="H353" s="43" t="s">
        <v>26</v>
      </c>
    </row>
    <row r="354" spans="1:8">
      <c r="A354" s="43" t="s">
        <v>1104</v>
      </c>
      <c r="B354" s="43" t="s">
        <v>1105</v>
      </c>
      <c r="C354" s="43">
        <v>52</v>
      </c>
      <c r="D354" s="43" t="s">
        <v>16</v>
      </c>
      <c r="E354" s="43" t="s">
        <v>1106</v>
      </c>
      <c r="F354" s="43" t="s">
        <v>324</v>
      </c>
      <c r="G354" s="43" t="s">
        <v>12</v>
      </c>
      <c r="H354" s="43" t="s">
        <v>31</v>
      </c>
    </row>
    <row r="355" spans="1:8">
      <c r="A355" s="43" t="s">
        <v>1107</v>
      </c>
      <c r="B355" s="43" t="s">
        <v>3988</v>
      </c>
      <c r="C355" s="43">
        <v>56</v>
      </c>
      <c r="D355" s="43" t="s">
        <v>16</v>
      </c>
      <c r="E355" s="43" t="s">
        <v>1108</v>
      </c>
      <c r="F355" s="43" t="s">
        <v>35</v>
      </c>
      <c r="G355" s="43" t="s">
        <v>12</v>
      </c>
      <c r="H355" s="43" t="s">
        <v>19</v>
      </c>
    </row>
    <row r="356" spans="1:8">
      <c r="A356" s="43" t="s">
        <v>1109</v>
      </c>
      <c r="B356" s="43" t="s">
        <v>1110</v>
      </c>
      <c r="C356" s="43">
        <v>38</v>
      </c>
      <c r="D356" s="43" t="s">
        <v>9</v>
      </c>
      <c r="E356" s="43" t="s">
        <v>1111</v>
      </c>
      <c r="F356" s="43" t="s">
        <v>167</v>
      </c>
      <c r="G356" s="43" t="s">
        <v>12</v>
      </c>
      <c r="H356" s="43" t="s">
        <v>31</v>
      </c>
    </row>
    <row r="357" spans="1:8">
      <c r="A357" s="43" t="s">
        <v>1112</v>
      </c>
      <c r="B357" s="43" t="s">
        <v>1113</v>
      </c>
      <c r="C357" s="43">
        <v>20</v>
      </c>
      <c r="D357" s="43" t="s">
        <v>9</v>
      </c>
      <c r="E357" s="43" t="s">
        <v>1114</v>
      </c>
      <c r="F357" s="43" t="s">
        <v>74</v>
      </c>
      <c r="G357" s="43" t="s">
        <v>12</v>
      </c>
      <c r="H357" s="43" t="s">
        <v>13</v>
      </c>
    </row>
    <row r="358" spans="1:8">
      <c r="A358" s="43" t="s">
        <v>1115</v>
      </c>
      <c r="B358" s="43" t="s">
        <v>1116</v>
      </c>
      <c r="C358" s="43">
        <v>54</v>
      </c>
      <c r="D358" s="43" t="s">
        <v>9</v>
      </c>
      <c r="E358" s="43" t="s">
        <v>1117</v>
      </c>
      <c r="F358" s="43" t="s">
        <v>287</v>
      </c>
      <c r="G358" s="43" t="s">
        <v>12</v>
      </c>
      <c r="H358" s="43" t="s">
        <v>26</v>
      </c>
    </row>
    <row r="359" spans="1:8">
      <c r="A359" s="43" t="s">
        <v>1118</v>
      </c>
      <c r="B359" s="43" t="s">
        <v>1119</v>
      </c>
      <c r="C359" s="43">
        <v>41</v>
      </c>
      <c r="D359" s="43" t="s">
        <v>9</v>
      </c>
      <c r="E359" s="43" t="s">
        <v>1120</v>
      </c>
      <c r="F359" s="43" t="s">
        <v>237</v>
      </c>
      <c r="G359" s="43" t="s">
        <v>12</v>
      </c>
      <c r="H359" s="43" t="s">
        <v>13</v>
      </c>
    </row>
    <row r="360" spans="1:8">
      <c r="A360" s="43" t="s">
        <v>1121</v>
      </c>
      <c r="B360" s="43" t="s">
        <v>1122</v>
      </c>
      <c r="C360" s="43">
        <v>60</v>
      </c>
      <c r="D360" s="43" t="s">
        <v>16</v>
      </c>
      <c r="E360" s="43" t="s">
        <v>1123</v>
      </c>
      <c r="F360" s="43" t="s">
        <v>313</v>
      </c>
      <c r="G360" s="43" t="s">
        <v>12</v>
      </c>
      <c r="H360" s="43" t="s">
        <v>13</v>
      </c>
    </row>
    <row r="361" spans="1:8">
      <c r="A361" s="43" t="s">
        <v>1124</v>
      </c>
      <c r="B361" s="43" t="s">
        <v>1125</v>
      </c>
      <c r="C361" s="43">
        <v>32</v>
      </c>
      <c r="D361" s="43" t="s">
        <v>9</v>
      </c>
      <c r="E361" s="43" t="s">
        <v>1126</v>
      </c>
      <c r="F361" s="43" t="s">
        <v>62</v>
      </c>
      <c r="G361" s="43" t="s">
        <v>12</v>
      </c>
      <c r="H361" s="43" t="s">
        <v>31</v>
      </c>
    </row>
    <row r="362" spans="1:8">
      <c r="A362" s="43" t="s">
        <v>1127</v>
      </c>
      <c r="B362" s="43" t="s">
        <v>1128</v>
      </c>
      <c r="C362" s="43">
        <v>34</v>
      </c>
      <c r="D362" s="43" t="s">
        <v>9</v>
      </c>
      <c r="E362" s="43" t="s">
        <v>1129</v>
      </c>
      <c r="F362" s="43" t="s">
        <v>291</v>
      </c>
      <c r="G362" s="43" t="s">
        <v>12</v>
      </c>
      <c r="H362" s="43" t="s">
        <v>19</v>
      </c>
    </row>
    <row r="363" spans="1:8">
      <c r="A363" s="43" t="s">
        <v>1130</v>
      </c>
      <c r="B363" s="43" t="s">
        <v>1131</v>
      </c>
      <c r="C363" s="43">
        <v>64</v>
      </c>
      <c r="D363" s="43" t="s">
        <v>9</v>
      </c>
      <c r="E363" s="43" t="s">
        <v>1132</v>
      </c>
      <c r="F363" s="43" t="s">
        <v>254</v>
      </c>
      <c r="G363" s="43" t="s">
        <v>12</v>
      </c>
      <c r="H363" s="43" t="s">
        <v>19</v>
      </c>
    </row>
    <row r="364" spans="1:8">
      <c r="A364" s="43" t="s">
        <v>1133</v>
      </c>
      <c r="B364" s="43" t="s">
        <v>3981</v>
      </c>
      <c r="C364" s="43">
        <v>60</v>
      </c>
      <c r="D364" s="43" t="s">
        <v>9</v>
      </c>
      <c r="E364" s="43" t="s">
        <v>1135</v>
      </c>
      <c r="F364" s="43" t="s">
        <v>163</v>
      </c>
      <c r="G364" s="43" t="s">
        <v>12</v>
      </c>
      <c r="H364" s="43" t="s">
        <v>13</v>
      </c>
    </row>
    <row r="365" spans="1:8">
      <c r="A365" s="43" t="s">
        <v>1136</v>
      </c>
      <c r="B365" s="43" t="s">
        <v>1137</v>
      </c>
      <c r="C365" s="43">
        <v>23</v>
      </c>
      <c r="D365" s="43" t="s">
        <v>9</v>
      </c>
      <c r="E365" s="43" t="s">
        <v>1138</v>
      </c>
      <c r="F365" s="43" t="s">
        <v>25</v>
      </c>
      <c r="G365" s="43" t="s">
        <v>12</v>
      </c>
      <c r="H365" s="43" t="s">
        <v>26</v>
      </c>
    </row>
    <row r="366" spans="1:8">
      <c r="A366" s="43" t="s">
        <v>1139</v>
      </c>
      <c r="B366" s="43" t="s">
        <v>1140</v>
      </c>
      <c r="C366" s="43">
        <v>58</v>
      </c>
      <c r="D366" s="43" t="s">
        <v>9</v>
      </c>
      <c r="E366" s="43" t="s">
        <v>1141</v>
      </c>
      <c r="F366" s="43" t="s">
        <v>133</v>
      </c>
      <c r="G366" s="43" t="s">
        <v>12</v>
      </c>
      <c r="H366" s="43" t="s">
        <v>26</v>
      </c>
    </row>
    <row r="367" spans="1:8">
      <c r="A367" s="43" t="s">
        <v>1142</v>
      </c>
      <c r="B367" s="43" t="s">
        <v>1143</v>
      </c>
      <c r="C367" s="43">
        <v>63</v>
      </c>
      <c r="D367" s="43" t="s">
        <v>16</v>
      </c>
      <c r="E367" s="43" t="s">
        <v>1144</v>
      </c>
      <c r="F367" s="43" t="s">
        <v>163</v>
      </c>
      <c r="G367" s="43" t="s">
        <v>12</v>
      </c>
      <c r="H367" s="43" t="s">
        <v>19</v>
      </c>
    </row>
    <row r="368" spans="1:8">
      <c r="A368" s="43" t="s">
        <v>1145</v>
      </c>
      <c r="B368" s="43" t="s">
        <v>1146</v>
      </c>
      <c r="C368" s="43">
        <v>40</v>
      </c>
      <c r="D368" s="43" t="s">
        <v>16</v>
      </c>
      <c r="E368" s="43" t="s">
        <v>1147</v>
      </c>
      <c r="F368" s="43" t="s">
        <v>22</v>
      </c>
      <c r="G368" s="43" t="s">
        <v>12</v>
      </c>
      <c r="H368" s="43" t="s">
        <v>19</v>
      </c>
    </row>
    <row r="369" spans="1:8">
      <c r="A369" s="43" t="s">
        <v>1148</v>
      </c>
      <c r="B369" s="43" t="s">
        <v>1149</v>
      </c>
      <c r="C369" s="43">
        <v>51</v>
      </c>
      <c r="D369" s="43" t="s">
        <v>9</v>
      </c>
      <c r="E369" s="43" t="s">
        <v>1150</v>
      </c>
      <c r="F369" s="43" t="s">
        <v>25</v>
      </c>
      <c r="G369" s="43" t="s">
        <v>12</v>
      </c>
      <c r="H369" s="43" t="s">
        <v>26</v>
      </c>
    </row>
    <row r="370" spans="1:8">
      <c r="A370" s="43" t="s">
        <v>1151</v>
      </c>
      <c r="B370" s="43" t="s">
        <v>1152</v>
      </c>
      <c r="C370" s="43">
        <v>34</v>
      </c>
      <c r="D370" s="43" t="s">
        <v>16</v>
      </c>
      <c r="E370" s="43" t="s">
        <v>1153</v>
      </c>
      <c r="F370" s="43" t="s">
        <v>58</v>
      </c>
      <c r="G370" s="43" t="s">
        <v>12</v>
      </c>
      <c r="H370" s="43" t="s">
        <v>19</v>
      </c>
    </row>
    <row r="371" spans="1:8">
      <c r="A371" s="43" t="s">
        <v>1154</v>
      </c>
      <c r="B371" s="43" t="s">
        <v>1155</v>
      </c>
      <c r="C371" s="43">
        <v>20</v>
      </c>
      <c r="D371" s="43" t="s">
        <v>16</v>
      </c>
      <c r="E371" s="43" t="s">
        <v>1156</v>
      </c>
      <c r="F371" s="43" t="s">
        <v>171</v>
      </c>
      <c r="G371" s="43" t="s">
        <v>12</v>
      </c>
      <c r="H371" s="43" t="s">
        <v>19</v>
      </c>
    </row>
    <row r="372" spans="1:8">
      <c r="A372" s="43" t="s">
        <v>1157</v>
      </c>
      <c r="B372" s="43" t="s">
        <v>1158</v>
      </c>
      <c r="C372" s="43">
        <v>45</v>
      </c>
      <c r="D372" s="43" t="s">
        <v>9</v>
      </c>
      <c r="E372" s="43" t="s">
        <v>1159</v>
      </c>
      <c r="F372" s="43" t="s">
        <v>254</v>
      </c>
      <c r="G372" s="43" t="s">
        <v>12</v>
      </c>
      <c r="H372" s="43" t="s">
        <v>31</v>
      </c>
    </row>
    <row r="373" spans="1:8">
      <c r="A373" s="43" t="s">
        <v>1160</v>
      </c>
      <c r="B373" s="43" t="s">
        <v>1161</v>
      </c>
      <c r="C373" s="43">
        <v>21</v>
      </c>
      <c r="D373" s="43" t="s">
        <v>16</v>
      </c>
      <c r="E373" s="43" t="s">
        <v>1162</v>
      </c>
      <c r="F373" s="43" t="s">
        <v>47</v>
      </c>
      <c r="G373" s="43" t="s">
        <v>12</v>
      </c>
      <c r="H373" s="43" t="s">
        <v>19</v>
      </c>
    </row>
    <row r="374" spans="1:8">
      <c r="A374" s="43" t="s">
        <v>1163</v>
      </c>
      <c r="B374" s="43" t="s">
        <v>1164</v>
      </c>
      <c r="C374" s="43">
        <v>28</v>
      </c>
      <c r="D374" s="43" t="s">
        <v>9</v>
      </c>
      <c r="E374" s="43" t="s">
        <v>1165</v>
      </c>
      <c r="F374" s="43" t="s">
        <v>25</v>
      </c>
      <c r="G374" s="43" t="s">
        <v>12</v>
      </c>
      <c r="H374" s="43" t="s">
        <v>26</v>
      </c>
    </row>
    <row r="375" spans="1:8">
      <c r="A375" s="43" t="s">
        <v>1166</v>
      </c>
      <c r="B375" s="43" t="s">
        <v>1167</v>
      </c>
      <c r="C375" s="43">
        <v>37</v>
      </c>
      <c r="D375" s="43" t="s">
        <v>16</v>
      </c>
      <c r="E375" s="43" t="s">
        <v>1168</v>
      </c>
      <c r="F375" s="43" t="s">
        <v>434</v>
      </c>
      <c r="G375" s="43" t="s">
        <v>12</v>
      </c>
      <c r="H375" s="43" t="s">
        <v>13</v>
      </c>
    </row>
    <row r="376" spans="1:8">
      <c r="A376" s="43" t="s">
        <v>1169</v>
      </c>
      <c r="B376" s="43" t="s">
        <v>1170</v>
      </c>
      <c r="C376" s="43">
        <v>60</v>
      </c>
      <c r="D376" s="43" t="s">
        <v>9</v>
      </c>
      <c r="E376" s="43" t="s">
        <v>1171</v>
      </c>
      <c r="F376" s="43" t="s">
        <v>99</v>
      </c>
      <c r="G376" s="43" t="s">
        <v>12</v>
      </c>
      <c r="H376" s="43" t="s">
        <v>19</v>
      </c>
    </row>
    <row r="377" spans="1:8">
      <c r="A377" s="43" t="s">
        <v>1172</v>
      </c>
      <c r="B377" s="43" t="s">
        <v>1173</v>
      </c>
      <c r="C377" s="43">
        <v>26</v>
      </c>
      <c r="D377" s="43" t="s">
        <v>9</v>
      </c>
      <c r="E377" s="43" t="s">
        <v>1174</v>
      </c>
      <c r="F377" s="43" t="s">
        <v>201</v>
      </c>
      <c r="G377" s="43" t="s">
        <v>12</v>
      </c>
      <c r="H377" s="43" t="s">
        <v>19</v>
      </c>
    </row>
    <row r="378" spans="1:8">
      <c r="A378" s="43" t="s">
        <v>1175</v>
      </c>
      <c r="B378" s="43" t="s">
        <v>1176</v>
      </c>
      <c r="C378" s="43">
        <v>30</v>
      </c>
      <c r="D378" s="43" t="s">
        <v>9</v>
      </c>
      <c r="E378" s="43" t="s">
        <v>1177</v>
      </c>
      <c r="F378" s="43" t="s">
        <v>167</v>
      </c>
      <c r="G378" s="43" t="s">
        <v>12</v>
      </c>
      <c r="H378" s="43" t="s">
        <v>26</v>
      </c>
    </row>
    <row r="379" spans="1:8">
      <c r="A379" s="43" t="s">
        <v>1178</v>
      </c>
      <c r="B379" s="43" t="s">
        <v>1179</v>
      </c>
      <c r="C379" s="43">
        <v>39</v>
      </c>
      <c r="D379" s="43" t="s">
        <v>16</v>
      </c>
      <c r="E379" s="43" t="s">
        <v>1180</v>
      </c>
      <c r="F379" s="43" t="s">
        <v>434</v>
      </c>
      <c r="G379" s="43" t="s">
        <v>12</v>
      </c>
      <c r="H379" s="43" t="s">
        <v>13</v>
      </c>
    </row>
    <row r="380" spans="1:8">
      <c r="A380" s="43" t="s">
        <v>1181</v>
      </c>
      <c r="B380" s="43" t="s">
        <v>1182</v>
      </c>
      <c r="C380" s="43">
        <v>44</v>
      </c>
      <c r="D380" s="43" t="s">
        <v>16</v>
      </c>
      <c r="E380" s="43" t="s">
        <v>1183</v>
      </c>
      <c r="F380" s="43" t="s">
        <v>92</v>
      </c>
      <c r="G380" s="43" t="s">
        <v>12</v>
      </c>
      <c r="H380" s="43" t="s">
        <v>26</v>
      </c>
    </row>
    <row r="381" spans="1:8">
      <c r="A381" s="43" t="s">
        <v>1184</v>
      </c>
      <c r="B381" s="43" t="s">
        <v>1185</v>
      </c>
      <c r="C381" s="43">
        <v>34</v>
      </c>
      <c r="D381" s="43" t="s">
        <v>16</v>
      </c>
      <c r="E381" s="43" t="s">
        <v>1186</v>
      </c>
      <c r="F381" s="43" t="s">
        <v>267</v>
      </c>
      <c r="G381" s="43" t="s">
        <v>12</v>
      </c>
      <c r="H381" s="43" t="s">
        <v>13</v>
      </c>
    </row>
    <row r="382" spans="1:8">
      <c r="A382" s="43" t="s">
        <v>1187</v>
      </c>
      <c r="B382" s="43" t="s">
        <v>1188</v>
      </c>
      <c r="C382" s="43">
        <v>23</v>
      </c>
      <c r="D382" s="43" t="s">
        <v>9</v>
      </c>
      <c r="E382" s="43" t="s">
        <v>1189</v>
      </c>
      <c r="F382" s="43" t="s">
        <v>217</v>
      </c>
      <c r="G382" s="43" t="s">
        <v>12</v>
      </c>
      <c r="H382" s="43" t="s">
        <v>13</v>
      </c>
    </row>
    <row r="383" spans="1:8">
      <c r="A383" s="43" t="s">
        <v>1190</v>
      </c>
      <c r="B383" s="43" t="s">
        <v>1191</v>
      </c>
      <c r="C383" s="43">
        <v>50</v>
      </c>
      <c r="D383" s="43" t="s">
        <v>9</v>
      </c>
      <c r="E383" s="43" t="s">
        <v>1192</v>
      </c>
      <c r="F383" s="43" t="s">
        <v>22</v>
      </c>
      <c r="G383" s="43" t="s">
        <v>12</v>
      </c>
      <c r="H383" s="43" t="s">
        <v>31</v>
      </c>
    </row>
    <row r="384" spans="1:8">
      <c r="A384" s="43" t="s">
        <v>1193</v>
      </c>
      <c r="B384" s="43" t="s">
        <v>1194</v>
      </c>
      <c r="C384" s="43">
        <v>20</v>
      </c>
      <c r="D384" s="43" t="s">
        <v>16</v>
      </c>
      <c r="E384" s="43" t="s">
        <v>1195</v>
      </c>
      <c r="F384" s="43" t="s">
        <v>30</v>
      </c>
      <c r="G384" s="43" t="s">
        <v>12</v>
      </c>
      <c r="H384" s="43" t="s">
        <v>13</v>
      </c>
    </row>
    <row r="385" spans="1:8">
      <c r="A385" s="43" t="s">
        <v>1196</v>
      </c>
      <c r="B385" s="43" t="s">
        <v>1197</v>
      </c>
      <c r="C385" s="43">
        <v>27</v>
      </c>
      <c r="D385" s="43" t="s">
        <v>16</v>
      </c>
      <c r="E385" s="43" t="s">
        <v>1198</v>
      </c>
      <c r="F385" s="43" t="s">
        <v>317</v>
      </c>
      <c r="G385" s="43" t="s">
        <v>12</v>
      </c>
      <c r="H385" s="43" t="s">
        <v>31</v>
      </c>
    </row>
    <row r="386" spans="1:8">
      <c r="A386" s="43" t="s">
        <v>1199</v>
      </c>
      <c r="B386" s="43" t="s">
        <v>1200</v>
      </c>
      <c r="C386" s="43">
        <v>52</v>
      </c>
      <c r="D386" s="43" t="s">
        <v>16</v>
      </c>
      <c r="E386" s="43" t="s">
        <v>1201</v>
      </c>
      <c r="F386" s="43" t="s">
        <v>267</v>
      </c>
      <c r="G386" s="43" t="s">
        <v>12</v>
      </c>
      <c r="H386" s="43" t="s">
        <v>26</v>
      </c>
    </row>
    <row r="387" spans="1:8">
      <c r="A387" s="43" t="s">
        <v>1202</v>
      </c>
      <c r="B387" s="43" t="s">
        <v>1203</v>
      </c>
      <c r="C387" s="43">
        <v>60</v>
      </c>
      <c r="D387" s="43" t="s">
        <v>9</v>
      </c>
      <c r="E387" s="43" t="s">
        <v>1204</v>
      </c>
      <c r="F387" s="43" t="s">
        <v>317</v>
      </c>
      <c r="G387" s="43" t="s">
        <v>12</v>
      </c>
      <c r="H387" s="43" t="s">
        <v>13</v>
      </c>
    </row>
    <row r="388" spans="1:8">
      <c r="A388" s="43" t="s">
        <v>1205</v>
      </c>
      <c r="B388" s="43" t="s">
        <v>1206</v>
      </c>
      <c r="C388" s="43">
        <v>18</v>
      </c>
      <c r="D388" s="43" t="s">
        <v>16</v>
      </c>
      <c r="E388" s="43" t="s">
        <v>1207</v>
      </c>
      <c r="F388" s="43" t="s">
        <v>140</v>
      </c>
      <c r="G388" s="43" t="s">
        <v>12</v>
      </c>
      <c r="H388" s="43" t="s">
        <v>26</v>
      </c>
    </row>
    <row r="389" spans="1:8">
      <c r="A389" s="43" t="s">
        <v>1208</v>
      </c>
      <c r="B389" s="43" t="s">
        <v>1209</v>
      </c>
      <c r="C389" s="43">
        <v>28</v>
      </c>
      <c r="D389" s="43" t="s">
        <v>16</v>
      </c>
      <c r="E389" s="43" t="s">
        <v>1210</v>
      </c>
      <c r="F389" s="43" t="s">
        <v>88</v>
      </c>
      <c r="G389" s="43" t="s">
        <v>12</v>
      </c>
      <c r="H389" s="43" t="s">
        <v>31</v>
      </c>
    </row>
    <row r="390" spans="1:8">
      <c r="A390" s="43" t="s">
        <v>1211</v>
      </c>
      <c r="B390" s="43" t="s">
        <v>1212</v>
      </c>
      <c r="C390" s="43">
        <v>53</v>
      </c>
      <c r="D390" s="43" t="s">
        <v>9</v>
      </c>
      <c r="E390" s="43" t="s">
        <v>1213</v>
      </c>
      <c r="F390" s="43" t="s">
        <v>113</v>
      </c>
      <c r="G390" s="43" t="s">
        <v>12</v>
      </c>
      <c r="H390" s="43" t="s">
        <v>19</v>
      </c>
    </row>
    <row r="391" spans="1:8">
      <c r="A391" s="43" t="s">
        <v>1214</v>
      </c>
      <c r="B391" s="43" t="s">
        <v>1215</v>
      </c>
      <c r="C391" s="43">
        <v>50</v>
      </c>
      <c r="D391" s="43" t="s">
        <v>9</v>
      </c>
      <c r="E391" s="43" t="s">
        <v>1216</v>
      </c>
      <c r="F391" s="43" t="s">
        <v>70</v>
      </c>
      <c r="G391" s="43" t="s">
        <v>12</v>
      </c>
      <c r="H391" s="43" t="s">
        <v>19</v>
      </c>
    </row>
    <row r="392" spans="1:8">
      <c r="A392" s="43" t="s">
        <v>1217</v>
      </c>
      <c r="B392" s="43" t="s">
        <v>1218</v>
      </c>
      <c r="C392" s="43">
        <v>56</v>
      </c>
      <c r="D392" s="43" t="s">
        <v>9</v>
      </c>
      <c r="E392" s="43" t="s">
        <v>1219</v>
      </c>
      <c r="F392" s="43" t="s">
        <v>291</v>
      </c>
      <c r="G392" s="43" t="s">
        <v>12</v>
      </c>
      <c r="H392" s="43" t="s">
        <v>31</v>
      </c>
    </row>
    <row r="393" spans="1:8">
      <c r="A393" s="43" t="s">
        <v>1220</v>
      </c>
      <c r="B393" s="43" t="s">
        <v>1221</v>
      </c>
      <c r="C393" s="43">
        <v>40</v>
      </c>
      <c r="D393" s="43" t="s">
        <v>16</v>
      </c>
      <c r="E393" s="43" t="s">
        <v>1222</v>
      </c>
      <c r="F393" s="43" t="s">
        <v>35</v>
      </c>
      <c r="G393" s="43" t="s">
        <v>12</v>
      </c>
      <c r="H393" s="43" t="s">
        <v>26</v>
      </c>
    </row>
    <row r="394" spans="1:8">
      <c r="A394" s="43" t="s">
        <v>1223</v>
      </c>
      <c r="B394" s="43" t="s">
        <v>1224</v>
      </c>
      <c r="C394" s="43">
        <v>46</v>
      </c>
      <c r="D394" s="43" t="s">
        <v>9</v>
      </c>
      <c r="E394" s="43" t="s">
        <v>1225</v>
      </c>
      <c r="F394" s="43" t="s">
        <v>113</v>
      </c>
      <c r="G394" s="43" t="s">
        <v>12</v>
      </c>
      <c r="H394" s="43" t="s">
        <v>13</v>
      </c>
    </row>
    <row r="395" spans="1:8">
      <c r="A395" s="43" t="s">
        <v>1226</v>
      </c>
      <c r="B395" s="43" t="s">
        <v>1227</v>
      </c>
      <c r="C395" s="43">
        <v>46</v>
      </c>
      <c r="D395" s="43" t="s">
        <v>9</v>
      </c>
      <c r="E395" s="43" t="s">
        <v>1228</v>
      </c>
      <c r="F395" s="43" t="s">
        <v>117</v>
      </c>
      <c r="G395" s="43" t="s">
        <v>12</v>
      </c>
      <c r="H395" s="43" t="s">
        <v>26</v>
      </c>
    </row>
    <row r="396" spans="1:8">
      <c r="A396" s="43" t="s">
        <v>1229</v>
      </c>
      <c r="B396" s="43" t="s">
        <v>1230</v>
      </c>
      <c r="C396" s="43">
        <v>43</v>
      </c>
      <c r="D396" s="43" t="s">
        <v>16</v>
      </c>
      <c r="E396" s="43" t="s">
        <v>1231</v>
      </c>
      <c r="F396" s="43" t="s">
        <v>167</v>
      </c>
      <c r="G396" s="43" t="s">
        <v>12</v>
      </c>
      <c r="H396" s="43" t="s">
        <v>26</v>
      </c>
    </row>
    <row r="397" spans="1:8">
      <c r="A397" s="43" t="s">
        <v>1232</v>
      </c>
      <c r="B397" s="43" t="s">
        <v>1233</v>
      </c>
      <c r="C397" s="43">
        <v>50</v>
      </c>
      <c r="D397" s="43" t="s">
        <v>9</v>
      </c>
      <c r="E397" s="43" t="s">
        <v>1234</v>
      </c>
      <c r="F397" s="43" t="s">
        <v>62</v>
      </c>
      <c r="G397" s="43" t="s">
        <v>12</v>
      </c>
      <c r="H397" s="43" t="s">
        <v>13</v>
      </c>
    </row>
    <row r="398" spans="1:8">
      <c r="A398" s="43" t="s">
        <v>1235</v>
      </c>
      <c r="B398" s="43" t="s">
        <v>1236</v>
      </c>
      <c r="C398" s="43">
        <v>25</v>
      </c>
      <c r="D398" s="43" t="s">
        <v>16</v>
      </c>
      <c r="E398" s="43" t="s">
        <v>1237</v>
      </c>
      <c r="F398" s="43" t="s">
        <v>58</v>
      </c>
      <c r="G398" s="43" t="s">
        <v>12</v>
      </c>
      <c r="H398" s="43" t="s">
        <v>31</v>
      </c>
    </row>
    <row r="399" spans="1:8">
      <c r="A399" s="43" t="s">
        <v>1238</v>
      </c>
      <c r="B399" s="43" t="s">
        <v>3982</v>
      </c>
      <c r="C399" s="43">
        <v>62</v>
      </c>
      <c r="D399" s="43" t="s">
        <v>16</v>
      </c>
      <c r="E399" s="43" t="s">
        <v>123</v>
      </c>
      <c r="F399" s="43" t="s">
        <v>62</v>
      </c>
      <c r="G399" s="43" t="s">
        <v>12</v>
      </c>
      <c r="H399" s="43" t="s">
        <v>19</v>
      </c>
    </row>
    <row r="400" spans="1:8">
      <c r="A400" s="43" t="s">
        <v>1240</v>
      </c>
      <c r="B400" s="43" t="s">
        <v>1241</v>
      </c>
      <c r="C400" s="43">
        <v>54</v>
      </c>
      <c r="D400" s="43" t="s">
        <v>9</v>
      </c>
      <c r="E400" s="43" t="s">
        <v>1242</v>
      </c>
      <c r="F400" s="43" t="s">
        <v>47</v>
      </c>
      <c r="G400" s="43" t="s">
        <v>12</v>
      </c>
      <c r="H400" s="43" t="s">
        <v>26</v>
      </c>
    </row>
    <row r="401" spans="1:8">
      <c r="A401" s="43" t="s">
        <v>1243</v>
      </c>
      <c r="B401" s="43" t="s">
        <v>1244</v>
      </c>
      <c r="C401" s="43">
        <v>27</v>
      </c>
      <c r="D401" s="43" t="s">
        <v>9</v>
      </c>
      <c r="E401" s="43" t="s">
        <v>1245</v>
      </c>
      <c r="F401" s="43" t="s">
        <v>434</v>
      </c>
      <c r="G401" s="43" t="s">
        <v>12</v>
      </c>
      <c r="H401" s="43" t="s">
        <v>26</v>
      </c>
    </row>
    <row r="402" spans="1:8">
      <c r="A402" s="43" t="s">
        <v>1246</v>
      </c>
      <c r="B402" s="43" t="s">
        <v>1247</v>
      </c>
      <c r="C402" s="43">
        <v>57</v>
      </c>
      <c r="D402" s="43" t="s">
        <v>16</v>
      </c>
      <c r="E402" s="43" t="s">
        <v>1248</v>
      </c>
      <c r="F402" s="43" t="s">
        <v>96</v>
      </c>
      <c r="G402" s="43" t="s">
        <v>12</v>
      </c>
      <c r="H402" s="43" t="s">
        <v>19</v>
      </c>
    </row>
    <row r="403" spans="1:8">
      <c r="A403" s="43" t="s">
        <v>1249</v>
      </c>
      <c r="B403" s="43" t="s">
        <v>1250</v>
      </c>
      <c r="C403" s="43">
        <v>51</v>
      </c>
      <c r="D403" s="43" t="s">
        <v>16</v>
      </c>
      <c r="E403" s="43" t="s">
        <v>1251</v>
      </c>
      <c r="F403" s="43" t="s">
        <v>184</v>
      </c>
      <c r="G403" s="43" t="s">
        <v>12</v>
      </c>
      <c r="H403" s="43" t="s">
        <v>19</v>
      </c>
    </row>
    <row r="404" spans="1:8">
      <c r="A404" s="43" t="s">
        <v>1252</v>
      </c>
      <c r="B404" s="43" t="s">
        <v>1253</v>
      </c>
      <c r="C404" s="43">
        <v>31</v>
      </c>
      <c r="D404" s="43" t="s">
        <v>9</v>
      </c>
      <c r="E404" s="43" t="s">
        <v>80</v>
      </c>
      <c r="F404" s="43" t="s">
        <v>313</v>
      </c>
      <c r="G404" s="43" t="s">
        <v>12</v>
      </c>
      <c r="H404" s="43" t="s">
        <v>26</v>
      </c>
    </row>
    <row r="405" spans="1:8">
      <c r="A405" s="43" t="s">
        <v>1254</v>
      </c>
      <c r="B405" s="43" t="s">
        <v>1255</v>
      </c>
      <c r="C405" s="43">
        <v>34</v>
      </c>
      <c r="D405" s="43" t="s">
        <v>9</v>
      </c>
      <c r="E405" s="43" t="s">
        <v>1256</v>
      </c>
      <c r="F405" s="43" t="s">
        <v>328</v>
      </c>
      <c r="G405" s="43" t="s">
        <v>12</v>
      </c>
      <c r="H405" s="43" t="s">
        <v>26</v>
      </c>
    </row>
    <row r="406" spans="1:8">
      <c r="A406" s="43" t="s">
        <v>1257</v>
      </c>
      <c r="B406" s="43" t="s">
        <v>1258</v>
      </c>
      <c r="C406" s="43">
        <v>22</v>
      </c>
      <c r="D406" s="43" t="s">
        <v>16</v>
      </c>
      <c r="E406" s="43" t="s">
        <v>1259</v>
      </c>
      <c r="F406" s="43" t="s">
        <v>291</v>
      </c>
      <c r="G406" s="43" t="s">
        <v>12</v>
      </c>
      <c r="H406" s="43" t="s">
        <v>31</v>
      </c>
    </row>
    <row r="407" spans="1:8">
      <c r="A407" s="43" t="s">
        <v>1260</v>
      </c>
      <c r="B407" s="43" t="s">
        <v>1261</v>
      </c>
      <c r="C407" s="43">
        <v>18</v>
      </c>
      <c r="D407" s="43" t="s">
        <v>16</v>
      </c>
      <c r="E407" s="43" t="s">
        <v>1262</v>
      </c>
      <c r="F407" s="43" t="s">
        <v>328</v>
      </c>
      <c r="G407" s="43" t="s">
        <v>12</v>
      </c>
      <c r="H407" s="43" t="s">
        <v>13</v>
      </c>
    </row>
    <row r="408" spans="1:8">
      <c r="A408" s="43" t="s">
        <v>1263</v>
      </c>
      <c r="B408" s="43" t="s">
        <v>1264</v>
      </c>
      <c r="C408" s="43">
        <v>23</v>
      </c>
      <c r="D408" s="43" t="s">
        <v>16</v>
      </c>
      <c r="E408" s="43" t="s">
        <v>1265</v>
      </c>
      <c r="F408" s="43" t="s">
        <v>324</v>
      </c>
      <c r="G408" s="43" t="s">
        <v>12</v>
      </c>
      <c r="H408" s="43" t="s">
        <v>13</v>
      </c>
    </row>
    <row r="409" spans="1:8">
      <c r="A409" s="43" t="s">
        <v>1266</v>
      </c>
      <c r="B409" s="43" t="s">
        <v>1267</v>
      </c>
      <c r="C409" s="43">
        <v>33</v>
      </c>
      <c r="D409" s="43" t="s">
        <v>9</v>
      </c>
      <c r="E409" s="43" t="s">
        <v>1268</v>
      </c>
      <c r="F409" s="43" t="s">
        <v>140</v>
      </c>
      <c r="G409" s="43" t="s">
        <v>12</v>
      </c>
      <c r="H409" s="43" t="s">
        <v>13</v>
      </c>
    </row>
    <row r="410" spans="1:8">
      <c r="A410" s="43" t="s">
        <v>1269</v>
      </c>
      <c r="B410" s="43" t="s">
        <v>1270</v>
      </c>
      <c r="C410" s="43">
        <v>36</v>
      </c>
      <c r="D410" s="43" t="s">
        <v>9</v>
      </c>
      <c r="E410" s="43" t="s">
        <v>1271</v>
      </c>
      <c r="F410" s="43" t="s">
        <v>88</v>
      </c>
      <c r="G410" s="43" t="s">
        <v>12</v>
      </c>
      <c r="H410" s="43" t="s">
        <v>13</v>
      </c>
    </row>
    <row r="411" spans="1:8">
      <c r="A411" s="43" t="s">
        <v>1272</v>
      </c>
      <c r="B411" s="43" t="s">
        <v>1273</v>
      </c>
      <c r="C411" s="43">
        <v>55</v>
      </c>
      <c r="D411" s="43" t="s">
        <v>9</v>
      </c>
      <c r="E411" s="43" t="s">
        <v>1274</v>
      </c>
      <c r="F411" s="43" t="s">
        <v>845</v>
      </c>
      <c r="G411" s="43" t="s">
        <v>12</v>
      </c>
      <c r="H411" s="43" t="s">
        <v>13</v>
      </c>
    </row>
    <row r="412" spans="1:8">
      <c r="A412" s="43" t="s">
        <v>1275</v>
      </c>
      <c r="B412" s="43" t="s">
        <v>1276</v>
      </c>
      <c r="C412" s="43">
        <v>48</v>
      </c>
      <c r="D412" s="43" t="s">
        <v>16</v>
      </c>
      <c r="E412" s="43" t="s">
        <v>1277</v>
      </c>
      <c r="F412" s="43" t="s">
        <v>88</v>
      </c>
      <c r="G412" s="43" t="s">
        <v>12</v>
      </c>
      <c r="H412" s="43" t="s">
        <v>26</v>
      </c>
    </row>
    <row r="413" spans="1:8">
      <c r="A413" s="43" t="s">
        <v>1278</v>
      </c>
      <c r="B413" s="43" t="s">
        <v>1279</v>
      </c>
      <c r="C413" s="43">
        <v>63</v>
      </c>
      <c r="D413" s="43" t="s">
        <v>9</v>
      </c>
      <c r="E413" s="43" t="s">
        <v>1280</v>
      </c>
      <c r="F413" s="43" t="s">
        <v>25</v>
      </c>
      <c r="G413" s="43" t="s">
        <v>12</v>
      </c>
      <c r="H413" s="43" t="s">
        <v>31</v>
      </c>
    </row>
    <row r="414" spans="1:8">
      <c r="A414" s="43" t="s">
        <v>1281</v>
      </c>
      <c r="B414" s="43" t="s">
        <v>1282</v>
      </c>
      <c r="C414" s="43">
        <v>23</v>
      </c>
      <c r="D414" s="43" t="s">
        <v>16</v>
      </c>
      <c r="E414" s="43" t="s">
        <v>204</v>
      </c>
      <c r="F414" s="43" t="s">
        <v>156</v>
      </c>
      <c r="G414" s="43" t="s">
        <v>12</v>
      </c>
      <c r="H414" s="43" t="s">
        <v>13</v>
      </c>
    </row>
    <row r="415" spans="1:8">
      <c r="A415" s="43" t="s">
        <v>1283</v>
      </c>
      <c r="B415" s="43" t="s">
        <v>1284</v>
      </c>
      <c r="C415" s="43">
        <v>59</v>
      </c>
      <c r="D415" s="43" t="s">
        <v>16</v>
      </c>
      <c r="E415" s="43" t="s">
        <v>1285</v>
      </c>
      <c r="F415" s="43" t="s">
        <v>106</v>
      </c>
      <c r="G415" s="43" t="s">
        <v>12</v>
      </c>
      <c r="H415" s="43" t="s">
        <v>26</v>
      </c>
    </row>
    <row r="416" spans="1:8">
      <c r="A416" s="43" t="s">
        <v>1286</v>
      </c>
      <c r="B416" s="43" t="s">
        <v>1287</v>
      </c>
      <c r="C416" s="43">
        <v>35</v>
      </c>
      <c r="D416" s="43" t="s">
        <v>16</v>
      </c>
      <c r="E416" s="43" t="s">
        <v>1288</v>
      </c>
      <c r="F416" s="43" t="s">
        <v>113</v>
      </c>
      <c r="G416" s="43" t="s">
        <v>12</v>
      </c>
      <c r="H416" s="43" t="s">
        <v>13</v>
      </c>
    </row>
    <row r="417" spans="1:8">
      <c r="A417" s="43" t="s">
        <v>1289</v>
      </c>
      <c r="B417" s="43" t="s">
        <v>1290</v>
      </c>
      <c r="C417" s="43">
        <v>26</v>
      </c>
      <c r="D417" s="43" t="s">
        <v>16</v>
      </c>
      <c r="E417" s="43" t="s">
        <v>1291</v>
      </c>
      <c r="F417" s="43" t="s">
        <v>163</v>
      </c>
      <c r="G417" s="43" t="s">
        <v>12</v>
      </c>
      <c r="H417" s="43" t="s">
        <v>31</v>
      </c>
    </row>
    <row r="418" spans="1:8">
      <c r="A418" s="43" t="s">
        <v>1292</v>
      </c>
      <c r="B418" s="43" t="s">
        <v>1293</v>
      </c>
      <c r="C418" s="43">
        <v>46</v>
      </c>
      <c r="D418" s="43" t="s">
        <v>9</v>
      </c>
      <c r="E418" s="43" t="s">
        <v>1294</v>
      </c>
      <c r="F418" s="43" t="s">
        <v>324</v>
      </c>
      <c r="G418" s="43" t="s">
        <v>12</v>
      </c>
      <c r="H418" s="43" t="s">
        <v>19</v>
      </c>
    </row>
    <row r="419" spans="1:8">
      <c r="A419" s="43" t="s">
        <v>1295</v>
      </c>
      <c r="B419" s="43" t="s">
        <v>1296</v>
      </c>
      <c r="C419" s="43">
        <v>64</v>
      </c>
      <c r="D419" s="43" t="s">
        <v>16</v>
      </c>
      <c r="E419" s="43" t="s">
        <v>1297</v>
      </c>
      <c r="F419" s="43" t="s">
        <v>11</v>
      </c>
      <c r="G419" s="43" t="s">
        <v>12</v>
      </c>
      <c r="H419" s="43" t="s">
        <v>26</v>
      </c>
    </row>
    <row r="420" spans="1:8">
      <c r="A420" s="43" t="s">
        <v>1298</v>
      </c>
      <c r="B420" s="43" t="s">
        <v>1299</v>
      </c>
      <c r="C420" s="43">
        <v>60</v>
      </c>
      <c r="D420" s="43" t="s">
        <v>16</v>
      </c>
      <c r="E420" s="43" t="s">
        <v>1300</v>
      </c>
      <c r="F420" s="43" t="s">
        <v>47</v>
      </c>
      <c r="G420" s="43" t="s">
        <v>12</v>
      </c>
      <c r="H420" s="43" t="s">
        <v>31</v>
      </c>
    </row>
    <row r="421" spans="1:8">
      <c r="A421" s="43" t="s">
        <v>1301</v>
      </c>
      <c r="B421" s="43" t="s">
        <v>1302</v>
      </c>
      <c r="C421" s="43">
        <v>33</v>
      </c>
      <c r="D421" s="43" t="s">
        <v>9</v>
      </c>
      <c r="E421" s="43" t="s">
        <v>1303</v>
      </c>
      <c r="F421" s="43" t="s">
        <v>313</v>
      </c>
      <c r="G421" s="43" t="s">
        <v>12</v>
      </c>
      <c r="H421" s="43" t="s">
        <v>13</v>
      </c>
    </row>
    <row r="422" spans="1:8">
      <c r="A422" s="43" t="s">
        <v>1304</v>
      </c>
      <c r="B422" s="43" t="s">
        <v>3983</v>
      </c>
      <c r="C422" s="43">
        <v>60</v>
      </c>
      <c r="D422" s="43" t="s">
        <v>9</v>
      </c>
      <c r="E422" s="43" t="s">
        <v>1306</v>
      </c>
      <c r="F422" s="43" t="s">
        <v>11</v>
      </c>
      <c r="G422" s="43" t="s">
        <v>12</v>
      </c>
      <c r="H422" s="43" t="s">
        <v>26</v>
      </c>
    </row>
    <row r="423" spans="1:8">
      <c r="A423" s="43" t="s">
        <v>1307</v>
      </c>
      <c r="B423" s="43" t="s">
        <v>1308</v>
      </c>
      <c r="C423" s="43">
        <v>45</v>
      </c>
      <c r="D423" s="43" t="s">
        <v>16</v>
      </c>
      <c r="E423" s="43" t="s">
        <v>1309</v>
      </c>
      <c r="F423" s="43" t="s">
        <v>74</v>
      </c>
      <c r="G423" s="43" t="s">
        <v>12</v>
      </c>
      <c r="H423" s="43" t="s">
        <v>19</v>
      </c>
    </row>
    <row r="424" spans="1:8">
      <c r="A424" s="43" t="s">
        <v>1310</v>
      </c>
      <c r="B424" s="43" t="s">
        <v>3984</v>
      </c>
      <c r="C424" s="43">
        <v>42</v>
      </c>
      <c r="D424" s="43" t="s">
        <v>16</v>
      </c>
      <c r="E424" s="43" t="s">
        <v>1312</v>
      </c>
      <c r="F424" s="43" t="s">
        <v>62</v>
      </c>
      <c r="G424" s="43" t="s">
        <v>12</v>
      </c>
      <c r="H424" s="43" t="s">
        <v>19</v>
      </c>
    </row>
    <row r="425" spans="1:8">
      <c r="A425" s="43" t="s">
        <v>1313</v>
      </c>
      <c r="B425" s="43" t="s">
        <v>1314</v>
      </c>
      <c r="C425" s="43">
        <v>35</v>
      </c>
      <c r="D425" s="43" t="s">
        <v>9</v>
      </c>
      <c r="E425" s="43" t="s">
        <v>1315</v>
      </c>
      <c r="F425" s="43" t="s">
        <v>62</v>
      </c>
      <c r="G425" s="43" t="s">
        <v>12</v>
      </c>
      <c r="H425" s="43" t="s">
        <v>31</v>
      </c>
    </row>
    <row r="426" spans="1:8">
      <c r="A426" s="43" t="s">
        <v>1316</v>
      </c>
      <c r="B426" s="43" t="s">
        <v>1317</v>
      </c>
      <c r="C426" s="43">
        <v>53</v>
      </c>
      <c r="D426" s="43" t="s">
        <v>9</v>
      </c>
      <c r="E426" s="43" t="s">
        <v>1318</v>
      </c>
      <c r="F426" s="43" t="s">
        <v>11</v>
      </c>
      <c r="G426" s="43" t="s">
        <v>12</v>
      </c>
      <c r="H426" s="43" t="s">
        <v>26</v>
      </c>
    </row>
    <row r="427" spans="1:8">
      <c r="A427" s="43" t="s">
        <v>1319</v>
      </c>
      <c r="B427" s="43" t="s">
        <v>1320</v>
      </c>
      <c r="C427" s="43">
        <v>40</v>
      </c>
      <c r="D427" s="43" t="s">
        <v>9</v>
      </c>
      <c r="E427" s="43" t="s">
        <v>1321</v>
      </c>
      <c r="F427" s="43" t="s">
        <v>117</v>
      </c>
      <c r="G427" s="43" t="s">
        <v>12</v>
      </c>
      <c r="H427" s="43" t="s">
        <v>26</v>
      </c>
    </row>
    <row r="428" spans="1:8">
      <c r="A428" s="43" t="s">
        <v>1322</v>
      </c>
      <c r="B428" s="43" t="s">
        <v>1323</v>
      </c>
      <c r="C428" s="43">
        <v>28</v>
      </c>
      <c r="D428" s="43" t="s">
        <v>9</v>
      </c>
      <c r="E428" s="43" t="s">
        <v>1324</v>
      </c>
      <c r="F428" s="43" t="s">
        <v>11</v>
      </c>
      <c r="G428" s="43" t="s">
        <v>12</v>
      </c>
      <c r="H428" s="43" t="s">
        <v>19</v>
      </c>
    </row>
    <row r="429" spans="1:8">
      <c r="A429" s="43" t="s">
        <v>1325</v>
      </c>
      <c r="B429" s="43" t="s">
        <v>1326</v>
      </c>
      <c r="C429" s="43">
        <v>18</v>
      </c>
      <c r="D429" s="43" t="s">
        <v>16</v>
      </c>
      <c r="E429" s="43" t="s">
        <v>1327</v>
      </c>
      <c r="F429" s="43" t="s">
        <v>434</v>
      </c>
      <c r="G429" s="43" t="s">
        <v>12</v>
      </c>
      <c r="H429" s="43" t="s">
        <v>13</v>
      </c>
    </row>
    <row r="430" spans="1:8">
      <c r="A430" s="43" t="s">
        <v>1328</v>
      </c>
      <c r="B430" s="43" t="s">
        <v>1329</v>
      </c>
      <c r="C430" s="43">
        <v>27</v>
      </c>
      <c r="D430" s="43" t="s">
        <v>16</v>
      </c>
      <c r="E430" s="43" t="s">
        <v>1330</v>
      </c>
      <c r="F430" s="43" t="s">
        <v>328</v>
      </c>
      <c r="G430" s="43" t="s">
        <v>12</v>
      </c>
      <c r="H430" s="43" t="s">
        <v>26</v>
      </c>
    </row>
    <row r="431" spans="1:8">
      <c r="A431" s="43" t="s">
        <v>1331</v>
      </c>
      <c r="B431" s="43" t="s">
        <v>1332</v>
      </c>
      <c r="C431" s="43">
        <v>43</v>
      </c>
      <c r="D431" s="43" t="s">
        <v>9</v>
      </c>
      <c r="E431" s="43" t="s">
        <v>1333</v>
      </c>
      <c r="F431" s="43" t="s">
        <v>106</v>
      </c>
      <c r="G431" s="43" t="s">
        <v>12</v>
      </c>
      <c r="H431" s="43" t="s">
        <v>19</v>
      </c>
    </row>
    <row r="432" spans="1:8">
      <c r="A432" s="43" t="s">
        <v>1334</v>
      </c>
      <c r="B432" s="43" t="s">
        <v>1335</v>
      </c>
      <c r="C432" s="43">
        <v>36</v>
      </c>
      <c r="D432" s="43" t="s">
        <v>16</v>
      </c>
      <c r="E432" s="43" t="s">
        <v>1336</v>
      </c>
      <c r="F432" s="43" t="s">
        <v>88</v>
      </c>
      <c r="G432" s="43" t="s">
        <v>12</v>
      </c>
      <c r="H432" s="43" t="s">
        <v>13</v>
      </c>
    </row>
    <row r="433" spans="1:8">
      <c r="A433" s="43" t="s">
        <v>1337</v>
      </c>
      <c r="B433" s="43" t="s">
        <v>1338</v>
      </c>
      <c r="C433" s="43">
        <v>27</v>
      </c>
      <c r="D433" s="43" t="s">
        <v>9</v>
      </c>
      <c r="E433" s="43" t="s">
        <v>1339</v>
      </c>
      <c r="F433" s="43" t="s">
        <v>30</v>
      </c>
      <c r="G433" s="43" t="s">
        <v>12</v>
      </c>
      <c r="H433" s="43" t="s">
        <v>19</v>
      </c>
    </row>
    <row r="434" spans="1:8">
      <c r="A434" s="43" t="s">
        <v>1340</v>
      </c>
      <c r="B434" s="43" t="s">
        <v>1341</v>
      </c>
      <c r="C434" s="43">
        <v>37</v>
      </c>
      <c r="D434" s="43" t="s">
        <v>9</v>
      </c>
      <c r="E434" s="43" t="s">
        <v>1342</v>
      </c>
      <c r="F434" s="43" t="s">
        <v>88</v>
      </c>
      <c r="G434" s="43" t="s">
        <v>12</v>
      </c>
      <c r="H434" s="43" t="s">
        <v>26</v>
      </c>
    </row>
    <row r="435" spans="1:8">
      <c r="A435" s="43" t="s">
        <v>1343</v>
      </c>
      <c r="B435" s="43" t="s">
        <v>1344</v>
      </c>
      <c r="C435" s="43">
        <v>51</v>
      </c>
      <c r="D435" s="43" t="s">
        <v>16</v>
      </c>
      <c r="E435" s="43" t="s">
        <v>1345</v>
      </c>
      <c r="F435" s="43" t="s">
        <v>58</v>
      </c>
      <c r="G435" s="43" t="s">
        <v>12</v>
      </c>
      <c r="H435" s="43" t="s">
        <v>31</v>
      </c>
    </row>
    <row r="436" spans="1:8">
      <c r="A436" s="43" t="s">
        <v>1346</v>
      </c>
      <c r="B436" s="43" t="s">
        <v>1347</v>
      </c>
      <c r="C436" s="43">
        <v>48</v>
      </c>
      <c r="D436" s="43" t="s">
        <v>16</v>
      </c>
      <c r="E436" s="43" t="s">
        <v>1348</v>
      </c>
      <c r="F436" s="43" t="s">
        <v>254</v>
      </c>
      <c r="G436" s="43" t="s">
        <v>12</v>
      </c>
      <c r="H436" s="43" t="s">
        <v>13</v>
      </c>
    </row>
    <row r="437" spans="1:8">
      <c r="A437" s="43" t="s">
        <v>1349</v>
      </c>
      <c r="B437" s="43" t="s">
        <v>1350</v>
      </c>
      <c r="C437" s="43">
        <v>37</v>
      </c>
      <c r="D437" s="43" t="s">
        <v>16</v>
      </c>
      <c r="E437" s="43" t="s">
        <v>1351</v>
      </c>
      <c r="F437" s="43" t="s">
        <v>106</v>
      </c>
      <c r="G437" s="43" t="s">
        <v>12</v>
      </c>
      <c r="H437" s="43" t="s">
        <v>31</v>
      </c>
    </row>
    <row r="438" spans="1:8">
      <c r="A438" s="43" t="s">
        <v>1352</v>
      </c>
      <c r="B438" s="43" t="s">
        <v>1353</v>
      </c>
      <c r="C438" s="43">
        <v>61</v>
      </c>
      <c r="D438" s="43" t="s">
        <v>9</v>
      </c>
      <c r="E438" s="43" t="s">
        <v>1354</v>
      </c>
      <c r="F438" s="43" t="s">
        <v>39</v>
      </c>
      <c r="G438" s="43" t="s">
        <v>12</v>
      </c>
      <c r="H438" s="43" t="s">
        <v>13</v>
      </c>
    </row>
    <row r="439" spans="1:8">
      <c r="A439" s="43" t="s">
        <v>1355</v>
      </c>
      <c r="B439" s="43" t="s">
        <v>1356</v>
      </c>
      <c r="C439" s="43">
        <v>47</v>
      </c>
      <c r="D439" s="43" t="s">
        <v>16</v>
      </c>
      <c r="E439" s="43" t="s">
        <v>597</v>
      </c>
      <c r="F439" s="43" t="s">
        <v>47</v>
      </c>
      <c r="G439" s="43" t="s">
        <v>12</v>
      </c>
      <c r="H439" s="43" t="s">
        <v>19</v>
      </c>
    </row>
    <row r="440" spans="1:8">
      <c r="A440" s="43" t="s">
        <v>1357</v>
      </c>
      <c r="B440" s="43" t="s">
        <v>1358</v>
      </c>
      <c r="C440" s="43">
        <v>59</v>
      </c>
      <c r="D440" s="43" t="s">
        <v>16</v>
      </c>
      <c r="E440" s="43" t="s">
        <v>1359</v>
      </c>
      <c r="F440" s="43" t="s">
        <v>237</v>
      </c>
      <c r="G440" s="43" t="s">
        <v>12</v>
      </c>
      <c r="H440" s="43" t="s">
        <v>19</v>
      </c>
    </row>
    <row r="441" spans="1:8">
      <c r="A441" s="43" t="s">
        <v>1360</v>
      </c>
      <c r="B441" s="43" t="s">
        <v>1361</v>
      </c>
      <c r="C441" s="43">
        <v>53</v>
      </c>
      <c r="D441" s="43" t="s">
        <v>9</v>
      </c>
      <c r="E441" s="43" t="s">
        <v>931</v>
      </c>
      <c r="F441" s="43" t="s">
        <v>156</v>
      </c>
      <c r="G441" s="43" t="s">
        <v>12</v>
      </c>
      <c r="H441" s="43" t="s">
        <v>31</v>
      </c>
    </row>
    <row r="442" spans="1:8">
      <c r="A442" s="43" t="s">
        <v>1362</v>
      </c>
      <c r="B442" s="43" t="s">
        <v>1363</v>
      </c>
      <c r="C442" s="43">
        <v>60</v>
      </c>
      <c r="D442" s="43" t="s">
        <v>9</v>
      </c>
      <c r="E442" s="43" t="s">
        <v>1364</v>
      </c>
      <c r="F442" s="43" t="s">
        <v>18</v>
      </c>
      <c r="G442" s="43" t="s">
        <v>12</v>
      </c>
      <c r="H442" s="43" t="s">
        <v>31</v>
      </c>
    </row>
    <row r="443" spans="1:8">
      <c r="A443" s="43" t="s">
        <v>1365</v>
      </c>
      <c r="B443" s="43" t="s">
        <v>1366</v>
      </c>
      <c r="C443" s="43">
        <v>31</v>
      </c>
      <c r="D443" s="43" t="s">
        <v>9</v>
      </c>
      <c r="E443" s="43" t="s">
        <v>1367</v>
      </c>
      <c r="F443" s="43" t="s">
        <v>324</v>
      </c>
      <c r="G443" s="43" t="s">
        <v>12</v>
      </c>
      <c r="H443" s="43" t="s">
        <v>31</v>
      </c>
    </row>
    <row r="444" spans="1:8">
      <c r="A444" s="43" t="s">
        <v>1368</v>
      </c>
      <c r="B444" s="43" t="s">
        <v>1369</v>
      </c>
      <c r="C444" s="43">
        <v>42</v>
      </c>
      <c r="D444" s="43" t="s">
        <v>16</v>
      </c>
      <c r="E444" s="43" t="s">
        <v>1370</v>
      </c>
      <c r="F444" s="43" t="s">
        <v>35</v>
      </c>
      <c r="G444" s="43" t="s">
        <v>12</v>
      </c>
      <c r="H444" s="43" t="s">
        <v>26</v>
      </c>
    </row>
    <row r="445" spans="1:8">
      <c r="A445" s="43" t="s">
        <v>1371</v>
      </c>
      <c r="B445" s="43" t="s">
        <v>1372</v>
      </c>
      <c r="C445" s="43">
        <v>51</v>
      </c>
      <c r="D445" s="43" t="s">
        <v>9</v>
      </c>
      <c r="E445" s="43" t="s">
        <v>1373</v>
      </c>
      <c r="F445" s="43" t="s">
        <v>359</v>
      </c>
      <c r="G445" s="43" t="s">
        <v>12</v>
      </c>
      <c r="H445" s="43" t="s">
        <v>31</v>
      </c>
    </row>
    <row r="446" spans="1:8">
      <c r="A446" s="43" t="s">
        <v>1374</v>
      </c>
      <c r="B446" s="43" t="s">
        <v>1375</v>
      </c>
      <c r="C446" s="43">
        <v>19</v>
      </c>
      <c r="D446" s="43" t="s">
        <v>9</v>
      </c>
      <c r="E446" s="43" t="s">
        <v>1376</v>
      </c>
      <c r="F446" s="43" t="s">
        <v>845</v>
      </c>
      <c r="G446" s="43" t="s">
        <v>12</v>
      </c>
      <c r="H446" s="43" t="s">
        <v>13</v>
      </c>
    </row>
    <row r="447" spans="1:8">
      <c r="A447" s="43" t="s">
        <v>1377</v>
      </c>
      <c r="B447" s="43" t="s">
        <v>1378</v>
      </c>
      <c r="C447" s="43">
        <v>41</v>
      </c>
      <c r="D447" s="43" t="s">
        <v>16</v>
      </c>
      <c r="E447" s="43" t="s">
        <v>1379</v>
      </c>
      <c r="F447" s="43" t="s">
        <v>287</v>
      </c>
      <c r="G447" s="43" t="s">
        <v>12</v>
      </c>
      <c r="H447" s="43" t="s">
        <v>19</v>
      </c>
    </row>
    <row r="448" spans="1:8">
      <c r="A448" s="43" t="s">
        <v>1380</v>
      </c>
      <c r="B448" s="43" t="s">
        <v>1381</v>
      </c>
      <c r="C448" s="43">
        <v>35</v>
      </c>
      <c r="D448" s="43" t="s">
        <v>9</v>
      </c>
      <c r="E448" s="43" t="s">
        <v>1382</v>
      </c>
      <c r="F448" s="43" t="s">
        <v>96</v>
      </c>
      <c r="G448" s="43" t="s">
        <v>12</v>
      </c>
      <c r="H448" s="43" t="s">
        <v>31</v>
      </c>
    </row>
    <row r="449" spans="1:8">
      <c r="A449" s="43" t="s">
        <v>1383</v>
      </c>
      <c r="B449" s="43" t="s">
        <v>1384</v>
      </c>
      <c r="C449" s="43">
        <v>45</v>
      </c>
      <c r="D449" s="43" t="s">
        <v>9</v>
      </c>
      <c r="E449" s="43" t="s">
        <v>1385</v>
      </c>
      <c r="F449" s="43" t="s">
        <v>11</v>
      </c>
      <c r="G449" s="43" t="s">
        <v>12</v>
      </c>
      <c r="H449" s="43" t="s">
        <v>13</v>
      </c>
    </row>
    <row r="450" spans="1:8">
      <c r="A450" s="43" t="s">
        <v>1386</v>
      </c>
      <c r="B450" s="43" t="s">
        <v>1387</v>
      </c>
      <c r="C450" s="43">
        <v>64</v>
      </c>
      <c r="D450" s="43" t="s">
        <v>16</v>
      </c>
      <c r="E450" s="43" t="s">
        <v>1388</v>
      </c>
      <c r="F450" s="43" t="s">
        <v>845</v>
      </c>
      <c r="G450" s="43" t="s">
        <v>12</v>
      </c>
      <c r="H450" s="43" t="s">
        <v>26</v>
      </c>
    </row>
    <row r="451" spans="1:8">
      <c r="A451" s="43" t="s">
        <v>1389</v>
      </c>
      <c r="B451" s="43" t="s">
        <v>1390</v>
      </c>
      <c r="C451" s="43">
        <v>29</v>
      </c>
      <c r="D451" s="43" t="s">
        <v>9</v>
      </c>
      <c r="E451" s="43" t="s">
        <v>1391</v>
      </c>
      <c r="F451" s="43" t="s">
        <v>25</v>
      </c>
      <c r="G451" s="43" t="s">
        <v>12</v>
      </c>
      <c r="H451" s="43" t="s">
        <v>26</v>
      </c>
    </row>
    <row r="452" spans="1:8">
      <c r="A452" s="43" t="s">
        <v>1392</v>
      </c>
      <c r="B452" s="43" t="s">
        <v>1393</v>
      </c>
      <c r="C452" s="43">
        <v>59</v>
      </c>
      <c r="D452" s="43" t="s">
        <v>9</v>
      </c>
      <c r="E452" s="43" t="s">
        <v>1394</v>
      </c>
      <c r="F452" s="43" t="s">
        <v>70</v>
      </c>
      <c r="G452" s="43" t="s">
        <v>12</v>
      </c>
      <c r="H452" s="43" t="s">
        <v>26</v>
      </c>
    </row>
    <row r="453" spans="1:8">
      <c r="A453" s="43" t="s">
        <v>1395</v>
      </c>
      <c r="B453" s="43" t="s">
        <v>1396</v>
      </c>
      <c r="C453" s="43">
        <v>46</v>
      </c>
      <c r="D453" s="43" t="s">
        <v>9</v>
      </c>
      <c r="E453" s="43" t="s">
        <v>564</v>
      </c>
      <c r="F453" s="43" t="s">
        <v>233</v>
      </c>
      <c r="G453" s="43" t="s">
        <v>12</v>
      </c>
      <c r="H453" s="43" t="s">
        <v>13</v>
      </c>
    </row>
    <row r="454" spans="1:8">
      <c r="A454" s="43" t="s">
        <v>1397</v>
      </c>
      <c r="B454" s="43" t="s">
        <v>1398</v>
      </c>
      <c r="C454" s="43">
        <v>60</v>
      </c>
      <c r="D454" s="43" t="s">
        <v>16</v>
      </c>
      <c r="E454" s="43" t="s">
        <v>1399</v>
      </c>
      <c r="F454" s="43" t="s">
        <v>313</v>
      </c>
      <c r="G454" s="43" t="s">
        <v>12</v>
      </c>
      <c r="H454" s="43" t="s">
        <v>26</v>
      </c>
    </row>
    <row r="455" spans="1:8">
      <c r="A455" s="43" t="s">
        <v>1400</v>
      </c>
      <c r="B455" s="43" t="s">
        <v>1401</v>
      </c>
      <c r="C455" s="43">
        <v>62</v>
      </c>
      <c r="D455" s="43" t="s">
        <v>16</v>
      </c>
      <c r="E455" s="43" t="s">
        <v>1402</v>
      </c>
      <c r="F455" s="43" t="s">
        <v>99</v>
      </c>
      <c r="G455" s="43" t="s">
        <v>12</v>
      </c>
      <c r="H455" s="43" t="s">
        <v>19</v>
      </c>
    </row>
    <row r="456" spans="1:8">
      <c r="A456" s="43" t="s">
        <v>1403</v>
      </c>
      <c r="B456" s="43" t="s">
        <v>1404</v>
      </c>
      <c r="C456" s="43">
        <v>60</v>
      </c>
      <c r="D456" s="43" t="s">
        <v>9</v>
      </c>
      <c r="E456" s="43" t="s">
        <v>129</v>
      </c>
      <c r="F456" s="43" t="s">
        <v>96</v>
      </c>
      <c r="G456" s="43" t="s">
        <v>12</v>
      </c>
      <c r="H456" s="43" t="s">
        <v>13</v>
      </c>
    </row>
    <row r="457" spans="1:8">
      <c r="A457" s="43" t="s">
        <v>1405</v>
      </c>
      <c r="B457" s="43" t="s">
        <v>1406</v>
      </c>
      <c r="C457" s="43">
        <v>54</v>
      </c>
      <c r="D457" s="43" t="s">
        <v>9</v>
      </c>
      <c r="E457" s="43" t="s">
        <v>1407</v>
      </c>
      <c r="F457" s="43" t="s">
        <v>194</v>
      </c>
      <c r="G457" s="43" t="s">
        <v>12</v>
      </c>
      <c r="H457" s="43" t="s">
        <v>13</v>
      </c>
    </row>
    <row r="458" spans="1:8">
      <c r="A458" s="43" t="s">
        <v>1408</v>
      </c>
      <c r="B458" s="43" t="s">
        <v>1409</v>
      </c>
      <c r="C458" s="43">
        <v>59</v>
      </c>
      <c r="D458" s="43" t="s">
        <v>16</v>
      </c>
      <c r="E458" s="43" t="s">
        <v>1410</v>
      </c>
      <c r="F458" s="43" t="s">
        <v>291</v>
      </c>
      <c r="G458" s="43" t="s">
        <v>12</v>
      </c>
      <c r="H458" s="43" t="s">
        <v>13</v>
      </c>
    </row>
    <row r="459" spans="1:8">
      <c r="A459" s="43" t="s">
        <v>1411</v>
      </c>
      <c r="B459" s="43" t="s">
        <v>1412</v>
      </c>
      <c r="C459" s="43">
        <v>59</v>
      </c>
      <c r="D459" s="43" t="s">
        <v>9</v>
      </c>
      <c r="E459" s="43" t="s">
        <v>1413</v>
      </c>
      <c r="F459" s="43" t="s">
        <v>588</v>
      </c>
      <c r="G459" s="43" t="s">
        <v>12</v>
      </c>
      <c r="H459" s="43" t="s">
        <v>19</v>
      </c>
    </row>
    <row r="460" spans="1:8">
      <c r="A460" s="43" t="s">
        <v>1414</v>
      </c>
      <c r="B460" s="43" t="s">
        <v>1415</v>
      </c>
      <c r="C460" s="43">
        <v>62</v>
      </c>
      <c r="D460" s="43" t="s">
        <v>16</v>
      </c>
      <c r="E460" s="43" t="s">
        <v>1416</v>
      </c>
      <c r="F460" s="43" t="s">
        <v>51</v>
      </c>
      <c r="G460" s="43" t="s">
        <v>12</v>
      </c>
      <c r="H460" s="43" t="s">
        <v>31</v>
      </c>
    </row>
    <row r="461" spans="1:8">
      <c r="A461" s="43" t="s">
        <v>1417</v>
      </c>
      <c r="B461" s="43" t="s">
        <v>679</v>
      </c>
      <c r="C461" s="43">
        <v>29</v>
      </c>
      <c r="D461" s="43" t="s">
        <v>16</v>
      </c>
      <c r="E461" s="43" t="s">
        <v>1418</v>
      </c>
      <c r="F461" s="43" t="s">
        <v>317</v>
      </c>
      <c r="G461" s="43" t="s">
        <v>12</v>
      </c>
      <c r="H461" s="43" t="s">
        <v>13</v>
      </c>
    </row>
    <row r="462" spans="1:8">
      <c r="A462" s="43" t="s">
        <v>1419</v>
      </c>
      <c r="B462" s="43" t="s">
        <v>1420</v>
      </c>
      <c r="C462" s="43">
        <v>35</v>
      </c>
      <c r="D462" s="43" t="s">
        <v>9</v>
      </c>
      <c r="E462" s="43" t="s">
        <v>1421</v>
      </c>
      <c r="F462" s="43" t="s">
        <v>267</v>
      </c>
      <c r="G462" s="43" t="s">
        <v>12</v>
      </c>
      <c r="H462" s="43" t="s">
        <v>13</v>
      </c>
    </row>
    <row r="463" spans="1:8">
      <c r="A463" s="43" t="s">
        <v>1422</v>
      </c>
      <c r="B463" s="43" t="s">
        <v>1423</v>
      </c>
      <c r="C463" s="43">
        <v>60</v>
      </c>
      <c r="D463" s="43" t="s">
        <v>16</v>
      </c>
      <c r="E463" s="43" t="s">
        <v>1424</v>
      </c>
      <c r="F463" s="43" t="s">
        <v>62</v>
      </c>
      <c r="G463" s="43" t="s">
        <v>12</v>
      </c>
      <c r="H463" s="43" t="s">
        <v>31</v>
      </c>
    </row>
    <row r="464" spans="1:8">
      <c r="A464" s="43" t="s">
        <v>1425</v>
      </c>
      <c r="B464" s="43" t="s">
        <v>1426</v>
      </c>
      <c r="C464" s="43">
        <v>34</v>
      </c>
      <c r="D464" s="43" t="s">
        <v>16</v>
      </c>
      <c r="E464" s="43" t="s">
        <v>1427</v>
      </c>
      <c r="F464" s="43" t="s">
        <v>43</v>
      </c>
      <c r="G464" s="43" t="s">
        <v>12</v>
      </c>
      <c r="H464" s="43" t="s">
        <v>31</v>
      </c>
    </row>
    <row r="465" spans="1:8">
      <c r="A465" s="43" t="s">
        <v>1428</v>
      </c>
      <c r="B465" s="43" t="s">
        <v>1429</v>
      </c>
      <c r="C465" s="43">
        <v>36</v>
      </c>
      <c r="D465" s="43" t="s">
        <v>16</v>
      </c>
      <c r="E465" s="43" t="s">
        <v>1430</v>
      </c>
      <c r="F465" s="43" t="s">
        <v>167</v>
      </c>
      <c r="G465" s="43" t="s">
        <v>12</v>
      </c>
      <c r="H465" s="43" t="s">
        <v>26</v>
      </c>
    </row>
    <row r="466" spans="1:8">
      <c r="A466" s="43" t="s">
        <v>1431</v>
      </c>
      <c r="B466" s="43" t="s">
        <v>1432</v>
      </c>
      <c r="C466" s="43">
        <v>45</v>
      </c>
      <c r="D466" s="43" t="s">
        <v>16</v>
      </c>
      <c r="E466" s="43" t="s">
        <v>1433</v>
      </c>
      <c r="F466" s="43" t="s">
        <v>74</v>
      </c>
      <c r="G466" s="43" t="s">
        <v>12</v>
      </c>
      <c r="H466" s="43" t="s">
        <v>19</v>
      </c>
    </row>
    <row r="467" spans="1:8">
      <c r="A467" s="43" t="s">
        <v>1434</v>
      </c>
      <c r="B467" s="43" t="s">
        <v>1435</v>
      </c>
      <c r="C467" s="43">
        <v>28</v>
      </c>
      <c r="D467" s="43" t="s">
        <v>16</v>
      </c>
      <c r="E467" s="43" t="s">
        <v>1436</v>
      </c>
      <c r="F467" s="43" t="s">
        <v>11</v>
      </c>
      <c r="G467" s="43" t="s">
        <v>12</v>
      </c>
      <c r="H467" s="43" t="s">
        <v>31</v>
      </c>
    </row>
    <row r="468" spans="1:8">
      <c r="A468" s="43" t="s">
        <v>1437</v>
      </c>
      <c r="B468" s="43" t="s">
        <v>1438</v>
      </c>
      <c r="C468" s="43">
        <v>18</v>
      </c>
      <c r="D468" s="43" t="s">
        <v>9</v>
      </c>
      <c r="E468" s="43" t="s">
        <v>1439</v>
      </c>
      <c r="F468" s="43" t="s">
        <v>201</v>
      </c>
      <c r="G468" s="43" t="s">
        <v>12</v>
      </c>
      <c r="H468" s="43" t="s">
        <v>31</v>
      </c>
    </row>
    <row r="469" spans="1:8">
      <c r="A469" s="43" t="s">
        <v>1440</v>
      </c>
      <c r="B469" s="43" t="s">
        <v>1441</v>
      </c>
      <c r="C469" s="43">
        <v>63</v>
      </c>
      <c r="D469" s="43" t="s">
        <v>16</v>
      </c>
      <c r="E469" s="43" t="s">
        <v>1442</v>
      </c>
      <c r="F469" s="43" t="s">
        <v>171</v>
      </c>
      <c r="G469" s="43" t="s">
        <v>12</v>
      </c>
      <c r="H469" s="43" t="s">
        <v>13</v>
      </c>
    </row>
    <row r="470" spans="1:8">
      <c r="A470" s="43" t="s">
        <v>1443</v>
      </c>
      <c r="B470" s="43" t="s">
        <v>1444</v>
      </c>
      <c r="C470" s="43">
        <v>45</v>
      </c>
      <c r="D470" s="43" t="s">
        <v>9</v>
      </c>
      <c r="E470" s="43" t="s">
        <v>1445</v>
      </c>
      <c r="F470" s="43" t="s">
        <v>171</v>
      </c>
      <c r="G470" s="43" t="s">
        <v>12</v>
      </c>
      <c r="H470" s="43" t="s">
        <v>26</v>
      </c>
    </row>
    <row r="471" spans="1:8">
      <c r="A471" s="43" t="s">
        <v>1446</v>
      </c>
      <c r="B471" s="43" t="s">
        <v>1447</v>
      </c>
      <c r="C471" s="43">
        <v>19</v>
      </c>
      <c r="D471" s="43" t="s">
        <v>9</v>
      </c>
      <c r="E471" s="43" t="s">
        <v>1448</v>
      </c>
      <c r="F471" s="43" t="s">
        <v>117</v>
      </c>
      <c r="G471" s="43" t="s">
        <v>12</v>
      </c>
      <c r="H471" s="43" t="s">
        <v>13</v>
      </c>
    </row>
    <row r="472" spans="1:8">
      <c r="A472" s="43" t="s">
        <v>1449</v>
      </c>
      <c r="B472" s="43" t="s">
        <v>1450</v>
      </c>
      <c r="C472" s="43">
        <v>21</v>
      </c>
      <c r="D472" s="43" t="s">
        <v>16</v>
      </c>
      <c r="E472" s="43" t="s">
        <v>1451</v>
      </c>
      <c r="F472" s="43" t="s">
        <v>47</v>
      </c>
      <c r="G472" s="43" t="s">
        <v>12</v>
      </c>
      <c r="H472" s="43" t="s">
        <v>13</v>
      </c>
    </row>
    <row r="473" spans="1:8">
      <c r="A473" s="43" t="s">
        <v>1452</v>
      </c>
      <c r="B473" s="43" t="s">
        <v>1453</v>
      </c>
      <c r="C473" s="43">
        <v>42</v>
      </c>
      <c r="D473" s="43" t="s">
        <v>9</v>
      </c>
      <c r="E473" s="43" t="s">
        <v>1454</v>
      </c>
      <c r="F473" s="43" t="s">
        <v>66</v>
      </c>
      <c r="G473" s="43" t="s">
        <v>12</v>
      </c>
      <c r="H473" s="43" t="s">
        <v>19</v>
      </c>
    </row>
    <row r="474" spans="1:8">
      <c r="A474" s="43" t="s">
        <v>1455</v>
      </c>
      <c r="B474" s="43" t="s">
        <v>1456</v>
      </c>
      <c r="C474" s="43">
        <v>42</v>
      </c>
      <c r="D474" s="43" t="s">
        <v>9</v>
      </c>
      <c r="E474" s="43" t="s">
        <v>1457</v>
      </c>
      <c r="F474" s="43" t="s">
        <v>715</v>
      </c>
      <c r="G474" s="43" t="s">
        <v>12</v>
      </c>
      <c r="H474" s="43" t="s">
        <v>31</v>
      </c>
    </row>
    <row r="475" spans="1:8">
      <c r="A475" s="43" t="s">
        <v>1458</v>
      </c>
      <c r="B475" s="43" t="s">
        <v>1459</v>
      </c>
      <c r="C475" s="43">
        <v>53</v>
      </c>
      <c r="D475" s="43" t="s">
        <v>9</v>
      </c>
      <c r="E475" s="43" t="s">
        <v>1460</v>
      </c>
      <c r="F475" s="43" t="s">
        <v>324</v>
      </c>
      <c r="G475" s="43" t="s">
        <v>12</v>
      </c>
      <c r="H475" s="43" t="s">
        <v>26</v>
      </c>
    </row>
    <row r="476" spans="1:8">
      <c r="A476" s="43" t="s">
        <v>1461</v>
      </c>
      <c r="B476" s="43" t="s">
        <v>1462</v>
      </c>
      <c r="C476" s="43">
        <v>32</v>
      </c>
      <c r="D476" s="43" t="s">
        <v>16</v>
      </c>
      <c r="E476" s="43" t="s">
        <v>1463</v>
      </c>
      <c r="F476" s="43" t="s">
        <v>39</v>
      </c>
      <c r="G476" s="43" t="s">
        <v>12</v>
      </c>
      <c r="H476" s="43" t="s">
        <v>19</v>
      </c>
    </row>
    <row r="477" spans="1:8">
      <c r="A477" s="43" t="s">
        <v>1464</v>
      </c>
      <c r="B477" s="43" t="s">
        <v>1465</v>
      </c>
      <c r="C477" s="43">
        <v>18</v>
      </c>
      <c r="D477" s="43" t="s">
        <v>16</v>
      </c>
      <c r="E477" s="43" t="s">
        <v>395</v>
      </c>
      <c r="F477" s="43" t="s">
        <v>171</v>
      </c>
      <c r="G477" s="43" t="s">
        <v>12</v>
      </c>
      <c r="H477" s="43" t="s">
        <v>19</v>
      </c>
    </row>
    <row r="478" spans="1:8">
      <c r="A478" s="43" t="s">
        <v>1466</v>
      </c>
      <c r="B478" s="43" t="s">
        <v>1467</v>
      </c>
      <c r="C478" s="43">
        <v>33</v>
      </c>
      <c r="D478" s="43" t="s">
        <v>16</v>
      </c>
      <c r="E478" s="43" t="s">
        <v>1468</v>
      </c>
      <c r="F478" s="43" t="s">
        <v>96</v>
      </c>
      <c r="G478" s="43" t="s">
        <v>12</v>
      </c>
      <c r="H478" s="43" t="s">
        <v>13</v>
      </c>
    </row>
    <row r="479" spans="1:8">
      <c r="A479" s="43" t="s">
        <v>1469</v>
      </c>
      <c r="B479" s="43" t="s">
        <v>1470</v>
      </c>
      <c r="C479" s="43">
        <v>41</v>
      </c>
      <c r="D479" s="43" t="s">
        <v>16</v>
      </c>
      <c r="E479" s="43" t="s">
        <v>1471</v>
      </c>
      <c r="F479" s="43" t="s">
        <v>62</v>
      </c>
      <c r="G479" s="43" t="s">
        <v>12</v>
      </c>
      <c r="H479" s="43" t="s">
        <v>19</v>
      </c>
    </row>
    <row r="480" spans="1:8">
      <c r="A480" s="43" t="s">
        <v>1472</v>
      </c>
      <c r="B480" s="43" t="s">
        <v>3985</v>
      </c>
      <c r="C480" s="43">
        <v>59</v>
      </c>
      <c r="D480" s="43" t="s">
        <v>9</v>
      </c>
      <c r="E480" s="43" t="s">
        <v>1474</v>
      </c>
      <c r="F480" s="43" t="s">
        <v>39</v>
      </c>
      <c r="G480" s="43" t="s">
        <v>12</v>
      </c>
      <c r="H480" s="43" t="s">
        <v>13</v>
      </c>
    </row>
    <row r="481" spans="1:8">
      <c r="A481" s="43" t="s">
        <v>1475</v>
      </c>
      <c r="B481" s="43" t="s">
        <v>1476</v>
      </c>
      <c r="C481" s="43">
        <v>40</v>
      </c>
      <c r="D481" s="43" t="s">
        <v>9</v>
      </c>
      <c r="E481" s="43" t="s">
        <v>1477</v>
      </c>
      <c r="F481" s="43" t="s">
        <v>43</v>
      </c>
      <c r="G481" s="43" t="s">
        <v>12</v>
      </c>
      <c r="H481" s="43" t="s">
        <v>26</v>
      </c>
    </row>
    <row r="482" spans="1:8">
      <c r="A482" s="43" t="s">
        <v>1478</v>
      </c>
      <c r="B482" s="43" t="s">
        <v>1479</v>
      </c>
      <c r="C482" s="43">
        <v>33</v>
      </c>
      <c r="D482" s="43" t="s">
        <v>9</v>
      </c>
      <c r="E482" s="43" t="s">
        <v>1480</v>
      </c>
      <c r="F482" s="43" t="s">
        <v>250</v>
      </c>
      <c r="G482" s="43" t="s">
        <v>12</v>
      </c>
      <c r="H482" s="43" t="s">
        <v>26</v>
      </c>
    </row>
    <row r="483" spans="1:8">
      <c r="A483" s="43" t="s">
        <v>1481</v>
      </c>
      <c r="B483" s="43" t="s">
        <v>1482</v>
      </c>
      <c r="C483" s="43">
        <v>21</v>
      </c>
      <c r="D483" s="43" t="s">
        <v>9</v>
      </c>
      <c r="E483" s="43" t="s">
        <v>1483</v>
      </c>
      <c r="F483" s="43" t="s">
        <v>81</v>
      </c>
      <c r="G483" s="43" t="s">
        <v>12</v>
      </c>
      <c r="H483" s="43" t="s">
        <v>13</v>
      </c>
    </row>
    <row r="484" spans="1:8">
      <c r="A484" s="43" t="s">
        <v>1484</v>
      </c>
      <c r="B484" s="43" t="s">
        <v>1485</v>
      </c>
      <c r="C484" s="43">
        <v>26</v>
      </c>
      <c r="D484" s="43" t="s">
        <v>9</v>
      </c>
      <c r="E484" s="43" t="s">
        <v>1486</v>
      </c>
      <c r="F484" s="43" t="s">
        <v>588</v>
      </c>
      <c r="G484" s="43" t="s">
        <v>12</v>
      </c>
      <c r="H484" s="43" t="s">
        <v>19</v>
      </c>
    </row>
    <row r="485" spans="1:8">
      <c r="A485" s="43" t="s">
        <v>1487</v>
      </c>
      <c r="B485" s="43" t="s">
        <v>1273</v>
      </c>
      <c r="C485" s="43">
        <v>48</v>
      </c>
      <c r="D485" s="43" t="s">
        <v>9</v>
      </c>
      <c r="E485" s="43" t="s">
        <v>1488</v>
      </c>
      <c r="F485" s="43" t="s">
        <v>184</v>
      </c>
      <c r="G485" s="43" t="s">
        <v>12</v>
      </c>
      <c r="H485" s="43" t="s">
        <v>13</v>
      </c>
    </row>
    <row r="486" spans="1:8">
      <c r="A486" s="43" t="s">
        <v>1489</v>
      </c>
      <c r="B486" s="43" t="s">
        <v>1490</v>
      </c>
      <c r="C486" s="43">
        <v>32</v>
      </c>
      <c r="D486" s="43" t="s">
        <v>9</v>
      </c>
      <c r="E486" s="43" t="s">
        <v>1491</v>
      </c>
      <c r="F486" s="43" t="s">
        <v>715</v>
      </c>
      <c r="G486" s="43" t="s">
        <v>12</v>
      </c>
      <c r="H486" s="43" t="s">
        <v>26</v>
      </c>
    </row>
    <row r="487" spans="1:8">
      <c r="A487" s="43" t="s">
        <v>1492</v>
      </c>
      <c r="B487" s="43" t="s">
        <v>1493</v>
      </c>
      <c r="C487" s="43">
        <v>46</v>
      </c>
      <c r="D487" s="43" t="s">
        <v>16</v>
      </c>
      <c r="E487" s="43" t="s">
        <v>1494</v>
      </c>
      <c r="F487" s="43" t="s">
        <v>287</v>
      </c>
      <c r="G487" s="43" t="s">
        <v>12</v>
      </c>
      <c r="H487" s="43" t="s">
        <v>26</v>
      </c>
    </row>
    <row r="488" spans="1:8">
      <c r="A488" s="43" t="s">
        <v>1495</v>
      </c>
      <c r="B488" s="43" t="s">
        <v>1496</v>
      </c>
      <c r="C488" s="43">
        <v>22</v>
      </c>
      <c r="D488" s="43" t="s">
        <v>16</v>
      </c>
      <c r="E488" s="43" t="s">
        <v>1497</v>
      </c>
      <c r="F488" s="43" t="s">
        <v>171</v>
      </c>
      <c r="G488" s="43" t="s">
        <v>12</v>
      </c>
      <c r="H488" s="43" t="s">
        <v>26</v>
      </c>
    </row>
    <row r="489" spans="1:8">
      <c r="A489" s="43" t="s">
        <v>1498</v>
      </c>
      <c r="B489" s="43" t="s">
        <v>1499</v>
      </c>
      <c r="C489" s="43">
        <v>36</v>
      </c>
      <c r="D489" s="43" t="s">
        <v>16</v>
      </c>
      <c r="E489" s="43" t="s">
        <v>1500</v>
      </c>
      <c r="F489" s="43" t="s">
        <v>117</v>
      </c>
      <c r="G489" s="43" t="s">
        <v>12</v>
      </c>
      <c r="H489" s="43" t="s">
        <v>19</v>
      </c>
    </row>
    <row r="490" spans="1:8">
      <c r="A490" s="43" t="s">
        <v>1501</v>
      </c>
      <c r="B490" s="43" t="s">
        <v>1502</v>
      </c>
      <c r="C490" s="43">
        <v>23</v>
      </c>
      <c r="D490" s="43" t="s">
        <v>16</v>
      </c>
      <c r="E490" s="43" t="s">
        <v>1503</v>
      </c>
      <c r="F490" s="43" t="s">
        <v>30</v>
      </c>
      <c r="G490" s="43" t="s">
        <v>12</v>
      </c>
      <c r="H490" s="43" t="s">
        <v>19</v>
      </c>
    </row>
    <row r="491" spans="1:8">
      <c r="A491" s="43" t="s">
        <v>1504</v>
      </c>
      <c r="B491" s="43" t="s">
        <v>1505</v>
      </c>
      <c r="C491" s="43">
        <v>42</v>
      </c>
      <c r="D491" s="43" t="s">
        <v>16</v>
      </c>
      <c r="E491" s="43" t="s">
        <v>1506</v>
      </c>
      <c r="F491" s="43" t="s">
        <v>254</v>
      </c>
      <c r="G491" s="43" t="s">
        <v>12</v>
      </c>
      <c r="H491" s="43" t="s">
        <v>31</v>
      </c>
    </row>
    <row r="492" spans="1:8">
      <c r="A492" s="43" t="s">
        <v>1507</v>
      </c>
      <c r="B492" s="43" t="s">
        <v>1508</v>
      </c>
      <c r="C492" s="43">
        <v>23</v>
      </c>
      <c r="D492" s="43" t="s">
        <v>9</v>
      </c>
      <c r="E492" s="43" t="s">
        <v>1509</v>
      </c>
      <c r="F492" s="43" t="s">
        <v>140</v>
      </c>
      <c r="G492" s="43" t="s">
        <v>12</v>
      </c>
      <c r="H492" s="43" t="s">
        <v>19</v>
      </c>
    </row>
    <row r="493" spans="1:8">
      <c r="A493" s="43" t="s">
        <v>1510</v>
      </c>
      <c r="B493" s="43" t="s">
        <v>1511</v>
      </c>
      <c r="C493" s="43">
        <v>52</v>
      </c>
      <c r="D493" s="43" t="s">
        <v>16</v>
      </c>
      <c r="E493" s="43" t="s">
        <v>1512</v>
      </c>
      <c r="F493" s="43" t="s">
        <v>39</v>
      </c>
      <c r="G493" s="43" t="s">
        <v>12</v>
      </c>
      <c r="H493" s="43" t="s">
        <v>13</v>
      </c>
    </row>
    <row r="494" spans="1:8">
      <c r="A494" s="43" t="s">
        <v>1513</v>
      </c>
      <c r="B494" s="43" t="s">
        <v>1514</v>
      </c>
      <c r="C494" s="43">
        <v>59</v>
      </c>
      <c r="D494" s="43" t="s">
        <v>16</v>
      </c>
      <c r="E494" s="43" t="s">
        <v>1515</v>
      </c>
      <c r="F494" s="43" t="s">
        <v>250</v>
      </c>
      <c r="G494" s="43" t="s">
        <v>12</v>
      </c>
      <c r="H494" s="43" t="s">
        <v>19</v>
      </c>
    </row>
    <row r="495" spans="1:8">
      <c r="A495" s="43" t="s">
        <v>1516</v>
      </c>
      <c r="B495" s="43" t="s">
        <v>1517</v>
      </c>
      <c r="C495" s="43">
        <v>28</v>
      </c>
      <c r="D495" s="43" t="s">
        <v>9</v>
      </c>
      <c r="E495" s="43" t="s">
        <v>84</v>
      </c>
      <c r="F495" s="43" t="s">
        <v>22</v>
      </c>
      <c r="G495" s="43" t="s">
        <v>12</v>
      </c>
      <c r="H495" s="43" t="s">
        <v>31</v>
      </c>
    </row>
    <row r="496" spans="1:8">
      <c r="A496" s="43" t="s">
        <v>1518</v>
      </c>
      <c r="B496" s="43" t="s">
        <v>1519</v>
      </c>
      <c r="C496" s="43">
        <v>21</v>
      </c>
      <c r="D496" s="43" t="s">
        <v>9</v>
      </c>
      <c r="E496" s="43" t="s">
        <v>1520</v>
      </c>
      <c r="F496" s="43" t="s">
        <v>359</v>
      </c>
      <c r="G496" s="43" t="s">
        <v>12</v>
      </c>
      <c r="H496" s="43" t="s">
        <v>13</v>
      </c>
    </row>
    <row r="497" spans="1:8">
      <c r="A497" s="43" t="s">
        <v>1521</v>
      </c>
      <c r="B497" s="43" t="s">
        <v>1522</v>
      </c>
      <c r="C497" s="43">
        <v>23</v>
      </c>
      <c r="D497" s="43" t="s">
        <v>16</v>
      </c>
      <c r="E497" s="43" t="s">
        <v>1523</v>
      </c>
      <c r="F497" s="43" t="s">
        <v>92</v>
      </c>
      <c r="G497" s="43" t="s">
        <v>12</v>
      </c>
      <c r="H497" s="43" t="s">
        <v>26</v>
      </c>
    </row>
    <row r="498" spans="1:8">
      <c r="A498" s="43" t="s">
        <v>1524</v>
      </c>
      <c r="B498" s="43" t="s">
        <v>1525</v>
      </c>
      <c r="C498" s="43">
        <v>56</v>
      </c>
      <c r="D498" s="43" t="s">
        <v>9</v>
      </c>
      <c r="E498" s="43" t="s">
        <v>1526</v>
      </c>
      <c r="F498" s="43" t="s">
        <v>25</v>
      </c>
      <c r="G498" s="43" t="s">
        <v>12</v>
      </c>
      <c r="H498" s="43" t="s">
        <v>26</v>
      </c>
    </row>
    <row r="499" spans="1:8">
      <c r="A499" s="43" t="s">
        <v>1527</v>
      </c>
      <c r="B499" s="43" t="s">
        <v>1528</v>
      </c>
      <c r="C499" s="43">
        <v>47</v>
      </c>
      <c r="D499" s="43" t="s">
        <v>16</v>
      </c>
      <c r="E499" s="43" t="s">
        <v>1529</v>
      </c>
      <c r="F499" s="43" t="s">
        <v>58</v>
      </c>
      <c r="G499" s="43" t="s">
        <v>12</v>
      </c>
      <c r="H499" s="43" t="s">
        <v>13</v>
      </c>
    </row>
    <row r="500" spans="1:8">
      <c r="A500" s="43" t="s">
        <v>1530</v>
      </c>
      <c r="B500" s="43" t="s">
        <v>1531</v>
      </c>
      <c r="C500" s="43">
        <v>35</v>
      </c>
      <c r="D500" s="43" t="s">
        <v>9</v>
      </c>
      <c r="E500" s="43" t="s">
        <v>1532</v>
      </c>
      <c r="F500" s="43" t="s">
        <v>233</v>
      </c>
      <c r="G500" s="43" t="s">
        <v>12</v>
      </c>
      <c r="H500" s="43" t="s">
        <v>31</v>
      </c>
    </row>
    <row r="501" spans="1:8">
      <c r="A501" s="43" t="s">
        <v>1533</v>
      </c>
      <c r="B501" s="43" t="s">
        <v>1534</v>
      </c>
      <c r="C501" s="43">
        <v>27</v>
      </c>
      <c r="D501" s="43" t="s">
        <v>16</v>
      </c>
      <c r="E501" s="43" t="s">
        <v>1535</v>
      </c>
      <c r="F501" s="43" t="s">
        <v>35</v>
      </c>
      <c r="G501" s="43" t="s">
        <v>12</v>
      </c>
      <c r="H501" s="43" t="s">
        <v>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D5E7A-70FB-454A-9AE4-1ACEC77F465E}">
  <dimension ref="A1:I101"/>
  <sheetViews>
    <sheetView workbookViewId="0">
      <selection activeCell="C2" sqref="C2"/>
    </sheetView>
  </sheetViews>
  <sheetFormatPr defaultRowHeight="14.4"/>
  <cols>
    <col min="1" max="1" width="19.109375" customWidth="1"/>
    <col min="2" max="2" width="33.33203125" customWidth="1"/>
    <col min="3" max="3" width="23.33203125" customWidth="1"/>
    <col min="4" max="4" width="21.5546875" customWidth="1"/>
    <col min="5" max="5" width="33" customWidth="1"/>
    <col min="6" max="6" width="13.44140625" style="3" customWidth="1"/>
    <col min="7" max="7" width="15.44140625" style="3" customWidth="1"/>
  </cols>
  <sheetData>
    <row r="1" spans="1:9">
      <c r="A1" s="7" t="s">
        <v>1536</v>
      </c>
      <c r="B1" s="7" t="s">
        <v>1537</v>
      </c>
      <c r="C1" s="7" t="s">
        <v>1538</v>
      </c>
      <c r="D1" s="7" t="s">
        <v>1539</v>
      </c>
      <c r="E1" s="7" t="s">
        <v>1540</v>
      </c>
      <c r="F1" s="7" t="s">
        <v>1541</v>
      </c>
      <c r="G1" s="7" t="s">
        <v>1542</v>
      </c>
    </row>
    <row r="2" spans="1:9">
      <c r="A2" s="43" t="s">
        <v>1543</v>
      </c>
      <c r="B2" s="43" t="s">
        <v>3844</v>
      </c>
      <c r="C2" s="43" t="s">
        <v>1563</v>
      </c>
      <c r="D2" s="43" t="s">
        <v>3845</v>
      </c>
      <c r="E2" s="43" t="s">
        <v>1545</v>
      </c>
      <c r="F2" s="43">
        <v>112.42</v>
      </c>
      <c r="G2" s="43">
        <v>416</v>
      </c>
      <c r="I2" s="47"/>
    </row>
    <row r="3" spans="1:9">
      <c r="A3" s="43" t="s">
        <v>1546</v>
      </c>
      <c r="B3" s="43" t="s">
        <v>3846</v>
      </c>
      <c r="C3" s="43" t="s">
        <v>1547</v>
      </c>
      <c r="D3" s="43" t="s">
        <v>3847</v>
      </c>
      <c r="E3" s="43" t="s">
        <v>1548</v>
      </c>
      <c r="F3" s="43">
        <v>342.56</v>
      </c>
      <c r="G3" s="43">
        <v>181</v>
      </c>
      <c r="I3" s="3"/>
    </row>
    <row r="4" spans="1:9">
      <c r="A4" s="43" t="s">
        <v>1549</v>
      </c>
      <c r="B4" s="43" t="s">
        <v>3848</v>
      </c>
      <c r="C4" s="43" t="s">
        <v>1547</v>
      </c>
      <c r="D4" s="43" t="s">
        <v>3849</v>
      </c>
      <c r="E4" s="43" t="s">
        <v>1550</v>
      </c>
      <c r="F4" s="43">
        <v>296.83</v>
      </c>
      <c r="G4" s="43">
        <v>352</v>
      </c>
    </row>
    <row r="5" spans="1:9">
      <c r="A5" s="43" t="s">
        <v>1551</v>
      </c>
      <c r="B5" s="43" t="s">
        <v>3850</v>
      </c>
      <c r="C5" s="43" t="s">
        <v>1547</v>
      </c>
      <c r="D5" s="43" t="s">
        <v>3849</v>
      </c>
      <c r="E5" s="43" t="s">
        <v>1552</v>
      </c>
      <c r="F5" s="43">
        <v>364.67</v>
      </c>
      <c r="G5" s="43">
        <v>452</v>
      </c>
    </row>
    <row r="6" spans="1:9">
      <c r="A6" s="43" t="s">
        <v>1553</v>
      </c>
      <c r="B6" s="43" t="s">
        <v>3851</v>
      </c>
      <c r="C6" s="43" t="s">
        <v>1547</v>
      </c>
      <c r="D6" s="43" t="s">
        <v>3852</v>
      </c>
      <c r="E6" s="43" t="s">
        <v>1554</v>
      </c>
      <c r="F6" s="43">
        <v>306.45999999999998</v>
      </c>
      <c r="G6" s="43">
        <v>487</v>
      </c>
    </row>
    <row r="7" spans="1:9">
      <c r="A7" s="43" t="s">
        <v>1555</v>
      </c>
      <c r="B7" s="43" t="s">
        <v>3853</v>
      </c>
      <c r="C7" s="43" t="s">
        <v>1547</v>
      </c>
      <c r="D7" s="43" t="s">
        <v>3854</v>
      </c>
      <c r="E7" s="43" t="s">
        <v>1556</v>
      </c>
      <c r="F7" s="43">
        <v>261</v>
      </c>
      <c r="G7" s="43">
        <v>59</v>
      </c>
    </row>
    <row r="8" spans="1:9">
      <c r="A8" s="43" t="s">
        <v>1557</v>
      </c>
      <c r="B8" s="43" t="s">
        <v>3855</v>
      </c>
      <c r="C8" s="43" t="s">
        <v>1558</v>
      </c>
      <c r="D8" s="43" t="s">
        <v>3856</v>
      </c>
      <c r="E8" s="43" t="s">
        <v>1559</v>
      </c>
      <c r="F8" s="43">
        <v>312.8</v>
      </c>
      <c r="G8" s="43">
        <v>350</v>
      </c>
    </row>
    <row r="9" spans="1:9">
      <c r="A9" s="43" t="s">
        <v>1560</v>
      </c>
      <c r="B9" s="43" t="s">
        <v>3857</v>
      </c>
      <c r="C9" s="43" t="s">
        <v>1544</v>
      </c>
      <c r="D9" s="43" t="s">
        <v>3858</v>
      </c>
      <c r="E9" s="43" t="s">
        <v>1561</v>
      </c>
      <c r="F9" s="43">
        <v>218.86</v>
      </c>
      <c r="G9" s="43">
        <v>170</v>
      </c>
    </row>
    <row r="10" spans="1:9">
      <c r="A10" s="43" t="s">
        <v>1562</v>
      </c>
      <c r="B10" s="43" t="s">
        <v>3859</v>
      </c>
      <c r="C10" s="43" t="s">
        <v>1563</v>
      </c>
      <c r="D10" s="43" t="s">
        <v>3860</v>
      </c>
      <c r="E10" s="43" t="s">
        <v>1564</v>
      </c>
      <c r="F10" s="43">
        <v>439.07</v>
      </c>
      <c r="G10" s="43">
        <v>142</v>
      </c>
    </row>
    <row r="11" spans="1:9">
      <c r="A11" s="43" t="s">
        <v>1565</v>
      </c>
      <c r="B11" s="43" t="s">
        <v>3861</v>
      </c>
      <c r="C11" s="43" t="s">
        <v>1566</v>
      </c>
      <c r="D11" s="43" t="s">
        <v>3862</v>
      </c>
      <c r="E11" s="43" t="s">
        <v>1567</v>
      </c>
      <c r="F11" s="43">
        <v>495.72</v>
      </c>
      <c r="G11" s="43">
        <v>323</v>
      </c>
    </row>
    <row r="12" spans="1:9">
      <c r="A12" s="43" t="s">
        <v>1568</v>
      </c>
      <c r="B12" s="43" t="s">
        <v>3863</v>
      </c>
      <c r="C12" s="43" t="s">
        <v>1544</v>
      </c>
      <c r="D12" s="43" t="s">
        <v>3864</v>
      </c>
      <c r="E12" s="43" t="s">
        <v>1569</v>
      </c>
      <c r="F12" s="43">
        <v>298.86</v>
      </c>
      <c r="G12" s="43">
        <v>308</v>
      </c>
      <c r="H12" s="8"/>
    </row>
    <row r="13" spans="1:9">
      <c r="A13" s="43" t="s">
        <v>1570</v>
      </c>
      <c r="B13" s="43" t="s">
        <v>3865</v>
      </c>
      <c r="C13" s="43" t="s">
        <v>1563</v>
      </c>
      <c r="D13" s="43" t="s">
        <v>3854</v>
      </c>
      <c r="E13" s="43" t="s">
        <v>1571</v>
      </c>
      <c r="F13" s="43">
        <v>449.4</v>
      </c>
      <c r="G13" s="43">
        <v>338</v>
      </c>
    </row>
    <row r="14" spans="1:9">
      <c r="A14" s="43" t="s">
        <v>1572</v>
      </c>
      <c r="B14" s="43" t="s">
        <v>3866</v>
      </c>
      <c r="C14" s="43" t="s">
        <v>1558</v>
      </c>
      <c r="D14" s="43" t="s">
        <v>3867</v>
      </c>
      <c r="E14" s="43" t="s">
        <v>1573</v>
      </c>
      <c r="F14" s="43">
        <v>115.82</v>
      </c>
      <c r="G14" s="43">
        <v>460</v>
      </c>
    </row>
    <row r="15" spans="1:9">
      <c r="A15" s="43" t="s">
        <v>1574</v>
      </c>
      <c r="B15" s="43" t="s">
        <v>3868</v>
      </c>
      <c r="C15" s="43" t="s">
        <v>1563</v>
      </c>
      <c r="D15" s="43" t="s">
        <v>3854</v>
      </c>
      <c r="E15" s="43" t="s">
        <v>1575</v>
      </c>
      <c r="F15" s="43">
        <v>242.23</v>
      </c>
      <c r="G15" s="43">
        <v>453</v>
      </c>
    </row>
    <row r="16" spans="1:9">
      <c r="A16" s="43" t="s">
        <v>1576</v>
      </c>
      <c r="B16" s="43" t="s">
        <v>3869</v>
      </c>
      <c r="C16" s="43" t="s">
        <v>1544</v>
      </c>
      <c r="D16" s="43" t="s">
        <v>3870</v>
      </c>
      <c r="E16" s="43" t="s">
        <v>1577</v>
      </c>
      <c r="F16" s="43">
        <v>48.01</v>
      </c>
      <c r="G16" s="43">
        <v>439</v>
      </c>
    </row>
    <row r="17" spans="1:7">
      <c r="A17" s="43" t="s">
        <v>1578</v>
      </c>
      <c r="B17" s="43" t="s">
        <v>3871</v>
      </c>
      <c r="C17" s="43" t="s">
        <v>1563</v>
      </c>
      <c r="D17" s="43" t="s">
        <v>3872</v>
      </c>
      <c r="E17" s="43" t="s">
        <v>1579</v>
      </c>
      <c r="F17" s="43">
        <v>465.34</v>
      </c>
      <c r="G17" s="43">
        <v>301</v>
      </c>
    </row>
    <row r="18" spans="1:7">
      <c r="A18" s="43" t="s">
        <v>1580</v>
      </c>
      <c r="B18" s="43" t="s">
        <v>3873</v>
      </c>
      <c r="C18" s="43" t="s">
        <v>1558</v>
      </c>
      <c r="D18" s="43" t="s">
        <v>3874</v>
      </c>
      <c r="E18" s="43" t="s">
        <v>1581</v>
      </c>
      <c r="F18" s="43">
        <v>337.42</v>
      </c>
      <c r="G18" s="43">
        <v>256</v>
      </c>
    </row>
    <row r="19" spans="1:7">
      <c r="A19" s="43" t="s">
        <v>1582</v>
      </c>
      <c r="B19" s="43" t="s">
        <v>3875</v>
      </c>
      <c r="C19" s="43" t="s">
        <v>1566</v>
      </c>
      <c r="D19" s="43" t="s">
        <v>3854</v>
      </c>
      <c r="E19" s="43" t="s">
        <v>1583</v>
      </c>
      <c r="F19" s="43">
        <v>144.53</v>
      </c>
      <c r="G19" s="43">
        <v>367</v>
      </c>
    </row>
    <row r="20" spans="1:7">
      <c r="A20" s="43" t="s">
        <v>1584</v>
      </c>
      <c r="B20" s="43" t="s">
        <v>3876</v>
      </c>
      <c r="C20" s="43" t="s">
        <v>1547</v>
      </c>
      <c r="D20" s="43" t="s">
        <v>3852</v>
      </c>
      <c r="E20" s="43" t="s">
        <v>1585</v>
      </c>
      <c r="F20" s="43">
        <v>303.75</v>
      </c>
      <c r="G20" s="43">
        <v>343</v>
      </c>
    </row>
    <row r="21" spans="1:7">
      <c r="A21" s="43" t="s">
        <v>1586</v>
      </c>
      <c r="B21" s="43" t="s">
        <v>3877</v>
      </c>
      <c r="C21" s="43" t="s">
        <v>1566</v>
      </c>
      <c r="D21" s="43" t="s">
        <v>3878</v>
      </c>
      <c r="E21" s="43" t="s">
        <v>1587</v>
      </c>
      <c r="F21" s="43">
        <v>21.34</v>
      </c>
      <c r="G21" s="43">
        <v>65</v>
      </c>
    </row>
    <row r="22" spans="1:7">
      <c r="A22" s="43" t="s">
        <v>1588</v>
      </c>
      <c r="B22" s="43" t="s">
        <v>3879</v>
      </c>
      <c r="C22" s="43" t="s">
        <v>1566</v>
      </c>
      <c r="D22" s="43" t="s">
        <v>3854</v>
      </c>
      <c r="E22" s="43" t="s">
        <v>1589</v>
      </c>
      <c r="F22" s="43">
        <v>131.51</v>
      </c>
      <c r="G22" s="43">
        <v>199.2</v>
      </c>
    </row>
    <row r="23" spans="1:7">
      <c r="A23" s="43" t="s">
        <v>1590</v>
      </c>
      <c r="B23" s="43" t="s">
        <v>3880</v>
      </c>
      <c r="C23" s="43" t="s">
        <v>1544</v>
      </c>
      <c r="D23" s="43" t="s">
        <v>3881</v>
      </c>
      <c r="E23" s="43" t="s">
        <v>1591</v>
      </c>
      <c r="F23" s="43">
        <v>123.46</v>
      </c>
      <c r="G23" s="43">
        <v>76</v>
      </c>
    </row>
    <row r="24" spans="1:7">
      <c r="A24" s="43" t="s">
        <v>1592</v>
      </c>
      <c r="B24" s="43" t="s">
        <v>3882</v>
      </c>
      <c r="C24" s="43" t="s">
        <v>1566</v>
      </c>
      <c r="D24" s="43" t="s">
        <v>3878</v>
      </c>
      <c r="E24" s="43" t="s">
        <v>1593</v>
      </c>
      <c r="F24" s="43">
        <v>484.62</v>
      </c>
      <c r="G24" s="43">
        <v>432</v>
      </c>
    </row>
    <row r="25" spans="1:7">
      <c r="A25" s="43" t="s">
        <v>1594</v>
      </c>
      <c r="B25" s="43" t="s">
        <v>3883</v>
      </c>
      <c r="C25" s="43" t="s">
        <v>1547</v>
      </c>
      <c r="D25" s="43" t="s">
        <v>3847</v>
      </c>
      <c r="E25" s="43" t="s">
        <v>1595</v>
      </c>
      <c r="F25" s="43">
        <v>283</v>
      </c>
      <c r="G25" s="43">
        <v>360</v>
      </c>
    </row>
    <row r="26" spans="1:7">
      <c r="A26" s="43" t="s">
        <v>1596</v>
      </c>
      <c r="B26" s="43" t="s">
        <v>3884</v>
      </c>
      <c r="C26" s="43" t="s">
        <v>1566</v>
      </c>
      <c r="D26" s="43" t="s">
        <v>3885</v>
      </c>
      <c r="E26" s="43" t="s">
        <v>1597</v>
      </c>
      <c r="F26" s="43">
        <v>166.06</v>
      </c>
      <c r="G26" s="43">
        <v>340</v>
      </c>
    </row>
    <row r="27" spans="1:7">
      <c r="A27" s="43" t="s">
        <v>1598</v>
      </c>
      <c r="B27" s="43" t="s">
        <v>3886</v>
      </c>
      <c r="C27" s="43" t="s">
        <v>1547</v>
      </c>
      <c r="D27" s="43" t="s">
        <v>3854</v>
      </c>
      <c r="E27" s="43" t="s">
        <v>1599</v>
      </c>
      <c r="F27" s="43">
        <v>174.02</v>
      </c>
      <c r="G27" s="43">
        <v>268</v>
      </c>
    </row>
    <row r="28" spans="1:7">
      <c r="A28" s="43" t="s">
        <v>1600</v>
      </c>
      <c r="B28" s="43" t="s">
        <v>3887</v>
      </c>
      <c r="C28" s="43" t="s">
        <v>1563</v>
      </c>
      <c r="D28" s="43" t="s">
        <v>3860</v>
      </c>
      <c r="E28" s="43" t="s">
        <v>1601</v>
      </c>
      <c r="F28" s="43">
        <v>322.41000000000003</v>
      </c>
      <c r="G28" s="43">
        <v>213</v>
      </c>
    </row>
    <row r="29" spans="1:7">
      <c r="A29" s="43" t="s">
        <v>1602</v>
      </c>
      <c r="B29" s="43" t="s">
        <v>3888</v>
      </c>
      <c r="C29" s="43" t="s">
        <v>1544</v>
      </c>
      <c r="D29" s="43" t="s">
        <v>3870</v>
      </c>
      <c r="E29" s="43" t="s">
        <v>1603</v>
      </c>
      <c r="F29" s="43">
        <v>219.12</v>
      </c>
      <c r="G29" s="43">
        <v>378</v>
      </c>
    </row>
    <row r="30" spans="1:7">
      <c r="A30" s="43" t="s">
        <v>1604</v>
      </c>
      <c r="B30" s="43" t="s">
        <v>3889</v>
      </c>
      <c r="C30" s="43" t="s">
        <v>1566</v>
      </c>
      <c r="D30" s="43" t="s">
        <v>3854</v>
      </c>
      <c r="E30" s="43" t="s">
        <v>1605</v>
      </c>
      <c r="F30" s="43">
        <v>38.76</v>
      </c>
      <c r="G30" s="43">
        <v>137</v>
      </c>
    </row>
    <row r="31" spans="1:7">
      <c r="A31" s="43" t="s">
        <v>1606</v>
      </c>
      <c r="B31" s="43" t="s">
        <v>3890</v>
      </c>
      <c r="C31" s="43" t="s">
        <v>1544</v>
      </c>
      <c r="D31" s="43" t="s">
        <v>3870</v>
      </c>
      <c r="E31" s="43" t="s">
        <v>1607</v>
      </c>
      <c r="F31" s="43">
        <v>218.48</v>
      </c>
      <c r="G31" s="43">
        <v>276</v>
      </c>
    </row>
    <row r="32" spans="1:7">
      <c r="A32" s="43" t="s">
        <v>1608</v>
      </c>
      <c r="B32" s="43" t="s">
        <v>3891</v>
      </c>
      <c r="C32" s="43" t="s">
        <v>1544</v>
      </c>
      <c r="D32" s="43" t="s">
        <v>3864</v>
      </c>
      <c r="E32" s="43" t="s">
        <v>1609</v>
      </c>
      <c r="F32" s="43">
        <v>19.52</v>
      </c>
      <c r="G32" s="43">
        <v>57</v>
      </c>
    </row>
    <row r="33" spans="1:7">
      <c r="A33" s="43" t="s">
        <v>1610</v>
      </c>
      <c r="B33" s="43" t="s">
        <v>3892</v>
      </c>
      <c r="C33" s="43" t="s">
        <v>1566</v>
      </c>
      <c r="D33" s="43" t="s">
        <v>3893</v>
      </c>
      <c r="E33" s="43" t="s">
        <v>1611</v>
      </c>
      <c r="F33" s="43">
        <v>204.39</v>
      </c>
      <c r="G33" s="43">
        <v>281</v>
      </c>
    </row>
    <row r="34" spans="1:7">
      <c r="A34" s="43" t="s">
        <v>1612</v>
      </c>
      <c r="B34" s="43" t="s">
        <v>3894</v>
      </c>
      <c r="C34" s="43" t="s">
        <v>1558</v>
      </c>
      <c r="D34" s="43" t="s">
        <v>3856</v>
      </c>
      <c r="E34" s="43" t="s">
        <v>1613</v>
      </c>
      <c r="F34" s="43">
        <v>283.83</v>
      </c>
      <c r="G34" s="43">
        <v>244</v>
      </c>
    </row>
    <row r="35" spans="1:7">
      <c r="A35" s="43" t="s">
        <v>1614</v>
      </c>
      <c r="B35" s="43" t="s">
        <v>3895</v>
      </c>
      <c r="C35" s="43" t="s">
        <v>1544</v>
      </c>
      <c r="D35" s="43" t="s">
        <v>3870</v>
      </c>
      <c r="E35" s="43" t="s">
        <v>1615</v>
      </c>
      <c r="F35" s="43">
        <v>179.77</v>
      </c>
      <c r="G35" s="43">
        <v>305</v>
      </c>
    </row>
    <row r="36" spans="1:7">
      <c r="A36" s="43" t="s">
        <v>1616</v>
      </c>
      <c r="B36" s="43" t="s">
        <v>3896</v>
      </c>
      <c r="C36" s="43" t="s">
        <v>1563</v>
      </c>
      <c r="D36" s="43" t="s">
        <v>3845</v>
      </c>
      <c r="E36" s="43" t="s">
        <v>1617</v>
      </c>
      <c r="F36" s="43">
        <v>419.28</v>
      </c>
      <c r="G36" s="43">
        <v>86</v>
      </c>
    </row>
    <row r="37" spans="1:7">
      <c r="A37" s="43" t="s">
        <v>1618</v>
      </c>
      <c r="B37" s="43" t="s">
        <v>3897</v>
      </c>
      <c r="C37" s="43" t="s">
        <v>1544</v>
      </c>
      <c r="D37" s="43" t="s">
        <v>3858</v>
      </c>
      <c r="E37" s="43" t="s">
        <v>1619</v>
      </c>
      <c r="F37" s="43">
        <v>382.22</v>
      </c>
      <c r="G37" s="43">
        <v>329</v>
      </c>
    </row>
    <row r="38" spans="1:7">
      <c r="A38" s="43" t="s">
        <v>1620</v>
      </c>
      <c r="B38" s="43" t="s">
        <v>3898</v>
      </c>
      <c r="C38" s="43" t="s">
        <v>1547</v>
      </c>
      <c r="D38" s="43" t="s">
        <v>3847</v>
      </c>
      <c r="E38" s="43" t="s">
        <v>1621</v>
      </c>
      <c r="F38" s="43">
        <v>223.43</v>
      </c>
      <c r="G38" s="43">
        <v>154</v>
      </c>
    </row>
    <row r="39" spans="1:7">
      <c r="A39" s="43" t="s">
        <v>1622</v>
      </c>
      <c r="B39" s="43" t="s">
        <v>3899</v>
      </c>
      <c r="C39" s="43" t="s">
        <v>1547</v>
      </c>
      <c r="D39" s="43" t="s">
        <v>3900</v>
      </c>
      <c r="E39" s="43" t="s">
        <v>1623</v>
      </c>
      <c r="F39" s="43">
        <v>353.47</v>
      </c>
      <c r="G39" s="43">
        <v>214</v>
      </c>
    </row>
    <row r="40" spans="1:7">
      <c r="A40" s="43" t="s">
        <v>1624</v>
      </c>
      <c r="B40" s="43" t="s">
        <v>3901</v>
      </c>
      <c r="C40" s="43" t="s">
        <v>1566</v>
      </c>
      <c r="D40" s="43" t="s">
        <v>3885</v>
      </c>
      <c r="E40" s="43" t="s">
        <v>1625</v>
      </c>
      <c r="F40" s="43">
        <v>135.61000000000001</v>
      </c>
      <c r="G40" s="43">
        <v>394</v>
      </c>
    </row>
    <row r="41" spans="1:7">
      <c r="A41" s="43" t="s">
        <v>1626</v>
      </c>
      <c r="B41" s="43" t="s">
        <v>3902</v>
      </c>
      <c r="C41" s="43" t="s">
        <v>1563</v>
      </c>
      <c r="D41" s="43" t="s">
        <v>3903</v>
      </c>
      <c r="E41" s="43" t="s">
        <v>1627</v>
      </c>
      <c r="F41" s="43">
        <v>326.06</v>
      </c>
      <c r="G41" s="43">
        <v>301</v>
      </c>
    </row>
    <row r="42" spans="1:7">
      <c r="A42" s="43" t="s">
        <v>1628</v>
      </c>
      <c r="B42" s="43" t="s">
        <v>3904</v>
      </c>
      <c r="C42" s="43" t="s">
        <v>1563</v>
      </c>
      <c r="D42" s="43" t="s">
        <v>3860</v>
      </c>
      <c r="E42" s="43" t="s">
        <v>1629</v>
      </c>
      <c r="F42" s="43">
        <v>38.520000000000003</v>
      </c>
      <c r="G42" s="43">
        <v>378</v>
      </c>
    </row>
    <row r="43" spans="1:7">
      <c r="A43" s="43" t="s">
        <v>1630</v>
      </c>
      <c r="B43" s="43" t="s">
        <v>3905</v>
      </c>
      <c r="C43" s="43" t="s">
        <v>1566</v>
      </c>
      <c r="D43" s="43" t="s">
        <v>3862</v>
      </c>
      <c r="E43" s="43" t="s">
        <v>1631</v>
      </c>
      <c r="F43" s="43">
        <v>313.26</v>
      </c>
      <c r="G43" s="43">
        <v>369</v>
      </c>
    </row>
    <row r="44" spans="1:7">
      <c r="A44" s="43" t="s">
        <v>1632</v>
      </c>
      <c r="B44" s="43" t="s">
        <v>3906</v>
      </c>
      <c r="C44" s="43" t="s">
        <v>1563</v>
      </c>
      <c r="D44" s="43" t="s">
        <v>3854</v>
      </c>
      <c r="E44" s="43" t="s">
        <v>1633</v>
      </c>
      <c r="F44" s="43">
        <v>450.71</v>
      </c>
      <c r="G44" s="43">
        <v>389</v>
      </c>
    </row>
    <row r="45" spans="1:7">
      <c r="A45" s="43" t="s">
        <v>1634</v>
      </c>
      <c r="B45" s="43" t="s">
        <v>3907</v>
      </c>
      <c r="C45" s="43" t="s">
        <v>1563</v>
      </c>
      <c r="D45" s="43" t="s">
        <v>3845</v>
      </c>
      <c r="E45" s="43" t="s">
        <v>1635</v>
      </c>
      <c r="F45" s="43">
        <v>253.33</v>
      </c>
      <c r="G45" s="43">
        <v>266</v>
      </c>
    </row>
    <row r="46" spans="1:7">
      <c r="A46" s="43" t="s">
        <v>1636</v>
      </c>
      <c r="B46" s="43" t="s">
        <v>3908</v>
      </c>
      <c r="C46" s="43" t="s">
        <v>1566</v>
      </c>
      <c r="D46" s="43" t="s">
        <v>3862</v>
      </c>
      <c r="E46" s="43" t="s">
        <v>1637</v>
      </c>
      <c r="F46" s="43">
        <v>167.12</v>
      </c>
      <c r="G46" s="43">
        <v>316</v>
      </c>
    </row>
    <row r="47" spans="1:7">
      <c r="A47" s="43" t="s">
        <v>1638</v>
      </c>
      <c r="B47" s="43" t="s">
        <v>3909</v>
      </c>
      <c r="C47" s="43" t="s">
        <v>1566</v>
      </c>
      <c r="D47" s="43" t="s">
        <v>3893</v>
      </c>
      <c r="E47" s="43" t="s">
        <v>1639</v>
      </c>
      <c r="F47" s="43">
        <v>318.91000000000003</v>
      </c>
      <c r="G47" s="43">
        <v>114</v>
      </c>
    </row>
    <row r="48" spans="1:7">
      <c r="A48" s="43" t="s">
        <v>1640</v>
      </c>
      <c r="B48" s="43" t="s">
        <v>3910</v>
      </c>
      <c r="C48" s="43" t="s">
        <v>1547</v>
      </c>
      <c r="D48" s="43" t="s">
        <v>3849</v>
      </c>
      <c r="E48" s="43" t="s">
        <v>1641</v>
      </c>
      <c r="F48" s="43">
        <v>167.34</v>
      </c>
      <c r="G48" s="43">
        <v>296</v>
      </c>
    </row>
    <row r="49" spans="1:7">
      <c r="A49" s="43" t="s">
        <v>1642</v>
      </c>
      <c r="B49" s="43" t="s">
        <v>3911</v>
      </c>
      <c r="C49" s="43" t="s">
        <v>1558</v>
      </c>
      <c r="D49" s="43" t="s">
        <v>3912</v>
      </c>
      <c r="E49" s="43" t="s">
        <v>1643</v>
      </c>
      <c r="F49" s="43">
        <v>241.08</v>
      </c>
      <c r="G49" s="43">
        <v>431</v>
      </c>
    </row>
    <row r="50" spans="1:7">
      <c r="A50" s="43" t="s">
        <v>1644</v>
      </c>
      <c r="B50" s="43" t="s">
        <v>3913</v>
      </c>
      <c r="C50" s="43" t="s">
        <v>1563</v>
      </c>
      <c r="D50" s="43" t="s">
        <v>3854</v>
      </c>
      <c r="E50" s="43" t="s">
        <v>1645</v>
      </c>
      <c r="F50" s="43">
        <v>177.98</v>
      </c>
      <c r="G50" s="43">
        <v>103</v>
      </c>
    </row>
    <row r="51" spans="1:7">
      <c r="A51" s="43" t="s">
        <v>1646</v>
      </c>
      <c r="B51" s="43" t="s">
        <v>3914</v>
      </c>
      <c r="C51" s="43" t="s">
        <v>1558</v>
      </c>
      <c r="D51" s="43" t="s">
        <v>3915</v>
      </c>
      <c r="E51" s="43" t="s">
        <v>1647</v>
      </c>
      <c r="F51" s="43">
        <v>43.29</v>
      </c>
      <c r="G51" s="43">
        <v>267</v>
      </c>
    </row>
    <row r="52" spans="1:7">
      <c r="A52" s="43" t="s">
        <v>1648</v>
      </c>
      <c r="B52" s="43" t="s">
        <v>3916</v>
      </c>
      <c r="C52" s="43" t="s">
        <v>1566</v>
      </c>
      <c r="D52" s="43" t="s">
        <v>3862</v>
      </c>
      <c r="E52" s="43" t="s">
        <v>1649</v>
      </c>
      <c r="F52" s="43">
        <v>190.29</v>
      </c>
      <c r="G52" s="43">
        <v>260</v>
      </c>
    </row>
    <row r="53" spans="1:7">
      <c r="A53" s="43" t="s">
        <v>1650</v>
      </c>
      <c r="B53" s="43" t="s">
        <v>3917</v>
      </c>
      <c r="C53" s="43" t="s">
        <v>1563</v>
      </c>
      <c r="D53" s="43" t="s">
        <v>3854</v>
      </c>
      <c r="E53" s="43" t="s">
        <v>1651</v>
      </c>
      <c r="F53" s="43">
        <v>88.49</v>
      </c>
      <c r="G53" s="43">
        <v>246</v>
      </c>
    </row>
    <row r="54" spans="1:7">
      <c r="A54" s="43" t="s">
        <v>1652</v>
      </c>
      <c r="B54" s="43" t="s">
        <v>3918</v>
      </c>
      <c r="C54" s="43" t="s">
        <v>1566</v>
      </c>
      <c r="D54" s="43" t="s">
        <v>3893</v>
      </c>
      <c r="E54" s="43" t="s">
        <v>1653</v>
      </c>
      <c r="F54" s="43">
        <v>212.26</v>
      </c>
      <c r="G54" s="43">
        <v>82</v>
      </c>
    </row>
    <row r="55" spans="1:7">
      <c r="A55" s="43" t="s">
        <v>1654</v>
      </c>
      <c r="B55" s="43" t="s">
        <v>3919</v>
      </c>
      <c r="C55" s="43" t="s">
        <v>1547</v>
      </c>
      <c r="D55" s="43" t="s">
        <v>3852</v>
      </c>
      <c r="E55" s="43" t="s">
        <v>1655</v>
      </c>
      <c r="F55" s="43">
        <v>386.56</v>
      </c>
      <c r="G55" s="43">
        <v>125</v>
      </c>
    </row>
    <row r="56" spans="1:7">
      <c r="A56" s="43" t="s">
        <v>1656</v>
      </c>
      <c r="B56" s="43" t="s">
        <v>3920</v>
      </c>
      <c r="C56" s="43" t="s">
        <v>1566</v>
      </c>
      <c r="D56" s="43" t="s">
        <v>3854</v>
      </c>
      <c r="E56" s="43" t="s">
        <v>1657</v>
      </c>
      <c r="F56" s="43">
        <v>434.84</v>
      </c>
      <c r="G56" s="43">
        <v>185</v>
      </c>
    </row>
    <row r="57" spans="1:7">
      <c r="A57" s="43" t="s">
        <v>1658</v>
      </c>
      <c r="B57" s="43" t="s">
        <v>3921</v>
      </c>
      <c r="C57" s="43" t="s">
        <v>1544</v>
      </c>
      <c r="D57" s="43" t="s">
        <v>3870</v>
      </c>
      <c r="E57" s="43" t="s">
        <v>1659</v>
      </c>
      <c r="F57" s="43">
        <v>81.75</v>
      </c>
      <c r="G57" s="43">
        <v>331.3</v>
      </c>
    </row>
    <row r="58" spans="1:7">
      <c r="A58" s="43" t="s">
        <v>1660</v>
      </c>
      <c r="B58" s="43" t="s">
        <v>3922</v>
      </c>
      <c r="C58" s="43" t="s">
        <v>1544</v>
      </c>
      <c r="D58" s="43" t="s">
        <v>3870</v>
      </c>
      <c r="E58" s="43" t="s">
        <v>1661</v>
      </c>
      <c r="F58" s="43">
        <v>461.47</v>
      </c>
      <c r="G58" s="43">
        <v>190</v>
      </c>
    </row>
    <row r="59" spans="1:7">
      <c r="A59" s="43" t="s">
        <v>1662</v>
      </c>
      <c r="B59" s="43" t="s">
        <v>3923</v>
      </c>
      <c r="C59" s="43" t="s">
        <v>1566</v>
      </c>
      <c r="D59" s="43" t="s">
        <v>3862</v>
      </c>
      <c r="E59" s="43" t="s">
        <v>1663</v>
      </c>
      <c r="F59" s="43">
        <v>30.62</v>
      </c>
      <c r="G59" s="43">
        <v>138</v>
      </c>
    </row>
    <row r="60" spans="1:7">
      <c r="A60" s="43" t="s">
        <v>1664</v>
      </c>
      <c r="B60" s="43" t="s">
        <v>3924</v>
      </c>
      <c r="C60" s="43" t="s">
        <v>1547</v>
      </c>
      <c r="D60" s="43" t="s">
        <v>3854</v>
      </c>
      <c r="E60" s="43" t="s">
        <v>1665</v>
      </c>
      <c r="F60" s="43">
        <v>113.83</v>
      </c>
      <c r="G60" s="43">
        <v>485</v>
      </c>
    </row>
    <row r="61" spans="1:7">
      <c r="A61" s="43" t="s">
        <v>1666</v>
      </c>
      <c r="B61" s="43" t="s">
        <v>3925</v>
      </c>
      <c r="C61" s="43" t="s">
        <v>1558</v>
      </c>
      <c r="D61" s="43" t="s">
        <v>3867</v>
      </c>
      <c r="E61" s="43" t="s">
        <v>1667</v>
      </c>
      <c r="F61" s="43">
        <v>17.309999999999999</v>
      </c>
      <c r="G61" s="43">
        <v>399</v>
      </c>
    </row>
    <row r="62" spans="1:7">
      <c r="A62" s="43" t="s">
        <v>1668</v>
      </c>
      <c r="B62" s="43" t="s">
        <v>3926</v>
      </c>
      <c r="C62" s="43" t="s">
        <v>1558</v>
      </c>
      <c r="D62" s="43" t="s">
        <v>3915</v>
      </c>
      <c r="E62" s="43" t="s">
        <v>1669</v>
      </c>
      <c r="F62" s="43">
        <v>482.75</v>
      </c>
      <c r="G62" s="43">
        <v>444</v>
      </c>
    </row>
    <row r="63" spans="1:7">
      <c r="A63" s="43" t="s">
        <v>1670</v>
      </c>
      <c r="B63" s="43" t="s">
        <v>3927</v>
      </c>
      <c r="C63" s="43" t="s">
        <v>1566</v>
      </c>
      <c r="D63" s="43" t="s">
        <v>3878</v>
      </c>
      <c r="E63" s="43" t="s">
        <v>1671</v>
      </c>
      <c r="F63" s="43">
        <v>103.45</v>
      </c>
      <c r="G63" s="43">
        <v>465</v>
      </c>
    </row>
    <row r="64" spans="1:7">
      <c r="A64" s="43" t="s">
        <v>1672</v>
      </c>
      <c r="B64" s="43" t="s">
        <v>3928</v>
      </c>
      <c r="C64" s="43" t="s">
        <v>1563</v>
      </c>
      <c r="D64" s="43" t="s">
        <v>3845</v>
      </c>
      <c r="E64" s="43" t="s">
        <v>1673</v>
      </c>
      <c r="F64" s="43">
        <v>86.42</v>
      </c>
      <c r="G64" s="43">
        <v>222</v>
      </c>
    </row>
    <row r="65" spans="1:7">
      <c r="A65" s="43" t="s">
        <v>1674</v>
      </c>
      <c r="B65" s="43" t="s">
        <v>3929</v>
      </c>
      <c r="C65" s="43" t="s">
        <v>1558</v>
      </c>
      <c r="D65" s="43" t="s">
        <v>3856</v>
      </c>
      <c r="E65" s="43" t="s">
        <v>1675</v>
      </c>
      <c r="F65" s="43">
        <v>266.86</v>
      </c>
      <c r="G65" s="43">
        <v>458</v>
      </c>
    </row>
    <row r="66" spans="1:7">
      <c r="A66" s="43" t="s">
        <v>1676</v>
      </c>
      <c r="B66" s="43" t="s">
        <v>3930</v>
      </c>
      <c r="C66" s="43" t="s">
        <v>1558</v>
      </c>
      <c r="D66" s="43" t="s">
        <v>3912</v>
      </c>
      <c r="E66" s="43" t="s">
        <v>1677</v>
      </c>
      <c r="F66" s="43">
        <v>299.11</v>
      </c>
      <c r="G66" s="43">
        <v>118</v>
      </c>
    </row>
    <row r="67" spans="1:7">
      <c r="A67" s="43" t="s">
        <v>1678</v>
      </c>
      <c r="B67" s="43" t="s">
        <v>3931</v>
      </c>
      <c r="C67" s="43" t="s">
        <v>1566</v>
      </c>
      <c r="D67" s="43" t="s">
        <v>3862</v>
      </c>
      <c r="E67" s="43" t="s">
        <v>1679</v>
      </c>
      <c r="F67" s="43">
        <v>240.63</v>
      </c>
      <c r="G67" s="43">
        <v>423</v>
      </c>
    </row>
    <row r="68" spans="1:7">
      <c r="A68" s="43" t="s">
        <v>1680</v>
      </c>
      <c r="B68" s="43" t="s">
        <v>3932</v>
      </c>
      <c r="C68" s="43" t="s">
        <v>1558</v>
      </c>
      <c r="D68" s="43" t="s">
        <v>3867</v>
      </c>
      <c r="E68" s="43" t="s">
        <v>1681</v>
      </c>
      <c r="F68" s="43">
        <v>340.39</v>
      </c>
      <c r="G68" s="43">
        <v>177</v>
      </c>
    </row>
    <row r="69" spans="1:7">
      <c r="A69" s="43" t="s">
        <v>1682</v>
      </c>
      <c r="B69" s="43" t="s">
        <v>3933</v>
      </c>
      <c r="C69" s="43" t="s">
        <v>1563</v>
      </c>
      <c r="D69" s="43" t="s">
        <v>3854</v>
      </c>
      <c r="E69" s="43" t="s">
        <v>1683</v>
      </c>
      <c r="F69" s="43">
        <v>349.17</v>
      </c>
      <c r="G69" s="43">
        <v>476</v>
      </c>
    </row>
    <row r="70" spans="1:7">
      <c r="A70" s="43" t="s">
        <v>1684</v>
      </c>
      <c r="B70" s="43" t="s">
        <v>3934</v>
      </c>
      <c r="C70" s="43" t="s">
        <v>1544</v>
      </c>
      <c r="D70" s="43" t="s">
        <v>3935</v>
      </c>
      <c r="E70" s="43" t="s">
        <v>1685</v>
      </c>
      <c r="F70" s="43">
        <v>243.7</v>
      </c>
      <c r="G70" s="43">
        <v>130</v>
      </c>
    </row>
    <row r="71" spans="1:7">
      <c r="A71" s="43" t="s">
        <v>1686</v>
      </c>
      <c r="B71" s="43" t="s">
        <v>3936</v>
      </c>
      <c r="C71" s="43" t="s">
        <v>1547</v>
      </c>
      <c r="D71" s="43" t="s">
        <v>3852</v>
      </c>
      <c r="E71" s="43" t="s">
        <v>1687</v>
      </c>
      <c r="F71" s="43">
        <v>218.22</v>
      </c>
      <c r="G71" s="43">
        <v>224</v>
      </c>
    </row>
    <row r="72" spans="1:7">
      <c r="A72" s="43" t="s">
        <v>1688</v>
      </c>
      <c r="B72" s="43" t="s">
        <v>3937</v>
      </c>
      <c r="C72" s="43" t="s">
        <v>1544</v>
      </c>
      <c r="D72" s="43" t="s">
        <v>3881</v>
      </c>
      <c r="E72" s="43" t="s">
        <v>1689</v>
      </c>
      <c r="F72" s="43">
        <v>138.05000000000001</v>
      </c>
      <c r="G72" s="43">
        <v>89</v>
      </c>
    </row>
    <row r="73" spans="1:7">
      <c r="A73" s="43" t="s">
        <v>1690</v>
      </c>
      <c r="B73" s="43" t="s">
        <v>3938</v>
      </c>
      <c r="C73" s="43" t="s">
        <v>1558</v>
      </c>
      <c r="D73" s="43" t="s">
        <v>3867</v>
      </c>
      <c r="E73" s="43" t="s">
        <v>1691</v>
      </c>
      <c r="F73" s="43">
        <v>214.32</v>
      </c>
      <c r="G73" s="43">
        <v>383</v>
      </c>
    </row>
    <row r="74" spans="1:7">
      <c r="A74" s="43" t="s">
        <v>1692</v>
      </c>
      <c r="B74" s="43" t="s">
        <v>3939</v>
      </c>
      <c r="C74" s="43" t="s">
        <v>1566</v>
      </c>
      <c r="D74" s="43" t="s">
        <v>3862</v>
      </c>
      <c r="E74" s="43" t="s">
        <v>1693</v>
      </c>
      <c r="F74" s="43">
        <v>477.61</v>
      </c>
      <c r="G74" s="43">
        <v>300</v>
      </c>
    </row>
    <row r="75" spans="1:7">
      <c r="A75" s="43" t="s">
        <v>1694</v>
      </c>
      <c r="B75" s="43" t="s">
        <v>3940</v>
      </c>
      <c r="C75" s="43" t="s">
        <v>1566</v>
      </c>
      <c r="D75" s="43" t="s">
        <v>3893</v>
      </c>
      <c r="E75" s="43" t="s">
        <v>1695</v>
      </c>
      <c r="F75" s="43">
        <v>107.06</v>
      </c>
      <c r="G75" s="43">
        <v>359</v>
      </c>
    </row>
    <row r="76" spans="1:7">
      <c r="A76" s="43" t="s">
        <v>1696</v>
      </c>
      <c r="B76" s="43" t="s">
        <v>3941</v>
      </c>
      <c r="C76" s="43" t="s">
        <v>1563</v>
      </c>
      <c r="D76" s="43" t="s">
        <v>3860</v>
      </c>
      <c r="E76" s="43" t="s">
        <v>1697</v>
      </c>
      <c r="F76" s="43">
        <v>403.71</v>
      </c>
      <c r="G76" s="43">
        <v>159</v>
      </c>
    </row>
    <row r="77" spans="1:7">
      <c r="A77" s="43" t="s">
        <v>1698</v>
      </c>
      <c r="B77" s="43" t="s">
        <v>3942</v>
      </c>
      <c r="C77" s="43" t="s">
        <v>1547</v>
      </c>
      <c r="D77" s="43" t="s">
        <v>3900</v>
      </c>
      <c r="E77" s="43" t="s">
        <v>1699</v>
      </c>
      <c r="F77" s="43">
        <v>158.13999999999999</v>
      </c>
      <c r="G77" s="43">
        <v>82</v>
      </c>
    </row>
    <row r="78" spans="1:7">
      <c r="A78" s="43" t="s">
        <v>1700</v>
      </c>
      <c r="B78" s="43" t="s">
        <v>3943</v>
      </c>
      <c r="C78" s="43" t="s">
        <v>1563</v>
      </c>
      <c r="D78" s="43" t="s">
        <v>3845</v>
      </c>
      <c r="E78" s="43" t="s">
        <v>1701</v>
      </c>
      <c r="F78" s="43">
        <v>392.89</v>
      </c>
      <c r="G78" s="43">
        <v>320</v>
      </c>
    </row>
    <row r="79" spans="1:7">
      <c r="A79" s="43" t="s">
        <v>1702</v>
      </c>
      <c r="B79" s="43" t="s">
        <v>3944</v>
      </c>
      <c r="C79" s="43" t="s">
        <v>1563</v>
      </c>
      <c r="D79" s="43" t="s">
        <v>3872</v>
      </c>
      <c r="E79" s="43" t="s">
        <v>1703</v>
      </c>
      <c r="F79" s="43">
        <v>480.9</v>
      </c>
      <c r="G79" s="43">
        <v>104</v>
      </c>
    </row>
    <row r="80" spans="1:7">
      <c r="A80" s="43" t="s">
        <v>1704</v>
      </c>
      <c r="B80" s="43" t="s">
        <v>3945</v>
      </c>
      <c r="C80" s="43" t="s">
        <v>1544</v>
      </c>
      <c r="D80" s="43" t="s">
        <v>3870</v>
      </c>
      <c r="E80" s="43" t="s">
        <v>1705</v>
      </c>
      <c r="F80" s="43">
        <v>325.26</v>
      </c>
      <c r="G80" s="43">
        <v>400</v>
      </c>
    </row>
    <row r="81" spans="1:7">
      <c r="A81" s="43" t="s">
        <v>1706</v>
      </c>
      <c r="B81" s="43" t="s">
        <v>3946</v>
      </c>
      <c r="C81" s="43" t="s">
        <v>1544</v>
      </c>
      <c r="D81" s="43" t="s">
        <v>3858</v>
      </c>
      <c r="E81" s="43" t="s">
        <v>1707</v>
      </c>
      <c r="F81" s="43">
        <v>228.53</v>
      </c>
      <c r="G81" s="43">
        <v>469</v>
      </c>
    </row>
    <row r="82" spans="1:7">
      <c r="A82" s="43" t="s">
        <v>1708</v>
      </c>
      <c r="B82" s="43" t="s">
        <v>3947</v>
      </c>
      <c r="C82" s="43" t="s">
        <v>1544</v>
      </c>
      <c r="D82" s="43" t="s">
        <v>3864</v>
      </c>
      <c r="E82" s="43" t="s">
        <v>1709</v>
      </c>
      <c r="F82" s="43">
        <v>143.43</v>
      </c>
      <c r="G82" s="43">
        <v>58</v>
      </c>
    </row>
    <row r="83" spans="1:7">
      <c r="A83" s="43" t="s">
        <v>1710</v>
      </c>
      <c r="B83" s="43" t="s">
        <v>3948</v>
      </c>
      <c r="C83" s="43" t="s">
        <v>1566</v>
      </c>
      <c r="D83" s="43" t="s">
        <v>3878</v>
      </c>
      <c r="E83" s="43" t="s">
        <v>1711</v>
      </c>
      <c r="F83" s="43">
        <v>285.54000000000002</v>
      </c>
      <c r="G83" s="43">
        <v>358</v>
      </c>
    </row>
    <row r="84" spans="1:7">
      <c r="A84" s="43" t="s">
        <v>1712</v>
      </c>
      <c r="B84" s="43" t="s">
        <v>3949</v>
      </c>
      <c r="C84" s="43" t="s">
        <v>1566</v>
      </c>
      <c r="D84" s="43" t="s">
        <v>3862</v>
      </c>
      <c r="E84" s="43" t="s">
        <v>1713</v>
      </c>
      <c r="F84" s="43">
        <v>152.91999999999999</v>
      </c>
      <c r="G84" s="43">
        <v>281</v>
      </c>
    </row>
    <row r="85" spans="1:7">
      <c r="A85" s="43" t="s">
        <v>1714</v>
      </c>
      <c r="B85" s="43" t="s">
        <v>3950</v>
      </c>
      <c r="C85" s="43" t="s">
        <v>1558</v>
      </c>
      <c r="D85" s="43" t="s">
        <v>3856</v>
      </c>
      <c r="E85" s="43" t="s">
        <v>1715</v>
      </c>
      <c r="F85" s="43">
        <v>305.5</v>
      </c>
      <c r="G85" s="43">
        <v>159</v>
      </c>
    </row>
    <row r="86" spans="1:7">
      <c r="A86" s="43" t="s">
        <v>1716</v>
      </c>
      <c r="B86" s="43" t="s">
        <v>3951</v>
      </c>
      <c r="C86" s="43" t="s">
        <v>1544</v>
      </c>
      <c r="D86" s="43" t="s">
        <v>3935</v>
      </c>
      <c r="E86" s="43" t="s">
        <v>1717</v>
      </c>
      <c r="F86" s="43">
        <v>388.46</v>
      </c>
      <c r="G86" s="43">
        <v>208</v>
      </c>
    </row>
    <row r="87" spans="1:7">
      <c r="A87" s="43" t="s">
        <v>1718</v>
      </c>
      <c r="B87" s="43" t="s">
        <v>3952</v>
      </c>
      <c r="C87" s="43" t="s">
        <v>1547</v>
      </c>
      <c r="D87" s="43" t="s">
        <v>3854</v>
      </c>
      <c r="E87" s="43" t="s">
        <v>1719</v>
      </c>
      <c r="F87" s="43">
        <v>119.57</v>
      </c>
      <c r="G87" s="43">
        <v>210</v>
      </c>
    </row>
    <row r="88" spans="1:7">
      <c r="A88" s="43" t="s">
        <v>1720</v>
      </c>
      <c r="B88" s="43" t="s">
        <v>3953</v>
      </c>
      <c r="C88" s="43" t="s">
        <v>1544</v>
      </c>
      <c r="D88" s="43" t="s">
        <v>3864</v>
      </c>
      <c r="E88" s="43" t="s">
        <v>1721</v>
      </c>
      <c r="F88" s="43">
        <v>176.07</v>
      </c>
      <c r="G88" s="43">
        <v>82</v>
      </c>
    </row>
    <row r="89" spans="1:7">
      <c r="A89" s="43" t="s">
        <v>1722</v>
      </c>
      <c r="B89" s="43" t="s">
        <v>3954</v>
      </c>
      <c r="C89" s="43" t="s">
        <v>1544</v>
      </c>
      <c r="D89" s="43" t="s">
        <v>3858</v>
      </c>
      <c r="E89" s="43" t="s">
        <v>1723</v>
      </c>
      <c r="F89" s="43">
        <v>371.38</v>
      </c>
      <c r="G89" s="43">
        <v>220</v>
      </c>
    </row>
    <row r="90" spans="1:7">
      <c r="A90" s="43" t="s">
        <v>1724</v>
      </c>
      <c r="B90" s="43" t="s">
        <v>3955</v>
      </c>
      <c r="C90" s="43" t="s">
        <v>1566</v>
      </c>
      <c r="D90" s="43" t="s">
        <v>3854</v>
      </c>
      <c r="E90" s="43" t="s">
        <v>1725</v>
      </c>
      <c r="F90" s="43">
        <v>131.24</v>
      </c>
      <c r="G90" s="43">
        <v>232</v>
      </c>
    </row>
    <row r="91" spans="1:7">
      <c r="A91" s="43" t="s">
        <v>1726</v>
      </c>
      <c r="B91" s="43" t="s">
        <v>3956</v>
      </c>
      <c r="C91" s="43" t="s">
        <v>1558</v>
      </c>
      <c r="D91" s="43" t="s">
        <v>3912</v>
      </c>
      <c r="E91" s="43" t="s">
        <v>1727</v>
      </c>
      <c r="F91" s="43">
        <v>183.04</v>
      </c>
      <c r="G91" s="43">
        <v>457</v>
      </c>
    </row>
    <row r="92" spans="1:7">
      <c r="A92" s="43" t="s">
        <v>1728</v>
      </c>
      <c r="B92" s="43" t="s">
        <v>3957</v>
      </c>
      <c r="C92" s="43" t="s">
        <v>1563</v>
      </c>
      <c r="D92" s="43" t="s">
        <v>3854</v>
      </c>
      <c r="E92" s="43" t="s">
        <v>1729</v>
      </c>
      <c r="F92" s="43">
        <v>340.14</v>
      </c>
      <c r="G92" s="43">
        <v>361</v>
      </c>
    </row>
    <row r="93" spans="1:7">
      <c r="A93" s="43" t="s">
        <v>1730</v>
      </c>
      <c r="B93" s="43" t="s">
        <v>3958</v>
      </c>
      <c r="C93" s="43" t="s">
        <v>1547</v>
      </c>
      <c r="D93" s="43" t="s">
        <v>3900</v>
      </c>
      <c r="E93" s="43" t="s">
        <v>1731</v>
      </c>
      <c r="F93" s="43">
        <v>438.25</v>
      </c>
      <c r="G93" s="43">
        <v>496</v>
      </c>
    </row>
    <row r="94" spans="1:7">
      <c r="A94" s="43" t="s">
        <v>1732</v>
      </c>
      <c r="B94" s="43" t="s">
        <v>3959</v>
      </c>
      <c r="C94" s="43" t="s">
        <v>1544</v>
      </c>
      <c r="D94" s="43" t="s">
        <v>3872</v>
      </c>
      <c r="E94" s="43" t="s">
        <v>1733</v>
      </c>
      <c r="F94" s="43">
        <v>447.43</v>
      </c>
      <c r="G94" s="43">
        <v>191</v>
      </c>
    </row>
    <row r="95" spans="1:7">
      <c r="A95" s="43" t="s">
        <v>1734</v>
      </c>
      <c r="B95" s="43" t="s">
        <v>3960</v>
      </c>
      <c r="C95" s="43" t="s">
        <v>1563</v>
      </c>
      <c r="D95" s="43" t="s">
        <v>3845</v>
      </c>
      <c r="E95" s="43" t="s">
        <v>1735</v>
      </c>
      <c r="F95" s="43">
        <v>377.52</v>
      </c>
      <c r="G95" s="43">
        <v>485</v>
      </c>
    </row>
    <row r="96" spans="1:7">
      <c r="A96" s="43" t="s">
        <v>1736</v>
      </c>
      <c r="B96" s="43" t="s">
        <v>3961</v>
      </c>
      <c r="C96" s="43" t="s">
        <v>1558</v>
      </c>
      <c r="D96" s="43" t="s">
        <v>3856</v>
      </c>
      <c r="E96" s="43" t="s">
        <v>1737</v>
      </c>
      <c r="F96" s="43">
        <v>358.47</v>
      </c>
      <c r="G96" s="43">
        <v>213</v>
      </c>
    </row>
    <row r="97" spans="1:7">
      <c r="A97" s="43" t="s">
        <v>1738</v>
      </c>
      <c r="B97" s="43" t="s">
        <v>3962</v>
      </c>
      <c r="C97" s="43" t="s">
        <v>1566</v>
      </c>
      <c r="D97" s="43" t="s">
        <v>3854</v>
      </c>
      <c r="E97" s="43" t="s">
        <v>1739</v>
      </c>
      <c r="F97" s="43">
        <v>60.65</v>
      </c>
      <c r="G97" s="43">
        <v>75</v>
      </c>
    </row>
    <row r="98" spans="1:7">
      <c r="A98" s="43" t="s">
        <v>1740</v>
      </c>
      <c r="B98" s="43" t="s">
        <v>3963</v>
      </c>
      <c r="C98" s="43" t="s">
        <v>1547</v>
      </c>
      <c r="D98" s="43" t="s">
        <v>3849</v>
      </c>
      <c r="E98" s="43" t="s">
        <v>1741</v>
      </c>
      <c r="F98" s="43">
        <v>358.47</v>
      </c>
      <c r="G98" s="43">
        <v>143</v>
      </c>
    </row>
    <row r="99" spans="1:7">
      <c r="A99" s="43" t="s">
        <v>1742</v>
      </c>
      <c r="B99" s="43" t="s">
        <v>3964</v>
      </c>
      <c r="C99" s="43" t="s">
        <v>1566</v>
      </c>
      <c r="D99" s="43" t="s">
        <v>3893</v>
      </c>
      <c r="E99" s="43" t="s">
        <v>1743</v>
      </c>
      <c r="F99" s="43">
        <v>245.98</v>
      </c>
      <c r="G99" s="43">
        <v>471</v>
      </c>
    </row>
    <row r="100" spans="1:7">
      <c r="A100" s="43" t="s">
        <v>1744</v>
      </c>
      <c r="B100" s="43" t="s">
        <v>3965</v>
      </c>
      <c r="C100" s="43" t="s">
        <v>1563</v>
      </c>
      <c r="D100" s="43" t="s">
        <v>3860</v>
      </c>
      <c r="E100" s="43" t="s">
        <v>1745</v>
      </c>
      <c r="F100" s="43">
        <v>431.67</v>
      </c>
      <c r="G100" s="43">
        <v>73</v>
      </c>
    </row>
    <row r="101" spans="1:7">
      <c r="A101" s="43" t="s">
        <v>1746</v>
      </c>
      <c r="B101" s="43" t="s">
        <v>3966</v>
      </c>
      <c r="C101" s="43" t="s">
        <v>1544</v>
      </c>
      <c r="D101" s="43" t="s">
        <v>3864</v>
      </c>
      <c r="E101" s="43" t="s">
        <v>1747</v>
      </c>
      <c r="F101" s="43">
        <v>201.41</v>
      </c>
      <c r="G101" s="43">
        <v>146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A3" sqref="A2:E21"/>
    </sheetView>
  </sheetViews>
  <sheetFormatPr defaultRowHeight="14.4"/>
  <cols>
    <col min="1" max="1" width="18.88671875" customWidth="1"/>
    <col min="2" max="2" width="36.6640625" customWidth="1"/>
    <col min="3" max="3" width="19.33203125" customWidth="1"/>
    <col min="4" max="4" width="26.21875" customWidth="1"/>
    <col min="5" max="5" width="24.88671875" customWidth="1"/>
    <col min="9" max="9" width="16.109375" bestFit="1" customWidth="1"/>
    <col min="10" max="10" width="15.5546875" bestFit="1" customWidth="1"/>
    <col min="11" max="11" width="6.44140625" bestFit="1" customWidth="1"/>
    <col min="12" max="12" width="6.21875" bestFit="1" customWidth="1"/>
    <col min="13" max="13" width="10.77734375" bestFit="1" customWidth="1"/>
  </cols>
  <sheetData>
    <row r="1" spans="1:5">
      <c r="A1" s="2" t="s">
        <v>1748</v>
      </c>
      <c r="B1" s="2" t="s">
        <v>1749</v>
      </c>
      <c r="C1" s="2" t="s">
        <v>1750</v>
      </c>
      <c r="D1" s="2" t="s">
        <v>4</v>
      </c>
      <c r="E1" s="2" t="s">
        <v>1751</v>
      </c>
    </row>
    <row r="2" spans="1:5">
      <c r="A2" s="43" t="s">
        <v>1752</v>
      </c>
      <c r="B2" s="43" t="s">
        <v>1753</v>
      </c>
      <c r="C2" s="43" t="s">
        <v>1754</v>
      </c>
      <c r="D2" s="43" t="s">
        <v>1755</v>
      </c>
      <c r="E2" s="43" t="s">
        <v>1756</v>
      </c>
    </row>
    <row r="3" spans="1:5">
      <c r="A3" s="43" t="s">
        <v>1757</v>
      </c>
      <c r="B3" s="43" t="s">
        <v>1758</v>
      </c>
      <c r="C3" s="43" t="s">
        <v>1759</v>
      </c>
      <c r="D3" s="43" t="s">
        <v>1760</v>
      </c>
      <c r="E3" s="43" t="s">
        <v>1756</v>
      </c>
    </row>
    <row r="4" spans="1:5">
      <c r="A4" s="43" t="s">
        <v>1761</v>
      </c>
      <c r="B4" s="43" t="s">
        <v>1762</v>
      </c>
      <c r="C4" s="43" t="s">
        <v>1763</v>
      </c>
      <c r="D4" s="43" t="s">
        <v>1764</v>
      </c>
      <c r="E4" s="43" t="s">
        <v>1765</v>
      </c>
    </row>
    <row r="5" spans="1:5">
      <c r="A5" s="43" t="s">
        <v>1766</v>
      </c>
      <c r="B5" s="43" t="s">
        <v>1767</v>
      </c>
      <c r="C5" s="43" t="s">
        <v>1759</v>
      </c>
      <c r="D5" s="43" t="s">
        <v>1768</v>
      </c>
      <c r="E5" s="43" t="s">
        <v>1765</v>
      </c>
    </row>
    <row r="6" spans="1:5">
      <c r="A6" s="43" t="s">
        <v>1769</v>
      </c>
      <c r="B6" s="43" t="s">
        <v>1770</v>
      </c>
      <c r="C6" s="43" t="s">
        <v>1763</v>
      </c>
      <c r="D6" s="43" t="s">
        <v>1771</v>
      </c>
      <c r="E6" s="43" t="s">
        <v>1772</v>
      </c>
    </row>
    <row r="7" spans="1:5">
      <c r="A7" s="43" t="s">
        <v>1773</v>
      </c>
      <c r="B7" s="43" t="s">
        <v>1774</v>
      </c>
      <c r="C7" s="43" t="s">
        <v>1759</v>
      </c>
      <c r="D7" s="43" t="s">
        <v>1775</v>
      </c>
      <c r="E7" s="43" t="s">
        <v>1765</v>
      </c>
    </row>
    <row r="8" spans="1:5">
      <c r="A8" s="43" t="s">
        <v>1776</v>
      </c>
      <c r="B8" s="43" t="s">
        <v>1777</v>
      </c>
      <c r="C8" s="43" t="s">
        <v>1754</v>
      </c>
      <c r="D8" s="43" t="s">
        <v>1778</v>
      </c>
      <c r="E8" s="43" t="s">
        <v>1772</v>
      </c>
    </row>
    <row r="9" spans="1:5">
      <c r="A9" s="43" t="s">
        <v>1779</v>
      </c>
      <c r="B9" s="43" t="s">
        <v>1780</v>
      </c>
      <c r="C9" s="43" t="s">
        <v>1763</v>
      </c>
      <c r="D9" s="43" t="s">
        <v>1781</v>
      </c>
      <c r="E9" s="43" t="s">
        <v>1772</v>
      </c>
    </row>
    <row r="10" spans="1:5">
      <c r="A10" s="43" t="s">
        <v>1782</v>
      </c>
      <c r="B10" s="43" t="s">
        <v>1783</v>
      </c>
      <c r="C10" s="43" t="s">
        <v>1784</v>
      </c>
      <c r="D10" s="43" t="s">
        <v>1785</v>
      </c>
      <c r="E10" s="43" t="s">
        <v>1772</v>
      </c>
    </row>
    <row r="11" spans="1:5">
      <c r="A11" s="43" t="s">
        <v>1786</v>
      </c>
      <c r="B11" s="43" t="s">
        <v>1787</v>
      </c>
      <c r="C11" s="43" t="s">
        <v>1763</v>
      </c>
      <c r="D11" s="43" t="s">
        <v>1788</v>
      </c>
      <c r="E11" s="43" t="s">
        <v>1756</v>
      </c>
    </row>
    <row r="12" spans="1:5">
      <c r="A12" s="43" t="s">
        <v>1789</v>
      </c>
      <c r="B12" s="43" t="s">
        <v>1790</v>
      </c>
      <c r="C12" s="43" t="s">
        <v>1754</v>
      </c>
      <c r="D12" s="43" t="s">
        <v>1791</v>
      </c>
      <c r="E12" s="43" t="s">
        <v>1772</v>
      </c>
    </row>
    <row r="13" spans="1:5">
      <c r="A13" s="43" t="s">
        <v>1792</v>
      </c>
      <c r="B13" s="43" t="s">
        <v>1793</v>
      </c>
      <c r="C13" s="43" t="s">
        <v>1763</v>
      </c>
      <c r="D13" s="43" t="s">
        <v>395</v>
      </c>
      <c r="E13" s="43" t="s">
        <v>1772</v>
      </c>
    </row>
    <row r="14" spans="1:5">
      <c r="A14" s="43" t="s">
        <v>1794</v>
      </c>
      <c r="B14" s="43" t="s">
        <v>1795</v>
      </c>
      <c r="C14" s="43" t="s">
        <v>1759</v>
      </c>
      <c r="D14" s="43" t="s">
        <v>1796</v>
      </c>
      <c r="E14" s="43" t="s">
        <v>1772</v>
      </c>
    </row>
    <row r="15" spans="1:5">
      <c r="A15" s="43" t="s">
        <v>1797</v>
      </c>
      <c r="B15" s="43" t="s">
        <v>1798</v>
      </c>
      <c r="C15" s="43" t="s">
        <v>1754</v>
      </c>
      <c r="D15" s="43" t="s">
        <v>129</v>
      </c>
      <c r="E15" s="43" t="s">
        <v>1756</v>
      </c>
    </row>
    <row r="16" spans="1:5">
      <c r="A16" s="43" t="s">
        <v>1799</v>
      </c>
      <c r="B16" s="43" t="s">
        <v>1800</v>
      </c>
      <c r="C16" s="43" t="s">
        <v>1763</v>
      </c>
      <c r="D16" s="43" t="s">
        <v>207</v>
      </c>
      <c r="E16" s="43" t="s">
        <v>1765</v>
      </c>
    </row>
    <row r="17" spans="1:5">
      <c r="A17" s="43" t="s">
        <v>1801</v>
      </c>
      <c r="B17" s="43" t="s">
        <v>1802</v>
      </c>
      <c r="C17" s="43" t="s">
        <v>1759</v>
      </c>
      <c r="D17" s="43" t="s">
        <v>1803</v>
      </c>
      <c r="E17" s="43" t="s">
        <v>1756</v>
      </c>
    </row>
    <row r="18" spans="1:5">
      <c r="A18" s="43" t="s">
        <v>1804</v>
      </c>
      <c r="B18" s="43" t="s">
        <v>1805</v>
      </c>
      <c r="C18" s="43" t="s">
        <v>1784</v>
      </c>
      <c r="D18" s="43" t="s">
        <v>1806</v>
      </c>
      <c r="E18" s="43" t="s">
        <v>1756</v>
      </c>
    </row>
    <row r="19" spans="1:5">
      <c r="A19" s="43" t="s">
        <v>1807</v>
      </c>
      <c r="B19" s="43" t="s">
        <v>1808</v>
      </c>
      <c r="C19" s="43" t="s">
        <v>1759</v>
      </c>
      <c r="D19" s="43" t="s">
        <v>1809</v>
      </c>
      <c r="E19" s="43" t="s">
        <v>1756</v>
      </c>
    </row>
    <row r="20" spans="1:5">
      <c r="A20" s="43" t="s">
        <v>1810</v>
      </c>
      <c r="B20" s="43" t="s">
        <v>1811</v>
      </c>
      <c r="C20" s="43" t="s">
        <v>1754</v>
      </c>
      <c r="D20" s="43" t="s">
        <v>1812</v>
      </c>
      <c r="E20" s="43" t="s">
        <v>1756</v>
      </c>
    </row>
    <row r="21" spans="1:5">
      <c r="A21" s="43" t="s">
        <v>1813</v>
      </c>
      <c r="B21" s="43" t="s">
        <v>1814</v>
      </c>
      <c r="C21" s="43" t="s">
        <v>1754</v>
      </c>
      <c r="D21" s="43" t="s">
        <v>1815</v>
      </c>
      <c r="E21" s="43" t="s">
        <v>1772</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2A6C1-27DE-4916-A38E-4693B2E9DA18}">
  <dimension ref="A1:J2001"/>
  <sheetViews>
    <sheetView topLeftCell="A2" workbookViewId="0">
      <selection activeCell="A3" sqref="A2:J2001"/>
    </sheetView>
  </sheetViews>
  <sheetFormatPr defaultRowHeight="14.4"/>
  <cols>
    <col min="1" max="1" width="12.44140625" style="43" bestFit="1" customWidth="1"/>
    <col min="2" max="2" width="15.109375" style="43" bestFit="1" customWidth="1"/>
    <col min="3" max="3" width="16.33203125" style="43" bestFit="1" customWidth="1"/>
    <col min="4" max="4" width="14.88671875" style="43" bestFit="1" customWidth="1"/>
    <col min="5" max="5" width="12.6640625" style="43" bestFit="1" customWidth="1"/>
    <col min="6" max="6" width="12.77734375" style="43" bestFit="1" customWidth="1"/>
    <col min="7" max="7" width="14.109375" style="43" bestFit="1" customWidth="1"/>
    <col min="8" max="8" width="12.77734375" style="45" bestFit="1" customWidth="1"/>
    <col min="9" max="9" width="18.21875" style="43" bestFit="1" customWidth="1"/>
    <col min="10" max="10" width="17.6640625" style="43" bestFit="1" customWidth="1"/>
    <col min="11" max="16384" width="8.88671875" style="43"/>
  </cols>
  <sheetData>
    <row r="1" spans="1:10">
      <c r="A1" s="2" t="s">
        <v>1816</v>
      </c>
      <c r="B1" s="2" t="s">
        <v>1817</v>
      </c>
      <c r="C1" s="2" t="s">
        <v>0</v>
      </c>
      <c r="D1" s="2" t="s">
        <v>1536</v>
      </c>
      <c r="E1" s="2" t="s">
        <v>1748</v>
      </c>
      <c r="F1" s="2" t="s">
        <v>1818</v>
      </c>
      <c r="G1" s="2" t="s">
        <v>1819</v>
      </c>
      <c r="H1" s="4" t="s">
        <v>1820</v>
      </c>
      <c r="I1" s="2" t="s">
        <v>1821</v>
      </c>
      <c r="J1" s="2" t="s">
        <v>1822</v>
      </c>
    </row>
    <row r="2" spans="1:10">
      <c r="A2" s="43" t="s">
        <v>1823</v>
      </c>
      <c r="B2" s="44">
        <v>45480</v>
      </c>
      <c r="C2" s="43" t="s">
        <v>1272</v>
      </c>
      <c r="D2" s="43" t="s">
        <v>1742</v>
      </c>
      <c r="E2" s="43" t="s">
        <v>1766</v>
      </c>
      <c r="F2" s="43">
        <v>1</v>
      </c>
      <c r="G2" s="43">
        <v>218.04</v>
      </c>
      <c r="H2" s="45">
        <v>0.09</v>
      </c>
      <c r="I2" s="43" t="s">
        <v>1824</v>
      </c>
      <c r="J2" s="43">
        <v>198.41640000000001</v>
      </c>
    </row>
    <row r="3" spans="1:10">
      <c r="A3" s="43" t="s">
        <v>1825</v>
      </c>
      <c r="B3" s="44">
        <v>45285</v>
      </c>
      <c r="C3" s="43" t="s">
        <v>1440</v>
      </c>
      <c r="D3" s="43" t="s">
        <v>1696</v>
      </c>
      <c r="E3" s="43" t="s">
        <v>1807</v>
      </c>
      <c r="F3" s="43">
        <v>3</v>
      </c>
      <c r="G3" s="43">
        <v>104.47</v>
      </c>
      <c r="H3" s="45">
        <v>0.27</v>
      </c>
      <c r="I3" s="43" t="s">
        <v>1826</v>
      </c>
      <c r="J3" s="43">
        <v>228.7893</v>
      </c>
    </row>
    <row r="4" spans="1:10">
      <c r="A4" s="43" t="s">
        <v>1827</v>
      </c>
      <c r="B4" s="44">
        <v>45446</v>
      </c>
      <c r="C4" s="43" t="s">
        <v>211</v>
      </c>
      <c r="D4" s="43" t="s">
        <v>1646</v>
      </c>
      <c r="E4" s="43" t="s">
        <v>1782</v>
      </c>
      <c r="F4" s="43">
        <v>4</v>
      </c>
      <c r="G4" s="43">
        <v>914.05</v>
      </c>
      <c r="H4" s="45">
        <v>0.25</v>
      </c>
      <c r="I4" s="43" t="s">
        <v>1824</v>
      </c>
      <c r="J4" s="43">
        <v>2742.15</v>
      </c>
    </row>
    <row r="5" spans="1:10">
      <c r="A5" s="43" t="s">
        <v>1828</v>
      </c>
      <c r="B5" s="44">
        <v>45259</v>
      </c>
      <c r="C5" s="43" t="s">
        <v>1086</v>
      </c>
      <c r="D5" s="43" t="s">
        <v>1700</v>
      </c>
      <c r="E5" s="43" t="s">
        <v>1782</v>
      </c>
      <c r="F5" s="43">
        <v>1</v>
      </c>
      <c r="G5" s="43">
        <v>921.51</v>
      </c>
      <c r="H5" s="45">
        <v>0.16</v>
      </c>
      <c r="I5" s="43" t="s">
        <v>1829</v>
      </c>
      <c r="J5" s="43">
        <v>774.0684</v>
      </c>
    </row>
    <row r="6" spans="1:10">
      <c r="A6" s="43" t="s">
        <v>1830</v>
      </c>
      <c r="B6" s="44">
        <v>45297</v>
      </c>
      <c r="C6" s="43" t="s">
        <v>1516</v>
      </c>
      <c r="D6" s="43" t="s">
        <v>1666</v>
      </c>
      <c r="E6" s="43" t="s">
        <v>1773</v>
      </c>
      <c r="F6" s="43">
        <v>3</v>
      </c>
      <c r="G6" s="43">
        <v>745.3</v>
      </c>
      <c r="H6" s="45">
        <v>0.18</v>
      </c>
      <c r="I6" s="43" t="s">
        <v>1824</v>
      </c>
      <c r="J6" s="43">
        <v>1833.4380000000001</v>
      </c>
    </row>
    <row r="7" spans="1:10">
      <c r="A7" s="43" t="s">
        <v>1831</v>
      </c>
      <c r="B7" s="44">
        <v>45499</v>
      </c>
      <c r="C7" s="43" t="s">
        <v>405</v>
      </c>
      <c r="D7" s="43" t="s">
        <v>1578</v>
      </c>
      <c r="E7" s="43" t="s">
        <v>1779</v>
      </c>
      <c r="F7" s="43">
        <v>3</v>
      </c>
      <c r="G7" s="43">
        <v>147.01</v>
      </c>
      <c r="H7" s="45">
        <v>0.19</v>
      </c>
      <c r="I7" s="43" t="s">
        <v>1829</v>
      </c>
      <c r="J7" s="43">
        <v>357.23430000000002</v>
      </c>
    </row>
    <row r="8" spans="1:10">
      <c r="A8" s="43" t="s">
        <v>1832</v>
      </c>
      <c r="B8" s="44">
        <v>45850</v>
      </c>
      <c r="C8" s="43" t="s">
        <v>75</v>
      </c>
      <c r="D8" s="43" t="s">
        <v>1660</v>
      </c>
      <c r="E8" s="43" t="s">
        <v>1769</v>
      </c>
      <c r="F8" s="43">
        <v>2</v>
      </c>
      <c r="G8" s="43">
        <v>785.31</v>
      </c>
      <c r="H8" s="45">
        <v>0.15</v>
      </c>
      <c r="I8" s="43" t="s">
        <v>1826</v>
      </c>
      <c r="J8" s="43">
        <v>1335.027</v>
      </c>
    </row>
    <row r="9" spans="1:10">
      <c r="A9" s="43" t="s">
        <v>1833</v>
      </c>
      <c r="B9" s="44">
        <v>45248</v>
      </c>
      <c r="C9" s="43" t="s">
        <v>511</v>
      </c>
      <c r="D9" s="43" t="s">
        <v>1688</v>
      </c>
      <c r="E9" s="43" t="s">
        <v>1782</v>
      </c>
      <c r="F9" s="43">
        <v>4</v>
      </c>
      <c r="G9" s="43">
        <v>342.39</v>
      </c>
      <c r="H9" s="45">
        <v>0.23</v>
      </c>
      <c r="I9" s="43" t="s">
        <v>1826</v>
      </c>
      <c r="J9" s="43">
        <v>1054.5612000000001</v>
      </c>
    </row>
    <row r="10" spans="1:10">
      <c r="A10" s="43" t="s">
        <v>1834</v>
      </c>
      <c r="B10" s="44">
        <v>45781</v>
      </c>
      <c r="C10" s="43" t="s">
        <v>616</v>
      </c>
      <c r="D10" s="43" t="s">
        <v>1746</v>
      </c>
      <c r="E10" s="43" t="s">
        <v>1773</v>
      </c>
      <c r="F10" s="43">
        <v>3</v>
      </c>
      <c r="G10" s="43">
        <v>448.25</v>
      </c>
      <c r="H10" s="45">
        <v>7.0000000000000007E-2</v>
      </c>
      <c r="I10" s="43" t="s">
        <v>1826</v>
      </c>
      <c r="J10" s="43">
        <v>1250.6175000000001</v>
      </c>
    </row>
    <row r="11" spans="1:10">
      <c r="A11" s="43" t="s">
        <v>1835</v>
      </c>
      <c r="B11" s="44">
        <v>45869</v>
      </c>
      <c r="C11" s="43" t="s">
        <v>1431</v>
      </c>
      <c r="D11" s="43" t="s">
        <v>1614</v>
      </c>
      <c r="E11" s="43" t="s">
        <v>1752</v>
      </c>
      <c r="F11" s="43">
        <v>2</v>
      </c>
      <c r="G11" s="43">
        <v>873.17</v>
      </c>
      <c r="H11" s="45">
        <v>0.23</v>
      </c>
      <c r="I11" s="43" t="s">
        <v>1826</v>
      </c>
      <c r="J11" s="43">
        <v>1344.6818000000001</v>
      </c>
    </row>
    <row r="12" spans="1:10">
      <c r="A12" s="43" t="s">
        <v>1836</v>
      </c>
      <c r="B12" s="44">
        <v>45335</v>
      </c>
      <c r="C12" s="43" t="s">
        <v>241</v>
      </c>
      <c r="D12" s="43" t="s">
        <v>1596</v>
      </c>
      <c r="E12" s="43" t="s">
        <v>1799</v>
      </c>
      <c r="F12" s="43">
        <v>1</v>
      </c>
      <c r="G12" s="43">
        <v>278.63</v>
      </c>
      <c r="H12" s="45">
        <v>7.0000000000000007E-2</v>
      </c>
      <c r="I12" s="43" t="s">
        <v>1824</v>
      </c>
      <c r="J12" s="43">
        <v>259.1259</v>
      </c>
    </row>
    <row r="13" spans="1:10">
      <c r="A13" s="43" t="s">
        <v>1837</v>
      </c>
      <c r="B13" s="44">
        <v>45801</v>
      </c>
      <c r="C13" s="43" t="s">
        <v>1008</v>
      </c>
      <c r="D13" s="43" t="s">
        <v>1626</v>
      </c>
      <c r="E13" s="43" t="s">
        <v>1757</v>
      </c>
      <c r="F13" s="43">
        <v>4</v>
      </c>
      <c r="G13" s="43">
        <v>286.92</v>
      </c>
      <c r="H13" s="45">
        <v>0.17</v>
      </c>
      <c r="I13" s="43" t="s">
        <v>1824</v>
      </c>
      <c r="J13" s="43">
        <v>952.57439999999997</v>
      </c>
    </row>
    <row r="14" spans="1:10">
      <c r="A14" s="43" t="s">
        <v>1838</v>
      </c>
      <c r="B14" s="44">
        <v>45528</v>
      </c>
      <c r="C14" s="43" t="s">
        <v>761</v>
      </c>
      <c r="D14" s="43" t="s">
        <v>1724</v>
      </c>
      <c r="E14" s="43" t="s">
        <v>1769</v>
      </c>
      <c r="F14" s="43">
        <v>4</v>
      </c>
      <c r="G14" s="43">
        <v>644.58000000000004</v>
      </c>
      <c r="H14" s="45">
        <v>0.01</v>
      </c>
      <c r="I14" s="43" t="s">
        <v>1824</v>
      </c>
      <c r="J14" s="43">
        <v>2552.5367999999999</v>
      </c>
    </row>
    <row r="15" spans="1:10">
      <c r="A15" s="43" t="s">
        <v>1839</v>
      </c>
      <c r="B15" s="44">
        <v>45875</v>
      </c>
      <c r="C15" s="43" t="s">
        <v>1371</v>
      </c>
      <c r="D15" s="43" t="s">
        <v>1616</v>
      </c>
      <c r="E15" s="43" t="s">
        <v>1804</v>
      </c>
      <c r="F15" s="43">
        <v>2</v>
      </c>
      <c r="G15" s="43">
        <v>316.89999999999998</v>
      </c>
      <c r="H15" s="45">
        <v>0.3</v>
      </c>
      <c r="I15" s="43" t="s">
        <v>1826</v>
      </c>
      <c r="J15" s="43">
        <v>443.66</v>
      </c>
    </row>
    <row r="16" spans="1:10">
      <c r="A16" s="43" t="s">
        <v>1840</v>
      </c>
      <c r="B16" s="44">
        <v>45829</v>
      </c>
      <c r="C16" s="43" t="s">
        <v>1092</v>
      </c>
      <c r="D16" s="43" t="s">
        <v>1596</v>
      </c>
      <c r="E16" s="43" t="s">
        <v>1801</v>
      </c>
      <c r="F16" s="43">
        <v>4</v>
      </c>
      <c r="G16" s="43">
        <v>403.47</v>
      </c>
      <c r="H16" s="45">
        <v>0.28999999999999998</v>
      </c>
      <c r="I16" s="43" t="s">
        <v>1826</v>
      </c>
      <c r="J16" s="43">
        <v>1145.8548000000001</v>
      </c>
    </row>
    <row r="17" spans="1:10">
      <c r="A17" s="43" t="s">
        <v>1841</v>
      </c>
      <c r="B17" s="44">
        <v>45636</v>
      </c>
      <c r="C17" s="43" t="s">
        <v>1349</v>
      </c>
      <c r="D17" s="43" t="s">
        <v>1620</v>
      </c>
      <c r="E17" s="43" t="s">
        <v>1786</v>
      </c>
      <c r="F17" s="43">
        <v>3</v>
      </c>
      <c r="G17" s="43">
        <v>871.34</v>
      </c>
      <c r="H17" s="45">
        <v>0.04</v>
      </c>
      <c r="I17" s="43" t="s">
        <v>1829</v>
      </c>
      <c r="J17" s="43">
        <v>2509.4591999999998</v>
      </c>
    </row>
    <row r="18" spans="1:10">
      <c r="A18" s="43" t="s">
        <v>1842</v>
      </c>
      <c r="B18" s="44">
        <v>45913</v>
      </c>
      <c r="C18" s="43" t="s">
        <v>878</v>
      </c>
      <c r="D18" s="43" t="s">
        <v>1678</v>
      </c>
      <c r="E18" s="43" t="s">
        <v>1813</v>
      </c>
      <c r="F18" s="43">
        <v>2</v>
      </c>
      <c r="G18" s="43">
        <v>451.98</v>
      </c>
      <c r="H18" s="45">
        <v>0.25</v>
      </c>
      <c r="I18" s="43" t="s">
        <v>1824</v>
      </c>
      <c r="J18" s="43">
        <v>677.97</v>
      </c>
    </row>
    <row r="19" spans="1:10">
      <c r="A19" s="43" t="s">
        <v>1843</v>
      </c>
      <c r="B19" s="44">
        <v>45637</v>
      </c>
      <c r="C19" s="43" t="s">
        <v>288</v>
      </c>
      <c r="D19" s="43" t="s">
        <v>1602</v>
      </c>
      <c r="E19" s="43" t="s">
        <v>1769</v>
      </c>
      <c r="F19" s="43">
        <v>2</v>
      </c>
      <c r="G19" s="43">
        <v>502.69</v>
      </c>
      <c r="H19" s="45">
        <v>0.23</v>
      </c>
      <c r="I19" s="43" t="s">
        <v>1824</v>
      </c>
      <c r="J19" s="43">
        <v>774.14260000000002</v>
      </c>
    </row>
    <row r="20" spans="1:10">
      <c r="A20" s="43" t="s">
        <v>1844</v>
      </c>
      <c r="B20" s="44">
        <v>45517</v>
      </c>
      <c r="C20" s="43" t="s">
        <v>338</v>
      </c>
      <c r="D20" s="43" t="s">
        <v>1626</v>
      </c>
      <c r="E20" s="43" t="s">
        <v>1769</v>
      </c>
      <c r="F20" s="43">
        <v>2</v>
      </c>
      <c r="G20" s="43">
        <v>559.23</v>
      </c>
      <c r="H20" s="45">
        <v>0.25</v>
      </c>
      <c r="I20" s="43" t="s">
        <v>1829</v>
      </c>
      <c r="J20" s="43">
        <v>838.84500000000003</v>
      </c>
    </row>
    <row r="21" spans="1:10">
      <c r="A21" s="43" t="s">
        <v>1845</v>
      </c>
      <c r="B21" s="44">
        <v>45369</v>
      </c>
      <c r="C21" s="43" t="s">
        <v>767</v>
      </c>
      <c r="D21" s="43" t="s">
        <v>1668</v>
      </c>
      <c r="E21" s="43" t="s">
        <v>1797</v>
      </c>
      <c r="F21" s="43">
        <v>4</v>
      </c>
      <c r="G21" s="43">
        <v>464.18</v>
      </c>
      <c r="H21" s="45">
        <v>0.04</v>
      </c>
      <c r="I21" s="43" t="s">
        <v>1829</v>
      </c>
      <c r="J21" s="43">
        <v>1782.4512</v>
      </c>
    </row>
    <row r="22" spans="1:10">
      <c r="A22" s="43" t="s">
        <v>1846</v>
      </c>
      <c r="B22" s="44">
        <v>45843</v>
      </c>
      <c r="C22" s="43" t="s">
        <v>487</v>
      </c>
      <c r="D22" s="43" t="s">
        <v>1692</v>
      </c>
      <c r="E22" s="43" t="s">
        <v>1807</v>
      </c>
      <c r="F22" s="43">
        <v>3</v>
      </c>
      <c r="G22" s="43">
        <v>986.04</v>
      </c>
      <c r="H22" s="45">
        <v>0.27</v>
      </c>
      <c r="I22" s="43" t="s">
        <v>1829</v>
      </c>
      <c r="J22" s="43">
        <v>2159.4276</v>
      </c>
    </row>
    <row r="23" spans="1:10">
      <c r="A23" s="43" t="s">
        <v>1847</v>
      </c>
      <c r="B23" s="44">
        <v>45447</v>
      </c>
      <c r="C23" s="43" t="s">
        <v>1235</v>
      </c>
      <c r="D23" s="43" t="s">
        <v>1634</v>
      </c>
      <c r="E23" s="43" t="s">
        <v>1810</v>
      </c>
      <c r="F23" s="43">
        <v>1</v>
      </c>
      <c r="G23" s="43">
        <v>589.55999999999995</v>
      </c>
      <c r="H23" s="45">
        <v>0.22</v>
      </c>
      <c r="I23" s="43" t="s">
        <v>1824</v>
      </c>
      <c r="J23" s="43">
        <v>459.85680000000002</v>
      </c>
    </row>
    <row r="24" spans="1:10">
      <c r="A24" s="43" t="s">
        <v>1848</v>
      </c>
      <c r="B24" s="44">
        <v>45394</v>
      </c>
      <c r="C24" s="43" t="s">
        <v>1466</v>
      </c>
      <c r="D24" s="43" t="s">
        <v>1686</v>
      </c>
      <c r="E24" s="43" t="s">
        <v>1789</v>
      </c>
      <c r="F24" s="43">
        <v>3</v>
      </c>
      <c r="G24" s="43">
        <v>979.42</v>
      </c>
      <c r="H24" s="45">
        <v>0.03</v>
      </c>
      <c r="I24" s="43" t="s">
        <v>1826</v>
      </c>
      <c r="J24" s="43">
        <v>2850.1122</v>
      </c>
    </row>
    <row r="25" spans="1:10">
      <c r="A25" s="43" t="s">
        <v>1849</v>
      </c>
      <c r="B25" s="44">
        <v>45466</v>
      </c>
      <c r="C25" s="43" t="s">
        <v>1151</v>
      </c>
      <c r="D25" s="43" t="s">
        <v>1572</v>
      </c>
      <c r="E25" s="43" t="s">
        <v>1782</v>
      </c>
      <c r="F25" s="43">
        <v>1</v>
      </c>
      <c r="G25" s="43">
        <v>719.28</v>
      </c>
      <c r="H25" s="45">
        <v>0.08</v>
      </c>
      <c r="I25" s="43" t="s">
        <v>1824</v>
      </c>
      <c r="J25" s="43">
        <v>661.73760000000004</v>
      </c>
    </row>
    <row r="26" spans="1:10">
      <c r="A26" s="43" t="s">
        <v>1850</v>
      </c>
      <c r="B26" s="44">
        <v>45908</v>
      </c>
      <c r="C26" s="43" t="s">
        <v>613</v>
      </c>
      <c r="D26" s="43" t="s">
        <v>1682</v>
      </c>
      <c r="E26" s="43" t="s">
        <v>1776</v>
      </c>
      <c r="F26" s="43">
        <v>3</v>
      </c>
      <c r="G26" s="43">
        <v>77.599999999999994</v>
      </c>
      <c r="H26" s="45">
        <v>7.0000000000000007E-2</v>
      </c>
      <c r="I26" s="43" t="s">
        <v>1824</v>
      </c>
      <c r="J26" s="43">
        <v>216.50399999999999</v>
      </c>
    </row>
    <row r="27" spans="1:10">
      <c r="A27" s="43" t="s">
        <v>1851</v>
      </c>
      <c r="B27" s="44">
        <v>45552</v>
      </c>
      <c r="C27" s="43" t="s">
        <v>1190</v>
      </c>
      <c r="D27" s="43" t="s">
        <v>1555</v>
      </c>
      <c r="E27" s="43" t="s">
        <v>1766</v>
      </c>
      <c r="F27" s="43">
        <v>4</v>
      </c>
      <c r="G27" s="43">
        <v>852.71</v>
      </c>
      <c r="H27" s="45">
        <v>0.14000000000000001</v>
      </c>
      <c r="I27" s="43" t="s">
        <v>1826</v>
      </c>
      <c r="J27" s="43">
        <v>2933.3224</v>
      </c>
    </row>
    <row r="28" spans="1:10">
      <c r="A28" s="43" t="s">
        <v>1852</v>
      </c>
      <c r="B28" s="44">
        <v>45294</v>
      </c>
      <c r="C28" s="43" t="s">
        <v>693</v>
      </c>
      <c r="D28" s="43" t="s">
        <v>1744</v>
      </c>
      <c r="E28" s="43" t="s">
        <v>1782</v>
      </c>
      <c r="F28" s="43">
        <v>4</v>
      </c>
      <c r="G28" s="43">
        <v>156.16</v>
      </c>
      <c r="H28" s="45">
        <v>4</v>
      </c>
      <c r="I28" s="43" t="s">
        <v>1824</v>
      </c>
      <c r="J28" s="43">
        <v>599.65440000000001</v>
      </c>
    </row>
    <row r="29" spans="1:10">
      <c r="A29" s="43" t="s">
        <v>1853</v>
      </c>
      <c r="B29" s="44">
        <v>45710</v>
      </c>
      <c r="C29" s="43" t="s">
        <v>654</v>
      </c>
      <c r="D29" s="43" t="s">
        <v>1702</v>
      </c>
      <c r="E29" s="43" t="s">
        <v>1782</v>
      </c>
      <c r="F29" s="43">
        <v>3</v>
      </c>
      <c r="G29" s="43">
        <v>815.49</v>
      </c>
      <c r="H29" s="45">
        <v>0.17</v>
      </c>
      <c r="I29" s="43" t="s">
        <v>1824</v>
      </c>
      <c r="J29" s="43">
        <v>2030.5700999999999</v>
      </c>
    </row>
    <row r="30" spans="1:10">
      <c r="A30" s="43" t="s">
        <v>1854</v>
      </c>
      <c r="B30" s="44">
        <v>45923</v>
      </c>
      <c r="C30" s="43" t="s">
        <v>499</v>
      </c>
      <c r="D30" s="43" t="s">
        <v>1574</v>
      </c>
      <c r="E30" s="43" t="s">
        <v>1761</v>
      </c>
      <c r="F30" s="43">
        <v>2</v>
      </c>
      <c r="G30" s="43">
        <v>74.209999999999994</v>
      </c>
      <c r="H30" s="45">
        <v>0.11</v>
      </c>
      <c r="I30" s="43" t="s">
        <v>1826</v>
      </c>
      <c r="J30" s="43">
        <v>132.09379999999999</v>
      </c>
    </row>
    <row r="31" spans="1:10">
      <c r="A31" s="43" t="s">
        <v>1855</v>
      </c>
      <c r="B31" s="44">
        <v>45302</v>
      </c>
      <c r="C31" s="43" t="s">
        <v>1092</v>
      </c>
      <c r="D31" s="43" t="s">
        <v>1746</v>
      </c>
      <c r="E31" s="43" t="s">
        <v>1766</v>
      </c>
      <c r="F31" s="43">
        <v>4</v>
      </c>
      <c r="G31" s="43">
        <v>451.67</v>
      </c>
      <c r="H31" s="45">
        <v>0.15</v>
      </c>
      <c r="I31" s="43" t="s">
        <v>1824</v>
      </c>
      <c r="J31" s="43">
        <v>1535.6780000000001</v>
      </c>
    </row>
    <row r="32" spans="1:10">
      <c r="A32" s="43" t="s">
        <v>1856</v>
      </c>
      <c r="B32" s="44">
        <v>45217</v>
      </c>
      <c r="C32" s="43" t="s">
        <v>118</v>
      </c>
      <c r="D32" s="43" t="s">
        <v>1555</v>
      </c>
      <c r="E32" s="43" t="s">
        <v>1813</v>
      </c>
      <c r="F32" s="43">
        <v>1</v>
      </c>
      <c r="G32" s="43">
        <v>429.38</v>
      </c>
      <c r="H32" s="45">
        <v>0.13</v>
      </c>
      <c r="I32" s="43" t="s">
        <v>1826</v>
      </c>
      <c r="J32" s="43">
        <v>373.56060000000002</v>
      </c>
    </row>
    <row r="33" spans="1:10">
      <c r="A33" s="43" t="s">
        <v>1857</v>
      </c>
      <c r="B33" s="44">
        <v>45593</v>
      </c>
      <c r="C33" s="43" t="s">
        <v>1281</v>
      </c>
      <c r="D33" s="43" t="s">
        <v>1654</v>
      </c>
      <c r="E33" s="43" t="s">
        <v>1794</v>
      </c>
      <c r="F33" s="43">
        <v>2</v>
      </c>
      <c r="G33" s="43">
        <v>148.96</v>
      </c>
      <c r="H33" s="45">
        <v>0.03</v>
      </c>
      <c r="I33" s="43" t="s">
        <v>1829</v>
      </c>
      <c r="J33" s="43">
        <v>288.98239999999998</v>
      </c>
    </row>
    <row r="34" spans="1:10">
      <c r="A34" s="43" t="s">
        <v>1858</v>
      </c>
      <c r="B34" s="44">
        <v>45597</v>
      </c>
      <c r="C34" s="43" t="s">
        <v>1240</v>
      </c>
      <c r="D34" s="43" t="s">
        <v>1698</v>
      </c>
      <c r="E34" s="43" t="s">
        <v>1782</v>
      </c>
      <c r="F34" s="43">
        <v>4</v>
      </c>
      <c r="G34" s="43">
        <v>313.83</v>
      </c>
      <c r="H34" s="45">
        <v>0.08</v>
      </c>
      <c r="I34" s="43" t="s">
        <v>1824</v>
      </c>
      <c r="J34" s="43">
        <v>1154.8943999999999</v>
      </c>
    </row>
    <row r="35" spans="1:10">
      <c r="A35" s="43" t="s">
        <v>1859</v>
      </c>
      <c r="B35" s="44">
        <v>45620</v>
      </c>
      <c r="C35" s="43" t="s">
        <v>1400</v>
      </c>
      <c r="D35" s="43" t="s">
        <v>1572</v>
      </c>
      <c r="E35" s="43" t="s">
        <v>1776</v>
      </c>
      <c r="F35" s="43">
        <v>2</v>
      </c>
      <c r="G35" s="43">
        <v>717.31</v>
      </c>
      <c r="H35" s="45">
        <v>0.15</v>
      </c>
      <c r="I35" s="43" t="s">
        <v>1824</v>
      </c>
      <c r="J35" s="43">
        <v>1219.4269999999999</v>
      </c>
    </row>
    <row r="36" spans="1:10">
      <c r="A36" s="43" t="s">
        <v>1860</v>
      </c>
      <c r="B36" s="44">
        <v>45215</v>
      </c>
      <c r="C36" s="43" t="s">
        <v>1080</v>
      </c>
      <c r="D36" s="43" t="s">
        <v>1706</v>
      </c>
      <c r="E36" s="43" t="s">
        <v>1757</v>
      </c>
      <c r="F36" s="43">
        <v>3</v>
      </c>
      <c r="G36" s="43">
        <v>873.22</v>
      </c>
      <c r="H36" s="45">
        <v>0.18</v>
      </c>
      <c r="I36" s="43" t="s">
        <v>1824</v>
      </c>
      <c r="J36" s="43">
        <v>2148.1212</v>
      </c>
    </row>
    <row r="37" spans="1:10">
      <c r="A37" s="43" t="s">
        <v>1861</v>
      </c>
      <c r="B37" s="44">
        <v>45878</v>
      </c>
      <c r="C37" s="43" t="s">
        <v>708</v>
      </c>
      <c r="D37" s="43" t="s">
        <v>1580</v>
      </c>
      <c r="E37" s="43" t="s">
        <v>1766</v>
      </c>
      <c r="F37" s="43">
        <v>4</v>
      </c>
      <c r="G37" s="43">
        <v>109.36</v>
      </c>
      <c r="H37" s="45">
        <v>0.19</v>
      </c>
      <c r="I37" s="43" t="s">
        <v>1829</v>
      </c>
      <c r="J37" s="43">
        <v>354.32639999999998</v>
      </c>
    </row>
    <row r="38" spans="1:10">
      <c r="A38" s="43" t="s">
        <v>1862</v>
      </c>
      <c r="B38" s="44">
        <v>45635</v>
      </c>
      <c r="C38" s="43" t="s">
        <v>310</v>
      </c>
      <c r="D38" s="43" t="s">
        <v>1555</v>
      </c>
      <c r="E38" s="43" t="s">
        <v>1779</v>
      </c>
      <c r="F38" s="43">
        <v>3</v>
      </c>
      <c r="G38" s="43">
        <v>559.52</v>
      </c>
      <c r="H38" s="45">
        <v>0.16</v>
      </c>
      <c r="I38" s="43" t="s">
        <v>1826</v>
      </c>
      <c r="J38" s="43">
        <v>1409.9903999999999</v>
      </c>
    </row>
    <row r="39" spans="1:10">
      <c r="A39" s="43" t="s">
        <v>1863</v>
      </c>
      <c r="B39" s="44">
        <v>45329</v>
      </c>
      <c r="C39" s="43" t="s">
        <v>1513</v>
      </c>
      <c r="D39" s="43" t="s">
        <v>1568</v>
      </c>
      <c r="E39" s="43" t="s">
        <v>1807</v>
      </c>
      <c r="F39" s="43">
        <v>3</v>
      </c>
      <c r="G39" s="43">
        <v>121.76</v>
      </c>
      <c r="H39" s="45">
        <v>0.27</v>
      </c>
      <c r="I39" s="43" t="s">
        <v>1826</v>
      </c>
      <c r="J39" s="43">
        <v>266.65440000000001</v>
      </c>
    </row>
    <row r="40" spans="1:10">
      <c r="A40" s="43" t="s">
        <v>1864</v>
      </c>
      <c r="B40" s="44">
        <v>45378</v>
      </c>
      <c r="C40" s="43" t="s">
        <v>622</v>
      </c>
      <c r="D40" s="43" t="s">
        <v>1614</v>
      </c>
      <c r="E40" s="43" t="s">
        <v>1797</v>
      </c>
      <c r="F40" s="43">
        <v>4</v>
      </c>
      <c r="G40" s="43">
        <v>735.32</v>
      </c>
      <c r="H40" s="45">
        <v>0.06</v>
      </c>
      <c r="I40" s="43" t="s">
        <v>1829</v>
      </c>
      <c r="J40" s="43">
        <v>2764.8031999999998</v>
      </c>
    </row>
    <row r="41" spans="1:10">
      <c r="A41" s="43" t="s">
        <v>1865</v>
      </c>
      <c r="B41" s="44">
        <v>45264</v>
      </c>
      <c r="C41" s="43" t="s">
        <v>1337</v>
      </c>
      <c r="D41" s="43" t="s">
        <v>1736</v>
      </c>
      <c r="E41" s="43" t="s">
        <v>1766</v>
      </c>
      <c r="F41" s="43">
        <v>2</v>
      </c>
      <c r="G41" s="43">
        <v>600.73</v>
      </c>
      <c r="H41" s="45">
        <v>0.08</v>
      </c>
      <c r="I41" s="43" t="s">
        <v>1824</v>
      </c>
      <c r="J41" s="43">
        <v>1105.3432</v>
      </c>
    </row>
    <row r="42" spans="1:10">
      <c r="A42" s="43" t="s">
        <v>1866</v>
      </c>
      <c r="B42" s="44">
        <v>45486</v>
      </c>
      <c r="C42" s="43" t="s">
        <v>264</v>
      </c>
      <c r="D42" s="43" t="s">
        <v>1600</v>
      </c>
      <c r="E42" s="43" t="s">
        <v>1813</v>
      </c>
      <c r="F42" s="43">
        <v>2</v>
      </c>
      <c r="G42" s="43">
        <v>873.86</v>
      </c>
      <c r="H42" s="45">
        <v>7.0000000000000007E-2</v>
      </c>
      <c r="I42" s="43" t="s">
        <v>1829</v>
      </c>
      <c r="J42" s="43">
        <v>1625.3796</v>
      </c>
    </row>
    <row r="43" spans="1:10">
      <c r="A43" s="43" t="s">
        <v>1867</v>
      </c>
      <c r="B43" s="44">
        <v>45241</v>
      </c>
      <c r="C43" s="43" t="s">
        <v>954</v>
      </c>
      <c r="D43" s="43" t="s">
        <v>1594</v>
      </c>
      <c r="E43" s="43" t="s">
        <v>1782</v>
      </c>
      <c r="F43" s="43">
        <v>3</v>
      </c>
      <c r="G43" s="43">
        <v>342.47</v>
      </c>
      <c r="H43" s="45">
        <v>0.08</v>
      </c>
      <c r="I43" s="43" t="s">
        <v>1826</v>
      </c>
      <c r="J43" s="43">
        <v>945.21720000000016</v>
      </c>
    </row>
    <row r="44" spans="1:10">
      <c r="A44" s="43" t="s">
        <v>1868</v>
      </c>
      <c r="B44" s="44">
        <v>45649</v>
      </c>
      <c r="C44" s="43" t="s">
        <v>1053</v>
      </c>
      <c r="D44" s="43" t="s">
        <v>1606</v>
      </c>
      <c r="E44" s="43" t="s">
        <v>1786</v>
      </c>
      <c r="F44" s="43">
        <v>2</v>
      </c>
      <c r="G44" s="43">
        <v>915.15</v>
      </c>
      <c r="H44" s="45">
        <v>0.16</v>
      </c>
      <c r="I44" s="43" t="s">
        <v>1826</v>
      </c>
      <c r="J44" s="43">
        <v>1537.452</v>
      </c>
    </row>
    <row r="45" spans="1:10">
      <c r="A45" s="43" t="s">
        <v>1869</v>
      </c>
      <c r="B45" s="44">
        <v>45677</v>
      </c>
      <c r="C45" s="43" t="s">
        <v>304</v>
      </c>
      <c r="D45" s="43" t="s">
        <v>1614</v>
      </c>
      <c r="E45" s="43" t="s">
        <v>1807</v>
      </c>
      <c r="F45" s="43">
        <v>3</v>
      </c>
      <c r="G45" s="43">
        <v>863.11</v>
      </c>
      <c r="H45" s="45">
        <v>0.28000000000000003</v>
      </c>
      <c r="I45" s="43" t="s">
        <v>1826</v>
      </c>
      <c r="J45" s="43">
        <v>1864.3176000000001</v>
      </c>
    </row>
    <row r="46" spans="1:10">
      <c r="A46" s="43" t="s">
        <v>1870</v>
      </c>
      <c r="B46" s="44">
        <v>45538</v>
      </c>
      <c r="C46" s="43" t="s">
        <v>663</v>
      </c>
      <c r="D46" s="43" t="s">
        <v>1634</v>
      </c>
      <c r="E46" s="43" t="s">
        <v>1794</v>
      </c>
      <c r="F46" s="43">
        <v>2</v>
      </c>
      <c r="G46" s="43">
        <v>209.32</v>
      </c>
      <c r="H46" s="45">
        <v>0.23</v>
      </c>
      <c r="I46" s="43" t="s">
        <v>1829</v>
      </c>
      <c r="J46" s="43">
        <v>322.3528</v>
      </c>
    </row>
    <row r="47" spans="1:10">
      <c r="A47" s="43" t="s">
        <v>1871</v>
      </c>
      <c r="B47" s="44">
        <v>45606</v>
      </c>
      <c r="C47" s="43" t="s">
        <v>1449</v>
      </c>
      <c r="D47" s="43" t="s">
        <v>1666</v>
      </c>
      <c r="E47" s="43" t="s">
        <v>1782</v>
      </c>
      <c r="F47" s="43">
        <v>4</v>
      </c>
      <c r="G47" s="43">
        <v>288.60000000000002</v>
      </c>
      <c r="H47" s="45">
        <v>0.09</v>
      </c>
      <c r="I47" s="43" t="s">
        <v>1826</v>
      </c>
      <c r="J47" s="43">
        <v>1050.5039999999999</v>
      </c>
    </row>
    <row r="48" spans="1:10">
      <c r="A48" s="43" t="s">
        <v>1872</v>
      </c>
      <c r="B48" s="44">
        <v>45570</v>
      </c>
      <c r="C48" s="43" t="s">
        <v>258</v>
      </c>
      <c r="D48" s="43" t="s">
        <v>1704</v>
      </c>
      <c r="E48" s="43" t="s">
        <v>1804</v>
      </c>
      <c r="F48" s="43">
        <v>1</v>
      </c>
      <c r="G48" s="43">
        <v>418.69</v>
      </c>
      <c r="H48" s="45">
        <v>0.06</v>
      </c>
      <c r="I48" s="43" t="s">
        <v>1826</v>
      </c>
      <c r="J48" s="43">
        <v>393.5686</v>
      </c>
    </row>
    <row r="49" spans="1:10">
      <c r="A49" s="43" t="s">
        <v>1873</v>
      </c>
      <c r="B49" s="44">
        <v>45466</v>
      </c>
      <c r="C49" s="43" t="s">
        <v>44</v>
      </c>
      <c r="D49" s="43" t="s">
        <v>1608</v>
      </c>
      <c r="E49" s="43" t="s">
        <v>1792</v>
      </c>
      <c r="F49" s="43">
        <v>1</v>
      </c>
      <c r="G49" s="43">
        <v>135.78</v>
      </c>
      <c r="H49" s="45">
        <v>0.14000000000000001</v>
      </c>
      <c r="I49" s="43" t="s">
        <v>1826</v>
      </c>
      <c r="J49" s="43">
        <v>116.77079999999999</v>
      </c>
    </row>
    <row r="50" spans="1:10">
      <c r="A50" s="43" t="s">
        <v>1874</v>
      </c>
      <c r="B50" s="44">
        <v>45218</v>
      </c>
      <c r="C50" s="43" t="s">
        <v>663</v>
      </c>
      <c r="D50" s="43" t="s">
        <v>1636</v>
      </c>
      <c r="E50" s="43" t="s">
        <v>1807</v>
      </c>
      <c r="F50" s="43">
        <v>1</v>
      </c>
      <c r="G50" s="43">
        <v>517.13</v>
      </c>
      <c r="H50" s="45">
        <v>0.28000000000000003</v>
      </c>
      <c r="I50" s="43" t="s">
        <v>1824</v>
      </c>
      <c r="J50" s="43">
        <v>372.33359999999999</v>
      </c>
    </row>
    <row r="51" spans="1:10">
      <c r="A51" s="43" t="s">
        <v>1875</v>
      </c>
      <c r="B51" s="44">
        <v>45607</v>
      </c>
      <c r="C51" s="43" t="s">
        <v>1304</v>
      </c>
      <c r="D51" s="43" t="s">
        <v>1590</v>
      </c>
      <c r="E51" s="43" t="s">
        <v>1804</v>
      </c>
      <c r="F51" s="43">
        <v>2</v>
      </c>
      <c r="G51" s="43">
        <v>384.66</v>
      </c>
      <c r="H51" s="45">
        <v>0.08</v>
      </c>
      <c r="I51" s="43" t="s">
        <v>1829</v>
      </c>
      <c r="J51" s="43">
        <v>707.77440000000013</v>
      </c>
    </row>
    <row r="52" spans="1:10">
      <c r="A52" s="43" t="s">
        <v>1876</v>
      </c>
      <c r="B52" s="44">
        <v>45291</v>
      </c>
      <c r="C52" s="43" t="s">
        <v>258</v>
      </c>
      <c r="D52" s="43" t="s">
        <v>1652</v>
      </c>
      <c r="E52" s="43" t="s">
        <v>1786</v>
      </c>
      <c r="F52" s="43">
        <v>3</v>
      </c>
      <c r="G52" s="43">
        <v>83.7</v>
      </c>
      <c r="H52" s="45">
        <v>0.24</v>
      </c>
      <c r="I52" s="43" t="s">
        <v>1826</v>
      </c>
      <c r="J52" s="43">
        <v>190.83600000000001</v>
      </c>
    </row>
    <row r="53" spans="1:10">
      <c r="A53" s="43" t="s">
        <v>1877</v>
      </c>
      <c r="B53" s="44">
        <v>45689</v>
      </c>
      <c r="C53" s="43" t="s">
        <v>481</v>
      </c>
      <c r="D53" s="43" t="s">
        <v>1686</v>
      </c>
      <c r="E53" s="43" t="s">
        <v>1779</v>
      </c>
      <c r="F53" s="43">
        <v>3</v>
      </c>
      <c r="G53" s="43">
        <v>76.569999999999993</v>
      </c>
      <c r="H53" s="45">
        <v>0.26</v>
      </c>
      <c r="I53" s="43" t="s">
        <v>1824</v>
      </c>
      <c r="J53" s="43">
        <v>169.9854</v>
      </c>
    </row>
    <row r="54" spans="1:10">
      <c r="A54" s="43" t="s">
        <v>1878</v>
      </c>
      <c r="B54" s="44">
        <v>45894</v>
      </c>
      <c r="C54" s="43" t="s">
        <v>499</v>
      </c>
      <c r="D54" s="43" t="s">
        <v>1726</v>
      </c>
      <c r="E54" s="43" t="s">
        <v>1776</v>
      </c>
      <c r="F54" s="43">
        <v>3</v>
      </c>
      <c r="G54" s="43">
        <v>188.4</v>
      </c>
      <c r="H54" s="45">
        <v>14</v>
      </c>
      <c r="I54" s="43" t="s">
        <v>1824</v>
      </c>
      <c r="J54" s="43">
        <v>486.06330000000003</v>
      </c>
    </row>
    <row r="55" spans="1:10">
      <c r="A55" s="43" t="s">
        <v>1879</v>
      </c>
      <c r="B55" s="44">
        <v>45677</v>
      </c>
      <c r="C55" s="43" t="s">
        <v>1020</v>
      </c>
      <c r="D55" s="43" t="s">
        <v>1588</v>
      </c>
      <c r="E55" s="43" t="s">
        <v>1782</v>
      </c>
      <c r="F55" s="43">
        <v>1</v>
      </c>
      <c r="G55" s="43">
        <v>900.35</v>
      </c>
      <c r="H55" s="45">
        <v>0.13</v>
      </c>
      <c r="I55" s="43" t="s">
        <v>1829</v>
      </c>
      <c r="J55" s="43">
        <v>783.30449999999996</v>
      </c>
    </row>
    <row r="56" spans="1:10">
      <c r="A56" s="43" t="s">
        <v>1880</v>
      </c>
      <c r="B56" s="44">
        <v>45706</v>
      </c>
      <c r="C56" s="43" t="s">
        <v>341</v>
      </c>
      <c r="D56" s="43" t="s">
        <v>1628</v>
      </c>
      <c r="E56" s="43" t="s">
        <v>1789</v>
      </c>
      <c r="F56" s="43">
        <v>4</v>
      </c>
      <c r="G56" s="43">
        <v>428.09</v>
      </c>
      <c r="H56" s="45">
        <v>7.0000000000000007E-2</v>
      </c>
      <c r="I56" s="43" t="s">
        <v>1824</v>
      </c>
      <c r="J56" s="43">
        <v>1592.4947999999999</v>
      </c>
    </row>
    <row r="57" spans="1:10">
      <c r="A57" s="43" t="s">
        <v>1881</v>
      </c>
      <c r="B57" s="44">
        <v>45589</v>
      </c>
      <c r="C57" s="43" t="s">
        <v>1292</v>
      </c>
      <c r="D57" s="43" t="s">
        <v>1646</v>
      </c>
      <c r="E57" s="43" t="s">
        <v>1792</v>
      </c>
      <c r="F57" s="43">
        <v>2</v>
      </c>
      <c r="G57" s="43">
        <v>559.71</v>
      </c>
      <c r="H57" s="45">
        <v>0.3</v>
      </c>
      <c r="I57" s="43" t="s">
        <v>1829</v>
      </c>
      <c r="J57" s="43">
        <v>783.59400000000005</v>
      </c>
    </row>
    <row r="58" spans="1:10">
      <c r="A58" s="43" t="s">
        <v>1882</v>
      </c>
      <c r="B58" s="44">
        <v>45282</v>
      </c>
      <c r="C58" s="43" t="s">
        <v>292</v>
      </c>
      <c r="D58" s="43" t="s">
        <v>1616</v>
      </c>
      <c r="E58" s="43" t="s">
        <v>1776</v>
      </c>
      <c r="F58" s="43">
        <v>2</v>
      </c>
      <c r="G58" s="43">
        <v>833.7</v>
      </c>
      <c r="H58" s="45">
        <v>0.06</v>
      </c>
      <c r="I58" s="43" t="s">
        <v>1826</v>
      </c>
      <c r="J58" s="43">
        <v>1567.356</v>
      </c>
    </row>
    <row r="59" spans="1:10">
      <c r="A59" s="43" t="s">
        <v>1883</v>
      </c>
      <c r="B59" s="44">
        <v>45462</v>
      </c>
      <c r="C59" s="43" t="s">
        <v>1440</v>
      </c>
      <c r="D59" s="43" t="s">
        <v>1642</v>
      </c>
      <c r="E59" s="43" t="s">
        <v>1799</v>
      </c>
      <c r="F59" s="43">
        <v>2</v>
      </c>
      <c r="G59" s="43">
        <v>680.16</v>
      </c>
      <c r="H59" s="45">
        <v>0.28000000000000003</v>
      </c>
      <c r="I59" s="43" t="s">
        <v>1824</v>
      </c>
      <c r="J59" s="43">
        <v>979.43039999999996</v>
      </c>
    </row>
    <row r="60" spans="1:10">
      <c r="A60" s="43" t="s">
        <v>1884</v>
      </c>
      <c r="B60" s="44">
        <v>45633</v>
      </c>
      <c r="C60" s="43" t="s">
        <v>1257</v>
      </c>
      <c r="D60" s="43" t="s">
        <v>1578</v>
      </c>
      <c r="E60" s="43" t="s">
        <v>1779</v>
      </c>
      <c r="F60" s="43">
        <v>4</v>
      </c>
      <c r="G60" s="43">
        <v>733.42</v>
      </c>
      <c r="H60" s="45">
        <v>13</v>
      </c>
      <c r="I60" s="43" t="s">
        <v>1826</v>
      </c>
      <c r="J60" s="43">
        <v>2552.3015999999998</v>
      </c>
    </row>
    <row r="61" spans="1:10">
      <c r="A61" s="43" t="s">
        <v>1885</v>
      </c>
      <c r="B61" s="44">
        <v>45257</v>
      </c>
      <c r="C61" s="43" t="s">
        <v>1148</v>
      </c>
      <c r="D61" s="43" t="s">
        <v>1726</v>
      </c>
      <c r="E61" s="43" t="s">
        <v>1792</v>
      </c>
      <c r="F61" s="43">
        <v>1</v>
      </c>
      <c r="G61" s="43">
        <v>996.33</v>
      </c>
      <c r="H61" s="45">
        <v>0.23</v>
      </c>
      <c r="I61" s="43" t="s">
        <v>1826</v>
      </c>
      <c r="J61" s="43">
        <v>767.17410000000007</v>
      </c>
    </row>
    <row r="62" spans="1:10">
      <c r="A62" s="43" t="s">
        <v>1886</v>
      </c>
      <c r="B62" s="44">
        <v>45854</v>
      </c>
      <c r="C62" s="43" t="s">
        <v>1269</v>
      </c>
      <c r="D62" s="43" t="s">
        <v>1610</v>
      </c>
      <c r="E62" s="43" t="s">
        <v>1789</v>
      </c>
      <c r="F62" s="43">
        <v>1</v>
      </c>
      <c r="G62" s="43">
        <v>198.83</v>
      </c>
      <c r="H62" s="45">
        <v>0.09</v>
      </c>
      <c r="I62" s="43" t="s">
        <v>1829</v>
      </c>
      <c r="J62" s="43">
        <v>180.93530000000001</v>
      </c>
    </row>
    <row r="63" spans="1:10">
      <c r="A63" s="43" t="s">
        <v>1887</v>
      </c>
      <c r="B63" s="44">
        <v>45716</v>
      </c>
      <c r="C63" s="43" t="s">
        <v>767</v>
      </c>
      <c r="D63" s="43" t="s">
        <v>1586</v>
      </c>
      <c r="E63" s="43" t="s">
        <v>1779</v>
      </c>
      <c r="F63" s="43">
        <v>1</v>
      </c>
      <c r="G63" s="43">
        <v>374.92</v>
      </c>
      <c r="H63" s="45">
        <v>0.18</v>
      </c>
      <c r="I63" s="43" t="s">
        <v>1826</v>
      </c>
      <c r="J63" s="43">
        <v>307.43439999999998</v>
      </c>
    </row>
    <row r="64" spans="1:10">
      <c r="A64" s="43" t="s">
        <v>1888</v>
      </c>
      <c r="B64" s="44">
        <v>45515</v>
      </c>
      <c r="C64" s="43" t="s">
        <v>1431</v>
      </c>
      <c r="D64" s="43" t="s">
        <v>1734</v>
      </c>
      <c r="E64" s="43" t="s">
        <v>1804</v>
      </c>
      <c r="F64" s="43">
        <v>1</v>
      </c>
      <c r="G64" s="43">
        <v>468.94</v>
      </c>
      <c r="H64" s="45">
        <v>0.12</v>
      </c>
      <c r="I64" s="43" t="s">
        <v>1824</v>
      </c>
      <c r="J64" s="43">
        <v>412.66719999999998</v>
      </c>
    </row>
    <row r="65" spans="1:10">
      <c r="A65" s="43" t="s">
        <v>1889</v>
      </c>
      <c r="B65" s="44">
        <v>45927</v>
      </c>
      <c r="C65" s="43" t="s">
        <v>435</v>
      </c>
      <c r="D65" s="43" t="s">
        <v>1726</v>
      </c>
      <c r="E65" s="43" t="s">
        <v>1794</v>
      </c>
      <c r="F65" s="43">
        <v>2</v>
      </c>
      <c r="G65" s="43">
        <v>121.37</v>
      </c>
      <c r="H65" s="45">
        <v>0.05</v>
      </c>
      <c r="I65" s="43" t="s">
        <v>1824</v>
      </c>
      <c r="J65" s="43">
        <v>230.60300000000001</v>
      </c>
    </row>
    <row r="66" spans="1:10">
      <c r="A66" s="43" t="s">
        <v>1890</v>
      </c>
      <c r="B66" s="44">
        <v>45914</v>
      </c>
      <c r="C66" s="43" t="s">
        <v>815</v>
      </c>
      <c r="D66" s="43" t="s">
        <v>1654</v>
      </c>
      <c r="E66" s="43" t="s">
        <v>1789</v>
      </c>
      <c r="F66" s="43">
        <v>3</v>
      </c>
      <c r="G66" s="43">
        <v>480.06</v>
      </c>
      <c r="H66" s="45">
        <v>0.01</v>
      </c>
      <c r="I66" s="43" t="s">
        <v>1824</v>
      </c>
      <c r="J66" s="43">
        <v>1425.78</v>
      </c>
    </row>
    <row r="67" spans="1:10">
      <c r="A67" s="43" t="s">
        <v>1891</v>
      </c>
      <c r="B67" s="44">
        <v>45290</v>
      </c>
      <c r="C67" s="43" t="s">
        <v>541</v>
      </c>
      <c r="D67" s="43" t="s">
        <v>1746</v>
      </c>
      <c r="E67" s="43" t="s">
        <v>1807</v>
      </c>
      <c r="F67" s="43">
        <v>2</v>
      </c>
      <c r="G67" s="43">
        <v>856.57</v>
      </c>
      <c r="H67" s="45">
        <v>0.24</v>
      </c>
      <c r="I67" s="43" t="s">
        <v>1824</v>
      </c>
      <c r="J67" s="43">
        <v>1301.9864</v>
      </c>
    </row>
    <row r="68" spans="1:10">
      <c r="A68" s="43" t="s">
        <v>1892</v>
      </c>
      <c r="B68" s="44">
        <v>45213</v>
      </c>
      <c r="C68" s="43" t="s">
        <v>857</v>
      </c>
      <c r="D68" s="43" t="s">
        <v>1702</v>
      </c>
      <c r="E68" s="43" t="s">
        <v>1761</v>
      </c>
      <c r="F68" s="43">
        <v>4</v>
      </c>
      <c r="G68" s="43">
        <v>814.25</v>
      </c>
      <c r="H68" s="45">
        <v>0.18</v>
      </c>
      <c r="I68" s="43" t="s">
        <v>1824</v>
      </c>
      <c r="J68" s="43">
        <v>2670.74</v>
      </c>
    </row>
    <row r="69" spans="1:10">
      <c r="A69" s="43" t="s">
        <v>1893</v>
      </c>
      <c r="B69" s="44">
        <v>45255</v>
      </c>
      <c r="C69" s="43" t="s">
        <v>1487</v>
      </c>
      <c r="D69" s="43" t="s">
        <v>1572</v>
      </c>
      <c r="E69" s="43" t="s">
        <v>1761</v>
      </c>
      <c r="F69" s="43">
        <v>1</v>
      </c>
      <c r="G69" s="43">
        <v>989.17</v>
      </c>
      <c r="H69" s="45">
        <v>0.2</v>
      </c>
      <c r="I69" s="43" t="s">
        <v>1826</v>
      </c>
      <c r="J69" s="43">
        <v>791.33600000000001</v>
      </c>
    </row>
    <row r="70" spans="1:10">
      <c r="A70" s="43" t="s">
        <v>1894</v>
      </c>
      <c r="B70" s="44">
        <v>45270</v>
      </c>
      <c r="C70" s="43" t="s">
        <v>1163</v>
      </c>
      <c r="D70" s="43" t="s">
        <v>1692</v>
      </c>
      <c r="E70" s="43" t="s">
        <v>1789</v>
      </c>
      <c r="F70" s="43">
        <v>4</v>
      </c>
      <c r="G70" s="43">
        <v>62.48</v>
      </c>
      <c r="H70" s="45">
        <v>0.18</v>
      </c>
      <c r="I70" s="43" t="s">
        <v>1824</v>
      </c>
      <c r="J70" s="43">
        <v>204.93440000000001</v>
      </c>
    </row>
    <row r="71" spans="1:10">
      <c r="A71" s="43" t="s">
        <v>1895</v>
      </c>
      <c r="B71" s="44">
        <v>45897</v>
      </c>
      <c r="C71" s="43" t="s">
        <v>1313</v>
      </c>
      <c r="D71" s="43" t="s">
        <v>1574</v>
      </c>
      <c r="E71" s="43" t="s">
        <v>1804</v>
      </c>
      <c r="F71" s="43">
        <v>4</v>
      </c>
      <c r="G71" s="43">
        <v>561.24</v>
      </c>
      <c r="H71" s="45">
        <v>0.24</v>
      </c>
      <c r="I71" s="43" t="s">
        <v>1824</v>
      </c>
      <c r="J71" s="43">
        <v>1706.1695999999999</v>
      </c>
    </row>
    <row r="72" spans="1:10">
      <c r="A72" s="43" t="s">
        <v>1896</v>
      </c>
      <c r="B72" s="44">
        <v>45849</v>
      </c>
      <c r="C72" s="43" t="s">
        <v>218</v>
      </c>
      <c r="D72" s="43" t="s">
        <v>1668</v>
      </c>
      <c r="E72" s="43" t="s">
        <v>1773</v>
      </c>
      <c r="F72" s="43">
        <v>3</v>
      </c>
      <c r="G72" s="43">
        <v>92.24</v>
      </c>
      <c r="H72" s="45">
        <v>0.28000000000000003</v>
      </c>
      <c r="I72" s="43" t="s">
        <v>1829</v>
      </c>
      <c r="J72" s="43">
        <v>199.24</v>
      </c>
    </row>
    <row r="73" spans="1:10">
      <c r="A73" s="43" t="s">
        <v>1897</v>
      </c>
      <c r="B73" s="44">
        <v>45889</v>
      </c>
      <c r="C73" s="43" t="s">
        <v>559</v>
      </c>
      <c r="D73" s="43" t="s">
        <v>1692</v>
      </c>
      <c r="E73" s="43" t="s">
        <v>1757</v>
      </c>
      <c r="F73" s="43">
        <v>2</v>
      </c>
      <c r="G73" s="43">
        <v>668.3</v>
      </c>
      <c r="H73" s="45">
        <v>7.0000000000000007E-2</v>
      </c>
      <c r="I73" s="43" t="s">
        <v>1824</v>
      </c>
      <c r="J73" s="43">
        <v>1243.038</v>
      </c>
    </row>
    <row r="74" spans="1:10">
      <c r="A74" s="43" t="s">
        <v>1898</v>
      </c>
      <c r="B74" s="44">
        <v>45533</v>
      </c>
      <c r="C74" s="43" t="s">
        <v>1272</v>
      </c>
      <c r="D74" s="43" t="s">
        <v>1624</v>
      </c>
      <c r="E74" s="43" t="s">
        <v>1773</v>
      </c>
      <c r="F74" s="43">
        <v>1</v>
      </c>
      <c r="G74" s="43">
        <v>553.82000000000005</v>
      </c>
      <c r="H74" s="45">
        <v>0.09</v>
      </c>
      <c r="I74" s="43" t="s">
        <v>1824</v>
      </c>
      <c r="J74" s="43">
        <v>503.97620000000012</v>
      </c>
    </row>
    <row r="75" spans="1:10">
      <c r="A75" s="43" t="s">
        <v>1899</v>
      </c>
      <c r="B75" s="44">
        <v>45626</v>
      </c>
      <c r="C75" s="43" t="s">
        <v>147</v>
      </c>
      <c r="D75" s="43" t="s">
        <v>1638</v>
      </c>
      <c r="E75" s="43" t="s">
        <v>1792</v>
      </c>
      <c r="F75" s="43">
        <v>2</v>
      </c>
      <c r="G75" s="43">
        <v>556.42999999999995</v>
      </c>
      <c r="H75" s="45">
        <v>0.13</v>
      </c>
      <c r="I75" s="43" t="s">
        <v>1824</v>
      </c>
      <c r="J75" s="43">
        <v>968.18819999999994</v>
      </c>
    </row>
    <row r="76" spans="1:10">
      <c r="A76" s="43" t="s">
        <v>1900</v>
      </c>
      <c r="B76" s="44">
        <v>45942</v>
      </c>
      <c r="C76" s="43" t="s">
        <v>869</v>
      </c>
      <c r="D76" s="43" t="s">
        <v>1588</v>
      </c>
      <c r="E76" s="43" t="s">
        <v>1782</v>
      </c>
      <c r="F76" s="43">
        <v>1</v>
      </c>
      <c r="G76" s="43">
        <v>184.98</v>
      </c>
      <c r="H76" s="45">
        <v>0.1</v>
      </c>
      <c r="I76" s="43" t="s">
        <v>1829</v>
      </c>
      <c r="J76" s="43">
        <v>166.482</v>
      </c>
    </row>
    <row r="77" spans="1:10">
      <c r="A77" s="43" t="s">
        <v>1901</v>
      </c>
      <c r="B77" s="44">
        <v>45500</v>
      </c>
      <c r="C77" s="43" t="s">
        <v>141</v>
      </c>
      <c r="D77" s="43" t="s">
        <v>1742</v>
      </c>
      <c r="E77" s="43" t="s">
        <v>1794</v>
      </c>
      <c r="F77" s="43">
        <v>4</v>
      </c>
      <c r="G77" s="43">
        <v>700.18</v>
      </c>
      <c r="H77" s="45">
        <v>0.23</v>
      </c>
      <c r="I77" s="43" t="s">
        <v>1824</v>
      </c>
      <c r="J77" s="43">
        <v>2156.5544</v>
      </c>
    </row>
    <row r="78" spans="1:10">
      <c r="A78" s="43" t="s">
        <v>1902</v>
      </c>
      <c r="B78" s="44">
        <v>45285</v>
      </c>
      <c r="C78" s="43" t="s">
        <v>85</v>
      </c>
      <c r="D78" s="43" t="s">
        <v>1700</v>
      </c>
      <c r="E78" s="43" t="s">
        <v>1789</v>
      </c>
      <c r="F78" s="43">
        <v>2</v>
      </c>
      <c r="G78" s="43">
        <v>686.31</v>
      </c>
      <c r="H78" s="45">
        <v>0.25</v>
      </c>
      <c r="I78" s="43" t="s">
        <v>1824</v>
      </c>
      <c r="J78" s="43">
        <v>1029.4649999999999</v>
      </c>
    </row>
    <row r="79" spans="1:10">
      <c r="A79" s="43" t="s">
        <v>1903</v>
      </c>
      <c r="B79" s="44">
        <v>45800</v>
      </c>
      <c r="C79" s="43" t="s">
        <v>40</v>
      </c>
      <c r="D79" s="43" t="s">
        <v>1682</v>
      </c>
      <c r="E79" s="43" t="s">
        <v>1801</v>
      </c>
      <c r="F79" s="43">
        <v>1</v>
      </c>
      <c r="G79" s="43">
        <v>687.82</v>
      </c>
      <c r="H79" s="45">
        <v>0.27</v>
      </c>
      <c r="I79" s="43" t="s">
        <v>1829</v>
      </c>
      <c r="J79" s="43">
        <v>502.10860000000002</v>
      </c>
    </row>
    <row r="80" spans="1:10">
      <c r="A80" s="43" t="s">
        <v>1904</v>
      </c>
      <c r="B80" s="44">
        <v>45609</v>
      </c>
      <c r="C80" s="43" t="s">
        <v>716</v>
      </c>
      <c r="D80" s="43" t="s">
        <v>1714</v>
      </c>
      <c r="E80" s="43" t="s">
        <v>1782</v>
      </c>
      <c r="F80" s="43">
        <v>2</v>
      </c>
      <c r="G80" s="43">
        <v>900.55</v>
      </c>
      <c r="H80" s="45">
        <v>0.16</v>
      </c>
      <c r="I80" s="43" t="s">
        <v>1824</v>
      </c>
      <c r="J80" s="43">
        <v>1512.924</v>
      </c>
    </row>
    <row r="81" spans="1:10">
      <c r="A81" s="43" t="s">
        <v>1905</v>
      </c>
      <c r="B81" s="44">
        <v>45268</v>
      </c>
      <c r="C81" s="43" t="s">
        <v>402</v>
      </c>
      <c r="D81" s="43" t="s">
        <v>1590</v>
      </c>
      <c r="E81" s="43" t="s">
        <v>1761</v>
      </c>
      <c r="F81" s="43">
        <v>1</v>
      </c>
      <c r="G81" s="43">
        <v>341.17</v>
      </c>
      <c r="H81" s="45">
        <v>0.15</v>
      </c>
      <c r="I81" s="43" t="s">
        <v>1824</v>
      </c>
      <c r="J81" s="43">
        <v>289.99450000000002</v>
      </c>
    </row>
    <row r="82" spans="1:10">
      <c r="A82" s="43" t="s">
        <v>1906</v>
      </c>
      <c r="B82" s="44">
        <v>45885</v>
      </c>
      <c r="C82" s="43" t="s">
        <v>582</v>
      </c>
      <c r="D82" s="43" t="s">
        <v>1652</v>
      </c>
      <c r="E82" s="43" t="s">
        <v>1782</v>
      </c>
      <c r="F82" s="43">
        <v>1</v>
      </c>
      <c r="G82" s="43">
        <v>442.27</v>
      </c>
      <c r="H82" s="45">
        <v>0.06</v>
      </c>
      <c r="I82" s="43" t="s">
        <v>1829</v>
      </c>
      <c r="J82" s="43">
        <v>415.73379999999997</v>
      </c>
    </row>
    <row r="83" spans="1:10">
      <c r="A83" s="43" t="s">
        <v>1907</v>
      </c>
      <c r="B83" s="44">
        <v>45616</v>
      </c>
      <c r="C83" s="43" t="s">
        <v>809</v>
      </c>
      <c r="D83" s="43" t="s">
        <v>1690</v>
      </c>
      <c r="E83" s="43" t="s">
        <v>1786</v>
      </c>
      <c r="F83" s="43">
        <v>1</v>
      </c>
      <c r="G83" s="43">
        <v>363.73</v>
      </c>
      <c r="H83" s="45">
        <v>0.25</v>
      </c>
      <c r="I83" s="43" t="s">
        <v>1826</v>
      </c>
      <c r="J83" s="43">
        <v>272.79750000000001</v>
      </c>
    </row>
    <row r="84" spans="1:10">
      <c r="A84" s="43" t="s">
        <v>1908</v>
      </c>
      <c r="B84" s="44">
        <v>45518</v>
      </c>
      <c r="C84" s="43" t="s">
        <v>1181</v>
      </c>
      <c r="D84" s="43" t="s">
        <v>1730</v>
      </c>
      <c r="E84" s="43" t="s">
        <v>1807</v>
      </c>
      <c r="F84" s="43">
        <v>2</v>
      </c>
      <c r="G84" s="43">
        <v>601.33000000000004</v>
      </c>
      <c r="H84" s="45">
        <v>0.16</v>
      </c>
      <c r="I84" s="43" t="s">
        <v>1826</v>
      </c>
      <c r="J84" s="43">
        <v>1010.2344000000001</v>
      </c>
    </row>
    <row r="85" spans="1:10">
      <c r="A85" s="43" t="s">
        <v>1909</v>
      </c>
      <c r="B85" s="44">
        <v>45427</v>
      </c>
      <c r="C85" s="43" t="s">
        <v>1254</v>
      </c>
      <c r="D85" s="43" t="s">
        <v>1582</v>
      </c>
      <c r="E85" s="43" t="s">
        <v>1810</v>
      </c>
      <c r="F85" s="43">
        <v>4</v>
      </c>
      <c r="G85" s="43">
        <v>34.39</v>
      </c>
      <c r="H85" s="45">
        <v>0.03</v>
      </c>
      <c r="I85" s="43" t="s">
        <v>1826</v>
      </c>
      <c r="J85" s="43">
        <v>133.4332</v>
      </c>
    </row>
    <row r="86" spans="1:10">
      <c r="A86" s="43" t="s">
        <v>1910</v>
      </c>
      <c r="B86" s="44">
        <v>45268</v>
      </c>
      <c r="C86" s="43" t="s">
        <v>1313</v>
      </c>
      <c r="D86" s="43" t="s">
        <v>1640</v>
      </c>
      <c r="E86" s="43" t="s">
        <v>1807</v>
      </c>
      <c r="F86" s="43">
        <v>1</v>
      </c>
      <c r="G86" s="43">
        <v>773.57</v>
      </c>
      <c r="H86" s="45">
        <v>0.05</v>
      </c>
      <c r="I86" s="43" t="s">
        <v>1829</v>
      </c>
      <c r="J86" s="43">
        <v>734.89</v>
      </c>
    </row>
    <row r="87" spans="1:10">
      <c r="A87" s="43" t="s">
        <v>1911</v>
      </c>
      <c r="B87" s="44">
        <v>45282</v>
      </c>
      <c r="C87" s="43" t="s">
        <v>205</v>
      </c>
      <c r="D87" s="43" t="s">
        <v>1724</v>
      </c>
      <c r="E87" s="43" t="s">
        <v>1779</v>
      </c>
      <c r="F87" s="43">
        <v>4</v>
      </c>
      <c r="G87" s="43">
        <v>127.1</v>
      </c>
      <c r="H87" s="45">
        <v>0.24</v>
      </c>
      <c r="I87" s="43" t="s">
        <v>1829</v>
      </c>
      <c r="J87" s="43">
        <v>386.38400000000001</v>
      </c>
    </row>
    <row r="88" spans="1:10">
      <c r="A88" s="43" t="s">
        <v>1912</v>
      </c>
      <c r="B88" s="44">
        <v>45545</v>
      </c>
      <c r="C88" s="43" t="s">
        <v>957</v>
      </c>
      <c r="D88" s="43" t="s">
        <v>1588</v>
      </c>
      <c r="E88" s="43" t="s">
        <v>1766</v>
      </c>
      <c r="F88" s="43">
        <v>3</v>
      </c>
      <c r="G88" s="43">
        <v>899.58</v>
      </c>
      <c r="H88" s="45">
        <v>0.28000000000000003</v>
      </c>
      <c r="I88" s="43" t="s">
        <v>1826</v>
      </c>
      <c r="J88" s="43">
        <v>1943.0927999999999</v>
      </c>
    </row>
    <row r="89" spans="1:10">
      <c r="A89" s="43" t="s">
        <v>1913</v>
      </c>
      <c r="B89" s="44">
        <v>45755</v>
      </c>
      <c r="C89" s="43" t="s">
        <v>1029</v>
      </c>
      <c r="D89" s="43" t="s">
        <v>1546</v>
      </c>
      <c r="E89" s="43" t="s">
        <v>1789</v>
      </c>
      <c r="F89" s="43">
        <v>3</v>
      </c>
      <c r="G89" s="43">
        <v>964.39</v>
      </c>
      <c r="H89" s="45">
        <v>0.04</v>
      </c>
      <c r="I89" s="43" t="s">
        <v>1824</v>
      </c>
      <c r="J89" s="43">
        <v>2777.4432000000002</v>
      </c>
    </row>
    <row r="90" spans="1:10">
      <c r="A90" s="43" t="s">
        <v>1914</v>
      </c>
      <c r="B90" s="44">
        <v>45588</v>
      </c>
      <c r="C90" s="43" t="s">
        <v>604</v>
      </c>
      <c r="D90" s="43" t="s">
        <v>1624</v>
      </c>
      <c r="E90" s="43" t="s">
        <v>1752</v>
      </c>
      <c r="F90" s="43">
        <v>2</v>
      </c>
      <c r="G90" s="43">
        <v>217.83</v>
      </c>
      <c r="H90" s="45">
        <v>0.14000000000000001</v>
      </c>
      <c r="I90" s="43" t="s">
        <v>1826</v>
      </c>
      <c r="J90" s="43">
        <v>374.66759999999999</v>
      </c>
    </row>
    <row r="91" spans="1:10">
      <c r="A91" s="43" t="s">
        <v>1915</v>
      </c>
      <c r="B91" s="44">
        <v>45848</v>
      </c>
      <c r="C91" s="43" t="s">
        <v>484</v>
      </c>
      <c r="D91" s="43" t="s">
        <v>1582</v>
      </c>
      <c r="E91" s="43" t="s">
        <v>1757</v>
      </c>
      <c r="F91" s="43">
        <v>4</v>
      </c>
      <c r="G91" s="43">
        <v>187.71</v>
      </c>
      <c r="H91" s="45">
        <v>0.06</v>
      </c>
      <c r="I91" s="43" t="s">
        <v>1829</v>
      </c>
      <c r="J91" s="43">
        <v>705.78959999999995</v>
      </c>
    </row>
    <row r="92" spans="1:10">
      <c r="A92" s="43" t="s">
        <v>1916</v>
      </c>
      <c r="B92" s="44">
        <v>45577</v>
      </c>
      <c r="C92" s="43" t="s">
        <v>52</v>
      </c>
      <c r="D92" s="43" t="s">
        <v>1614</v>
      </c>
      <c r="E92" s="43" t="s">
        <v>1810</v>
      </c>
      <c r="F92" s="43">
        <v>2</v>
      </c>
      <c r="G92" s="43">
        <v>350.12</v>
      </c>
      <c r="H92" s="45">
        <v>0.12</v>
      </c>
      <c r="I92" s="43" t="s">
        <v>1829</v>
      </c>
      <c r="J92" s="43">
        <v>616.21119999999996</v>
      </c>
    </row>
    <row r="93" spans="1:10">
      <c r="A93" s="43" t="s">
        <v>1917</v>
      </c>
      <c r="B93" s="44">
        <v>45312</v>
      </c>
      <c r="C93" s="43" t="s">
        <v>1263</v>
      </c>
      <c r="D93" s="43" t="s">
        <v>1580</v>
      </c>
      <c r="E93" s="43" t="s">
        <v>1757</v>
      </c>
      <c r="F93" s="43">
        <v>4</v>
      </c>
      <c r="G93" s="43">
        <v>102.19</v>
      </c>
      <c r="H93" s="45">
        <v>0.17</v>
      </c>
      <c r="I93" s="43" t="s">
        <v>1826</v>
      </c>
      <c r="J93" s="43">
        <v>339.27080000000001</v>
      </c>
    </row>
    <row r="94" spans="1:10">
      <c r="A94" s="43" t="s">
        <v>1918</v>
      </c>
      <c r="B94" s="44">
        <v>45350</v>
      </c>
      <c r="C94" s="43" t="s">
        <v>40</v>
      </c>
      <c r="D94" s="43" t="s">
        <v>1720</v>
      </c>
      <c r="E94" s="43" t="s">
        <v>1769</v>
      </c>
      <c r="F94" s="43">
        <v>1</v>
      </c>
      <c r="G94" s="43">
        <v>696.53</v>
      </c>
      <c r="H94" s="45">
        <v>0.17</v>
      </c>
      <c r="I94" s="43" t="s">
        <v>1824</v>
      </c>
      <c r="J94" s="43">
        <v>578.11989999999992</v>
      </c>
    </row>
    <row r="95" spans="1:10">
      <c r="A95" s="43" t="s">
        <v>1919</v>
      </c>
      <c r="B95" s="44">
        <v>45657</v>
      </c>
      <c r="C95" s="43" t="s">
        <v>241</v>
      </c>
      <c r="D95" s="43" t="s">
        <v>1586</v>
      </c>
      <c r="E95" s="43" t="s">
        <v>1769</v>
      </c>
      <c r="F95" s="43">
        <v>2</v>
      </c>
      <c r="G95" s="43">
        <v>327.52</v>
      </c>
      <c r="H95" s="45">
        <v>0.15</v>
      </c>
      <c r="I95" s="43" t="s">
        <v>1826</v>
      </c>
      <c r="J95" s="43">
        <v>556.78399999999999</v>
      </c>
    </row>
    <row r="96" spans="1:10">
      <c r="A96" s="43" t="s">
        <v>1920</v>
      </c>
      <c r="B96" s="44">
        <v>45530</v>
      </c>
      <c r="C96" s="43" t="s">
        <v>942</v>
      </c>
      <c r="D96" s="43" t="s">
        <v>1742</v>
      </c>
      <c r="E96" s="43" t="s">
        <v>1813</v>
      </c>
      <c r="F96" s="43">
        <v>2</v>
      </c>
      <c r="G96" s="43">
        <v>569.36</v>
      </c>
      <c r="H96" s="45">
        <v>0.01</v>
      </c>
      <c r="I96" s="43" t="s">
        <v>1826</v>
      </c>
      <c r="J96" s="43">
        <v>1127.33</v>
      </c>
    </row>
    <row r="97" spans="1:10">
      <c r="A97" s="43" t="s">
        <v>1921</v>
      </c>
      <c r="B97" s="44">
        <v>45556</v>
      </c>
      <c r="C97" s="43" t="s">
        <v>1011</v>
      </c>
      <c r="D97" s="43" t="s">
        <v>1746</v>
      </c>
      <c r="E97" s="43" t="s">
        <v>1776</v>
      </c>
      <c r="F97" s="43">
        <v>2</v>
      </c>
      <c r="G97" s="43">
        <v>68.290000000000006</v>
      </c>
      <c r="H97" s="45">
        <v>0.14000000000000001</v>
      </c>
      <c r="I97" s="43" t="s">
        <v>1829</v>
      </c>
      <c r="J97" s="43">
        <v>117.4588</v>
      </c>
    </row>
    <row r="98" spans="1:10">
      <c r="A98" s="43" t="s">
        <v>1922</v>
      </c>
      <c r="B98" s="44">
        <v>45523</v>
      </c>
      <c r="C98" s="43" t="s">
        <v>782</v>
      </c>
      <c r="D98" s="43" t="s">
        <v>1648</v>
      </c>
      <c r="E98" s="43" t="s">
        <v>1789</v>
      </c>
      <c r="F98" s="43">
        <v>1</v>
      </c>
      <c r="G98" s="43">
        <v>842.9</v>
      </c>
      <c r="H98" s="45">
        <v>0.06</v>
      </c>
      <c r="I98" s="43" t="s">
        <v>1829</v>
      </c>
      <c r="J98" s="43">
        <v>792.32599999999991</v>
      </c>
    </row>
    <row r="99" spans="1:10">
      <c r="A99" s="43" t="s">
        <v>1923</v>
      </c>
      <c r="B99" s="44">
        <v>45587</v>
      </c>
      <c r="C99" s="43" t="s">
        <v>911</v>
      </c>
      <c r="D99" s="43" t="s">
        <v>1551</v>
      </c>
      <c r="E99" s="43" t="s">
        <v>1766</v>
      </c>
      <c r="F99" s="43">
        <v>3</v>
      </c>
      <c r="G99" s="43">
        <v>751.94</v>
      </c>
      <c r="H99" s="45">
        <v>0.26</v>
      </c>
      <c r="I99" s="43" t="s">
        <v>1826</v>
      </c>
      <c r="J99" s="43">
        <v>1669.3068000000001</v>
      </c>
    </row>
    <row r="100" spans="1:10">
      <c r="A100" s="43" t="s">
        <v>1924</v>
      </c>
      <c r="B100" s="44">
        <v>45580</v>
      </c>
      <c r="C100" s="43" t="s">
        <v>449</v>
      </c>
      <c r="D100" s="43" t="s">
        <v>1660</v>
      </c>
      <c r="E100" s="43" t="s">
        <v>1779</v>
      </c>
      <c r="F100" s="43">
        <v>4</v>
      </c>
      <c r="G100" s="43">
        <v>476.28</v>
      </c>
      <c r="H100" s="45">
        <v>0.17</v>
      </c>
      <c r="I100" s="43" t="s">
        <v>1824</v>
      </c>
      <c r="J100" s="43">
        <v>1581.2496000000001</v>
      </c>
    </row>
    <row r="101" spans="1:10">
      <c r="A101" s="43" t="s">
        <v>1925</v>
      </c>
      <c r="B101" s="44">
        <v>45479</v>
      </c>
      <c r="C101" s="43" t="s">
        <v>1023</v>
      </c>
      <c r="D101" s="43" t="s">
        <v>1656</v>
      </c>
      <c r="E101" s="43" t="s">
        <v>1766</v>
      </c>
      <c r="F101" s="43">
        <v>3</v>
      </c>
      <c r="G101" s="43">
        <v>541.99</v>
      </c>
      <c r="H101" s="45">
        <v>0.24</v>
      </c>
      <c r="I101" s="43" t="s">
        <v>1829</v>
      </c>
      <c r="J101" s="43">
        <v>1235.7372</v>
      </c>
    </row>
    <row r="102" spans="1:10">
      <c r="A102" s="43" t="s">
        <v>1926</v>
      </c>
      <c r="B102" s="44">
        <v>45677</v>
      </c>
      <c r="C102" s="43" t="s">
        <v>1154</v>
      </c>
      <c r="D102" s="43" t="s">
        <v>1614</v>
      </c>
      <c r="E102" s="43" t="s">
        <v>1773</v>
      </c>
      <c r="F102" s="43">
        <v>2</v>
      </c>
      <c r="G102" s="43">
        <v>401.5</v>
      </c>
      <c r="H102" s="45">
        <v>0.18</v>
      </c>
      <c r="I102" s="43" t="s">
        <v>1824</v>
      </c>
      <c r="J102" s="43">
        <v>658.46</v>
      </c>
    </row>
    <row r="103" spans="1:10">
      <c r="A103" s="43" t="s">
        <v>1927</v>
      </c>
      <c r="B103" s="44">
        <v>45453</v>
      </c>
      <c r="C103" s="43" t="s">
        <v>304</v>
      </c>
      <c r="D103" s="43" t="s">
        <v>1598</v>
      </c>
      <c r="E103" s="43" t="s">
        <v>1797</v>
      </c>
      <c r="F103" s="43">
        <v>3</v>
      </c>
      <c r="G103" s="43">
        <v>359.56</v>
      </c>
      <c r="H103" s="45">
        <v>0.17</v>
      </c>
      <c r="I103" s="43" t="s">
        <v>1826</v>
      </c>
      <c r="J103" s="43">
        <v>895.30439999999999</v>
      </c>
    </row>
    <row r="104" spans="1:10">
      <c r="A104" s="43" t="s">
        <v>1928</v>
      </c>
      <c r="B104" s="44">
        <v>45552</v>
      </c>
      <c r="C104" s="43" t="s">
        <v>347</v>
      </c>
      <c r="D104" s="43" t="s">
        <v>1708</v>
      </c>
      <c r="E104" s="43" t="s">
        <v>1794</v>
      </c>
      <c r="F104" s="43">
        <v>2</v>
      </c>
      <c r="G104" s="43">
        <v>471.88</v>
      </c>
      <c r="H104" s="45">
        <v>0.24</v>
      </c>
      <c r="I104" s="43" t="s">
        <v>1826</v>
      </c>
      <c r="J104" s="43">
        <v>717.25760000000002</v>
      </c>
    </row>
    <row r="105" spans="1:10">
      <c r="A105" s="43" t="s">
        <v>1929</v>
      </c>
      <c r="B105" s="44">
        <v>45907</v>
      </c>
      <c r="C105" s="43" t="s">
        <v>601</v>
      </c>
      <c r="D105" s="43" t="s">
        <v>1616</v>
      </c>
      <c r="E105" s="43" t="s">
        <v>1769</v>
      </c>
      <c r="F105" s="43">
        <v>4</v>
      </c>
      <c r="G105" s="43">
        <v>925.19</v>
      </c>
      <c r="H105" s="45">
        <v>0.19</v>
      </c>
      <c r="I105" s="43" t="s">
        <v>1826</v>
      </c>
      <c r="J105" s="43">
        <v>2997.615600000001</v>
      </c>
    </row>
    <row r="106" spans="1:10">
      <c r="A106" s="43" t="s">
        <v>1930</v>
      </c>
      <c r="B106" s="44">
        <v>45330</v>
      </c>
      <c r="C106" s="43" t="s">
        <v>121</v>
      </c>
      <c r="D106" s="43" t="s">
        <v>1720</v>
      </c>
      <c r="E106" s="43" t="s">
        <v>1792</v>
      </c>
      <c r="F106" s="43">
        <v>2</v>
      </c>
      <c r="G106" s="43">
        <v>879.63</v>
      </c>
      <c r="H106" s="45">
        <v>7.0000000000000007E-2</v>
      </c>
      <c r="I106" s="43" t="s">
        <v>1829</v>
      </c>
      <c r="J106" s="43">
        <v>1636.1117999999999</v>
      </c>
    </row>
    <row r="107" spans="1:10">
      <c r="A107" s="43" t="s">
        <v>1931</v>
      </c>
      <c r="B107" s="44">
        <v>45214</v>
      </c>
      <c r="C107" s="43" t="s">
        <v>20</v>
      </c>
      <c r="D107" s="43" t="s">
        <v>1706</v>
      </c>
      <c r="E107" s="43" t="s">
        <v>1807</v>
      </c>
      <c r="F107" s="43">
        <v>2</v>
      </c>
      <c r="G107" s="43">
        <v>418.23</v>
      </c>
      <c r="H107" s="45">
        <v>0.28000000000000003</v>
      </c>
      <c r="I107" s="43" t="s">
        <v>1824</v>
      </c>
      <c r="J107" s="43">
        <v>602.25120000000004</v>
      </c>
    </row>
    <row r="108" spans="1:10">
      <c r="A108" s="43" t="s">
        <v>1932</v>
      </c>
      <c r="B108" s="44">
        <v>45891</v>
      </c>
      <c r="C108" s="43" t="s">
        <v>857</v>
      </c>
      <c r="D108" s="43" t="s">
        <v>1586</v>
      </c>
      <c r="E108" s="43" t="s">
        <v>1810</v>
      </c>
      <c r="F108" s="43">
        <v>3</v>
      </c>
      <c r="G108" s="43">
        <v>551.72</v>
      </c>
      <c r="H108" s="45">
        <v>0.03</v>
      </c>
      <c r="I108" s="43" t="s">
        <v>1829</v>
      </c>
      <c r="J108" s="43">
        <v>1605.5052000000001</v>
      </c>
    </row>
    <row r="109" spans="1:10">
      <c r="A109" s="43" t="s">
        <v>1933</v>
      </c>
      <c r="B109" s="44">
        <v>45323</v>
      </c>
      <c r="C109" s="43" t="s">
        <v>1062</v>
      </c>
      <c r="D109" s="43" t="s">
        <v>1720</v>
      </c>
      <c r="E109" s="43" t="s">
        <v>1779</v>
      </c>
      <c r="F109" s="43">
        <v>4</v>
      </c>
      <c r="G109" s="43">
        <v>525.61</v>
      </c>
      <c r="H109" s="45">
        <v>0.02</v>
      </c>
      <c r="I109" s="43" t="s">
        <v>1826</v>
      </c>
      <c r="J109" s="43">
        <v>2060.3912</v>
      </c>
    </row>
    <row r="110" spans="1:10">
      <c r="A110" s="43" t="s">
        <v>1934</v>
      </c>
      <c r="B110" s="44">
        <v>45785</v>
      </c>
      <c r="C110" s="43" t="s">
        <v>160</v>
      </c>
      <c r="D110" s="43" t="s">
        <v>1592</v>
      </c>
      <c r="E110" s="43" t="s">
        <v>1797</v>
      </c>
      <c r="F110" s="43">
        <v>3</v>
      </c>
      <c r="G110" s="43">
        <v>815.3</v>
      </c>
      <c r="H110" s="45">
        <v>0.03</v>
      </c>
      <c r="I110" s="43" t="s">
        <v>1824</v>
      </c>
      <c r="J110" s="43">
        <v>2372.5230000000001</v>
      </c>
    </row>
    <row r="111" spans="1:10">
      <c r="A111" s="43" t="s">
        <v>1935</v>
      </c>
      <c r="B111" s="44">
        <v>45738</v>
      </c>
      <c r="C111" s="43" t="s">
        <v>696</v>
      </c>
      <c r="D111" s="43" t="s">
        <v>1730</v>
      </c>
      <c r="E111" s="43" t="s">
        <v>1752</v>
      </c>
      <c r="F111" s="43">
        <v>3</v>
      </c>
      <c r="G111" s="43">
        <v>376.46</v>
      </c>
      <c r="H111" s="45">
        <v>0.09</v>
      </c>
      <c r="I111" s="43" t="s">
        <v>1829</v>
      </c>
      <c r="J111" s="43">
        <v>1027.7357999999999</v>
      </c>
    </row>
    <row r="112" spans="1:10">
      <c r="A112" s="43" t="s">
        <v>1936</v>
      </c>
      <c r="B112" s="44">
        <v>45851</v>
      </c>
      <c r="C112" s="43" t="s">
        <v>40</v>
      </c>
      <c r="D112" s="43" t="s">
        <v>1632</v>
      </c>
      <c r="E112" s="43" t="s">
        <v>1782</v>
      </c>
      <c r="F112" s="43">
        <v>4</v>
      </c>
      <c r="G112" s="43">
        <v>239.83</v>
      </c>
      <c r="H112" s="45">
        <v>0.08</v>
      </c>
      <c r="I112" s="43" t="s">
        <v>1824</v>
      </c>
      <c r="J112" s="43">
        <v>882.57440000000008</v>
      </c>
    </row>
    <row r="113" spans="1:10">
      <c r="A113" s="43" t="s">
        <v>1937</v>
      </c>
      <c r="B113" s="44">
        <v>45798</v>
      </c>
      <c r="C113" s="43" t="s">
        <v>414</v>
      </c>
      <c r="D113" s="43" t="s">
        <v>1728</v>
      </c>
      <c r="E113" s="43" t="s">
        <v>1766</v>
      </c>
      <c r="F113" s="43">
        <v>2</v>
      </c>
      <c r="G113" s="43">
        <v>845.71</v>
      </c>
      <c r="H113" s="45">
        <v>0.01</v>
      </c>
      <c r="I113" s="43" t="s">
        <v>1826</v>
      </c>
      <c r="J113" s="43">
        <v>1674.5057999999999</v>
      </c>
    </row>
    <row r="114" spans="1:10">
      <c r="A114" s="43" t="s">
        <v>1938</v>
      </c>
      <c r="B114" s="44">
        <v>45705</v>
      </c>
      <c r="C114" s="43" t="s">
        <v>314</v>
      </c>
      <c r="D114" s="43" t="s">
        <v>1700</v>
      </c>
      <c r="E114" s="43" t="s">
        <v>1797</v>
      </c>
      <c r="F114" s="43">
        <v>3</v>
      </c>
      <c r="G114" s="43">
        <v>948.69</v>
      </c>
      <c r="H114" s="45">
        <v>0.28999999999999998</v>
      </c>
      <c r="I114" s="43" t="s">
        <v>1824</v>
      </c>
      <c r="J114" s="43">
        <v>2020.7097000000001</v>
      </c>
    </row>
    <row r="115" spans="1:10">
      <c r="A115" s="43" t="s">
        <v>1939</v>
      </c>
      <c r="B115" s="44">
        <v>45413</v>
      </c>
      <c r="C115" s="43" t="s">
        <v>1440</v>
      </c>
      <c r="D115" s="43" t="s">
        <v>1602</v>
      </c>
      <c r="E115" s="43" t="s">
        <v>1789</v>
      </c>
      <c r="F115" s="43">
        <v>1</v>
      </c>
      <c r="G115" s="43">
        <v>281.97000000000003</v>
      </c>
      <c r="H115" s="45">
        <v>0.2</v>
      </c>
      <c r="I115" s="43" t="s">
        <v>1826</v>
      </c>
      <c r="J115" s="43">
        <v>225.57599999999999</v>
      </c>
    </row>
    <row r="116" spans="1:10">
      <c r="A116" s="43" t="s">
        <v>1940</v>
      </c>
      <c r="B116" s="44">
        <v>45482</v>
      </c>
      <c r="C116" s="43" t="s">
        <v>511</v>
      </c>
      <c r="D116" s="43" t="s">
        <v>1730</v>
      </c>
      <c r="E116" s="43" t="s">
        <v>1769</v>
      </c>
      <c r="F116" s="43">
        <v>2</v>
      </c>
      <c r="G116" s="43">
        <v>731.01</v>
      </c>
      <c r="H116" s="45">
        <v>0.05</v>
      </c>
      <c r="I116" s="43" t="s">
        <v>1826</v>
      </c>
      <c r="J116" s="43">
        <v>1388.9190000000001</v>
      </c>
    </row>
    <row r="117" spans="1:10">
      <c r="A117" s="43" t="s">
        <v>1941</v>
      </c>
      <c r="B117" s="44">
        <v>45925</v>
      </c>
      <c r="C117" s="43" t="s">
        <v>821</v>
      </c>
      <c r="D117" s="43" t="s">
        <v>1718</v>
      </c>
      <c r="E117" s="43" t="s">
        <v>1779</v>
      </c>
      <c r="F117" s="43">
        <v>4</v>
      </c>
      <c r="G117" s="43">
        <v>930.85</v>
      </c>
      <c r="H117" s="45">
        <v>0.13</v>
      </c>
      <c r="I117" s="43" t="s">
        <v>1826</v>
      </c>
      <c r="J117" s="43">
        <v>3239.3580000000002</v>
      </c>
    </row>
    <row r="118" spans="1:10">
      <c r="A118" s="43" t="s">
        <v>1942</v>
      </c>
      <c r="B118" s="44">
        <v>45420</v>
      </c>
      <c r="C118" s="43" t="s">
        <v>1301</v>
      </c>
      <c r="D118" s="43" t="s">
        <v>1551</v>
      </c>
      <c r="E118" s="43" t="s">
        <v>1782</v>
      </c>
      <c r="F118" s="43">
        <v>4</v>
      </c>
      <c r="G118" s="43">
        <v>770.77</v>
      </c>
      <c r="H118" s="45">
        <v>0.22</v>
      </c>
      <c r="I118" s="43" t="s">
        <v>1824</v>
      </c>
      <c r="J118" s="43">
        <v>2404.8024</v>
      </c>
    </row>
    <row r="119" spans="1:10">
      <c r="A119" s="43" t="s">
        <v>1943</v>
      </c>
      <c r="B119" s="44">
        <v>45554</v>
      </c>
      <c r="C119" s="43" t="s">
        <v>247</v>
      </c>
      <c r="D119" s="43" t="s">
        <v>1640</v>
      </c>
      <c r="E119" s="43" t="s">
        <v>1769</v>
      </c>
      <c r="F119" s="43">
        <v>3</v>
      </c>
      <c r="G119" s="43">
        <v>479.63</v>
      </c>
      <c r="H119" s="45">
        <v>0.3</v>
      </c>
      <c r="I119" s="43" t="s">
        <v>1826</v>
      </c>
      <c r="J119" s="43">
        <v>1007.223</v>
      </c>
    </row>
    <row r="120" spans="1:10">
      <c r="A120" s="43" t="s">
        <v>1944</v>
      </c>
      <c r="B120" s="44">
        <v>45405</v>
      </c>
      <c r="C120" s="43" t="s">
        <v>372</v>
      </c>
      <c r="D120" s="43" t="s">
        <v>1626</v>
      </c>
      <c r="E120" s="43" t="s">
        <v>1792</v>
      </c>
      <c r="F120" s="43">
        <v>1</v>
      </c>
      <c r="G120" s="43">
        <v>165</v>
      </c>
      <c r="H120" s="45">
        <v>0.3</v>
      </c>
      <c r="I120" s="43" t="s">
        <v>1829</v>
      </c>
      <c r="J120" s="43">
        <v>115.5</v>
      </c>
    </row>
    <row r="121" spans="1:10">
      <c r="A121" s="43" t="s">
        <v>1945</v>
      </c>
      <c r="B121" s="44">
        <v>45503</v>
      </c>
      <c r="C121" s="43" t="s">
        <v>529</v>
      </c>
      <c r="D121" s="43" t="s">
        <v>1586</v>
      </c>
      <c r="E121" s="43" t="s">
        <v>1782</v>
      </c>
      <c r="F121" s="43">
        <v>2</v>
      </c>
      <c r="G121" s="43">
        <v>151.51</v>
      </c>
      <c r="H121" s="45">
        <v>0.28999999999999998</v>
      </c>
      <c r="I121" s="43" t="s">
        <v>1829</v>
      </c>
      <c r="J121" s="43">
        <v>215.14420000000001</v>
      </c>
    </row>
    <row r="122" spans="1:10">
      <c r="A122" s="43" t="s">
        <v>1946</v>
      </c>
      <c r="B122" s="44">
        <v>45274</v>
      </c>
      <c r="C122" s="43" t="s">
        <v>743</v>
      </c>
      <c r="D122" s="43" t="s">
        <v>1610</v>
      </c>
      <c r="E122" s="43" t="s">
        <v>1807</v>
      </c>
      <c r="F122" s="43">
        <v>2</v>
      </c>
      <c r="G122" s="43">
        <v>872.93</v>
      </c>
      <c r="H122" s="45">
        <v>0.28999999999999998</v>
      </c>
      <c r="I122" s="43" t="s">
        <v>1829</v>
      </c>
      <c r="J122" s="43">
        <v>1239.5606</v>
      </c>
    </row>
    <row r="123" spans="1:10">
      <c r="A123" s="43" t="s">
        <v>1947</v>
      </c>
      <c r="B123" s="44">
        <v>45558</v>
      </c>
      <c r="C123" s="43" t="s">
        <v>842</v>
      </c>
      <c r="D123" s="43" t="s">
        <v>1592</v>
      </c>
      <c r="E123" s="43" t="s">
        <v>1789</v>
      </c>
      <c r="F123" s="43">
        <v>3</v>
      </c>
      <c r="G123" s="43">
        <v>432.4</v>
      </c>
      <c r="H123" s="45">
        <v>0.04</v>
      </c>
      <c r="I123" s="43" t="s">
        <v>1824</v>
      </c>
      <c r="J123" s="43">
        <v>1245.3119999999999</v>
      </c>
    </row>
    <row r="124" spans="1:10">
      <c r="A124" s="43" t="s">
        <v>1948</v>
      </c>
      <c r="B124" s="44">
        <v>45886</v>
      </c>
      <c r="C124" s="43" t="s">
        <v>1062</v>
      </c>
      <c r="D124" s="43" t="s">
        <v>1648</v>
      </c>
      <c r="E124" s="43" t="s">
        <v>1779</v>
      </c>
      <c r="F124" s="43">
        <v>2</v>
      </c>
      <c r="G124" s="43">
        <v>197.76</v>
      </c>
      <c r="H124" s="45">
        <v>0.04</v>
      </c>
      <c r="I124" s="43" t="s">
        <v>1824</v>
      </c>
      <c r="J124" s="43">
        <v>379.69920000000002</v>
      </c>
    </row>
    <row r="125" spans="1:10">
      <c r="A125" s="43" t="s">
        <v>1949</v>
      </c>
      <c r="B125" s="44">
        <v>45674</v>
      </c>
      <c r="C125" s="43" t="s">
        <v>1466</v>
      </c>
      <c r="D125" s="43" t="s">
        <v>1628</v>
      </c>
      <c r="E125" s="43" t="s">
        <v>1761</v>
      </c>
      <c r="F125" s="43">
        <v>3</v>
      </c>
      <c r="G125" s="43">
        <v>334.6</v>
      </c>
      <c r="H125" s="45">
        <v>0.11</v>
      </c>
      <c r="I125" s="43" t="s">
        <v>1826</v>
      </c>
      <c r="J125" s="43">
        <v>893.38200000000006</v>
      </c>
    </row>
    <row r="126" spans="1:10">
      <c r="A126" s="43" t="s">
        <v>1950</v>
      </c>
      <c r="B126" s="44">
        <v>45777</v>
      </c>
      <c r="C126" s="43" t="s">
        <v>314</v>
      </c>
      <c r="D126" s="43" t="s">
        <v>1576</v>
      </c>
      <c r="E126" s="43" t="s">
        <v>1766</v>
      </c>
      <c r="F126" s="43">
        <v>2</v>
      </c>
      <c r="G126" s="43">
        <v>44.35</v>
      </c>
      <c r="H126" s="45">
        <v>0.2</v>
      </c>
      <c r="I126" s="43" t="s">
        <v>1829</v>
      </c>
      <c r="J126" s="43">
        <v>70.960000000000008</v>
      </c>
    </row>
    <row r="127" spans="1:10">
      <c r="A127" s="43" t="s">
        <v>1951</v>
      </c>
      <c r="B127" s="44">
        <v>45598</v>
      </c>
      <c r="C127" s="43" t="s">
        <v>1530</v>
      </c>
      <c r="D127" s="43" t="s">
        <v>1562</v>
      </c>
      <c r="E127" s="43" t="s">
        <v>1776</v>
      </c>
      <c r="F127" s="43">
        <v>1</v>
      </c>
      <c r="G127" s="43">
        <v>846.31</v>
      </c>
      <c r="H127" s="45">
        <v>0.05</v>
      </c>
      <c r="I127" s="43" t="s">
        <v>1826</v>
      </c>
      <c r="J127" s="43">
        <v>803.9944999999999</v>
      </c>
    </row>
    <row r="128" spans="1:10">
      <c r="A128" s="43" t="s">
        <v>1952</v>
      </c>
      <c r="B128" s="44">
        <v>45884</v>
      </c>
      <c r="C128" s="43" t="s">
        <v>449</v>
      </c>
      <c r="D128" s="43" t="s">
        <v>1618</v>
      </c>
      <c r="E128" s="43" t="s">
        <v>1794</v>
      </c>
      <c r="F128" s="43">
        <v>1</v>
      </c>
      <c r="G128" s="43">
        <v>996.48</v>
      </c>
      <c r="H128" s="45">
        <v>7.0000000000000007E-2</v>
      </c>
      <c r="I128" s="43" t="s">
        <v>1829</v>
      </c>
      <c r="J128" s="43">
        <v>926.7263999999999</v>
      </c>
    </row>
    <row r="129" spans="1:10">
      <c r="A129" s="43" t="s">
        <v>1953</v>
      </c>
      <c r="B129" s="44">
        <v>45916</v>
      </c>
      <c r="C129" s="43" t="s">
        <v>881</v>
      </c>
      <c r="D129" s="43" t="s">
        <v>1734</v>
      </c>
      <c r="E129" s="43" t="s">
        <v>1776</v>
      </c>
      <c r="F129" s="43">
        <v>3</v>
      </c>
      <c r="G129" s="43">
        <v>949.19</v>
      </c>
      <c r="H129" s="45">
        <v>0.03</v>
      </c>
      <c r="I129" s="43" t="s">
        <v>1829</v>
      </c>
      <c r="J129" s="43">
        <v>2762.1428999999998</v>
      </c>
    </row>
    <row r="130" spans="1:10">
      <c r="A130" s="43" t="s">
        <v>1954</v>
      </c>
      <c r="B130" s="44">
        <v>45347</v>
      </c>
      <c r="C130" s="43" t="s">
        <v>1238</v>
      </c>
      <c r="D130" s="43" t="s">
        <v>1736</v>
      </c>
      <c r="E130" s="43" t="s">
        <v>1786</v>
      </c>
      <c r="F130" s="43">
        <v>2</v>
      </c>
      <c r="G130" s="43">
        <v>724.97</v>
      </c>
      <c r="H130" s="45">
        <v>0.1</v>
      </c>
      <c r="I130" s="43" t="s">
        <v>1824</v>
      </c>
      <c r="J130" s="43">
        <v>1304.9459999999999</v>
      </c>
    </row>
    <row r="131" spans="1:10">
      <c r="A131" s="43" t="s">
        <v>1955</v>
      </c>
      <c r="B131" s="44">
        <v>45723</v>
      </c>
      <c r="C131" s="43" t="s">
        <v>993</v>
      </c>
      <c r="D131" s="43" t="s">
        <v>1546</v>
      </c>
      <c r="E131" s="43" t="s">
        <v>1804</v>
      </c>
      <c r="F131" s="43">
        <v>1</v>
      </c>
      <c r="G131" s="43">
        <v>783.25</v>
      </c>
      <c r="H131" s="45">
        <v>0.3</v>
      </c>
      <c r="I131" s="43" t="s">
        <v>1824</v>
      </c>
      <c r="J131" s="43">
        <v>548.27499999999998</v>
      </c>
    </row>
    <row r="132" spans="1:10">
      <c r="A132" s="43" t="s">
        <v>1956</v>
      </c>
      <c r="B132" s="44">
        <v>45495</v>
      </c>
      <c r="C132" s="43" t="s">
        <v>1077</v>
      </c>
      <c r="D132" s="43" t="s">
        <v>1582</v>
      </c>
      <c r="E132" s="43" t="s">
        <v>1766</v>
      </c>
      <c r="F132" s="43">
        <v>1</v>
      </c>
      <c r="G132" s="43">
        <v>942.38</v>
      </c>
      <c r="H132" s="45">
        <v>0.17</v>
      </c>
      <c r="I132" s="43" t="s">
        <v>1824</v>
      </c>
      <c r="J132" s="43">
        <v>782.17539999999997</v>
      </c>
    </row>
    <row r="133" spans="1:10">
      <c r="A133" s="43" t="s">
        <v>1957</v>
      </c>
      <c r="B133" s="44">
        <v>45444</v>
      </c>
      <c r="C133" s="43" t="s">
        <v>1524</v>
      </c>
      <c r="D133" s="43" t="s">
        <v>1650</v>
      </c>
      <c r="E133" s="43" t="s">
        <v>1792</v>
      </c>
      <c r="F133" s="43">
        <v>3</v>
      </c>
      <c r="G133" s="43">
        <v>298.35000000000002</v>
      </c>
      <c r="H133" s="45">
        <v>0.05</v>
      </c>
      <c r="I133" s="43" t="s">
        <v>1829</v>
      </c>
      <c r="J133" s="43">
        <v>850.29750000000001</v>
      </c>
    </row>
    <row r="134" spans="1:10">
      <c r="A134" s="43" t="s">
        <v>1958</v>
      </c>
      <c r="B134" s="44">
        <v>45662</v>
      </c>
      <c r="C134" s="43" t="s">
        <v>547</v>
      </c>
      <c r="D134" s="43" t="s">
        <v>1644</v>
      </c>
      <c r="E134" s="43" t="s">
        <v>1794</v>
      </c>
      <c r="F134" s="43">
        <v>4</v>
      </c>
      <c r="G134" s="43">
        <v>950.04</v>
      </c>
      <c r="H134" s="45">
        <v>0.13</v>
      </c>
      <c r="I134" s="43" t="s">
        <v>1826</v>
      </c>
      <c r="J134" s="43">
        <v>3306.1392000000001</v>
      </c>
    </row>
    <row r="135" spans="1:10">
      <c r="A135" s="43" t="s">
        <v>1959</v>
      </c>
      <c r="B135" s="44">
        <v>45910</v>
      </c>
      <c r="C135" s="43" t="s">
        <v>1035</v>
      </c>
      <c r="D135" s="43" t="s">
        <v>1662</v>
      </c>
      <c r="E135" s="43" t="s">
        <v>1769</v>
      </c>
      <c r="F135" s="43">
        <v>2</v>
      </c>
      <c r="G135" s="43">
        <v>267.19</v>
      </c>
      <c r="H135" s="45">
        <v>7.0000000000000007E-2</v>
      </c>
      <c r="I135" s="43" t="s">
        <v>1824</v>
      </c>
      <c r="J135" s="43">
        <v>496.97340000000003</v>
      </c>
    </row>
    <row r="136" spans="1:10">
      <c r="A136" s="43" t="s">
        <v>1960</v>
      </c>
      <c r="B136" s="44">
        <v>45827</v>
      </c>
      <c r="C136" s="43" t="s">
        <v>657</v>
      </c>
      <c r="D136" s="43" t="s">
        <v>1722</v>
      </c>
      <c r="E136" s="43" t="s">
        <v>1801</v>
      </c>
      <c r="F136" s="43">
        <v>4</v>
      </c>
      <c r="G136" s="43">
        <v>72.63</v>
      </c>
      <c r="H136" s="45">
        <v>0.06</v>
      </c>
      <c r="I136" s="43" t="s">
        <v>1826</v>
      </c>
      <c r="J136" s="43">
        <v>273.08879999999999</v>
      </c>
    </row>
    <row r="137" spans="1:10">
      <c r="A137" s="43" t="s">
        <v>1961</v>
      </c>
      <c r="B137" s="44">
        <v>45544</v>
      </c>
      <c r="C137" s="43" t="s">
        <v>1325</v>
      </c>
      <c r="D137" s="43" t="s">
        <v>1654</v>
      </c>
      <c r="E137" s="43" t="s">
        <v>1773</v>
      </c>
      <c r="F137" s="43">
        <v>3</v>
      </c>
      <c r="G137" s="43">
        <v>576.52</v>
      </c>
      <c r="H137" s="45">
        <v>0.22</v>
      </c>
      <c r="I137" s="43" t="s">
        <v>1829</v>
      </c>
      <c r="J137" s="43">
        <v>1349.0568000000001</v>
      </c>
    </row>
    <row r="138" spans="1:10">
      <c r="A138" s="43" t="s">
        <v>1962</v>
      </c>
      <c r="B138" s="44">
        <v>45751</v>
      </c>
      <c r="C138" s="43" t="s">
        <v>1095</v>
      </c>
      <c r="D138" s="43" t="s">
        <v>1690</v>
      </c>
      <c r="E138" s="43" t="s">
        <v>1786</v>
      </c>
      <c r="F138" s="43">
        <v>3</v>
      </c>
      <c r="G138" s="43">
        <v>849.36</v>
      </c>
      <c r="H138" s="45">
        <v>0.03</v>
      </c>
      <c r="I138" s="43" t="s">
        <v>1824</v>
      </c>
      <c r="J138" s="43">
        <v>2471.6376</v>
      </c>
    </row>
    <row r="139" spans="1:10">
      <c r="A139" s="43" t="s">
        <v>1963</v>
      </c>
      <c r="B139" s="44">
        <v>45392</v>
      </c>
      <c r="C139" s="43" t="s">
        <v>1458</v>
      </c>
      <c r="D139" s="43" t="s">
        <v>1648</v>
      </c>
      <c r="E139" s="43" t="s">
        <v>1776</v>
      </c>
      <c r="F139" s="43">
        <v>1</v>
      </c>
      <c r="G139" s="43">
        <v>245.85</v>
      </c>
      <c r="H139" s="45">
        <v>0.18</v>
      </c>
      <c r="I139" s="43" t="s">
        <v>1829</v>
      </c>
      <c r="J139" s="43">
        <v>201.59700000000001</v>
      </c>
    </row>
    <row r="140" spans="1:10">
      <c r="A140" s="43" t="s">
        <v>1964</v>
      </c>
      <c r="B140" s="44">
        <v>45589</v>
      </c>
      <c r="C140" s="43" t="s">
        <v>589</v>
      </c>
      <c r="D140" s="43" t="s">
        <v>1742</v>
      </c>
      <c r="E140" s="43" t="s">
        <v>1789</v>
      </c>
      <c r="F140" s="43">
        <v>3</v>
      </c>
      <c r="G140" s="43">
        <v>237.68</v>
      </c>
      <c r="H140" s="45">
        <v>0.1</v>
      </c>
      <c r="I140" s="43" t="s">
        <v>1829</v>
      </c>
      <c r="J140" s="43">
        <v>641.73599999999999</v>
      </c>
    </row>
    <row r="141" spans="1:10">
      <c r="A141" s="43" t="s">
        <v>1965</v>
      </c>
      <c r="B141" s="44">
        <v>45756</v>
      </c>
      <c r="C141" s="43" t="s">
        <v>1059</v>
      </c>
      <c r="D141" s="43" t="s">
        <v>1690</v>
      </c>
      <c r="E141" s="43" t="s">
        <v>1799</v>
      </c>
      <c r="F141" s="43">
        <v>4</v>
      </c>
      <c r="G141" s="43">
        <v>715.85</v>
      </c>
      <c r="H141" s="45">
        <v>0.25</v>
      </c>
      <c r="I141" s="43" t="s">
        <v>1826</v>
      </c>
      <c r="J141" s="43">
        <v>2147.5500000000002</v>
      </c>
    </row>
    <row r="142" spans="1:10">
      <c r="A142" s="43" t="s">
        <v>1966</v>
      </c>
      <c r="B142" s="44">
        <v>45255</v>
      </c>
      <c r="C142" s="43" t="s">
        <v>568</v>
      </c>
      <c r="D142" s="43" t="s">
        <v>1728</v>
      </c>
      <c r="E142" s="43" t="s">
        <v>1773</v>
      </c>
      <c r="F142" s="43">
        <v>2</v>
      </c>
      <c r="G142" s="43">
        <v>478.85</v>
      </c>
      <c r="H142" s="45">
        <v>0.01</v>
      </c>
      <c r="I142" s="43" t="s">
        <v>1829</v>
      </c>
      <c r="J142" s="43">
        <v>948.12300000000005</v>
      </c>
    </row>
    <row r="143" spans="1:10">
      <c r="A143" s="43" t="s">
        <v>1967</v>
      </c>
      <c r="B143" s="44">
        <v>45718</v>
      </c>
      <c r="C143" s="43" t="s">
        <v>396</v>
      </c>
      <c r="D143" s="43" t="s">
        <v>1642</v>
      </c>
      <c r="E143" s="43" t="s">
        <v>1752</v>
      </c>
      <c r="F143" s="43">
        <v>1</v>
      </c>
      <c r="G143" s="43">
        <v>503.95</v>
      </c>
      <c r="H143" s="45">
        <v>0.26</v>
      </c>
      <c r="I143" s="43" t="s">
        <v>1829</v>
      </c>
      <c r="J143" s="43">
        <v>372.923</v>
      </c>
    </row>
    <row r="144" spans="1:10">
      <c r="A144" s="43" t="s">
        <v>1968</v>
      </c>
      <c r="B144" s="44">
        <v>45573</v>
      </c>
      <c r="C144" s="43" t="s">
        <v>1243</v>
      </c>
      <c r="D144" s="43" t="s">
        <v>1680</v>
      </c>
      <c r="E144" s="43" t="s">
        <v>1794</v>
      </c>
      <c r="F144" s="43">
        <v>2</v>
      </c>
      <c r="G144" s="43">
        <v>975.48</v>
      </c>
      <c r="H144" s="45">
        <v>0.26</v>
      </c>
      <c r="I144" s="43" t="s">
        <v>1829</v>
      </c>
      <c r="J144" s="43">
        <v>1443.7103999999999</v>
      </c>
    </row>
    <row r="145" spans="1:10">
      <c r="A145" s="43" t="s">
        <v>1969</v>
      </c>
      <c r="B145" s="44">
        <v>45884</v>
      </c>
      <c r="C145" s="43" t="s">
        <v>1249</v>
      </c>
      <c r="D145" s="43" t="s">
        <v>1616</v>
      </c>
      <c r="E145" s="43" t="s">
        <v>1804</v>
      </c>
      <c r="F145" s="43">
        <v>4</v>
      </c>
      <c r="G145" s="43">
        <v>450.12</v>
      </c>
      <c r="H145" s="45">
        <v>0.28999999999999998</v>
      </c>
      <c r="I145" s="43" t="s">
        <v>1829</v>
      </c>
      <c r="J145" s="43">
        <v>1278.3407999999999</v>
      </c>
    </row>
    <row r="146" spans="1:10">
      <c r="A146" s="43" t="s">
        <v>1970</v>
      </c>
      <c r="B146" s="44">
        <v>45448</v>
      </c>
      <c r="C146" s="43" t="s">
        <v>1349</v>
      </c>
      <c r="D146" s="43" t="s">
        <v>1620</v>
      </c>
      <c r="E146" s="43" t="s">
        <v>1782</v>
      </c>
      <c r="F146" s="43">
        <v>3</v>
      </c>
      <c r="G146" s="43">
        <v>237.24</v>
      </c>
      <c r="H146" s="45">
        <v>0.24</v>
      </c>
      <c r="I146" s="43" t="s">
        <v>1826</v>
      </c>
      <c r="J146" s="43">
        <v>540.90719999999999</v>
      </c>
    </row>
    <row r="147" spans="1:10">
      <c r="A147" s="43" t="s">
        <v>1971</v>
      </c>
      <c r="B147" s="44">
        <v>45522</v>
      </c>
      <c r="C147" s="43" t="s">
        <v>1417</v>
      </c>
      <c r="D147" s="43" t="s">
        <v>1656</v>
      </c>
      <c r="E147" s="43" t="s">
        <v>1801</v>
      </c>
      <c r="F147" s="43">
        <v>2</v>
      </c>
      <c r="G147" s="43">
        <v>536.84</v>
      </c>
      <c r="H147" s="45">
        <v>0.09</v>
      </c>
      <c r="I147" s="43" t="s">
        <v>1829</v>
      </c>
      <c r="J147" s="43">
        <v>977.04880000000014</v>
      </c>
    </row>
    <row r="148" spans="1:10">
      <c r="A148" s="43" t="s">
        <v>1972</v>
      </c>
      <c r="B148" s="44">
        <v>45626</v>
      </c>
      <c r="C148" s="43" t="s">
        <v>1371</v>
      </c>
      <c r="D148" s="43" t="s">
        <v>1620</v>
      </c>
      <c r="E148" s="43" t="s">
        <v>1813</v>
      </c>
      <c r="F148" s="43">
        <v>3</v>
      </c>
      <c r="G148" s="43">
        <v>584.41</v>
      </c>
      <c r="H148" s="45">
        <v>0</v>
      </c>
      <c r="I148" s="43" t="s">
        <v>1829</v>
      </c>
      <c r="J148" s="43">
        <v>1753.23</v>
      </c>
    </row>
    <row r="149" spans="1:10">
      <c r="A149" s="43" t="s">
        <v>1973</v>
      </c>
      <c r="B149" s="44">
        <v>45617</v>
      </c>
      <c r="C149" s="43" t="s">
        <v>932</v>
      </c>
      <c r="D149" s="43" t="s">
        <v>1712</v>
      </c>
      <c r="E149" s="43" t="s">
        <v>1813</v>
      </c>
      <c r="F149" s="43">
        <v>1</v>
      </c>
      <c r="G149" s="43">
        <v>653.87</v>
      </c>
      <c r="H149" s="45">
        <v>0.14000000000000001</v>
      </c>
      <c r="I149" s="43" t="s">
        <v>1826</v>
      </c>
      <c r="J149" s="43">
        <v>562.32820000000004</v>
      </c>
    </row>
    <row r="150" spans="1:10">
      <c r="A150" s="43" t="s">
        <v>1974</v>
      </c>
      <c r="B150" s="44">
        <v>45878</v>
      </c>
      <c r="C150" s="43" t="s">
        <v>1516</v>
      </c>
      <c r="D150" s="43" t="s">
        <v>1722</v>
      </c>
      <c r="E150" s="43" t="s">
        <v>1752</v>
      </c>
      <c r="F150" s="43">
        <v>1</v>
      </c>
      <c r="G150" s="43">
        <v>652.03</v>
      </c>
      <c r="H150" s="45">
        <v>0.27</v>
      </c>
      <c r="I150" s="43" t="s">
        <v>1824</v>
      </c>
      <c r="J150" s="43">
        <v>475.9819</v>
      </c>
    </row>
    <row r="151" spans="1:10">
      <c r="A151" s="43" t="s">
        <v>1975</v>
      </c>
      <c r="B151" s="44">
        <v>45502</v>
      </c>
      <c r="C151" s="43" t="s">
        <v>335</v>
      </c>
      <c r="D151" s="43" t="s">
        <v>1555</v>
      </c>
      <c r="E151" s="43" t="s">
        <v>1794</v>
      </c>
      <c r="F151" s="43">
        <v>3</v>
      </c>
      <c r="G151" s="43">
        <v>513.36</v>
      </c>
      <c r="H151" s="45">
        <v>7.0000000000000007E-2</v>
      </c>
      <c r="I151" s="43" t="s">
        <v>1829</v>
      </c>
      <c r="J151" s="43">
        <v>1432.2744</v>
      </c>
    </row>
    <row r="152" spans="1:10">
      <c r="A152" s="43" t="s">
        <v>1976</v>
      </c>
      <c r="B152" s="44">
        <v>45433</v>
      </c>
      <c r="C152" s="43" t="s">
        <v>251</v>
      </c>
      <c r="D152" s="43" t="s">
        <v>1652</v>
      </c>
      <c r="E152" s="43" t="s">
        <v>1773</v>
      </c>
      <c r="F152" s="43">
        <v>4</v>
      </c>
      <c r="G152" s="43">
        <v>355.64</v>
      </c>
      <c r="H152" s="45">
        <v>0.16</v>
      </c>
      <c r="I152" s="43" t="s">
        <v>1829</v>
      </c>
      <c r="J152" s="43">
        <v>1194.9503999999999</v>
      </c>
    </row>
    <row r="153" spans="1:10">
      <c r="A153" s="43" t="s">
        <v>1977</v>
      </c>
      <c r="B153" s="44">
        <v>45594</v>
      </c>
      <c r="C153" s="43" t="s">
        <v>97</v>
      </c>
      <c r="D153" s="43" t="s">
        <v>1574</v>
      </c>
      <c r="E153" s="43" t="s">
        <v>1782</v>
      </c>
      <c r="F153" s="43">
        <v>4</v>
      </c>
      <c r="G153" s="43">
        <v>535.4</v>
      </c>
      <c r="H153" s="45">
        <v>0.26</v>
      </c>
      <c r="I153" s="43" t="s">
        <v>1826</v>
      </c>
      <c r="J153" s="43">
        <v>1584.7840000000001</v>
      </c>
    </row>
    <row r="154" spans="1:10">
      <c r="A154" s="43" t="s">
        <v>1978</v>
      </c>
      <c r="B154" s="44">
        <v>45798</v>
      </c>
      <c r="C154" s="43" t="s">
        <v>779</v>
      </c>
      <c r="D154" s="43" t="s">
        <v>1686</v>
      </c>
      <c r="E154" s="43" t="s">
        <v>1813</v>
      </c>
      <c r="F154" s="43">
        <v>2</v>
      </c>
      <c r="G154" s="43">
        <v>108.74</v>
      </c>
      <c r="H154" s="45">
        <v>0.11</v>
      </c>
      <c r="I154" s="43" t="s">
        <v>1826</v>
      </c>
      <c r="J154" s="43">
        <v>193.55719999999999</v>
      </c>
    </row>
    <row r="155" spans="1:10">
      <c r="A155" s="43" t="s">
        <v>1979</v>
      </c>
      <c r="B155" s="44">
        <v>45579</v>
      </c>
      <c r="C155" s="43" t="s">
        <v>990</v>
      </c>
      <c r="D155" s="43" t="s">
        <v>1570</v>
      </c>
      <c r="E155" s="43" t="s">
        <v>1813</v>
      </c>
      <c r="F155" s="43">
        <v>3</v>
      </c>
      <c r="G155" s="43">
        <v>591.98</v>
      </c>
      <c r="H155" s="45">
        <v>0.16</v>
      </c>
      <c r="I155" s="43" t="s">
        <v>1824</v>
      </c>
      <c r="J155" s="43">
        <v>1491.7896000000001</v>
      </c>
    </row>
    <row r="156" spans="1:10">
      <c r="A156" s="43" t="s">
        <v>1980</v>
      </c>
      <c r="B156" s="44">
        <v>45613</v>
      </c>
      <c r="C156" s="43" t="s">
        <v>1260</v>
      </c>
      <c r="D156" s="43" t="s">
        <v>1644</v>
      </c>
      <c r="E156" s="43" t="s">
        <v>1761</v>
      </c>
      <c r="F156" s="43">
        <v>1</v>
      </c>
      <c r="G156" s="43">
        <v>345.06</v>
      </c>
      <c r="H156" s="45">
        <v>0.13</v>
      </c>
      <c r="I156" s="43" t="s">
        <v>1829</v>
      </c>
      <c r="J156" s="43">
        <v>300.2022</v>
      </c>
    </row>
    <row r="157" spans="1:10">
      <c r="A157" s="43" t="s">
        <v>1981</v>
      </c>
      <c r="B157" s="44">
        <v>45745</v>
      </c>
      <c r="C157" s="43" t="s">
        <v>969</v>
      </c>
      <c r="D157" s="43" t="s">
        <v>1734</v>
      </c>
      <c r="E157" s="43" t="s">
        <v>1794</v>
      </c>
      <c r="F157" s="43">
        <v>4</v>
      </c>
      <c r="G157" s="43">
        <v>986.41</v>
      </c>
      <c r="H157" s="45">
        <v>0.22</v>
      </c>
      <c r="I157" s="43" t="s">
        <v>1824</v>
      </c>
      <c r="J157" s="43">
        <v>3077.5992000000001</v>
      </c>
    </row>
    <row r="158" spans="1:10">
      <c r="A158" s="43" t="s">
        <v>1982</v>
      </c>
      <c r="B158" s="44">
        <v>45494</v>
      </c>
      <c r="C158" s="43" t="s">
        <v>1005</v>
      </c>
      <c r="D158" s="43" t="s">
        <v>1646</v>
      </c>
      <c r="E158" s="43" t="s">
        <v>1752</v>
      </c>
      <c r="F158" s="43">
        <v>2</v>
      </c>
      <c r="G158" s="43">
        <v>921.52</v>
      </c>
      <c r="H158" s="45">
        <v>0</v>
      </c>
      <c r="I158" s="43" t="s">
        <v>1826</v>
      </c>
      <c r="J158" s="43">
        <v>1843.04</v>
      </c>
    </row>
    <row r="159" spans="1:10">
      <c r="A159" s="43" t="s">
        <v>1983</v>
      </c>
      <c r="B159" s="44">
        <v>45883</v>
      </c>
      <c r="C159" s="43" t="s">
        <v>347</v>
      </c>
      <c r="D159" s="43" t="s">
        <v>1658</v>
      </c>
      <c r="E159" s="43" t="s">
        <v>1773</v>
      </c>
      <c r="F159" s="43">
        <v>1</v>
      </c>
      <c r="G159" s="43">
        <v>83.1</v>
      </c>
      <c r="H159" s="45">
        <v>0.04</v>
      </c>
      <c r="I159" s="43" t="s">
        <v>1826</v>
      </c>
      <c r="J159" s="43">
        <v>79.775999999999996</v>
      </c>
    </row>
    <row r="160" spans="1:10">
      <c r="A160" s="43" t="s">
        <v>1984</v>
      </c>
      <c r="B160" s="44">
        <v>45601</v>
      </c>
      <c r="C160" s="43" t="s">
        <v>1154</v>
      </c>
      <c r="D160" s="43" t="s">
        <v>1604</v>
      </c>
      <c r="E160" s="43" t="s">
        <v>1792</v>
      </c>
      <c r="F160" s="43">
        <v>2</v>
      </c>
      <c r="G160" s="43">
        <v>60.98</v>
      </c>
      <c r="H160" s="45">
        <v>0.23</v>
      </c>
      <c r="I160" s="43" t="s">
        <v>1826</v>
      </c>
      <c r="J160" s="43">
        <v>93.909199999999998</v>
      </c>
    </row>
    <row r="161" spans="1:10">
      <c r="A161" s="43" t="s">
        <v>1985</v>
      </c>
      <c r="B161" s="44">
        <v>45454</v>
      </c>
      <c r="C161" s="43" t="s">
        <v>1229</v>
      </c>
      <c r="D161" s="43" t="s">
        <v>1726</v>
      </c>
      <c r="E161" s="43" t="s">
        <v>1804</v>
      </c>
      <c r="F161" s="43">
        <v>2</v>
      </c>
      <c r="G161" s="43">
        <v>122.23</v>
      </c>
      <c r="H161" s="45">
        <v>0.21</v>
      </c>
      <c r="I161" s="43" t="s">
        <v>1829</v>
      </c>
      <c r="J161" s="43">
        <v>193.1234</v>
      </c>
    </row>
    <row r="162" spans="1:10">
      <c r="A162" s="43" t="s">
        <v>1986</v>
      </c>
      <c r="B162" s="44">
        <v>45918</v>
      </c>
      <c r="C162" s="43" t="s">
        <v>89</v>
      </c>
      <c r="D162" s="43" t="s">
        <v>1688</v>
      </c>
      <c r="E162" s="43" t="s">
        <v>1810</v>
      </c>
      <c r="F162" s="43">
        <v>2</v>
      </c>
      <c r="G162" s="43">
        <v>623.38</v>
      </c>
      <c r="H162" s="45">
        <v>0.13</v>
      </c>
      <c r="I162" s="43" t="s">
        <v>1824</v>
      </c>
      <c r="J162" s="43">
        <v>1084.6812</v>
      </c>
    </row>
    <row r="163" spans="1:10">
      <c r="A163" s="43" t="s">
        <v>1987</v>
      </c>
      <c r="B163" s="44">
        <v>45729</v>
      </c>
      <c r="C163" s="43" t="s">
        <v>218</v>
      </c>
      <c r="D163" s="43" t="s">
        <v>1688</v>
      </c>
      <c r="E163" s="43" t="s">
        <v>1752</v>
      </c>
      <c r="F163" s="43">
        <v>1</v>
      </c>
      <c r="G163" s="43">
        <v>479.58</v>
      </c>
      <c r="H163" s="45">
        <v>0.05</v>
      </c>
      <c r="I163" s="43" t="s">
        <v>1826</v>
      </c>
      <c r="J163" s="43">
        <v>455.60099999999989</v>
      </c>
    </row>
    <row r="164" spans="1:10">
      <c r="A164" s="43" t="s">
        <v>1988</v>
      </c>
      <c r="B164" s="44">
        <v>45276</v>
      </c>
      <c r="C164" s="43" t="s">
        <v>942</v>
      </c>
      <c r="D164" s="43" t="s">
        <v>1694</v>
      </c>
      <c r="E164" s="43" t="s">
        <v>1776</v>
      </c>
      <c r="F164" s="43">
        <v>3</v>
      </c>
      <c r="G164" s="43">
        <v>369.32</v>
      </c>
      <c r="H164" s="45">
        <v>0.14000000000000001</v>
      </c>
      <c r="I164" s="43" t="s">
        <v>1826</v>
      </c>
      <c r="J164" s="43">
        <v>952.84559999999999</v>
      </c>
    </row>
    <row r="165" spans="1:10">
      <c r="A165" s="43" t="s">
        <v>1989</v>
      </c>
      <c r="B165" s="44">
        <v>45851</v>
      </c>
      <c r="C165" s="43" t="s">
        <v>278</v>
      </c>
      <c r="D165" s="43" t="s">
        <v>1612</v>
      </c>
      <c r="E165" s="43" t="s">
        <v>1757</v>
      </c>
      <c r="F165" s="43">
        <v>1</v>
      </c>
      <c r="G165" s="43">
        <v>488.31</v>
      </c>
      <c r="H165" s="45">
        <v>0.03</v>
      </c>
      <c r="I165" s="43" t="s">
        <v>1826</v>
      </c>
      <c r="J165" s="43">
        <v>473.66070000000002</v>
      </c>
    </row>
    <row r="166" spans="1:10">
      <c r="A166" s="43" t="s">
        <v>1990</v>
      </c>
      <c r="B166" s="44">
        <v>45418</v>
      </c>
      <c r="C166" s="43" t="s">
        <v>878</v>
      </c>
      <c r="D166" s="43" t="s">
        <v>1656</v>
      </c>
      <c r="E166" s="43" t="s">
        <v>1794</v>
      </c>
      <c r="F166" s="43">
        <v>4</v>
      </c>
      <c r="G166" s="43">
        <v>164.04</v>
      </c>
      <c r="H166" s="45">
        <v>0.26</v>
      </c>
      <c r="I166" s="43" t="s">
        <v>1824</v>
      </c>
      <c r="J166" s="43">
        <v>485.55839999999989</v>
      </c>
    </row>
    <row r="167" spans="1:10">
      <c r="A167" s="43" t="s">
        <v>1991</v>
      </c>
      <c r="B167" s="44">
        <v>45508</v>
      </c>
      <c r="C167" s="43" t="s">
        <v>268</v>
      </c>
      <c r="D167" s="43" t="s">
        <v>1568</v>
      </c>
      <c r="E167" s="43" t="s">
        <v>1807</v>
      </c>
      <c r="F167" s="43">
        <v>3</v>
      </c>
      <c r="G167" s="43">
        <v>707.95</v>
      </c>
      <c r="H167" s="45">
        <v>0.18</v>
      </c>
      <c r="I167" s="43" t="s">
        <v>1826</v>
      </c>
      <c r="J167" s="43">
        <v>1741.557</v>
      </c>
    </row>
    <row r="168" spans="1:10">
      <c r="A168" s="43" t="s">
        <v>1992</v>
      </c>
      <c r="B168" s="44">
        <v>45269</v>
      </c>
      <c r="C168" s="43" t="s">
        <v>934</v>
      </c>
      <c r="D168" s="43" t="s">
        <v>1686</v>
      </c>
      <c r="E168" s="43" t="s">
        <v>1782</v>
      </c>
      <c r="F168" s="43">
        <v>4</v>
      </c>
      <c r="G168" s="43">
        <v>714.47</v>
      </c>
      <c r="H168" s="45">
        <v>0.18</v>
      </c>
      <c r="I168" s="43" t="s">
        <v>1829</v>
      </c>
      <c r="J168" s="43">
        <v>2343.4616000000001</v>
      </c>
    </row>
    <row r="169" spans="1:10">
      <c r="A169" s="43" t="s">
        <v>1993</v>
      </c>
      <c r="B169" s="44">
        <v>45866</v>
      </c>
      <c r="C169" s="43" t="s">
        <v>1289</v>
      </c>
      <c r="D169" s="43" t="s">
        <v>1706</v>
      </c>
      <c r="E169" s="43" t="s">
        <v>1779</v>
      </c>
      <c r="F169" s="43">
        <v>4</v>
      </c>
      <c r="G169" s="43">
        <v>422.09</v>
      </c>
      <c r="H169" s="45">
        <v>0.04</v>
      </c>
      <c r="I169" s="43" t="s">
        <v>1824</v>
      </c>
      <c r="J169" s="43">
        <v>1620.8255999999999</v>
      </c>
    </row>
    <row r="170" spans="1:10">
      <c r="A170" s="43" t="s">
        <v>1994</v>
      </c>
      <c r="B170" s="44">
        <v>45462</v>
      </c>
      <c r="C170" s="43" t="s">
        <v>381</v>
      </c>
      <c r="D170" s="43" t="s">
        <v>1608</v>
      </c>
      <c r="E170" s="43" t="s">
        <v>1786</v>
      </c>
      <c r="F170" s="43">
        <v>1</v>
      </c>
      <c r="G170" s="43">
        <v>998.19</v>
      </c>
      <c r="H170" s="45">
        <v>0.2</v>
      </c>
      <c r="I170" s="43" t="s">
        <v>1824</v>
      </c>
      <c r="J170" s="43">
        <v>798.55200000000013</v>
      </c>
    </row>
    <row r="171" spans="1:10">
      <c r="A171" s="43" t="s">
        <v>1995</v>
      </c>
      <c r="B171" s="44">
        <v>45313</v>
      </c>
      <c r="C171" s="43" t="s">
        <v>1166</v>
      </c>
      <c r="D171" s="43" t="s">
        <v>1692</v>
      </c>
      <c r="E171" s="43" t="s">
        <v>1779</v>
      </c>
      <c r="F171" s="43">
        <v>2</v>
      </c>
      <c r="G171" s="43">
        <v>343.42</v>
      </c>
      <c r="H171" s="45">
        <v>0.12</v>
      </c>
      <c r="I171" s="43" t="s">
        <v>1829</v>
      </c>
      <c r="J171" s="43">
        <v>604.41920000000005</v>
      </c>
    </row>
    <row r="172" spans="1:10">
      <c r="A172" s="43" t="s">
        <v>1996</v>
      </c>
      <c r="B172" s="44">
        <v>45390</v>
      </c>
      <c r="C172" s="43" t="s">
        <v>818</v>
      </c>
      <c r="D172" s="43" t="s">
        <v>1616</v>
      </c>
      <c r="E172" s="43" t="s">
        <v>1776</v>
      </c>
      <c r="F172" s="43">
        <v>1</v>
      </c>
      <c r="G172" s="43">
        <v>152.16999999999999</v>
      </c>
      <c r="H172" s="45">
        <v>0.28000000000000003</v>
      </c>
      <c r="I172" s="43" t="s">
        <v>1829</v>
      </c>
      <c r="J172" s="43">
        <v>109.5624</v>
      </c>
    </row>
    <row r="173" spans="1:10">
      <c r="A173" s="43" t="s">
        <v>1997</v>
      </c>
      <c r="B173" s="44">
        <v>45795</v>
      </c>
      <c r="C173" s="43" t="s">
        <v>579</v>
      </c>
      <c r="D173" s="43" t="s">
        <v>1646</v>
      </c>
      <c r="E173" s="43" t="s">
        <v>1792</v>
      </c>
      <c r="F173" s="43">
        <v>1</v>
      </c>
      <c r="G173" s="43">
        <v>325.08</v>
      </c>
      <c r="H173" s="45">
        <v>0.26</v>
      </c>
      <c r="I173" s="43" t="s">
        <v>1826</v>
      </c>
      <c r="J173" s="43">
        <v>240.5592</v>
      </c>
    </row>
    <row r="174" spans="1:10">
      <c r="A174" s="43" t="s">
        <v>1998</v>
      </c>
      <c r="B174" s="44">
        <v>45267</v>
      </c>
      <c r="C174" s="43" t="s">
        <v>1080</v>
      </c>
      <c r="D174" s="43" t="s">
        <v>1726</v>
      </c>
      <c r="E174" s="43" t="s">
        <v>1789</v>
      </c>
      <c r="F174" s="43">
        <v>2</v>
      </c>
      <c r="G174" s="43">
        <v>827.92</v>
      </c>
      <c r="H174" s="45">
        <v>0.25</v>
      </c>
      <c r="I174" s="43" t="s">
        <v>1829</v>
      </c>
      <c r="J174" s="43">
        <v>1241.8800000000001</v>
      </c>
    </row>
    <row r="175" spans="1:10">
      <c r="A175" s="43" t="s">
        <v>1999</v>
      </c>
      <c r="B175" s="44">
        <v>45314</v>
      </c>
      <c r="C175" s="43" t="s">
        <v>1492</v>
      </c>
      <c r="D175" s="43" t="s">
        <v>1600</v>
      </c>
      <c r="E175" s="43" t="s">
        <v>1761</v>
      </c>
      <c r="F175" s="43">
        <v>2</v>
      </c>
      <c r="G175" s="43">
        <v>593.47</v>
      </c>
      <c r="H175" s="45">
        <v>0.1</v>
      </c>
      <c r="I175" s="43" t="s">
        <v>1829</v>
      </c>
      <c r="J175" s="43">
        <v>1068.2460000000001</v>
      </c>
    </row>
    <row r="176" spans="1:10">
      <c r="A176" s="43" t="s">
        <v>2000</v>
      </c>
      <c r="B176" s="44">
        <v>45267</v>
      </c>
      <c r="C176" s="43" t="s">
        <v>929</v>
      </c>
      <c r="D176" s="43" t="s">
        <v>1588</v>
      </c>
      <c r="E176" s="43" t="s">
        <v>1779</v>
      </c>
      <c r="F176" s="43">
        <v>4</v>
      </c>
      <c r="G176" s="43">
        <v>756.28</v>
      </c>
      <c r="H176" s="45">
        <v>0.05</v>
      </c>
      <c r="I176" s="43" t="s">
        <v>1829</v>
      </c>
      <c r="J176" s="43">
        <v>2873.864</v>
      </c>
    </row>
    <row r="177" spans="1:10">
      <c r="A177" s="43" t="s">
        <v>2001</v>
      </c>
      <c r="B177" s="44">
        <v>45641</v>
      </c>
      <c r="C177" s="43" t="s">
        <v>1178</v>
      </c>
      <c r="D177" s="43" t="s">
        <v>1732</v>
      </c>
      <c r="E177" s="43" t="s">
        <v>1757</v>
      </c>
      <c r="F177" s="43">
        <v>2</v>
      </c>
      <c r="G177" s="43">
        <v>707.65</v>
      </c>
      <c r="H177" s="45">
        <v>0.14000000000000001</v>
      </c>
      <c r="I177" s="43" t="s">
        <v>1824</v>
      </c>
      <c r="J177" s="43">
        <v>1217.1579999999999</v>
      </c>
    </row>
    <row r="178" spans="1:10">
      <c r="A178" s="43" t="s">
        <v>2002</v>
      </c>
      <c r="B178" s="44">
        <v>45371</v>
      </c>
      <c r="C178" s="43" t="s">
        <v>441</v>
      </c>
      <c r="D178" s="43" t="s">
        <v>1598</v>
      </c>
      <c r="E178" s="43" t="s">
        <v>1801</v>
      </c>
      <c r="F178" s="43">
        <v>1</v>
      </c>
      <c r="G178" s="43">
        <v>857.35</v>
      </c>
      <c r="H178" s="45">
        <v>0.28000000000000003</v>
      </c>
      <c r="I178" s="43" t="s">
        <v>1826</v>
      </c>
      <c r="J178" s="43">
        <v>617.29200000000003</v>
      </c>
    </row>
    <row r="179" spans="1:10">
      <c r="A179" s="43" t="s">
        <v>2003</v>
      </c>
      <c r="B179" s="44">
        <v>45670</v>
      </c>
      <c r="C179" s="43" t="s">
        <v>1533</v>
      </c>
      <c r="D179" s="43" t="s">
        <v>1658</v>
      </c>
      <c r="E179" s="43" t="s">
        <v>1782</v>
      </c>
      <c r="F179" s="43">
        <v>1</v>
      </c>
      <c r="G179" s="43">
        <v>79</v>
      </c>
      <c r="H179" s="45">
        <v>0.04</v>
      </c>
      <c r="I179" s="43" t="s">
        <v>1826</v>
      </c>
      <c r="J179" s="43">
        <v>75.84</v>
      </c>
    </row>
    <row r="180" spans="1:10">
      <c r="A180" s="43" t="s">
        <v>2004</v>
      </c>
      <c r="B180" s="44">
        <v>45885</v>
      </c>
      <c r="C180" s="43" t="s">
        <v>244</v>
      </c>
      <c r="D180" s="43" t="s">
        <v>1736</v>
      </c>
      <c r="E180" s="43" t="s">
        <v>1773</v>
      </c>
      <c r="F180" s="43">
        <v>4</v>
      </c>
      <c r="G180" s="43">
        <v>638.91</v>
      </c>
      <c r="H180" s="45">
        <v>0</v>
      </c>
      <c r="I180" s="43" t="s">
        <v>1829</v>
      </c>
      <c r="J180" s="43">
        <v>2555.64</v>
      </c>
    </row>
    <row r="181" spans="1:10">
      <c r="A181" s="43" t="s">
        <v>2005</v>
      </c>
      <c r="B181" s="44">
        <v>45812</v>
      </c>
      <c r="C181" s="43" t="s">
        <v>295</v>
      </c>
      <c r="D181" s="43" t="s">
        <v>1638</v>
      </c>
      <c r="E181" s="43" t="s">
        <v>1752</v>
      </c>
      <c r="F181" s="43">
        <v>2</v>
      </c>
      <c r="G181" s="43">
        <v>522.16999999999996</v>
      </c>
      <c r="H181" s="45">
        <v>0.27</v>
      </c>
      <c r="I181" s="43" t="s">
        <v>1824</v>
      </c>
      <c r="J181" s="43">
        <v>762.36819999999989</v>
      </c>
    </row>
    <row r="182" spans="1:10">
      <c r="A182" s="43" t="s">
        <v>2006</v>
      </c>
      <c r="B182" s="44">
        <v>45235</v>
      </c>
      <c r="C182" s="43" t="s">
        <v>1472</v>
      </c>
      <c r="D182" s="43" t="s">
        <v>1626</v>
      </c>
      <c r="E182" s="43" t="s">
        <v>1794</v>
      </c>
      <c r="F182" s="43">
        <v>3</v>
      </c>
      <c r="G182" s="43">
        <v>954.29</v>
      </c>
      <c r="H182" s="45">
        <v>0.27</v>
      </c>
      <c r="I182" s="43" t="s">
        <v>1824</v>
      </c>
      <c r="J182" s="43">
        <v>2089.8951000000002</v>
      </c>
    </row>
    <row r="183" spans="1:10">
      <c r="A183" s="43" t="s">
        <v>2007</v>
      </c>
      <c r="B183" s="44">
        <v>45710</v>
      </c>
      <c r="C183" s="43" t="s">
        <v>1425</v>
      </c>
      <c r="D183" s="43" t="s">
        <v>1614</v>
      </c>
      <c r="E183" s="43" t="s">
        <v>1797</v>
      </c>
      <c r="F183" s="43">
        <v>3</v>
      </c>
      <c r="G183" s="43">
        <v>53.92</v>
      </c>
      <c r="H183" s="45">
        <v>0.15</v>
      </c>
      <c r="I183" s="43" t="s">
        <v>1826</v>
      </c>
      <c r="J183" s="43">
        <v>137.49600000000001</v>
      </c>
    </row>
    <row r="184" spans="1:10">
      <c r="A184" s="43" t="s">
        <v>2008</v>
      </c>
      <c r="B184" s="44">
        <v>45753</v>
      </c>
      <c r="C184" s="43" t="s">
        <v>1235</v>
      </c>
      <c r="D184" s="43" t="s">
        <v>1616</v>
      </c>
      <c r="E184" s="43" t="s">
        <v>1752</v>
      </c>
      <c r="F184" s="43">
        <v>4</v>
      </c>
      <c r="G184" s="43">
        <v>741.88</v>
      </c>
      <c r="H184" s="45">
        <v>0.02</v>
      </c>
      <c r="I184" s="43" t="s">
        <v>1829</v>
      </c>
      <c r="J184" s="43">
        <v>2908.1696000000002</v>
      </c>
    </row>
    <row r="185" spans="1:10">
      <c r="A185" s="43" t="s">
        <v>2009</v>
      </c>
      <c r="B185" s="44">
        <v>45594</v>
      </c>
      <c r="C185" s="43" t="s">
        <v>134</v>
      </c>
      <c r="D185" s="43" t="s">
        <v>1640</v>
      </c>
      <c r="E185" s="43" t="s">
        <v>1766</v>
      </c>
      <c r="F185" s="43">
        <v>1</v>
      </c>
      <c r="G185" s="43">
        <v>547.09</v>
      </c>
      <c r="H185" s="45">
        <v>0.01</v>
      </c>
      <c r="I185" s="43" t="s">
        <v>1826</v>
      </c>
      <c r="J185" s="43">
        <v>541.6191</v>
      </c>
    </row>
    <row r="186" spans="1:10">
      <c r="A186" s="43" t="s">
        <v>2010</v>
      </c>
      <c r="B186" s="44">
        <v>45686</v>
      </c>
      <c r="C186" s="43" t="s">
        <v>1504</v>
      </c>
      <c r="D186" s="43" t="s">
        <v>1726</v>
      </c>
      <c r="E186" s="43" t="s">
        <v>1766</v>
      </c>
      <c r="F186" s="43">
        <v>1</v>
      </c>
      <c r="G186" s="43">
        <v>789.35</v>
      </c>
      <c r="H186" s="45">
        <v>0.14000000000000001</v>
      </c>
      <c r="I186" s="43" t="s">
        <v>1826</v>
      </c>
      <c r="J186" s="43">
        <v>678.84100000000001</v>
      </c>
    </row>
    <row r="187" spans="1:10">
      <c r="A187" s="43" t="s">
        <v>2011</v>
      </c>
      <c r="B187" s="44">
        <v>45354</v>
      </c>
      <c r="C187" s="43" t="s">
        <v>1328</v>
      </c>
      <c r="D187" s="43" t="s">
        <v>1674</v>
      </c>
      <c r="E187" s="43" t="s">
        <v>1766</v>
      </c>
      <c r="F187" s="43">
        <v>3</v>
      </c>
      <c r="G187" s="43">
        <v>476.78</v>
      </c>
      <c r="H187" s="45">
        <v>0.09</v>
      </c>
      <c r="I187" s="43" t="s">
        <v>1829</v>
      </c>
      <c r="J187" s="43">
        <v>1301.6094000000001</v>
      </c>
    </row>
    <row r="188" spans="1:10">
      <c r="A188" s="43" t="s">
        <v>2012</v>
      </c>
      <c r="B188" s="44">
        <v>45600</v>
      </c>
      <c r="C188" s="43" t="s">
        <v>1400</v>
      </c>
      <c r="D188" s="43" t="s">
        <v>1706</v>
      </c>
      <c r="E188" s="43" t="s">
        <v>1810</v>
      </c>
      <c r="F188" s="43">
        <v>2</v>
      </c>
      <c r="G188" s="43">
        <v>504.26</v>
      </c>
      <c r="H188" s="45">
        <v>0.04</v>
      </c>
      <c r="I188" s="43" t="s">
        <v>1826</v>
      </c>
      <c r="J188" s="43">
        <v>968.17919999999992</v>
      </c>
    </row>
    <row r="189" spans="1:10">
      <c r="A189" s="43" t="s">
        <v>2013</v>
      </c>
      <c r="B189" s="44">
        <v>45538</v>
      </c>
      <c r="C189" s="43" t="s">
        <v>866</v>
      </c>
      <c r="D189" s="43" t="s">
        <v>1710</v>
      </c>
      <c r="E189" s="43" t="s">
        <v>1776</v>
      </c>
      <c r="F189" s="43">
        <v>2</v>
      </c>
      <c r="G189" s="43">
        <v>549.33000000000004</v>
      </c>
      <c r="H189" s="45">
        <v>0.01</v>
      </c>
      <c r="I189" s="43" t="s">
        <v>1829</v>
      </c>
      <c r="J189" s="43">
        <v>1087.6733999999999</v>
      </c>
    </row>
    <row r="190" spans="1:10">
      <c r="A190" s="43" t="s">
        <v>2014</v>
      </c>
      <c r="B190" s="44">
        <v>45411</v>
      </c>
      <c r="C190" s="43" t="s">
        <v>1193</v>
      </c>
      <c r="D190" s="43" t="s">
        <v>1553</v>
      </c>
      <c r="E190" s="43" t="s">
        <v>1766</v>
      </c>
      <c r="F190" s="43">
        <v>3</v>
      </c>
      <c r="G190" s="43">
        <v>620.22</v>
      </c>
      <c r="H190" s="45">
        <v>0.04</v>
      </c>
      <c r="I190" s="43" t="s">
        <v>1824</v>
      </c>
      <c r="J190" s="43">
        <v>1786.2336</v>
      </c>
    </row>
    <row r="191" spans="1:10">
      <c r="A191" s="43" t="s">
        <v>2015</v>
      </c>
      <c r="B191" s="44">
        <v>45411</v>
      </c>
      <c r="C191" s="43" t="s">
        <v>329</v>
      </c>
      <c r="D191" s="43" t="s">
        <v>1640</v>
      </c>
      <c r="E191" s="43" t="s">
        <v>1766</v>
      </c>
      <c r="F191" s="43">
        <v>1</v>
      </c>
      <c r="G191" s="43">
        <v>580.76</v>
      </c>
      <c r="H191" s="45">
        <v>0.1</v>
      </c>
      <c r="I191" s="43" t="s">
        <v>1829</v>
      </c>
      <c r="J191" s="43">
        <v>522.68399999999997</v>
      </c>
    </row>
    <row r="192" spans="1:10">
      <c r="A192" s="43" t="s">
        <v>2016</v>
      </c>
      <c r="B192" s="44">
        <v>45775</v>
      </c>
      <c r="C192" s="43" t="s">
        <v>1050</v>
      </c>
      <c r="D192" s="43" t="s">
        <v>1690</v>
      </c>
      <c r="E192" s="43" t="s">
        <v>1786</v>
      </c>
      <c r="F192" s="43">
        <v>3</v>
      </c>
      <c r="G192" s="43">
        <v>444.55</v>
      </c>
      <c r="H192" s="45">
        <v>0.14000000000000001</v>
      </c>
      <c r="I192" s="43" t="s">
        <v>1826</v>
      </c>
      <c r="J192" s="43">
        <v>1146.9390000000001</v>
      </c>
    </row>
    <row r="193" spans="1:10">
      <c r="A193" s="43" t="s">
        <v>2017</v>
      </c>
      <c r="B193" s="44">
        <v>45459</v>
      </c>
      <c r="C193" s="43" t="s">
        <v>470</v>
      </c>
      <c r="D193" s="43" t="s">
        <v>1640</v>
      </c>
      <c r="E193" s="43" t="s">
        <v>1810</v>
      </c>
      <c r="F193" s="43">
        <v>1</v>
      </c>
      <c r="G193" s="43">
        <v>804.9</v>
      </c>
      <c r="H193" s="45">
        <v>0.03</v>
      </c>
      <c r="I193" s="43" t="s">
        <v>1826</v>
      </c>
      <c r="J193" s="43">
        <v>780.75299999999993</v>
      </c>
    </row>
    <row r="194" spans="1:10">
      <c r="A194" s="43" t="s">
        <v>2018</v>
      </c>
      <c r="B194" s="44">
        <v>45617</v>
      </c>
      <c r="C194" s="43" t="s">
        <v>1316</v>
      </c>
      <c r="D194" s="43" t="s">
        <v>1732</v>
      </c>
      <c r="E194" s="43" t="s">
        <v>1799</v>
      </c>
      <c r="F194" s="43">
        <v>3</v>
      </c>
      <c r="G194" s="43">
        <v>361.65</v>
      </c>
      <c r="H194" s="45">
        <v>0.15</v>
      </c>
      <c r="I194" s="43" t="s">
        <v>1829</v>
      </c>
      <c r="J194" s="43">
        <v>922.20749999999987</v>
      </c>
    </row>
    <row r="195" spans="1:10">
      <c r="A195" s="43" t="s">
        <v>2019</v>
      </c>
      <c r="B195" s="44">
        <v>45763</v>
      </c>
      <c r="C195" s="43" t="s">
        <v>541</v>
      </c>
      <c r="D195" s="43" t="s">
        <v>1560</v>
      </c>
      <c r="E195" s="43" t="s">
        <v>1769</v>
      </c>
      <c r="F195" s="43">
        <v>1</v>
      </c>
      <c r="G195" s="43">
        <v>271.76</v>
      </c>
      <c r="H195" s="45">
        <v>0.03</v>
      </c>
      <c r="I195" s="43" t="s">
        <v>1824</v>
      </c>
      <c r="J195" s="43">
        <v>263.60719999999998</v>
      </c>
    </row>
    <row r="196" spans="1:10">
      <c r="A196" s="43" t="s">
        <v>2020</v>
      </c>
      <c r="B196" s="44">
        <v>45618</v>
      </c>
      <c r="C196" s="43" t="s">
        <v>1017</v>
      </c>
      <c r="D196" s="43" t="s">
        <v>1646</v>
      </c>
      <c r="E196" s="43" t="s">
        <v>1789</v>
      </c>
      <c r="F196" s="43">
        <v>3</v>
      </c>
      <c r="G196" s="43">
        <v>958.15</v>
      </c>
      <c r="H196" s="45">
        <v>0.24</v>
      </c>
      <c r="I196" s="43" t="s">
        <v>1829</v>
      </c>
      <c r="J196" s="43">
        <v>2184.5819999999999</v>
      </c>
    </row>
    <row r="197" spans="1:10">
      <c r="A197" s="43" t="s">
        <v>2021</v>
      </c>
      <c r="B197" s="44">
        <v>45290</v>
      </c>
      <c r="C197" s="43" t="s">
        <v>1325</v>
      </c>
      <c r="D197" s="43" t="s">
        <v>1668</v>
      </c>
      <c r="E197" s="43" t="s">
        <v>1807</v>
      </c>
      <c r="F197" s="43">
        <v>1</v>
      </c>
      <c r="G197" s="43">
        <v>889.19</v>
      </c>
      <c r="H197" s="45">
        <v>0.03</v>
      </c>
      <c r="I197" s="43" t="s">
        <v>1824</v>
      </c>
      <c r="J197" s="43">
        <v>862.51430000000005</v>
      </c>
    </row>
    <row r="198" spans="1:10">
      <c r="A198" s="43" t="s">
        <v>2022</v>
      </c>
      <c r="B198" s="44">
        <v>45904</v>
      </c>
      <c r="C198" s="43" t="s">
        <v>1431</v>
      </c>
      <c r="D198" s="43" t="s">
        <v>1662</v>
      </c>
      <c r="E198" s="43" t="s">
        <v>1804</v>
      </c>
      <c r="F198" s="43">
        <v>4</v>
      </c>
      <c r="G198" s="43">
        <v>689.67</v>
      </c>
      <c r="H198" s="45">
        <v>0.05</v>
      </c>
      <c r="I198" s="43" t="s">
        <v>1829</v>
      </c>
      <c r="J198" s="43">
        <v>2620.7460000000001</v>
      </c>
    </row>
    <row r="199" spans="1:10">
      <c r="A199" s="43" t="s">
        <v>2023</v>
      </c>
      <c r="B199" s="44">
        <v>45227</v>
      </c>
      <c r="C199" s="43" t="s">
        <v>461</v>
      </c>
      <c r="D199" s="43" t="s">
        <v>1636</v>
      </c>
      <c r="E199" s="43" t="s">
        <v>1792</v>
      </c>
      <c r="F199" s="43">
        <v>1</v>
      </c>
      <c r="G199" s="43">
        <v>541.24</v>
      </c>
      <c r="H199" s="45">
        <v>0.03</v>
      </c>
      <c r="I199" s="43" t="s">
        <v>1826</v>
      </c>
      <c r="J199" s="43">
        <v>525.00279999999998</v>
      </c>
    </row>
    <row r="200" spans="1:10">
      <c r="A200" s="43" t="s">
        <v>2024</v>
      </c>
      <c r="B200" s="44">
        <v>45600</v>
      </c>
      <c r="C200" s="43" t="s">
        <v>1386</v>
      </c>
      <c r="D200" s="43" t="s">
        <v>1710</v>
      </c>
      <c r="E200" s="43" t="s">
        <v>1776</v>
      </c>
      <c r="F200" s="43">
        <v>1</v>
      </c>
      <c r="G200" s="43">
        <v>454.71</v>
      </c>
      <c r="H200" s="45">
        <v>0.16</v>
      </c>
      <c r="I200" s="43" t="s">
        <v>1826</v>
      </c>
      <c r="J200" s="43">
        <v>381.95639999999997</v>
      </c>
    </row>
    <row r="201" spans="1:10">
      <c r="A201" s="43" t="s">
        <v>2025</v>
      </c>
      <c r="B201" s="44">
        <v>45646</v>
      </c>
      <c r="C201" s="43" t="s">
        <v>150</v>
      </c>
      <c r="D201" s="43" t="s">
        <v>1680</v>
      </c>
      <c r="E201" s="43" t="s">
        <v>1773</v>
      </c>
      <c r="F201" s="43">
        <v>2</v>
      </c>
      <c r="G201" s="43">
        <v>397.63</v>
      </c>
      <c r="H201" s="45">
        <v>0.26</v>
      </c>
      <c r="I201" s="43" t="s">
        <v>1824</v>
      </c>
      <c r="J201" s="43">
        <v>588.49239999999998</v>
      </c>
    </row>
    <row r="202" spans="1:10">
      <c r="A202" s="43" t="s">
        <v>2026</v>
      </c>
      <c r="B202" s="44">
        <v>45725</v>
      </c>
      <c r="C202" s="43" t="s">
        <v>565</v>
      </c>
      <c r="D202" s="43" t="s">
        <v>1714</v>
      </c>
      <c r="E202" s="43" t="s">
        <v>1776</v>
      </c>
      <c r="F202" s="43">
        <v>3</v>
      </c>
      <c r="G202" s="43">
        <v>748.56</v>
      </c>
      <c r="H202" s="45">
        <v>0.26</v>
      </c>
      <c r="I202" s="43" t="s">
        <v>1826</v>
      </c>
      <c r="J202" s="43">
        <v>1661.8032000000001</v>
      </c>
    </row>
    <row r="203" spans="1:10">
      <c r="A203" s="43" t="s">
        <v>2027</v>
      </c>
      <c r="B203" s="44">
        <v>45742</v>
      </c>
      <c r="C203" s="43" t="s">
        <v>487</v>
      </c>
      <c r="D203" s="43" t="s">
        <v>1614</v>
      </c>
      <c r="E203" s="43" t="s">
        <v>1769</v>
      </c>
      <c r="F203" s="43">
        <v>1</v>
      </c>
      <c r="G203" s="43">
        <v>885.72</v>
      </c>
      <c r="H203" s="45">
        <v>0.15</v>
      </c>
      <c r="I203" s="43" t="s">
        <v>1824</v>
      </c>
      <c r="J203" s="43">
        <v>752.86199999999997</v>
      </c>
    </row>
    <row r="204" spans="1:10">
      <c r="A204" s="43" t="s">
        <v>2028</v>
      </c>
      <c r="B204" s="44">
        <v>45750</v>
      </c>
      <c r="C204" s="43" t="s">
        <v>381</v>
      </c>
      <c r="D204" s="43" t="s">
        <v>1672</v>
      </c>
      <c r="E204" s="43" t="s">
        <v>1757</v>
      </c>
      <c r="F204" s="43">
        <v>4</v>
      </c>
      <c r="G204" s="43">
        <v>408.07</v>
      </c>
      <c r="H204" s="45">
        <v>0.28000000000000003</v>
      </c>
      <c r="I204" s="43" t="s">
        <v>1829</v>
      </c>
      <c r="J204" s="43">
        <v>1175.2416000000001</v>
      </c>
    </row>
    <row r="205" spans="1:10">
      <c r="A205" s="43" t="s">
        <v>2029</v>
      </c>
      <c r="B205" s="44">
        <v>45327</v>
      </c>
      <c r="C205" s="43" t="s">
        <v>1455</v>
      </c>
      <c r="D205" s="43" t="s">
        <v>1616</v>
      </c>
      <c r="E205" s="43" t="s">
        <v>1786</v>
      </c>
      <c r="F205" s="43">
        <v>2</v>
      </c>
      <c r="G205" s="43">
        <v>597.07000000000005</v>
      </c>
      <c r="H205" s="45">
        <v>0.28000000000000003</v>
      </c>
      <c r="I205" s="43" t="s">
        <v>1826</v>
      </c>
      <c r="J205" s="43">
        <v>859.7808</v>
      </c>
    </row>
    <row r="206" spans="1:10">
      <c r="A206" s="43" t="s">
        <v>2030</v>
      </c>
      <c r="B206" s="44">
        <v>45465</v>
      </c>
      <c r="C206" s="43" t="s">
        <v>97</v>
      </c>
      <c r="D206" s="43" t="s">
        <v>1682</v>
      </c>
      <c r="E206" s="43" t="s">
        <v>1786</v>
      </c>
      <c r="F206" s="43">
        <v>3</v>
      </c>
      <c r="G206" s="43">
        <v>723.47</v>
      </c>
      <c r="H206" s="45">
        <v>0.12</v>
      </c>
      <c r="I206" s="43" t="s">
        <v>1829</v>
      </c>
      <c r="J206" s="43">
        <v>1909.9608000000001</v>
      </c>
    </row>
    <row r="207" spans="1:10">
      <c r="A207" s="43" t="s">
        <v>2031</v>
      </c>
      <c r="B207" s="44">
        <v>45883</v>
      </c>
      <c r="C207" s="43" t="s">
        <v>1355</v>
      </c>
      <c r="D207" s="43" t="s">
        <v>1724</v>
      </c>
      <c r="E207" s="43" t="s">
        <v>1773</v>
      </c>
      <c r="F207" s="43">
        <v>1</v>
      </c>
      <c r="G207" s="43">
        <v>479.93</v>
      </c>
      <c r="H207" s="45">
        <v>0.22</v>
      </c>
      <c r="I207" s="43" t="s">
        <v>1824</v>
      </c>
      <c r="J207" s="43">
        <v>374.34539999999998</v>
      </c>
    </row>
    <row r="208" spans="1:10">
      <c r="A208" s="43" t="s">
        <v>2032</v>
      </c>
      <c r="B208" s="44">
        <v>45445</v>
      </c>
      <c r="C208" s="43" t="s">
        <v>779</v>
      </c>
      <c r="D208" s="43" t="s">
        <v>1616</v>
      </c>
      <c r="E208" s="43" t="s">
        <v>1804</v>
      </c>
      <c r="F208" s="43">
        <v>4</v>
      </c>
      <c r="G208" s="43">
        <v>362.81</v>
      </c>
      <c r="H208" s="45">
        <v>0.21</v>
      </c>
      <c r="I208" s="43" t="s">
        <v>1829</v>
      </c>
      <c r="J208" s="43">
        <v>1146.4795999999999</v>
      </c>
    </row>
    <row r="209" spans="1:10">
      <c r="A209" s="43" t="s">
        <v>2033</v>
      </c>
      <c r="B209" s="44">
        <v>45640</v>
      </c>
      <c r="C209" s="43" t="s">
        <v>610</v>
      </c>
      <c r="D209" s="43" t="s">
        <v>1706</v>
      </c>
      <c r="E209" s="43" t="s">
        <v>1766</v>
      </c>
      <c r="F209" s="43">
        <v>1</v>
      </c>
      <c r="G209" s="43">
        <v>127.11</v>
      </c>
      <c r="H209" s="45">
        <v>0.01</v>
      </c>
      <c r="I209" s="43" t="s">
        <v>1826</v>
      </c>
      <c r="J209" s="43">
        <v>125.8389</v>
      </c>
    </row>
    <row r="210" spans="1:10">
      <c r="A210" s="43" t="s">
        <v>2034</v>
      </c>
      <c r="B210" s="44">
        <v>45411</v>
      </c>
      <c r="C210" s="43" t="s">
        <v>607</v>
      </c>
      <c r="D210" s="43" t="s">
        <v>1616</v>
      </c>
      <c r="E210" s="43" t="s">
        <v>1807</v>
      </c>
      <c r="F210" s="43">
        <v>4</v>
      </c>
      <c r="G210" s="43">
        <v>931.26</v>
      </c>
      <c r="H210" s="45">
        <v>0.04</v>
      </c>
      <c r="I210" s="43" t="s">
        <v>1824</v>
      </c>
      <c r="J210" s="43">
        <v>3576.0383999999999</v>
      </c>
    </row>
    <row r="211" spans="1:10">
      <c r="A211" s="43" t="s">
        <v>2035</v>
      </c>
      <c r="B211" s="44">
        <v>45224</v>
      </c>
      <c r="C211" s="43" t="s">
        <v>1160</v>
      </c>
      <c r="D211" s="43" t="s">
        <v>1682</v>
      </c>
      <c r="E211" s="43" t="s">
        <v>1782</v>
      </c>
      <c r="F211" s="43">
        <v>1</v>
      </c>
      <c r="G211" s="43">
        <v>620.80999999999995</v>
      </c>
      <c r="H211" s="45">
        <v>0.04</v>
      </c>
      <c r="I211" s="43" t="s">
        <v>1826</v>
      </c>
      <c r="J211" s="43">
        <v>595.97759999999994</v>
      </c>
    </row>
    <row r="212" spans="1:10">
      <c r="A212" s="43" t="s">
        <v>2036</v>
      </c>
      <c r="B212" s="44">
        <v>45497</v>
      </c>
      <c r="C212" s="43" t="s">
        <v>338</v>
      </c>
      <c r="D212" s="43" t="s">
        <v>1648</v>
      </c>
      <c r="E212" s="43" t="s">
        <v>1761</v>
      </c>
      <c r="F212" s="43">
        <v>1</v>
      </c>
      <c r="G212" s="43">
        <v>823.26</v>
      </c>
      <c r="H212" s="45">
        <v>0.27</v>
      </c>
      <c r="I212" s="43" t="s">
        <v>1829</v>
      </c>
      <c r="J212" s="43">
        <v>600.97979999999995</v>
      </c>
    </row>
    <row r="213" spans="1:10">
      <c r="A213" s="43" t="s">
        <v>2037</v>
      </c>
      <c r="B213" s="44">
        <v>45807</v>
      </c>
      <c r="C213" s="43" t="s">
        <v>59</v>
      </c>
      <c r="D213" s="43" t="s">
        <v>1602</v>
      </c>
      <c r="E213" s="43" t="s">
        <v>1782</v>
      </c>
      <c r="F213" s="43">
        <v>3</v>
      </c>
      <c r="G213" s="43">
        <v>681.01</v>
      </c>
      <c r="H213" s="45">
        <v>0.27</v>
      </c>
      <c r="I213" s="43" t="s">
        <v>1829</v>
      </c>
      <c r="J213" s="43">
        <v>1491.4119000000001</v>
      </c>
    </row>
    <row r="214" spans="1:10">
      <c r="A214" s="43" t="s">
        <v>2038</v>
      </c>
      <c r="B214" s="44">
        <v>45942</v>
      </c>
      <c r="C214" s="43" t="s">
        <v>1368</v>
      </c>
      <c r="D214" s="43" t="s">
        <v>1660</v>
      </c>
      <c r="E214" s="43" t="s">
        <v>1813</v>
      </c>
      <c r="F214" s="43">
        <v>4</v>
      </c>
      <c r="G214" s="43">
        <v>119.83</v>
      </c>
      <c r="H214" s="45">
        <v>0.13</v>
      </c>
      <c r="I214" s="43" t="s">
        <v>1824</v>
      </c>
      <c r="J214" s="43">
        <v>417.00839999999999</v>
      </c>
    </row>
    <row r="215" spans="1:10">
      <c r="A215" s="43" t="s">
        <v>2039</v>
      </c>
      <c r="B215" s="44">
        <v>45314</v>
      </c>
      <c r="C215" s="43" t="s">
        <v>969</v>
      </c>
      <c r="D215" s="43" t="s">
        <v>1704</v>
      </c>
      <c r="E215" s="43" t="s">
        <v>1761</v>
      </c>
      <c r="F215" s="43">
        <v>1</v>
      </c>
      <c r="G215" s="43">
        <v>575.66</v>
      </c>
      <c r="H215" s="45">
        <v>0.03</v>
      </c>
      <c r="I215" s="43" t="s">
        <v>1826</v>
      </c>
      <c r="J215" s="43">
        <v>558.39019999999994</v>
      </c>
    </row>
    <row r="216" spans="1:10">
      <c r="A216" s="43" t="s">
        <v>2040</v>
      </c>
      <c r="B216" s="44">
        <v>45943</v>
      </c>
      <c r="C216" s="43" t="s">
        <v>651</v>
      </c>
      <c r="D216" s="43" t="s">
        <v>1644</v>
      </c>
      <c r="E216" s="43" t="s">
        <v>1804</v>
      </c>
      <c r="F216" s="43">
        <v>1</v>
      </c>
      <c r="G216" s="43">
        <v>775.84</v>
      </c>
      <c r="H216" s="45">
        <v>0.26</v>
      </c>
      <c r="I216" s="43" t="s">
        <v>1824</v>
      </c>
      <c r="J216" s="43">
        <v>574.12160000000006</v>
      </c>
    </row>
    <row r="217" spans="1:10">
      <c r="A217" s="43" t="s">
        <v>2041</v>
      </c>
      <c r="B217" s="44">
        <v>45356</v>
      </c>
      <c r="C217" s="43" t="s">
        <v>1371</v>
      </c>
      <c r="D217" s="43" t="s">
        <v>1576</v>
      </c>
      <c r="E217" s="43" t="s">
        <v>1786</v>
      </c>
      <c r="F217" s="43">
        <v>3</v>
      </c>
      <c r="G217" s="43">
        <v>318.43</v>
      </c>
      <c r="H217" s="45">
        <v>0.05</v>
      </c>
      <c r="I217" s="43" t="s">
        <v>1824</v>
      </c>
      <c r="J217" s="43">
        <v>907.52549999999997</v>
      </c>
    </row>
    <row r="218" spans="1:10">
      <c r="A218" s="43" t="s">
        <v>2042</v>
      </c>
      <c r="B218" s="44">
        <v>45854</v>
      </c>
      <c r="C218" s="43" t="s">
        <v>514</v>
      </c>
      <c r="D218" s="43" t="s">
        <v>1692</v>
      </c>
      <c r="E218" s="43" t="s">
        <v>1782</v>
      </c>
      <c r="F218" s="43">
        <v>3</v>
      </c>
      <c r="G218" s="43">
        <v>141.6</v>
      </c>
      <c r="H218" s="45">
        <v>0.08</v>
      </c>
      <c r="I218" s="43" t="s">
        <v>1829</v>
      </c>
      <c r="J218" s="43">
        <v>390.81599999999997</v>
      </c>
    </row>
    <row r="219" spans="1:10">
      <c r="A219" s="43" t="s">
        <v>2043</v>
      </c>
      <c r="B219" s="44">
        <v>45219</v>
      </c>
      <c r="C219" s="43" t="s">
        <v>849</v>
      </c>
      <c r="D219" s="43" t="s">
        <v>1578</v>
      </c>
      <c r="E219" s="43" t="s">
        <v>1813</v>
      </c>
      <c r="F219" s="43">
        <v>1</v>
      </c>
      <c r="G219" s="43">
        <v>332.82</v>
      </c>
      <c r="H219" s="45">
        <v>0.14000000000000001</v>
      </c>
      <c r="I219" s="43" t="s">
        <v>1826</v>
      </c>
      <c r="J219" s="43">
        <v>286.22519999999997</v>
      </c>
    </row>
    <row r="220" spans="1:10">
      <c r="A220" s="43" t="s">
        <v>2044</v>
      </c>
      <c r="B220" s="44">
        <v>45447</v>
      </c>
      <c r="C220" s="43" t="s">
        <v>788</v>
      </c>
      <c r="D220" s="43" t="s">
        <v>1692</v>
      </c>
      <c r="E220" s="43" t="s">
        <v>1757</v>
      </c>
      <c r="F220" s="43">
        <v>4</v>
      </c>
      <c r="G220" s="43">
        <v>640.97</v>
      </c>
      <c r="H220" s="45">
        <v>0.11</v>
      </c>
      <c r="I220" s="43" t="s">
        <v>1829</v>
      </c>
      <c r="J220" s="43">
        <v>2281.8532</v>
      </c>
    </row>
    <row r="221" spans="1:10">
      <c r="A221" s="43" t="s">
        <v>2045</v>
      </c>
      <c r="B221" s="44">
        <v>45225</v>
      </c>
      <c r="C221" s="43" t="s">
        <v>663</v>
      </c>
      <c r="D221" s="43" t="s">
        <v>1728</v>
      </c>
      <c r="E221" s="43" t="s">
        <v>1801</v>
      </c>
      <c r="F221" s="43">
        <v>4</v>
      </c>
      <c r="G221" s="43">
        <v>75.37</v>
      </c>
      <c r="H221" s="45">
        <v>0.02</v>
      </c>
      <c r="I221" s="43" t="s">
        <v>1829</v>
      </c>
      <c r="J221" s="43">
        <v>295.4504</v>
      </c>
    </row>
    <row r="222" spans="1:10">
      <c r="A222" s="43" t="s">
        <v>2046</v>
      </c>
      <c r="B222" s="44">
        <v>45754</v>
      </c>
      <c r="C222" s="43" t="s">
        <v>275</v>
      </c>
      <c r="D222" s="43" t="s">
        <v>1580</v>
      </c>
      <c r="E222" s="43" t="s">
        <v>1810</v>
      </c>
      <c r="F222" s="43">
        <v>3</v>
      </c>
      <c r="G222" s="43">
        <v>434.55</v>
      </c>
      <c r="H222" s="45">
        <v>0.08</v>
      </c>
      <c r="I222" s="43" t="s">
        <v>1829</v>
      </c>
      <c r="J222" s="43">
        <v>1199.3579999999999</v>
      </c>
    </row>
    <row r="223" spans="1:10">
      <c r="A223" s="43" t="s">
        <v>2047</v>
      </c>
      <c r="B223" s="44">
        <v>45729</v>
      </c>
      <c r="C223" s="43" t="s">
        <v>353</v>
      </c>
      <c r="D223" s="43" t="s">
        <v>1600</v>
      </c>
      <c r="E223" s="43" t="s">
        <v>1799</v>
      </c>
      <c r="F223" s="43">
        <v>4</v>
      </c>
      <c r="G223" s="43">
        <v>652.28</v>
      </c>
      <c r="H223" s="45">
        <v>0.15</v>
      </c>
      <c r="I223" s="43" t="s">
        <v>1824</v>
      </c>
      <c r="J223" s="43">
        <v>2217.752</v>
      </c>
    </row>
    <row r="224" spans="1:10">
      <c r="A224" s="43" t="s">
        <v>2048</v>
      </c>
      <c r="B224" s="44">
        <v>45480</v>
      </c>
      <c r="C224" s="43" t="s">
        <v>857</v>
      </c>
      <c r="D224" s="43" t="s">
        <v>1700</v>
      </c>
      <c r="E224" s="43" t="s">
        <v>1807</v>
      </c>
      <c r="F224" s="43">
        <v>3</v>
      </c>
      <c r="G224" s="43">
        <v>207.8</v>
      </c>
      <c r="H224" s="45">
        <v>0.15</v>
      </c>
      <c r="I224" s="43" t="s">
        <v>1824</v>
      </c>
      <c r="J224" s="43">
        <v>529.8900000000001</v>
      </c>
    </row>
    <row r="225" spans="1:10">
      <c r="A225" s="43" t="s">
        <v>2049</v>
      </c>
      <c r="B225" s="44">
        <v>45361</v>
      </c>
      <c r="C225" s="43" t="s">
        <v>1521</v>
      </c>
      <c r="D225" s="43" t="s">
        <v>1670</v>
      </c>
      <c r="E225" s="43" t="s">
        <v>1801</v>
      </c>
      <c r="F225" s="43">
        <v>4</v>
      </c>
      <c r="G225" s="43">
        <v>385.5</v>
      </c>
      <c r="H225" s="45">
        <v>0.03</v>
      </c>
      <c r="I225" s="43" t="s">
        <v>1826</v>
      </c>
      <c r="J225" s="43">
        <v>1495.74</v>
      </c>
    </row>
    <row r="226" spans="1:10">
      <c r="A226" s="43" t="s">
        <v>2050</v>
      </c>
      <c r="B226" s="44">
        <v>45915</v>
      </c>
      <c r="C226" s="43" t="s">
        <v>344</v>
      </c>
      <c r="D226" s="43" t="s">
        <v>1678</v>
      </c>
      <c r="E226" s="43" t="s">
        <v>1776</v>
      </c>
      <c r="F226" s="43">
        <v>3</v>
      </c>
      <c r="G226" s="43">
        <v>548.19000000000005</v>
      </c>
      <c r="H226" s="45">
        <v>0.12</v>
      </c>
      <c r="I226" s="43" t="s">
        <v>1824</v>
      </c>
      <c r="J226" s="43">
        <v>1447.2216000000001</v>
      </c>
    </row>
    <row r="227" spans="1:10">
      <c r="A227" s="43" t="s">
        <v>2051</v>
      </c>
      <c r="B227" s="44">
        <v>45607</v>
      </c>
      <c r="C227" s="43" t="s">
        <v>255</v>
      </c>
      <c r="D227" s="43" t="s">
        <v>1694</v>
      </c>
      <c r="E227" s="43" t="s">
        <v>1786</v>
      </c>
      <c r="F227" s="43">
        <v>3</v>
      </c>
      <c r="G227" s="43">
        <v>927.6</v>
      </c>
      <c r="H227" s="45">
        <v>0.09</v>
      </c>
      <c r="I227" s="43" t="s">
        <v>1824</v>
      </c>
      <c r="J227" s="43">
        <v>2532.348</v>
      </c>
    </row>
    <row r="228" spans="1:10">
      <c r="A228" s="43" t="s">
        <v>2052</v>
      </c>
      <c r="B228" s="44">
        <v>45666</v>
      </c>
      <c r="C228" s="43" t="s">
        <v>849</v>
      </c>
      <c r="D228" s="43" t="s">
        <v>1670</v>
      </c>
      <c r="E228" s="43" t="s">
        <v>1766</v>
      </c>
      <c r="F228" s="43">
        <v>4</v>
      </c>
      <c r="G228" s="43">
        <v>585.04</v>
      </c>
      <c r="H228" s="45">
        <v>0.22</v>
      </c>
      <c r="I228" s="43" t="s">
        <v>1826</v>
      </c>
      <c r="J228" s="43">
        <v>1825.3248000000001</v>
      </c>
    </row>
    <row r="229" spans="1:10">
      <c r="A229" s="43" t="s">
        <v>2053</v>
      </c>
      <c r="B229" s="44">
        <v>45406</v>
      </c>
      <c r="C229" s="43" t="s">
        <v>1533</v>
      </c>
      <c r="D229" s="43" t="s">
        <v>1626</v>
      </c>
      <c r="E229" s="43" t="s">
        <v>1761</v>
      </c>
      <c r="F229" s="43">
        <v>2</v>
      </c>
      <c r="G229" s="43">
        <v>999.89</v>
      </c>
      <c r="H229" s="45">
        <v>0.09</v>
      </c>
      <c r="I229" s="43" t="s">
        <v>1824</v>
      </c>
      <c r="J229" s="43">
        <v>1819.7998</v>
      </c>
    </row>
    <row r="230" spans="1:10">
      <c r="A230" s="43" t="s">
        <v>2054</v>
      </c>
      <c r="B230" s="44">
        <v>45284</v>
      </c>
      <c r="C230" s="43" t="s">
        <v>378</v>
      </c>
      <c r="D230" s="43" t="s">
        <v>1698</v>
      </c>
      <c r="E230" s="43" t="s">
        <v>1766</v>
      </c>
      <c r="F230" s="43">
        <v>2</v>
      </c>
      <c r="G230" s="43">
        <v>848.98</v>
      </c>
      <c r="H230" s="45">
        <v>0.04</v>
      </c>
      <c r="I230" s="43" t="s">
        <v>1826</v>
      </c>
      <c r="J230" s="43">
        <v>1630.0416</v>
      </c>
    </row>
    <row r="231" spans="1:10">
      <c r="A231" s="43" t="s">
        <v>2055</v>
      </c>
      <c r="B231" s="44">
        <v>45348</v>
      </c>
      <c r="C231" s="43" t="s">
        <v>481</v>
      </c>
      <c r="D231" s="43" t="s">
        <v>1668</v>
      </c>
      <c r="E231" s="43" t="s">
        <v>1799</v>
      </c>
      <c r="F231" s="43">
        <v>3</v>
      </c>
      <c r="G231" s="43">
        <v>769.56</v>
      </c>
      <c r="H231" s="45">
        <v>0.08</v>
      </c>
      <c r="I231" s="43" t="s">
        <v>1824</v>
      </c>
      <c r="J231" s="43">
        <v>2123.9856</v>
      </c>
    </row>
    <row r="232" spans="1:10">
      <c r="A232" s="43" t="s">
        <v>2056</v>
      </c>
      <c r="B232" s="44">
        <v>45676</v>
      </c>
      <c r="C232" s="43" t="s">
        <v>188</v>
      </c>
      <c r="D232" s="43" t="s">
        <v>1644</v>
      </c>
      <c r="E232" s="43" t="s">
        <v>1797</v>
      </c>
      <c r="F232" s="43">
        <v>3</v>
      </c>
      <c r="G232" s="43">
        <v>449.88</v>
      </c>
      <c r="H232" s="45">
        <v>0.1</v>
      </c>
      <c r="I232" s="43" t="s">
        <v>1826</v>
      </c>
      <c r="J232" s="43">
        <v>1214.6759999999999</v>
      </c>
    </row>
    <row r="233" spans="1:10">
      <c r="A233" s="43" t="s">
        <v>2057</v>
      </c>
      <c r="B233" s="44">
        <v>45863</v>
      </c>
      <c r="C233" s="43" t="s">
        <v>875</v>
      </c>
      <c r="D233" s="43" t="s">
        <v>1686</v>
      </c>
      <c r="E233" s="43" t="s">
        <v>1794</v>
      </c>
      <c r="F233" s="43">
        <v>4</v>
      </c>
      <c r="G233" s="43">
        <v>383.74</v>
      </c>
      <c r="H233" s="45">
        <v>0.01</v>
      </c>
      <c r="I233" s="43" t="s">
        <v>1824</v>
      </c>
      <c r="J233" s="43">
        <v>1519.6104</v>
      </c>
    </row>
    <row r="234" spans="1:10">
      <c r="A234" s="43" t="s">
        <v>2058</v>
      </c>
      <c r="B234" s="44">
        <v>45409</v>
      </c>
      <c r="C234" s="43" t="s">
        <v>499</v>
      </c>
      <c r="D234" s="43" t="s">
        <v>1664</v>
      </c>
      <c r="E234" s="43" t="s">
        <v>1789</v>
      </c>
      <c r="F234" s="43">
        <v>4</v>
      </c>
      <c r="G234" s="43">
        <v>794.97</v>
      </c>
      <c r="H234" s="45">
        <v>0.24</v>
      </c>
      <c r="I234" s="43" t="s">
        <v>1826</v>
      </c>
      <c r="J234" s="43">
        <v>2416.7087999999999</v>
      </c>
    </row>
    <row r="235" spans="1:10">
      <c r="A235" s="43" t="s">
        <v>2059</v>
      </c>
      <c r="B235" s="44">
        <v>45880</v>
      </c>
      <c r="C235" s="43" t="s">
        <v>52</v>
      </c>
      <c r="D235" s="43" t="s">
        <v>1706</v>
      </c>
      <c r="E235" s="43" t="s">
        <v>1773</v>
      </c>
      <c r="F235" s="43">
        <v>1</v>
      </c>
      <c r="G235" s="43">
        <v>989.63</v>
      </c>
      <c r="H235" s="45">
        <v>0.05</v>
      </c>
      <c r="I235" s="43" t="s">
        <v>1826</v>
      </c>
      <c r="J235" s="43">
        <v>940.1484999999999</v>
      </c>
    </row>
    <row r="236" spans="1:10">
      <c r="A236" s="43" t="s">
        <v>2060</v>
      </c>
      <c r="B236" s="44">
        <v>45731</v>
      </c>
      <c r="C236" s="43" t="s">
        <v>1053</v>
      </c>
      <c r="D236" s="43" t="s">
        <v>1656</v>
      </c>
      <c r="E236" s="43" t="s">
        <v>1752</v>
      </c>
      <c r="F236" s="43">
        <v>1</v>
      </c>
      <c r="G236" s="43">
        <v>447.16</v>
      </c>
      <c r="H236" s="45">
        <v>0.22</v>
      </c>
      <c r="I236" s="43" t="s">
        <v>1829</v>
      </c>
      <c r="J236" s="43">
        <v>348.78480000000002</v>
      </c>
    </row>
    <row r="237" spans="1:10">
      <c r="A237" s="43" t="s">
        <v>2061</v>
      </c>
      <c r="B237" s="44">
        <v>45671</v>
      </c>
      <c r="C237" s="43" t="s">
        <v>44</v>
      </c>
      <c r="D237" s="43" t="s">
        <v>1736</v>
      </c>
      <c r="E237" s="43" t="s">
        <v>1776</v>
      </c>
      <c r="F237" s="43">
        <v>1</v>
      </c>
      <c r="G237" s="43">
        <v>946.9</v>
      </c>
      <c r="H237" s="45">
        <v>0.28999999999999998</v>
      </c>
      <c r="I237" s="43" t="s">
        <v>1829</v>
      </c>
      <c r="J237" s="43">
        <v>672.29899999999998</v>
      </c>
    </row>
    <row r="238" spans="1:10">
      <c r="A238" s="43" t="s">
        <v>2062</v>
      </c>
      <c r="B238" s="44">
        <v>45809</v>
      </c>
      <c r="C238" s="43" t="s">
        <v>562</v>
      </c>
      <c r="D238" s="43" t="s">
        <v>1582</v>
      </c>
      <c r="E238" s="43" t="s">
        <v>1752</v>
      </c>
      <c r="F238" s="43">
        <v>4</v>
      </c>
      <c r="G238" s="43">
        <v>469.68</v>
      </c>
      <c r="H238" s="45">
        <v>0.19</v>
      </c>
      <c r="I238" s="43" t="s">
        <v>1824</v>
      </c>
      <c r="J238" s="43">
        <v>1521.7632000000001</v>
      </c>
    </row>
    <row r="239" spans="1:10">
      <c r="A239" s="43" t="s">
        <v>2063</v>
      </c>
      <c r="B239" s="44">
        <v>45559</v>
      </c>
      <c r="C239" s="43" t="s">
        <v>1518</v>
      </c>
      <c r="D239" s="43" t="s">
        <v>1604</v>
      </c>
      <c r="E239" s="43" t="s">
        <v>1807</v>
      </c>
      <c r="F239" s="43">
        <v>4</v>
      </c>
      <c r="G239" s="43">
        <v>320.64</v>
      </c>
      <c r="H239" s="45">
        <v>0.2</v>
      </c>
      <c r="I239" s="43" t="s">
        <v>1829</v>
      </c>
      <c r="J239" s="43">
        <v>1026.048</v>
      </c>
    </row>
    <row r="240" spans="1:10">
      <c r="A240" s="43" t="s">
        <v>2064</v>
      </c>
      <c r="B240" s="44">
        <v>45253</v>
      </c>
      <c r="C240" s="43" t="s">
        <v>461</v>
      </c>
      <c r="D240" s="43" t="s">
        <v>1578</v>
      </c>
      <c r="E240" s="43" t="s">
        <v>1773</v>
      </c>
      <c r="F240" s="43">
        <v>1</v>
      </c>
      <c r="G240" s="43">
        <v>594.44000000000005</v>
      </c>
      <c r="H240" s="45">
        <v>0.21</v>
      </c>
      <c r="I240" s="43" t="s">
        <v>1824</v>
      </c>
      <c r="J240" s="43">
        <v>469.60759999999999</v>
      </c>
    </row>
    <row r="241" spans="1:10">
      <c r="A241" s="43" t="s">
        <v>2065</v>
      </c>
      <c r="B241" s="44">
        <v>45861</v>
      </c>
      <c r="C241" s="43" t="s">
        <v>702</v>
      </c>
      <c r="D241" s="43" t="s">
        <v>1720</v>
      </c>
      <c r="E241" s="43" t="s">
        <v>1782</v>
      </c>
      <c r="F241" s="43">
        <v>3</v>
      </c>
      <c r="G241" s="43">
        <v>91.7</v>
      </c>
      <c r="H241" s="45">
        <v>0.08</v>
      </c>
      <c r="I241" s="43" t="s">
        <v>1829</v>
      </c>
      <c r="J241" s="43">
        <v>253.09200000000001</v>
      </c>
    </row>
    <row r="242" spans="1:10">
      <c r="A242" s="43" t="s">
        <v>2066</v>
      </c>
      <c r="B242" s="44">
        <v>45917</v>
      </c>
      <c r="C242" s="43" t="s">
        <v>127</v>
      </c>
      <c r="D242" s="43" t="s">
        <v>1672</v>
      </c>
      <c r="E242" s="43" t="s">
        <v>1794</v>
      </c>
      <c r="F242" s="43">
        <v>3</v>
      </c>
      <c r="G242" s="43">
        <v>741.33</v>
      </c>
      <c r="H242" s="45">
        <v>0.03</v>
      </c>
      <c r="I242" s="43" t="s">
        <v>1824</v>
      </c>
      <c r="J242" s="43">
        <v>2157.2703000000001</v>
      </c>
    </row>
    <row r="243" spans="1:10">
      <c r="A243" s="43" t="s">
        <v>2067</v>
      </c>
      <c r="B243" s="44">
        <v>45754</v>
      </c>
      <c r="C243" s="43" t="s">
        <v>1466</v>
      </c>
      <c r="D243" s="43" t="s">
        <v>1580</v>
      </c>
      <c r="E243" s="43" t="s">
        <v>1813</v>
      </c>
      <c r="F243" s="43">
        <v>1</v>
      </c>
      <c r="G243" s="43">
        <v>922.78</v>
      </c>
      <c r="H243" s="45">
        <v>0.28999999999999998</v>
      </c>
      <c r="I243" s="43" t="s">
        <v>1829</v>
      </c>
      <c r="J243" s="43">
        <v>655.17379999999991</v>
      </c>
    </row>
    <row r="244" spans="1:10">
      <c r="A244" s="43" t="s">
        <v>2068</v>
      </c>
      <c r="B244" s="44">
        <v>45312</v>
      </c>
      <c r="C244" s="43" t="s">
        <v>1023</v>
      </c>
      <c r="D244" s="43" t="s">
        <v>1562</v>
      </c>
      <c r="E244" s="43" t="s">
        <v>1804</v>
      </c>
      <c r="F244" s="43">
        <v>1</v>
      </c>
      <c r="G244" s="43">
        <v>394.35</v>
      </c>
      <c r="H244" s="45">
        <v>0.09</v>
      </c>
      <c r="I244" s="43" t="s">
        <v>1826</v>
      </c>
      <c r="J244" s="43">
        <v>358.85849999999999</v>
      </c>
    </row>
    <row r="245" spans="1:10">
      <c r="A245" s="43" t="s">
        <v>2069</v>
      </c>
      <c r="B245" s="44">
        <v>45480</v>
      </c>
      <c r="C245" s="43" t="s">
        <v>1139</v>
      </c>
      <c r="D245" s="43" t="s">
        <v>1678</v>
      </c>
      <c r="E245" s="43" t="s">
        <v>1792</v>
      </c>
      <c r="F245" s="43">
        <v>2</v>
      </c>
      <c r="G245" s="43">
        <v>703.95</v>
      </c>
      <c r="H245" s="45">
        <v>0.03</v>
      </c>
      <c r="I245" s="43" t="s">
        <v>1824</v>
      </c>
      <c r="J245" s="43">
        <v>1365.663</v>
      </c>
    </row>
    <row r="246" spans="1:10">
      <c r="A246" s="43" t="s">
        <v>2070</v>
      </c>
      <c r="B246" s="44">
        <v>45780</v>
      </c>
      <c r="C246" s="43" t="s">
        <v>654</v>
      </c>
      <c r="D246" s="43" t="s">
        <v>1576</v>
      </c>
      <c r="E246" s="43" t="s">
        <v>1752</v>
      </c>
      <c r="F246" s="43">
        <v>4</v>
      </c>
      <c r="G246" s="43">
        <v>452.67</v>
      </c>
      <c r="H246" s="45">
        <v>0.28000000000000003</v>
      </c>
      <c r="I246" s="43" t="s">
        <v>1826</v>
      </c>
      <c r="J246" s="43">
        <v>1303.6895999999999</v>
      </c>
    </row>
    <row r="247" spans="1:10">
      <c r="A247" s="43" t="s">
        <v>2071</v>
      </c>
      <c r="B247" s="44">
        <v>45349</v>
      </c>
      <c r="C247" s="43" t="s">
        <v>1428</v>
      </c>
      <c r="D247" s="43" t="s">
        <v>1562</v>
      </c>
      <c r="E247" s="43" t="s">
        <v>1779</v>
      </c>
      <c r="F247" s="43">
        <v>2</v>
      </c>
      <c r="G247" s="43">
        <v>377.3</v>
      </c>
      <c r="H247" s="45">
        <v>0.15</v>
      </c>
      <c r="I247" s="43" t="s">
        <v>1826</v>
      </c>
      <c r="J247" s="43">
        <v>641.41</v>
      </c>
    </row>
    <row r="248" spans="1:10">
      <c r="A248" s="43" t="s">
        <v>2072</v>
      </c>
      <c r="B248" s="44">
        <v>45846</v>
      </c>
      <c r="C248" s="43" t="s">
        <v>1080</v>
      </c>
      <c r="D248" s="43" t="s">
        <v>1696</v>
      </c>
      <c r="E248" s="43" t="s">
        <v>1779</v>
      </c>
      <c r="F248" s="43">
        <v>2</v>
      </c>
      <c r="G248" s="43">
        <v>130.47999999999999</v>
      </c>
      <c r="H248" s="45">
        <v>0.23</v>
      </c>
      <c r="I248" s="43" t="s">
        <v>1826</v>
      </c>
      <c r="J248" s="43">
        <v>200.9392</v>
      </c>
    </row>
    <row r="249" spans="1:10">
      <c r="A249" s="43" t="s">
        <v>2073</v>
      </c>
      <c r="B249" s="44">
        <v>45729</v>
      </c>
      <c r="C249" s="43" t="s">
        <v>1349</v>
      </c>
      <c r="D249" s="43" t="s">
        <v>1736</v>
      </c>
      <c r="E249" s="43" t="s">
        <v>1794</v>
      </c>
      <c r="F249" s="43">
        <v>1</v>
      </c>
      <c r="G249" s="43">
        <v>809.45</v>
      </c>
      <c r="H249" s="45">
        <v>0.09</v>
      </c>
      <c r="I249" s="43" t="s">
        <v>1829</v>
      </c>
      <c r="J249" s="43">
        <v>736.59950000000003</v>
      </c>
    </row>
    <row r="250" spans="1:10">
      <c r="A250" s="43" t="s">
        <v>2074</v>
      </c>
      <c r="B250" s="44">
        <v>45768</v>
      </c>
      <c r="C250" s="43" t="s">
        <v>301</v>
      </c>
      <c r="D250" s="43" t="s">
        <v>1638</v>
      </c>
      <c r="E250" s="43" t="s">
        <v>1786</v>
      </c>
      <c r="F250" s="43">
        <v>3</v>
      </c>
      <c r="G250" s="43">
        <v>499.12</v>
      </c>
      <c r="H250" s="45">
        <v>0.05</v>
      </c>
      <c r="I250" s="43" t="s">
        <v>1826</v>
      </c>
      <c r="J250" s="43">
        <v>1422.492</v>
      </c>
    </row>
    <row r="251" spans="1:10">
      <c r="A251" s="43" t="s">
        <v>2075</v>
      </c>
      <c r="B251" s="44">
        <v>45606</v>
      </c>
      <c r="C251" s="43" t="s">
        <v>100</v>
      </c>
      <c r="D251" s="43" t="s">
        <v>1684</v>
      </c>
      <c r="E251" s="43" t="s">
        <v>1766</v>
      </c>
      <c r="F251" s="43">
        <v>2</v>
      </c>
      <c r="G251" s="43">
        <v>894.58</v>
      </c>
      <c r="H251" s="45">
        <v>0.25</v>
      </c>
      <c r="I251" s="43" t="s">
        <v>1824</v>
      </c>
      <c r="J251" s="43">
        <v>1341.87</v>
      </c>
    </row>
    <row r="252" spans="1:10">
      <c r="A252" s="43" t="s">
        <v>2076</v>
      </c>
      <c r="B252" s="44">
        <v>45513</v>
      </c>
      <c r="C252" s="43" t="s">
        <v>449</v>
      </c>
      <c r="D252" s="43" t="s">
        <v>1698</v>
      </c>
      <c r="E252" s="43" t="s">
        <v>1786</v>
      </c>
      <c r="F252" s="43">
        <v>4</v>
      </c>
      <c r="G252" s="43">
        <v>578.39</v>
      </c>
      <c r="H252" s="45">
        <v>0.01</v>
      </c>
      <c r="I252" s="43" t="s">
        <v>1824</v>
      </c>
      <c r="J252" s="43">
        <v>2290.4243999999999</v>
      </c>
    </row>
    <row r="253" spans="1:10">
      <c r="A253" s="43" t="s">
        <v>2077</v>
      </c>
      <c r="B253" s="44">
        <v>45356</v>
      </c>
      <c r="C253" s="43" t="s">
        <v>1492</v>
      </c>
      <c r="D253" s="43" t="s">
        <v>1630</v>
      </c>
      <c r="E253" s="43" t="s">
        <v>1807</v>
      </c>
      <c r="F253" s="43">
        <v>4</v>
      </c>
      <c r="G253" s="43">
        <v>982.45</v>
      </c>
      <c r="H253" s="45">
        <v>0.2</v>
      </c>
      <c r="I253" s="43" t="s">
        <v>1826</v>
      </c>
      <c r="J253" s="43">
        <v>3143.84</v>
      </c>
    </row>
    <row r="254" spans="1:10">
      <c r="A254" s="43" t="s">
        <v>2078</v>
      </c>
      <c r="B254" s="44">
        <v>45925</v>
      </c>
      <c r="C254" s="43" t="s">
        <v>1389</v>
      </c>
      <c r="D254" s="43" t="s">
        <v>1744</v>
      </c>
      <c r="E254" s="43" t="s">
        <v>1813</v>
      </c>
      <c r="F254" s="43">
        <v>1</v>
      </c>
      <c r="G254" s="43">
        <v>549.52</v>
      </c>
      <c r="H254" s="45">
        <v>0.1</v>
      </c>
      <c r="I254" s="43" t="s">
        <v>1826</v>
      </c>
      <c r="J254" s="43">
        <v>494.56799999999998</v>
      </c>
    </row>
    <row r="255" spans="1:10">
      <c r="A255" s="43" t="s">
        <v>2079</v>
      </c>
      <c r="B255" s="44">
        <v>45876</v>
      </c>
      <c r="C255" s="43" t="s">
        <v>770</v>
      </c>
      <c r="D255" s="43" t="s">
        <v>1732</v>
      </c>
      <c r="E255" s="43" t="s">
        <v>1810</v>
      </c>
      <c r="F255" s="43">
        <v>2</v>
      </c>
      <c r="G255" s="43">
        <v>239.92</v>
      </c>
      <c r="H255" s="45">
        <v>0.16</v>
      </c>
      <c r="I255" s="43" t="s">
        <v>1824</v>
      </c>
      <c r="J255" s="43">
        <v>403.06560000000002</v>
      </c>
    </row>
    <row r="256" spans="1:10">
      <c r="A256" s="43" t="s">
        <v>2080</v>
      </c>
      <c r="B256" s="44">
        <v>45338</v>
      </c>
      <c r="C256" s="43" t="s">
        <v>298</v>
      </c>
      <c r="D256" s="43" t="s">
        <v>1732</v>
      </c>
      <c r="E256" s="43" t="s">
        <v>1776</v>
      </c>
      <c r="F256" s="43">
        <v>2</v>
      </c>
      <c r="G256" s="43">
        <v>878.05</v>
      </c>
      <c r="H256" s="45">
        <v>0.11</v>
      </c>
      <c r="I256" s="43" t="s">
        <v>1826</v>
      </c>
      <c r="J256" s="43">
        <v>1562.9290000000001</v>
      </c>
    </row>
    <row r="257" spans="1:10">
      <c r="A257" s="43" t="s">
        <v>2081</v>
      </c>
      <c r="B257" s="44">
        <v>45746</v>
      </c>
      <c r="C257" s="43" t="s">
        <v>172</v>
      </c>
      <c r="D257" s="43" t="s">
        <v>1546</v>
      </c>
      <c r="E257" s="43" t="s">
        <v>1786</v>
      </c>
      <c r="F257" s="43">
        <v>3</v>
      </c>
      <c r="G257" s="43">
        <v>546.96</v>
      </c>
      <c r="H257" s="45">
        <v>0.19</v>
      </c>
      <c r="I257" s="43" t="s">
        <v>1824</v>
      </c>
      <c r="J257" s="43">
        <v>1329.1128000000001</v>
      </c>
    </row>
    <row r="258" spans="1:10">
      <c r="A258" s="43" t="s">
        <v>2082</v>
      </c>
      <c r="B258" s="44">
        <v>45706</v>
      </c>
      <c r="C258" s="43" t="s">
        <v>1452</v>
      </c>
      <c r="D258" s="43" t="s">
        <v>1582</v>
      </c>
      <c r="E258" s="43" t="s">
        <v>1789</v>
      </c>
      <c r="F258" s="43">
        <v>2</v>
      </c>
      <c r="G258" s="43">
        <v>71.77</v>
      </c>
      <c r="H258" s="45">
        <v>0.22</v>
      </c>
      <c r="I258" s="43" t="s">
        <v>1824</v>
      </c>
      <c r="J258" s="43">
        <v>111.96120000000001</v>
      </c>
    </row>
    <row r="259" spans="1:10">
      <c r="A259" s="43" t="s">
        <v>2083</v>
      </c>
      <c r="B259" s="44">
        <v>45717</v>
      </c>
      <c r="C259" s="43" t="s">
        <v>63</v>
      </c>
      <c r="D259" s="43" t="s">
        <v>1596</v>
      </c>
      <c r="E259" s="43" t="s">
        <v>1757</v>
      </c>
      <c r="F259" s="43">
        <v>2</v>
      </c>
      <c r="G259" s="43">
        <v>679.86</v>
      </c>
      <c r="H259" s="45">
        <v>0.22</v>
      </c>
      <c r="I259" s="43" t="s">
        <v>1829</v>
      </c>
      <c r="J259" s="43">
        <v>1060.5816</v>
      </c>
    </row>
    <row r="260" spans="1:10">
      <c r="A260" s="43" t="s">
        <v>2084</v>
      </c>
      <c r="B260" s="44">
        <v>45300</v>
      </c>
      <c r="C260" s="43" t="s">
        <v>464</v>
      </c>
      <c r="D260" s="43" t="s">
        <v>1618</v>
      </c>
      <c r="E260" s="43" t="s">
        <v>1807</v>
      </c>
      <c r="F260" s="43">
        <v>1</v>
      </c>
      <c r="G260" s="43">
        <v>222.94</v>
      </c>
      <c r="H260" s="45">
        <v>0.19</v>
      </c>
      <c r="I260" s="43" t="s">
        <v>1824</v>
      </c>
      <c r="J260" s="43">
        <v>180.5814</v>
      </c>
    </row>
    <row r="261" spans="1:10">
      <c r="A261" s="43" t="s">
        <v>2085</v>
      </c>
      <c r="B261" s="44">
        <v>45773</v>
      </c>
      <c r="C261" s="43" t="s">
        <v>794</v>
      </c>
      <c r="D261" s="43" t="s">
        <v>1618</v>
      </c>
      <c r="E261" s="43" t="s">
        <v>1761</v>
      </c>
      <c r="F261" s="43">
        <v>2</v>
      </c>
      <c r="G261" s="43">
        <v>355.3</v>
      </c>
      <c r="H261" s="45">
        <v>17</v>
      </c>
      <c r="I261" s="43" t="s">
        <v>1826</v>
      </c>
      <c r="J261" s="43">
        <v>589.798</v>
      </c>
    </row>
    <row r="262" spans="1:10">
      <c r="A262" s="43" t="s">
        <v>2086</v>
      </c>
      <c r="B262" s="44">
        <v>45497</v>
      </c>
      <c r="C262" s="43" t="s">
        <v>366</v>
      </c>
      <c r="D262" s="43" t="s">
        <v>1726</v>
      </c>
      <c r="E262" s="43" t="s">
        <v>1813</v>
      </c>
      <c r="F262" s="43">
        <v>4</v>
      </c>
      <c r="G262" s="43">
        <v>611.29999999999995</v>
      </c>
      <c r="H262" s="45">
        <v>0.11</v>
      </c>
      <c r="I262" s="43" t="s">
        <v>1826</v>
      </c>
      <c r="J262" s="43">
        <v>2176.2280000000001</v>
      </c>
    </row>
    <row r="263" spans="1:10">
      <c r="A263" s="43" t="s">
        <v>2087</v>
      </c>
      <c r="B263" s="44">
        <v>45742</v>
      </c>
      <c r="C263" s="43" t="s">
        <v>1047</v>
      </c>
      <c r="D263" s="43" t="s">
        <v>1543</v>
      </c>
      <c r="E263" s="43" t="s">
        <v>1782</v>
      </c>
      <c r="F263" s="43">
        <v>4</v>
      </c>
      <c r="G263" s="43">
        <v>849.21</v>
      </c>
      <c r="H263" s="45">
        <v>7.0000000000000007E-2</v>
      </c>
      <c r="I263" s="43" t="s">
        <v>1824</v>
      </c>
      <c r="J263" s="43">
        <v>3159.0612000000001</v>
      </c>
    </row>
    <row r="264" spans="1:10">
      <c r="A264" s="43" t="s">
        <v>2088</v>
      </c>
      <c r="B264" s="44">
        <v>45713</v>
      </c>
      <c r="C264" s="43" t="s">
        <v>681</v>
      </c>
      <c r="D264" s="43" t="s">
        <v>1632</v>
      </c>
      <c r="E264" s="43" t="s">
        <v>1779</v>
      </c>
      <c r="F264" s="43">
        <v>3</v>
      </c>
      <c r="G264" s="43">
        <v>553.12</v>
      </c>
      <c r="H264" s="45">
        <v>0.28000000000000003</v>
      </c>
      <c r="I264" s="43" t="s">
        <v>1829</v>
      </c>
      <c r="J264" s="43">
        <v>1194.7392</v>
      </c>
    </row>
    <row r="265" spans="1:10">
      <c r="A265" s="43" t="s">
        <v>2089</v>
      </c>
      <c r="B265" s="44">
        <v>45826</v>
      </c>
      <c r="C265" s="43" t="s">
        <v>896</v>
      </c>
      <c r="D265" s="43" t="s">
        <v>1730</v>
      </c>
      <c r="E265" s="43" t="s">
        <v>1786</v>
      </c>
      <c r="F265" s="43">
        <v>2</v>
      </c>
      <c r="G265" s="43">
        <v>903.08</v>
      </c>
      <c r="H265" s="45">
        <v>0.18</v>
      </c>
      <c r="I265" s="43" t="s">
        <v>1829</v>
      </c>
      <c r="J265" s="43">
        <v>1481.0512000000001</v>
      </c>
    </row>
    <row r="266" spans="1:10">
      <c r="A266" s="43" t="s">
        <v>2090</v>
      </c>
      <c r="B266" s="44">
        <v>45648</v>
      </c>
      <c r="C266" s="43" t="s">
        <v>1472</v>
      </c>
      <c r="D266" s="43" t="s">
        <v>1580</v>
      </c>
      <c r="E266" s="43" t="s">
        <v>1792</v>
      </c>
      <c r="F266" s="43">
        <v>4</v>
      </c>
      <c r="G266" s="43">
        <v>640.23</v>
      </c>
      <c r="H266" s="45">
        <v>0.06</v>
      </c>
      <c r="I266" s="43" t="s">
        <v>1829</v>
      </c>
      <c r="J266" s="43">
        <v>2407.2647999999999</v>
      </c>
    </row>
    <row r="267" spans="1:10">
      <c r="A267" s="43" t="s">
        <v>2091</v>
      </c>
      <c r="B267" s="44">
        <v>45836</v>
      </c>
      <c r="C267" s="43" t="s">
        <v>478</v>
      </c>
      <c r="D267" s="43" t="s">
        <v>1590</v>
      </c>
      <c r="E267" s="43" t="s">
        <v>1776</v>
      </c>
      <c r="F267" s="43">
        <v>1</v>
      </c>
      <c r="G267" s="43">
        <v>518</v>
      </c>
      <c r="H267" s="45">
        <v>0.25</v>
      </c>
      <c r="I267" s="43" t="s">
        <v>1824</v>
      </c>
      <c r="J267" s="43">
        <v>388.5</v>
      </c>
    </row>
    <row r="268" spans="1:10">
      <c r="A268" s="43" t="s">
        <v>2092</v>
      </c>
      <c r="B268" s="44">
        <v>45437</v>
      </c>
      <c r="C268" s="43" t="s">
        <v>1343</v>
      </c>
      <c r="D268" s="43" t="s">
        <v>1676</v>
      </c>
      <c r="E268" s="43" t="s">
        <v>1769</v>
      </c>
      <c r="F268" s="43">
        <v>4</v>
      </c>
      <c r="G268" s="43">
        <v>779.25</v>
      </c>
      <c r="H268" s="45">
        <v>0.25</v>
      </c>
      <c r="I268" s="43" t="s">
        <v>1824</v>
      </c>
      <c r="J268" s="43">
        <v>2337.75</v>
      </c>
    </row>
    <row r="269" spans="1:10">
      <c r="A269" s="43" t="s">
        <v>2093</v>
      </c>
      <c r="B269" s="44">
        <v>45807</v>
      </c>
      <c r="C269" s="43" t="s">
        <v>411</v>
      </c>
      <c r="D269" s="43" t="s">
        <v>1714</v>
      </c>
      <c r="E269" s="43" t="s">
        <v>1779</v>
      </c>
      <c r="F269" s="43">
        <v>2</v>
      </c>
      <c r="G269" s="43">
        <v>467.75</v>
      </c>
      <c r="H269" s="45">
        <v>0.26</v>
      </c>
      <c r="I269" s="43" t="s">
        <v>1824</v>
      </c>
      <c r="J269" s="43">
        <v>692.27</v>
      </c>
    </row>
    <row r="270" spans="1:10">
      <c r="A270" s="43" t="s">
        <v>2094</v>
      </c>
      <c r="B270" s="44">
        <v>45555</v>
      </c>
      <c r="C270" s="43" t="s">
        <v>1263</v>
      </c>
      <c r="D270" s="43" t="s">
        <v>1728</v>
      </c>
      <c r="E270" s="43" t="s">
        <v>1810</v>
      </c>
      <c r="F270" s="43">
        <v>3</v>
      </c>
      <c r="G270" s="43">
        <v>111.79</v>
      </c>
      <c r="H270" s="45">
        <v>0.06</v>
      </c>
      <c r="I270" s="43" t="s">
        <v>1824</v>
      </c>
      <c r="J270" s="43">
        <v>315.24779999999998</v>
      </c>
    </row>
    <row r="271" spans="1:10">
      <c r="A271" s="43" t="s">
        <v>2095</v>
      </c>
      <c r="B271" s="44">
        <v>45803</v>
      </c>
      <c r="C271" s="43" t="s">
        <v>711</v>
      </c>
      <c r="D271" s="43" t="s">
        <v>1622</v>
      </c>
      <c r="E271" s="43" t="s">
        <v>1752</v>
      </c>
      <c r="F271" s="43">
        <v>4</v>
      </c>
      <c r="G271" s="43">
        <v>747.01</v>
      </c>
      <c r="H271" s="45">
        <v>0.13</v>
      </c>
      <c r="I271" s="43" t="s">
        <v>1826</v>
      </c>
      <c r="J271" s="43">
        <v>2599.5947999999999</v>
      </c>
    </row>
    <row r="272" spans="1:10">
      <c r="A272" s="43" t="s">
        <v>2096</v>
      </c>
      <c r="B272" s="44">
        <v>45735</v>
      </c>
      <c r="C272" s="43" t="s">
        <v>360</v>
      </c>
      <c r="D272" s="43" t="s">
        <v>1726</v>
      </c>
      <c r="E272" s="43" t="s">
        <v>1794</v>
      </c>
      <c r="F272" s="43">
        <v>4</v>
      </c>
      <c r="G272" s="43">
        <v>461.83</v>
      </c>
      <c r="H272" s="45">
        <v>0.28000000000000003</v>
      </c>
      <c r="I272" s="43" t="s">
        <v>1826</v>
      </c>
      <c r="J272" s="43">
        <v>1330.0704000000001</v>
      </c>
    </row>
    <row r="273" spans="1:10">
      <c r="A273" s="43" t="s">
        <v>2097</v>
      </c>
      <c r="B273" s="44">
        <v>45750</v>
      </c>
      <c r="C273" s="43" t="s">
        <v>458</v>
      </c>
      <c r="D273" s="43" t="s">
        <v>1688</v>
      </c>
      <c r="E273" s="43" t="s">
        <v>1782</v>
      </c>
      <c r="F273" s="43">
        <v>2</v>
      </c>
      <c r="G273" s="43">
        <v>105.15</v>
      </c>
      <c r="H273" s="45">
        <v>0.06</v>
      </c>
      <c r="I273" s="43" t="s">
        <v>1824</v>
      </c>
      <c r="J273" s="43">
        <v>197.68199999999999</v>
      </c>
    </row>
    <row r="274" spans="1:10">
      <c r="A274" s="43" t="s">
        <v>2098</v>
      </c>
      <c r="B274" s="44">
        <v>45693</v>
      </c>
      <c r="C274" s="43" t="s">
        <v>134</v>
      </c>
      <c r="D274" s="43" t="s">
        <v>1594</v>
      </c>
      <c r="E274" s="43" t="s">
        <v>1766</v>
      </c>
      <c r="F274" s="43">
        <v>3</v>
      </c>
      <c r="G274" s="43">
        <v>610.24</v>
      </c>
      <c r="H274" s="45">
        <v>0.17</v>
      </c>
      <c r="I274" s="43" t="s">
        <v>1829</v>
      </c>
      <c r="J274" s="43">
        <v>1519.4975999999999</v>
      </c>
    </row>
    <row r="275" spans="1:10">
      <c r="A275" s="43" t="s">
        <v>2099</v>
      </c>
      <c r="B275" s="44">
        <v>45667</v>
      </c>
      <c r="C275" s="43" t="s">
        <v>984</v>
      </c>
      <c r="D275" s="43" t="s">
        <v>1696</v>
      </c>
      <c r="E275" s="43" t="s">
        <v>1782</v>
      </c>
      <c r="F275" s="43">
        <v>1</v>
      </c>
      <c r="G275" s="43">
        <v>872.12</v>
      </c>
      <c r="H275" s="45">
        <v>7.0000000000000007E-2</v>
      </c>
      <c r="I275" s="43" t="s">
        <v>1826</v>
      </c>
      <c r="J275" s="43">
        <v>811.07159999999999</v>
      </c>
    </row>
    <row r="276" spans="1:10">
      <c r="A276" s="43" t="s">
        <v>2100</v>
      </c>
      <c r="B276" s="44">
        <v>45316</v>
      </c>
      <c r="C276" s="43" t="s">
        <v>1343</v>
      </c>
      <c r="D276" s="43" t="s">
        <v>1568</v>
      </c>
      <c r="E276" s="43" t="s">
        <v>1757</v>
      </c>
      <c r="F276" s="43">
        <v>1</v>
      </c>
      <c r="G276" s="43">
        <v>406.79</v>
      </c>
      <c r="H276" s="45">
        <v>0.03</v>
      </c>
      <c r="I276" s="43" t="s">
        <v>1829</v>
      </c>
      <c r="J276" s="43">
        <v>394.58629999999999</v>
      </c>
    </row>
    <row r="277" spans="1:10">
      <c r="A277" s="43" t="s">
        <v>2101</v>
      </c>
      <c r="B277" s="44">
        <v>45932</v>
      </c>
      <c r="C277" s="43" t="s">
        <v>1163</v>
      </c>
      <c r="D277" s="43" t="s">
        <v>1656</v>
      </c>
      <c r="E277" s="43" t="s">
        <v>1799</v>
      </c>
      <c r="F277" s="43">
        <v>1</v>
      </c>
      <c r="G277" s="43">
        <v>606.01</v>
      </c>
      <c r="H277" s="45">
        <v>0.04</v>
      </c>
      <c r="I277" s="43" t="s">
        <v>1826</v>
      </c>
      <c r="J277" s="43">
        <v>581.76959999999997</v>
      </c>
    </row>
    <row r="278" spans="1:10">
      <c r="A278" s="43" t="s">
        <v>2102</v>
      </c>
      <c r="B278" s="44">
        <v>45483</v>
      </c>
      <c r="C278" s="43" t="s">
        <v>1095</v>
      </c>
      <c r="D278" s="43" t="s">
        <v>1582</v>
      </c>
      <c r="E278" s="43" t="s">
        <v>1773</v>
      </c>
      <c r="F278" s="43">
        <v>4</v>
      </c>
      <c r="G278" s="43">
        <v>322.58</v>
      </c>
      <c r="H278" s="45">
        <v>0.06</v>
      </c>
      <c r="I278" s="43" t="s">
        <v>1824</v>
      </c>
      <c r="J278" s="43">
        <v>1212.9007999999999</v>
      </c>
    </row>
    <row r="279" spans="1:10">
      <c r="A279" s="43" t="s">
        <v>2103</v>
      </c>
      <c r="B279" s="44">
        <v>45661</v>
      </c>
      <c r="C279" s="43" t="s">
        <v>1489</v>
      </c>
      <c r="D279" s="43" t="s">
        <v>1702</v>
      </c>
      <c r="E279" s="43" t="s">
        <v>1810</v>
      </c>
      <c r="F279" s="43">
        <v>4</v>
      </c>
      <c r="G279" s="43">
        <v>463.17</v>
      </c>
      <c r="H279" s="45">
        <v>0.06</v>
      </c>
      <c r="I279" s="43" t="s">
        <v>1826</v>
      </c>
      <c r="J279" s="43">
        <v>1741.5192</v>
      </c>
    </row>
    <row r="280" spans="1:10">
      <c r="A280" s="43" t="s">
        <v>2104</v>
      </c>
      <c r="B280" s="44">
        <v>45798</v>
      </c>
      <c r="C280" s="43" t="s">
        <v>996</v>
      </c>
      <c r="D280" s="43" t="s">
        <v>1598</v>
      </c>
      <c r="E280" s="43" t="s">
        <v>1779</v>
      </c>
      <c r="F280" s="43">
        <v>4</v>
      </c>
      <c r="G280" s="43">
        <v>285.82</v>
      </c>
      <c r="H280" s="45">
        <v>0.18</v>
      </c>
      <c r="I280" s="43" t="s">
        <v>1826</v>
      </c>
      <c r="J280" s="43">
        <v>937.4896</v>
      </c>
    </row>
    <row r="281" spans="1:10">
      <c r="A281" s="43" t="s">
        <v>2105</v>
      </c>
      <c r="B281" s="44">
        <v>45868</v>
      </c>
      <c r="C281" s="43" t="s">
        <v>1026</v>
      </c>
      <c r="D281" s="43" t="s">
        <v>1622</v>
      </c>
      <c r="E281" s="43" t="s">
        <v>1792</v>
      </c>
      <c r="F281" s="43">
        <v>3</v>
      </c>
      <c r="G281" s="43">
        <v>995.38</v>
      </c>
      <c r="H281" s="45">
        <v>0.1</v>
      </c>
      <c r="I281" s="43" t="s">
        <v>1826</v>
      </c>
      <c r="J281" s="43">
        <v>2687.5259999999998</v>
      </c>
    </row>
    <row r="282" spans="1:10">
      <c r="A282" s="43" t="s">
        <v>2106</v>
      </c>
      <c r="B282" s="44">
        <v>45757</v>
      </c>
      <c r="C282" s="43" t="s">
        <v>414</v>
      </c>
      <c r="D282" s="43" t="s">
        <v>1672</v>
      </c>
      <c r="E282" s="43" t="s">
        <v>1782</v>
      </c>
      <c r="F282" s="43">
        <v>1</v>
      </c>
      <c r="G282" s="43">
        <v>329.31</v>
      </c>
      <c r="H282" s="45">
        <v>0.09</v>
      </c>
      <c r="I282" s="43" t="s">
        <v>1824</v>
      </c>
      <c r="J282" s="43">
        <v>299.6721</v>
      </c>
    </row>
    <row r="283" spans="1:10">
      <c r="A283" s="43" t="s">
        <v>2107</v>
      </c>
      <c r="B283" s="44">
        <v>45475</v>
      </c>
      <c r="C283" s="43" t="s">
        <v>1507</v>
      </c>
      <c r="D283" s="43" t="s">
        <v>1642</v>
      </c>
      <c r="E283" s="43" t="s">
        <v>1804</v>
      </c>
      <c r="F283" s="43">
        <v>3</v>
      </c>
      <c r="G283" s="43">
        <v>64.2</v>
      </c>
      <c r="H283" s="45">
        <v>0.08</v>
      </c>
      <c r="I283" s="43" t="s">
        <v>1829</v>
      </c>
      <c r="J283" s="43">
        <v>177.19200000000001</v>
      </c>
    </row>
    <row r="284" spans="1:10">
      <c r="A284" s="43" t="s">
        <v>2108</v>
      </c>
      <c r="B284" s="44">
        <v>45829</v>
      </c>
      <c r="C284" s="43" t="s">
        <v>836</v>
      </c>
      <c r="D284" s="43" t="s">
        <v>1570</v>
      </c>
      <c r="E284" s="43" t="s">
        <v>1797</v>
      </c>
      <c r="F284" s="43">
        <v>3</v>
      </c>
      <c r="G284" s="43">
        <v>697.13</v>
      </c>
      <c r="H284" s="45">
        <v>0.25</v>
      </c>
      <c r="I284" s="43" t="s">
        <v>1829</v>
      </c>
      <c r="J284" s="43">
        <v>1568.5425</v>
      </c>
    </row>
    <row r="285" spans="1:10">
      <c r="A285" s="43" t="s">
        <v>2109</v>
      </c>
      <c r="B285" s="44">
        <v>45639</v>
      </c>
      <c r="C285" s="43" t="s">
        <v>97</v>
      </c>
      <c r="D285" s="43" t="s">
        <v>1565</v>
      </c>
      <c r="E285" s="43" t="s">
        <v>1773</v>
      </c>
      <c r="F285" s="43">
        <v>3</v>
      </c>
      <c r="G285" s="43">
        <v>134.30000000000001</v>
      </c>
      <c r="H285" s="45">
        <v>0.14000000000000001</v>
      </c>
      <c r="I285" s="43" t="s">
        <v>1824</v>
      </c>
      <c r="J285" s="43">
        <v>346.49400000000003</v>
      </c>
    </row>
    <row r="286" spans="1:10">
      <c r="A286" s="43" t="s">
        <v>2110</v>
      </c>
      <c r="B286" s="44">
        <v>45518</v>
      </c>
      <c r="C286" s="43" t="s">
        <v>830</v>
      </c>
      <c r="D286" s="43" t="s">
        <v>1716</v>
      </c>
      <c r="E286" s="43" t="s">
        <v>1797</v>
      </c>
      <c r="F286" s="43">
        <v>1</v>
      </c>
      <c r="G286" s="43">
        <v>520.92999999999995</v>
      </c>
      <c r="H286" s="45">
        <v>0.15</v>
      </c>
      <c r="I286" s="43" t="s">
        <v>1824</v>
      </c>
      <c r="J286" s="43">
        <v>442.79050000000001</v>
      </c>
    </row>
    <row r="287" spans="1:10">
      <c r="A287" s="43" t="s">
        <v>2111</v>
      </c>
      <c r="B287" s="44">
        <v>45721</v>
      </c>
      <c r="C287" s="43" t="s">
        <v>727</v>
      </c>
      <c r="D287" s="43" t="s">
        <v>1586</v>
      </c>
      <c r="E287" s="43" t="s">
        <v>1779</v>
      </c>
      <c r="F287" s="43">
        <v>2</v>
      </c>
      <c r="G287" s="43">
        <v>350.12</v>
      </c>
      <c r="H287" s="45">
        <v>0.21</v>
      </c>
      <c r="I287" s="43" t="s">
        <v>1829</v>
      </c>
      <c r="J287" s="43">
        <v>553.18960000000004</v>
      </c>
    </row>
    <row r="288" spans="1:10">
      <c r="A288" s="43" t="s">
        <v>2112</v>
      </c>
      <c r="B288" s="44">
        <v>45308</v>
      </c>
      <c r="C288" s="43" t="s">
        <v>1437</v>
      </c>
      <c r="D288" s="43" t="s">
        <v>1644</v>
      </c>
      <c r="E288" s="43" t="s">
        <v>1813</v>
      </c>
      <c r="F288" s="43">
        <v>3</v>
      </c>
      <c r="G288" s="43">
        <v>807.95</v>
      </c>
      <c r="H288" s="45">
        <v>0.1</v>
      </c>
      <c r="I288" s="43" t="s">
        <v>1826</v>
      </c>
      <c r="J288" s="43">
        <v>2181.4650000000011</v>
      </c>
    </row>
    <row r="289" spans="1:10">
      <c r="A289" s="43" t="s">
        <v>2113</v>
      </c>
      <c r="B289" s="44">
        <v>45889</v>
      </c>
      <c r="C289" s="43" t="s">
        <v>1053</v>
      </c>
      <c r="D289" s="43" t="s">
        <v>1624</v>
      </c>
      <c r="E289" s="43" t="s">
        <v>1776</v>
      </c>
      <c r="F289" s="43">
        <v>4</v>
      </c>
      <c r="G289" s="43">
        <v>766.03</v>
      </c>
      <c r="H289" s="45">
        <v>0.28999999999999998</v>
      </c>
      <c r="I289" s="43" t="s">
        <v>1826</v>
      </c>
      <c r="J289" s="43">
        <v>2175.5252</v>
      </c>
    </row>
    <row r="290" spans="1:10">
      <c r="A290" s="43" t="s">
        <v>2114</v>
      </c>
      <c r="B290" s="44">
        <v>45386</v>
      </c>
      <c r="C290" s="43" t="s">
        <v>601</v>
      </c>
      <c r="D290" s="43" t="s">
        <v>1662</v>
      </c>
      <c r="E290" s="43" t="s">
        <v>1782</v>
      </c>
      <c r="F290" s="43">
        <v>3</v>
      </c>
      <c r="G290" s="43">
        <v>545.1</v>
      </c>
      <c r="H290" s="45">
        <v>0.08</v>
      </c>
      <c r="I290" s="43" t="s">
        <v>1829</v>
      </c>
      <c r="J290" s="43">
        <v>1504.4760000000001</v>
      </c>
    </row>
    <row r="291" spans="1:10">
      <c r="A291" s="43" t="s">
        <v>2115</v>
      </c>
      <c r="B291" s="44">
        <v>45438</v>
      </c>
      <c r="C291" s="43" t="s">
        <v>839</v>
      </c>
      <c r="D291" s="43" t="s">
        <v>1678</v>
      </c>
      <c r="E291" s="43" t="s">
        <v>1779</v>
      </c>
      <c r="F291" s="43">
        <v>1</v>
      </c>
      <c r="G291" s="43">
        <v>203.61</v>
      </c>
      <c r="H291" s="45">
        <v>0.24</v>
      </c>
      <c r="I291" s="43" t="s">
        <v>1829</v>
      </c>
      <c r="J291" s="43">
        <v>154.74359999999999</v>
      </c>
    </row>
    <row r="292" spans="1:10">
      <c r="A292" s="43" t="s">
        <v>2116</v>
      </c>
      <c r="B292" s="44">
        <v>45856</v>
      </c>
      <c r="C292" s="43" t="s">
        <v>1295</v>
      </c>
      <c r="D292" s="43" t="s">
        <v>1742</v>
      </c>
      <c r="E292" s="43" t="s">
        <v>1801</v>
      </c>
      <c r="F292" s="43">
        <v>4</v>
      </c>
      <c r="G292" s="43">
        <v>493.8</v>
      </c>
      <c r="H292" s="45">
        <v>0.24</v>
      </c>
      <c r="I292" s="43" t="s">
        <v>1829</v>
      </c>
      <c r="J292" s="43">
        <v>1501.152</v>
      </c>
    </row>
    <row r="293" spans="1:10">
      <c r="A293" s="43" t="s">
        <v>2117</v>
      </c>
      <c r="B293" s="44">
        <v>45485</v>
      </c>
      <c r="C293" s="43" t="s">
        <v>78</v>
      </c>
      <c r="D293" s="43" t="s">
        <v>1630</v>
      </c>
      <c r="E293" s="43" t="s">
        <v>1807</v>
      </c>
      <c r="F293" s="43">
        <v>1</v>
      </c>
      <c r="G293" s="43">
        <v>640.54999999999995</v>
      </c>
      <c r="H293" s="45">
        <v>0.25</v>
      </c>
      <c r="I293" s="43" t="s">
        <v>1824</v>
      </c>
      <c r="J293" s="43">
        <v>480.41250000000002</v>
      </c>
    </row>
    <row r="294" spans="1:10">
      <c r="A294" s="43" t="s">
        <v>2118</v>
      </c>
      <c r="B294" s="44">
        <v>45545</v>
      </c>
      <c r="C294" s="43" t="s">
        <v>414</v>
      </c>
      <c r="D294" s="43" t="s">
        <v>1696</v>
      </c>
      <c r="E294" s="43" t="s">
        <v>1769</v>
      </c>
      <c r="F294" s="43">
        <v>1</v>
      </c>
      <c r="G294" s="43">
        <v>702.53</v>
      </c>
      <c r="H294" s="45">
        <v>0.3</v>
      </c>
      <c r="I294" s="43" t="s">
        <v>1824</v>
      </c>
      <c r="J294" s="43">
        <v>491.77100000000002</v>
      </c>
    </row>
    <row r="295" spans="1:10">
      <c r="A295" s="43" t="s">
        <v>2119</v>
      </c>
      <c r="B295" s="44">
        <v>45826</v>
      </c>
      <c r="C295" s="43" t="s">
        <v>724</v>
      </c>
      <c r="D295" s="43" t="s">
        <v>1626</v>
      </c>
      <c r="E295" s="43" t="s">
        <v>1782</v>
      </c>
      <c r="F295" s="43">
        <v>4</v>
      </c>
      <c r="G295" s="43">
        <v>139.94</v>
      </c>
      <c r="H295" s="45">
        <v>0.24</v>
      </c>
      <c r="I295" s="43" t="s">
        <v>1824</v>
      </c>
      <c r="J295" s="43">
        <v>425.41759999999999</v>
      </c>
    </row>
    <row r="296" spans="1:10">
      <c r="A296" s="43" t="s">
        <v>2120</v>
      </c>
      <c r="B296" s="44">
        <v>45654</v>
      </c>
      <c r="C296" s="43" t="s">
        <v>881</v>
      </c>
      <c r="D296" s="43" t="s">
        <v>1586</v>
      </c>
      <c r="E296" s="43" t="s">
        <v>1782</v>
      </c>
      <c r="F296" s="43">
        <v>2</v>
      </c>
      <c r="G296" s="43">
        <v>230.85</v>
      </c>
      <c r="H296" s="45">
        <v>0.18</v>
      </c>
      <c r="I296" s="43" t="s">
        <v>1824</v>
      </c>
      <c r="J296" s="43">
        <v>378.59399999999999</v>
      </c>
    </row>
    <row r="297" spans="1:10">
      <c r="A297" s="43" t="s">
        <v>2121</v>
      </c>
      <c r="B297" s="44">
        <v>45556</v>
      </c>
      <c r="C297" s="43" t="s">
        <v>687</v>
      </c>
      <c r="D297" s="43" t="s">
        <v>1718</v>
      </c>
      <c r="E297" s="43" t="s">
        <v>1807</v>
      </c>
      <c r="F297" s="43">
        <v>4</v>
      </c>
      <c r="G297" s="43">
        <v>626.35</v>
      </c>
      <c r="H297" s="45">
        <v>0.25</v>
      </c>
      <c r="I297" s="43" t="s">
        <v>1829</v>
      </c>
      <c r="J297" s="43">
        <v>1879.05</v>
      </c>
    </row>
    <row r="298" spans="1:10">
      <c r="A298" s="43" t="s">
        <v>2122</v>
      </c>
      <c r="B298" s="44">
        <v>45434</v>
      </c>
      <c r="C298" s="43" t="s">
        <v>298</v>
      </c>
      <c r="D298" s="43" t="s">
        <v>1630</v>
      </c>
      <c r="E298" s="43" t="s">
        <v>1799</v>
      </c>
      <c r="F298" s="43">
        <v>4</v>
      </c>
      <c r="G298" s="43">
        <v>108.55</v>
      </c>
      <c r="H298" s="45">
        <v>0.18</v>
      </c>
      <c r="I298" s="43" t="s">
        <v>1826</v>
      </c>
      <c r="J298" s="43">
        <v>356.04399999999998</v>
      </c>
    </row>
    <row r="299" spans="1:10">
      <c r="A299" s="43" t="s">
        <v>2123</v>
      </c>
      <c r="B299" s="44">
        <v>45871</v>
      </c>
      <c r="C299" s="43" t="s">
        <v>628</v>
      </c>
      <c r="D299" s="43" t="s">
        <v>1582</v>
      </c>
      <c r="E299" s="43" t="s">
        <v>1757</v>
      </c>
      <c r="F299" s="43">
        <v>4</v>
      </c>
      <c r="G299" s="43">
        <v>353.67</v>
      </c>
      <c r="H299" s="45">
        <v>0.03</v>
      </c>
      <c r="I299" s="43" t="s">
        <v>1829</v>
      </c>
      <c r="J299" s="43">
        <v>1372.2396000000001</v>
      </c>
    </row>
    <row r="300" spans="1:10">
      <c r="A300" s="43" t="s">
        <v>2124</v>
      </c>
      <c r="B300" s="44">
        <v>45583</v>
      </c>
      <c r="C300" s="43" t="s">
        <v>241</v>
      </c>
      <c r="D300" s="43" t="s">
        <v>1728</v>
      </c>
      <c r="E300" s="43" t="s">
        <v>1757</v>
      </c>
      <c r="F300" s="43">
        <v>4</v>
      </c>
      <c r="G300" s="43">
        <v>61.98</v>
      </c>
      <c r="H300" s="45">
        <v>0.16</v>
      </c>
      <c r="I300" s="43" t="s">
        <v>1824</v>
      </c>
      <c r="J300" s="43">
        <v>208.25280000000001</v>
      </c>
    </row>
    <row r="301" spans="1:10">
      <c r="A301" s="43" t="s">
        <v>2125</v>
      </c>
      <c r="B301" s="44">
        <v>45348</v>
      </c>
      <c r="C301" s="43" t="s">
        <v>702</v>
      </c>
      <c r="D301" s="43" t="s">
        <v>1592</v>
      </c>
      <c r="E301" s="43" t="s">
        <v>1813</v>
      </c>
      <c r="F301" s="43">
        <v>2</v>
      </c>
      <c r="G301" s="43">
        <v>873.1</v>
      </c>
      <c r="H301" s="45">
        <v>0.12</v>
      </c>
      <c r="I301" s="43" t="s">
        <v>1826</v>
      </c>
      <c r="J301" s="43">
        <v>1536.6559999999999</v>
      </c>
    </row>
    <row r="302" spans="1:10">
      <c r="A302" s="43" t="s">
        <v>2126</v>
      </c>
      <c r="B302" s="44">
        <v>45268</v>
      </c>
      <c r="C302" s="43" t="s">
        <v>648</v>
      </c>
      <c r="D302" s="43" t="s">
        <v>1572</v>
      </c>
      <c r="E302" s="43" t="s">
        <v>1801</v>
      </c>
      <c r="F302" s="43">
        <v>4</v>
      </c>
      <c r="G302" s="43">
        <v>889.47</v>
      </c>
      <c r="H302" s="45">
        <v>0.24</v>
      </c>
      <c r="I302" s="43" t="s">
        <v>1824</v>
      </c>
      <c r="J302" s="43">
        <v>2703.9888000000001</v>
      </c>
    </row>
    <row r="303" spans="1:10">
      <c r="A303" s="43" t="s">
        <v>2127</v>
      </c>
      <c r="B303" s="44">
        <v>45596</v>
      </c>
      <c r="C303" s="43" t="s">
        <v>118</v>
      </c>
      <c r="D303" s="43" t="s">
        <v>1696</v>
      </c>
      <c r="E303" s="43" t="s">
        <v>1792</v>
      </c>
      <c r="F303" s="43">
        <v>3</v>
      </c>
      <c r="G303" s="43">
        <v>803.76</v>
      </c>
      <c r="H303" s="45">
        <v>0.19</v>
      </c>
      <c r="I303" s="43" t="s">
        <v>1829</v>
      </c>
      <c r="J303" s="43">
        <v>1953.1368</v>
      </c>
    </row>
    <row r="304" spans="1:10">
      <c r="A304" s="43" t="s">
        <v>2128</v>
      </c>
      <c r="B304" s="44">
        <v>45624</v>
      </c>
      <c r="C304" s="43" t="s">
        <v>1443</v>
      </c>
      <c r="D304" s="43" t="s">
        <v>1698</v>
      </c>
      <c r="E304" s="43" t="s">
        <v>1773</v>
      </c>
      <c r="F304" s="43">
        <v>2</v>
      </c>
      <c r="G304" s="43">
        <v>865.14</v>
      </c>
      <c r="H304" s="45">
        <v>0.2</v>
      </c>
      <c r="I304" s="43" t="s">
        <v>1826</v>
      </c>
      <c r="J304" s="43">
        <v>1384.2239999999999</v>
      </c>
    </row>
    <row r="305" spans="1:10">
      <c r="A305" s="43" t="s">
        <v>2129</v>
      </c>
      <c r="B305" s="44">
        <v>45813</v>
      </c>
      <c r="C305" s="43" t="s">
        <v>347</v>
      </c>
      <c r="D305" s="43" t="s">
        <v>1610</v>
      </c>
      <c r="E305" s="43" t="s">
        <v>1786</v>
      </c>
      <c r="F305" s="43">
        <v>2</v>
      </c>
      <c r="G305" s="43">
        <v>916.49</v>
      </c>
      <c r="H305" s="45">
        <v>0.3</v>
      </c>
      <c r="I305" s="43" t="s">
        <v>1829</v>
      </c>
      <c r="J305" s="43">
        <v>1283.086</v>
      </c>
    </row>
    <row r="306" spans="1:10">
      <c r="A306" s="43" t="s">
        <v>2130</v>
      </c>
      <c r="B306" s="44">
        <v>45615</v>
      </c>
      <c r="C306" s="43" t="s">
        <v>164</v>
      </c>
      <c r="D306" s="43" t="s">
        <v>1650</v>
      </c>
      <c r="E306" s="43" t="s">
        <v>1794</v>
      </c>
      <c r="F306" s="43">
        <v>3</v>
      </c>
      <c r="G306" s="43">
        <v>781.39</v>
      </c>
      <c r="H306" s="45">
        <v>0.12</v>
      </c>
      <c r="I306" s="43" t="s">
        <v>1824</v>
      </c>
      <c r="J306" s="43">
        <v>2062.8696</v>
      </c>
    </row>
    <row r="307" spans="1:10">
      <c r="A307" s="43" t="s">
        <v>2131</v>
      </c>
      <c r="B307" s="44">
        <v>45431</v>
      </c>
      <c r="C307" s="43" t="s">
        <v>687</v>
      </c>
      <c r="D307" s="43" t="s">
        <v>1624</v>
      </c>
      <c r="E307" s="43" t="s">
        <v>1794</v>
      </c>
      <c r="F307" s="43">
        <v>4</v>
      </c>
      <c r="G307" s="43">
        <v>619.74</v>
      </c>
      <c r="H307" s="45">
        <v>0.13</v>
      </c>
      <c r="I307" s="43" t="s">
        <v>1829</v>
      </c>
      <c r="J307" s="43">
        <v>2156.6952000000001</v>
      </c>
    </row>
    <row r="308" spans="1:10">
      <c r="A308" s="43" t="s">
        <v>2132</v>
      </c>
      <c r="B308" s="44">
        <v>45679</v>
      </c>
      <c r="C308" s="43" t="s">
        <v>1481</v>
      </c>
      <c r="D308" s="43" t="s">
        <v>1672</v>
      </c>
      <c r="E308" s="43" t="s">
        <v>1799</v>
      </c>
      <c r="F308" s="43">
        <v>2</v>
      </c>
      <c r="G308" s="43">
        <v>837.76</v>
      </c>
      <c r="H308" s="45">
        <v>0.03</v>
      </c>
      <c r="I308" s="43" t="s">
        <v>1829</v>
      </c>
      <c r="J308" s="43">
        <v>1625.2544</v>
      </c>
    </row>
    <row r="309" spans="1:10">
      <c r="A309" s="43" t="s">
        <v>2133</v>
      </c>
      <c r="B309" s="44">
        <v>45842</v>
      </c>
      <c r="C309" s="43" t="s">
        <v>1395</v>
      </c>
      <c r="D309" s="43" t="s">
        <v>1728</v>
      </c>
      <c r="E309" s="43" t="s">
        <v>1757</v>
      </c>
      <c r="F309" s="43">
        <v>3</v>
      </c>
      <c r="G309" s="43">
        <v>135.94</v>
      </c>
      <c r="H309" s="45">
        <v>0.2</v>
      </c>
      <c r="I309" s="43" t="s">
        <v>1824</v>
      </c>
      <c r="J309" s="43">
        <v>326.25599999999997</v>
      </c>
    </row>
    <row r="310" spans="1:10">
      <c r="A310" s="43" t="s">
        <v>2134</v>
      </c>
      <c r="B310" s="44">
        <v>45796</v>
      </c>
      <c r="C310" s="43" t="s">
        <v>1475</v>
      </c>
      <c r="D310" s="43" t="s">
        <v>1696</v>
      </c>
      <c r="E310" s="43" t="s">
        <v>1757</v>
      </c>
      <c r="F310" s="43">
        <v>4</v>
      </c>
      <c r="G310" s="43">
        <v>396.53</v>
      </c>
      <c r="H310" s="45">
        <v>7.0000000000000007E-2</v>
      </c>
      <c r="I310" s="43" t="s">
        <v>1826</v>
      </c>
      <c r="J310" s="43">
        <v>1475.0916</v>
      </c>
    </row>
    <row r="311" spans="1:10">
      <c r="A311" s="43" t="s">
        <v>2135</v>
      </c>
      <c r="B311" s="44">
        <v>45264</v>
      </c>
      <c r="C311" s="43" t="s">
        <v>713</v>
      </c>
      <c r="D311" s="43" t="s">
        <v>1606</v>
      </c>
      <c r="E311" s="43" t="s">
        <v>1799</v>
      </c>
      <c r="F311" s="43">
        <v>2</v>
      </c>
      <c r="G311" s="43">
        <v>722.45</v>
      </c>
      <c r="H311" s="45">
        <v>0.22</v>
      </c>
      <c r="I311" s="43" t="s">
        <v>1826</v>
      </c>
      <c r="J311" s="43">
        <v>1127.0219999999999</v>
      </c>
    </row>
    <row r="312" spans="1:10">
      <c r="A312" s="43" t="s">
        <v>2136</v>
      </c>
      <c r="B312" s="44">
        <v>45504</v>
      </c>
      <c r="C312" s="43" t="s">
        <v>181</v>
      </c>
      <c r="D312" s="43" t="s">
        <v>1676</v>
      </c>
      <c r="E312" s="43" t="s">
        <v>1761</v>
      </c>
      <c r="F312" s="43">
        <v>2</v>
      </c>
      <c r="G312" s="43">
        <v>138.41</v>
      </c>
      <c r="H312" s="45">
        <v>0.02</v>
      </c>
      <c r="I312" s="43" t="s">
        <v>1824</v>
      </c>
      <c r="J312" s="43">
        <v>271.28359999999998</v>
      </c>
    </row>
    <row r="313" spans="1:10">
      <c r="A313" s="43" t="s">
        <v>2137</v>
      </c>
      <c r="B313" s="44">
        <v>45679</v>
      </c>
      <c r="C313" s="43" t="s">
        <v>435</v>
      </c>
      <c r="D313" s="43" t="s">
        <v>1708</v>
      </c>
      <c r="E313" s="43" t="s">
        <v>1761</v>
      </c>
      <c r="F313" s="43">
        <v>4</v>
      </c>
      <c r="G313" s="43">
        <v>741.51</v>
      </c>
      <c r="H313" s="45">
        <v>0.09</v>
      </c>
      <c r="I313" s="43" t="s">
        <v>1829</v>
      </c>
      <c r="J313" s="43">
        <v>2699.0963999999999</v>
      </c>
    </row>
    <row r="314" spans="1:10">
      <c r="A314" s="43" t="s">
        <v>2138</v>
      </c>
      <c r="B314" s="44">
        <v>45611</v>
      </c>
      <c r="C314" s="43" t="s">
        <v>100</v>
      </c>
      <c r="D314" s="43" t="s">
        <v>1708</v>
      </c>
      <c r="E314" s="43" t="s">
        <v>1807</v>
      </c>
      <c r="F314" s="43">
        <v>2</v>
      </c>
      <c r="G314" s="43">
        <v>588.9</v>
      </c>
      <c r="H314" s="45">
        <v>0.19</v>
      </c>
      <c r="I314" s="43" t="s">
        <v>1826</v>
      </c>
      <c r="J314" s="43">
        <v>954.01800000000003</v>
      </c>
    </row>
    <row r="315" spans="1:10">
      <c r="A315" s="43" t="s">
        <v>2139</v>
      </c>
      <c r="B315" s="44">
        <v>45389</v>
      </c>
      <c r="C315" s="43" t="s">
        <v>960</v>
      </c>
      <c r="D315" s="43" t="s">
        <v>1648</v>
      </c>
      <c r="E315" s="43" t="s">
        <v>1761</v>
      </c>
      <c r="F315" s="43">
        <v>1</v>
      </c>
      <c r="G315" s="43">
        <v>88.92</v>
      </c>
      <c r="H315" s="45">
        <v>0.19</v>
      </c>
      <c r="I315" s="43" t="s">
        <v>1826</v>
      </c>
      <c r="J315" s="43">
        <v>72.025200000000012</v>
      </c>
    </row>
    <row r="316" spans="1:10">
      <c r="A316" s="43" t="s">
        <v>2140</v>
      </c>
      <c r="B316" s="44">
        <v>45339</v>
      </c>
      <c r="C316" s="43" t="s">
        <v>411</v>
      </c>
      <c r="D316" s="43" t="s">
        <v>1670</v>
      </c>
      <c r="E316" s="43" t="s">
        <v>1804</v>
      </c>
      <c r="F316" s="43">
        <v>1</v>
      </c>
      <c r="G316" s="43">
        <v>299.13</v>
      </c>
      <c r="H316" s="45">
        <v>0.1</v>
      </c>
      <c r="I316" s="43" t="s">
        <v>1829</v>
      </c>
      <c r="J316" s="43">
        <v>269.21699999999998</v>
      </c>
    </row>
    <row r="317" spans="1:10">
      <c r="A317" s="43" t="s">
        <v>2141</v>
      </c>
      <c r="B317" s="44">
        <v>45433</v>
      </c>
      <c r="C317" s="43" t="s">
        <v>405</v>
      </c>
      <c r="D317" s="43" t="s">
        <v>1702</v>
      </c>
      <c r="E317" s="43" t="s">
        <v>1766</v>
      </c>
      <c r="F317" s="43">
        <v>2</v>
      </c>
      <c r="G317" s="43">
        <v>548.29999999999995</v>
      </c>
      <c r="H317" s="45">
        <v>0.23</v>
      </c>
      <c r="I317" s="43" t="s">
        <v>1824</v>
      </c>
      <c r="J317" s="43">
        <v>844.38199999999995</v>
      </c>
    </row>
    <row r="318" spans="1:10">
      <c r="A318" s="43" t="s">
        <v>2142</v>
      </c>
      <c r="B318" s="44">
        <v>45435</v>
      </c>
      <c r="C318" s="43" t="s">
        <v>836</v>
      </c>
      <c r="D318" s="43" t="s">
        <v>1656</v>
      </c>
      <c r="E318" s="43" t="s">
        <v>1789</v>
      </c>
      <c r="F318" s="43">
        <v>3</v>
      </c>
      <c r="G318" s="43">
        <v>977.55</v>
      </c>
      <c r="H318" s="45">
        <v>0.02</v>
      </c>
      <c r="I318" s="43" t="s">
        <v>1826</v>
      </c>
      <c r="J318" s="43">
        <v>2873.9969999999989</v>
      </c>
    </row>
    <row r="319" spans="1:10">
      <c r="A319" s="43" t="s">
        <v>2143</v>
      </c>
      <c r="B319" s="44">
        <v>45823</v>
      </c>
      <c r="C319" s="43" t="s">
        <v>1086</v>
      </c>
      <c r="D319" s="43" t="s">
        <v>1636</v>
      </c>
      <c r="E319" s="43" t="s">
        <v>1810</v>
      </c>
      <c r="F319" s="43">
        <v>1</v>
      </c>
      <c r="G319" s="43">
        <v>459.42</v>
      </c>
      <c r="H319" s="45">
        <v>0.28000000000000003</v>
      </c>
      <c r="I319" s="43" t="s">
        <v>1829</v>
      </c>
      <c r="J319" s="43">
        <v>330.7824</v>
      </c>
    </row>
    <row r="320" spans="1:10">
      <c r="A320" s="43" t="s">
        <v>2144</v>
      </c>
      <c r="B320" s="44">
        <v>45663</v>
      </c>
      <c r="C320" s="43" t="s">
        <v>318</v>
      </c>
      <c r="D320" s="43" t="s">
        <v>1549</v>
      </c>
      <c r="E320" s="43" t="s">
        <v>1769</v>
      </c>
      <c r="F320" s="43">
        <v>2</v>
      </c>
      <c r="G320" s="43">
        <v>123.19</v>
      </c>
      <c r="H320" s="45">
        <v>0.19</v>
      </c>
      <c r="I320" s="43" t="s">
        <v>1824</v>
      </c>
      <c r="J320" s="43">
        <v>199.56780000000001</v>
      </c>
    </row>
    <row r="321" spans="1:10">
      <c r="A321" s="43" t="s">
        <v>2145</v>
      </c>
      <c r="B321" s="44">
        <v>45879</v>
      </c>
      <c r="C321" s="43" t="s">
        <v>1121</v>
      </c>
      <c r="D321" s="43" t="s">
        <v>1658</v>
      </c>
      <c r="E321" s="43" t="s">
        <v>1813</v>
      </c>
      <c r="F321" s="43">
        <v>1</v>
      </c>
      <c r="G321" s="43">
        <v>222.95</v>
      </c>
      <c r="H321" s="45">
        <v>0.02</v>
      </c>
      <c r="I321" s="43" t="s">
        <v>1826</v>
      </c>
      <c r="J321" s="43">
        <v>218.49100000000001</v>
      </c>
    </row>
    <row r="322" spans="1:10">
      <c r="A322" s="43" t="s">
        <v>2146</v>
      </c>
      <c r="B322" s="44">
        <v>45840</v>
      </c>
      <c r="C322" s="43" t="s">
        <v>1044</v>
      </c>
      <c r="D322" s="43" t="s">
        <v>1612</v>
      </c>
      <c r="E322" s="43" t="s">
        <v>1769</v>
      </c>
      <c r="F322" s="43">
        <v>3</v>
      </c>
      <c r="G322" s="43">
        <v>601.92999999999995</v>
      </c>
      <c r="H322" s="45">
        <v>0.14000000000000001</v>
      </c>
      <c r="I322" s="43" t="s">
        <v>1824</v>
      </c>
      <c r="J322" s="43">
        <v>1552.9793999999999</v>
      </c>
    </row>
    <row r="323" spans="1:10">
      <c r="A323" s="43" t="s">
        <v>2147</v>
      </c>
      <c r="B323" s="44">
        <v>45380</v>
      </c>
      <c r="C323" s="43" t="s">
        <v>939</v>
      </c>
      <c r="D323" s="43" t="s">
        <v>1686</v>
      </c>
      <c r="E323" s="43" t="s">
        <v>1761</v>
      </c>
      <c r="F323" s="43">
        <v>1</v>
      </c>
      <c r="G323" s="43">
        <v>564.1</v>
      </c>
      <c r="H323" s="45">
        <v>0.03</v>
      </c>
      <c r="I323" s="43" t="s">
        <v>1824</v>
      </c>
      <c r="J323" s="43">
        <v>547.17700000000002</v>
      </c>
    </row>
    <row r="324" spans="1:10">
      <c r="A324" s="43" t="s">
        <v>2148</v>
      </c>
      <c r="B324" s="44">
        <v>45672</v>
      </c>
      <c r="C324" s="43" t="s">
        <v>341</v>
      </c>
      <c r="D324" s="43" t="s">
        <v>1708</v>
      </c>
      <c r="E324" s="43" t="s">
        <v>1773</v>
      </c>
      <c r="F324" s="43">
        <v>1</v>
      </c>
      <c r="G324" s="43">
        <v>516.62</v>
      </c>
      <c r="H324" s="45">
        <v>0.18</v>
      </c>
      <c r="I324" s="43" t="s">
        <v>1824</v>
      </c>
      <c r="J324" s="43">
        <v>423.62840000000011</v>
      </c>
    </row>
    <row r="325" spans="1:10">
      <c r="A325" s="43" t="s">
        <v>2149</v>
      </c>
      <c r="B325" s="44">
        <v>45497</v>
      </c>
      <c r="C325" s="43" t="s">
        <v>1357</v>
      </c>
      <c r="D325" s="43" t="s">
        <v>1674</v>
      </c>
      <c r="E325" s="43" t="s">
        <v>1794</v>
      </c>
      <c r="F325" s="43">
        <v>1</v>
      </c>
      <c r="G325" s="43">
        <v>934.75</v>
      </c>
      <c r="H325" s="45">
        <v>0.11</v>
      </c>
      <c r="I325" s="43" t="s">
        <v>1826</v>
      </c>
      <c r="J325" s="43">
        <v>831.92750000000001</v>
      </c>
    </row>
    <row r="326" spans="1:10">
      <c r="A326" s="43" t="s">
        <v>2150</v>
      </c>
      <c r="B326" s="44">
        <v>45407</v>
      </c>
      <c r="C326" s="43" t="s">
        <v>752</v>
      </c>
      <c r="D326" s="43" t="s">
        <v>1744</v>
      </c>
      <c r="E326" s="43" t="s">
        <v>1779</v>
      </c>
      <c r="F326" s="43">
        <v>4</v>
      </c>
      <c r="G326" s="43">
        <v>548.44000000000005</v>
      </c>
      <c r="H326" s="45">
        <v>0.05</v>
      </c>
      <c r="I326" s="43" t="s">
        <v>1826</v>
      </c>
      <c r="J326" s="43">
        <v>2084.0720000000001</v>
      </c>
    </row>
    <row r="327" spans="1:10">
      <c r="A327" s="43" t="s">
        <v>2151</v>
      </c>
      <c r="B327" s="44">
        <v>45764</v>
      </c>
      <c r="C327" s="43" t="s">
        <v>63</v>
      </c>
      <c r="D327" s="43" t="s">
        <v>1622</v>
      </c>
      <c r="E327" s="43" t="s">
        <v>1766</v>
      </c>
      <c r="F327" s="43">
        <v>3</v>
      </c>
      <c r="G327" s="43">
        <v>361.11</v>
      </c>
      <c r="H327" s="45">
        <v>0.06</v>
      </c>
      <c r="I327" s="43" t="s">
        <v>1824</v>
      </c>
      <c r="J327" s="43">
        <v>1018.3302</v>
      </c>
    </row>
    <row r="328" spans="1:10">
      <c r="A328" s="43" t="s">
        <v>2152</v>
      </c>
      <c r="B328" s="44">
        <v>45924</v>
      </c>
      <c r="C328" s="43" t="s">
        <v>616</v>
      </c>
      <c r="D328" s="43" t="s">
        <v>1574</v>
      </c>
      <c r="E328" s="43" t="s">
        <v>1757</v>
      </c>
      <c r="F328" s="43">
        <v>2</v>
      </c>
      <c r="G328" s="43">
        <v>610.37</v>
      </c>
      <c r="H328" s="45">
        <v>0.1</v>
      </c>
      <c r="I328" s="43" t="s">
        <v>1826</v>
      </c>
      <c r="J328" s="43">
        <v>1098.6659999999999</v>
      </c>
    </row>
    <row r="329" spans="1:10">
      <c r="A329" s="43" t="s">
        <v>2153</v>
      </c>
      <c r="B329" s="44">
        <v>45240</v>
      </c>
      <c r="C329" s="43" t="s">
        <v>1050</v>
      </c>
      <c r="D329" s="43" t="s">
        <v>1650</v>
      </c>
      <c r="E329" s="43" t="s">
        <v>1804</v>
      </c>
      <c r="F329" s="43">
        <v>1</v>
      </c>
      <c r="G329" s="43">
        <v>272.2</v>
      </c>
      <c r="H329" s="45">
        <v>0.3</v>
      </c>
      <c r="I329" s="43" t="s">
        <v>1824</v>
      </c>
      <c r="J329" s="43">
        <v>190.54</v>
      </c>
    </row>
    <row r="330" spans="1:10">
      <c r="A330" s="43" t="s">
        <v>2154</v>
      </c>
      <c r="B330" s="44">
        <v>45349</v>
      </c>
      <c r="C330" s="43" t="s">
        <v>1357</v>
      </c>
      <c r="D330" s="43" t="s">
        <v>1702</v>
      </c>
      <c r="E330" s="43" t="s">
        <v>1776</v>
      </c>
      <c r="F330" s="43">
        <v>3</v>
      </c>
      <c r="G330" s="43">
        <v>573.1</v>
      </c>
      <c r="H330" s="45">
        <v>0.16</v>
      </c>
      <c r="I330" s="43" t="s">
        <v>1829</v>
      </c>
      <c r="J330" s="43">
        <v>1444.212</v>
      </c>
    </row>
    <row r="331" spans="1:10">
      <c r="A331" s="43" t="s">
        <v>2155</v>
      </c>
      <c r="B331" s="44">
        <v>45756</v>
      </c>
      <c r="C331" s="43" t="s">
        <v>1014</v>
      </c>
      <c r="D331" s="43" t="s">
        <v>1557</v>
      </c>
      <c r="E331" s="43" t="s">
        <v>1752</v>
      </c>
      <c r="F331" s="43">
        <v>4</v>
      </c>
      <c r="G331" s="43">
        <v>24.72</v>
      </c>
      <c r="H331" s="45">
        <v>0.28000000000000003</v>
      </c>
      <c r="I331" s="43" t="s">
        <v>1824</v>
      </c>
      <c r="J331" s="43">
        <v>71.193599999999989</v>
      </c>
    </row>
    <row r="332" spans="1:10">
      <c r="A332" s="43" t="s">
        <v>2156</v>
      </c>
      <c r="B332" s="44">
        <v>45478</v>
      </c>
      <c r="C332" s="43" t="s">
        <v>803</v>
      </c>
      <c r="D332" s="43" t="s">
        <v>1565</v>
      </c>
      <c r="E332" s="43" t="s">
        <v>1786</v>
      </c>
      <c r="F332" s="43">
        <v>3</v>
      </c>
      <c r="G332" s="43">
        <v>268.89</v>
      </c>
      <c r="H332" s="45">
        <v>7.0000000000000007E-2</v>
      </c>
      <c r="I332" s="43" t="s">
        <v>1829</v>
      </c>
      <c r="J332" s="43">
        <v>750.20309999999995</v>
      </c>
    </row>
    <row r="333" spans="1:10">
      <c r="A333" s="43" t="s">
        <v>2157</v>
      </c>
      <c r="B333" s="44">
        <v>45890</v>
      </c>
      <c r="C333" s="43" t="s">
        <v>821</v>
      </c>
      <c r="D333" s="43" t="s">
        <v>1684</v>
      </c>
      <c r="E333" s="43" t="s">
        <v>1786</v>
      </c>
      <c r="F333" s="43">
        <v>1</v>
      </c>
      <c r="G333" s="43">
        <v>78.5</v>
      </c>
      <c r="H333" s="45">
        <v>0.17</v>
      </c>
      <c r="I333" s="43" t="s">
        <v>1829</v>
      </c>
      <c r="J333" s="43">
        <v>65.155000000000001</v>
      </c>
    </row>
    <row r="334" spans="1:10">
      <c r="A334" s="43" t="s">
        <v>2158</v>
      </c>
      <c r="B334" s="44">
        <v>45815</v>
      </c>
      <c r="C334" s="43" t="s">
        <v>455</v>
      </c>
      <c r="D334" s="43" t="s">
        <v>1620</v>
      </c>
      <c r="E334" s="43" t="s">
        <v>1769</v>
      </c>
      <c r="F334" s="43">
        <v>3</v>
      </c>
      <c r="G334" s="43">
        <v>399.42</v>
      </c>
      <c r="H334" s="45">
        <v>0.02</v>
      </c>
      <c r="I334" s="43" t="s">
        <v>1824</v>
      </c>
      <c r="J334" s="43">
        <v>1174.2947999999999</v>
      </c>
    </row>
    <row r="335" spans="1:10">
      <c r="A335" s="43" t="s">
        <v>2159</v>
      </c>
      <c r="B335" s="44">
        <v>45891</v>
      </c>
      <c r="C335" s="43" t="s">
        <v>307</v>
      </c>
      <c r="D335" s="43" t="s">
        <v>1610</v>
      </c>
      <c r="E335" s="43" t="s">
        <v>1813</v>
      </c>
      <c r="F335" s="43">
        <v>3</v>
      </c>
      <c r="G335" s="43">
        <v>455.82</v>
      </c>
      <c r="H335" s="45">
        <v>0.01</v>
      </c>
      <c r="I335" s="43" t="s">
        <v>1826</v>
      </c>
      <c r="J335" s="43">
        <v>1353.7854</v>
      </c>
    </row>
    <row r="336" spans="1:10">
      <c r="A336" s="43" t="s">
        <v>2160</v>
      </c>
      <c r="B336" s="44">
        <v>45609</v>
      </c>
      <c r="C336" s="43" t="s">
        <v>1095</v>
      </c>
      <c r="D336" s="43" t="s">
        <v>1648</v>
      </c>
      <c r="E336" s="43" t="s">
        <v>1773</v>
      </c>
      <c r="F336" s="43">
        <v>2</v>
      </c>
      <c r="G336" s="43">
        <v>613.23</v>
      </c>
      <c r="H336" s="45">
        <v>0.15</v>
      </c>
      <c r="I336" s="43" t="s">
        <v>1826</v>
      </c>
      <c r="J336" s="43">
        <v>1042.491</v>
      </c>
    </row>
    <row r="337" spans="1:10">
      <c r="A337" s="43" t="s">
        <v>2161</v>
      </c>
      <c r="B337" s="44">
        <v>45309</v>
      </c>
      <c r="C337" s="43" t="s">
        <v>1414</v>
      </c>
      <c r="D337" s="43" t="s">
        <v>1549</v>
      </c>
      <c r="E337" s="43" t="s">
        <v>1799</v>
      </c>
      <c r="F337" s="43">
        <v>4</v>
      </c>
      <c r="G337" s="43">
        <v>971.9</v>
      </c>
      <c r="H337" s="45">
        <v>0.28000000000000003</v>
      </c>
      <c r="I337" s="43" t="s">
        <v>1826</v>
      </c>
      <c r="J337" s="43">
        <v>2799.0720000000001</v>
      </c>
    </row>
    <row r="338" spans="1:10">
      <c r="A338" s="43" t="s">
        <v>2162</v>
      </c>
      <c r="B338" s="44">
        <v>45519</v>
      </c>
      <c r="C338" s="43" t="s">
        <v>137</v>
      </c>
      <c r="D338" s="43" t="s">
        <v>1604</v>
      </c>
      <c r="E338" s="43" t="s">
        <v>1779</v>
      </c>
      <c r="F338" s="43">
        <v>3</v>
      </c>
      <c r="G338" s="43">
        <v>884.92</v>
      </c>
      <c r="H338" s="45">
        <v>0.06</v>
      </c>
      <c r="I338" s="43" t="s">
        <v>1826</v>
      </c>
      <c r="J338" s="43">
        <v>2495.4744000000001</v>
      </c>
    </row>
    <row r="339" spans="1:10">
      <c r="A339" s="43" t="s">
        <v>2163</v>
      </c>
      <c r="B339" s="44">
        <v>45921</v>
      </c>
      <c r="C339" s="43" t="s">
        <v>314</v>
      </c>
      <c r="D339" s="43" t="s">
        <v>1562</v>
      </c>
      <c r="E339" s="43" t="s">
        <v>1786</v>
      </c>
      <c r="F339" s="43">
        <v>1</v>
      </c>
      <c r="G339" s="43">
        <v>125</v>
      </c>
      <c r="H339" s="45">
        <v>0.23</v>
      </c>
      <c r="I339" s="43" t="s">
        <v>1824</v>
      </c>
      <c r="J339" s="43">
        <v>96.25</v>
      </c>
    </row>
    <row r="340" spans="1:10">
      <c r="A340" s="43" t="s">
        <v>2164</v>
      </c>
      <c r="B340" s="44">
        <v>45465</v>
      </c>
      <c r="C340" s="43" t="s">
        <v>441</v>
      </c>
      <c r="D340" s="43" t="s">
        <v>1568</v>
      </c>
      <c r="E340" s="43" t="s">
        <v>1801</v>
      </c>
      <c r="F340" s="43">
        <v>2</v>
      </c>
      <c r="G340" s="43">
        <v>188.25</v>
      </c>
      <c r="H340" s="45">
        <v>0.08</v>
      </c>
      <c r="I340" s="43" t="s">
        <v>1826</v>
      </c>
      <c r="J340" s="43">
        <v>346.38</v>
      </c>
    </row>
    <row r="341" spans="1:10">
      <c r="A341" s="43" t="s">
        <v>2165</v>
      </c>
      <c r="B341" s="44">
        <v>45303</v>
      </c>
      <c r="C341" s="43" t="s">
        <v>719</v>
      </c>
      <c r="D341" s="43" t="s">
        <v>1640</v>
      </c>
      <c r="E341" s="43" t="s">
        <v>1776</v>
      </c>
      <c r="F341" s="43">
        <v>4</v>
      </c>
      <c r="G341" s="43">
        <v>344.12</v>
      </c>
      <c r="H341" s="45">
        <v>0.25</v>
      </c>
      <c r="I341" s="43" t="s">
        <v>1826</v>
      </c>
      <c r="J341" s="43">
        <v>1032.3599999999999</v>
      </c>
    </row>
    <row r="342" spans="1:10">
      <c r="A342" s="43" t="s">
        <v>2166</v>
      </c>
      <c r="B342" s="44">
        <v>45218</v>
      </c>
      <c r="C342" s="43" t="s">
        <v>181</v>
      </c>
      <c r="D342" s="43" t="s">
        <v>1582</v>
      </c>
      <c r="E342" s="43" t="s">
        <v>1813</v>
      </c>
      <c r="F342" s="43">
        <v>3</v>
      </c>
      <c r="G342" s="43">
        <v>997.95</v>
      </c>
      <c r="H342" s="45">
        <v>0.09</v>
      </c>
      <c r="I342" s="43" t="s">
        <v>1829</v>
      </c>
      <c r="J342" s="43">
        <v>2724.4034999999999</v>
      </c>
    </row>
    <row r="343" spans="1:10">
      <c r="A343" s="43" t="s">
        <v>2167</v>
      </c>
      <c r="B343" s="44">
        <v>45727</v>
      </c>
      <c r="C343" s="43" t="s">
        <v>505</v>
      </c>
      <c r="D343" s="43" t="s">
        <v>1570</v>
      </c>
      <c r="E343" s="43" t="s">
        <v>1801</v>
      </c>
      <c r="F343" s="43">
        <v>3</v>
      </c>
      <c r="G343" s="43">
        <v>121.64</v>
      </c>
      <c r="H343" s="45">
        <v>7.0000000000000007E-2</v>
      </c>
      <c r="I343" s="43" t="s">
        <v>1826</v>
      </c>
      <c r="J343" s="43">
        <v>339.37560000000002</v>
      </c>
    </row>
    <row r="344" spans="1:10">
      <c r="A344" s="43" t="s">
        <v>2168</v>
      </c>
      <c r="B344" s="44">
        <v>45557</v>
      </c>
      <c r="C344" s="43" t="s">
        <v>716</v>
      </c>
      <c r="D344" s="43" t="s">
        <v>1684</v>
      </c>
      <c r="E344" s="43" t="s">
        <v>1789</v>
      </c>
      <c r="F344" s="43">
        <v>2</v>
      </c>
      <c r="G344" s="43">
        <v>692.72</v>
      </c>
      <c r="H344" s="45">
        <v>0.13</v>
      </c>
      <c r="I344" s="43" t="s">
        <v>1826</v>
      </c>
      <c r="J344" s="43">
        <v>1205.3327999999999</v>
      </c>
    </row>
    <row r="345" spans="1:10">
      <c r="A345" s="43" t="s">
        <v>2169</v>
      </c>
      <c r="B345" s="44">
        <v>45623</v>
      </c>
      <c r="C345" s="43" t="s">
        <v>114</v>
      </c>
      <c r="D345" s="43" t="s">
        <v>1596</v>
      </c>
      <c r="E345" s="43" t="s">
        <v>1813</v>
      </c>
      <c r="F345" s="43">
        <v>3</v>
      </c>
      <c r="G345" s="43">
        <v>794.59</v>
      </c>
      <c r="H345" s="45">
        <v>0.03</v>
      </c>
      <c r="I345" s="43" t="s">
        <v>1826</v>
      </c>
      <c r="J345" s="43">
        <v>2312.2568999999999</v>
      </c>
    </row>
    <row r="346" spans="1:10">
      <c r="A346" s="43" t="s">
        <v>2170</v>
      </c>
      <c r="B346" s="44">
        <v>45224</v>
      </c>
      <c r="C346" s="43" t="s">
        <v>67</v>
      </c>
      <c r="D346" s="43" t="s">
        <v>1600</v>
      </c>
      <c r="E346" s="43" t="s">
        <v>1786</v>
      </c>
      <c r="F346" s="43">
        <v>1</v>
      </c>
      <c r="G346" s="43">
        <v>907.95</v>
      </c>
      <c r="H346" s="45">
        <v>0.1</v>
      </c>
      <c r="I346" s="43" t="s">
        <v>1826</v>
      </c>
      <c r="J346" s="43">
        <v>817.15500000000009</v>
      </c>
    </row>
    <row r="347" spans="1:10">
      <c r="A347" s="43" t="s">
        <v>2171</v>
      </c>
      <c r="B347" s="44">
        <v>45940</v>
      </c>
      <c r="C347" s="43" t="s">
        <v>911</v>
      </c>
      <c r="D347" s="43" t="s">
        <v>1648</v>
      </c>
      <c r="E347" s="43" t="s">
        <v>1752</v>
      </c>
      <c r="F347" s="43">
        <v>2</v>
      </c>
      <c r="G347" s="43">
        <v>660.81</v>
      </c>
      <c r="H347" s="45">
        <v>0.18</v>
      </c>
      <c r="I347" s="43" t="s">
        <v>1824</v>
      </c>
      <c r="J347" s="43">
        <v>1083.7284</v>
      </c>
    </row>
    <row r="348" spans="1:10">
      <c r="A348" s="43" t="s">
        <v>2172</v>
      </c>
      <c r="B348" s="44">
        <v>45915</v>
      </c>
      <c r="C348" s="43" t="s">
        <v>227</v>
      </c>
      <c r="D348" s="43" t="s">
        <v>1650</v>
      </c>
      <c r="E348" s="43" t="s">
        <v>1782</v>
      </c>
      <c r="F348" s="43">
        <v>3</v>
      </c>
      <c r="G348" s="43">
        <v>564.94000000000005</v>
      </c>
      <c r="H348" s="45">
        <v>0.22</v>
      </c>
      <c r="I348" s="43" t="s">
        <v>1829</v>
      </c>
      <c r="J348" s="43">
        <v>1321.9595999999999</v>
      </c>
    </row>
    <row r="349" spans="1:10">
      <c r="A349" s="43" t="s">
        <v>2173</v>
      </c>
      <c r="B349" s="44">
        <v>45541</v>
      </c>
      <c r="C349" s="43" t="s">
        <v>205</v>
      </c>
      <c r="D349" s="43" t="s">
        <v>1578</v>
      </c>
      <c r="E349" s="43" t="s">
        <v>1801</v>
      </c>
      <c r="F349" s="43">
        <v>2</v>
      </c>
      <c r="G349" s="43">
        <v>280.37</v>
      </c>
      <c r="H349" s="45">
        <v>0.22</v>
      </c>
      <c r="I349" s="43" t="s">
        <v>1829</v>
      </c>
      <c r="J349" s="43">
        <v>437.37720000000002</v>
      </c>
    </row>
    <row r="350" spans="1:10">
      <c r="A350" s="43" t="s">
        <v>2174</v>
      </c>
      <c r="B350" s="44">
        <v>45489</v>
      </c>
      <c r="C350" s="43" t="s">
        <v>1163</v>
      </c>
      <c r="D350" s="43" t="s">
        <v>1648</v>
      </c>
      <c r="E350" s="43" t="s">
        <v>1766</v>
      </c>
      <c r="F350" s="43">
        <v>2</v>
      </c>
      <c r="G350" s="43">
        <v>85.23</v>
      </c>
      <c r="H350" s="45">
        <v>0.13</v>
      </c>
      <c r="I350" s="43" t="s">
        <v>1824</v>
      </c>
      <c r="J350" s="43">
        <v>148.30019999999999</v>
      </c>
    </row>
    <row r="351" spans="1:10">
      <c r="A351" s="43" t="s">
        <v>2175</v>
      </c>
      <c r="B351" s="44">
        <v>45748</v>
      </c>
      <c r="C351" s="43" t="s">
        <v>984</v>
      </c>
      <c r="D351" s="43" t="s">
        <v>1602</v>
      </c>
      <c r="E351" s="43" t="s">
        <v>1797</v>
      </c>
      <c r="F351" s="43">
        <v>2</v>
      </c>
      <c r="G351" s="43">
        <v>563.29999999999995</v>
      </c>
      <c r="H351" s="45">
        <v>0.26</v>
      </c>
      <c r="I351" s="43" t="s">
        <v>1824</v>
      </c>
      <c r="J351" s="43">
        <v>833.68399999999997</v>
      </c>
    </row>
    <row r="352" spans="1:10">
      <c r="A352" s="43" t="s">
        <v>2176</v>
      </c>
      <c r="B352" s="44">
        <v>45309</v>
      </c>
      <c r="C352" s="43" t="s">
        <v>134</v>
      </c>
      <c r="D352" s="43" t="s">
        <v>1708</v>
      </c>
      <c r="E352" s="43" t="s">
        <v>1810</v>
      </c>
      <c r="F352" s="43">
        <v>2</v>
      </c>
      <c r="G352" s="43">
        <v>827.81</v>
      </c>
      <c r="H352" s="45">
        <v>0.04</v>
      </c>
      <c r="I352" s="43" t="s">
        <v>1826</v>
      </c>
      <c r="J352" s="43">
        <v>1589.3951999999999</v>
      </c>
    </row>
    <row r="353" spans="1:10">
      <c r="A353" s="43" t="s">
        <v>2177</v>
      </c>
      <c r="B353" s="44">
        <v>45621</v>
      </c>
      <c r="C353" s="43" t="s">
        <v>696</v>
      </c>
      <c r="D353" s="43" t="s">
        <v>1572</v>
      </c>
      <c r="E353" s="43" t="s">
        <v>1810</v>
      </c>
      <c r="F353" s="43">
        <v>3</v>
      </c>
      <c r="G353" s="43">
        <v>877.71</v>
      </c>
      <c r="H353" s="45">
        <v>0.12</v>
      </c>
      <c r="I353" s="43" t="s">
        <v>1826</v>
      </c>
      <c r="J353" s="43">
        <v>2317.1543999999999</v>
      </c>
    </row>
    <row r="354" spans="1:10">
      <c r="A354" s="43" t="s">
        <v>2178</v>
      </c>
      <c r="B354" s="44">
        <v>45603</v>
      </c>
      <c r="C354" s="43" t="s">
        <v>821</v>
      </c>
      <c r="D354" s="43" t="s">
        <v>1662</v>
      </c>
      <c r="E354" s="43" t="s">
        <v>1786</v>
      </c>
      <c r="F354" s="43">
        <v>4</v>
      </c>
      <c r="G354" s="43">
        <v>488.56</v>
      </c>
      <c r="H354" s="45">
        <v>0.26</v>
      </c>
      <c r="I354" s="43" t="s">
        <v>1829</v>
      </c>
      <c r="J354" s="43">
        <v>1446.1376</v>
      </c>
    </row>
    <row r="355" spans="1:10">
      <c r="A355" s="43" t="s">
        <v>2179</v>
      </c>
      <c r="B355" s="44">
        <v>45501</v>
      </c>
      <c r="C355" s="43" t="s">
        <v>369</v>
      </c>
      <c r="D355" s="43" t="s">
        <v>1598</v>
      </c>
      <c r="E355" s="43" t="s">
        <v>1794</v>
      </c>
      <c r="F355" s="43">
        <v>4</v>
      </c>
      <c r="G355" s="43">
        <v>175.91</v>
      </c>
      <c r="H355" s="45">
        <v>0.13</v>
      </c>
      <c r="I355" s="43" t="s">
        <v>1826</v>
      </c>
      <c r="J355" s="43">
        <v>612.16679999999997</v>
      </c>
    </row>
    <row r="356" spans="1:10">
      <c r="A356" s="43" t="s">
        <v>2180</v>
      </c>
      <c r="B356" s="44">
        <v>45398</v>
      </c>
      <c r="C356" s="43" t="s">
        <v>794</v>
      </c>
      <c r="D356" s="43" t="s">
        <v>1722</v>
      </c>
      <c r="E356" s="43" t="s">
        <v>1782</v>
      </c>
      <c r="F356" s="43">
        <v>4</v>
      </c>
      <c r="G356" s="43">
        <v>289.66000000000003</v>
      </c>
      <c r="H356" s="45">
        <v>0.25</v>
      </c>
      <c r="I356" s="43" t="s">
        <v>1829</v>
      </c>
      <c r="J356" s="43">
        <v>868.98</v>
      </c>
    </row>
    <row r="357" spans="1:10">
      <c r="A357" s="43" t="s">
        <v>2181</v>
      </c>
      <c r="B357" s="44">
        <v>45304</v>
      </c>
      <c r="C357" s="43" t="s">
        <v>773</v>
      </c>
      <c r="D357" s="43" t="s">
        <v>1578</v>
      </c>
      <c r="E357" s="43" t="s">
        <v>1801</v>
      </c>
      <c r="F357" s="43">
        <v>2</v>
      </c>
      <c r="G357" s="43">
        <v>899.27</v>
      </c>
      <c r="H357" s="45">
        <v>0.17</v>
      </c>
      <c r="I357" s="43" t="s">
        <v>1824</v>
      </c>
      <c r="J357" s="43">
        <v>1492.7882</v>
      </c>
    </row>
    <row r="358" spans="1:10">
      <c r="A358" s="43" t="s">
        <v>2182</v>
      </c>
      <c r="B358" s="44">
        <v>45299</v>
      </c>
      <c r="C358" s="43" t="s">
        <v>241</v>
      </c>
      <c r="D358" s="43" t="s">
        <v>1584</v>
      </c>
      <c r="E358" s="43" t="s">
        <v>1757</v>
      </c>
      <c r="F358" s="43">
        <v>1</v>
      </c>
      <c r="G358" s="43">
        <v>691.38</v>
      </c>
      <c r="H358" s="45">
        <v>0.11</v>
      </c>
      <c r="I358" s="43" t="s">
        <v>1829</v>
      </c>
      <c r="J358" s="43">
        <v>615.32820000000004</v>
      </c>
    </row>
    <row r="359" spans="1:10">
      <c r="A359" s="43" t="s">
        <v>2183</v>
      </c>
      <c r="B359" s="44">
        <v>45564</v>
      </c>
      <c r="C359" s="43" t="s">
        <v>550</v>
      </c>
      <c r="D359" s="43" t="s">
        <v>1602</v>
      </c>
      <c r="E359" s="43" t="s">
        <v>1752</v>
      </c>
      <c r="F359" s="43">
        <v>3</v>
      </c>
      <c r="G359" s="43">
        <v>158.72</v>
      </c>
      <c r="H359" s="45">
        <v>0.13</v>
      </c>
      <c r="I359" s="43" t="s">
        <v>1824</v>
      </c>
      <c r="J359" s="43">
        <v>414.25920000000002</v>
      </c>
    </row>
    <row r="360" spans="1:10">
      <c r="A360" s="43" t="s">
        <v>2184</v>
      </c>
      <c r="B360" s="44">
        <v>45413</v>
      </c>
      <c r="C360" s="43" t="s">
        <v>684</v>
      </c>
      <c r="D360" s="43" t="s">
        <v>1668</v>
      </c>
      <c r="E360" s="43" t="s">
        <v>1804</v>
      </c>
      <c r="F360" s="43">
        <v>4</v>
      </c>
      <c r="G360" s="43">
        <v>537.15</v>
      </c>
      <c r="H360" s="45">
        <v>0.06</v>
      </c>
      <c r="I360" s="43" t="s">
        <v>1829</v>
      </c>
      <c r="J360" s="43">
        <v>2019.684</v>
      </c>
    </row>
    <row r="361" spans="1:10">
      <c r="A361" s="43" t="s">
        <v>2185</v>
      </c>
      <c r="B361" s="44">
        <v>45480</v>
      </c>
      <c r="C361" s="43" t="s">
        <v>1295</v>
      </c>
      <c r="D361" s="43" t="s">
        <v>1630</v>
      </c>
      <c r="E361" s="43" t="s">
        <v>1786</v>
      </c>
      <c r="F361" s="43">
        <v>3</v>
      </c>
      <c r="G361" s="43">
        <v>771.7</v>
      </c>
      <c r="H361" s="45">
        <v>0.05</v>
      </c>
      <c r="I361" s="43" t="s">
        <v>1829</v>
      </c>
      <c r="J361" s="43">
        <v>2199.3449999999998</v>
      </c>
    </row>
    <row r="362" spans="1:10">
      <c r="A362" s="43" t="s">
        <v>2186</v>
      </c>
      <c r="B362" s="44">
        <v>45610</v>
      </c>
      <c r="C362" s="43" t="s">
        <v>381</v>
      </c>
      <c r="D362" s="43" t="s">
        <v>1724</v>
      </c>
      <c r="E362" s="43" t="s">
        <v>1757</v>
      </c>
      <c r="F362" s="43">
        <v>4</v>
      </c>
      <c r="G362" s="43">
        <v>677.25</v>
      </c>
      <c r="H362" s="45">
        <v>0.14000000000000001</v>
      </c>
      <c r="I362" s="43" t="s">
        <v>1826</v>
      </c>
      <c r="J362" s="43">
        <v>2329.7399999999998</v>
      </c>
    </row>
    <row r="363" spans="1:10">
      <c r="A363" s="43" t="s">
        <v>2187</v>
      </c>
      <c r="B363" s="44">
        <v>45763</v>
      </c>
      <c r="C363" s="43" t="s">
        <v>363</v>
      </c>
      <c r="D363" s="43" t="s">
        <v>1744</v>
      </c>
      <c r="E363" s="43" t="s">
        <v>1792</v>
      </c>
      <c r="F363" s="43">
        <v>1</v>
      </c>
      <c r="G363" s="43">
        <v>645.48</v>
      </c>
      <c r="H363" s="45">
        <v>0.26</v>
      </c>
      <c r="I363" s="43" t="s">
        <v>1829</v>
      </c>
      <c r="J363" s="43">
        <v>477.65519999999998</v>
      </c>
    </row>
    <row r="364" spans="1:10">
      <c r="A364" s="43" t="s">
        <v>2188</v>
      </c>
      <c r="B364" s="44">
        <v>45856</v>
      </c>
      <c r="C364" s="43" t="s">
        <v>1127</v>
      </c>
      <c r="D364" s="43" t="s">
        <v>1694</v>
      </c>
      <c r="E364" s="43" t="s">
        <v>1761</v>
      </c>
      <c r="F364" s="43">
        <v>2</v>
      </c>
      <c r="G364" s="43">
        <v>934</v>
      </c>
      <c r="H364" s="45">
        <v>0.3</v>
      </c>
      <c r="I364" s="43" t="s">
        <v>1829</v>
      </c>
      <c r="J364" s="43">
        <v>1307.5999999999999</v>
      </c>
    </row>
    <row r="365" spans="1:10">
      <c r="A365" s="43" t="s">
        <v>2189</v>
      </c>
      <c r="B365" s="44">
        <v>45712</v>
      </c>
      <c r="C365" s="43" t="s">
        <v>1050</v>
      </c>
      <c r="D365" s="43" t="s">
        <v>1640</v>
      </c>
      <c r="E365" s="43" t="s">
        <v>1761</v>
      </c>
      <c r="F365" s="43">
        <v>1</v>
      </c>
      <c r="G365" s="43">
        <v>669.53</v>
      </c>
      <c r="H365" s="45">
        <v>0.2</v>
      </c>
      <c r="I365" s="43" t="s">
        <v>1824</v>
      </c>
      <c r="J365" s="43">
        <v>535.62400000000002</v>
      </c>
    </row>
    <row r="366" spans="1:10">
      <c r="A366" s="43" t="s">
        <v>2190</v>
      </c>
      <c r="B366" s="44">
        <v>45723</v>
      </c>
      <c r="C366" s="43" t="s">
        <v>702</v>
      </c>
      <c r="D366" s="43" t="s">
        <v>1618</v>
      </c>
      <c r="E366" s="43" t="s">
        <v>1810</v>
      </c>
      <c r="F366" s="43">
        <v>1</v>
      </c>
      <c r="G366" s="43">
        <v>213.69</v>
      </c>
      <c r="H366" s="45">
        <v>0.28000000000000003</v>
      </c>
      <c r="I366" s="43" t="s">
        <v>1829</v>
      </c>
      <c r="J366" s="43">
        <v>153.85679999999999</v>
      </c>
    </row>
    <row r="367" spans="1:10">
      <c r="A367" s="43" t="s">
        <v>2191</v>
      </c>
      <c r="B367" s="44">
        <v>45706</v>
      </c>
      <c r="C367" s="43" t="s">
        <v>281</v>
      </c>
      <c r="D367" s="43" t="s">
        <v>1590</v>
      </c>
      <c r="E367" s="43" t="s">
        <v>1813</v>
      </c>
      <c r="F367" s="43">
        <v>2</v>
      </c>
      <c r="G367" s="43">
        <v>99.1</v>
      </c>
      <c r="H367" s="45">
        <v>0.2</v>
      </c>
      <c r="I367" s="43" t="s">
        <v>1826</v>
      </c>
      <c r="J367" s="43">
        <v>158.56</v>
      </c>
    </row>
    <row r="368" spans="1:10">
      <c r="A368" s="43" t="s">
        <v>2192</v>
      </c>
      <c r="B368" s="44">
        <v>45469</v>
      </c>
      <c r="C368" s="43" t="s">
        <v>1157</v>
      </c>
      <c r="D368" s="43" t="s">
        <v>1622</v>
      </c>
      <c r="E368" s="43" t="s">
        <v>1804</v>
      </c>
      <c r="F368" s="43">
        <v>1</v>
      </c>
      <c r="G368" s="43">
        <v>628.98</v>
      </c>
      <c r="H368" s="45">
        <v>0.03</v>
      </c>
      <c r="I368" s="43" t="s">
        <v>1829</v>
      </c>
      <c r="J368" s="43">
        <v>610.11059999999998</v>
      </c>
    </row>
    <row r="369" spans="1:10">
      <c r="A369" s="43" t="s">
        <v>2193</v>
      </c>
      <c r="B369" s="44">
        <v>45711</v>
      </c>
      <c r="C369" s="43" t="s">
        <v>307</v>
      </c>
      <c r="D369" s="43" t="s">
        <v>1716</v>
      </c>
      <c r="E369" s="43" t="s">
        <v>1769</v>
      </c>
      <c r="F369" s="43">
        <v>3</v>
      </c>
      <c r="G369" s="43">
        <v>944.64</v>
      </c>
      <c r="H369" s="45">
        <v>0.26</v>
      </c>
      <c r="I369" s="43" t="s">
        <v>1824</v>
      </c>
      <c r="J369" s="43">
        <v>2097.1008000000002</v>
      </c>
    </row>
    <row r="370" spans="1:10">
      <c r="A370" s="43" t="s">
        <v>2194</v>
      </c>
      <c r="B370" s="44">
        <v>45823</v>
      </c>
      <c r="C370" s="43" t="s">
        <v>1452</v>
      </c>
      <c r="D370" s="43" t="s">
        <v>1734</v>
      </c>
      <c r="E370" s="43" t="s">
        <v>1794</v>
      </c>
      <c r="F370" s="43">
        <v>2</v>
      </c>
      <c r="G370" s="43">
        <v>121.7</v>
      </c>
      <c r="H370" s="45">
        <v>0.06</v>
      </c>
      <c r="I370" s="43" t="s">
        <v>1829</v>
      </c>
      <c r="J370" s="43">
        <v>228.79599999999999</v>
      </c>
    </row>
    <row r="371" spans="1:10">
      <c r="A371" s="43" t="s">
        <v>2195</v>
      </c>
      <c r="B371" s="44">
        <v>45217</v>
      </c>
      <c r="C371" s="43" t="s">
        <v>1386</v>
      </c>
      <c r="D371" s="43" t="s">
        <v>1678</v>
      </c>
      <c r="E371" s="43" t="s">
        <v>1766</v>
      </c>
      <c r="F371" s="43">
        <v>4</v>
      </c>
      <c r="G371" s="43">
        <v>269.49</v>
      </c>
      <c r="H371" s="45">
        <v>7.0000000000000007E-2</v>
      </c>
      <c r="I371" s="43" t="s">
        <v>1826</v>
      </c>
      <c r="J371" s="43">
        <v>1002.5028</v>
      </c>
    </row>
    <row r="372" spans="1:10">
      <c r="A372" s="43" t="s">
        <v>2196</v>
      </c>
      <c r="B372" s="44">
        <v>45733</v>
      </c>
      <c r="C372" s="43" t="s">
        <v>353</v>
      </c>
      <c r="D372" s="43" t="s">
        <v>1592</v>
      </c>
      <c r="E372" s="43" t="s">
        <v>1810</v>
      </c>
      <c r="F372" s="43">
        <v>1</v>
      </c>
      <c r="G372" s="43">
        <v>678.2</v>
      </c>
      <c r="H372" s="45">
        <v>0.14000000000000001</v>
      </c>
      <c r="I372" s="43" t="s">
        <v>1824</v>
      </c>
      <c r="J372" s="43">
        <v>583.25200000000007</v>
      </c>
    </row>
    <row r="373" spans="1:10">
      <c r="A373" s="43" t="s">
        <v>2197</v>
      </c>
      <c r="B373" s="44">
        <v>45520</v>
      </c>
      <c r="C373" s="43" t="s">
        <v>743</v>
      </c>
      <c r="D373" s="43" t="s">
        <v>1728</v>
      </c>
      <c r="E373" s="43" t="s">
        <v>1797</v>
      </c>
      <c r="F373" s="43">
        <v>1</v>
      </c>
      <c r="G373" s="43">
        <v>752.45</v>
      </c>
      <c r="H373" s="45">
        <v>0.21</v>
      </c>
      <c r="I373" s="43" t="s">
        <v>1829</v>
      </c>
      <c r="J373" s="43">
        <v>594.43550000000005</v>
      </c>
    </row>
    <row r="374" spans="1:10">
      <c r="A374" s="43" t="s">
        <v>2198</v>
      </c>
      <c r="B374" s="44">
        <v>45373</v>
      </c>
      <c r="C374" s="43" t="s">
        <v>147</v>
      </c>
      <c r="D374" s="43" t="s">
        <v>1736</v>
      </c>
      <c r="E374" s="43" t="s">
        <v>1797</v>
      </c>
      <c r="F374" s="43">
        <v>2</v>
      </c>
      <c r="G374" s="43">
        <v>209.66</v>
      </c>
      <c r="H374" s="45">
        <v>0.21</v>
      </c>
      <c r="I374" s="43" t="s">
        <v>1824</v>
      </c>
      <c r="J374" s="43">
        <v>331.26280000000003</v>
      </c>
    </row>
    <row r="375" spans="1:10">
      <c r="A375" s="43" t="s">
        <v>2199</v>
      </c>
      <c r="B375" s="44">
        <v>45688</v>
      </c>
      <c r="C375" s="43" t="s">
        <v>538</v>
      </c>
      <c r="D375" s="43" t="s">
        <v>1742</v>
      </c>
      <c r="E375" s="43" t="s">
        <v>1813</v>
      </c>
      <c r="F375" s="43">
        <v>2</v>
      </c>
      <c r="G375" s="43">
        <v>739.95</v>
      </c>
      <c r="H375" s="45">
        <v>0.1</v>
      </c>
      <c r="I375" s="43" t="s">
        <v>1829</v>
      </c>
      <c r="J375" s="43">
        <v>1331.91</v>
      </c>
    </row>
    <row r="376" spans="1:10">
      <c r="A376" s="43" t="s">
        <v>2200</v>
      </c>
      <c r="B376" s="44">
        <v>45276</v>
      </c>
      <c r="C376" s="43" t="s">
        <v>1446</v>
      </c>
      <c r="D376" s="43" t="s">
        <v>1638</v>
      </c>
      <c r="E376" s="43" t="s">
        <v>1801</v>
      </c>
      <c r="F376" s="43">
        <v>1</v>
      </c>
      <c r="G376" s="43">
        <v>496.19</v>
      </c>
      <c r="H376" s="45">
        <v>0.08</v>
      </c>
      <c r="I376" s="43" t="s">
        <v>1829</v>
      </c>
      <c r="J376" s="43">
        <v>456.4948</v>
      </c>
    </row>
    <row r="377" spans="1:10">
      <c r="A377" s="43" t="s">
        <v>2201</v>
      </c>
      <c r="B377" s="44">
        <v>45756</v>
      </c>
      <c r="C377" s="43" t="s">
        <v>172</v>
      </c>
      <c r="D377" s="43" t="s">
        <v>1565</v>
      </c>
      <c r="E377" s="43" t="s">
        <v>1794</v>
      </c>
      <c r="F377" s="43">
        <v>1</v>
      </c>
      <c r="G377" s="43">
        <v>306.36</v>
      </c>
      <c r="H377" s="45">
        <v>0.01</v>
      </c>
      <c r="I377" s="43" t="s">
        <v>1826</v>
      </c>
      <c r="J377" s="43">
        <v>303.29640000000001</v>
      </c>
    </row>
    <row r="378" spans="1:10">
      <c r="A378" s="43" t="s">
        <v>2202</v>
      </c>
      <c r="B378" s="44">
        <v>45309</v>
      </c>
      <c r="C378" s="43" t="s">
        <v>417</v>
      </c>
      <c r="D378" s="43" t="s">
        <v>1694</v>
      </c>
      <c r="E378" s="43" t="s">
        <v>1769</v>
      </c>
      <c r="F378" s="43">
        <v>4</v>
      </c>
      <c r="G378" s="43">
        <v>693.16</v>
      </c>
      <c r="H378" s="45">
        <v>0.05</v>
      </c>
      <c r="I378" s="43" t="s">
        <v>1826</v>
      </c>
      <c r="J378" s="43">
        <v>2634.0079999999998</v>
      </c>
    </row>
    <row r="379" spans="1:10">
      <c r="A379" s="43" t="s">
        <v>2203</v>
      </c>
      <c r="B379" s="44">
        <v>45744</v>
      </c>
      <c r="C379" s="43" t="s">
        <v>1405</v>
      </c>
      <c r="D379" s="43" t="s">
        <v>1714</v>
      </c>
      <c r="E379" s="43" t="s">
        <v>1789</v>
      </c>
      <c r="F379" s="43">
        <v>1</v>
      </c>
      <c r="G379" s="43">
        <v>995.52</v>
      </c>
      <c r="H379" s="45">
        <v>0.22</v>
      </c>
      <c r="I379" s="43" t="s">
        <v>1826</v>
      </c>
      <c r="J379" s="43">
        <v>776.50559999999996</v>
      </c>
    </row>
    <row r="380" spans="1:10">
      <c r="A380" s="43" t="s">
        <v>2204</v>
      </c>
      <c r="B380" s="44">
        <v>45535</v>
      </c>
      <c r="C380" s="43" t="s">
        <v>431</v>
      </c>
      <c r="D380" s="43" t="s">
        <v>1560</v>
      </c>
      <c r="E380" s="43" t="s">
        <v>1810</v>
      </c>
      <c r="F380" s="43">
        <v>4</v>
      </c>
      <c r="G380" s="43">
        <v>241.32</v>
      </c>
      <c r="H380" s="45">
        <v>0.28999999999999998</v>
      </c>
      <c r="I380" s="43" t="s">
        <v>1829</v>
      </c>
      <c r="J380" s="43">
        <v>685.34879999999998</v>
      </c>
    </row>
    <row r="381" spans="1:10">
      <c r="A381" s="43" t="s">
        <v>2205</v>
      </c>
      <c r="B381" s="44">
        <v>45240</v>
      </c>
      <c r="C381" s="43" t="s">
        <v>767</v>
      </c>
      <c r="D381" s="43" t="s">
        <v>1704</v>
      </c>
      <c r="E381" s="43" t="s">
        <v>1757</v>
      </c>
      <c r="F381" s="43">
        <v>3</v>
      </c>
      <c r="G381" s="43">
        <v>636.03</v>
      </c>
      <c r="H381" s="45">
        <v>0.06</v>
      </c>
      <c r="I381" s="43" t="s">
        <v>1829</v>
      </c>
      <c r="J381" s="43">
        <v>1793.6045999999999</v>
      </c>
    </row>
    <row r="382" spans="1:10">
      <c r="A382" s="43" t="s">
        <v>2206</v>
      </c>
      <c r="B382" s="44">
        <v>45275</v>
      </c>
      <c r="C382" s="43" t="s">
        <v>344</v>
      </c>
      <c r="D382" s="43" t="s">
        <v>1553</v>
      </c>
      <c r="E382" s="43" t="s">
        <v>1813</v>
      </c>
      <c r="F382" s="43">
        <v>4</v>
      </c>
      <c r="G382" s="43">
        <v>603.30999999999995</v>
      </c>
      <c r="H382" s="45">
        <v>0.15</v>
      </c>
      <c r="I382" s="43" t="s">
        <v>1824</v>
      </c>
      <c r="J382" s="43">
        <v>2051.2539999999999</v>
      </c>
    </row>
    <row r="383" spans="1:10">
      <c r="A383" s="43" t="s">
        <v>2207</v>
      </c>
      <c r="B383" s="44">
        <v>45427</v>
      </c>
      <c r="C383" s="43" t="s">
        <v>275</v>
      </c>
      <c r="D383" s="43" t="s">
        <v>1726</v>
      </c>
      <c r="E383" s="43" t="s">
        <v>1789</v>
      </c>
      <c r="F383" s="43">
        <v>3</v>
      </c>
      <c r="G383" s="43">
        <v>437.96</v>
      </c>
      <c r="H383" s="45">
        <v>0.27</v>
      </c>
      <c r="I383" s="43" t="s">
        <v>1829</v>
      </c>
      <c r="J383" s="43">
        <v>959.13239999999985</v>
      </c>
    </row>
    <row r="384" spans="1:10">
      <c r="A384" s="43" t="s">
        <v>2208</v>
      </c>
      <c r="B384" s="44">
        <v>45322</v>
      </c>
      <c r="C384" s="43" t="s">
        <v>678</v>
      </c>
      <c r="D384" s="43" t="s">
        <v>1616</v>
      </c>
      <c r="E384" s="43" t="s">
        <v>1769</v>
      </c>
      <c r="F384" s="43">
        <v>2</v>
      </c>
      <c r="G384" s="43">
        <v>56.91</v>
      </c>
      <c r="H384" s="45">
        <v>0.08</v>
      </c>
      <c r="I384" s="43" t="s">
        <v>1829</v>
      </c>
      <c r="J384" s="43">
        <v>104.7144</v>
      </c>
    </row>
    <row r="385" spans="1:10">
      <c r="A385" s="43" t="s">
        <v>2209</v>
      </c>
      <c r="B385" s="44">
        <v>45266</v>
      </c>
      <c r="C385" s="43" t="s">
        <v>1050</v>
      </c>
      <c r="D385" s="43" t="s">
        <v>1700</v>
      </c>
      <c r="E385" s="43" t="s">
        <v>1776</v>
      </c>
      <c r="F385" s="43">
        <v>1</v>
      </c>
      <c r="G385" s="43">
        <v>141.79</v>
      </c>
      <c r="H385" s="45">
        <v>0.1</v>
      </c>
      <c r="I385" s="43" t="s">
        <v>1824</v>
      </c>
      <c r="J385" s="43">
        <v>127.611</v>
      </c>
    </row>
    <row r="386" spans="1:10">
      <c r="A386" s="43" t="s">
        <v>2210</v>
      </c>
      <c r="B386" s="44">
        <v>45302</v>
      </c>
      <c r="C386" s="43" t="s">
        <v>1487</v>
      </c>
      <c r="D386" s="43" t="s">
        <v>1565</v>
      </c>
      <c r="E386" s="43" t="s">
        <v>1801</v>
      </c>
      <c r="F386" s="43">
        <v>4</v>
      </c>
      <c r="G386" s="43">
        <v>355.14</v>
      </c>
      <c r="H386" s="45">
        <v>0.16</v>
      </c>
      <c r="I386" s="43" t="s">
        <v>1829</v>
      </c>
      <c r="J386" s="43">
        <v>1193.2704000000001</v>
      </c>
    </row>
    <row r="387" spans="1:10">
      <c r="A387" s="43" t="s">
        <v>2211</v>
      </c>
      <c r="B387" s="44">
        <v>45907</v>
      </c>
      <c r="C387" s="43" t="s">
        <v>687</v>
      </c>
      <c r="D387" s="43" t="s">
        <v>1624</v>
      </c>
      <c r="E387" s="43" t="s">
        <v>1776</v>
      </c>
      <c r="F387" s="43">
        <v>4</v>
      </c>
      <c r="G387" s="43">
        <v>960.38</v>
      </c>
      <c r="H387" s="45">
        <v>0.15</v>
      </c>
      <c r="I387" s="43" t="s">
        <v>1829</v>
      </c>
      <c r="J387" s="43">
        <v>3265.2919999999999</v>
      </c>
    </row>
    <row r="388" spans="1:10">
      <c r="A388" s="43" t="s">
        <v>2212</v>
      </c>
      <c r="B388" s="44">
        <v>45433</v>
      </c>
      <c r="C388" s="43" t="s">
        <v>1304</v>
      </c>
      <c r="D388" s="43" t="s">
        <v>1686</v>
      </c>
      <c r="E388" s="43" t="s">
        <v>1804</v>
      </c>
      <c r="F388" s="43">
        <v>3</v>
      </c>
      <c r="G388" s="43">
        <v>847.21</v>
      </c>
      <c r="H388" s="45">
        <v>0.06</v>
      </c>
      <c r="I388" s="43" t="s">
        <v>1826</v>
      </c>
      <c r="J388" s="43">
        <v>2389.1322</v>
      </c>
    </row>
    <row r="389" spans="1:10">
      <c r="A389" s="43" t="s">
        <v>2213</v>
      </c>
      <c r="B389" s="44">
        <v>45892</v>
      </c>
      <c r="C389" s="43" t="s">
        <v>244</v>
      </c>
      <c r="D389" s="43" t="s">
        <v>1708</v>
      </c>
      <c r="E389" s="43" t="s">
        <v>1789</v>
      </c>
      <c r="F389" s="43">
        <v>4</v>
      </c>
      <c r="G389" s="43">
        <v>773.81</v>
      </c>
      <c r="H389" s="45">
        <v>0.08</v>
      </c>
      <c r="I389" s="43" t="s">
        <v>1829</v>
      </c>
      <c r="J389" s="43">
        <v>2847.6208000000001</v>
      </c>
    </row>
    <row r="390" spans="1:10">
      <c r="A390" s="43" t="s">
        <v>2214</v>
      </c>
      <c r="B390" s="44">
        <v>45780</v>
      </c>
      <c r="C390" s="43" t="s">
        <v>8</v>
      </c>
      <c r="D390" s="43" t="s">
        <v>1674</v>
      </c>
      <c r="E390" s="43" t="s">
        <v>1804</v>
      </c>
      <c r="F390" s="43">
        <v>1</v>
      </c>
      <c r="G390" s="43">
        <v>664.71</v>
      </c>
      <c r="H390" s="45">
        <v>0.1</v>
      </c>
      <c r="I390" s="43" t="s">
        <v>1826</v>
      </c>
      <c r="J390" s="43">
        <v>598.23900000000003</v>
      </c>
    </row>
    <row r="391" spans="1:10">
      <c r="A391" s="43" t="s">
        <v>2215</v>
      </c>
      <c r="B391" s="44">
        <v>45233</v>
      </c>
      <c r="C391" s="43" t="s">
        <v>1089</v>
      </c>
      <c r="D391" s="43" t="s">
        <v>1622</v>
      </c>
      <c r="E391" s="43" t="s">
        <v>1779</v>
      </c>
      <c r="F391" s="43">
        <v>4</v>
      </c>
      <c r="G391" s="43">
        <v>482.06</v>
      </c>
      <c r="H391" s="45">
        <v>7.0000000000000007E-2</v>
      </c>
      <c r="I391" s="43" t="s">
        <v>1826</v>
      </c>
      <c r="J391" s="43">
        <v>1793.2632000000001</v>
      </c>
    </row>
    <row r="392" spans="1:10">
      <c r="A392" s="43" t="s">
        <v>2216</v>
      </c>
      <c r="B392" s="44">
        <v>45742</v>
      </c>
      <c r="C392" s="43" t="s">
        <v>321</v>
      </c>
      <c r="D392" s="43" t="s">
        <v>1662</v>
      </c>
      <c r="E392" s="43" t="s">
        <v>1766</v>
      </c>
      <c r="F392" s="43">
        <v>4</v>
      </c>
      <c r="G392" s="43">
        <v>995.55</v>
      </c>
      <c r="H392" s="45">
        <v>0.19</v>
      </c>
      <c r="I392" s="43" t="s">
        <v>1826</v>
      </c>
      <c r="J392" s="43">
        <v>3225.5819999999999</v>
      </c>
    </row>
    <row r="393" spans="1:10">
      <c r="A393" s="43" t="s">
        <v>2217</v>
      </c>
      <c r="B393" s="44">
        <v>45478</v>
      </c>
      <c r="C393" s="43" t="s">
        <v>478</v>
      </c>
      <c r="D393" s="43" t="s">
        <v>1734</v>
      </c>
      <c r="E393" s="43" t="s">
        <v>1797</v>
      </c>
      <c r="F393" s="43">
        <v>2</v>
      </c>
      <c r="G393" s="43">
        <v>153.84</v>
      </c>
      <c r="H393" s="45">
        <v>0.27</v>
      </c>
      <c r="I393" s="43" t="s">
        <v>1826</v>
      </c>
      <c r="J393" s="43">
        <v>224.60640000000001</v>
      </c>
    </row>
    <row r="394" spans="1:10">
      <c r="A394" s="43" t="s">
        <v>2218</v>
      </c>
      <c r="B394" s="44">
        <v>45789</v>
      </c>
      <c r="C394" s="43" t="s">
        <v>514</v>
      </c>
      <c r="D394" s="43" t="s">
        <v>1704</v>
      </c>
      <c r="E394" s="43" t="s">
        <v>1776</v>
      </c>
      <c r="F394" s="43">
        <v>3</v>
      </c>
      <c r="G394" s="43">
        <v>362.11</v>
      </c>
      <c r="H394" s="45">
        <v>0.23</v>
      </c>
      <c r="I394" s="43" t="s">
        <v>1829</v>
      </c>
      <c r="J394" s="43">
        <v>836.47409999999991</v>
      </c>
    </row>
    <row r="395" spans="1:10">
      <c r="A395" s="43" t="s">
        <v>2219</v>
      </c>
      <c r="B395" s="44">
        <v>45561</v>
      </c>
      <c r="C395" s="43" t="s">
        <v>1455</v>
      </c>
      <c r="D395" s="43" t="s">
        <v>1634</v>
      </c>
      <c r="E395" s="43" t="s">
        <v>1782</v>
      </c>
      <c r="F395" s="43">
        <v>3</v>
      </c>
      <c r="G395" s="43">
        <v>112.26</v>
      </c>
      <c r="H395" s="45">
        <v>0.11</v>
      </c>
      <c r="I395" s="43" t="s">
        <v>1824</v>
      </c>
      <c r="J395" s="43">
        <v>299.73419999999999</v>
      </c>
    </row>
    <row r="396" spans="1:10">
      <c r="A396" s="43" t="s">
        <v>2220</v>
      </c>
      <c r="B396" s="44">
        <v>45378</v>
      </c>
      <c r="C396" s="43" t="s">
        <v>663</v>
      </c>
      <c r="D396" s="43" t="s">
        <v>1736</v>
      </c>
      <c r="E396" s="43" t="s">
        <v>1813</v>
      </c>
      <c r="F396" s="43">
        <v>2</v>
      </c>
      <c r="G396" s="43">
        <v>962.81</v>
      </c>
      <c r="H396" s="45">
        <v>0.06</v>
      </c>
      <c r="I396" s="43" t="s">
        <v>1829</v>
      </c>
      <c r="J396" s="43">
        <v>1810.0827999999999</v>
      </c>
    </row>
    <row r="397" spans="1:10">
      <c r="A397" s="43" t="s">
        <v>2221</v>
      </c>
      <c r="B397" s="44">
        <v>45308</v>
      </c>
      <c r="C397" s="43" t="s">
        <v>693</v>
      </c>
      <c r="D397" s="43" t="s">
        <v>1590</v>
      </c>
      <c r="E397" s="43" t="s">
        <v>1752</v>
      </c>
      <c r="F397" s="43">
        <v>4</v>
      </c>
      <c r="G397" s="43">
        <v>276.23</v>
      </c>
      <c r="H397" s="45">
        <v>0.12</v>
      </c>
      <c r="I397" s="43" t="s">
        <v>1824</v>
      </c>
      <c r="J397" s="43">
        <v>972.32960000000003</v>
      </c>
    </row>
    <row r="398" spans="1:10">
      <c r="A398" s="43" t="s">
        <v>2222</v>
      </c>
      <c r="B398" s="44">
        <v>45407</v>
      </c>
      <c r="C398" s="43" t="s">
        <v>71</v>
      </c>
      <c r="D398" s="43" t="s">
        <v>1584</v>
      </c>
      <c r="E398" s="43" t="s">
        <v>1799</v>
      </c>
      <c r="F398" s="43">
        <v>3</v>
      </c>
      <c r="G398" s="43">
        <v>991.37</v>
      </c>
      <c r="H398" s="45">
        <v>0.1</v>
      </c>
      <c r="I398" s="43" t="s">
        <v>1826</v>
      </c>
      <c r="J398" s="43">
        <v>2676.6990000000001</v>
      </c>
    </row>
    <row r="399" spans="1:10">
      <c r="A399" s="43" t="s">
        <v>2223</v>
      </c>
      <c r="B399" s="44">
        <v>45929</v>
      </c>
      <c r="C399" s="43" t="s">
        <v>559</v>
      </c>
      <c r="D399" s="43" t="s">
        <v>1590</v>
      </c>
      <c r="E399" s="43" t="s">
        <v>1797</v>
      </c>
      <c r="F399" s="43">
        <v>3</v>
      </c>
      <c r="G399" s="43">
        <v>977.47</v>
      </c>
      <c r="H399" s="45">
        <v>0.05</v>
      </c>
      <c r="I399" s="43" t="s">
        <v>1824</v>
      </c>
      <c r="J399" s="43">
        <v>2785.7894999999999</v>
      </c>
    </row>
    <row r="400" spans="1:10">
      <c r="A400" s="43" t="s">
        <v>2224</v>
      </c>
      <c r="B400" s="44">
        <v>45844</v>
      </c>
      <c r="C400" s="43" t="s">
        <v>672</v>
      </c>
      <c r="D400" s="43" t="s">
        <v>1736</v>
      </c>
      <c r="E400" s="43" t="s">
        <v>1794</v>
      </c>
      <c r="F400" s="43">
        <v>2</v>
      </c>
      <c r="G400" s="43">
        <v>308.7</v>
      </c>
      <c r="H400" s="45">
        <v>0.2</v>
      </c>
      <c r="I400" s="43" t="s">
        <v>1826</v>
      </c>
      <c r="J400" s="43">
        <v>493.92</v>
      </c>
    </row>
    <row r="401" spans="1:10">
      <c r="A401" s="43" t="s">
        <v>2225</v>
      </c>
      <c r="B401" s="44">
        <v>45579</v>
      </c>
      <c r="C401" s="43" t="s">
        <v>147</v>
      </c>
      <c r="D401" s="43" t="s">
        <v>1557</v>
      </c>
      <c r="E401" s="43" t="s">
        <v>1804</v>
      </c>
      <c r="F401" s="43">
        <v>2</v>
      </c>
      <c r="G401" s="43">
        <v>733.87</v>
      </c>
      <c r="H401" s="45">
        <v>0.1</v>
      </c>
      <c r="I401" s="43" t="s">
        <v>1826</v>
      </c>
      <c r="J401" s="43">
        <v>1320.9659999999999</v>
      </c>
    </row>
    <row r="402" spans="1:10">
      <c r="A402" s="43" t="s">
        <v>2226</v>
      </c>
      <c r="B402" s="44">
        <v>45227</v>
      </c>
      <c r="C402" s="43" t="s">
        <v>341</v>
      </c>
      <c r="D402" s="43" t="s">
        <v>1586</v>
      </c>
      <c r="E402" s="43" t="s">
        <v>1804</v>
      </c>
      <c r="F402" s="43">
        <v>2</v>
      </c>
      <c r="G402" s="43">
        <v>22.47</v>
      </c>
      <c r="H402" s="45">
        <v>0.22</v>
      </c>
      <c r="I402" s="43" t="s">
        <v>1826</v>
      </c>
      <c r="J402" s="43">
        <v>35.053199999999997</v>
      </c>
    </row>
    <row r="403" spans="1:10">
      <c r="A403" s="43" t="s">
        <v>2227</v>
      </c>
      <c r="B403" s="44">
        <v>45380</v>
      </c>
      <c r="C403" s="43" t="s">
        <v>1092</v>
      </c>
      <c r="D403" s="43" t="s">
        <v>1662</v>
      </c>
      <c r="E403" s="43" t="s">
        <v>1797</v>
      </c>
      <c r="F403" s="43">
        <v>4</v>
      </c>
      <c r="G403" s="43">
        <v>651.36</v>
      </c>
      <c r="H403" s="45">
        <v>0.13</v>
      </c>
      <c r="I403" s="43" t="s">
        <v>1824</v>
      </c>
      <c r="J403" s="43">
        <v>2266.7328000000002</v>
      </c>
    </row>
    <row r="404" spans="1:10">
      <c r="A404" s="43" t="s">
        <v>2228</v>
      </c>
      <c r="B404" s="44">
        <v>45817</v>
      </c>
      <c r="C404" s="43" t="s">
        <v>937</v>
      </c>
      <c r="D404" s="43" t="s">
        <v>1576</v>
      </c>
      <c r="E404" s="43" t="s">
        <v>1789</v>
      </c>
      <c r="F404" s="43">
        <v>1</v>
      </c>
      <c r="G404" s="43">
        <v>753.39</v>
      </c>
      <c r="H404" s="45">
        <v>0.04</v>
      </c>
      <c r="I404" s="43" t="s">
        <v>1829</v>
      </c>
      <c r="J404" s="43">
        <v>723.25439999999992</v>
      </c>
    </row>
    <row r="405" spans="1:10">
      <c r="A405" s="43" t="s">
        <v>2229</v>
      </c>
      <c r="B405" s="44">
        <v>45576</v>
      </c>
      <c r="C405" s="43" t="s">
        <v>657</v>
      </c>
      <c r="D405" s="43" t="s">
        <v>1690</v>
      </c>
      <c r="E405" s="43" t="s">
        <v>1794</v>
      </c>
      <c r="F405" s="43">
        <v>4</v>
      </c>
      <c r="G405" s="43">
        <v>849.17</v>
      </c>
      <c r="H405" s="45">
        <v>0.12</v>
      </c>
      <c r="I405" s="43" t="s">
        <v>1829</v>
      </c>
      <c r="J405" s="43">
        <v>2989.0783999999999</v>
      </c>
    </row>
    <row r="406" spans="1:10">
      <c r="A406" s="43" t="s">
        <v>2230</v>
      </c>
      <c r="B406" s="44">
        <v>45495</v>
      </c>
      <c r="C406" s="43" t="s">
        <v>1184</v>
      </c>
      <c r="D406" s="43" t="s">
        <v>1588</v>
      </c>
      <c r="E406" s="43" t="s">
        <v>1752</v>
      </c>
      <c r="F406" s="43">
        <v>4</v>
      </c>
      <c r="G406" s="43">
        <v>585.45000000000005</v>
      </c>
      <c r="H406" s="45">
        <v>0.25</v>
      </c>
      <c r="I406" s="43" t="s">
        <v>1829</v>
      </c>
      <c r="J406" s="43">
        <v>1756.35</v>
      </c>
    </row>
    <row r="407" spans="1:10">
      <c r="A407" s="43" t="s">
        <v>2231</v>
      </c>
      <c r="B407" s="44">
        <v>45628</v>
      </c>
      <c r="C407" s="43" t="s">
        <v>1466</v>
      </c>
      <c r="D407" s="43" t="s">
        <v>1698</v>
      </c>
      <c r="E407" s="43" t="s">
        <v>1804</v>
      </c>
      <c r="F407" s="43">
        <v>1</v>
      </c>
      <c r="G407" s="43">
        <v>745.15</v>
      </c>
      <c r="H407" s="45">
        <v>0.25</v>
      </c>
      <c r="I407" s="43" t="s">
        <v>1829</v>
      </c>
      <c r="J407" s="43">
        <v>558.86249999999995</v>
      </c>
    </row>
    <row r="408" spans="1:10">
      <c r="A408" s="43" t="s">
        <v>2232</v>
      </c>
      <c r="B408" s="44">
        <v>45244</v>
      </c>
      <c r="C408" s="43" t="s">
        <v>191</v>
      </c>
      <c r="D408" s="43" t="s">
        <v>1746</v>
      </c>
      <c r="E408" s="43" t="s">
        <v>1761</v>
      </c>
      <c r="F408" s="43">
        <v>1</v>
      </c>
      <c r="G408" s="43">
        <v>848.69</v>
      </c>
      <c r="H408" s="45">
        <v>0.04</v>
      </c>
      <c r="I408" s="43" t="s">
        <v>1829</v>
      </c>
      <c r="J408" s="43">
        <v>814.74239999999998</v>
      </c>
    </row>
    <row r="409" spans="1:10">
      <c r="A409" s="43" t="s">
        <v>2233</v>
      </c>
      <c r="B409" s="44">
        <v>45336</v>
      </c>
      <c r="C409" s="43" t="s">
        <v>1283</v>
      </c>
      <c r="D409" s="43" t="s">
        <v>1688</v>
      </c>
      <c r="E409" s="43" t="s">
        <v>1799</v>
      </c>
      <c r="F409" s="43">
        <v>2</v>
      </c>
      <c r="G409" s="43">
        <v>247.67</v>
      </c>
      <c r="H409" s="45">
        <v>0.1</v>
      </c>
      <c r="I409" s="43" t="s">
        <v>1826</v>
      </c>
      <c r="J409" s="43">
        <v>445.80599999999998</v>
      </c>
    </row>
    <row r="410" spans="1:10">
      <c r="A410" s="43" t="s">
        <v>2234</v>
      </c>
      <c r="B410" s="44">
        <v>45465</v>
      </c>
      <c r="C410" s="43" t="s">
        <v>153</v>
      </c>
      <c r="D410" s="43" t="s">
        <v>1696</v>
      </c>
      <c r="E410" s="43" t="s">
        <v>1766</v>
      </c>
      <c r="F410" s="43">
        <v>3</v>
      </c>
      <c r="G410" s="43">
        <v>220.51</v>
      </c>
      <c r="H410" s="45">
        <v>0.02</v>
      </c>
      <c r="I410" s="43" t="s">
        <v>1826</v>
      </c>
      <c r="J410" s="43">
        <v>648.29939999999999</v>
      </c>
    </row>
    <row r="411" spans="1:10">
      <c r="A411" s="43" t="s">
        <v>2235</v>
      </c>
      <c r="B411" s="44">
        <v>45837</v>
      </c>
      <c r="C411" s="43" t="s">
        <v>1029</v>
      </c>
      <c r="D411" s="43" t="s">
        <v>1578</v>
      </c>
      <c r="E411" s="43" t="s">
        <v>1804</v>
      </c>
      <c r="F411" s="43">
        <v>4</v>
      </c>
      <c r="G411" s="43">
        <v>370.63</v>
      </c>
      <c r="H411" s="45">
        <v>0.08</v>
      </c>
      <c r="I411" s="43" t="s">
        <v>1824</v>
      </c>
      <c r="J411" s="43">
        <v>1363.9184</v>
      </c>
    </row>
    <row r="412" spans="1:10">
      <c r="A412" s="43" t="s">
        <v>2236</v>
      </c>
      <c r="B412" s="44">
        <v>45706</v>
      </c>
      <c r="C412" s="43" t="s">
        <v>1220</v>
      </c>
      <c r="D412" s="43" t="s">
        <v>1606</v>
      </c>
      <c r="E412" s="43" t="s">
        <v>1813</v>
      </c>
      <c r="F412" s="43">
        <v>4</v>
      </c>
      <c r="G412" s="43">
        <v>349.84</v>
      </c>
      <c r="H412" s="45">
        <v>0.11</v>
      </c>
      <c r="I412" s="43" t="s">
        <v>1824</v>
      </c>
      <c r="J412" s="43">
        <v>1245.4304</v>
      </c>
    </row>
    <row r="413" spans="1:10">
      <c r="A413" s="43" t="s">
        <v>2237</v>
      </c>
      <c r="B413" s="44">
        <v>45823</v>
      </c>
      <c r="C413" s="43" t="s">
        <v>168</v>
      </c>
      <c r="D413" s="43" t="s">
        <v>1626</v>
      </c>
      <c r="E413" s="43" t="s">
        <v>1794</v>
      </c>
      <c r="F413" s="43">
        <v>1</v>
      </c>
      <c r="G413" s="43">
        <v>770.87</v>
      </c>
      <c r="H413" s="45">
        <v>0.1</v>
      </c>
      <c r="I413" s="43" t="s">
        <v>1829</v>
      </c>
      <c r="J413" s="43">
        <v>693.78300000000002</v>
      </c>
    </row>
    <row r="414" spans="1:10">
      <c r="A414" s="43" t="s">
        <v>2238</v>
      </c>
      <c r="B414" s="44">
        <v>45518</v>
      </c>
      <c r="C414" s="43" t="s">
        <v>1475</v>
      </c>
      <c r="D414" s="43" t="s">
        <v>1746</v>
      </c>
      <c r="E414" s="43" t="s">
        <v>1807</v>
      </c>
      <c r="F414" s="43">
        <v>3</v>
      </c>
      <c r="G414" s="43">
        <v>507.33</v>
      </c>
      <c r="H414" s="45">
        <v>0.06</v>
      </c>
      <c r="I414" s="43" t="s">
        <v>1826</v>
      </c>
      <c r="J414" s="43">
        <v>1430.6705999999999</v>
      </c>
    </row>
    <row r="415" spans="1:10">
      <c r="A415" s="43" t="s">
        <v>2239</v>
      </c>
      <c r="B415" s="44">
        <v>45863</v>
      </c>
      <c r="C415" s="43" t="s">
        <v>610</v>
      </c>
      <c r="D415" s="43" t="s">
        <v>1680</v>
      </c>
      <c r="E415" s="43" t="s">
        <v>1786</v>
      </c>
      <c r="F415" s="43">
        <v>1</v>
      </c>
      <c r="G415" s="43">
        <v>87.78</v>
      </c>
      <c r="H415" s="45">
        <v>0.06</v>
      </c>
      <c r="I415" s="43" t="s">
        <v>1824</v>
      </c>
      <c r="J415" s="43">
        <v>82.513199999999998</v>
      </c>
    </row>
    <row r="416" spans="1:10">
      <c r="A416" s="43" t="s">
        <v>2240</v>
      </c>
      <c r="B416" s="44">
        <v>45666</v>
      </c>
      <c r="C416" s="43" t="s">
        <v>36</v>
      </c>
      <c r="D416" s="43" t="s">
        <v>1734</v>
      </c>
      <c r="E416" s="43" t="s">
        <v>1769</v>
      </c>
      <c r="F416" s="43">
        <v>2</v>
      </c>
      <c r="G416" s="43">
        <v>772.24</v>
      </c>
      <c r="H416" s="45">
        <v>0.22</v>
      </c>
      <c r="I416" s="43" t="s">
        <v>1824</v>
      </c>
      <c r="J416" s="43">
        <v>1204.6944000000001</v>
      </c>
    </row>
    <row r="417" spans="1:10">
      <c r="A417" s="43" t="s">
        <v>2241</v>
      </c>
      <c r="B417" s="44">
        <v>45813</v>
      </c>
      <c r="C417" s="43" t="s">
        <v>181</v>
      </c>
      <c r="D417" s="43" t="s">
        <v>1688</v>
      </c>
      <c r="E417" s="43" t="s">
        <v>1799</v>
      </c>
      <c r="F417" s="43">
        <v>1</v>
      </c>
      <c r="G417" s="43">
        <v>108.27</v>
      </c>
      <c r="H417" s="45">
        <v>0.1</v>
      </c>
      <c r="I417" s="43" t="s">
        <v>1829</v>
      </c>
      <c r="J417" s="43">
        <v>97.442999999999998</v>
      </c>
    </row>
    <row r="418" spans="1:10">
      <c r="A418" s="43" t="s">
        <v>2242</v>
      </c>
      <c r="B418" s="44">
        <v>45633</v>
      </c>
      <c r="C418" s="43" t="s">
        <v>1089</v>
      </c>
      <c r="D418" s="43" t="s">
        <v>1624</v>
      </c>
      <c r="E418" s="43" t="s">
        <v>1807</v>
      </c>
      <c r="F418" s="43">
        <v>2</v>
      </c>
      <c r="G418" s="43">
        <v>839.24</v>
      </c>
      <c r="H418" s="45">
        <v>0.21</v>
      </c>
      <c r="I418" s="43" t="s">
        <v>1826</v>
      </c>
      <c r="J418" s="43">
        <v>1325.9992</v>
      </c>
    </row>
    <row r="419" spans="1:10">
      <c r="A419" s="43" t="s">
        <v>2243</v>
      </c>
      <c r="B419" s="44">
        <v>45331</v>
      </c>
      <c r="C419" s="43" t="s">
        <v>1196</v>
      </c>
      <c r="D419" s="43" t="s">
        <v>1664</v>
      </c>
      <c r="E419" s="43" t="s">
        <v>1789</v>
      </c>
      <c r="F419" s="43">
        <v>2</v>
      </c>
      <c r="G419" s="43">
        <v>466.27</v>
      </c>
      <c r="H419" s="45">
        <v>0.11</v>
      </c>
      <c r="I419" s="43" t="s">
        <v>1826</v>
      </c>
      <c r="J419" s="43">
        <v>829.9606</v>
      </c>
    </row>
    <row r="420" spans="1:10">
      <c r="A420" s="43" t="s">
        <v>2244</v>
      </c>
      <c r="B420" s="44">
        <v>45942</v>
      </c>
      <c r="C420" s="43" t="s">
        <v>1240</v>
      </c>
      <c r="D420" s="43" t="s">
        <v>1672</v>
      </c>
      <c r="E420" s="43" t="s">
        <v>1799</v>
      </c>
      <c r="F420" s="43">
        <v>3</v>
      </c>
      <c r="G420" s="43">
        <v>969.83</v>
      </c>
      <c r="H420" s="45">
        <v>0.02</v>
      </c>
      <c r="I420" s="43" t="s">
        <v>1824</v>
      </c>
      <c r="J420" s="43">
        <v>2851.3002000000001</v>
      </c>
    </row>
    <row r="421" spans="1:10">
      <c r="A421" s="43" t="s">
        <v>2245</v>
      </c>
      <c r="B421" s="44">
        <v>45824</v>
      </c>
      <c r="C421" s="43" t="s">
        <v>1295</v>
      </c>
      <c r="D421" s="43" t="s">
        <v>1730</v>
      </c>
      <c r="E421" s="43" t="s">
        <v>1813</v>
      </c>
      <c r="F421" s="43">
        <v>2</v>
      </c>
      <c r="G421" s="43">
        <v>782.11</v>
      </c>
      <c r="H421" s="45">
        <v>0.17</v>
      </c>
      <c r="I421" s="43" t="s">
        <v>1826</v>
      </c>
      <c r="J421" s="43">
        <v>1298.3026</v>
      </c>
    </row>
    <row r="422" spans="1:10">
      <c r="A422" s="43" t="s">
        <v>2246</v>
      </c>
      <c r="B422" s="44">
        <v>45921</v>
      </c>
      <c r="C422" s="43" t="s">
        <v>1395</v>
      </c>
      <c r="D422" s="43" t="s">
        <v>1628</v>
      </c>
      <c r="E422" s="43" t="s">
        <v>1792</v>
      </c>
      <c r="F422" s="43">
        <v>2</v>
      </c>
      <c r="G422" s="43">
        <v>74.63</v>
      </c>
      <c r="H422" s="45">
        <v>0.01</v>
      </c>
      <c r="I422" s="43" t="s">
        <v>1826</v>
      </c>
      <c r="J422" s="43">
        <v>147.76740000000001</v>
      </c>
    </row>
    <row r="423" spans="1:10">
      <c r="A423" s="43" t="s">
        <v>2247</v>
      </c>
      <c r="B423" s="44">
        <v>45909</v>
      </c>
      <c r="C423" s="43" t="s">
        <v>160</v>
      </c>
      <c r="D423" s="43" t="s">
        <v>1718</v>
      </c>
      <c r="E423" s="43" t="s">
        <v>1776</v>
      </c>
      <c r="F423" s="43">
        <v>3</v>
      </c>
      <c r="G423" s="43">
        <v>522.78</v>
      </c>
      <c r="H423" s="45">
        <v>0.25</v>
      </c>
      <c r="I423" s="43" t="s">
        <v>1826</v>
      </c>
      <c r="J423" s="43">
        <v>1176.2550000000001</v>
      </c>
    </row>
    <row r="424" spans="1:10">
      <c r="A424" s="43" t="s">
        <v>2248</v>
      </c>
      <c r="B424" s="44">
        <v>45853</v>
      </c>
      <c r="C424" s="43" t="s">
        <v>1062</v>
      </c>
      <c r="D424" s="43" t="s">
        <v>1574</v>
      </c>
      <c r="E424" s="43" t="s">
        <v>1801</v>
      </c>
      <c r="F424" s="43">
        <v>1</v>
      </c>
      <c r="G424" s="43">
        <v>206.45</v>
      </c>
      <c r="H424" s="45">
        <v>0.15</v>
      </c>
      <c r="I424" s="43" t="s">
        <v>1826</v>
      </c>
      <c r="J424" s="43">
        <v>175.48249999999999</v>
      </c>
    </row>
    <row r="425" spans="1:10">
      <c r="A425" s="43" t="s">
        <v>2249</v>
      </c>
      <c r="B425" s="44">
        <v>45580</v>
      </c>
      <c r="C425" s="43" t="s">
        <v>490</v>
      </c>
      <c r="D425" s="43" t="s">
        <v>1686</v>
      </c>
      <c r="E425" s="43" t="s">
        <v>1773</v>
      </c>
      <c r="F425" s="43">
        <v>1</v>
      </c>
      <c r="G425" s="43">
        <v>815.53</v>
      </c>
      <c r="H425" s="45">
        <v>0.3</v>
      </c>
      <c r="I425" s="43" t="s">
        <v>1826</v>
      </c>
      <c r="J425" s="43">
        <v>570.87099999999998</v>
      </c>
    </row>
    <row r="426" spans="1:10">
      <c r="A426" s="43" t="s">
        <v>2250</v>
      </c>
      <c r="B426" s="44">
        <v>45220</v>
      </c>
      <c r="C426" s="43" t="s">
        <v>147</v>
      </c>
      <c r="D426" s="43" t="s">
        <v>1706</v>
      </c>
      <c r="E426" s="43" t="s">
        <v>1797</v>
      </c>
      <c r="F426" s="43">
        <v>1</v>
      </c>
      <c r="G426" s="43">
        <v>823.61</v>
      </c>
      <c r="H426" s="45">
        <v>0.28000000000000003</v>
      </c>
      <c r="I426" s="43" t="s">
        <v>1829</v>
      </c>
      <c r="J426" s="43">
        <v>592.99919999999997</v>
      </c>
    </row>
    <row r="427" spans="1:10">
      <c r="A427" s="43" t="s">
        <v>2251</v>
      </c>
      <c r="B427" s="44">
        <v>45807</v>
      </c>
      <c r="C427" s="43" t="s">
        <v>1472</v>
      </c>
      <c r="D427" s="43" t="s">
        <v>1722</v>
      </c>
      <c r="E427" s="43" t="s">
        <v>1786</v>
      </c>
      <c r="F427" s="43">
        <v>2</v>
      </c>
      <c r="G427" s="43">
        <v>209.96</v>
      </c>
      <c r="H427" s="45">
        <v>0</v>
      </c>
      <c r="I427" s="43" t="s">
        <v>1824</v>
      </c>
      <c r="J427" s="43">
        <v>419.92</v>
      </c>
    </row>
    <row r="428" spans="1:10">
      <c r="A428" s="43" t="s">
        <v>2252</v>
      </c>
      <c r="B428" s="44">
        <v>45462</v>
      </c>
      <c r="C428" s="43" t="s">
        <v>579</v>
      </c>
      <c r="D428" s="43" t="s">
        <v>1543</v>
      </c>
      <c r="E428" s="43" t="s">
        <v>1804</v>
      </c>
      <c r="F428" s="43">
        <v>4</v>
      </c>
      <c r="G428" s="43">
        <v>897.93</v>
      </c>
      <c r="H428" s="45">
        <v>0.05</v>
      </c>
      <c r="I428" s="43" t="s">
        <v>1829</v>
      </c>
      <c r="J428" s="43">
        <v>3412.134</v>
      </c>
    </row>
    <row r="429" spans="1:10">
      <c r="A429" s="43" t="s">
        <v>2253</v>
      </c>
      <c r="B429" s="44">
        <v>45646</v>
      </c>
      <c r="C429" s="43" t="s">
        <v>598</v>
      </c>
      <c r="D429" s="43" t="s">
        <v>1674</v>
      </c>
      <c r="E429" s="43" t="s">
        <v>1752</v>
      </c>
      <c r="F429" s="43">
        <v>4</v>
      </c>
      <c r="G429" s="43">
        <v>925.95</v>
      </c>
      <c r="H429" s="45">
        <v>0.16</v>
      </c>
      <c r="I429" s="43" t="s">
        <v>1829</v>
      </c>
      <c r="J429" s="43">
        <v>3111.192</v>
      </c>
    </row>
    <row r="430" spans="1:10">
      <c r="A430" s="43" t="s">
        <v>2254</v>
      </c>
      <c r="B430" s="44">
        <v>45520</v>
      </c>
      <c r="C430" s="43" t="s">
        <v>304</v>
      </c>
      <c r="D430" s="43" t="s">
        <v>1650</v>
      </c>
      <c r="E430" s="43" t="s">
        <v>1776</v>
      </c>
      <c r="F430" s="43">
        <v>2</v>
      </c>
      <c r="G430" s="43">
        <v>573.09</v>
      </c>
      <c r="H430" s="45">
        <v>0.03</v>
      </c>
      <c r="I430" s="43" t="s">
        <v>1829</v>
      </c>
      <c r="J430" s="43">
        <v>1111.7945999999999</v>
      </c>
    </row>
    <row r="431" spans="1:10">
      <c r="A431" s="43" t="s">
        <v>2255</v>
      </c>
      <c r="B431" s="44">
        <v>45731</v>
      </c>
      <c r="C431" s="43" t="s">
        <v>604</v>
      </c>
      <c r="D431" s="43" t="s">
        <v>1560</v>
      </c>
      <c r="E431" s="43" t="s">
        <v>1769</v>
      </c>
      <c r="F431" s="43">
        <v>4</v>
      </c>
      <c r="G431" s="43">
        <v>149.83000000000001</v>
      </c>
      <c r="H431" s="45">
        <v>0.02</v>
      </c>
      <c r="I431" s="43" t="s">
        <v>1824</v>
      </c>
      <c r="J431" s="43">
        <v>587.33360000000005</v>
      </c>
    </row>
    <row r="432" spans="1:10">
      <c r="A432" s="43" t="s">
        <v>2256</v>
      </c>
      <c r="B432" s="44">
        <v>45445</v>
      </c>
      <c r="C432" s="43" t="s">
        <v>14</v>
      </c>
      <c r="D432" s="43" t="s">
        <v>1650</v>
      </c>
      <c r="E432" s="43" t="s">
        <v>1799</v>
      </c>
      <c r="F432" s="43">
        <v>3</v>
      </c>
      <c r="G432" s="43">
        <v>287.70999999999998</v>
      </c>
      <c r="H432" s="45">
        <v>0.03</v>
      </c>
      <c r="I432" s="43" t="s">
        <v>1829</v>
      </c>
      <c r="J432" s="43">
        <v>837.23609999999985</v>
      </c>
    </row>
    <row r="433" spans="1:10">
      <c r="A433" s="43" t="s">
        <v>2257</v>
      </c>
      <c r="B433" s="44">
        <v>45860</v>
      </c>
      <c r="C433" s="43" t="s">
        <v>338</v>
      </c>
      <c r="D433" s="43" t="s">
        <v>1682</v>
      </c>
      <c r="E433" s="43" t="s">
        <v>1776</v>
      </c>
      <c r="F433" s="43">
        <v>2</v>
      </c>
      <c r="G433" s="43">
        <v>849.8</v>
      </c>
      <c r="H433" s="45">
        <v>0.06</v>
      </c>
      <c r="I433" s="43" t="s">
        <v>1829</v>
      </c>
      <c r="J433" s="43">
        <v>1597.624</v>
      </c>
    </row>
    <row r="434" spans="1:10">
      <c r="A434" s="43" t="s">
        <v>2258</v>
      </c>
      <c r="B434" s="44">
        <v>45725</v>
      </c>
      <c r="C434" s="43" t="s">
        <v>75</v>
      </c>
      <c r="D434" s="43" t="s">
        <v>1630</v>
      </c>
      <c r="E434" s="43" t="s">
        <v>1766</v>
      </c>
      <c r="F434" s="43">
        <v>3</v>
      </c>
      <c r="G434" s="43">
        <v>482.58</v>
      </c>
      <c r="H434" s="45">
        <v>0.28000000000000003</v>
      </c>
      <c r="I434" s="43" t="s">
        <v>1826</v>
      </c>
      <c r="J434" s="43">
        <v>1042.3728000000001</v>
      </c>
    </row>
    <row r="435" spans="1:10">
      <c r="A435" s="43" t="s">
        <v>2259</v>
      </c>
      <c r="B435" s="44">
        <v>45699</v>
      </c>
      <c r="C435" s="43" t="s">
        <v>399</v>
      </c>
      <c r="D435" s="43" t="s">
        <v>1666</v>
      </c>
      <c r="E435" s="43" t="s">
        <v>1761</v>
      </c>
      <c r="F435" s="43">
        <v>2</v>
      </c>
      <c r="G435" s="43">
        <v>64.7</v>
      </c>
      <c r="H435" s="45">
        <v>0</v>
      </c>
      <c r="I435" s="43" t="s">
        <v>1824</v>
      </c>
      <c r="J435" s="43">
        <v>129.4</v>
      </c>
    </row>
    <row r="436" spans="1:10">
      <c r="A436" s="43" t="s">
        <v>2260</v>
      </c>
      <c r="B436" s="44">
        <v>45266</v>
      </c>
      <c r="C436" s="43" t="s">
        <v>499</v>
      </c>
      <c r="D436" s="43" t="s">
        <v>1555</v>
      </c>
      <c r="E436" s="43" t="s">
        <v>1773</v>
      </c>
      <c r="F436" s="43">
        <v>3</v>
      </c>
      <c r="G436" s="43">
        <v>589.83000000000004</v>
      </c>
      <c r="H436" s="45">
        <v>0.26</v>
      </c>
      <c r="I436" s="43" t="s">
        <v>1824</v>
      </c>
      <c r="J436" s="43">
        <v>1309.4226000000001</v>
      </c>
    </row>
    <row r="437" spans="1:10">
      <c r="A437" s="43" t="s">
        <v>2261</v>
      </c>
      <c r="B437" s="44">
        <v>45889</v>
      </c>
      <c r="C437" s="43" t="s">
        <v>914</v>
      </c>
      <c r="D437" s="43" t="s">
        <v>1551</v>
      </c>
      <c r="E437" s="43" t="s">
        <v>1786</v>
      </c>
      <c r="F437" s="43">
        <v>4</v>
      </c>
      <c r="G437" s="43">
        <v>758.49</v>
      </c>
      <c r="H437" s="45">
        <v>0.16</v>
      </c>
      <c r="I437" s="43" t="s">
        <v>1829</v>
      </c>
      <c r="J437" s="43">
        <v>2548.5264000000002</v>
      </c>
    </row>
    <row r="438" spans="1:10">
      <c r="A438" s="43" t="s">
        <v>2262</v>
      </c>
      <c r="B438" s="44">
        <v>45555</v>
      </c>
      <c r="C438" s="43" t="s">
        <v>202</v>
      </c>
      <c r="D438" s="43" t="s">
        <v>1622</v>
      </c>
      <c r="E438" s="43" t="s">
        <v>1794</v>
      </c>
      <c r="F438" s="43">
        <v>4</v>
      </c>
      <c r="G438" s="43">
        <v>747.56</v>
      </c>
      <c r="H438" s="45">
        <v>0.09</v>
      </c>
      <c r="I438" s="43" t="s">
        <v>1829</v>
      </c>
      <c r="J438" s="43">
        <v>2721.1183999999998</v>
      </c>
    </row>
    <row r="439" spans="1:10">
      <c r="A439" s="43" t="s">
        <v>2263</v>
      </c>
      <c r="B439" s="44">
        <v>45813</v>
      </c>
      <c r="C439" s="43" t="s">
        <v>809</v>
      </c>
      <c r="D439" s="43" t="s">
        <v>1628</v>
      </c>
      <c r="E439" s="43" t="s">
        <v>1807</v>
      </c>
      <c r="F439" s="43">
        <v>3</v>
      </c>
      <c r="G439" s="43">
        <v>551.22</v>
      </c>
      <c r="H439" s="45">
        <v>0.12</v>
      </c>
      <c r="I439" s="43" t="s">
        <v>1826</v>
      </c>
      <c r="J439" s="43">
        <v>1455.2208000000001</v>
      </c>
    </row>
    <row r="440" spans="1:10">
      <c r="A440" s="43" t="s">
        <v>2264</v>
      </c>
      <c r="B440" s="44">
        <v>45811</v>
      </c>
      <c r="C440" s="43" t="s">
        <v>532</v>
      </c>
      <c r="D440" s="43" t="s">
        <v>1686</v>
      </c>
      <c r="E440" s="43" t="s">
        <v>1799</v>
      </c>
      <c r="F440" s="43">
        <v>2</v>
      </c>
      <c r="G440" s="43">
        <v>527.05999999999995</v>
      </c>
      <c r="H440" s="45">
        <v>0.17</v>
      </c>
      <c r="I440" s="43" t="s">
        <v>1826</v>
      </c>
      <c r="J440" s="43">
        <v>874.91959999999983</v>
      </c>
    </row>
    <row r="441" spans="1:10">
      <c r="A441" s="43" t="s">
        <v>2265</v>
      </c>
      <c r="B441" s="44">
        <v>45670</v>
      </c>
      <c r="C441" s="43" t="s">
        <v>350</v>
      </c>
      <c r="D441" s="43" t="s">
        <v>1672</v>
      </c>
      <c r="E441" s="43" t="s">
        <v>1773</v>
      </c>
      <c r="F441" s="43">
        <v>4</v>
      </c>
      <c r="G441" s="43">
        <v>875.41</v>
      </c>
      <c r="H441" s="45">
        <v>0.27</v>
      </c>
      <c r="I441" s="43" t="s">
        <v>1824</v>
      </c>
      <c r="J441" s="43">
        <v>2556.1972000000001</v>
      </c>
    </row>
    <row r="442" spans="1:10">
      <c r="A442" s="43" t="s">
        <v>2266</v>
      </c>
      <c r="B442" s="44">
        <v>45736</v>
      </c>
      <c r="C442" s="43" t="s">
        <v>40</v>
      </c>
      <c r="D442" s="43" t="s">
        <v>1718</v>
      </c>
      <c r="E442" s="43" t="s">
        <v>1752</v>
      </c>
      <c r="F442" s="43">
        <v>2</v>
      </c>
      <c r="G442" s="43">
        <v>226.43</v>
      </c>
      <c r="H442" s="45">
        <v>0.03</v>
      </c>
      <c r="I442" s="43" t="s">
        <v>1824</v>
      </c>
      <c r="J442" s="43">
        <v>439.27420000000001</v>
      </c>
    </row>
    <row r="443" spans="1:10">
      <c r="A443" s="43" t="s">
        <v>2267</v>
      </c>
      <c r="B443" s="44">
        <v>45480</v>
      </c>
      <c r="C443" s="43" t="s">
        <v>141</v>
      </c>
      <c r="D443" s="43" t="s">
        <v>1706</v>
      </c>
      <c r="E443" s="43" t="s">
        <v>1773</v>
      </c>
      <c r="F443" s="43">
        <v>2</v>
      </c>
      <c r="G443" s="43">
        <v>285.39</v>
      </c>
      <c r="H443" s="45">
        <v>0.1</v>
      </c>
      <c r="I443" s="43" t="s">
        <v>1824</v>
      </c>
      <c r="J443" s="43">
        <v>513.702</v>
      </c>
    </row>
    <row r="444" spans="1:10">
      <c r="A444" s="43" t="s">
        <v>2268</v>
      </c>
      <c r="B444" s="44">
        <v>45929</v>
      </c>
      <c r="C444" s="43" t="s">
        <v>1050</v>
      </c>
      <c r="D444" s="43" t="s">
        <v>1570</v>
      </c>
      <c r="E444" s="43" t="s">
        <v>1801</v>
      </c>
      <c r="F444" s="43">
        <v>2</v>
      </c>
      <c r="G444" s="43">
        <v>298.01</v>
      </c>
      <c r="H444" s="45">
        <v>0.05</v>
      </c>
      <c r="I444" s="43" t="s">
        <v>1824</v>
      </c>
      <c r="J444" s="43">
        <v>566.21899999999994</v>
      </c>
    </row>
    <row r="445" spans="1:10">
      <c r="A445" s="43" t="s">
        <v>2269</v>
      </c>
      <c r="B445" s="44">
        <v>45626</v>
      </c>
      <c r="C445" s="43" t="s">
        <v>532</v>
      </c>
      <c r="D445" s="43" t="s">
        <v>1628</v>
      </c>
      <c r="E445" s="43" t="s">
        <v>1769</v>
      </c>
      <c r="F445" s="43">
        <v>4</v>
      </c>
      <c r="G445" s="43">
        <v>753.49</v>
      </c>
      <c r="H445" s="45">
        <v>0.26</v>
      </c>
      <c r="I445" s="43" t="s">
        <v>1829</v>
      </c>
      <c r="J445" s="43">
        <v>2230.3303999999998</v>
      </c>
    </row>
    <row r="446" spans="1:10">
      <c r="A446" s="43" t="s">
        <v>2270</v>
      </c>
      <c r="B446" s="44">
        <v>45460</v>
      </c>
      <c r="C446" s="43" t="s">
        <v>1501</v>
      </c>
      <c r="D446" s="43" t="s">
        <v>1704</v>
      </c>
      <c r="E446" s="43" t="s">
        <v>1794</v>
      </c>
      <c r="F446" s="43">
        <v>2</v>
      </c>
      <c r="G446" s="43">
        <v>130.38999999999999</v>
      </c>
      <c r="H446" s="45">
        <v>0.17</v>
      </c>
      <c r="I446" s="43" t="s">
        <v>1826</v>
      </c>
      <c r="J446" s="43">
        <v>216.44739999999999</v>
      </c>
    </row>
    <row r="447" spans="1:10">
      <c r="A447" s="43" t="s">
        <v>2271</v>
      </c>
      <c r="B447" s="44">
        <v>45709</v>
      </c>
      <c r="C447" s="43" t="s">
        <v>1083</v>
      </c>
      <c r="D447" s="43" t="s">
        <v>1592</v>
      </c>
      <c r="E447" s="43" t="s">
        <v>1786</v>
      </c>
      <c r="F447" s="43">
        <v>4</v>
      </c>
      <c r="G447" s="43">
        <v>164.02</v>
      </c>
      <c r="H447" s="45">
        <v>0.01</v>
      </c>
      <c r="I447" s="43" t="s">
        <v>1826</v>
      </c>
      <c r="J447" s="43">
        <v>649.51920000000007</v>
      </c>
    </row>
    <row r="448" spans="1:10">
      <c r="A448" s="43" t="s">
        <v>2272</v>
      </c>
      <c r="B448" s="44">
        <v>45551</v>
      </c>
      <c r="C448" s="43" t="s">
        <v>547</v>
      </c>
      <c r="D448" s="43" t="s">
        <v>1606</v>
      </c>
      <c r="E448" s="43" t="s">
        <v>1769</v>
      </c>
      <c r="F448" s="43">
        <v>2</v>
      </c>
      <c r="G448" s="43">
        <v>527.51</v>
      </c>
      <c r="H448" s="45">
        <v>0.18</v>
      </c>
      <c r="I448" s="43" t="s">
        <v>1826</v>
      </c>
      <c r="J448" s="43">
        <v>865.1164</v>
      </c>
    </row>
    <row r="449" spans="1:10">
      <c r="A449" s="43" t="s">
        <v>2273</v>
      </c>
      <c r="B449" s="44">
        <v>45939</v>
      </c>
      <c r="C449" s="43" t="s">
        <v>809</v>
      </c>
      <c r="D449" s="43" t="s">
        <v>1662</v>
      </c>
      <c r="E449" s="43" t="s">
        <v>1797</v>
      </c>
      <c r="F449" s="43">
        <v>3</v>
      </c>
      <c r="G449" s="43">
        <v>628.17999999999995</v>
      </c>
      <c r="H449" s="45">
        <v>0.26</v>
      </c>
      <c r="I449" s="43" t="s">
        <v>1824</v>
      </c>
      <c r="J449" s="43">
        <v>1394.5596</v>
      </c>
    </row>
    <row r="450" spans="1:10">
      <c r="A450" s="43" t="s">
        <v>2274</v>
      </c>
      <c r="B450" s="44">
        <v>45553</v>
      </c>
      <c r="C450" s="43" t="s">
        <v>857</v>
      </c>
      <c r="D450" s="43" t="s">
        <v>1660</v>
      </c>
      <c r="E450" s="43" t="s">
        <v>1766</v>
      </c>
      <c r="F450" s="43">
        <v>1</v>
      </c>
      <c r="G450" s="43">
        <v>862.31</v>
      </c>
      <c r="H450" s="45">
        <v>0.06</v>
      </c>
      <c r="I450" s="43" t="s">
        <v>1824</v>
      </c>
      <c r="J450" s="43">
        <v>810.57139999999993</v>
      </c>
    </row>
    <row r="451" spans="1:10">
      <c r="A451" s="43" t="s">
        <v>2275</v>
      </c>
      <c r="B451" s="44">
        <v>45806</v>
      </c>
      <c r="C451" s="43" t="s">
        <v>261</v>
      </c>
      <c r="D451" s="43" t="s">
        <v>1714</v>
      </c>
      <c r="E451" s="43" t="s">
        <v>1799</v>
      </c>
      <c r="F451" s="43">
        <v>2</v>
      </c>
      <c r="G451" s="43">
        <v>541.39</v>
      </c>
      <c r="H451" s="45">
        <v>0.03</v>
      </c>
      <c r="I451" s="43" t="s">
        <v>1829</v>
      </c>
      <c r="J451" s="43">
        <v>1050.2965999999999</v>
      </c>
    </row>
    <row r="452" spans="1:10">
      <c r="A452" s="43" t="s">
        <v>2276</v>
      </c>
      <c r="B452" s="44">
        <v>45811</v>
      </c>
      <c r="C452" s="43" t="s">
        <v>1469</v>
      </c>
      <c r="D452" s="43" t="s">
        <v>1700</v>
      </c>
      <c r="E452" s="43" t="s">
        <v>1804</v>
      </c>
      <c r="F452" s="43">
        <v>3</v>
      </c>
      <c r="G452" s="43">
        <v>761.8</v>
      </c>
      <c r="H452" s="45">
        <v>0.06</v>
      </c>
      <c r="I452" s="43" t="s">
        <v>1829</v>
      </c>
      <c r="J452" s="43">
        <v>2148.2759999999989</v>
      </c>
    </row>
    <row r="453" spans="1:10">
      <c r="A453" s="43" t="s">
        <v>2277</v>
      </c>
      <c r="B453" s="44">
        <v>45508</v>
      </c>
      <c r="C453" s="43" t="s">
        <v>1310</v>
      </c>
      <c r="D453" s="43" t="s">
        <v>1646</v>
      </c>
      <c r="E453" s="43" t="s">
        <v>1761</v>
      </c>
      <c r="F453" s="43">
        <v>4</v>
      </c>
      <c r="G453" s="43">
        <v>829.36</v>
      </c>
      <c r="H453" s="45">
        <v>0.11</v>
      </c>
      <c r="I453" s="43" t="s">
        <v>1826</v>
      </c>
      <c r="J453" s="43">
        <v>2952.5216</v>
      </c>
    </row>
    <row r="454" spans="1:10">
      <c r="A454" s="43" t="s">
        <v>2278</v>
      </c>
      <c r="B454" s="44">
        <v>45460</v>
      </c>
      <c r="C454" s="43" t="s">
        <v>1257</v>
      </c>
      <c r="D454" s="43" t="s">
        <v>1594</v>
      </c>
      <c r="E454" s="43" t="s">
        <v>1804</v>
      </c>
      <c r="F454" s="43">
        <v>2</v>
      </c>
      <c r="G454" s="43">
        <v>425.06</v>
      </c>
      <c r="H454" s="45">
        <v>0.09</v>
      </c>
      <c r="I454" s="43" t="s">
        <v>1826</v>
      </c>
      <c r="J454" s="43">
        <v>773.60919999999999</v>
      </c>
    </row>
    <row r="455" spans="1:10">
      <c r="A455" s="43" t="s">
        <v>2279</v>
      </c>
      <c r="B455" s="44">
        <v>45311</v>
      </c>
      <c r="C455" s="43" t="s">
        <v>438</v>
      </c>
      <c r="D455" s="43" t="s">
        <v>1658</v>
      </c>
      <c r="E455" s="43" t="s">
        <v>1752</v>
      </c>
      <c r="F455" s="43">
        <v>2</v>
      </c>
      <c r="G455" s="43">
        <v>911.14</v>
      </c>
      <c r="H455" s="45">
        <v>0.1</v>
      </c>
      <c r="I455" s="43" t="s">
        <v>1824</v>
      </c>
      <c r="J455" s="43">
        <v>1640.0519999999999</v>
      </c>
    </row>
    <row r="456" spans="1:10">
      <c r="A456" s="43" t="s">
        <v>2280</v>
      </c>
      <c r="B456" s="44">
        <v>45906</v>
      </c>
      <c r="C456" s="43" t="s">
        <v>304</v>
      </c>
      <c r="D456" s="43" t="s">
        <v>1684</v>
      </c>
      <c r="E456" s="43" t="s">
        <v>1782</v>
      </c>
      <c r="F456" s="43">
        <v>3</v>
      </c>
      <c r="G456" s="43">
        <v>811.96</v>
      </c>
      <c r="H456" s="45">
        <v>0.28999999999999998</v>
      </c>
      <c r="I456" s="43" t="s">
        <v>1824</v>
      </c>
      <c r="J456" s="43">
        <v>1729.4748</v>
      </c>
    </row>
    <row r="457" spans="1:10">
      <c r="A457" s="43" t="s">
        <v>2281</v>
      </c>
      <c r="B457" s="44">
        <v>45380</v>
      </c>
      <c r="C457" s="43" t="s">
        <v>869</v>
      </c>
      <c r="D457" s="43" t="s">
        <v>1610</v>
      </c>
      <c r="E457" s="43" t="s">
        <v>1789</v>
      </c>
      <c r="F457" s="43">
        <v>2</v>
      </c>
      <c r="G457" s="43">
        <v>780.05</v>
      </c>
      <c r="H457" s="45">
        <v>0.12</v>
      </c>
      <c r="I457" s="43" t="s">
        <v>1829</v>
      </c>
      <c r="J457" s="43">
        <v>1372.8879999999999</v>
      </c>
    </row>
    <row r="458" spans="1:10">
      <c r="A458" s="43" t="s">
        <v>2282</v>
      </c>
      <c r="B458" s="44">
        <v>45527</v>
      </c>
      <c r="C458" s="43" t="s">
        <v>699</v>
      </c>
      <c r="D458" s="43" t="s">
        <v>1612</v>
      </c>
      <c r="E458" s="43" t="s">
        <v>1786</v>
      </c>
      <c r="F458" s="43">
        <v>4</v>
      </c>
      <c r="G458" s="43">
        <v>315.95</v>
      </c>
      <c r="H458" s="45">
        <v>0.19</v>
      </c>
      <c r="I458" s="43" t="s">
        <v>1829</v>
      </c>
      <c r="J458" s="43">
        <v>1023.678</v>
      </c>
    </row>
    <row r="459" spans="1:10">
      <c r="A459" s="43" t="s">
        <v>2283</v>
      </c>
      <c r="B459" s="44">
        <v>45796</v>
      </c>
      <c r="C459" s="43" t="s">
        <v>737</v>
      </c>
      <c r="D459" s="43" t="s">
        <v>1652</v>
      </c>
      <c r="E459" s="43" t="s">
        <v>1786</v>
      </c>
      <c r="F459" s="43">
        <v>2</v>
      </c>
      <c r="G459" s="43">
        <v>810.17</v>
      </c>
      <c r="H459" s="45">
        <v>0.27</v>
      </c>
      <c r="I459" s="43" t="s">
        <v>1824</v>
      </c>
      <c r="J459" s="43">
        <v>1182.8481999999999</v>
      </c>
    </row>
    <row r="460" spans="1:10">
      <c r="A460" s="43" t="s">
        <v>2284</v>
      </c>
      <c r="B460" s="44">
        <v>45389</v>
      </c>
      <c r="C460" s="43" t="s">
        <v>669</v>
      </c>
      <c r="D460" s="43" t="s">
        <v>1716</v>
      </c>
      <c r="E460" s="43" t="s">
        <v>1769</v>
      </c>
      <c r="F460" s="43">
        <v>3</v>
      </c>
      <c r="G460" s="43">
        <v>505.01</v>
      </c>
      <c r="H460" s="45">
        <v>0.02</v>
      </c>
      <c r="I460" s="43" t="s">
        <v>1826</v>
      </c>
      <c r="J460" s="43">
        <v>1484.7293999999999</v>
      </c>
    </row>
    <row r="461" spans="1:10">
      <c r="A461" s="43" t="s">
        <v>2285</v>
      </c>
      <c r="B461" s="44">
        <v>45315</v>
      </c>
      <c r="C461" s="43" t="s">
        <v>1440</v>
      </c>
      <c r="D461" s="43" t="s">
        <v>1692</v>
      </c>
      <c r="E461" s="43" t="s">
        <v>1807</v>
      </c>
      <c r="F461" s="43">
        <v>2</v>
      </c>
      <c r="G461" s="43">
        <v>736.75</v>
      </c>
      <c r="H461" s="45">
        <v>0.18</v>
      </c>
      <c r="I461" s="43" t="s">
        <v>1824</v>
      </c>
      <c r="J461" s="43">
        <v>1208.27</v>
      </c>
    </row>
    <row r="462" spans="1:10">
      <c r="A462" s="43" t="s">
        <v>2286</v>
      </c>
      <c r="B462" s="44">
        <v>45311</v>
      </c>
      <c r="C462" s="43" t="s">
        <v>114</v>
      </c>
      <c r="D462" s="43" t="s">
        <v>1702</v>
      </c>
      <c r="E462" s="43" t="s">
        <v>1786</v>
      </c>
      <c r="F462" s="43">
        <v>4</v>
      </c>
      <c r="G462" s="43">
        <v>700.31</v>
      </c>
      <c r="H462" s="45">
        <v>0.2</v>
      </c>
      <c r="I462" s="43" t="s">
        <v>1826</v>
      </c>
      <c r="J462" s="43">
        <v>2240.9920000000002</v>
      </c>
    </row>
    <row r="463" spans="1:10">
      <c r="A463" s="43" t="s">
        <v>2287</v>
      </c>
      <c r="B463" s="44">
        <v>45270</v>
      </c>
      <c r="C463" s="43" t="s">
        <v>444</v>
      </c>
      <c r="D463" s="43" t="s">
        <v>1730</v>
      </c>
      <c r="E463" s="43" t="s">
        <v>1792</v>
      </c>
      <c r="F463" s="43">
        <v>4</v>
      </c>
      <c r="G463" s="43">
        <v>202.46</v>
      </c>
      <c r="H463" s="45">
        <v>0.24</v>
      </c>
      <c r="I463" s="43" t="s">
        <v>1824</v>
      </c>
      <c r="J463" s="43">
        <v>615.47840000000008</v>
      </c>
    </row>
    <row r="464" spans="1:10">
      <c r="A464" s="43" t="s">
        <v>2288</v>
      </c>
      <c r="B464" s="44">
        <v>45279</v>
      </c>
      <c r="C464" s="43" t="s">
        <v>846</v>
      </c>
      <c r="D464" s="43" t="s">
        <v>1722</v>
      </c>
      <c r="E464" s="43" t="s">
        <v>1757</v>
      </c>
      <c r="F464" s="43">
        <v>2</v>
      </c>
      <c r="G464" s="43">
        <v>291.83999999999997</v>
      </c>
      <c r="H464" s="45">
        <v>0.25</v>
      </c>
      <c r="I464" s="43" t="s">
        <v>1826</v>
      </c>
      <c r="J464" s="43">
        <v>437.76</v>
      </c>
    </row>
    <row r="465" spans="1:10">
      <c r="A465" s="43" t="s">
        <v>2289</v>
      </c>
      <c r="B465" s="44">
        <v>45252</v>
      </c>
      <c r="C465" s="43" t="s">
        <v>544</v>
      </c>
      <c r="D465" s="43" t="s">
        <v>1742</v>
      </c>
      <c r="E465" s="43" t="s">
        <v>1773</v>
      </c>
      <c r="F465" s="43">
        <v>2</v>
      </c>
      <c r="G465" s="43">
        <v>261.48</v>
      </c>
      <c r="H465" s="45">
        <v>0.17</v>
      </c>
      <c r="I465" s="43" t="s">
        <v>1824</v>
      </c>
      <c r="J465" s="43">
        <v>434.05680000000001</v>
      </c>
    </row>
    <row r="466" spans="1:10">
      <c r="A466" s="43" t="s">
        <v>2290</v>
      </c>
      <c r="B466" s="44">
        <v>45938</v>
      </c>
      <c r="C466" s="43" t="s">
        <v>948</v>
      </c>
      <c r="D466" s="43" t="s">
        <v>1620</v>
      </c>
      <c r="E466" s="43" t="s">
        <v>1799</v>
      </c>
      <c r="F466" s="43">
        <v>1</v>
      </c>
      <c r="G466" s="43">
        <v>850.83</v>
      </c>
      <c r="H466" s="45">
        <v>0.28000000000000003</v>
      </c>
      <c r="I466" s="43" t="s">
        <v>1826</v>
      </c>
      <c r="J466" s="43">
        <v>612.59760000000006</v>
      </c>
    </row>
    <row r="467" spans="1:10">
      <c r="A467" s="43" t="s">
        <v>2291</v>
      </c>
      <c r="B467" s="44">
        <v>45711</v>
      </c>
      <c r="C467" s="43" t="s">
        <v>1260</v>
      </c>
      <c r="D467" s="43" t="s">
        <v>1640</v>
      </c>
      <c r="E467" s="43" t="s">
        <v>1786</v>
      </c>
      <c r="F467" s="43">
        <v>1</v>
      </c>
      <c r="G467" s="43">
        <v>83.83</v>
      </c>
      <c r="H467" s="45">
        <v>0.05</v>
      </c>
      <c r="I467" s="43" t="s">
        <v>1824</v>
      </c>
      <c r="J467" s="43">
        <v>79.638499999999993</v>
      </c>
    </row>
    <row r="468" spans="1:10">
      <c r="A468" s="43" t="s">
        <v>2292</v>
      </c>
      <c r="B468" s="44">
        <v>45713</v>
      </c>
      <c r="C468" s="43" t="s">
        <v>36</v>
      </c>
      <c r="D468" s="43" t="s">
        <v>1724</v>
      </c>
      <c r="E468" s="43" t="s">
        <v>1804</v>
      </c>
      <c r="F468" s="43">
        <v>3</v>
      </c>
      <c r="G468" s="43">
        <v>649.95000000000005</v>
      </c>
      <c r="H468" s="45">
        <v>0.28000000000000003</v>
      </c>
      <c r="I468" s="43" t="s">
        <v>1829</v>
      </c>
      <c r="J468" s="43">
        <v>1403.8920000000001</v>
      </c>
    </row>
    <row r="469" spans="1:10">
      <c r="A469" s="43" t="s">
        <v>2293</v>
      </c>
      <c r="B469" s="44">
        <v>45565</v>
      </c>
      <c r="C469" s="43" t="s">
        <v>1145</v>
      </c>
      <c r="D469" s="43" t="s">
        <v>1694</v>
      </c>
      <c r="E469" s="43" t="s">
        <v>1776</v>
      </c>
      <c r="F469" s="43">
        <v>4</v>
      </c>
      <c r="G469" s="43">
        <v>934.96</v>
      </c>
      <c r="H469" s="45">
        <v>0.18</v>
      </c>
      <c r="I469" s="43" t="s">
        <v>1826</v>
      </c>
      <c r="J469" s="43">
        <v>3066.6687999999999</v>
      </c>
    </row>
    <row r="470" spans="1:10">
      <c r="A470" s="43" t="s">
        <v>2294</v>
      </c>
      <c r="B470" s="44">
        <v>45279</v>
      </c>
      <c r="C470" s="43" t="s">
        <v>672</v>
      </c>
      <c r="D470" s="43" t="s">
        <v>1582</v>
      </c>
      <c r="E470" s="43" t="s">
        <v>1799</v>
      </c>
      <c r="F470" s="43">
        <v>1</v>
      </c>
      <c r="G470" s="43">
        <v>880.89</v>
      </c>
      <c r="H470" s="45">
        <v>0.13</v>
      </c>
      <c r="I470" s="43" t="s">
        <v>1829</v>
      </c>
      <c r="J470" s="43">
        <v>766.37429999999995</v>
      </c>
    </row>
    <row r="471" spans="1:10">
      <c r="A471" s="43" t="s">
        <v>2295</v>
      </c>
      <c r="B471" s="44">
        <v>45614</v>
      </c>
      <c r="C471" s="43" t="s">
        <v>1469</v>
      </c>
      <c r="D471" s="43" t="s">
        <v>1744</v>
      </c>
      <c r="E471" s="43" t="s">
        <v>1782</v>
      </c>
      <c r="F471" s="43">
        <v>4</v>
      </c>
      <c r="G471" s="43">
        <v>610.6</v>
      </c>
      <c r="H471" s="45">
        <v>0.1</v>
      </c>
      <c r="I471" s="43" t="s">
        <v>1826</v>
      </c>
      <c r="J471" s="43">
        <v>2198.16</v>
      </c>
    </row>
    <row r="472" spans="1:10">
      <c r="A472" s="43" t="s">
        <v>2296</v>
      </c>
      <c r="B472" s="44">
        <v>45912</v>
      </c>
      <c r="C472" s="43" t="s">
        <v>275</v>
      </c>
      <c r="D472" s="43" t="s">
        <v>1604</v>
      </c>
      <c r="E472" s="43" t="s">
        <v>1810</v>
      </c>
      <c r="F472" s="43">
        <v>1</v>
      </c>
      <c r="G472" s="43">
        <v>514.19000000000005</v>
      </c>
      <c r="H472" s="45">
        <v>0.2</v>
      </c>
      <c r="I472" s="43" t="s">
        <v>1824</v>
      </c>
      <c r="J472" s="43">
        <v>411.35200000000009</v>
      </c>
    </row>
    <row r="473" spans="1:10">
      <c r="A473" s="43" t="s">
        <v>2297</v>
      </c>
      <c r="B473" s="44">
        <v>45688</v>
      </c>
      <c r="C473" s="43" t="s">
        <v>1243</v>
      </c>
      <c r="D473" s="43" t="s">
        <v>1622</v>
      </c>
      <c r="E473" s="43" t="s">
        <v>1797</v>
      </c>
      <c r="F473" s="43">
        <v>1</v>
      </c>
      <c r="G473" s="43">
        <v>546.20000000000005</v>
      </c>
      <c r="H473" s="45">
        <v>0.22</v>
      </c>
      <c r="I473" s="43" t="s">
        <v>1826</v>
      </c>
      <c r="J473" s="43">
        <v>426.03600000000012</v>
      </c>
    </row>
    <row r="474" spans="1:10">
      <c r="A474" s="43" t="s">
        <v>2298</v>
      </c>
      <c r="B474" s="44">
        <v>45591</v>
      </c>
      <c r="C474" s="43" t="s">
        <v>646</v>
      </c>
      <c r="D474" s="43" t="s">
        <v>1622</v>
      </c>
      <c r="E474" s="43" t="s">
        <v>1752</v>
      </c>
      <c r="F474" s="43">
        <v>3</v>
      </c>
      <c r="G474" s="43">
        <v>416.01</v>
      </c>
      <c r="H474" s="45">
        <v>0.02</v>
      </c>
      <c r="I474" s="43" t="s">
        <v>1824</v>
      </c>
      <c r="J474" s="43">
        <v>1223.0694000000001</v>
      </c>
    </row>
    <row r="475" spans="1:10">
      <c r="A475" s="43" t="s">
        <v>2299</v>
      </c>
      <c r="B475" s="44">
        <v>45864</v>
      </c>
      <c r="C475" s="43" t="s">
        <v>1199</v>
      </c>
      <c r="D475" s="43" t="s">
        <v>1696</v>
      </c>
      <c r="E475" s="43" t="s">
        <v>1789</v>
      </c>
      <c r="F475" s="43">
        <v>1</v>
      </c>
      <c r="G475" s="43">
        <v>30.94</v>
      </c>
      <c r="H475" s="45">
        <v>0.21</v>
      </c>
      <c r="I475" s="43" t="s">
        <v>1829</v>
      </c>
      <c r="J475" s="43">
        <v>24.442599999999999</v>
      </c>
    </row>
    <row r="476" spans="1:10">
      <c r="A476" s="43" t="s">
        <v>2300</v>
      </c>
      <c r="B476" s="44">
        <v>45875</v>
      </c>
      <c r="C476" s="43" t="s">
        <v>654</v>
      </c>
      <c r="D476" s="43" t="s">
        <v>1664</v>
      </c>
      <c r="E476" s="43" t="s">
        <v>1804</v>
      </c>
      <c r="F476" s="43">
        <v>3</v>
      </c>
      <c r="G476" s="43">
        <v>666.39</v>
      </c>
      <c r="H476" s="45">
        <v>0.21</v>
      </c>
      <c r="I476" s="43" t="s">
        <v>1829</v>
      </c>
      <c r="J476" s="43">
        <v>1579.3443</v>
      </c>
    </row>
    <row r="477" spans="1:10">
      <c r="A477" s="43" t="s">
        <v>2301</v>
      </c>
      <c r="B477" s="44">
        <v>45797</v>
      </c>
      <c r="C477" s="43" t="s">
        <v>553</v>
      </c>
      <c r="D477" s="43" t="s">
        <v>1710</v>
      </c>
      <c r="E477" s="43" t="s">
        <v>1789</v>
      </c>
      <c r="F477" s="43">
        <v>2</v>
      </c>
      <c r="G477" s="43">
        <v>145.26</v>
      </c>
      <c r="H477" s="45">
        <v>0.19</v>
      </c>
      <c r="I477" s="43" t="s">
        <v>1826</v>
      </c>
      <c r="J477" s="43">
        <v>235.3212</v>
      </c>
    </row>
    <row r="478" spans="1:10">
      <c r="A478" s="43" t="s">
        <v>2302</v>
      </c>
      <c r="B478" s="44">
        <v>45364</v>
      </c>
      <c r="C478" s="43" t="s">
        <v>411</v>
      </c>
      <c r="D478" s="43" t="s">
        <v>1730</v>
      </c>
      <c r="E478" s="43" t="s">
        <v>1773</v>
      </c>
      <c r="F478" s="43">
        <v>4</v>
      </c>
      <c r="G478" s="43">
        <v>940.77</v>
      </c>
      <c r="H478" s="45">
        <v>0.24</v>
      </c>
      <c r="I478" s="43" t="s">
        <v>1829</v>
      </c>
      <c r="J478" s="43">
        <v>2859.9407999999999</v>
      </c>
    </row>
    <row r="479" spans="1:10">
      <c r="A479" s="43" t="s">
        <v>2303</v>
      </c>
      <c r="B479" s="44">
        <v>45700</v>
      </c>
      <c r="C479" s="43" t="s">
        <v>1446</v>
      </c>
      <c r="D479" s="43" t="s">
        <v>1640</v>
      </c>
      <c r="E479" s="43" t="s">
        <v>1807</v>
      </c>
      <c r="F479" s="43">
        <v>1</v>
      </c>
      <c r="G479" s="43">
        <v>708.88</v>
      </c>
      <c r="H479" s="45">
        <v>0.09</v>
      </c>
      <c r="I479" s="43" t="s">
        <v>1824</v>
      </c>
      <c r="J479" s="43">
        <v>645.08080000000007</v>
      </c>
    </row>
    <row r="480" spans="1:10">
      <c r="A480" s="43" t="s">
        <v>2304</v>
      </c>
      <c r="B480" s="44">
        <v>45924</v>
      </c>
      <c r="C480" s="43" t="s">
        <v>969</v>
      </c>
      <c r="D480" s="43" t="s">
        <v>1608</v>
      </c>
      <c r="E480" s="43" t="s">
        <v>1761</v>
      </c>
      <c r="F480" s="43">
        <v>1</v>
      </c>
      <c r="G480" s="43">
        <v>790.73</v>
      </c>
      <c r="H480" s="45">
        <v>0.24</v>
      </c>
      <c r="I480" s="43" t="s">
        <v>1826</v>
      </c>
      <c r="J480" s="43">
        <v>600.95479999999998</v>
      </c>
    </row>
    <row r="481" spans="1:10">
      <c r="A481" s="43" t="s">
        <v>2305</v>
      </c>
      <c r="B481" s="44">
        <v>45574</v>
      </c>
      <c r="C481" s="43" t="s">
        <v>1389</v>
      </c>
      <c r="D481" s="43" t="s">
        <v>1578</v>
      </c>
      <c r="E481" s="43" t="s">
        <v>1786</v>
      </c>
      <c r="F481" s="43">
        <v>3</v>
      </c>
      <c r="G481" s="43">
        <v>635.13</v>
      </c>
      <c r="H481" s="45">
        <v>0.09</v>
      </c>
      <c r="I481" s="43" t="s">
        <v>1826</v>
      </c>
      <c r="J481" s="43">
        <v>1733.9049</v>
      </c>
    </row>
    <row r="482" spans="1:10">
      <c r="A482" s="43" t="s">
        <v>2306</v>
      </c>
      <c r="B482" s="44">
        <v>45233</v>
      </c>
      <c r="C482" s="43" t="s">
        <v>849</v>
      </c>
      <c r="D482" s="43" t="s">
        <v>1734</v>
      </c>
      <c r="E482" s="43" t="s">
        <v>1799</v>
      </c>
      <c r="F482" s="43">
        <v>1</v>
      </c>
      <c r="G482" s="43">
        <v>744.88</v>
      </c>
      <c r="H482" s="45">
        <v>0.15</v>
      </c>
      <c r="I482" s="43" t="s">
        <v>1829</v>
      </c>
      <c r="J482" s="43">
        <v>633.14800000000002</v>
      </c>
    </row>
    <row r="483" spans="1:10">
      <c r="A483" s="43" t="s">
        <v>2307</v>
      </c>
      <c r="B483" s="44">
        <v>45745</v>
      </c>
      <c r="C483" s="43" t="s">
        <v>604</v>
      </c>
      <c r="D483" s="43" t="s">
        <v>1604</v>
      </c>
      <c r="E483" s="43" t="s">
        <v>1757</v>
      </c>
      <c r="F483" s="43">
        <v>3</v>
      </c>
      <c r="G483" s="43">
        <v>205.34</v>
      </c>
      <c r="H483" s="45">
        <v>0.25</v>
      </c>
      <c r="I483" s="43" t="s">
        <v>1824</v>
      </c>
      <c r="J483" s="43">
        <v>462.01499999999999</v>
      </c>
    </row>
    <row r="484" spans="1:10">
      <c r="A484" s="43" t="s">
        <v>2308</v>
      </c>
      <c r="B484" s="44">
        <v>45851</v>
      </c>
      <c r="C484" s="43" t="s">
        <v>1301</v>
      </c>
      <c r="D484" s="43" t="s">
        <v>1606</v>
      </c>
      <c r="E484" s="43" t="s">
        <v>1782</v>
      </c>
      <c r="F484" s="43">
        <v>2</v>
      </c>
      <c r="G484" s="43">
        <v>756.8</v>
      </c>
      <c r="H484" s="45">
        <v>0.15</v>
      </c>
      <c r="I484" s="43" t="s">
        <v>1824</v>
      </c>
      <c r="J484" s="43">
        <v>1286.56</v>
      </c>
    </row>
    <row r="485" spans="1:10">
      <c r="A485" s="43" t="s">
        <v>2309</v>
      </c>
      <c r="B485" s="44">
        <v>45308</v>
      </c>
      <c r="C485" s="43" t="s">
        <v>172</v>
      </c>
      <c r="D485" s="43" t="s">
        <v>1590</v>
      </c>
      <c r="E485" s="43" t="s">
        <v>1789</v>
      </c>
      <c r="F485" s="43">
        <v>1</v>
      </c>
      <c r="G485" s="43">
        <v>771.73</v>
      </c>
      <c r="H485" s="45">
        <v>0.2</v>
      </c>
      <c r="I485" s="43" t="s">
        <v>1824</v>
      </c>
      <c r="J485" s="43">
        <v>617.38400000000001</v>
      </c>
    </row>
    <row r="486" spans="1:10">
      <c r="A486" s="43" t="s">
        <v>2310</v>
      </c>
      <c r="B486" s="44">
        <v>45639</v>
      </c>
      <c r="C486" s="43" t="s">
        <v>1475</v>
      </c>
      <c r="D486" s="43" t="s">
        <v>1680</v>
      </c>
      <c r="E486" s="43" t="s">
        <v>1807</v>
      </c>
      <c r="F486" s="43">
        <v>1</v>
      </c>
      <c r="G486" s="43">
        <v>440.19</v>
      </c>
      <c r="H486" s="45">
        <v>0.03</v>
      </c>
      <c r="I486" s="43" t="s">
        <v>1826</v>
      </c>
      <c r="J486" s="43">
        <v>426.98430000000002</v>
      </c>
    </row>
    <row r="487" spans="1:10">
      <c r="A487" s="43" t="s">
        <v>2311</v>
      </c>
      <c r="B487" s="44">
        <v>45919</v>
      </c>
      <c r="C487" s="43" t="s">
        <v>181</v>
      </c>
      <c r="D487" s="43" t="s">
        <v>1553</v>
      </c>
      <c r="E487" s="43" t="s">
        <v>1761</v>
      </c>
      <c r="F487" s="43">
        <v>2</v>
      </c>
      <c r="G487" s="43">
        <v>409</v>
      </c>
      <c r="H487" s="45">
        <v>0.17</v>
      </c>
      <c r="I487" s="43" t="s">
        <v>1824</v>
      </c>
      <c r="J487" s="43">
        <v>678.93999999999994</v>
      </c>
    </row>
    <row r="488" spans="1:10">
      <c r="A488" s="43" t="s">
        <v>2312</v>
      </c>
      <c r="B488" s="44">
        <v>45333</v>
      </c>
      <c r="C488" s="43" t="s">
        <v>1077</v>
      </c>
      <c r="D488" s="43" t="s">
        <v>1624</v>
      </c>
      <c r="E488" s="43" t="s">
        <v>1813</v>
      </c>
      <c r="F488" s="43">
        <v>3</v>
      </c>
      <c r="G488" s="43">
        <v>134.58000000000001</v>
      </c>
      <c r="H488" s="45">
        <v>0.04</v>
      </c>
      <c r="I488" s="43" t="s">
        <v>1829</v>
      </c>
      <c r="J488" s="43">
        <v>387.59039999999999</v>
      </c>
    </row>
    <row r="489" spans="1:10">
      <c r="A489" s="43" t="s">
        <v>2313</v>
      </c>
      <c r="B489" s="44">
        <v>45811</v>
      </c>
      <c r="C489" s="43" t="s">
        <v>1092</v>
      </c>
      <c r="D489" s="43" t="s">
        <v>1626</v>
      </c>
      <c r="E489" s="43" t="s">
        <v>1779</v>
      </c>
      <c r="F489" s="43">
        <v>4</v>
      </c>
      <c r="G489" s="43">
        <v>284.44</v>
      </c>
      <c r="H489" s="45">
        <v>0.02</v>
      </c>
      <c r="I489" s="43" t="s">
        <v>1824</v>
      </c>
      <c r="J489" s="43">
        <v>1115.0047999999999</v>
      </c>
    </row>
    <row r="490" spans="1:10">
      <c r="A490" s="43" t="s">
        <v>2314</v>
      </c>
      <c r="B490" s="44">
        <v>45726</v>
      </c>
      <c r="C490" s="43" t="s">
        <v>1260</v>
      </c>
      <c r="D490" s="43" t="s">
        <v>1694</v>
      </c>
      <c r="E490" s="43" t="s">
        <v>1797</v>
      </c>
      <c r="F490" s="43">
        <v>4</v>
      </c>
      <c r="G490" s="43">
        <v>922.69</v>
      </c>
      <c r="H490" s="45">
        <v>0.16</v>
      </c>
      <c r="I490" s="43" t="s">
        <v>1824</v>
      </c>
      <c r="J490" s="43">
        <v>3100.2384000000002</v>
      </c>
    </row>
    <row r="491" spans="1:10">
      <c r="A491" s="43" t="s">
        <v>2315</v>
      </c>
      <c r="B491" s="44">
        <v>45644</v>
      </c>
      <c r="C491" s="43" t="s">
        <v>875</v>
      </c>
      <c r="D491" s="43" t="s">
        <v>1620</v>
      </c>
      <c r="E491" s="43" t="s">
        <v>1776</v>
      </c>
      <c r="F491" s="43">
        <v>2</v>
      </c>
      <c r="G491" s="43">
        <v>992.55</v>
      </c>
      <c r="H491" s="45">
        <v>0.28000000000000003</v>
      </c>
      <c r="I491" s="43" t="s">
        <v>1824</v>
      </c>
      <c r="J491" s="43">
        <v>1429.2719999999999</v>
      </c>
    </row>
    <row r="492" spans="1:10">
      <c r="A492" s="43" t="s">
        <v>2316</v>
      </c>
      <c r="B492" s="44">
        <v>45371</v>
      </c>
      <c r="C492" s="43" t="s">
        <v>1298</v>
      </c>
      <c r="D492" s="43" t="s">
        <v>1726</v>
      </c>
      <c r="E492" s="43" t="s">
        <v>1810</v>
      </c>
      <c r="F492" s="43">
        <v>1</v>
      </c>
      <c r="G492" s="43">
        <v>170.43</v>
      </c>
      <c r="H492" s="45">
        <v>0.03</v>
      </c>
      <c r="I492" s="43" t="s">
        <v>1824</v>
      </c>
      <c r="J492" s="43">
        <v>165.31710000000001</v>
      </c>
    </row>
    <row r="493" spans="1:10">
      <c r="A493" s="43" t="s">
        <v>2317</v>
      </c>
      <c r="B493" s="44">
        <v>45462</v>
      </c>
      <c r="C493" s="43" t="s">
        <v>722</v>
      </c>
      <c r="D493" s="43" t="s">
        <v>1692</v>
      </c>
      <c r="E493" s="43" t="s">
        <v>1761</v>
      </c>
      <c r="F493" s="43">
        <v>3</v>
      </c>
      <c r="G493" s="43">
        <v>480.51</v>
      </c>
      <c r="H493" s="45">
        <v>0.03</v>
      </c>
      <c r="I493" s="43" t="s">
        <v>1824</v>
      </c>
      <c r="J493" s="43">
        <v>1398.2841000000001</v>
      </c>
    </row>
    <row r="494" spans="1:10">
      <c r="A494" s="43" t="s">
        <v>2318</v>
      </c>
      <c r="B494" s="44">
        <v>45632</v>
      </c>
      <c r="C494" s="43" t="s">
        <v>523</v>
      </c>
      <c r="D494" s="43" t="s">
        <v>1646</v>
      </c>
      <c r="E494" s="43" t="s">
        <v>1779</v>
      </c>
      <c r="F494" s="43">
        <v>2</v>
      </c>
      <c r="G494" s="43">
        <v>955.66</v>
      </c>
      <c r="H494" s="45">
        <v>0.28999999999999998</v>
      </c>
      <c r="I494" s="43" t="s">
        <v>1829</v>
      </c>
      <c r="J494" s="43">
        <v>1357.0372</v>
      </c>
    </row>
    <row r="495" spans="1:10">
      <c r="A495" s="43" t="s">
        <v>2319</v>
      </c>
      <c r="B495" s="44">
        <v>45863</v>
      </c>
      <c r="C495" s="43" t="s">
        <v>1395</v>
      </c>
      <c r="D495" s="43" t="s">
        <v>1692</v>
      </c>
      <c r="E495" s="43" t="s">
        <v>1752</v>
      </c>
      <c r="F495" s="43">
        <v>2</v>
      </c>
      <c r="G495" s="43">
        <v>488.02</v>
      </c>
      <c r="H495" s="45">
        <v>0.27</v>
      </c>
      <c r="I495" s="43" t="s">
        <v>1826</v>
      </c>
      <c r="J495" s="43">
        <v>712.50919999999996</v>
      </c>
    </row>
    <row r="496" spans="1:10">
      <c r="A496" s="43" t="s">
        <v>2320</v>
      </c>
      <c r="B496" s="44">
        <v>45501</v>
      </c>
      <c r="C496" s="43" t="s">
        <v>770</v>
      </c>
      <c r="D496" s="43" t="s">
        <v>1584</v>
      </c>
      <c r="E496" s="43" t="s">
        <v>1752</v>
      </c>
      <c r="F496" s="43">
        <v>1</v>
      </c>
      <c r="G496" s="43">
        <v>917.17</v>
      </c>
      <c r="H496" s="45">
        <v>0.13</v>
      </c>
      <c r="I496" s="43" t="s">
        <v>1829</v>
      </c>
      <c r="J496" s="43">
        <v>797.93790000000001</v>
      </c>
    </row>
    <row r="497" spans="1:10">
      <c r="A497" s="43" t="s">
        <v>2321</v>
      </c>
      <c r="B497" s="44">
        <v>45568</v>
      </c>
      <c r="C497" s="43" t="s">
        <v>1020</v>
      </c>
      <c r="D497" s="43" t="s">
        <v>1562</v>
      </c>
      <c r="E497" s="43" t="s">
        <v>1773</v>
      </c>
      <c r="F497" s="43">
        <v>2</v>
      </c>
      <c r="G497" s="43">
        <v>406.46</v>
      </c>
      <c r="H497" s="45">
        <v>0.3</v>
      </c>
      <c r="I497" s="43" t="s">
        <v>1826</v>
      </c>
      <c r="J497" s="43">
        <v>569.04399999999998</v>
      </c>
    </row>
    <row r="498" spans="1:10">
      <c r="A498" s="43" t="s">
        <v>2322</v>
      </c>
      <c r="B498" s="44">
        <v>45238</v>
      </c>
      <c r="C498" s="43" t="s">
        <v>746</v>
      </c>
      <c r="D498" s="43" t="s">
        <v>1738</v>
      </c>
      <c r="E498" s="43" t="s">
        <v>1752</v>
      </c>
      <c r="F498" s="43">
        <v>2</v>
      </c>
      <c r="G498" s="43">
        <v>264.39</v>
      </c>
      <c r="H498" s="45">
        <v>0.11</v>
      </c>
      <c r="I498" s="43" t="s">
        <v>1829</v>
      </c>
      <c r="J498" s="43">
        <v>470.61419999999998</v>
      </c>
    </row>
    <row r="499" spans="1:10">
      <c r="A499" s="43" t="s">
        <v>2323</v>
      </c>
      <c r="B499" s="44">
        <v>45754</v>
      </c>
      <c r="C499" s="43" t="s">
        <v>628</v>
      </c>
      <c r="D499" s="43" t="s">
        <v>1684</v>
      </c>
      <c r="E499" s="43" t="s">
        <v>1804</v>
      </c>
      <c r="F499" s="43">
        <v>1</v>
      </c>
      <c r="G499" s="43">
        <v>414.97</v>
      </c>
      <c r="H499" s="45">
        <v>0.22</v>
      </c>
      <c r="I499" s="43" t="s">
        <v>1826</v>
      </c>
      <c r="J499" s="43">
        <v>323.67660000000001</v>
      </c>
    </row>
    <row r="500" spans="1:10">
      <c r="A500" s="43" t="s">
        <v>2324</v>
      </c>
      <c r="B500" s="44">
        <v>45280</v>
      </c>
      <c r="C500" s="43" t="s">
        <v>493</v>
      </c>
      <c r="D500" s="43" t="s">
        <v>1598</v>
      </c>
      <c r="E500" s="43" t="s">
        <v>1794</v>
      </c>
      <c r="F500" s="43">
        <v>2</v>
      </c>
      <c r="G500" s="43">
        <v>583.51</v>
      </c>
      <c r="H500" s="45">
        <v>0.2</v>
      </c>
      <c r="I500" s="43" t="s">
        <v>1829</v>
      </c>
      <c r="J500" s="43">
        <v>933.61599999999999</v>
      </c>
    </row>
    <row r="501" spans="1:10">
      <c r="A501" s="43" t="s">
        <v>2325</v>
      </c>
      <c r="B501" s="44">
        <v>45911</v>
      </c>
      <c r="C501" s="43" t="s">
        <v>55</v>
      </c>
      <c r="D501" s="43" t="s">
        <v>1610</v>
      </c>
      <c r="E501" s="43" t="s">
        <v>1807</v>
      </c>
      <c r="F501" s="43">
        <v>1</v>
      </c>
      <c r="G501" s="43">
        <v>659.27</v>
      </c>
      <c r="H501" s="45">
        <v>0.15</v>
      </c>
      <c r="I501" s="43" t="s">
        <v>1826</v>
      </c>
      <c r="J501" s="43">
        <v>560.37950000000001</v>
      </c>
    </row>
    <row r="502" spans="1:10">
      <c r="A502" s="43" t="s">
        <v>2326</v>
      </c>
      <c r="B502" s="44">
        <v>45627</v>
      </c>
      <c r="C502" s="43" t="s">
        <v>1377</v>
      </c>
      <c r="D502" s="43" t="s">
        <v>1549</v>
      </c>
      <c r="E502" s="43" t="s">
        <v>1769</v>
      </c>
      <c r="F502" s="43">
        <v>4</v>
      </c>
      <c r="G502" s="43">
        <v>106.66</v>
      </c>
      <c r="H502" s="45">
        <v>0.2</v>
      </c>
      <c r="I502" s="43" t="s">
        <v>1829</v>
      </c>
      <c r="J502" s="43">
        <v>341.31200000000001</v>
      </c>
    </row>
    <row r="503" spans="1:10">
      <c r="A503" s="43" t="s">
        <v>2327</v>
      </c>
      <c r="B503" s="44">
        <v>45617</v>
      </c>
      <c r="C503" s="43" t="s">
        <v>544</v>
      </c>
      <c r="D503" s="43" t="s">
        <v>1568</v>
      </c>
      <c r="E503" s="43" t="s">
        <v>1773</v>
      </c>
      <c r="F503" s="43">
        <v>4</v>
      </c>
      <c r="G503" s="43">
        <v>168.55</v>
      </c>
      <c r="H503" s="45">
        <v>0.15</v>
      </c>
      <c r="I503" s="43" t="s">
        <v>1826</v>
      </c>
      <c r="J503" s="43">
        <v>573.07000000000005</v>
      </c>
    </row>
    <row r="504" spans="1:10">
      <c r="A504" s="43" t="s">
        <v>2328</v>
      </c>
      <c r="B504" s="44">
        <v>45899</v>
      </c>
      <c r="C504" s="43" t="s">
        <v>1501</v>
      </c>
      <c r="D504" s="43" t="s">
        <v>1636</v>
      </c>
      <c r="E504" s="43" t="s">
        <v>1761</v>
      </c>
      <c r="F504" s="43">
        <v>1</v>
      </c>
      <c r="G504" s="43">
        <v>230.53</v>
      </c>
      <c r="H504" s="45">
        <v>0.06</v>
      </c>
      <c r="I504" s="43" t="s">
        <v>1829</v>
      </c>
      <c r="J504" s="43">
        <v>216.69820000000001</v>
      </c>
    </row>
    <row r="505" spans="1:10">
      <c r="A505" s="43" t="s">
        <v>2329</v>
      </c>
      <c r="B505" s="44">
        <v>45889</v>
      </c>
      <c r="C505" s="43" t="s">
        <v>40</v>
      </c>
      <c r="D505" s="43" t="s">
        <v>1656</v>
      </c>
      <c r="E505" s="43" t="s">
        <v>1757</v>
      </c>
      <c r="F505" s="43">
        <v>2</v>
      </c>
      <c r="G505" s="43">
        <v>355.41</v>
      </c>
      <c r="H505" s="45">
        <v>0.13</v>
      </c>
      <c r="I505" s="43" t="s">
        <v>1829</v>
      </c>
      <c r="J505" s="43">
        <v>618.41340000000002</v>
      </c>
    </row>
    <row r="506" spans="1:10">
      <c r="A506" s="43" t="s">
        <v>2330</v>
      </c>
      <c r="B506" s="44">
        <v>45943</v>
      </c>
      <c r="C506" s="43" t="s">
        <v>556</v>
      </c>
      <c r="D506" s="43" t="s">
        <v>1642</v>
      </c>
      <c r="E506" s="43" t="s">
        <v>1761</v>
      </c>
      <c r="F506" s="43">
        <v>3</v>
      </c>
      <c r="G506" s="43">
        <v>843.44</v>
      </c>
      <c r="H506" s="45">
        <v>0.22</v>
      </c>
      <c r="I506" s="43" t="s">
        <v>1824</v>
      </c>
      <c r="J506" s="43">
        <v>1973.6496</v>
      </c>
    </row>
    <row r="507" spans="1:10">
      <c r="A507" s="43" t="s">
        <v>2331</v>
      </c>
      <c r="B507" s="44">
        <v>45306</v>
      </c>
      <c r="C507" s="43" t="s">
        <v>544</v>
      </c>
      <c r="D507" s="43" t="s">
        <v>1738</v>
      </c>
      <c r="E507" s="43" t="s">
        <v>1757</v>
      </c>
      <c r="F507" s="43">
        <v>1</v>
      </c>
      <c r="G507" s="43">
        <v>301.60000000000002</v>
      </c>
      <c r="H507" s="45">
        <v>0.27</v>
      </c>
      <c r="I507" s="43" t="s">
        <v>1824</v>
      </c>
      <c r="J507" s="43">
        <v>220.16800000000001</v>
      </c>
    </row>
    <row r="508" spans="1:10">
      <c r="A508" s="43" t="s">
        <v>2332</v>
      </c>
      <c r="B508" s="44">
        <v>45772</v>
      </c>
      <c r="C508" s="43" t="s">
        <v>164</v>
      </c>
      <c r="D508" s="43" t="s">
        <v>1726</v>
      </c>
      <c r="E508" s="43" t="s">
        <v>1761</v>
      </c>
      <c r="F508" s="43">
        <v>3</v>
      </c>
      <c r="G508" s="43">
        <v>21.59</v>
      </c>
      <c r="H508" s="45">
        <v>0.16</v>
      </c>
      <c r="I508" s="43" t="s">
        <v>1829</v>
      </c>
      <c r="J508" s="43">
        <v>54.406799999999997</v>
      </c>
    </row>
    <row r="509" spans="1:10">
      <c r="A509" s="43" t="s">
        <v>2333</v>
      </c>
      <c r="B509" s="44">
        <v>45346</v>
      </c>
      <c r="C509" s="43" t="s">
        <v>690</v>
      </c>
      <c r="D509" s="43" t="s">
        <v>1574</v>
      </c>
      <c r="E509" s="43" t="s">
        <v>1761</v>
      </c>
      <c r="F509" s="43">
        <v>4</v>
      </c>
      <c r="G509" s="43">
        <v>284.24</v>
      </c>
      <c r="H509" s="45">
        <v>0.09</v>
      </c>
      <c r="I509" s="43" t="s">
        <v>1824</v>
      </c>
      <c r="J509" s="43">
        <v>1034.6335999999999</v>
      </c>
    </row>
    <row r="510" spans="1:10">
      <c r="A510" s="43" t="s">
        <v>2334</v>
      </c>
      <c r="B510" s="44">
        <v>45656</v>
      </c>
      <c r="C510" s="43" t="s">
        <v>1151</v>
      </c>
      <c r="D510" s="43" t="s">
        <v>1555</v>
      </c>
      <c r="E510" s="43" t="s">
        <v>1786</v>
      </c>
      <c r="F510" s="43">
        <v>1</v>
      </c>
      <c r="G510" s="43">
        <v>191.6</v>
      </c>
      <c r="H510" s="45">
        <v>0.27</v>
      </c>
      <c r="I510" s="43" t="s">
        <v>1826</v>
      </c>
      <c r="J510" s="43">
        <v>139.86799999999999</v>
      </c>
    </row>
    <row r="511" spans="1:10">
      <c r="A511" s="43" t="s">
        <v>2335</v>
      </c>
      <c r="B511" s="44">
        <v>45762</v>
      </c>
      <c r="C511" s="43" t="s">
        <v>981</v>
      </c>
      <c r="D511" s="43" t="s">
        <v>1704</v>
      </c>
      <c r="E511" s="43" t="s">
        <v>1794</v>
      </c>
      <c r="F511" s="43">
        <v>2</v>
      </c>
      <c r="G511" s="43">
        <v>616.97</v>
      </c>
      <c r="H511" s="45">
        <v>0.22</v>
      </c>
      <c r="I511" s="43" t="s">
        <v>1824</v>
      </c>
      <c r="J511" s="43">
        <v>962.47320000000002</v>
      </c>
    </row>
    <row r="512" spans="1:10">
      <c r="A512" s="43" t="s">
        <v>2336</v>
      </c>
      <c r="B512" s="44">
        <v>45580</v>
      </c>
      <c r="C512" s="43" t="s">
        <v>559</v>
      </c>
      <c r="D512" s="43" t="s">
        <v>1604</v>
      </c>
      <c r="E512" s="43" t="s">
        <v>1789</v>
      </c>
      <c r="F512" s="43">
        <v>3</v>
      </c>
      <c r="G512" s="43">
        <v>125.68</v>
      </c>
      <c r="H512" s="45">
        <v>0.26</v>
      </c>
      <c r="I512" s="43" t="s">
        <v>1829</v>
      </c>
      <c r="J512" s="43">
        <v>279.00959999999998</v>
      </c>
    </row>
    <row r="513" spans="1:10">
      <c r="A513" s="43" t="s">
        <v>2337</v>
      </c>
      <c r="B513" s="44">
        <v>45676</v>
      </c>
      <c r="C513" s="43" t="s">
        <v>1104</v>
      </c>
      <c r="D513" s="43" t="s">
        <v>1634</v>
      </c>
      <c r="E513" s="43" t="s">
        <v>1769</v>
      </c>
      <c r="F513" s="43">
        <v>3</v>
      </c>
      <c r="G513" s="43">
        <v>307.48</v>
      </c>
      <c r="H513" s="45">
        <v>0.24</v>
      </c>
      <c r="I513" s="43" t="s">
        <v>1824</v>
      </c>
      <c r="J513" s="43">
        <v>701.0544000000001</v>
      </c>
    </row>
    <row r="514" spans="1:10">
      <c r="A514" s="43" t="s">
        <v>2338</v>
      </c>
      <c r="B514" s="44">
        <v>45495</v>
      </c>
      <c r="C514" s="43" t="s">
        <v>942</v>
      </c>
      <c r="D514" s="43" t="s">
        <v>1549</v>
      </c>
      <c r="E514" s="43" t="s">
        <v>1813</v>
      </c>
      <c r="F514" s="43">
        <v>1</v>
      </c>
      <c r="G514" s="43">
        <v>505.23</v>
      </c>
      <c r="H514" s="45">
        <v>0.11</v>
      </c>
      <c r="I514" s="43" t="s">
        <v>1824</v>
      </c>
      <c r="J514" s="43">
        <v>449.65469999999999</v>
      </c>
    </row>
    <row r="515" spans="1:10">
      <c r="A515" s="43" t="s">
        <v>2339</v>
      </c>
      <c r="B515" s="44">
        <v>45735</v>
      </c>
      <c r="C515" s="43" t="s">
        <v>1142</v>
      </c>
      <c r="D515" s="43" t="s">
        <v>1638</v>
      </c>
      <c r="E515" s="43" t="s">
        <v>1804</v>
      </c>
      <c r="F515" s="43">
        <v>1</v>
      </c>
      <c r="G515" s="43">
        <v>853.12</v>
      </c>
      <c r="H515" s="45">
        <v>0.19</v>
      </c>
      <c r="I515" s="43" t="s">
        <v>1829</v>
      </c>
      <c r="J515" s="43">
        <v>691.02719999999999</v>
      </c>
    </row>
    <row r="516" spans="1:10">
      <c r="A516" s="43" t="s">
        <v>2340</v>
      </c>
      <c r="B516" s="44">
        <v>45312</v>
      </c>
      <c r="C516" s="43" t="s">
        <v>444</v>
      </c>
      <c r="D516" s="43" t="s">
        <v>1543</v>
      </c>
      <c r="E516" s="43" t="s">
        <v>1779</v>
      </c>
      <c r="F516" s="43">
        <v>4</v>
      </c>
      <c r="G516" s="43">
        <v>191.65</v>
      </c>
      <c r="H516" s="45">
        <v>0.19</v>
      </c>
      <c r="I516" s="43" t="s">
        <v>1826</v>
      </c>
      <c r="J516" s="43">
        <v>620.94600000000003</v>
      </c>
    </row>
    <row r="517" spans="1:10">
      <c r="A517" s="43" t="s">
        <v>2341</v>
      </c>
      <c r="B517" s="44">
        <v>45286</v>
      </c>
      <c r="C517" s="43" t="s">
        <v>535</v>
      </c>
      <c r="D517" s="43" t="s">
        <v>1642</v>
      </c>
      <c r="E517" s="43" t="s">
        <v>1766</v>
      </c>
      <c r="F517" s="43">
        <v>1</v>
      </c>
      <c r="G517" s="43">
        <v>169.69</v>
      </c>
      <c r="H517" s="45">
        <v>0.22</v>
      </c>
      <c r="I517" s="43" t="s">
        <v>1824</v>
      </c>
      <c r="J517" s="43">
        <v>132.35820000000001</v>
      </c>
    </row>
    <row r="518" spans="1:10">
      <c r="A518" s="43" t="s">
        <v>2342</v>
      </c>
      <c r="B518" s="44">
        <v>45372</v>
      </c>
      <c r="C518" s="43" t="s">
        <v>579</v>
      </c>
      <c r="D518" s="43" t="s">
        <v>1672</v>
      </c>
      <c r="E518" s="43" t="s">
        <v>1799</v>
      </c>
      <c r="F518" s="43">
        <v>1</v>
      </c>
      <c r="G518" s="43">
        <v>145.43</v>
      </c>
      <c r="H518" s="45">
        <v>0.08</v>
      </c>
      <c r="I518" s="43" t="s">
        <v>1824</v>
      </c>
      <c r="J518" s="43">
        <v>133.79560000000001</v>
      </c>
    </row>
    <row r="519" spans="1:10">
      <c r="A519" s="43" t="s">
        <v>2343</v>
      </c>
      <c r="B519" s="44">
        <v>45633</v>
      </c>
      <c r="C519" s="43" t="s">
        <v>304</v>
      </c>
      <c r="D519" s="43" t="s">
        <v>1734</v>
      </c>
      <c r="E519" s="43" t="s">
        <v>1794</v>
      </c>
      <c r="F519" s="43">
        <v>4</v>
      </c>
      <c r="G519" s="43">
        <v>828.35</v>
      </c>
      <c r="H519" s="45">
        <v>0.17</v>
      </c>
      <c r="I519" s="43" t="s">
        <v>1824</v>
      </c>
      <c r="J519" s="43">
        <v>2750.1219999999998</v>
      </c>
    </row>
    <row r="520" spans="1:10">
      <c r="A520" s="43" t="s">
        <v>2344</v>
      </c>
      <c r="B520" s="44">
        <v>45598</v>
      </c>
      <c r="C520" s="43" t="s">
        <v>1133</v>
      </c>
      <c r="D520" s="43" t="s">
        <v>1738</v>
      </c>
      <c r="E520" s="43" t="s">
        <v>1779</v>
      </c>
      <c r="F520" s="43">
        <v>3</v>
      </c>
      <c r="G520" s="43">
        <v>268.76</v>
      </c>
      <c r="H520" s="45">
        <v>0.01</v>
      </c>
      <c r="I520" s="43" t="s">
        <v>1826</v>
      </c>
      <c r="J520" s="43">
        <v>798.21719999999993</v>
      </c>
    </row>
    <row r="521" spans="1:10">
      <c r="A521" s="43" t="s">
        <v>2345</v>
      </c>
      <c r="B521" s="44">
        <v>45495</v>
      </c>
      <c r="C521" s="43" t="s">
        <v>749</v>
      </c>
      <c r="D521" s="43" t="s">
        <v>1724</v>
      </c>
      <c r="E521" s="43" t="s">
        <v>1752</v>
      </c>
      <c r="F521" s="43">
        <v>4</v>
      </c>
      <c r="G521" s="43">
        <v>370.09</v>
      </c>
      <c r="H521" s="45">
        <v>0.22</v>
      </c>
      <c r="I521" s="43" t="s">
        <v>1829</v>
      </c>
      <c r="J521" s="43">
        <v>1154.6808000000001</v>
      </c>
    </row>
    <row r="522" spans="1:10">
      <c r="A522" s="43" t="s">
        <v>2346</v>
      </c>
      <c r="B522" s="44">
        <v>45229</v>
      </c>
      <c r="C522" s="43" t="s">
        <v>809</v>
      </c>
      <c r="D522" s="43" t="s">
        <v>1704</v>
      </c>
      <c r="E522" s="43" t="s">
        <v>1776</v>
      </c>
      <c r="F522" s="43">
        <v>3</v>
      </c>
      <c r="G522" s="43">
        <v>679.22</v>
      </c>
      <c r="H522" s="45">
        <v>0.11</v>
      </c>
      <c r="I522" s="43" t="s">
        <v>1826</v>
      </c>
      <c r="J522" s="43">
        <v>1813.5174</v>
      </c>
    </row>
    <row r="523" spans="1:10">
      <c r="A523" s="43" t="s">
        <v>2347</v>
      </c>
      <c r="B523" s="44">
        <v>45433</v>
      </c>
      <c r="C523" s="43" t="s">
        <v>1166</v>
      </c>
      <c r="D523" s="43" t="s">
        <v>1694</v>
      </c>
      <c r="E523" s="43" t="s">
        <v>1752</v>
      </c>
      <c r="F523" s="43">
        <v>3</v>
      </c>
      <c r="G523" s="43">
        <v>780.69</v>
      </c>
      <c r="H523" s="45">
        <v>0.1</v>
      </c>
      <c r="I523" s="43" t="s">
        <v>1829</v>
      </c>
      <c r="J523" s="43">
        <v>2107.8629999999998</v>
      </c>
    </row>
    <row r="524" spans="1:10">
      <c r="A524" s="43" t="s">
        <v>2348</v>
      </c>
      <c r="B524" s="44">
        <v>45766</v>
      </c>
      <c r="C524" s="43" t="s">
        <v>833</v>
      </c>
      <c r="D524" s="43" t="s">
        <v>1632</v>
      </c>
      <c r="E524" s="43" t="s">
        <v>1761</v>
      </c>
      <c r="F524" s="43">
        <v>2</v>
      </c>
      <c r="G524" s="43">
        <v>42.97</v>
      </c>
      <c r="H524" s="45">
        <v>0.18</v>
      </c>
      <c r="I524" s="43" t="s">
        <v>1826</v>
      </c>
      <c r="J524" s="43">
        <v>70.470799999999997</v>
      </c>
    </row>
    <row r="525" spans="1:10">
      <c r="A525" s="43" t="s">
        <v>2349</v>
      </c>
      <c r="B525" s="44">
        <v>45639</v>
      </c>
      <c r="C525" s="43" t="s">
        <v>908</v>
      </c>
      <c r="D525" s="43" t="s">
        <v>1712</v>
      </c>
      <c r="E525" s="43" t="s">
        <v>1752</v>
      </c>
      <c r="F525" s="43">
        <v>4</v>
      </c>
      <c r="G525" s="43">
        <v>854.37</v>
      </c>
      <c r="H525" s="45">
        <v>7.0000000000000007E-2</v>
      </c>
      <c r="I525" s="43" t="s">
        <v>1826</v>
      </c>
      <c r="J525" s="43">
        <v>3178.2564000000002</v>
      </c>
    </row>
    <row r="526" spans="1:10">
      <c r="A526" s="43" t="s">
        <v>2350</v>
      </c>
      <c r="B526" s="44">
        <v>45774</v>
      </c>
      <c r="C526" s="43" t="s">
        <v>356</v>
      </c>
      <c r="D526" s="43" t="s">
        <v>1596</v>
      </c>
      <c r="E526" s="43" t="s">
        <v>1804</v>
      </c>
      <c r="F526" s="43">
        <v>2</v>
      </c>
      <c r="G526" s="43">
        <v>409.52</v>
      </c>
      <c r="H526" s="45">
        <v>0.06</v>
      </c>
      <c r="I526" s="43" t="s">
        <v>1829</v>
      </c>
      <c r="J526" s="43">
        <v>769.8975999999999</v>
      </c>
    </row>
    <row r="527" spans="1:10">
      <c r="A527" s="43" t="s">
        <v>2351</v>
      </c>
      <c r="B527" s="44">
        <v>45569</v>
      </c>
      <c r="C527" s="43" t="s">
        <v>547</v>
      </c>
      <c r="D527" s="43" t="s">
        <v>1696</v>
      </c>
      <c r="E527" s="43" t="s">
        <v>1789</v>
      </c>
      <c r="F527" s="43">
        <v>2</v>
      </c>
      <c r="G527" s="43">
        <v>407.46</v>
      </c>
      <c r="H527" s="45">
        <v>0.21</v>
      </c>
      <c r="I527" s="43" t="s">
        <v>1824</v>
      </c>
      <c r="J527" s="43">
        <v>643.78679999999997</v>
      </c>
    </row>
    <row r="528" spans="1:10">
      <c r="A528" s="43" t="s">
        <v>2352</v>
      </c>
      <c r="B528" s="44">
        <v>45856</v>
      </c>
      <c r="C528" s="43" t="s">
        <v>735</v>
      </c>
      <c r="D528" s="43" t="s">
        <v>1553</v>
      </c>
      <c r="E528" s="43" t="s">
        <v>1782</v>
      </c>
      <c r="F528" s="43">
        <v>1</v>
      </c>
      <c r="G528" s="43">
        <v>728.84</v>
      </c>
      <c r="H528" s="45">
        <v>0.28000000000000003</v>
      </c>
      <c r="I528" s="43" t="s">
        <v>1826</v>
      </c>
      <c r="J528" s="43">
        <v>524.76480000000004</v>
      </c>
    </row>
    <row r="529" spans="1:10">
      <c r="A529" s="43" t="s">
        <v>2353</v>
      </c>
      <c r="B529" s="44">
        <v>45362</v>
      </c>
      <c r="C529" s="43" t="s">
        <v>1400</v>
      </c>
      <c r="D529" s="43" t="s">
        <v>1704</v>
      </c>
      <c r="E529" s="43" t="s">
        <v>1776</v>
      </c>
      <c r="F529" s="43">
        <v>4</v>
      </c>
      <c r="G529" s="43">
        <v>467.24</v>
      </c>
      <c r="H529" s="45">
        <v>0.08</v>
      </c>
      <c r="I529" s="43" t="s">
        <v>1826</v>
      </c>
      <c r="J529" s="43">
        <v>1719.4431999999999</v>
      </c>
    </row>
    <row r="530" spans="1:10">
      <c r="A530" s="43" t="s">
        <v>2354</v>
      </c>
      <c r="B530" s="44">
        <v>45457</v>
      </c>
      <c r="C530" s="43" t="s">
        <v>332</v>
      </c>
      <c r="D530" s="43" t="s">
        <v>1568</v>
      </c>
      <c r="E530" s="43" t="s">
        <v>1792</v>
      </c>
      <c r="F530" s="43">
        <v>1</v>
      </c>
      <c r="G530" s="43">
        <v>57.94</v>
      </c>
      <c r="H530" s="45">
        <v>0.13</v>
      </c>
      <c r="I530" s="43" t="s">
        <v>1826</v>
      </c>
      <c r="J530" s="43">
        <v>50.407799999999988</v>
      </c>
    </row>
    <row r="531" spans="1:10">
      <c r="A531" s="43" t="s">
        <v>2355</v>
      </c>
      <c r="B531" s="44">
        <v>45338</v>
      </c>
      <c r="C531" s="43" t="s">
        <v>1080</v>
      </c>
      <c r="D531" s="43" t="s">
        <v>1646</v>
      </c>
      <c r="E531" s="43" t="s">
        <v>1807</v>
      </c>
      <c r="F531" s="43">
        <v>1</v>
      </c>
      <c r="G531" s="43">
        <v>540.1</v>
      </c>
      <c r="H531" s="45">
        <v>0.22</v>
      </c>
      <c r="I531" s="43" t="s">
        <v>1824</v>
      </c>
      <c r="J531" s="43">
        <v>421.27800000000002</v>
      </c>
    </row>
    <row r="532" spans="1:10">
      <c r="A532" s="43" t="s">
        <v>2356</v>
      </c>
      <c r="B532" s="44">
        <v>45552</v>
      </c>
      <c r="C532" s="43" t="s">
        <v>281</v>
      </c>
      <c r="D532" s="43" t="s">
        <v>1562</v>
      </c>
      <c r="E532" s="43" t="s">
        <v>1813</v>
      </c>
      <c r="F532" s="43">
        <v>4</v>
      </c>
      <c r="G532" s="43">
        <v>816.28</v>
      </c>
      <c r="H532" s="45">
        <v>0.15</v>
      </c>
      <c r="I532" s="43" t="s">
        <v>1829</v>
      </c>
      <c r="J532" s="43">
        <v>2775.3519999999999</v>
      </c>
    </row>
    <row r="533" spans="1:10">
      <c r="A533" s="43" t="s">
        <v>2357</v>
      </c>
      <c r="B533" s="44">
        <v>45895</v>
      </c>
      <c r="C533" s="43" t="s">
        <v>589</v>
      </c>
      <c r="D533" s="43" t="s">
        <v>1632</v>
      </c>
      <c r="E533" s="43" t="s">
        <v>1782</v>
      </c>
      <c r="F533" s="43">
        <v>4</v>
      </c>
      <c r="G533" s="43">
        <v>727.49</v>
      </c>
      <c r="H533" s="45">
        <v>0.11</v>
      </c>
      <c r="I533" s="43" t="s">
        <v>1824</v>
      </c>
      <c r="J533" s="43">
        <v>2589.8643999999999</v>
      </c>
    </row>
    <row r="534" spans="1:10">
      <c r="A534" s="43" t="s">
        <v>2358</v>
      </c>
      <c r="B534" s="44">
        <v>45447</v>
      </c>
      <c r="C534" s="43" t="s">
        <v>568</v>
      </c>
      <c r="D534" s="43" t="s">
        <v>1720</v>
      </c>
      <c r="E534" s="43" t="s">
        <v>1797</v>
      </c>
      <c r="F534" s="43">
        <v>4</v>
      </c>
      <c r="G534" s="43">
        <v>817.92</v>
      </c>
      <c r="H534" s="45">
        <v>0.21</v>
      </c>
      <c r="I534" s="43" t="s">
        <v>1824</v>
      </c>
      <c r="J534" s="43">
        <v>2584.6271999999999</v>
      </c>
    </row>
    <row r="535" spans="1:10">
      <c r="A535" s="43" t="s">
        <v>2359</v>
      </c>
      <c r="B535" s="44">
        <v>45578</v>
      </c>
      <c r="C535" s="43" t="s">
        <v>1023</v>
      </c>
      <c r="D535" s="43" t="s">
        <v>1624</v>
      </c>
      <c r="E535" s="43" t="s">
        <v>1779</v>
      </c>
      <c r="F535" s="43">
        <v>2</v>
      </c>
      <c r="G535" s="43">
        <v>358.45</v>
      </c>
      <c r="H535" s="45">
        <v>7.0000000000000007E-2</v>
      </c>
      <c r="I535" s="43" t="s">
        <v>1829</v>
      </c>
      <c r="J535" s="43">
        <v>666.71699999999998</v>
      </c>
    </row>
    <row r="536" spans="1:10">
      <c r="A536" s="43" t="s">
        <v>2360</v>
      </c>
      <c r="B536" s="44">
        <v>45697</v>
      </c>
      <c r="C536" s="43" t="s">
        <v>657</v>
      </c>
      <c r="D536" s="43" t="s">
        <v>1722</v>
      </c>
      <c r="E536" s="43" t="s">
        <v>1786</v>
      </c>
      <c r="F536" s="43">
        <v>1</v>
      </c>
      <c r="G536" s="43">
        <v>972.06</v>
      </c>
      <c r="H536" s="45">
        <v>0.3</v>
      </c>
      <c r="I536" s="43" t="s">
        <v>1829</v>
      </c>
      <c r="J536" s="43">
        <v>680.44199999999989</v>
      </c>
    </row>
    <row r="537" spans="1:10">
      <c r="A537" s="43" t="s">
        <v>2361</v>
      </c>
      <c r="B537" s="44">
        <v>45281</v>
      </c>
      <c r="C537" s="43" t="s">
        <v>130</v>
      </c>
      <c r="D537" s="43" t="s">
        <v>1580</v>
      </c>
      <c r="E537" s="43" t="s">
        <v>1752</v>
      </c>
      <c r="F537" s="43">
        <v>1</v>
      </c>
      <c r="G537" s="43">
        <v>791.36</v>
      </c>
      <c r="H537" s="45">
        <v>0.06</v>
      </c>
      <c r="I537" s="43" t="s">
        <v>1826</v>
      </c>
      <c r="J537" s="43">
        <v>743.87839999999994</v>
      </c>
    </row>
    <row r="538" spans="1:10">
      <c r="A538" s="43" t="s">
        <v>2362</v>
      </c>
      <c r="B538" s="44">
        <v>45855</v>
      </c>
      <c r="C538" s="43" t="s">
        <v>990</v>
      </c>
      <c r="D538" s="43" t="s">
        <v>1676</v>
      </c>
      <c r="E538" s="43" t="s">
        <v>1773</v>
      </c>
      <c r="F538" s="43">
        <v>4</v>
      </c>
      <c r="G538" s="43">
        <v>839.65</v>
      </c>
      <c r="H538" s="45">
        <v>0.26</v>
      </c>
      <c r="I538" s="43" t="s">
        <v>1829</v>
      </c>
      <c r="J538" s="43">
        <v>2485.364</v>
      </c>
    </row>
    <row r="539" spans="1:10">
      <c r="A539" s="43" t="s">
        <v>2363</v>
      </c>
      <c r="B539" s="44">
        <v>45793</v>
      </c>
      <c r="C539" s="43" t="s">
        <v>815</v>
      </c>
      <c r="D539" s="43" t="s">
        <v>1692</v>
      </c>
      <c r="E539" s="43" t="s">
        <v>1761</v>
      </c>
      <c r="F539" s="43">
        <v>2</v>
      </c>
      <c r="G539" s="43">
        <v>245.52</v>
      </c>
      <c r="H539" s="45">
        <v>0.11</v>
      </c>
      <c r="I539" s="43" t="s">
        <v>1829</v>
      </c>
      <c r="J539" s="43">
        <v>437.0256</v>
      </c>
    </row>
    <row r="540" spans="1:10">
      <c r="A540" s="43" t="s">
        <v>2364</v>
      </c>
      <c r="B540" s="44">
        <v>45881</v>
      </c>
      <c r="C540" s="43" t="s">
        <v>1211</v>
      </c>
      <c r="D540" s="43" t="s">
        <v>1712</v>
      </c>
      <c r="E540" s="43" t="s">
        <v>1782</v>
      </c>
      <c r="F540" s="43">
        <v>3</v>
      </c>
      <c r="G540" s="43">
        <v>787.91</v>
      </c>
      <c r="H540" s="45">
        <v>0.06</v>
      </c>
      <c r="I540" s="43" t="s">
        <v>1826</v>
      </c>
      <c r="J540" s="43">
        <v>2221.9061999999999</v>
      </c>
    </row>
    <row r="541" spans="1:10">
      <c r="A541" s="43" t="s">
        <v>2365</v>
      </c>
      <c r="B541" s="44">
        <v>45890</v>
      </c>
      <c r="C541" s="43" t="s">
        <v>202</v>
      </c>
      <c r="D541" s="43" t="s">
        <v>1698</v>
      </c>
      <c r="E541" s="43" t="s">
        <v>1769</v>
      </c>
      <c r="F541" s="43">
        <v>2</v>
      </c>
      <c r="G541" s="43">
        <v>709.17</v>
      </c>
      <c r="H541" s="45">
        <v>0.22</v>
      </c>
      <c r="I541" s="43" t="s">
        <v>1824</v>
      </c>
      <c r="J541" s="43">
        <v>1106.3052</v>
      </c>
    </row>
    <row r="542" spans="1:10">
      <c r="A542" s="43" t="s">
        <v>2366</v>
      </c>
      <c r="B542" s="44">
        <v>45251</v>
      </c>
      <c r="C542" s="43" t="s">
        <v>755</v>
      </c>
      <c r="D542" s="43" t="s">
        <v>1730</v>
      </c>
      <c r="E542" s="43" t="s">
        <v>1779</v>
      </c>
      <c r="F542" s="43">
        <v>2</v>
      </c>
      <c r="G542" s="43">
        <v>533.91999999999996</v>
      </c>
      <c r="H542" s="45">
        <v>0.13</v>
      </c>
      <c r="I542" s="43" t="s">
        <v>1824</v>
      </c>
      <c r="J542" s="43">
        <v>929.02079999999989</v>
      </c>
    </row>
    <row r="543" spans="1:10">
      <c r="A543" s="43" t="s">
        <v>2367</v>
      </c>
      <c r="B543" s="44">
        <v>45695</v>
      </c>
      <c r="C543" s="43" t="s">
        <v>1513</v>
      </c>
      <c r="D543" s="43" t="s">
        <v>1632</v>
      </c>
      <c r="E543" s="43" t="s">
        <v>1752</v>
      </c>
      <c r="F543" s="43">
        <v>1</v>
      </c>
      <c r="G543" s="43">
        <v>878.84</v>
      </c>
      <c r="H543" s="45">
        <v>0.28000000000000003</v>
      </c>
      <c r="I543" s="43" t="s">
        <v>1829</v>
      </c>
      <c r="J543" s="43">
        <v>632.76480000000004</v>
      </c>
    </row>
    <row r="544" spans="1:10">
      <c r="A544" s="43" t="s">
        <v>2368</v>
      </c>
      <c r="B544" s="44">
        <v>45287</v>
      </c>
      <c r="C544" s="43" t="s">
        <v>666</v>
      </c>
      <c r="D544" s="43" t="s">
        <v>1636</v>
      </c>
      <c r="E544" s="43" t="s">
        <v>1804</v>
      </c>
      <c r="F544" s="43">
        <v>1</v>
      </c>
      <c r="G544" s="43">
        <v>442.36</v>
      </c>
      <c r="H544" s="45">
        <v>0.14000000000000001</v>
      </c>
      <c r="I544" s="43" t="s">
        <v>1824</v>
      </c>
      <c r="J544" s="43">
        <v>380.42959999999999</v>
      </c>
    </row>
    <row r="545" spans="1:10">
      <c r="A545" s="43" t="s">
        <v>2369</v>
      </c>
      <c r="B545" s="44">
        <v>45711</v>
      </c>
      <c r="C545" s="43" t="s">
        <v>1047</v>
      </c>
      <c r="D545" s="43" t="s">
        <v>1618</v>
      </c>
      <c r="E545" s="43" t="s">
        <v>1776</v>
      </c>
      <c r="F545" s="43">
        <v>1</v>
      </c>
      <c r="G545" s="43">
        <v>763.34</v>
      </c>
      <c r="H545" s="45">
        <v>0.11</v>
      </c>
      <c r="I545" s="43" t="s">
        <v>1829</v>
      </c>
      <c r="J545" s="43">
        <v>679.37260000000003</v>
      </c>
    </row>
    <row r="546" spans="1:10">
      <c r="A546" s="43" t="s">
        <v>2370</v>
      </c>
      <c r="B546" s="44">
        <v>45842</v>
      </c>
      <c r="C546" s="43" t="s">
        <v>553</v>
      </c>
      <c r="D546" s="43" t="s">
        <v>1666</v>
      </c>
      <c r="E546" s="43" t="s">
        <v>1810</v>
      </c>
      <c r="F546" s="43">
        <v>3</v>
      </c>
      <c r="G546" s="43">
        <v>178.22</v>
      </c>
      <c r="H546" s="45">
        <v>0.15</v>
      </c>
      <c r="I546" s="43" t="s">
        <v>1829</v>
      </c>
      <c r="J546" s="43">
        <v>454.46100000000001</v>
      </c>
    </row>
    <row r="547" spans="1:10">
      <c r="A547" s="43" t="s">
        <v>2371</v>
      </c>
      <c r="B547" s="44">
        <v>45255</v>
      </c>
      <c r="C547" s="43" t="s">
        <v>366</v>
      </c>
      <c r="D547" s="43" t="s">
        <v>1600</v>
      </c>
      <c r="E547" s="43" t="s">
        <v>1757</v>
      </c>
      <c r="F547" s="43">
        <v>4</v>
      </c>
      <c r="G547" s="43">
        <v>90.32</v>
      </c>
      <c r="H547" s="45">
        <v>0.08</v>
      </c>
      <c r="I547" s="43" t="s">
        <v>1826</v>
      </c>
      <c r="J547" s="43">
        <v>332.37759999999997</v>
      </c>
    </row>
    <row r="548" spans="1:10">
      <c r="A548" s="43" t="s">
        <v>2372</v>
      </c>
      <c r="B548" s="44">
        <v>45695</v>
      </c>
      <c r="C548" s="43" t="s">
        <v>1181</v>
      </c>
      <c r="D548" s="43" t="s">
        <v>1568</v>
      </c>
      <c r="E548" s="43" t="s">
        <v>1776</v>
      </c>
      <c r="F548" s="43">
        <v>3</v>
      </c>
      <c r="G548" s="43">
        <v>370.93</v>
      </c>
      <c r="H548" s="45">
        <v>0</v>
      </c>
      <c r="I548" s="43" t="s">
        <v>1824</v>
      </c>
      <c r="J548" s="43">
        <v>1112.79</v>
      </c>
    </row>
    <row r="549" spans="1:10">
      <c r="A549" s="43" t="s">
        <v>2373</v>
      </c>
      <c r="B549" s="44">
        <v>45281</v>
      </c>
      <c r="C549" s="43" t="s">
        <v>178</v>
      </c>
      <c r="D549" s="43" t="s">
        <v>1594</v>
      </c>
      <c r="E549" s="43" t="s">
        <v>1801</v>
      </c>
      <c r="F549" s="43">
        <v>1</v>
      </c>
      <c r="G549" s="43">
        <v>352.43</v>
      </c>
      <c r="H549" s="45">
        <v>0.14000000000000001</v>
      </c>
      <c r="I549" s="43" t="s">
        <v>1826</v>
      </c>
      <c r="J549" s="43">
        <v>303.08980000000003</v>
      </c>
    </row>
    <row r="550" spans="1:10">
      <c r="A550" s="43" t="s">
        <v>2374</v>
      </c>
      <c r="B550" s="44">
        <v>45295</v>
      </c>
      <c r="C550" s="43" t="s">
        <v>425</v>
      </c>
      <c r="D550" s="43" t="s">
        <v>1572</v>
      </c>
      <c r="E550" s="43" t="s">
        <v>1801</v>
      </c>
      <c r="F550" s="43">
        <v>2</v>
      </c>
      <c r="G550" s="43">
        <v>562.97</v>
      </c>
      <c r="H550" s="45">
        <v>0.2</v>
      </c>
      <c r="I550" s="43" t="s">
        <v>1824</v>
      </c>
      <c r="J550" s="43">
        <v>900.75200000000007</v>
      </c>
    </row>
    <row r="551" spans="1:10">
      <c r="A551" s="43" t="s">
        <v>2375</v>
      </c>
      <c r="B551" s="44">
        <v>45260</v>
      </c>
      <c r="C551" s="43" t="s">
        <v>526</v>
      </c>
      <c r="D551" s="43" t="s">
        <v>1658</v>
      </c>
      <c r="E551" s="43" t="s">
        <v>1779</v>
      </c>
      <c r="F551" s="43">
        <v>1</v>
      </c>
      <c r="G551" s="43">
        <v>522.85</v>
      </c>
      <c r="H551" s="45">
        <v>0.12</v>
      </c>
      <c r="I551" s="43" t="s">
        <v>1826</v>
      </c>
      <c r="J551" s="43">
        <v>460.108</v>
      </c>
    </row>
    <row r="552" spans="1:10">
      <c r="A552" s="43" t="s">
        <v>2376</v>
      </c>
      <c r="B552" s="44">
        <v>45851</v>
      </c>
      <c r="C552" s="43" t="s">
        <v>1095</v>
      </c>
      <c r="D552" s="43" t="s">
        <v>1590</v>
      </c>
      <c r="E552" s="43" t="s">
        <v>1804</v>
      </c>
      <c r="F552" s="43">
        <v>4</v>
      </c>
      <c r="G552" s="43">
        <v>714.89</v>
      </c>
      <c r="H552" s="45">
        <v>0.15</v>
      </c>
      <c r="I552" s="43" t="s">
        <v>1824</v>
      </c>
      <c r="J552" s="43">
        <v>2430.6260000000002</v>
      </c>
    </row>
    <row r="553" spans="1:10">
      <c r="A553" s="43" t="s">
        <v>2377</v>
      </c>
      <c r="B553" s="44">
        <v>45222</v>
      </c>
      <c r="C553" s="43" t="s">
        <v>616</v>
      </c>
      <c r="D553" s="43" t="s">
        <v>1634</v>
      </c>
      <c r="E553" s="43" t="s">
        <v>1761</v>
      </c>
      <c r="F553" s="43">
        <v>3</v>
      </c>
      <c r="G553" s="43">
        <v>137.77000000000001</v>
      </c>
      <c r="H553" s="45">
        <v>0.26</v>
      </c>
      <c r="I553" s="43" t="s">
        <v>1826</v>
      </c>
      <c r="J553" s="43">
        <v>305.84940000000012</v>
      </c>
    </row>
    <row r="554" spans="1:10">
      <c r="A554" s="43" t="s">
        <v>2378</v>
      </c>
      <c r="B554" s="44">
        <v>45940</v>
      </c>
      <c r="C554" s="43" t="s">
        <v>114</v>
      </c>
      <c r="D554" s="43" t="s">
        <v>1732</v>
      </c>
      <c r="E554" s="43" t="s">
        <v>1792</v>
      </c>
      <c r="F554" s="43">
        <v>3</v>
      </c>
      <c r="G554" s="43">
        <v>862.18</v>
      </c>
      <c r="H554" s="45">
        <v>0.22</v>
      </c>
      <c r="I554" s="43" t="s">
        <v>1826</v>
      </c>
      <c r="J554" s="43">
        <v>2017.5011999999999</v>
      </c>
    </row>
    <row r="555" spans="1:10">
      <c r="A555" s="43" t="s">
        <v>2379</v>
      </c>
      <c r="B555" s="44">
        <v>45822</v>
      </c>
      <c r="C555" s="43" t="s">
        <v>214</v>
      </c>
      <c r="D555" s="43" t="s">
        <v>1624</v>
      </c>
      <c r="E555" s="43" t="s">
        <v>1799</v>
      </c>
      <c r="F555" s="43">
        <v>2</v>
      </c>
      <c r="G555" s="43">
        <v>833.64</v>
      </c>
      <c r="H555" s="45">
        <v>0.24</v>
      </c>
      <c r="I555" s="43" t="s">
        <v>1826</v>
      </c>
      <c r="J555" s="43">
        <v>1267.1328000000001</v>
      </c>
    </row>
    <row r="556" spans="1:10">
      <c r="A556" s="43" t="s">
        <v>2380</v>
      </c>
      <c r="B556" s="44">
        <v>45752</v>
      </c>
      <c r="C556" s="43" t="s">
        <v>860</v>
      </c>
      <c r="D556" s="43" t="s">
        <v>1586</v>
      </c>
      <c r="E556" s="43" t="s">
        <v>1801</v>
      </c>
      <c r="F556" s="43">
        <v>3</v>
      </c>
      <c r="G556" s="43">
        <v>543.22</v>
      </c>
      <c r="H556" s="45">
        <v>0.05</v>
      </c>
      <c r="I556" s="43" t="s">
        <v>1829</v>
      </c>
      <c r="J556" s="43">
        <v>1548.1769999999999</v>
      </c>
    </row>
    <row r="557" spans="1:10">
      <c r="A557" s="43" t="s">
        <v>2381</v>
      </c>
      <c r="B557" s="44">
        <v>45677</v>
      </c>
      <c r="C557" s="43" t="s">
        <v>884</v>
      </c>
      <c r="D557" s="43" t="s">
        <v>1724</v>
      </c>
      <c r="E557" s="43" t="s">
        <v>1761</v>
      </c>
      <c r="F557" s="43">
        <v>3</v>
      </c>
      <c r="G557" s="43">
        <v>691.02</v>
      </c>
      <c r="H557" s="45">
        <v>0.12</v>
      </c>
      <c r="I557" s="43" t="s">
        <v>1829</v>
      </c>
      <c r="J557" s="43">
        <v>1824.2927999999999</v>
      </c>
    </row>
    <row r="558" spans="1:10">
      <c r="A558" s="43" t="s">
        <v>2382</v>
      </c>
      <c r="B558" s="44">
        <v>45253</v>
      </c>
      <c r="C558" s="43" t="s">
        <v>314</v>
      </c>
      <c r="D558" s="43" t="s">
        <v>1720</v>
      </c>
      <c r="E558" s="43" t="s">
        <v>1807</v>
      </c>
      <c r="F558" s="43">
        <v>4</v>
      </c>
      <c r="G558" s="43">
        <v>338.73</v>
      </c>
      <c r="H558" s="45">
        <v>0.18</v>
      </c>
      <c r="I558" s="43" t="s">
        <v>1824</v>
      </c>
      <c r="J558" s="43">
        <v>1111.0344</v>
      </c>
    </row>
    <row r="559" spans="1:10">
      <c r="A559" s="43" t="s">
        <v>2383</v>
      </c>
      <c r="B559" s="44">
        <v>45389</v>
      </c>
      <c r="C559" s="43" t="s">
        <v>230</v>
      </c>
      <c r="D559" s="43" t="s">
        <v>1716</v>
      </c>
      <c r="E559" s="43" t="s">
        <v>1804</v>
      </c>
      <c r="F559" s="43">
        <v>3</v>
      </c>
      <c r="G559" s="43">
        <v>366.08</v>
      </c>
      <c r="H559" s="45">
        <v>0.05</v>
      </c>
      <c r="I559" s="43" t="s">
        <v>1824</v>
      </c>
      <c r="J559" s="43">
        <v>1043.328</v>
      </c>
    </row>
    <row r="560" spans="1:10">
      <c r="A560" s="43" t="s">
        <v>2384</v>
      </c>
      <c r="B560" s="44">
        <v>45840</v>
      </c>
      <c r="C560" s="43" t="s">
        <v>372</v>
      </c>
      <c r="D560" s="43" t="s">
        <v>1574</v>
      </c>
      <c r="E560" s="43" t="s">
        <v>1797</v>
      </c>
      <c r="F560" s="43">
        <v>4</v>
      </c>
      <c r="G560" s="43">
        <v>539.48</v>
      </c>
      <c r="H560" s="45">
        <v>0.28000000000000003</v>
      </c>
      <c r="I560" s="43" t="s">
        <v>1829</v>
      </c>
      <c r="J560" s="43">
        <v>1553.7023999999999</v>
      </c>
    </row>
    <row r="561" spans="1:10">
      <c r="A561" s="43" t="s">
        <v>2385</v>
      </c>
      <c r="B561" s="44">
        <v>45256</v>
      </c>
      <c r="C561" s="43" t="s">
        <v>1214</v>
      </c>
      <c r="D561" s="43" t="s">
        <v>1730</v>
      </c>
      <c r="E561" s="43" t="s">
        <v>1804</v>
      </c>
      <c r="F561" s="43">
        <v>1</v>
      </c>
      <c r="G561" s="43">
        <v>499.59</v>
      </c>
      <c r="H561" s="45">
        <v>0.03</v>
      </c>
      <c r="I561" s="43" t="s">
        <v>1829</v>
      </c>
      <c r="J561" s="43">
        <v>484.60230000000001</v>
      </c>
    </row>
    <row r="562" spans="1:10">
      <c r="A562" s="43" t="s">
        <v>2386</v>
      </c>
      <c r="B562" s="44">
        <v>45326</v>
      </c>
      <c r="C562" s="43" t="s">
        <v>619</v>
      </c>
      <c r="D562" s="43" t="s">
        <v>1608</v>
      </c>
      <c r="E562" s="43" t="s">
        <v>1782</v>
      </c>
      <c r="F562" s="43">
        <v>3</v>
      </c>
      <c r="G562" s="43">
        <v>330.04</v>
      </c>
      <c r="H562" s="45">
        <v>0.2</v>
      </c>
      <c r="I562" s="43" t="s">
        <v>1824</v>
      </c>
      <c r="J562" s="43">
        <v>792.09600000000012</v>
      </c>
    </row>
    <row r="563" spans="1:10">
      <c r="A563" s="43" t="s">
        <v>2387</v>
      </c>
      <c r="B563" s="44">
        <v>45459</v>
      </c>
      <c r="C563" s="43" t="s">
        <v>601</v>
      </c>
      <c r="D563" s="43" t="s">
        <v>1570</v>
      </c>
      <c r="E563" s="43" t="s">
        <v>1807</v>
      </c>
      <c r="F563" s="43">
        <v>2</v>
      </c>
      <c r="G563" s="43">
        <v>813.01</v>
      </c>
      <c r="H563" s="45">
        <v>0.06</v>
      </c>
      <c r="I563" s="43" t="s">
        <v>1826</v>
      </c>
      <c r="J563" s="43">
        <v>1528.4588000000001</v>
      </c>
    </row>
    <row r="564" spans="1:10">
      <c r="A564" s="43" t="s">
        <v>2388</v>
      </c>
      <c r="B564" s="44">
        <v>45715</v>
      </c>
      <c r="C564" s="43" t="s">
        <v>110</v>
      </c>
      <c r="D564" s="43" t="s">
        <v>1546</v>
      </c>
      <c r="E564" s="43" t="s">
        <v>1761</v>
      </c>
      <c r="F564" s="43">
        <v>4</v>
      </c>
      <c r="G564" s="43">
        <v>204.8</v>
      </c>
      <c r="H564" s="45">
        <v>0.03</v>
      </c>
      <c r="I564" s="43" t="s">
        <v>1826</v>
      </c>
      <c r="J564" s="43">
        <v>794.62400000000002</v>
      </c>
    </row>
    <row r="565" spans="1:10">
      <c r="A565" s="43" t="s">
        <v>2389</v>
      </c>
      <c r="B565" s="44">
        <v>45223</v>
      </c>
      <c r="C565" s="43" t="s">
        <v>55</v>
      </c>
      <c r="D565" s="43" t="s">
        <v>1551</v>
      </c>
      <c r="E565" s="43" t="s">
        <v>1766</v>
      </c>
      <c r="F565" s="43">
        <v>3</v>
      </c>
      <c r="G565" s="43">
        <v>728.32</v>
      </c>
      <c r="H565" s="45">
        <v>0.01</v>
      </c>
      <c r="I565" s="43" t="s">
        <v>1824</v>
      </c>
      <c r="J565" s="43">
        <v>2163.1104</v>
      </c>
    </row>
    <row r="566" spans="1:10">
      <c r="A566" s="43" t="s">
        <v>2390</v>
      </c>
      <c r="B566" s="44">
        <v>45507</v>
      </c>
      <c r="C566" s="43" t="s">
        <v>1397</v>
      </c>
      <c r="D566" s="43" t="s">
        <v>1666</v>
      </c>
      <c r="E566" s="43" t="s">
        <v>1779</v>
      </c>
      <c r="F566" s="43">
        <v>3</v>
      </c>
      <c r="G566" s="43">
        <v>836.4</v>
      </c>
      <c r="H566" s="45">
        <v>0</v>
      </c>
      <c r="I566" s="43" t="s">
        <v>1824</v>
      </c>
      <c r="J566" s="43">
        <v>2509.1999999999998</v>
      </c>
    </row>
    <row r="567" spans="1:10">
      <c r="A567" s="43" t="s">
        <v>2391</v>
      </c>
      <c r="B567" s="44">
        <v>45843</v>
      </c>
      <c r="C567" s="43" t="s">
        <v>502</v>
      </c>
      <c r="D567" s="43" t="s">
        <v>1728</v>
      </c>
      <c r="E567" s="43" t="s">
        <v>1794</v>
      </c>
      <c r="F567" s="43">
        <v>1</v>
      </c>
      <c r="G567" s="43">
        <v>780.16</v>
      </c>
      <c r="H567" s="45">
        <v>0.02</v>
      </c>
      <c r="I567" s="43" t="s">
        <v>1829</v>
      </c>
      <c r="J567" s="43">
        <v>764.55679999999995</v>
      </c>
    </row>
    <row r="568" spans="1:10">
      <c r="A568" s="43" t="s">
        <v>2392</v>
      </c>
      <c r="B568" s="44">
        <v>45804</v>
      </c>
      <c r="C568" s="43" t="s">
        <v>1449</v>
      </c>
      <c r="D568" s="43" t="s">
        <v>1640</v>
      </c>
      <c r="E568" s="43" t="s">
        <v>1797</v>
      </c>
      <c r="F568" s="43">
        <v>4</v>
      </c>
      <c r="G568" s="43">
        <v>354.12</v>
      </c>
      <c r="H568" s="45">
        <v>0.06</v>
      </c>
      <c r="I568" s="43" t="s">
        <v>1826</v>
      </c>
      <c r="J568" s="43">
        <v>1331.4911999999999</v>
      </c>
    </row>
    <row r="569" spans="1:10">
      <c r="A569" s="43" t="s">
        <v>2393</v>
      </c>
      <c r="B569" s="44">
        <v>45602</v>
      </c>
      <c r="C569" s="43" t="s">
        <v>1397</v>
      </c>
      <c r="D569" s="43" t="s">
        <v>1674</v>
      </c>
      <c r="E569" s="43" t="s">
        <v>1761</v>
      </c>
      <c r="F569" s="43">
        <v>4</v>
      </c>
      <c r="G569" s="43">
        <v>282.48</v>
      </c>
      <c r="H569" s="45">
        <v>0.11</v>
      </c>
      <c r="I569" s="43" t="s">
        <v>1826</v>
      </c>
      <c r="J569" s="43">
        <v>1005.6288</v>
      </c>
    </row>
    <row r="570" spans="1:10">
      <c r="A570" s="43" t="s">
        <v>2394</v>
      </c>
      <c r="B570" s="44">
        <v>45446</v>
      </c>
      <c r="C570" s="43" t="s">
        <v>1032</v>
      </c>
      <c r="D570" s="43" t="s">
        <v>1588</v>
      </c>
      <c r="E570" s="43" t="s">
        <v>1776</v>
      </c>
      <c r="F570" s="43">
        <v>2</v>
      </c>
      <c r="G570" s="43">
        <v>740.68</v>
      </c>
      <c r="H570" s="45">
        <v>0.02</v>
      </c>
      <c r="I570" s="43" t="s">
        <v>1826</v>
      </c>
      <c r="J570" s="43">
        <v>1451.7328</v>
      </c>
    </row>
    <row r="571" spans="1:10">
      <c r="A571" s="43" t="s">
        <v>2395</v>
      </c>
      <c r="B571" s="44">
        <v>45384</v>
      </c>
      <c r="C571" s="43" t="s">
        <v>372</v>
      </c>
      <c r="D571" s="43" t="s">
        <v>1660</v>
      </c>
      <c r="E571" s="43" t="s">
        <v>1786</v>
      </c>
      <c r="F571" s="43">
        <v>3</v>
      </c>
      <c r="G571" s="43">
        <v>600.58000000000004</v>
      </c>
      <c r="H571" s="45">
        <v>0.28999999999999998</v>
      </c>
      <c r="I571" s="43" t="s">
        <v>1829</v>
      </c>
      <c r="J571" s="43">
        <v>1279.2354</v>
      </c>
    </row>
    <row r="572" spans="1:10">
      <c r="A572" s="43" t="s">
        <v>2396</v>
      </c>
      <c r="B572" s="44">
        <v>45348</v>
      </c>
      <c r="C572" s="43" t="s">
        <v>1422</v>
      </c>
      <c r="D572" s="43" t="s">
        <v>1678</v>
      </c>
      <c r="E572" s="43" t="s">
        <v>1766</v>
      </c>
      <c r="F572" s="43">
        <v>3</v>
      </c>
      <c r="G572" s="43">
        <v>345.58</v>
      </c>
      <c r="H572" s="45">
        <v>0.22</v>
      </c>
      <c r="I572" s="43" t="s">
        <v>1824</v>
      </c>
      <c r="J572" s="43">
        <v>808.65719999999999</v>
      </c>
    </row>
    <row r="573" spans="1:10">
      <c r="A573" s="43" t="s">
        <v>2397</v>
      </c>
      <c r="B573" s="44">
        <v>45688</v>
      </c>
      <c r="C573" s="43" t="s">
        <v>902</v>
      </c>
      <c r="D573" s="43" t="s">
        <v>1584</v>
      </c>
      <c r="E573" s="43" t="s">
        <v>1792</v>
      </c>
      <c r="F573" s="43">
        <v>1</v>
      </c>
      <c r="G573" s="43">
        <v>974.52</v>
      </c>
      <c r="H573" s="45">
        <v>0.01</v>
      </c>
      <c r="I573" s="43" t="s">
        <v>1826</v>
      </c>
      <c r="J573" s="43">
        <v>964.77480000000003</v>
      </c>
    </row>
    <row r="574" spans="1:10">
      <c r="A574" s="43" t="s">
        <v>2398</v>
      </c>
      <c r="B574" s="44">
        <v>45249</v>
      </c>
      <c r="C574" s="43" t="s">
        <v>157</v>
      </c>
      <c r="D574" s="43" t="s">
        <v>1582</v>
      </c>
      <c r="E574" s="43" t="s">
        <v>1757</v>
      </c>
      <c r="F574" s="43">
        <v>3</v>
      </c>
      <c r="G574" s="43">
        <v>282.33</v>
      </c>
      <c r="H574" s="45">
        <v>7.0000000000000007E-2</v>
      </c>
      <c r="I574" s="43" t="s">
        <v>1824</v>
      </c>
      <c r="J574" s="43">
        <v>787.70069999999998</v>
      </c>
    </row>
    <row r="575" spans="1:10">
      <c r="A575" s="43" t="s">
        <v>2399</v>
      </c>
      <c r="B575" s="44">
        <v>45726</v>
      </c>
      <c r="C575" s="43" t="s">
        <v>1193</v>
      </c>
      <c r="D575" s="43" t="s">
        <v>1700</v>
      </c>
      <c r="E575" s="43" t="s">
        <v>1813</v>
      </c>
      <c r="F575" s="43">
        <v>4</v>
      </c>
      <c r="G575" s="43">
        <v>158.46</v>
      </c>
      <c r="H575" s="45">
        <v>0.09</v>
      </c>
      <c r="I575" s="43" t="s">
        <v>1826</v>
      </c>
      <c r="J575" s="43">
        <v>576.7944</v>
      </c>
    </row>
    <row r="576" spans="1:10">
      <c r="A576" s="43" t="s">
        <v>2400</v>
      </c>
      <c r="B576" s="44">
        <v>45283</v>
      </c>
      <c r="C576" s="43" t="s">
        <v>1077</v>
      </c>
      <c r="D576" s="43" t="s">
        <v>1658</v>
      </c>
      <c r="E576" s="43" t="s">
        <v>1779</v>
      </c>
      <c r="F576" s="43">
        <v>2</v>
      </c>
      <c r="G576" s="43">
        <v>778.56</v>
      </c>
      <c r="H576" s="45">
        <v>0.11</v>
      </c>
      <c r="I576" s="43" t="s">
        <v>1829</v>
      </c>
      <c r="J576" s="43">
        <v>1385.8368</v>
      </c>
    </row>
    <row r="577" spans="1:10">
      <c r="A577" s="43" t="s">
        <v>2401</v>
      </c>
      <c r="B577" s="44">
        <v>45353</v>
      </c>
      <c r="C577" s="43" t="s">
        <v>761</v>
      </c>
      <c r="D577" s="43" t="s">
        <v>1648</v>
      </c>
      <c r="E577" s="43" t="s">
        <v>1813</v>
      </c>
      <c r="F577" s="43">
        <v>4</v>
      </c>
      <c r="G577" s="43">
        <v>280.16000000000003</v>
      </c>
      <c r="H577" s="45">
        <v>0.18</v>
      </c>
      <c r="I577" s="43" t="s">
        <v>1829</v>
      </c>
      <c r="J577" s="43">
        <v>918.92480000000012</v>
      </c>
    </row>
    <row r="578" spans="1:10">
      <c r="A578" s="43" t="s">
        <v>2402</v>
      </c>
      <c r="B578" s="44">
        <v>45592</v>
      </c>
      <c r="C578" s="43" t="s">
        <v>911</v>
      </c>
      <c r="D578" s="43" t="s">
        <v>1690</v>
      </c>
      <c r="E578" s="43" t="s">
        <v>1797</v>
      </c>
      <c r="F578" s="43">
        <v>2</v>
      </c>
      <c r="G578" s="43">
        <v>649.54999999999995</v>
      </c>
      <c r="H578" s="45">
        <v>0.28999999999999998</v>
      </c>
      <c r="I578" s="43" t="s">
        <v>1826</v>
      </c>
      <c r="J578" s="43">
        <v>922.36099999999988</v>
      </c>
    </row>
    <row r="579" spans="1:10">
      <c r="A579" s="43" t="s">
        <v>2403</v>
      </c>
      <c r="B579" s="44">
        <v>45360</v>
      </c>
      <c r="C579" s="43" t="s">
        <v>40</v>
      </c>
      <c r="D579" s="43" t="s">
        <v>1724</v>
      </c>
      <c r="E579" s="43" t="s">
        <v>1761</v>
      </c>
      <c r="F579" s="43">
        <v>2</v>
      </c>
      <c r="G579" s="43">
        <v>994.32</v>
      </c>
      <c r="H579" s="45">
        <v>0.27</v>
      </c>
      <c r="I579" s="43" t="s">
        <v>1826</v>
      </c>
      <c r="J579" s="43">
        <v>1451.7072000000001</v>
      </c>
    </row>
    <row r="580" spans="1:10">
      <c r="A580" s="43" t="s">
        <v>2404</v>
      </c>
      <c r="B580" s="44">
        <v>45649</v>
      </c>
      <c r="C580" s="43" t="s">
        <v>722</v>
      </c>
      <c r="D580" s="43" t="s">
        <v>1710</v>
      </c>
      <c r="E580" s="43" t="s">
        <v>1794</v>
      </c>
      <c r="F580" s="43">
        <v>1</v>
      </c>
      <c r="G580" s="43">
        <v>64.94</v>
      </c>
      <c r="H580" s="45">
        <v>0.21</v>
      </c>
      <c r="I580" s="43" t="s">
        <v>1826</v>
      </c>
      <c r="J580" s="43">
        <v>51.302599999999998</v>
      </c>
    </row>
    <row r="581" spans="1:10">
      <c r="A581" s="43" t="s">
        <v>2405</v>
      </c>
      <c r="B581" s="44">
        <v>45709</v>
      </c>
      <c r="C581" s="43" t="s">
        <v>464</v>
      </c>
      <c r="D581" s="43" t="s">
        <v>1626</v>
      </c>
      <c r="E581" s="43" t="s">
        <v>1779</v>
      </c>
      <c r="F581" s="43">
        <v>2</v>
      </c>
      <c r="G581" s="43">
        <v>507.66</v>
      </c>
      <c r="H581" s="45">
        <v>0</v>
      </c>
      <c r="I581" s="43" t="s">
        <v>1829</v>
      </c>
      <c r="J581" s="43">
        <v>1015.32</v>
      </c>
    </row>
    <row r="582" spans="1:10">
      <c r="A582" s="43" t="s">
        <v>2406</v>
      </c>
      <c r="B582" s="44">
        <v>45273</v>
      </c>
      <c r="C582" s="43" t="s">
        <v>776</v>
      </c>
      <c r="D582" s="43" t="s">
        <v>1710</v>
      </c>
      <c r="E582" s="43" t="s">
        <v>1769</v>
      </c>
      <c r="F582" s="43">
        <v>4</v>
      </c>
      <c r="G582" s="43">
        <v>968.27</v>
      </c>
      <c r="H582" s="45">
        <v>0.03</v>
      </c>
      <c r="I582" s="43" t="s">
        <v>1826</v>
      </c>
      <c r="J582" s="43">
        <v>3756.8876</v>
      </c>
    </row>
    <row r="583" spans="1:10">
      <c r="A583" s="43" t="s">
        <v>2407</v>
      </c>
      <c r="B583" s="44">
        <v>45250</v>
      </c>
      <c r="C583" s="43" t="s">
        <v>78</v>
      </c>
      <c r="D583" s="43" t="s">
        <v>1724</v>
      </c>
      <c r="E583" s="43" t="s">
        <v>1773</v>
      </c>
      <c r="F583" s="43">
        <v>4</v>
      </c>
      <c r="G583" s="43">
        <v>510.33</v>
      </c>
      <c r="H583" s="45">
        <v>0.2</v>
      </c>
      <c r="I583" s="43" t="s">
        <v>1826</v>
      </c>
      <c r="J583" s="43">
        <v>1633.056</v>
      </c>
    </row>
    <row r="584" spans="1:10">
      <c r="A584" s="43" t="s">
        <v>2408</v>
      </c>
      <c r="B584" s="44">
        <v>45539</v>
      </c>
      <c r="C584" s="43" t="s">
        <v>55</v>
      </c>
      <c r="D584" s="43" t="s">
        <v>1636</v>
      </c>
      <c r="E584" s="43" t="s">
        <v>1813</v>
      </c>
      <c r="F584" s="43">
        <v>2</v>
      </c>
      <c r="G584" s="43">
        <v>156.72999999999999</v>
      </c>
      <c r="H584" s="45">
        <v>0.18</v>
      </c>
      <c r="I584" s="43" t="s">
        <v>1829</v>
      </c>
      <c r="J584" s="43">
        <v>257.03719999999998</v>
      </c>
    </row>
    <row r="585" spans="1:10">
      <c r="A585" s="43" t="s">
        <v>2409</v>
      </c>
      <c r="B585" s="44">
        <v>45810</v>
      </c>
      <c r="C585" s="43" t="s">
        <v>481</v>
      </c>
      <c r="D585" s="43" t="s">
        <v>1746</v>
      </c>
      <c r="E585" s="43" t="s">
        <v>1789</v>
      </c>
      <c r="F585" s="43">
        <v>3</v>
      </c>
      <c r="G585" s="43">
        <v>53.83</v>
      </c>
      <c r="H585" s="45">
        <v>0.24</v>
      </c>
      <c r="I585" s="43" t="s">
        <v>1824</v>
      </c>
      <c r="J585" s="43">
        <v>122.7324</v>
      </c>
    </row>
    <row r="586" spans="1:10">
      <c r="A586" s="43" t="s">
        <v>2410</v>
      </c>
      <c r="B586" s="44">
        <v>45350</v>
      </c>
      <c r="C586" s="43" t="s">
        <v>1178</v>
      </c>
      <c r="D586" s="43" t="s">
        <v>1704</v>
      </c>
      <c r="E586" s="43" t="s">
        <v>1769</v>
      </c>
      <c r="F586" s="43">
        <v>1</v>
      </c>
      <c r="G586" s="43">
        <v>34.71</v>
      </c>
      <c r="H586" s="45">
        <v>0.1</v>
      </c>
      <c r="I586" s="43" t="s">
        <v>1829</v>
      </c>
      <c r="J586" s="43">
        <v>31.239000000000001</v>
      </c>
    </row>
    <row r="587" spans="1:10">
      <c r="A587" s="43" t="s">
        <v>2411</v>
      </c>
      <c r="B587" s="44">
        <v>45633</v>
      </c>
      <c r="C587" s="43" t="s">
        <v>737</v>
      </c>
      <c r="D587" s="43" t="s">
        <v>1702</v>
      </c>
      <c r="E587" s="43" t="s">
        <v>1757</v>
      </c>
      <c r="F587" s="43">
        <v>2</v>
      </c>
      <c r="G587" s="43">
        <v>829.15</v>
      </c>
      <c r="H587" s="45">
        <v>0.11</v>
      </c>
      <c r="I587" s="43" t="s">
        <v>1826</v>
      </c>
      <c r="J587" s="43">
        <v>1475.8869999999999</v>
      </c>
    </row>
    <row r="588" spans="1:10">
      <c r="A588" s="43" t="s">
        <v>2412</v>
      </c>
      <c r="B588" s="44">
        <v>45798</v>
      </c>
      <c r="C588" s="43" t="s">
        <v>842</v>
      </c>
      <c r="D588" s="43" t="s">
        <v>1744</v>
      </c>
      <c r="E588" s="43" t="s">
        <v>1766</v>
      </c>
      <c r="F588" s="43">
        <v>2</v>
      </c>
      <c r="G588" s="43">
        <v>481.86</v>
      </c>
      <c r="H588" s="45">
        <v>0.1</v>
      </c>
      <c r="I588" s="43" t="s">
        <v>1829</v>
      </c>
      <c r="J588" s="43">
        <v>867.34800000000007</v>
      </c>
    </row>
    <row r="589" spans="1:10">
      <c r="A589" s="43" t="s">
        <v>2413</v>
      </c>
      <c r="B589" s="44">
        <v>45354</v>
      </c>
      <c r="C589" s="43" t="s">
        <v>496</v>
      </c>
      <c r="D589" s="43" t="s">
        <v>1652</v>
      </c>
      <c r="E589" s="43" t="s">
        <v>1779</v>
      </c>
      <c r="F589" s="43">
        <v>4</v>
      </c>
      <c r="G589" s="43">
        <v>915.17</v>
      </c>
      <c r="H589" s="45">
        <v>0.19</v>
      </c>
      <c r="I589" s="43" t="s">
        <v>1829</v>
      </c>
      <c r="J589" s="43">
        <v>2965.1507999999999</v>
      </c>
    </row>
    <row r="590" spans="1:10">
      <c r="A590" s="43" t="s">
        <v>2414</v>
      </c>
      <c r="B590" s="44">
        <v>45357</v>
      </c>
      <c r="C590" s="43" t="s">
        <v>696</v>
      </c>
      <c r="D590" s="43" t="s">
        <v>1690</v>
      </c>
      <c r="E590" s="43" t="s">
        <v>1810</v>
      </c>
      <c r="F590" s="43">
        <v>1</v>
      </c>
      <c r="G590" s="43">
        <v>250.95</v>
      </c>
      <c r="H590" s="45">
        <v>0.03</v>
      </c>
      <c r="I590" s="43" t="s">
        <v>1826</v>
      </c>
      <c r="J590" s="43">
        <v>243.42150000000001</v>
      </c>
    </row>
    <row r="591" spans="1:10">
      <c r="A591" s="43" t="s">
        <v>2415</v>
      </c>
      <c r="B591" s="44">
        <v>45257</v>
      </c>
      <c r="C591" s="43" t="s">
        <v>1023</v>
      </c>
      <c r="D591" s="43" t="s">
        <v>1740</v>
      </c>
      <c r="E591" s="43" t="s">
        <v>1773</v>
      </c>
      <c r="F591" s="43">
        <v>3</v>
      </c>
      <c r="G591" s="43">
        <v>882.84</v>
      </c>
      <c r="H591" s="45">
        <v>0.1</v>
      </c>
      <c r="I591" s="43" t="s">
        <v>1824</v>
      </c>
      <c r="J591" s="43">
        <v>2383.6680000000001</v>
      </c>
    </row>
    <row r="592" spans="1:10">
      <c r="A592" s="43" t="s">
        <v>2416</v>
      </c>
      <c r="B592" s="44">
        <v>45702</v>
      </c>
      <c r="C592" s="43" t="s">
        <v>470</v>
      </c>
      <c r="D592" s="43" t="s">
        <v>1586</v>
      </c>
      <c r="E592" s="43" t="s">
        <v>1810</v>
      </c>
      <c r="F592" s="43">
        <v>4</v>
      </c>
      <c r="G592" s="43">
        <v>573.37</v>
      </c>
      <c r="H592" s="45">
        <v>0.04</v>
      </c>
      <c r="I592" s="43" t="s">
        <v>1829</v>
      </c>
      <c r="J592" s="43">
        <v>2201.7408</v>
      </c>
    </row>
    <row r="593" spans="1:10">
      <c r="A593" s="43" t="s">
        <v>2417</v>
      </c>
      <c r="B593" s="44">
        <v>45318</v>
      </c>
      <c r="C593" s="43" t="s">
        <v>218</v>
      </c>
      <c r="D593" s="43" t="s">
        <v>1612</v>
      </c>
      <c r="E593" s="43" t="s">
        <v>1794</v>
      </c>
      <c r="F593" s="43">
        <v>3</v>
      </c>
      <c r="G593" s="43">
        <v>622.72</v>
      </c>
      <c r="H593" s="45">
        <v>0.04</v>
      </c>
      <c r="I593" s="43" t="s">
        <v>1824</v>
      </c>
      <c r="J593" s="43">
        <v>1793.4336000000001</v>
      </c>
    </row>
    <row r="594" spans="1:10">
      <c r="A594" s="43" t="s">
        <v>2418</v>
      </c>
      <c r="B594" s="44">
        <v>45943</v>
      </c>
      <c r="C594" s="43" t="s">
        <v>1211</v>
      </c>
      <c r="D594" s="43" t="s">
        <v>1732</v>
      </c>
      <c r="E594" s="43" t="s">
        <v>1807</v>
      </c>
      <c r="F594" s="43">
        <v>3</v>
      </c>
      <c r="G594" s="43">
        <v>259.74</v>
      </c>
      <c r="H594" s="45">
        <v>0.24</v>
      </c>
      <c r="I594" s="43" t="s">
        <v>1824</v>
      </c>
      <c r="J594" s="43">
        <v>592.20720000000006</v>
      </c>
    </row>
    <row r="595" spans="1:10">
      <c r="A595" s="43" t="s">
        <v>2419</v>
      </c>
      <c r="B595" s="44">
        <v>45769</v>
      </c>
      <c r="C595" s="43" t="s">
        <v>205</v>
      </c>
      <c r="D595" s="43" t="s">
        <v>1604</v>
      </c>
      <c r="E595" s="43" t="s">
        <v>1797</v>
      </c>
      <c r="F595" s="43">
        <v>4</v>
      </c>
      <c r="G595" s="43">
        <v>951.09</v>
      </c>
      <c r="H595" s="45">
        <v>0.14000000000000001</v>
      </c>
      <c r="I595" s="43" t="s">
        <v>1829</v>
      </c>
      <c r="J595" s="43">
        <v>3271.7496000000001</v>
      </c>
    </row>
    <row r="596" spans="1:10">
      <c r="A596" s="43" t="s">
        <v>2420</v>
      </c>
      <c r="B596" s="44">
        <v>45765</v>
      </c>
      <c r="C596" s="43" t="s">
        <v>651</v>
      </c>
      <c r="D596" s="43" t="s">
        <v>1746</v>
      </c>
      <c r="E596" s="43" t="s">
        <v>1761</v>
      </c>
      <c r="F596" s="43">
        <v>1</v>
      </c>
      <c r="G596" s="43">
        <v>71.709999999999994</v>
      </c>
      <c r="H596" s="45">
        <v>0.23</v>
      </c>
      <c r="I596" s="43" t="s">
        <v>1829</v>
      </c>
      <c r="J596" s="43">
        <v>55.216700000000003</v>
      </c>
    </row>
    <row r="597" spans="1:10">
      <c r="A597" s="43" t="s">
        <v>2421</v>
      </c>
      <c r="B597" s="44">
        <v>45891</v>
      </c>
      <c r="C597" s="43" t="s">
        <v>574</v>
      </c>
      <c r="D597" s="43" t="s">
        <v>1588</v>
      </c>
      <c r="E597" s="43" t="s">
        <v>1779</v>
      </c>
      <c r="F597" s="43">
        <v>4</v>
      </c>
      <c r="G597" s="43">
        <v>894.93</v>
      </c>
      <c r="H597" s="45">
        <v>0.05</v>
      </c>
      <c r="I597" s="43" t="s">
        <v>1829</v>
      </c>
      <c r="J597" s="43">
        <v>3400.733999999999</v>
      </c>
    </row>
    <row r="598" spans="1:10">
      <c r="A598" s="43" t="s">
        <v>2422</v>
      </c>
      <c r="B598" s="44">
        <v>45842</v>
      </c>
      <c r="C598" s="43" t="s">
        <v>660</v>
      </c>
      <c r="D598" s="43" t="s">
        <v>1704</v>
      </c>
      <c r="E598" s="43" t="s">
        <v>1782</v>
      </c>
      <c r="F598" s="43">
        <v>4</v>
      </c>
      <c r="G598" s="43">
        <v>870.18</v>
      </c>
      <c r="H598" s="45">
        <v>0.13</v>
      </c>
      <c r="I598" s="43" t="s">
        <v>1829</v>
      </c>
      <c r="J598" s="43">
        <v>3028.2264</v>
      </c>
    </row>
    <row r="599" spans="1:10">
      <c r="A599" s="43" t="s">
        <v>2423</v>
      </c>
      <c r="B599" s="44">
        <v>45382</v>
      </c>
      <c r="C599" s="43" t="s">
        <v>884</v>
      </c>
      <c r="D599" s="43" t="s">
        <v>1676</v>
      </c>
      <c r="E599" s="43" t="s">
        <v>1761</v>
      </c>
      <c r="F599" s="43">
        <v>2</v>
      </c>
      <c r="G599" s="43">
        <v>552.72</v>
      </c>
      <c r="H599" s="45">
        <v>0.06</v>
      </c>
      <c r="I599" s="43" t="s">
        <v>1826</v>
      </c>
      <c r="J599" s="43">
        <v>1039.1135999999999</v>
      </c>
    </row>
    <row r="600" spans="1:10">
      <c r="A600" s="43" t="s">
        <v>2424</v>
      </c>
      <c r="B600" s="44">
        <v>45236</v>
      </c>
      <c r="C600" s="43" t="s">
        <v>788</v>
      </c>
      <c r="D600" s="43" t="s">
        <v>1626</v>
      </c>
      <c r="E600" s="43" t="s">
        <v>1782</v>
      </c>
      <c r="F600" s="43">
        <v>3</v>
      </c>
      <c r="G600" s="43">
        <v>700.43</v>
      </c>
      <c r="H600" s="45">
        <v>0.01</v>
      </c>
      <c r="I600" s="43" t="s">
        <v>1829</v>
      </c>
      <c r="J600" s="43">
        <v>2080.2770999999998</v>
      </c>
    </row>
    <row r="601" spans="1:10">
      <c r="A601" s="43" t="s">
        <v>2425</v>
      </c>
      <c r="B601" s="44">
        <v>45806</v>
      </c>
      <c r="C601" s="43" t="s">
        <v>1065</v>
      </c>
      <c r="D601" s="43" t="s">
        <v>1565</v>
      </c>
      <c r="E601" s="43" t="s">
        <v>1761</v>
      </c>
      <c r="F601" s="43">
        <v>2</v>
      </c>
      <c r="G601" s="43">
        <v>823.03</v>
      </c>
      <c r="H601" s="45">
        <v>0.18</v>
      </c>
      <c r="I601" s="43" t="s">
        <v>1826</v>
      </c>
      <c r="J601" s="43">
        <v>1349.7692</v>
      </c>
    </row>
    <row r="602" spans="1:10">
      <c r="A602" s="43" t="s">
        <v>2426</v>
      </c>
      <c r="B602" s="44">
        <v>45401</v>
      </c>
      <c r="C602" s="43" t="s">
        <v>815</v>
      </c>
      <c r="D602" s="43" t="s">
        <v>1732</v>
      </c>
      <c r="E602" s="43" t="s">
        <v>1776</v>
      </c>
      <c r="F602" s="43">
        <v>1</v>
      </c>
      <c r="G602" s="43">
        <v>117.37</v>
      </c>
      <c r="H602" s="45">
        <v>0.21</v>
      </c>
      <c r="I602" s="43" t="s">
        <v>1824</v>
      </c>
      <c r="J602" s="43">
        <v>92.722300000000004</v>
      </c>
    </row>
    <row r="603" spans="1:10">
      <c r="A603" s="43" t="s">
        <v>2427</v>
      </c>
      <c r="B603" s="44">
        <v>45716</v>
      </c>
      <c r="C603" s="43" t="s">
        <v>369</v>
      </c>
      <c r="D603" s="43" t="s">
        <v>1660</v>
      </c>
      <c r="E603" s="43" t="s">
        <v>1757</v>
      </c>
      <c r="F603" s="43">
        <v>4</v>
      </c>
      <c r="G603" s="43">
        <v>165.37</v>
      </c>
      <c r="H603" s="45">
        <v>0.28999999999999998</v>
      </c>
      <c r="I603" s="43" t="s">
        <v>1824</v>
      </c>
      <c r="J603" s="43">
        <v>469.6508</v>
      </c>
    </row>
    <row r="604" spans="1:10">
      <c r="A604" s="43" t="s">
        <v>2428</v>
      </c>
      <c r="B604" s="44">
        <v>45718</v>
      </c>
      <c r="C604" s="43" t="s">
        <v>1181</v>
      </c>
      <c r="D604" s="43" t="s">
        <v>1557</v>
      </c>
      <c r="E604" s="43" t="s">
        <v>1789</v>
      </c>
      <c r="F604" s="43">
        <v>3</v>
      </c>
      <c r="G604" s="43">
        <v>483.06</v>
      </c>
      <c r="H604" s="45">
        <v>0.05</v>
      </c>
      <c r="I604" s="43" t="s">
        <v>1824</v>
      </c>
      <c r="J604" s="43">
        <v>1376.721</v>
      </c>
    </row>
    <row r="605" spans="1:10">
      <c r="A605" s="43" t="s">
        <v>2429</v>
      </c>
      <c r="B605" s="44">
        <v>45379</v>
      </c>
      <c r="C605" s="43" t="s">
        <v>929</v>
      </c>
      <c r="D605" s="43" t="s">
        <v>1710</v>
      </c>
      <c r="E605" s="43" t="s">
        <v>1779</v>
      </c>
      <c r="F605" s="43">
        <v>4</v>
      </c>
      <c r="G605" s="43">
        <v>262.05</v>
      </c>
      <c r="H605" s="45">
        <v>0.24</v>
      </c>
      <c r="I605" s="43" t="s">
        <v>1826</v>
      </c>
      <c r="J605" s="43">
        <v>796.63200000000006</v>
      </c>
    </row>
    <row r="606" spans="1:10">
      <c r="A606" s="43" t="s">
        <v>2430</v>
      </c>
      <c r="B606" s="44">
        <v>45635</v>
      </c>
      <c r="C606" s="43" t="s">
        <v>1428</v>
      </c>
      <c r="D606" s="43" t="s">
        <v>1576</v>
      </c>
      <c r="E606" s="43" t="s">
        <v>1799</v>
      </c>
      <c r="F606" s="43">
        <v>3</v>
      </c>
      <c r="G606" s="43">
        <v>970.89</v>
      </c>
      <c r="H606" s="45">
        <v>0.11</v>
      </c>
      <c r="I606" s="43" t="s">
        <v>1829</v>
      </c>
      <c r="J606" s="43">
        <v>2592.2763</v>
      </c>
    </row>
    <row r="607" spans="1:10">
      <c r="A607" s="43" t="s">
        <v>2431</v>
      </c>
      <c r="B607" s="44">
        <v>45222</v>
      </c>
      <c r="C607" s="43" t="s">
        <v>702</v>
      </c>
      <c r="D607" s="43" t="s">
        <v>1692</v>
      </c>
      <c r="E607" s="43" t="s">
        <v>1752</v>
      </c>
      <c r="F607" s="43">
        <v>1</v>
      </c>
      <c r="G607" s="43">
        <v>61.11</v>
      </c>
      <c r="H607" s="45">
        <v>0.1</v>
      </c>
      <c r="I607" s="43" t="s">
        <v>1826</v>
      </c>
      <c r="J607" s="43">
        <v>54.999000000000002</v>
      </c>
    </row>
    <row r="608" spans="1:10">
      <c r="A608" s="43" t="s">
        <v>2432</v>
      </c>
      <c r="B608" s="44">
        <v>45555</v>
      </c>
      <c r="C608" s="43" t="s">
        <v>121</v>
      </c>
      <c r="D608" s="43" t="s">
        <v>1602</v>
      </c>
      <c r="E608" s="43" t="s">
        <v>1782</v>
      </c>
      <c r="F608" s="43">
        <v>3</v>
      </c>
      <c r="G608" s="43">
        <v>827.88</v>
      </c>
      <c r="H608" s="45">
        <v>0.19</v>
      </c>
      <c r="I608" s="43" t="s">
        <v>1826</v>
      </c>
      <c r="J608" s="43">
        <v>2011.7483999999999</v>
      </c>
    </row>
    <row r="609" spans="1:10">
      <c r="A609" s="43" t="s">
        <v>2433</v>
      </c>
      <c r="B609" s="44">
        <v>45583</v>
      </c>
      <c r="C609" s="43" t="s">
        <v>1334</v>
      </c>
      <c r="D609" s="43" t="s">
        <v>1722</v>
      </c>
      <c r="E609" s="43" t="s">
        <v>1797</v>
      </c>
      <c r="F609" s="43">
        <v>3</v>
      </c>
      <c r="G609" s="43">
        <v>926.85</v>
      </c>
      <c r="H609" s="45">
        <v>0.18</v>
      </c>
      <c r="I609" s="43" t="s">
        <v>1829</v>
      </c>
      <c r="J609" s="43">
        <v>2280.0509999999999</v>
      </c>
    </row>
    <row r="610" spans="1:10">
      <c r="A610" s="43" t="s">
        <v>2434</v>
      </c>
      <c r="B610" s="44">
        <v>45662</v>
      </c>
      <c r="C610" s="43" t="s">
        <v>999</v>
      </c>
      <c r="D610" s="43" t="s">
        <v>1568</v>
      </c>
      <c r="E610" s="43" t="s">
        <v>1799</v>
      </c>
      <c r="F610" s="43">
        <v>1</v>
      </c>
      <c r="G610" s="43">
        <v>874.59</v>
      </c>
      <c r="H610" s="45">
        <v>0.28999999999999998</v>
      </c>
      <c r="I610" s="43" t="s">
        <v>1826</v>
      </c>
      <c r="J610" s="43">
        <v>620.95889999999997</v>
      </c>
    </row>
    <row r="611" spans="1:10">
      <c r="A611" s="43" t="s">
        <v>2435</v>
      </c>
      <c r="B611" s="44">
        <v>45921</v>
      </c>
      <c r="C611" s="43" t="s">
        <v>1449</v>
      </c>
      <c r="D611" s="43" t="s">
        <v>1578</v>
      </c>
      <c r="E611" s="43" t="s">
        <v>1757</v>
      </c>
      <c r="F611" s="43">
        <v>4</v>
      </c>
      <c r="G611" s="43">
        <v>479.11</v>
      </c>
      <c r="H611" s="45">
        <v>0.24</v>
      </c>
      <c r="I611" s="43" t="s">
        <v>1826</v>
      </c>
      <c r="J611" s="43">
        <v>1456.4944</v>
      </c>
    </row>
    <row r="612" spans="1:10">
      <c r="A612" s="43" t="s">
        <v>2436</v>
      </c>
      <c r="B612" s="44">
        <v>45490</v>
      </c>
      <c r="C612" s="43" t="s">
        <v>693</v>
      </c>
      <c r="D612" s="43" t="s">
        <v>1612</v>
      </c>
      <c r="E612" s="43" t="s">
        <v>1807</v>
      </c>
      <c r="F612" s="43">
        <v>3</v>
      </c>
      <c r="G612" s="43">
        <v>182.91</v>
      </c>
      <c r="H612" s="45">
        <v>0.28999999999999998</v>
      </c>
      <c r="I612" s="43" t="s">
        <v>1824</v>
      </c>
      <c r="J612" s="43">
        <v>389.59829999999999</v>
      </c>
    </row>
    <row r="613" spans="1:10">
      <c r="A613" s="43" t="s">
        <v>2437</v>
      </c>
      <c r="B613" s="44">
        <v>45652</v>
      </c>
      <c r="C613" s="43" t="s">
        <v>866</v>
      </c>
      <c r="D613" s="43" t="s">
        <v>1616</v>
      </c>
      <c r="E613" s="43" t="s">
        <v>1773</v>
      </c>
      <c r="F613" s="43">
        <v>4</v>
      </c>
      <c r="G613" s="43">
        <v>745.51</v>
      </c>
      <c r="H613" s="45">
        <v>0.05</v>
      </c>
      <c r="I613" s="43" t="s">
        <v>1824</v>
      </c>
      <c r="J613" s="43">
        <v>2832.9380000000001</v>
      </c>
    </row>
    <row r="614" spans="1:10">
      <c r="A614" s="43" t="s">
        <v>2438</v>
      </c>
      <c r="B614" s="44">
        <v>45598</v>
      </c>
      <c r="C614" s="43" t="s">
        <v>1481</v>
      </c>
      <c r="D614" s="43" t="s">
        <v>1724</v>
      </c>
      <c r="E614" s="43" t="s">
        <v>1801</v>
      </c>
      <c r="F614" s="43">
        <v>3</v>
      </c>
      <c r="G614" s="43">
        <v>920.61</v>
      </c>
      <c r="H614" s="45">
        <v>0.04</v>
      </c>
      <c r="I614" s="43" t="s">
        <v>1824</v>
      </c>
      <c r="J614" s="43">
        <v>2651.3568</v>
      </c>
    </row>
    <row r="615" spans="1:10">
      <c r="A615" s="43" t="s">
        <v>2439</v>
      </c>
      <c r="B615" s="44">
        <v>45772</v>
      </c>
      <c r="C615" s="43" t="s">
        <v>1319</v>
      </c>
      <c r="D615" s="43" t="s">
        <v>1698</v>
      </c>
      <c r="E615" s="43" t="s">
        <v>1789</v>
      </c>
      <c r="F615" s="43">
        <v>4</v>
      </c>
      <c r="G615" s="43">
        <v>659.03</v>
      </c>
      <c r="H615" s="45">
        <v>0.15</v>
      </c>
      <c r="I615" s="43" t="s">
        <v>1824</v>
      </c>
      <c r="J615" s="43">
        <v>2240.7020000000002</v>
      </c>
    </row>
    <row r="616" spans="1:10">
      <c r="A616" s="43" t="s">
        <v>2440</v>
      </c>
      <c r="B616" s="44">
        <v>45338</v>
      </c>
      <c r="C616" s="43" t="s">
        <v>1510</v>
      </c>
      <c r="D616" s="43" t="s">
        <v>1565</v>
      </c>
      <c r="E616" s="43" t="s">
        <v>1761</v>
      </c>
      <c r="F616" s="43">
        <v>1</v>
      </c>
      <c r="G616" s="43">
        <v>312.91000000000003</v>
      </c>
      <c r="H616" s="45">
        <v>0.12</v>
      </c>
      <c r="I616" s="43" t="s">
        <v>1826</v>
      </c>
      <c r="J616" s="43">
        <v>275.36079999999998</v>
      </c>
    </row>
    <row r="617" spans="1:10">
      <c r="A617" s="43" t="s">
        <v>2441</v>
      </c>
      <c r="B617" s="44">
        <v>45524</v>
      </c>
      <c r="C617" s="43" t="s">
        <v>735</v>
      </c>
      <c r="D617" s="43" t="s">
        <v>1572</v>
      </c>
      <c r="E617" s="43" t="s">
        <v>1810</v>
      </c>
      <c r="F617" s="43">
        <v>4</v>
      </c>
      <c r="G617" s="43">
        <v>705.64</v>
      </c>
      <c r="H617" s="45">
        <v>0.11</v>
      </c>
      <c r="I617" s="43" t="s">
        <v>1826</v>
      </c>
      <c r="J617" s="43">
        <v>2512.0783999999999</v>
      </c>
    </row>
    <row r="618" spans="1:10">
      <c r="A618" s="43" t="s">
        <v>2442</v>
      </c>
      <c r="B618" s="44">
        <v>45497</v>
      </c>
      <c r="C618" s="43" t="s">
        <v>487</v>
      </c>
      <c r="D618" s="43" t="s">
        <v>1565</v>
      </c>
      <c r="E618" s="43" t="s">
        <v>1789</v>
      </c>
      <c r="F618" s="43">
        <v>4</v>
      </c>
      <c r="G618" s="43">
        <v>386.41</v>
      </c>
      <c r="H618" s="45">
        <v>0.13</v>
      </c>
      <c r="I618" s="43" t="s">
        <v>1829</v>
      </c>
      <c r="J618" s="43">
        <v>1344.7067999999999</v>
      </c>
    </row>
    <row r="619" spans="1:10">
      <c r="A619" s="43" t="s">
        <v>2443</v>
      </c>
      <c r="B619" s="44">
        <v>45534</v>
      </c>
      <c r="C619" s="43" t="s">
        <v>121</v>
      </c>
      <c r="D619" s="43" t="s">
        <v>1736</v>
      </c>
      <c r="E619" s="43" t="s">
        <v>1792</v>
      </c>
      <c r="F619" s="43">
        <v>3</v>
      </c>
      <c r="G619" s="43">
        <v>265.89</v>
      </c>
      <c r="H619" s="45">
        <v>0.08</v>
      </c>
      <c r="I619" s="43" t="s">
        <v>1829</v>
      </c>
      <c r="J619" s="43">
        <v>733.85640000000001</v>
      </c>
    </row>
    <row r="620" spans="1:10">
      <c r="A620" s="43" t="s">
        <v>2444</v>
      </c>
      <c r="B620" s="44">
        <v>45925</v>
      </c>
      <c r="C620" s="43" t="s">
        <v>275</v>
      </c>
      <c r="D620" s="43" t="s">
        <v>1608</v>
      </c>
      <c r="E620" s="43" t="s">
        <v>1804</v>
      </c>
      <c r="F620" s="43">
        <v>1</v>
      </c>
      <c r="G620" s="43">
        <v>703.16</v>
      </c>
      <c r="H620" s="45">
        <v>0.28999999999999998</v>
      </c>
      <c r="I620" s="43" t="s">
        <v>1824</v>
      </c>
      <c r="J620" s="43">
        <v>499.24360000000001</v>
      </c>
    </row>
    <row r="621" spans="1:10">
      <c r="A621" s="43" t="s">
        <v>2445</v>
      </c>
      <c r="B621" s="44">
        <v>45765</v>
      </c>
      <c r="C621" s="43" t="s">
        <v>1452</v>
      </c>
      <c r="D621" s="43" t="s">
        <v>1742</v>
      </c>
      <c r="E621" s="43" t="s">
        <v>1797</v>
      </c>
      <c r="F621" s="43">
        <v>2</v>
      </c>
      <c r="G621" s="43">
        <v>394.5</v>
      </c>
      <c r="H621" s="45">
        <v>0.28999999999999998</v>
      </c>
      <c r="I621" s="43" t="s">
        <v>1829</v>
      </c>
      <c r="J621" s="43">
        <v>560.18999999999994</v>
      </c>
    </row>
    <row r="622" spans="1:10">
      <c r="A622" s="43" t="s">
        <v>2446</v>
      </c>
      <c r="B622" s="44">
        <v>45882</v>
      </c>
      <c r="C622" s="43" t="s">
        <v>408</v>
      </c>
      <c r="D622" s="43" t="s">
        <v>1742</v>
      </c>
      <c r="E622" s="43" t="s">
        <v>1779</v>
      </c>
      <c r="F622" s="43">
        <v>3</v>
      </c>
      <c r="G622" s="43">
        <v>411.25</v>
      </c>
      <c r="H622" s="45">
        <v>0.05</v>
      </c>
      <c r="I622" s="43" t="s">
        <v>1824</v>
      </c>
      <c r="J622" s="43">
        <v>1172.0625</v>
      </c>
    </row>
    <row r="623" spans="1:10">
      <c r="A623" s="43" t="s">
        <v>2447</v>
      </c>
      <c r="B623" s="44">
        <v>45923</v>
      </c>
      <c r="C623" s="43" t="s">
        <v>1107</v>
      </c>
      <c r="D623" s="43" t="s">
        <v>1644</v>
      </c>
      <c r="E623" s="43" t="s">
        <v>1761</v>
      </c>
      <c r="F623" s="43">
        <v>4</v>
      </c>
      <c r="G623" s="43">
        <v>395.45</v>
      </c>
      <c r="H623" s="45">
        <v>0.01</v>
      </c>
      <c r="I623" s="43" t="s">
        <v>1824</v>
      </c>
      <c r="J623" s="43">
        <v>1565.982</v>
      </c>
    </row>
    <row r="624" spans="1:10">
      <c r="A624" s="43" t="s">
        <v>2448</v>
      </c>
      <c r="B624" s="44">
        <v>45421</v>
      </c>
      <c r="C624" s="43" t="s">
        <v>144</v>
      </c>
      <c r="D624" s="43" t="s">
        <v>1728</v>
      </c>
      <c r="E624" s="43" t="s">
        <v>1773</v>
      </c>
      <c r="F624" s="43">
        <v>2</v>
      </c>
      <c r="G624" s="43">
        <v>678.98</v>
      </c>
      <c r="H624" s="45">
        <v>0.23</v>
      </c>
      <c r="I624" s="43" t="s">
        <v>1824</v>
      </c>
      <c r="J624" s="43">
        <v>1045.6292000000001</v>
      </c>
    </row>
    <row r="625" spans="1:10">
      <c r="A625" s="43" t="s">
        <v>2449</v>
      </c>
      <c r="B625" s="44">
        <v>45608</v>
      </c>
      <c r="C625" s="43" t="s">
        <v>264</v>
      </c>
      <c r="D625" s="43" t="s">
        <v>1602</v>
      </c>
      <c r="E625" s="43" t="s">
        <v>1799</v>
      </c>
      <c r="F625" s="43">
        <v>4</v>
      </c>
      <c r="G625" s="43">
        <v>757.71</v>
      </c>
      <c r="H625" s="45">
        <v>0.26</v>
      </c>
      <c r="I625" s="43" t="s">
        <v>1829</v>
      </c>
      <c r="J625" s="43">
        <v>2242.8216000000002</v>
      </c>
    </row>
    <row r="626" spans="1:10">
      <c r="A626" s="43" t="s">
        <v>2450</v>
      </c>
      <c r="B626" s="44">
        <v>45644</v>
      </c>
      <c r="C626" s="43" t="s">
        <v>221</v>
      </c>
      <c r="D626" s="43" t="s">
        <v>1736</v>
      </c>
      <c r="E626" s="43" t="s">
        <v>1769</v>
      </c>
      <c r="F626" s="43">
        <v>1</v>
      </c>
      <c r="G626" s="43">
        <v>647.86</v>
      </c>
      <c r="H626" s="45">
        <v>0.05</v>
      </c>
      <c r="I626" s="43" t="s">
        <v>1829</v>
      </c>
      <c r="J626" s="43">
        <v>615.46699999999998</v>
      </c>
    </row>
    <row r="627" spans="1:10">
      <c r="A627" s="43" t="s">
        <v>2451</v>
      </c>
      <c r="B627" s="44">
        <v>45517</v>
      </c>
      <c r="C627" s="43" t="s">
        <v>461</v>
      </c>
      <c r="D627" s="43" t="s">
        <v>1572</v>
      </c>
      <c r="E627" s="43" t="s">
        <v>1776</v>
      </c>
      <c r="F627" s="43">
        <v>2</v>
      </c>
      <c r="G627" s="43">
        <v>179.64</v>
      </c>
      <c r="H627" s="45">
        <v>0.1</v>
      </c>
      <c r="I627" s="43" t="s">
        <v>1826</v>
      </c>
      <c r="J627" s="43">
        <v>323.35199999999998</v>
      </c>
    </row>
    <row r="628" spans="1:10">
      <c r="A628" s="43" t="s">
        <v>2452</v>
      </c>
      <c r="B628" s="44">
        <v>45545</v>
      </c>
      <c r="C628" s="43" t="s">
        <v>1235</v>
      </c>
      <c r="D628" s="43" t="s">
        <v>1672</v>
      </c>
      <c r="E628" s="43" t="s">
        <v>1769</v>
      </c>
      <c r="F628" s="43">
        <v>3</v>
      </c>
      <c r="G628" s="43">
        <v>392.65</v>
      </c>
      <c r="H628" s="45">
        <v>0.17</v>
      </c>
      <c r="I628" s="43" t="s">
        <v>1826</v>
      </c>
      <c r="J628" s="43">
        <v>977.69849999999985</v>
      </c>
    </row>
    <row r="629" spans="1:10">
      <c r="A629" s="43" t="s">
        <v>2453</v>
      </c>
      <c r="B629" s="44">
        <v>45547</v>
      </c>
      <c r="C629" s="43" t="s">
        <v>582</v>
      </c>
      <c r="D629" s="43" t="s">
        <v>1730</v>
      </c>
      <c r="E629" s="43" t="s">
        <v>1804</v>
      </c>
      <c r="F629" s="43">
        <v>4</v>
      </c>
      <c r="G629" s="43">
        <v>969.55</v>
      </c>
      <c r="H629" s="45">
        <v>0.09</v>
      </c>
      <c r="I629" s="43" t="s">
        <v>1829</v>
      </c>
      <c r="J629" s="43">
        <v>3529.1619999999998</v>
      </c>
    </row>
    <row r="630" spans="1:10">
      <c r="A630" s="43" t="s">
        <v>2454</v>
      </c>
      <c r="B630" s="44">
        <v>45433</v>
      </c>
      <c r="C630" s="43" t="s">
        <v>1425</v>
      </c>
      <c r="D630" s="43" t="s">
        <v>1696</v>
      </c>
      <c r="E630" s="43" t="s">
        <v>1794</v>
      </c>
      <c r="F630" s="43">
        <v>3</v>
      </c>
      <c r="G630" s="43">
        <v>322.94</v>
      </c>
      <c r="H630" s="45">
        <v>0.01</v>
      </c>
      <c r="I630" s="43" t="s">
        <v>1824</v>
      </c>
      <c r="J630" s="43">
        <v>959.13179999999988</v>
      </c>
    </row>
    <row r="631" spans="1:10">
      <c r="A631" s="43" t="s">
        <v>2455</v>
      </c>
      <c r="B631" s="44">
        <v>45792</v>
      </c>
      <c r="C631" s="43" t="s">
        <v>1133</v>
      </c>
      <c r="D631" s="43" t="s">
        <v>1714</v>
      </c>
      <c r="E631" s="43" t="s">
        <v>1752</v>
      </c>
      <c r="F631" s="43">
        <v>1</v>
      </c>
      <c r="G631" s="43">
        <v>92.83</v>
      </c>
      <c r="H631" s="45">
        <v>0.26</v>
      </c>
      <c r="I631" s="43" t="s">
        <v>1826</v>
      </c>
      <c r="J631" s="43">
        <v>68.694199999999995</v>
      </c>
    </row>
    <row r="632" spans="1:10">
      <c r="A632" s="43" t="s">
        <v>2456</v>
      </c>
      <c r="B632" s="44">
        <v>45804</v>
      </c>
      <c r="C632" s="43" t="s">
        <v>1304</v>
      </c>
      <c r="D632" s="43" t="s">
        <v>1562</v>
      </c>
      <c r="E632" s="43" t="s">
        <v>1766</v>
      </c>
      <c r="F632" s="43">
        <v>4</v>
      </c>
      <c r="G632" s="43">
        <v>432.29</v>
      </c>
      <c r="H632" s="45">
        <v>0.16</v>
      </c>
      <c r="I632" s="43" t="s">
        <v>1829</v>
      </c>
      <c r="J632" s="43">
        <v>1452.4944</v>
      </c>
    </row>
    <row r="633" spans="1:10">
      <c r="A633" s="43" t="s">
        <v>2457</v>
      </c>
      <c r="B633" s="44">
        <v>45311</v>
      </c>
      <c r="C633" s="43" t="s">
        <v>292</v>
      </c>
      <c r="D633" s="43" t="s">
        <v>1626</v>
      </c>
      <c r="E633" s="43" t="s">
        <v>1797</v>
      </c>
      <c r="F633" s="43">
        <v>2</v>
      </c>
      <c r="G633" s="43">
        <v>925.78</v>
      </c>
      <c r="H633" s="45">
        <v>0.14000000000000001</v>
      </c>
      <c r="I633" s="43" t="s">
        <v>1829</v>
      </c>
      <c r="J633" s="43">
        <v>1592.3416</v>
      </c>
    </row>
    <row r="634" spans="1:10">
      <c r="A634" s="43" t="s">
        <v>2458</v>
      </c>
      <c r="B634" s="44">
        <v>45605</v>
      </c>
      <c r="C634" s="43" t="s">
        <v>1469</v>
      </c>
      <c r="D634" s="43" t="s">
        <v>1598</v>
      </c>
      <c r="E634" s="43" t="s">
        <v>1792</v>
      </c>
      <c r="F634" s="43">
        <v>2</v>
      </c>
      <c r="G634" s="43">
        <v>151.47</v>
      </c>
      <c r="H634" s="45">
        <v>0.21</v>
      </c>
      <c r="I634" s="43" t="s">
        <v>1826</v>
      </c>
      <c r="J634" s="43">
        <v>239.32259999999999</v>
      </c>
    </row>
    <row r="635" spans="1:10">
      <c r="A635" s="43" t="s">
        <v>2459</v>
      </c>
      <c r="B635" s="44">
        <v>45338</v>
      </c>
      <c r="C635" s="43" t="s">
        <v>1389</v>
      </c>
      <c r="D635" s="43" t="s">
        <v>1714</v>
      </c>
      <c r="E635" s="43" t="s">
        <v>1789</v>
      </c>
      <c r="F635" s="43">
        <v>1</v>
      </c>
      <c r="G635" s="43">
        <v>343.05</v>
      </c>
      <c r="H635" s="45">
        <v>0.28000000000000003</v>
      </c>
      <c r="I635" s="43" t="s">
        <v>1826</v>
      </c>
      <c r="J635" s="43">
        <v>246.99600000000001</v>
      </c>
    </row>
    <row r="636" spans="1:10">
      <c r="A636" s="43" t="s">
        <v>2460</v>
      </c>
      <c r="B636" s="44">
        <v>45642</v>
      </c>
      <c r="C636" s="43" t="s">
        <v>244</v>
      </c>
      <c r="D636" s="43" t="s">
        <v>1582</v>
      </c>
      <c r="E636" s="43" t="s">
        <v>1769</v>
      </c>
      <c r="F636" s="43">
        <v>1</v>
      </c>
      <c r="G636" s="43">
        <v>373.06</v>
      </c>
      <c r="H636" s="45">
        <v>0.11</v>
      </c>
      <c r="I636" s="43" t="s">
        <v>1826</v>
      </c>
      <c r="J636" s="43">
        <v>332.02339999999998</v>
      </c>
    </row>
    <row r="637" spans="1:10">
      <c r="A637" s="43" t="s">
        <v>2461</v>
      </c>
      <c r="B637" s="44">
        <v>45693</v>
      </c>
      <c r="C637" s="43" t="s">
        <v>1278</v>
      </c>
      <c r="D637" s="43" t="s">
        <v>1584</v>
      </c>
      <c r="E637" s="43" t="s">
        <v>1801</v>
      </c>
      <c r="F637" s="43">
        <v>1</v>
      </c>
      <c r="G637" s="43">
        <v>124.98</v>
      </c>
      <c r="H637" s="45">
        <v>7.0000000000000007E-2</v>
      </c>
      <c r="I637" s="43" t="s">
        <v>1829</v>
      </c>
      <c r="J637" s="43">
        <v>116.23139999999999</v>
      </c>
    </row>
    <row r="638" spans="1:10">
      <c r="A638" s="43" t="s">
        <v>2462</v>
      </c>
      <c r="B638" s="44">
        <v>45763</v>
      </c>
      <c r="C638" s="43" t="s">
        <v>866</v>
      </c>
      <c r="D638" s="43" t="s">
        <v>1694</v>
      </c>
      <c r="E638" s="43" t="s">
        <v>1813</v>
      </c>
      <c r="F638" s="43">
        <v>4</v>
      </c>
      <c r="G638" s="43">
        <v>221.49</v>
      </c>
      <c r="H638" s="45">
        <v>0.26</v>
      </c>
      <c r="I638" s="43" t="s">
        <v>1826</v>
      </c>
      <c r="J638" s="43">
        <v>655.61040000000003</v>
      </c>
    </row>
    <row r="639" spans="1:10">
      <c r="A639" s="43" t="s">
        <v>2463</v>
      </c>
      <c r="B639" s="44">
        <v>45572</v>
      </c>
      <c r="C639" s="43" t="s">
        <v>565</v>
      </c>
      <c r="D639" s="43" t="s">
        <v>1594</v>
      </c>
      <c r="E639" s="43" t="s">
        <v>1801</v>
      </c>
      <c r="F639" s="43">
        <v>1</v>
      </c>
      <c r="G639" s="43">
        <v>563.32000000000005</v>
      </c>
      <c r="H639" s="45">
        <v>0.01</v>
      </c>
      <c r="I639" s="43" t="s">
        <v>1826</v>
      </c>
      <c r="J639" s="43">
        <v>557.68680000000006</v>
      </c>
    </row>
    <row r="640" spans="1:10">
      <c r="A640" s="43" t="s">
        <v>2464</v>
      </c>
      <c r="B640" s="44">
        <v>45338</v>
      </c>
      <c r="C640" s="43" t="s">
        <v>1217</v>
      </c>
      <c r="D640" s="43" t="s">
        <v>1570</v>
      </c>
      <c r="E640" s="43" t="s">
        <v>1752</v>
      </c>
      <c r="F640" s="43">
        <v>1</v>
      </c>
      <c r="G640" s="43">
        <v>362.93</v>
      </c>
      <c r="H640" s="45">
        <v>0.27</v>
      </c>
      <c r="I640" s="43" t="s">
        <v>1824</v>
      </c>
      <c r="J640" s="43">
        <v>264.93889999999999</v>
      </c>
    </row>
    <row r="641" spans="1:10">
      <c r="A641" s="43" t="s">
        <v>2465</v>
      </c>
      <c r="B641" s="44">
        <v>45373</v>
      </c>
      <c r="C641" s="43" t="s">
        <v>1056</v>
      </c>
      <c r="D641" s="43" t="s">
        <v>1570</v>
      </c>
      <c r="E641" s="43" t="s">
        <v>1801</v>
      </c>
      <c r="F641" s="43">
        <v>4</v>
      </c>
      <c r="G641" s="43">
        <v>369.22</v>
      </c>
      <c r="H641" s="45">
        <v>0.18</v>
      </c>
      <c r="I641" s="43" t="s">
        <v>1829</v>
      </c>
      <c r="J641" s="43">
        <v>1211.0416</v>
      </c>
    </row>
    <row r="642" spans="1:10">
      <c r="A642" s="43" t="s">
        <v>2466</v>
      </c>
      <c r="B642" s="44">
        <v>45590</v>
      </c>
      <c r="C642" s="43" t="s">
        <v>1275</v>
      </c>
      <c r="D642" s="43" t="s">
        <v>1740</v>
      </c>
      <c r="E642" s="43" t="s">
        <v>1799</v>
      </c>
      <c r="F642" s="43">
        <v>3</v>
      </c>
      <c r="G642" s="43">
        <v>950.83</v>
      </c>
      <c r="H642" s="45">
        <v>0.06</v>
      </c>
      <c r="I642" s="43" t="s">
        <v>1826</v>
      </c>
      <c r="J642" s="43">
        <v>2681.3406</v>
      </c>
    </row>
    <row r="643" spans="1:10">
      <c r="A643" s="43" t="s">
        <v>2467</v>
      </c>
      <c r="B643" s="44">
        <v>45365</v>
      </c>
      <c r="C643" s="43" t="s">
        <v>484</v>
      </c>
      <c r="D643" s="43" t="s">
        <v>1622</v>
      </c>
      <c r="E643" s="43" t="s">
        <v>1797</v>
      </c>
      <c r="F643" s="43">
        <v>3</v>
      </c>
      <c r="G643" s="43">
        <v>338.79</v>
      </c>
      <c r="H643" s="45">
        <v>0.01</v>
      </c>
      <c r="I643" s="43" t="s">
        <v>1824</v>
      </c>
      <c r="J643" s="43">
        <v>1006.2063000000001</v>
      </c>
    </row>
    <row r="644" spans="1:10">
      <c r="A644" s="43" t="s">
        <v>2468</v>
      </c>
      <c r="B644" s="44">
        <v>45711</v>
      </c>
      <c r="C644" s="43" t="s">
        <v>493</v>
      </c>
      <c r="D644" s="43" t="s">
        <v>1728</v>
      </c>
      <c r="E644" s="43" t="s">
        <v>1757</v>
      </c>
      <c r="F644" s="43">
        <v>3</v>
      </c>
      <c r="G644" s="43">
        <v>853.32</v>
      </c>
      <c r="H644" s="45">
        <v>7.0000000000000007E-2</v>
      </c>
      <c r="I644" s="43" t="s">
        <v>1829</v>
      </c>
      <c r="J644" s="43">
        <v>2380.7628</v>
      </c>
    </row>
    <row r="645" spans="1:10">
      <c r="A645" s="43" t="s">
        <v>2469</v>
      </c>
      <c r="B645" s="44">
        <v>45586</v>
      </c>
      <c r="C645" s="43" t="s">
        <v>502</v>
      </c>
      <c r="D645" s="43" t="s">
        <v>1700</v>
      </c>
      <c r="E645" s="43" t="s">
        <v>1776</v>
      </c>
      <c r="F645" s="43">
        <v>3</v>
      </c>
      <c r="G645" s="43">
        <v>89.78</v>
      </c>
      <c r="H645" s="45">
        <v>0.2</v>
      </c>
      <c r="I645" s="43" t="s">
        <v>1829</v>
      </c>
      <c r="J645" s="43">
        <v>215.47200000000001</v>
      </c>
    </row>
    <row r="646" spans="1:10">
      <c r="A646" s="43" t="s">
        <v>2470</v>
      </c>
      <c r="B646" s="44">
        <v>45334</v>
      </c>
      <c r="C646" s="43" t="s">
        <v>628</v>
      </c>
      <c r="D646" s="43" t="s">
        <v>1658</v>
      </c>
      <c r="E646" s="43" t="s">
        <v>1757</v>
      </c>
      <c r="F646" s="43">
        <v>1</v>
      </c>
      <c r="G646" s="43">
        <v>172.04</v>
      </c>
      <c r="H646" s="45">
        <v>0.04</v>
      </c>
      <c r="I646" s="43" t="s">
        <v>1826</v>
      </c>
      <c r="J646" s="43">
        <v>165.1584</v>
      </c>
    </row>
    <row r="647" spans="1:10">
      <c r="A647" s="43" t="s">
        <v>2471</v>
      </c>
      <c r="B647" s="44">
        <v>45333</v>
      </c>
      <c r="C647" s="43" t="s">
        <v>1440</v>
      </c>
      <c r="D647" s="43" t="s">
        <v>1656</v>
      </c>
      <c r="E647" s="43" t="s">
        <v>1757</v>
      </c>
      <c r="F647" s="43">
        <v>1</v>
      </c>
      <c r="G647" s="43">
        <v>389.2</v>
      </c>
      <c r="H647" s="45">
        <v>0.05</v>
      </c>
      <c r="I647" s="43" t="s">
        <v>1824</v>
      </c>
      <c r="J647" s="43">
        <v>369.74</v>
      </c>
    </row>
    <row r="648" spans="1:10">
      <c r="A648" s="43" t="s">
        <v>2472</v>
      </c>
      <c r="B648" s="44">
        <v>45778</v>
      </c>
      <c r="C648" s="43" t="s">
        <v>1422</v>
      </c>
      <c r="D648" s="43" t="s">
        <v>1702</v>
      </c>
      <c r="E648" s="43" t="s">
        <v>1797</v>
      </c>
      <c r="F648" s="43">
        <v>3</v>
      </c>
      <c r="G648" s="43">
        <v>865.96</v>
      </c>
      <c r="H648" s="45">
        <v>0.12</v>
      </c>
      <c r="I648" s="43" t="s">
        <v>1826</v>
      </c>
      <c r="J648" s="43">
        <v>2286.1343999999999</v>
      </c>
    </row>
    <row r="649" spans="1:10">
      <c r="A649" s="43" t="s">
        <v>2473</v>
      </c>
      <c r="B649" s="44">
        <v>45592</v>
      </c>
      <c r="C649" s="43" t="s">
        <v>562</v>
      </c>
      <c r="D649" s="43" t="s">
        <v>1586</v>
      </c>
      <c r="E649" s="43" t="s">
        <v>1757</v>
      </c>
      <c r="F649" s="43">
        <v>3</v>
      </c>
      <c r="G649" s="43">
        <v>79.95</v>
      </c>
      <c r="H649" s="45">
        <v>0.2</v>
      </c>
      <c r="I649" s="43" t="s">
        <v>1829</v>
      </c>
      <c r="J649" s="43">
        <v>191.88</v>
      </c>
    </row>
    <row r="650" spans="1:10">
      <c r="A650" s="43" t="s">
        <v>2474</v>
      </c>
      <c r="B650" s="44">
        <v>45259</v>
      </c>
      <c r="C650" s="43" t="s">
        <v>1190</v>
      </c>
      <c r="D650" s="43" t="s">
        <v>1600</v>
      </c>
      <c r="E650" s="43" t="s">
        <v>1779</v>
      </c>
      <c r="F650" s="43">
        <v>1</v>
      </c>
      <c r="G650" s="43">
        <v>566.5</v>
      </c>
      <c r="H650" s="45">
        <v>0.25</v>
      </c>
      <c r="I650" s="43" t="s">
        <v>1829</v>
      </c>
      <c r="J650" s="43">
        <v>424.875</v>
      </c>
    </row>
    <row r="651" spans="1:10">
      <c r="A651" s="43" t="s">
        <v>2475</v>
      </c>
      <c r="B651" s="44">
        <v>45801</v>
      </c>
      <c r="C651" s="43" t="s">
        <v>1252</v>
      </c>
      <c r="D651" s="43" t="s">
        <v>1590</v>
      </c>
      <c r="E651" s="43" t="s">
        <v>1752</v>
      </c>
      <c r="F651" s="43">
        <v>2</v>
      </c>
      <c r="G651" s="43">
        <v>347.95</v>
      </c>
      <c r="H651" s="45">
        <v>0.13</v>
      </c>
      <c r="I651" s="43" t="s">
        <v>1829</v>
      </c>
      <c r="J651" s="43">
        <v>605.43299999999999</v>
      </c>
    </row>
    <row r="652" spans="1:10">
      <c r="A652" s="43" t="s">
        <v>2476</v>
      </c>
      <c r="B652" s="44">
        <v>45347</v>
      </c>
      <c r="C652" s="43" t="s">
        <v>681</v>
      </c>
      <c r="D652" s="43" t="s">
        <v>1664</v>
      </c>
      <c r="E652" s="43" t="s">
        <v>1766</v>
      </c>
      <c r="F652" s="43">
        <v>2</v>
      </c>
      <c r="G652" s="43">
        <v>250.83</v>
      </c>
      <c r="H652" s="45">
        <v>0.15</v>
      </c>
      <c r="I652" s="43" t="s">
        <v>1826</v>
      </c>
      <c r="J652" s="43">
        <v>426.411</v>
      </c>
    </row>
    <row r="653" spans="1:10">
      <c r="A653" s="43" t="s">
        <v>2477</v>
      </c>
      <c r="B653" s="44">
        <v>45721</v>
      </c>
      <c r="C653" s="43" t="s">
        <v>502</v>
      </c>
      <c r="D653" s="43" t="s">
        <v>1690</v>
      </c>
      <c r="E653" s="43" t="s">
        <v>1757</v>
      </c>
      <c r="F653" s="43">
        <v>1</v>
      </c>
      <c r="G653" s="43">
        <v>888.05</v>
      </c>
      <c r="H653" s="45">
        <v>0.2</v>
      </c>
      <c r="I653" s="43" t="s">
        <v>1826</v>
      </c>
      <c r="J653" s="43">
        <v>710.44</v>
      </c>
    </row>
    <row r="654" spans="1:10">
      <c r="A654" s="43" t="s">
        <v>2478</v>
      </c>
      <c r="B654" s="44">
        <v>45531</v>
      </c>
      <c r="C654" s="43" t="s">
        <v>36</v>
      </c>
      <c r="D654" s="43" t="s">
        <v>1626</v>
      </c>
      <c r="E654" s="43" t="s">
        <v>1810</v>
      </c>
      <c r="F654" s="43">
        <v>2</v>
      </c>
      <c r="G654" s="43">
        <v>673.02</v>
      </c>
      <c r="H654" s="45">
        <v>0.11</v>
      </c>
      <c r="I654" s="43" t="s">
        <v>1826</v>
      </c>
      <c r="J654" s="43">
        <v>1197.9756</v>
      </c>
    </row>
    <row r="655" spans="1:10">
      <c r="A655" s="43" t="s">
        <v>2479</v>
      </c>
      <c r="B655" s="44">
        <v>45332</v>
      </c>
      <c r="C655" s="43" t="s">
        <v>1362</v>
      </c>
      <c r="D655" s="43" t="s">
        <v>1676</v>
      </c>
      <c r="E655" s="43" t="s">
        <v>1766</v>
      </c>
      <c r="F655" s="43">
        <v>2</v>
      </c>
      <c r="G655" s="43">
        <v>492.62</v>
      </c>
      <c r="H655" s="45">
        <v>0.26</v>
      </c>
      <c r="I655" s="43" t="s">
        <v>1829</v>
      </c>
      <c r="J655" s="43">
        <v>729.07759999999996</v>
      </c>
    </row>
    <row r="656" spans="1:10">
      <c r="A656" s="43" t="s">
        <v>2480</v>
      </c>
      <c r="B656" s="44">
        <v>45344</v>
      </c>
      <c r="C656" s="43" t="s">
        <v>1175</v>
      </c>
      <c r="D656" s="43" t="s">
        <v>1718</v>
      </c>
      <c r="E656" s="43" t="s">
        <v>1766</v>
      </c>
      <c r="F656" s="43">
        <v>4</v>
      </c>
      <c r="G656" s="43">
        <v>986.93</v>
      </c>
      <c r="H656" s="45">
        <v>0.01</v>
      </c>
      <c r="I656" s="43" t="s">
        <v>1824</v>
      </c>
      <c r="J656" s="43">
        <v>3908.2428</v>
      </c>
    </row>
    <row r="657" spans="1:10">
      <c r="A657" s="43" t="s">
        <v>2481</v>
      </c>
      <c r="B657" s="44">
        <v>45388</v>
      </c>
      <c r="C657" s="43" t="s">
        <v>1475</v>
      </c>
      <c r="D657" s="43" t="s">
        <v>1592</v>
      </c>
      <c r="E657" s="43" t="s">
        <v>1794</v>
      </c>
      <c r="F657" s="43">
        <v>4</v>
      </c>
      <c r="G657" s="43">
        <v>411.68</v>
      </c>
      <c r="H657" s="45">
        <v>0.06</v>
      </c>
      <c r="I657" s="43" t="s">
        <v>1826</v>
      </c>
      <c r="J657" s="43">
        <v>1547.9168</v>
      </c>
    </row>
    <row r="658" spans="1:10">
      <c r="A658" s="43" t="s">
        <v>2482</v>
      </c>
      <c r="B658" s="44">
        <v>45397</v>
      </c>
      <c r="C658" s="43" t="s">
        <v>711</v>
      </c>
      <c r="D658" s="43" t="s">
        <v>1620</v>
      </c>
      <c r="E658" s="43" t="s">
        <v>1807</v>
      </c>
      <c r="F658" s="43">
        <v>2</v>
      </c>
      <c r="G658" s="43">
        <v>637.55999999999995</v>
      </c>
      <c r="H658" s="45">
        <v>0.05</v>
      </c>
      <c r="I658" s="43" t="s">
        <v>1829</v>
      </c>
      <c r="J658" s="43">
        <v>1211.364</v>
      </c>
    </row>
    <row r="659" spans="1:10">
      <c r="A659" s="43" t="s">
        <v>2483</v>
      </c>
      <c r="B659" s="44">
        <v>45633</v>
      </c>
      <c r="C659" s="43" t="s">
        <v>67</v>
      </c>
      <c r="D659" s="43" t="s">
        <v>1574</v>
      </c>
      <c r="E659" s="43" t="s">
        <v>1766</v>
      </c>
      <c r="F659" s="43">
        <v>3</v>
      </c>
      <c r="G659" s="43">
        <v>706.87</v>
      </c>
      <c r="H659" s="45">
        <v>0.27</v>
      </c>
      <c r="I659" s="43" t="s">
        <v>1824</v>
      </c>
      <c r="J659" s="43">
        <v>1548.0453</v>
      </c>
    </row>
    <row r="660" spans="1:10">
      <c r="A660" s="43" t="s">
        <v>2484</v>
      </c>
      <c r="B660" s="44">
        <v>45629</v>
      </c>
      <c r="C660" s="43" t="s">
        <v>208</v>
      </c>
      <c r="D660" s="43" t="s">
        <v>1578</v>
      </c>
      <c r="E660" s="43" t="s">
        <v>1776</v>
      </c>
      <c r="F660" s="43">
        <v>2</v>
      </c>
      <c r="G660" s="43">
        <v>884.48</v>
      </c>
      <c r="H660" s="45">
        <v>0</v>
      </c>
      <c r="I660" s="43" t="s">
        <v>1829</v>
      </c>
      <c r="J660" s="43">
        <v>1768.96</v>
      </c>
    </row>
    <row r="661" spans="1:10">
      <c r="A661" s="43" t="s">
        <v>2485</v>
      </c>
      <c r="B661" s="44">
        <v>45291</v>
      </c>
      <c r="C661" s="43" t="s">
        <v>181</v>
      </c>
      <c r="D661" s="43" t="s">
        <v>1732</v>
      </c>
      <c r="E661" s="43" t="s">
        <v>1769</v>
      </c>
      <c r="F661" s="43">
        <v>3</v>
      </c>
      <c r="G661" s="43">
        <v>718.23</v>
      </c>
      <c r="H661" s="45">
        <v>0.19</v>
      </c>
      <c r="I661" s="43" t="s">
        <v>1826</v>
      </c>
      <c r="J661" s="43">
        <v>1745.2989</v>
      </c>
    </row>
    <row r="662" spans="1:10">
      <c r="A662" s="43" t="s">
        <v>2486</v>
      </c>
      <c r="B662" s="44">
        <v>45914</v>
      </c>
      <c r="C662" s="43" t="s">
        <v>595</v>
      </c>
      <c r="D662" s="43" t="s">
        <v>1728</v>
      </c>
      <c r="E662" s="43" t="s">
        <v>1810</v>
      </c>
      <c r="F662" s="43">
        <v>3</v>
      </c>
      <c r="G662" s="43">
        <v>107.44</v>
      </c>
      <c r="H662" s="45">
        <v>0.27</v>
      </c>
      <c r="I662" s="43" t="s">
        <v>1826</v>
      </c>
      <c r="J662" s="43">
        <v>235.2936</v>
      </c>
    </row>
    <row r="663" spans="1:10">
      <c r="A663" s="43" t="s">
        <v>2487</v>
      </c>
      <c r="B663" s="44">
        <v>45673</v>
      </c>
      <c r="C663" s="43" t="s">
        <v>211</v>
      </c>
      <c r="D663" s="43" t="s">
        <v>1640</v>
      </c>
      <c r="E663" s="43" t="s">
        <v>1766</v>
      </c>
      <c r="F663" s="43">
        <v>4</v>
      </c>
      <c r="G663" s="43">
        <v>608.97</v>
      </c>
      <c r="H663" s="45">
        <v>0.14000000000000001</v>
      </c>
      <c r="I663" s="43" t="s">
        <v>1829</v>
      </c>
      <c r="J663" s="43">
        <v>2094.8568</v>
      </c>
    </row>
    <row r="664" spans="1:10">
      <c r="A664" s="43" t="s">
        <v>2488</v>
      </c>
      <c r="B664" s="44">
        <v>45689</v>
      </c>
      <c r="C664" s="43" t="s">
        <v>1109</v>
      </c>
      <c r="D664" s="43" t="s">
        <v>1670</v>
      </c>
      <c r="E664" s="43" t="s">
        <v>1776</v>
      </c>
      <c r="F664" s="43">
        <v>3</v>
      </c>
      <c r="G664" s="43">
        <v>260.45999999999998</v>
      </c>
      <c r="H664" s="45">
        <v>0.09</v>
      </c>
      <c r="I664" s="43" t="s">
        <v>1824</v>
      </c>
      <c r="J664" s="43">
        <v>711.05579999999986</v>
      </c>
    </row>
    <row r="665" spans="1:10">
      <c r="A665" s="43" t="s">
        <v>2489</v>
      </c>
      <c r="B665" s="44">
        <v>45646</v>
      </c>
      <c r="C665" s="43" t="s">
        <v>425</v>
      </c>
      <c r="D665" s="43" t="s">
        <v>1592</v>
      </c>
      <c r="E665" s="43" t="s">
        <v>1776</v>
      </c>
      <c r="F665" s="43">
        <v>1</v>
      </c>
      <c r="G665" s="43">
        <v>747.03</v>
      </c>
      <c r="H665" s="45">
        <v>0.01</v>
      </c>
      <c r="I665" s="43" t="s">
        <v>1824</v>
      </c>
      <c r="J665" s="43">
        <v>739.55970000000002</v>
      </c>
    </row>
    <row r="666" spans="1:10">
      <c r="A666" s="43" t="s">
        <v>2490</v>
      </c>
      <c r="B666" s="44">
        <v>45475</v>
      </c>
      <c r="C666" s="43" t="s">
        <v>1257</v>
      </c>
      <c r="D666" s="43" t="s">
        <v>1580</v>
      </c>
      <c r="E666" s="43" t="s">
        <v>1782</v>
      </c>
      <c r="F666" s="43">
        <v>4</v>
      </c>
      <c r="G666" s="43">
        <v>700.88</v>
      </c>
      <c r="H666" s="45">
        <v>0.23</v>
      </c>
      <c r="I666" s="43" t="s">
        <v>1826</v>
      </c>
      <c r="J666" s="43">
        <v>2158.7103999999999</v>
      </c>
    </row>
    <row r="667" spans="1:10">
      <c r="A667" s="43" t="s">
        <v>2491</v>
      </c>
      <c r="B667" s="44">
        <v>45781</v>
      </c>
      <c r="C667" s="43" t="s">
        <v>185</v>
      </c>
      <c r="D667" s="43" t="s">
        <v>1738</v>
      </c>
      <c r="E667" s="43" t="s">
        <v>1799</v>
      </c>
      <c r="F667" s="43">
        <v>4</v>
      </c>
      <c r="G667" s="43">
        <v>20.09</v>
      </c>
      <c r="H667" s="45">
        <v>0.16</v>
      </c>
      <c r="I667" s="43" t="s">
        <v>1826</v>
      </c>
      <c r="J667" s="43">
        <v>67.502399999999994</v>
      </c>
    </row>
    <row r="668" spans="1:10">
      <c r="A668" s="43" t="s">
        <v>2492</v>
      </c>
      <c r="B668" s="44">
        <v>45654</v>
      </c>
      <c r="C668" s="43" t="s">
        <v>230</v>
      </c>
      <c r="D668" s="43" t="s">
        <v>1622</v>
      </c>
      <c r="E668" s="43" t="s">
        <v>1792</v>
      </c>
      <c r="F668" s="43">
        <v>3</v>
      </c>
      <c r="G668" s="43">
        <v>917.64</v>
      </c>
      <c r="H668" s="45">
        <v>0.24</v>
      </c>
      <c r="I668" s="43" t="s">
        <v>1826</v>
      </c>
      <c r="J668" s="43">
        <v>2092.2192</v>
      </c>
    </row>
    <row r="669" spans="1:10">
      <c r="A669" s="43" t="s">
        <v>2493</v>
      </c>
      <c r="B669" s="44">
        <v>45594</v>
      </c>
      <c r="C669" s="43" t="s">
        <v>195</v>
      </c>
      <c r="D669" s="43" t="s">
        <v>1590</v>
      </c>
      <c r="E669" s="43" t="s">
        <v>1752</v>
      </c>
      <c r="F669" s="43">
        <v>1</v>
      </c>
      <c r="G669" s="43">
        <v>242.08</v>
      </c>
      <c r="H669" s="45">
        <v>0.18</v>
      </c>
      <c r="I669" s="43" t="s">
        <v>1826</v>
      </c>
      <c r="J669" s="43">
        <v>198.50559999999999</v>
      </c>
    </row>
    <row r="670" spans="1:10">
      <c r="A670" s="43" t="s">
        <v>2494</v>
      </c>
      <c r="B670" s="44">
        <v>45581</v>
      </c>
      <c r="C670" s="43" t="s">
        <v>214</v>
      </c>
      <c r="D670" s="43" t="s">
        <v>1674</v>
      </c>
      <c r="E670" s="43" t="s">
        <v>1779</v>
      </c>
      <c r="F670" s="43">
        <v>1</v>
      </c>
      <c r="G670" s="43">
        <v>536.67999999999995</v>
      </c>
      <c r="H670" s="45">
        <v>0.27</v>
      </c>
      <c r="I670" s="43" t="s">
        <v>1824</v>
      </c>
      <c r="J670" s="43">
        <v>391.77640000000002</v>
      </c>
    </row>
    <row r="671" spans="1:10">
      <c r="A671" s="43" t="s">
        <v>2495</v>
      </c>
      <c r="B671" s="44">
        <v>45748</v>
      </c>
      <c r="C671" s="43" t="s">
        <v>338</v>
      </c>
      <c r="D671" s="43" t="s">
        <v>1606</v>
      </c>
      <c r="E671" s="43" t="s">
        <v>1769</v>
      </c>
      <c r="F671" s="43">
        <v>2</v>
      </c>
      <c r="G671" s="43">
        <v>145.18</v>
      </c>
      <c r="H671" s="45">
        <v>0.26</v>
      </c>
      <c r="I671" s="43" t="s">
        <v>1826</v>
      </c>
      <c r="J671" s="43">
        <v>214.8664</v>
      </c>
    </row>
    <row r="672" spans="1:10">
      <c r="A672" s="43" t="s">
        <v>2496</v>
      </c>
      <c r="B672" s="44">
        <v>45369</v>
      </c>
      <c r="C672" s="43" t="s">
        <v>716</v>
      </c>
      <c r="D672" s="43" t="s">
        <v>1682</v>
      </c>
      <c r="E672" s="43" t="s">
        <v>1769</v>
      </c>
      <c r="F672" s="43">
        <v>2</v>
      </c>
      <c r="G672" s="43">
        <v>132.77000000000001</v>
      </c>
      <c r="H672" s="45">
        <v>0.13</v>
      </c>
      <c r="I672" s="43" t="s">
        <v>1829</v>
      </c>
      <c r="J672" s="43">
        <v>231.0198</v>
      </c>
    </row>
    <row r="673" spans="1:10">
      <c r="A673" s="43" t="s">
        <v>2497</v>
      </c>
      <c r="B673" s="44">
        <v>45701</v>
      </c>
      <c r="C673" s="43" t="s">
        <v>63</v>
      </c>
      <c r="D673" s="43" t="s">
        <v>1630</v>
      </c>
      <c r="E673" s="43" t="s">
        <v>1786</v>
      </c>
      <c r="F673" s="43">
        <v>4</v>
      </c>
      <c r="G673" s="43">
        <v>682.11</v>
      </c>
      <c r="H673" s="45">
        <v>0.14000000000000001</v>
      </c>
      <c r="I673" s="43" t="s">
        <v>1824</v>
      </c>
      <c r="J673" s="43">
        <v>2346.4584</v>
      </c>
    </row>
    <row r="674" spans="1:10">
      <c r="A674" s="43" t="s">
        <v>2498</v>
      </c>
      <c r="B674" s="44">
        <v>45510</v>
      </c>
      <c r="C674" s="43" t="s">
        <v>1495</v>
      </c>
      <c r="D674" s="43" t="s">
        <v>1628</v>
      </c>
      <c r="E674" s="43" t="s">
        <v>1807</v>
      </c>
      <c r="F674" s="43">
        <v>4</v>
      </c>
      <c r="G674" s="43">
        <v>502.95</v>
      </c>
      <c r="H674" s="45">
        <v>0.14000000000000001</v>
      </c>
      <c r="I674" s="43" t="s">
        <v>1829</v>
      </c>
      <c r="J674" s="43">
        <v>1730.1479999999999</v>
      </c>
    </row>
    <row r="675" spans="1:10">
      <c r="A675" s="43" t="s">
        <v>2499</v>
      </c>
      <c r="B675" s="44">
        <v>45538</v>
      </c>
      <c r="C675" s="43" t="s">
        <v>752</v>
      </c>
      <c r="D675" s="43" t="s">
        <v>1622</v>
      </c>
      <c r="E675" s="43" t="s">
        <v>1804</v>
      </c>
      <c r="F675" s="43">
        <v>2</v>
      </c>
      <c r="G675" s="43">
        <v>472.08</v>
      </c>
      <c r="H675" s="45">
        <v>7.0000000000000007E-2</v>
      </c>
      <c r="I675" s="43" t="s">
        <v>1824</v>
      </c>
      <c r="J675" s="43">
        <v>878.0687999999999</v>
      </c>
    </row>
    <row r="676" spans="1:10">
      <c r="A676" s="43" t="s">
        <v>2500</v>
      </c>
      <c r="B676" s="44">
        <v>45665</v>
      </c>
      <c r="C676" s="43" t="s">
        <v>1458</v>
      </c>
      <c r="D676" s="43" t="s">
        <v>1662</v>
      </c>
      <c r="E676" s="43" t="s">
        <v>1807</v>
      </c>
      <c r="F676" s="43">
        <v>2</v>
      </c>
      <c r="G676" s="43">
        <v>218.11</v>
      </c>
      <c r="H676" s="45">
        <v>0.02</v>
      </c>
      <c r="I676" s="43" t="s">
        <v>1829</v>
      </c>
      <c r="J676" s="43">
        <v>427.49560000000002</v>
      </c>
    </row>
    <row r="677" spans="1:10">
      <c r="A677" s="43" t="s">
        <v>2501</v>
      </c>
      <c r="B677" s="44">
        <v>45859</v>
      </c>
      <c r="C677" s="43" t="s">
        <v>214</v>
      </c>
      <c r="D677" s="43" t="s">
        <v>1546</v>
      </c>
      <c r="E677" s="43" t="s">
        <v>1776</v>
      </c>
      <c r="F677" s="43">
        <v>4</v>
      </c>
      <c r="G677" s="43">
        <v>845.58</v>
      </c>
      <c r="H677" s="45">
        <v>0.06</v>
      </c>
      <c r="I677" s="43" t="s">
        <v>1826</v>
      </c>
      <c r="J677" s="43">
        <v>3179.3807999999999</v>
      </c>
    </row>
    <row r="678" spans="1:10">
      <c r="A678" s="43" t="s">
        <v>2502</v>
      </c>
      <c r="B678" s="44">
        <v>45255</v>
      </c>
      <c r="C678" s="43" t="s">
        <v>441</v>
      </c>
      <c r="D678" s="43" t="s">
        <v>1708</v>
      </c>
      <c r="E678" s="43" t="s">
        <v>1761</v>
      </c>
      <c r="F678" s="43">
        <v>2</v>
      </c>
      <c r="G678" s="43">
        <v>111.28</v>
      </c>
      <c r="H678" s="45">
        <v>0.14000000000000001</v>
      </c>
      <c r="I678" s="43" t="s">
        <v>1824</v>
      </c>
      <c r="J678" s="43">
        <v>191.4016</v>
      </c>
    </row>
    <row r="679" spans="1:10">
      <c r="A679" s="43" t="s">
        <v>2503</v>
      </c>
      <c r="B679" s="44">
        <v>45842</v>
      </c>
      <c r="C679" s="43" t="s">
        <v>585</v>
      </c>
      <c r="D679" s="43" t="s">
        <v>1666</v>
      </c>
      <c r="E679" s="43" t="s">
        <v>1799</v>
      </c>
      <c r="F679" s="43">
        <v>2</v>
      </c>
      <c r="G679" s="43">
        <v>37.21</v>
      </c>
      <c r="H679" s="45">
        <v>0.19</v>
      </c>
      <c r="I679" s="43" t="s">
        <v>1824</v>
      </c>
      <c r="J679" s="43">
        <v>60.280200000000008</v>
      </c>
    </row>
    <row r="680" spans="1:10">
      <c r="A680" s="43" t="s">
        <v>2504</v>
      </c>
      <c r="B680" s="44">
        <v>45220</v>
      </c>
      <c r="C680" s="43" t="s">
        <v>1295</v>
      </c>
      <c r="D680" s="43" t="s">
        <v>1672</v>
      </c>
      <c r="E680" s="43" t="s">
        <v>1797</v>
      </c>
      <c r="F680" s="43">
        <v>1</v>
      </c>
      <c r="G680" s="43">
        <v>331.73</v>
      </c>
      <c r="H680" s="45">
        <v>0.04</v>
      </c>
      <c r="I680" s="43" t="s">
        <v>1824</v>
      </c>
      <c r="J680" s="43">
        <v>318.46080000000001</v>
      </c>
    </row>
    <row r="681" spans="1:10">
      <c r="A681" s="43" t="s">
        <v>2505</v>
      </c>
      <c r="B681" s="44">
        <v>45273</v>
      </c>
      <c r="C681" s="43" t="s">
        <v>1139</v>
      </c>
      <c r="D681" s="43" t="s">
        <v>1688</v>
      </c>
      <c r="E681" s="43" t="s">
        <v>1794</v>
      </c>
      <c r="F681" s="43">
        <v>3</v>
      </c>
      <c r="G681" s="43">
        <v>306.70999999999998</v>
      </c>
      <c r="H681" s="45">
        <v>0.09</v>
      </c>
      <c r="I681" s="43" t="s">
        <v>1826</v>
      </c>
      <c r="J681" s="43">
        <v>837.31829999999991</v>
      </c>
    </row>
    <row r="682" spans="1:10">
      <c r="A682" s="43" t="s">
        <v>2506</v>
      </c>
      <c r="B682" s="44">
        <v>45456</v>
      </c>
      <c r="C682" s="43" t="s">
        <v>860</v>
      </c>
      <c r="D682" s="43" t="s">
        <v>1598</v>
      </c>
      <c r="E682" s="43" t="s">
        <v>1776</v>
      </c>
      <c r="F682" s="43">
        <v>4</v>
      </c>
      <c r="G682" s="43">
        <v>484.92</v>
      </c>
      <c r="H682" s="45">
        <v>0.28000000000000003</v>
      </c>
      <c r="I682" s="43" t="s">
        <v>1826</v>
      </c>
      <c r="J682" s="43">
        <v>1396.5696</v>
      </c>
    </row>
    <row r="683" spans="1:10">
      <c r="A683" s="43" t="s">
        <v>2507</v>
      </c>
      <c r="B683" s="44">
        <v>45292</v>
      </c>
      <c r="C683" s="43" t="s">
        <v>168</v>
      </c>
      <c r="D683" s="43" t="s">
        <v>1648</v>
      </c>
      <c r="E683" s="43" t="s">
        <v>1773</v>
      </c>
      <c r="F683" s="43">
        <v>2</v>
      </c>
      <c r="G683" s="43">
        <v>42.04</v>
      </c>
      <c r="H683" s="45">
        <v>7.0000000000000007E-2</v>
      </c>
      <c r="I683" s="43" t="s">
        <v>1824</v>
      </c>
      <c r="J683" s="43">
        <v>78.194399999999987</v>
      </c>
    </row>
    <row r="684" spans="1:10">
      <c r="A684" s="43" t="s">
        <v>2508</v>
      </c>
      <c r="B684" s="44">
        <v>45278</v>
      </c>
      <c r="C684" s="43" t="s">
        <v>893</v>
      </c>
      <c r="D684" s="43" t="s">
        <v>1658</v>
      </c>
      <c r="E684" s="43" t="s">
        <v>1776</v>
      </c>
      <c r="F684" s="43">
        <v>3</v>
      </c>
      <c r="G684" s="43">
        <v>599.48</v>
      </c>
      <c r="H684" s="45">
        <v>0.22</v>
      </c>
      <c r="I684" s="43" t="s">
        <v>1826</v>
      </c>
      <c r="J684" s="43">
        <v>1402.7832000000001</v>
      </c>
    </row>
    <row r="685" spans="1:10">
      <c r="A685" s="43" t="s">
        <v>2509</v>
      </c>
      <c r="B685" s="44">
        <v>45232</v>
      </c>
      <c r="C685" s="43" t="s">
        <v>1118</v>
      </c>
      <c r="D685" s="43" t="s">
        <v>1582</v>
      </c>
      <c r="E685" s="43" t="s">
        <v>1757</v>
      </c>
      <c r="F685" s="43">
        <v>3</v>
      </c>
      <c r="G685" s="43">
        <v>401.42</v>
      </c>
      <c r="H685" s="45">
        <v>0.01</v>
      </c>
      <c r="I685" s="43" t="s">
        <v>1829</v>
      </c>
      <c r="J685" s="43">
        <v>1192.2174</v>
      </c>
    </row>
    <row r="686" spans="1:10">
      <c r="A686" s="43" t="s">
        <v>2510</v>
      </c>
      <c r="B686" s="44">
        <v>45907</v>
      </c>
      <c r="C686" s="43" t="s">
        <v>631</v>
      </c>
      <c r="D686" s="43" t="s">
        <v>1640</v>
      </c>
      <c r="E686" s="43" t="s">
        <v>1782</v>
      </c>
      <c r="F686" s="43">
        <v>4</v>
      </c>
      <c r="G686" s="43">
        <v>442.54</v>
      </c>
      <c r="H686" s="45">
        <v>0.06</v>
      </c>
      <c r="I686" s="43" t="s">
        <v>1824</v>
      </c>
      <c r="J686" s="43">
        <v>1663.9503999999999</v>
      </c>
    </row>
    <row r="687" spans="1:10">
      <c r="A687" s="43" t="s">
        <v>2511</v>
      </c>
      <c r="B687" s="44">
        <v>45270</v>
      </c>
      <c r="C687" s="43" t="s">
        <v>1408</v>
      </c>
      <c r="D687" s="43" t="s">
        <v>1724</v>
      </c>
      <c r="E687" s="43" t="s">
        <v>1797</v>
      </c>
      <c r="F687" s="43">
        <v>4</v>
      </c>
      <c r="G687" s="43">
        <v>451.41</v>
      </c>
      <c r="H687" s="45">
        <v>0.06</v>
      </c>
      <c r="I687" s="43" t="s">
        <v>1826</v>
      </c>
      <c r="J687" s="43">
        <v>1697.3016</v>
      </c>
    </row>
    <row r="688" spans="1:10">
      <c r="A688" s="43" t="s">
        <v>2512</v>
      </c>
      <c r="B688" s="44">
        <v>45942</v>
      </c>
      <c r="C688" s="43" t="s">
        <v>846</v>
      </c>
      <c r="D688" s="43" t="s">
        <v>1730</v>
      </c>
      <c r="E688" s="43" t="s">
        <v>1786</v>
      </c>
      <c r="F688" s="43">
        <v>4</v>
      </c>
      <c r="G688" s="43">
        <v>547.21</v>
      </c>
      <c r="H688" s="45">
        <v>0.25</v>
      </c>
      <c r="I688" s="43" t="s">
        <v>1824</v>
      </c>
      <c r="J688" s="43">
        <v>1641.63</v>
      </c>
    </row>
    <row r="689" spans="1:10">
      <c r="A689" s="43" t="s">
        <v>2513</v>
      </c>
      <c r="B689" s="44">
        <v>45750</v>
      </c>
      <c r="C689" s="43" t="s">
        <v>663</v>
      </c>
      <c r="D689" s="43" t="s">
        <v>1722</v>
      </c>
      <c r="E689" s="43" t="s">
        <v>1769</v>
      </c>
      <c r="F689" s="43">
        <v>1</v>
      </c>
      <c r="G689" s="43">
        <v>979.28</v>
      </c>
      <c r="H689" s="45">
        <v>0.2</v>
      </c>
      <c r="I689" s="43" t="s">
        <v>1826</v>
      </c>
      <c r="J689" s="43">
        <v>783.42399999999998</v>
      </c>
    </row>
    <row r="690" spans="1:10">
      <c r="A690" s="43" t="s">
        <v>2514</v>
      </c>
      <c r="B690" s="44">
        <v>45300</v>
      </c>
      <c r="C690" s="43" t="s">
        <v>1431</v>
      </c>
      <c r="D690" s="43" t="s">
        <v>1660</v>
      </c>
      <c r="E690" s="43" t="s">
        <v>1779</v>
      </c>
      <c r="F690" s="43">
        <v>4</v>
      </c>
      <c r="G690" s="43">
        <v>263.58999999999997</v>
      </c>
      <c r="H690" s="45">
        <v>0.04</v>
      </c>
      <c r="I690" s="43" t="s">
        <v>1824</v>
      </c>
      <c r="J690" s="43">
        <v>1012.1856</v>
      </c>
    </row>
    <row r="691" spans="1:10">
      <c r="A691" s="43" t="s">
        <v>2515</v>
      </c>
      <c r="B691" s="44">
        <v>45876</v>
      </c>
      <c r="C691" s="43" t="s">
        <v>20</v>
      </c>
      <c r="D691" s="43" t="s">
        <v>1656</v>
      </c>
      <c r="E691" s="43" t="s">
        <v>1773</v>
      </c>
      <c r="F691" s="43">
        <v>1</v>
      </c>
      <c r="G691" s="43">
        <v>692.75</v>
      </c>
      <c r="H691" s="45">
        <v>0.11</v>
      </c>
      <c r="I691" s="43" t="s">
        <v>1829</v>
      </c>
      <c r="J691" s="43">
        <v>616.54750000000001</v>
      </c>
    </row>
    <row r="692" spans="1:10">
      <c r="A692" s="43" t="s">
        <v>2516</v>
      </c>
      <c r="B692" s="44">
        <v>45301</v>
      </c>
      <c r="C692" s="43" t="s">
        <v>544</v>
      </c>
      <c r="D692" s="43" t="s">
        <v>1674</v>
      </c>
      <c r="E692" s="43" t="s">
        <v>1766</v>
      </c>
      <c r="F692" s="43">
        <v>3</v>
      </c>
      <c r="G692" s="43">
        <v>142.83000000000001</v>
      </c>
      <c r="H692" s="45">
        <v>0.01</v>
      </c>
      <c r="I692" s="43" t="s">
        <v>1824</v>
      </c>
      <c r="J692" s="43">
        <v>424.20510000000002</v>
      </c>
    </row>
    <row r="693" spans="1:10">
      <c r="A693" s="43" t="s">
        <v>2517</v>
      </c>
      <c r="B693" s="44">
        <v>45857</v>
      </c>
      <c r="C693" s="43" t="s">
        <v>428</v>
      </c>
      <c r="D693" s="43" t="s">
        <v>1592</v>
      </c>
      <c r="E693" s="43" t="s">
        <v>1761</v>
      </c>
      <c r="F693" s="43">
        <v>2</v>
      </c>
      <c r="G693" s="43">
        <v>419.25</v>
      </c>
      <c r="H693" s="45">
        <v>0.17</v>
      </c>
      <c r="I693" s="43" t="s">
        <v>1826</v>
      </c>
      <c r="J693" s="43">
        <v>695.95499999999993</v>
      </c>
    </row>
    <row r="694" spans="1:10">
      <c r="A694" s="43" t="s">
        <v>2518</v>
      </c>
      <c r="B694" s="44">
        <v>45650</v>
      </c>
      <c r="C694" s="43" t="s">
        <v>770</v>
      </c>
      <c r="D694" s="43" t="s">
        <v>1600</v>
      </c>
      <c r="E694" s="43" t="s">
        <v>1813</v>
      </c>
      <c r="F694" s="43">
        <v>2</v>
      </c>
      <c r="G694" s="43">
        <v>800.84</v>
      </c>
      <c r="H694" s="45">
        <v>0.27</v>
      </c>
      <c r="I694" s="43" t="s">
        <v>1829</v>
      </c>
      <c r="J694" s="43">
        <v>1169.2264</v>
      </c>
    </row>
    <row r="695" spans="1:10">
      <c r="A695" s="43" t="s">
        <v>2519</v>
      </c>
      <c r="B695" s="44">
        <v>45520</v>
      </c>
      <c r="C695" s="43" t="s">
        <v>14</v>
      </c>
      <c r="D695" s="43" t="s">
        <v>1644</v>
      </c>
      <c r="E695" s="43" t="s">
        <v>1761</v>
      </c>
      <c r="F695" s="43">
        <v>1</v>
      </c>
      <c r="G695" s="43">
        <v>301.24</v>
      </c>
      <c r="H695" s="45">
        <v>0.11</v>
      </c>
      <c r="I695" s="43" t="s">
        <v>1826</v>
      </c>
      <c r="J695" s="43">
        <v>268.10359999999997</v>
      </c>
    </row>
    <row r="696" spans="1:10">
      <c r="A696" s="43" t="s">
        <v>2520</v>
      </c>
      <c r="B696" s="44">
        <v>45497</v>
      </c>
      <c r="C696" s="43" t="s">
        <v>914</v>
      </c>
      <c r="D696" s="43" t="s">
        <v>1718</v>
      </c>
      <c r="E696" s="43" t="s">
        <v>1773</v>
      </c>
      <c r="F696" s="43">
        <v>2</v>
      </c>
      <c r="G696" s="43">
        <v>701.49</v>
      </c>
      <c r="H696" s="45">
        <v>0.09</v>
      </c>
      <c r="I696" s="43" t="s">
        <v>1826</v>
      </c>
      <c r="J696" s="43">
        <v>1276.7118</v>
      </c>
    </row>
    <row r="697" spans="1:10">
      <c r="A697" s="43" t="s">
        <v>2521</v>
      </c>
      <c r="B697" s="44">
        <v>45615</v>
      </c>
      <c r="C697" s="43" t="s">
        <v>1101</v>
      </c>
      <c r="D697" s="43" t="s">
        <v>1600</v>
      </c>
      <c r="E697" s="43" t="s">
        <v>1789</v>
      </c>
      <c r="F697" s="43">
        <v>4</v>
      </c>
      <c r="G697" s="43">
        <v>413.48</v>
      </c>
      <c r="H697" s="45">
        <v>0.02</v>
      </c>
      <c r="I697" s="43" t="s">
        <v>1826</v>
      </c>
      <c r="J697" s="43">
        <v>1620.8416</v>
      </c>
    </row>
    <row r="698" spans="1:10">
      <c r="A698" s="43" t="s">
        <v>2522</v>
      </c>
      <c r="B698" s="44">
        <v>45365</v>
      </c>
      <c r="C698" s="43" t="s">
        <v>646</v>
      </c>
      <c r="D698" s="43" t="s">
        <v>1562</v>
      </c>
      <c r="E698" s="43" t="s">
        <v>1757</v>
      </c>
      <c r="F698" s="43">
        <v>4</v>
      </c>
      <c r="G698" s="43">
        <v>167.83</v>
      </c>
      <c r="H698" s="45">
        <v>0.15</v>
      </c>
      <c r="I698" s="43" t="s">
        <v>1824</v>
      </c>
      <c r="J698" s="43">
        <v>570.62200000000007</v>
      </c>
    </row>
    <row r="699" spans="1:10">
      <c r="A699" s="43" t="s">
        <v>2523</v>
      </c>
      <c r="B699" s="44">
        <v>45832</v>
      </c>
      <c r="C699" s="43" t="s">
        <v>472</v>
      </c>
      <c r="D699" s="43" t="s">
        <v>1578</v>
      </c>
      <c r="E699" s="43" t="s">
        <v>1810</v>
      </c>
      <c r="F699" s="43">
        <v>2</v>
      </c>
      <c r="G699" s="43">
        <v>669.12</v>
      </c>
      <c r="H699" s="45">
        <v>0.22</v>
      </c>
      <c r="I699" s="43" t="s">
        <v>1824</v>
      </c>
      <c r="J699" s="43">
        <v>1043.8271999999999</v>
      </c>
    </row>
    <row r="700" spans="1:10">
      <c r="A700" s="43" t="s">
        <v>2524</v>
      </c>
      <c r="B700" s="44">
        <v>45530</v>
      </c>
      <c r="C700" s="43" t="s">
        <v>153</v>
      </c>
      <c r="D700" s="43" t="s">
        <v>1622</v>
      </c>
      <c r="E700" s="43" t="s">
        <v>1779</v>
      </c>
      <c r="F700" s="43">
        <v>3</v>
      </c>
      <c r="G700" s="43">
        <v>346.77</v>
      </c>
      <c r="H700" s="45">
        <v>0.18</v>
      </c>
      <c r="I700" s="43" t="s">
        <v>1826</v>
      </c>
      <c r="J700" s="43">
        <v>853.05420000000004</v>
      </c>
    </row>
    <row r="701" spans="1:10">
      <c r="A701" s="43" t="s">
        <v>2525</v>
      </c>
      <c r="B701" s="44">
        <v>45939</v>
      </c>
      <c r="C701" s="43" t="s">
        <v>221</v>
      </c>
      <c r="D701" s="43" t="s">
        <v>1594</v>
      </c>
      <c r="E701" s="43" t="s">
        <v>1813</v>
      </c>
      <c r="F701" s="43">
        <v>3</v>
      </c>
      <c r="G701" s="43">
        <v>648.33000000000004</v>
      </c>
      <c r="H701" s="45">
        <v>0.2</v>
      </c>
      <c r="I701" s="43" t="s">
        <v>1829</v>
      </c>
      <c r="J701" s="43">
        <v>1555.992</v>
      </c>
    </row>
    <row r="702" spans="1:10">
      <c r="A702" s="43" t="s">
        <v>2526</v>
      </c>
      <c r="B702" s="44">
        <v>45401</v>
      </c>
      <c r="C702" s="43" t="s">
        <v>905</v>
      </c>
      <c r="D702" s="43" t="s">
        <v>1557</v>
      </c>
      <c r="E702" s="43" t="s">
        <v>1761</v>
      </c>
      <c r="F702" s="43">
        <v>4</v>
      </c>
      <c r="G702" s="43">
        <v>254.94</v>
      </c>
      <c r="H702" s="45">
        <v>0.06</v>
      </c>
      <c r="I702" s="43" t="s">
        <v>1826</v>
      </c>
      <c r="J702" s="43">
        <v>958.57439999999997</v>
      </c>
    </row>
    <row r="703" spans="1:10">
      <c r="A703" s="43" t="s">
        <v>2527</v>
      </c>
      <c r="B703" s="44">
        <v>45420</v>
      </c>
      <c r="C703" s="43" t="s">
        <v>1062</v>
      </c>
      <c r="D703" s="43" t="s">
        <v>1710</v>
      </c>
      <c r="E703" s="43" t="s">
        <v>1769</v>
      </c>
      <c r="F703" s="43">
        <v>1</v>
      </c>
      <c r="G703" s="43">
        <v>445.5</v>
      </c>
      <c r="H703" s="45">
        <v>0.28000000000000003</v>
      </c>
      <c r="I703" s="43" t="s">
        <v>1824</v>
      </c>
      <c r="J703" s="43">
        <v>320.76</v>
      </c>
    </row>
    <row r="704" spans="1:10">
      <c r="A704" s="43" t="s">
        <v>2528</v>
      </c>
      <c r="B704" s="44">
        <v>45459</v>
      </c>
      <c r="C704" s="43" t="s">
        <v>716</v>
      </c>
      <c r="D704" s="43" t="s">
        <v>1728</v>
      </c>
      <c r="E704" s="43" t="s">
        <v>1769</v>
      </c>
      <c r="F704" s="43">
        <v>1</v>
      </c>
      <c r="G704" s="43">
        <v>900.94</v>
      </c>
      <c r="H704" s="45">
        <v>0.1</v>
      </c>
      <c r="I704" s="43" t="s">
        <v>1824</v>
      </c>
      <c r="J704" s="43">
        <v>810.84600000000012</v>
      </c>
    </row>
    <row r="705" spans="1:10">
      <c r="A705" s="43" t="s">
        <v>2529</v>
      </c>
      <c r="B705" s="44">
        <v>45429</v>
      </c>
      <c r="C705" s="43" t="s">
        <v>643</v>
      </c>
      <c r="D705" s="43" t="s">
        <v>1578</v>
      </c>
      <c r="E705" s="43" t="s">
        <v>1804</v>
      </c>
      <c r="F705" s="43">
        <v>3</v>
      </c>
      <c r="G705" s="43">
        <v>262.69</v>
      </c>
      <c r="H705" s="45">
        <v>0.04</v>
      </c>
      <c r="I705" s="43" t="s">
        <v>1826</v>
      </c>
      <c r="J705" s="43">
        <v>756.54719999999986</v>
      </c>
    </row>
    <row r="706" spans="1:10">
      <c r="A706" s="43" t="s">
        <v>2530</v>
      </c>
      <c r="B706" s="44">
        <v>45386</v>
      </c>
      <c r="C706" s="43" t="s">
        <v>1484</v>
      </c>
      <c r="D706" s="43" t="s">
        <v>1684</v>
      </c>
      <c r="E706" s="43" t="s">
        <v>1761</v>
      </c>
      <c r="F706" s="43">
        <v>3</v>
      </c>
      <c r="G706" s="43">
        <v>212.72</v>
      </c>
      <c r="H706" s="45">
        <v>0.22</v>
      </c>
      <c r="I706" s="43" t="s">
        <v>1826</v>
      </c>
      <c r="J706" s="43">
        <v>497.76479999999998</v>
      </c>
    </row>
    <row r="707" spans="1:10">
      <c r="A707" s="43" t="s">
        <v>2531</v>
      </c>
      <c r="B707" s="44">
        <v>45803</v>
      </c>
      <c r="C707" s="43" t="s">
        <v>508</v>
      </c>
      <c r="D707" s="43" t="s">
        <v>1596</v>
      </c>
      <c r="E707" s="43" t="s">
        <v>1810</v>
      </c>
      <c r="F707" s="43">
        <v>4</v>
      </c>
      <c r="G707" s="43">
        <v>757.9</v>
      </c>
      <c r="H707" s="45">
        <v>0.22</v>
      </c>
      <c r="I707" s="43" t="s">
        <v>1826</v>
      </c>
      <c r="J707" s="43">
        <v>2364.6480000000001</v>
      </c>
    </row>
    <row r="708" spans="1:10">
      <c r="A708" s="43" t="s">
        <v>2532</v>
      </c>
      <c r="B708" s="44">
        <v>45346</v>
      </c>
      <c r="C708" s="43" t="s">
        <v>78</v>
      </c>
      <c r="D708" s="43" t="s">
        <v>1708</v>
      </c>
      <c r="E708" s="43" t="s">
        <v>1807</v>
      </c>
      <c r="F708" s="43">
        <v>1</v>
      </c>
      <c r="G708" s="43">
        <v>846.04</v>
      </c>
      <c r="H708" s="45">
        <v>0.08</v>
      </c>
      <c r="I708" s="43" t="s">
        <v>1826</v>
      </c>
      <c r="J708" s="43">
        <v>778.35680000000002</v>
      </c>
    </row>
    <row r="709" spans="1:10">
      <c r="A709" s="43" t="s">
        <v>2533</v>
      </c>
      <c r="B709" s="44">
        <v>45267</v>
      </c>
      <c r="C709" s="43" t="s">
        <v>532</v>
      </c>
      <c r="D709" s="43" t="s">
        <v>1624</v>
      </c>
      <c r="E709" s="43" t="s">
        <v>1779</v>
      </c>
      <c r="F709" s="43">
        <v>3</v>
      </c>
      <c r="G709" s="43">
        <v>179.7</v>
      </c>
      <c r="H709" s="45">
        <v>0.17</v>
      </c>
      <c r="I709" s="43" t="s">
        <v>1829</v>
      </c>
      <c r="J709" s="43">
        <v>447.45299999999992</v>
      </c>
    </row>
    <row r="710" spans="1:10">
      <c r="A710" s="43" t="s">
        <v>2534</v>
      </c>
      <c r="B710" s="44">
        <v>45572</v>
      </c>
      <c r="C710" s="43" t="s">
        <v>1380</v>
      </c>
      <c r="D710" s="43" t="s">
        <v>1610</v>
      </c>
      <c r="E710" s="43" t="s">
        <v>1769</v>
      </c>
      <c r="F710" s="43">
        <v>4</v>
      </c>
      <c r="G710" s="43">
        <v>681.08</v>
      </c>
      <c r="H710" s="45">
        <v>0</v>
      </c>
      <c r="I710" s="43" t="s">
        <v>1826</v>
      </c>
      <c r="J710" s="43">
        <v>2724.32</v>
      </c>
    </row>
    <row r="711" spans="1:10">
      <c r="A711" s="43" t="s">
        <v>2535</v>
      </c>
      <c r="B711" s="44">
        <v>45252</v>
      </c>
      <c r="C711" s="43" t="s">
        <v>1254</v>
      </c>
      <c r="D711" s="43" t="s">
        <v>1553</v>
      </c>
      <c r="E711" s="43" t="s">
        <v>1779</v>
      </c>
      <c r="F711" s="43">
        <v>4</v>
      </c>
      <c r="G711" s="43">
        <v>723.44</v>
      </c>
      <c r="H711" s="45">
        <v>0.14000000000000001</v>
      </c>
      <c r="I711" s="43" t="s">
        <v>1826</v>
      </c>
      <c r="J711" s="43">
        <v>2488.6336000000001</v>
      </c>
    </row>
    <row r="712" spans="1:10">
      <c r="A712" s="43" t="s">
        <v>2536</v>
      </c>
      <c r="B712" s="44">
        <v>45939</v>
      </c>
      <c r="C712" s="43" t="s">
        <v>435</v>
      </c>
      <c r="D712" s="43" t="s">
        <v>1610</v>
      </c>
      <c r="E712" s="43" t="s">
        <v>1799</v>
      </c>
      <c r="F712" s="43">
        <v>4</v>
      </c>
      <c r="G712" s="43">
        <v>471.89</v>
      </c>
      <c r="H712" s="45">
        <v>0.12</v>
      </c>
      <c r="I712" s="43" t="s">
        <v>1829</v>
      </c>
      <c r="J712" s="43">
        <v>1661.0527999999999</v>
      </c>
    </row>
    <row r="713" spans="1:10">
      <c r="A713" s="43" t="s">
        <v>2537</v>
      </c>
      <c r="B713" s="44">
        <v>45559</v>
      </c>
      <c r="C713" s="43" t="s">
        <v>1145</v>
      </c>
      <c r="D713" s="43" t="s">
        <v>1690</v>
      </c>
      <c r="E713" s="43" t="s">
        <v>1807</v>
      </c>
      <c r="F713" s="43">
        <v>1</v>
      </c>
      <c r="G713" s="43">
        <v>613.17999999999995</v>
      </c>
      <c r="H713" s="45">
        <v>0.14000000000000001</v>
      </c>
      <c r="I713" s="43" t="s">
        <v>1829</v>
      </c>
      <c r="J713" s="43">
        <v>527.33479999999997</v>
      </c>
    </row>
    <row r="714" spans="1:10">
      <c r="A714" s="43" t="s">
        <v>2538</v>
      </c>
      <c r="B714" s="44">
        <v>45229</v>
      </c>
      <c r="C714" s="43" t="s">
        <v>195</v>
      </c>
      <c r="D714" s="43" t="s">
        <v>1634</v>
      </c>
      <c r="E714" s="43" t="s">
        <v>1769</v>
      </c>
      <c r="F714" s="43">
        <v>1</v>
      </c>
      <c r="G714" s="43">
        <v>651.30999999999995</v>
      </c>
      <c r="H714" s="45">
        <v>0.24</v>
      </c>
      <c r="I714" s="43" t="s">
        <v>1826</v>
      </c>
      <c r="J714" s="43">
        <v>494.99560000000002</v>
      </c>
    </row>
    <row r="715" spans="1:10">
      <c r="A715" s="43" t="s">
        <v>2539</v>
      </c>
      <c r="B715" s="44">
        <v>45333</v>
      </c>
      <c r="C715" s="43" t="s">
        <v>103</v>
      </c>
      <c r="D715" s="43" t="s">
        <v>1551</v>
      </c>
      <c r="E715" s="43" t="s">
        <v>1776</v>
      </c>
      <c r="F715" s="43">
        <v>2</v>
      </c>
      <c r="G715" s="43">
        <v>635.14</v>
      </c>
      <c r="H715" s="45">
        <v>0.1</v>
      </c>
      <c r="I715" s="43" t="s">
        <v>1829</v>
      </c>
      <c r="J715" s="43">
        <v>1143.252</v>
      </c>
    </row>
    <row r="716" spans="1:10">
      <c r="A716" s="43" t="s">
        <v>2540</v>
      </c>
      <c r="B716" s="44">
        <v>45752</v>
      </c>
      <c r="C716" s="43" t="s">
        <v>1187</v>
      </c>
      <c r="D716" s="43" t="s">
        <v>1744</v>
      </c>
      <c r="E716" s="43" t="s">
        <v>1799</v>
      </c>
      <c r="F716" s="43">
        <v>4</v>
      </c>
      <c r="G716" s="43">
        <v>912.61</v>
      </c>
      <c r="H716" s="45">
        <v>0.14000000000000001</v>
      </c>
      <c r="I716" s="43" t="s">
        <v>1824</v>
      </c>
      <c r="J716" s="43">
        <v>3139.3784000000001</v>
      </c>
    </row>
    <row r="717" spans="1:10">
      <c r="A717" s="43" t="s">
        <v>2541</v>
      </c>
      <c r="B717" s="44">
        <v>45795</v>
      </c>
      <c r="C717" s="43" t="s">
        <v>872</v>
      </c>
      <c r="D717" s="43" t="s">
        <v>1642</v>
      </c>
      <c r="E717" s="43" t="s">
        <v>1779</v>
      </c>
      <c r="F717" s="43">
        <v>3</v>
      </c>
      <c r="G717" s="43">
        <v>79.77</v>
      </c>
      <c r="H717" s="45">
        <v>0.09</v>
      </c>
      <c r="I717" s="43" t="s">
        <v>1824</v>
      </c>
      <c r="J717" s="43">
        <v>217.77209999999999</v>
      </c>
    </row>
    <row r="718" spans="1:10">
      <c r="A718" s="43" t="s">
        <v>2542</v>
      </c>
      <c r="B718" s="44">
        <v>45755</v>
      </c>
      <c r="C718" s="43" t="s">
        <v>881</v>
      </c>
      <c r="D718" s="43" t="s">
        <v>1736</v>
      </c>
      <c r="E718" s="43" t="s">
        <v>1801</v>
      </c>
      <c r="F718" s="43">
        <v>4</v>
      </c>
      <c r="G718" s="43">
        <v>603.52</v>
      </c>
      <c r="H718" s="45">
        <v>0.25</v>
      </c>
      <c r="I718" s="43" t="s">
        <v>1824</v>
      </c>
      <c r="J718" s="43">
        <v>1810.56</v>
      </c>
    </row>
    <row r="719" spans="1:10">
      <c r="A719" s="43" t="s">
        <v>2543</v>
      </c>
      <c r="B719" s="44">
        <v>45625</v>
      </c>
      <c r="C719" s="43" t="s">
        <v>281</v>
      </c>
      <c r="D719" s="43" t="s">
        <v>1702</v>
      </c>
      <c r="E719" s="43" t="s">
        <v>1794</v>
      </c>
      <c r="F719" s="43">
        <v>4</v>
      </c>
      <c r="G719" s="43">
        <v>453.12</v>
      </c>
      <c r="H719" s="45">
        <v>0.23</v>
      </c>
      <c r="I719" s="43" t="s">
        <v>1829</v>
      </c>
      <c r="J719" s="43">
        <v>1395.6096</v>
      </c>
    </row>
    <row r="720" spans="1:10">
      <c r="A720" s="43" t="s">
        <v>2544</v>
      </c>
      <c r="B720" s="44">
        <v>45656</v>
      </c>
      <c r="C720" s="43" t="s">
        <v>1527</v>
      </c>
      <c r="D720" s="43" t="s">
        <v>1614</v>
      </c>
      <c r="E720" s="43" t="s">
        <v>1786</v>
      </c>
      <c r="F720" s="43">
        <v>2</v>
      </c>
      <c r="G720" s="43">
        <v>974.35</v>
      </c>
      <c r="H720" s="45">
        <v>0.15</v>
      </c>
      <c r="I720" s="43" t="s">
        <v>1824</v>
      </c>
      <c r="J720" s="43">
        <v>1656.395</v>
      </c>
    </row>
    <row r="721" spans="1:10">
      <c r="A721" s="43" t="s">
        <v>2545</v>
      </c>
      <c r="B721" s="44">
        <v>45824</v>
      </c>
      <c r="C721" s="43" t="s">
        <v>1466</v>
      </c>
      <c r="D721" s="43" t="s">
        <v>1738</v>
      </c>
      <c r="E721" s="43" t="s">
        <v>1807</v>
      </c>
      <c r="F721" s="43">
        <v>4</v>
      </c>
      <c r="G721" s="43">
        <v>52.35</v>
      </c>
      <c r="H721" s="45">
        <v>0.23</v>
      </c>
      <c r="I721" s="43" t="s">
        <v>1829</v>
      </c>
      <c r="J721" s="43">
        <v>161.238</v>
      </c>
    </row>
    <row r="722" spans="1:10">
      <c r="A722" s="43" t="s">
        <v>2546</v>
      </c>
      <c r="B722" s="44">
        <v>45824</v>
      </c>
      <c r="C722" s="43" t="s">
        <v>1157</v>
      </c>
      <c r="D722" s="43" t="s">
        <v>1678</v>
      </c>
      <c r="E722" s="43" t="s">
        <v>1807</v>
      </c>
      <c r="F722" s="43">
        <v>3</v>
      </c>
      <c r="G722" s="43">
        <v>681.58</v>
      </c>
      <c r="H722" s="45">
        <v>0.23</v>
      </c>
      <c r="I722" s="43" t="s">
        <v>1824</v>
      </c>
      <c r="J722" s="43">
        <v>1574.4498000000001</v>
      </c>
    </row>
    <row r="723" spans="1:10">
      <c r="A723" s="43" t="s">
        <v>2547</v>
      </c>
      <c r="B723" s="44">
        <v>45384</v>
      </c>
      <c r="C723" s="43" t="s">
        <v>585</v>
      </c>
      <c r="D723" s="43" t="s">
        <v>1714</v>
      </c>
      <c r="E723" s="43" t="s">
        <v>1801</v>
      </c>
      <c r="F723" s="43">
        <v>3</v>
      </c>
      <c r="G723" s="43">
        <v>71.23</v>
      </c>
      <c r="H723" s="45">
        <v>0.03</v>
      </c>
      <c r="I723" s="43" t="s">
        <v>1824</v>
      </c>
      <c r="J723" s="43">
        <v>207.27930000000001</v>
      </c>
    </row>
    <row r="724" spans="1:10">
      <c r="A724" s="43" t="s">
        <v>2548</v>
      </c>
      <c r="B724" s="44">
        <v>45379</v>
      </c>
      <c r="C724" s="43" t="s">
        <v>773</v>
      </c>
      <c r="D724" s="43" t="s">
        <v>1578</v>
      </c>
      <c r="E724" s="43" t="s">
        <v>1799</v>
      </c>
      <c r="F724" s="43">
        <v>1</v>
      </c>
      <c r="G724" s="43">
        <v>31.36</v>
      </c>
      <c r="H724" s="45">
        <v>0.21</v>
      </c>
      <c r="I724" s="43" t="s">
        <v>1829</v>
      </c>
      <c r="J724" s="43">
        <v>24.7744</v>
      </c>
    </row>
    <row r="725" spans="1:10">
      <c r="A725" s="43" t="s">
        <v>2549</v>
      </c>
      <c r="B725" s="44">
        <v>45674</v>
      </c>
      <c r="C725" s="43" t="s">
        <v>1071</v>
      </c>
      <c r="D725" s="43" t="s">
        <v>1630</v>
      </c>
      <c r="E725" s="43" t="s">
        <v>1797</v>
      </c>
      <c r="F725" s="43">
        <v>2</v>
      </c>
      <c r="G725" s="43">
        <v>555.54999999999995</v>
      </c>
      <c r="H725" s="45">
        <v>0.14000000000000001</v>
      </c>
      <c r="I725" s="43" t="s">
        <v>1824</v>
      </c>
      <c r="J725" s="43">
        <v>955.54599999999994</v>
      </c>
    </row>
    <row r="726" spans="1:10">
      <c r="A726" s="43" t="s">
        <v>2550</v>
      </c>
      <c r="B726" s="44">
        <v>45760</v>
      </c>
      <c r="C726" s="43" t="s">
        <v>803</v>
      </c>
      <c r="D726" s="43" t="s">
        <v>1680</v>
      </c>
      <c r="E726" s="43" t="s">
        <v>1804</v>
      </c>
      <c r="F726" s="43">
        <v>4</v>
      </c>
      <c r="G726" s="43">
        <v>805.99</v>
      </c>
      <c r="H726" s="45">
        <v>0.06</v>
      </c>
      <c r="I726" s="43" t="s">
        <v>1824</v>
      </c>
      <c r="J726" s="43">
        <v>3030.5223999999998</v>
      </c>
    </row>
    <row r="727" spans="1:10">
      <c r="A727" s="43" t="s">
        <v>2551</v>
      </c>
      <c r="B727" s="44">
        <v>45474</v>
      </c>
      <c r="C727" s="43" t="s">
        <v>1211</v>
      </c>
      <c r="D727" s="43" t="s">
        <v>1690</v>
      </c>
      <c r="E727" s="43" t="s">
        <v>1757</v>
      </c>
      <c r="F727" s="43">
        <v>1</v>
      </c>
      <c r="G727" s="43">
        <v>506.55</v>
      </c>
      <c r="H727" s="45">
        <v>0.28000000000000003</v>
      </c>
      <c r="I727" s="43" t="s">
        <v>1824</v>
      </c>
      <c r="J727" s="43">
        <v>364.71600000000001</v>
      </c>
    </row>
    <row r="728" spans="1:10">
      <c r="A728" s="43" t="s">
        <v>2552</v>
      </c>
      <c r="B728" s="44">
        <v>45640</v>
      </c>
      <c r="C728" s="43" t="s">
        <v>447</v>
      </c>
      <c r="D728" s="43" t="s">
        <v>1630</v>
      </c>
      <c r="E728" s="43" t="s">
        <v>1792</v>
      </c>
      <c r="F728" s="43">
        <v>3</v>
      </c>
      <c r="G728" s="43">
        <v>28.69</v>
      </c>
      <c r="H728" s="45">
        <v>0.02</v>
      </c>
      <c r="I728" s="43" t="s">
        <v>1824</v>
      </c>
      <c r="J728" s="43">
        <v>84.348600000000005</v>
      </c>
    </row>
    <row r="729" spans="1:10">
      <c r="A729" s="43" t="s">
        <v>2553</v>
      </c>
      <c r="B729" s="44">
        <v>45253</v>
      </c>
      <c r="C729" s="43" t="s">
        <v>1208</v>
      </c>
      <c r="D729" s="43" t="s">
        <v>1700</v>
      </c>
      <c r="E729" s="43" t="s">
        <v>1769</v>
      </c>
      <c r="F729" s="43">
        <v>1</v>
      </c>
      <c r="G729" s="43">
        <v>106.07</v>
      </c>
      <c r="H729" s="45">
        <v>0.23</v>
      </c>
      <c r="I729" s="43" t="s">
        <v>1829</v>
      </c>
      <c r="J729" s="43">
        <v>81.673900000000003</v>
      </c>
    </row>
    <row r="730" spans="1:10">
      <c r="A730" s="43" t="s">
        <v>2554</v>
      </c>
      <c r="B730" s="44">
        <v>45225</v>
      </c>
      <c r="C730" s="43" t="s">
        <v>830</v>
      </c>
      <c r="D730" s="43" t="s">
        <v>1730</v>
      </c>
      <c r="E730" s="43" t="s">
        <v>1752</v>
      </c>
      <c r="F730" s="43">
        <v>4</v>
      </c>
      <c r="G730" s="43">
        <v>289.77</v>
      </c>
      <c r="H730" s="45">
        <v>0.06</v>
      </c>
      <c r="I730" s="43" t="s">
        <v>1826</v>
      </c>
      <c r="J730" s="43">
        <v>1089.5352</v>
      </c>
    </row>
    <row r="731" spans="1:10">
      <c r="A731" s="43" t="s">
        <v>2555</v>
      </c>
      <c r="B731" s="44">
        <v>45263</v>
      </c>
      <c r="C731" s="43" t="s">
        <v>523</v>
      </c>
      <c r="D731" s="43" t="s">
        <v>1714</v>
      </c>
      <c r="E731" s="43" t="s">
        <v>1810</v>
      </c>
      <c r="F731" s="43">
        <v>2</v>
      </c>
      <c r="G731" s="43">
        <v>354.26</v>
      </c>
      <c r="H731" s="45">
        <v>0.01</v>
      </c>
      <c r="I731" s="43" t="s">
        <v>1829</v>
      </c>
      <c r="J731" s="43">
        <v>701.4348</v>
      </c>
    </row>
    <row r="732" spans="1:10">
      <c r="A732" s="43" t="s">
        <v>2556</v>
      </c>
      <c r="B732" s="44">
        <v>45554</v>
      </c>
      <c r="C732" s="43" t="s">
        <v>1202</v>
      </c>
      <c r="D732" s="43" t="s">
        <v>1684</v>
      </c>
      <c r="E732" s="43" t="s">
        <v>1799</v>
      </c>
      <c r="F732" s="43">
        <v>1</v>
      </c>
      <c r="G732" s="43">
        <v>522.72</v>
      </c>
      <c r="H732" s="45">
        <v>0.25</v>
      </c>
      <c r="I732" s="43" t="s">
        <v>1826</v>
      </c>
      <c r="J732" s="43">
        <v>392.04</v>
      </c>
    </row>
    <row r="733" spans="1:10">
      <c r="A733" s="43" t="s">
        <v>2557</v>
      </c>
      <c r="B733" s="44">
        <v>45569</v>
      </c>
      <c r="C733" s="43" t="s">
        <v>214</v>
      </c>
      <c r="D733" s="43" t="s">
        <v>1555</v>
      </c>
      <c r="E733" s="43" t="s">
        <v>1786</v>
      </c>
      <c r="F733" s="43">
        <v>3</v>
      </c>
      <c r="G733" s="43">
        <v>966.02</v>
      </c>
      <c r="H733" s="45">
        <v>0.03</v>
      </c>
      <c r="I733" s="43" t="s">
        <v>1829</v>
      </c>
      <c r="J733" s="43">
        <v>2811.1181999999999</v>
      </c>
    </row>
    <row r="734" spans="1:10">
      <c r="A734" s="43" t="s">
        <v>2558</v>
      </c>
      <c r="B734" s="44">
        <v>45217</v>
      </c>
      <c r="C734" s="43" t="s">
        <v>724</v>
      </c>
      <c r="D734" s="43" t="s">
        <v>1648</v>
      </c>
      <c r="E734" s="43" t="s">
        <v>1807</v>
      </c>
      <c r="F734" s="43">
        <v>1</v>
      </c>
      <c r="G734" s="43">
        <v>498.61</v>
      </c>
      <c r="H734" s="45">
        <v>0.04</v>
      </c>
      <c r="I734" s="43" t="s">
        <v>1826</v>
      </c>
      <c r="J734" s="43">
        <v>478.66559999999998</v>
      </c>
    </row>
    <row r="735" spans="1:10">
      <c r="A735" s="43" t="s">
        <v>2559</v>
      </c>
      <c r="B735" s="44">
        <v>45783</v>
      </c>
      <c r="C735" s="43" t="s">
        <v>1038</v>
      </c>
      <c r="D735" s="43" t="s">
        <v>1632</v>
      </c>
      <c r="E735" s="43" t="s">
        <v>1776</v>
      </c>
      <c r="F735" s="43">
        <v>4</v>
      </c>
      <c r="G735" s="43">
        <v>758.27</v>
      </c>
      <c r="H735" s="45">
        <v>0.05</v>
      </c>
      <c r="I735" s="43" t="s">
        <v>1826</v>
      </c>
      <c r="J735" s="43">
        <v>2881.4259999999999</v>
      </c>
    </row>
    <row r="736" spans="1:10">
      <c r="A736" s="43" t="s">
        <v>2560</v>
      </c>
      <c r="B736" s="44">
        <v>45371</v>
      </c>
      <c r="C736" s="43" t="s">
        <v>648</v>
      </c>
      <c r="D736" s="43" t="s">
        <v>1551</v>
      </c>
      <c r="E736" s="43" t="s">
        <v>1761</v>
      </c>
      <c r="F736" s="43">
        <v>2</v>
      </c>
      <c r="G736" s="43">
        <v>371.03</v>
      </c>
      <c r="H736" s="45">
        <v>0.23</v>
      </c>
      <c r="I736" s="43" t="s">
        <v>1826</v>
      </c>
      <c r="J736" s="43">
        <v>571.38619999999992</v>
      </c>
    </row>
    <row r="737" spans="1:10">
      <c r="A737" s="43" t="s">
        <v>2561</v>
      </c>
      <c r="B737" s="44">
        <v>45453</v>
      </c>
      <c r="C737" s="43" t="s">
        <v>1112</v>
      </c>
      <c r="D737" s="43" t="s">
        <v>1730</v>
      </c>
      <c r="E737" s="43" t="s">
        <v>1807</v>
      </c>
      <c r="F737" s="43">
        <v>1</v>
      </c>
      <c r="G737" s="43">
        <v>230.32</v>
      </c>
      <c r="H737" s="45">
        <v>0.05</v>
      </c>
      <c r="I737" s="43" t="s">
        <v>1829</v>
      </c>
      <c r="J737" s="43">
        <v>218.804</v>
      </c>
    </row>
    <row r="738" spans="1:10">
      <c r="A738" s="43" t="s">
        <v>2562</v>
      </c>
      <c r="B738" s="44">
        <v>45526</v>
      </c>
      <c r="C738" s="43" t="s">
        <v>1074</v>
      </c>
      <c r="D738" s="43" t="s">
        <v>1670</v>
      </c>
      <c r="E738" s="43" t="s">
        <v>1776</v>
      </c>
      <c r="F738" s="43">
        <v>2</v>
      </c>
      <c r="G738" s="43">
        <v>985.43</v>
      </c>
      <c r="H738" s="45">
        <v>0.28000000000000003</v>
      </c>
      <c r="I738" s="43" t="s">
        <v>1829</v>
      </c>
      <c r="J738" s="43">
        <v>1419.0192</v>
      </c>
    </row>
    <row r="739" spans="1:10">
      <c r="A739" s="43" t="s">
        <v>2563</v>
      </c>
      <c r="B739" s="44">
        <v>45756</v>
      </c>
      <c r="C739" s="43" t="s">
        <v>1310</v>
      </c>
      <c r="D739" s="43" t="s">
        <v>1565</v>
      </c>
      <c r="E739" s="43" t="s">
        <v>1769</v>
      </c>
      <c r="F739" s="43">
        <v>2</v>
      </c>
      <c r="G739" s="43">
        <v>492.5</v>
      </c>
      <c r="H739" s="45">
        <v>0.3</v>
      </c>
      <c r="I739" s="43" t="s">
        <v>1826</v>
      </c>
      <c r="J739" s="43">
        <v>689.5</v>
      </c>
    </row>
    <row r="740" spans="1:10">
      <c r="A740" s="43" t="s">
        <v>2564</v>
      </c>
      <c r="B740" s="44">
        <v>45657</v>
      </c>
      <c r="C740" s="43" t="s">
        <v>1139</v>
      </c>
      <c r="D740" s="43" t="s">
        <v>1640</v>
      </c>
      <c r="E740" s="43" t="s">
        <v>1792</v>
      </c>
      <c r="F740" s="43">
        <v>2</v>
      </c>
      <c r="G740" s="43">
        <v>213.69</v>
      </c>
      <c r="H740" s="45">
        <v>0.28000000000000003</v>
      </c>
      <c r="I740" s="43" t="s">
        <v>1826</v>
      </c>
      <c r="J740" s="43">
        <v>307.71359999999999</v>
      </c>
    </row>
    <row r="741" spans="1:10">
      <c r="A741" s="43" t="s">
        <v>2565</v>
      </c>
      <c r="B741" s="44">
        <v>45716</v>
      </c>
      <c r="C741" s="43" t="s">
        <v>241</v>
      </c>
      <c r="D741" s="43" t="s">
        <v>1588</v>
      </c>
      <c r="E741" s="43" t="s">
        <v>1782</v>
      </c>
      <c r="F741" s="43">
        <v>4</v>
      </c>
      <c r="G741" s="43">
        <v>618.83000000000004</v>
      </c>
      <c r="H741" s="45">
        <v>0.08</v>
      </c>
      <c r="I741" s="43" t="s">
        <v>1826</v>
      </c>
      <c r="J741" s="43">
        <v>2277.2944000000002</v>
      </c>
    </row>
    <row r="742" spans="1:10">
      <c r="A742" s="43" t="s">
        <v>2566</v>
      </c>
      <c r="B742" s="44">
        <v>45313</v>
      </c>
      <c r="C742" s="43" t="s">
        <v>335</v>
      </c>
      <c r="D742" s="43" t="s">
        <v>1666</v>
      </c>
      <c r="E742" s="43" t="s">
        <v>1792</v>
      </c>
      <c r="F742" s="43">
        <v>2</v>
      </c>
      <c r="G742" s="43">
        <v>81.16</v>
      </c>
      <c r="H742" s="45">
        <v>0.16</v>
      </c>
      <c r="I742" s="43" t="s">
        <v>1826</v>
      </c>
      <c r="J742" s="43">
        <v>136.34880000000001</v>
      </c>
    </row>
    <row r="743" spans="1:10">
      <c r="A743" s="43" t="s">
        <v>2567</v>
      </c>
      <c r="B743" s="44">
        <v>45372</v>
      </c>
      <c r="C743" s="43" t="s">
        <v>20</v>
      </c>
      <c r="D743" s="43" t="s">
        <v>1720</v>
      </c>
      <c r="E743" s="43" t="s">
        <v>1786</v>
      </c>
      <c r="F743" s="43">
        <v>1</v>
      </c>
      <c r="G743" s="43">
        <v>431.69</v>
      </c>
      <c r="H743" s="45">
        <v>0.09</v>
      </c>
      <c r="I743" s="43" t="s">
        <v>1824</v>
      </c>
      <c r="J743" s="43">
        <v>392.83789999999999</v>
      </c>
    </row>
    <row r="744" spans="1:10">
      <c r="A744" s="43" t="s">
        <v>2568</v>
      </c>
      <c r="B744" s="44">
        <v>45648</v>
      </c>
      <c r="C744" s="43" t="s">
        <v>1260</v>
      </c>
      <c r="D744" s="43" t="s">
        <v>1584</v>
      </c>
      <c r="E744" s="43" t="s">
        <v>1773</v>
      </c>
      <c r="F744" s="43">
        <v>3</v>
      </c>
      <c r="G744" s="43">
        <v>438.65</v>
      </c>
      <c r="H744" s="45">
        <v>0.28999999999999998</v>
      </c>
      <c r="I744" s="43" t="s">
        <v>1826</v>
      </c>
      <c r="J744" s="43">
        <v>934.32449999999983</v>
      </c>
    </row>
    <row r="745" spans="1:10">
      <c r="A745" s="43" t="s">
        <v>2569</v>
      </c>
      <c r="B745" s="44">
        <v>45384</v>
      </c>
      <c r="C745" s="43" t="s">
        <v>571</v>
      </c>
      <c r="D745" s="43" t="s">
        <v>1706</v>
      </c>
      <c r="E745" s="43" t="s">
        <v>1766</v>
      </c>
      <c r="F745" s="43">
        <v>3</v>
      </c>
      <c r="G745" s="43">
        <v>339.41</v>
      </c>
      <c r="H745" s="45">
        <v>0.26</v>
      </c>
      <c r="I745" s="43" t="s">
        <v>1824</v>
      </c>
      <c r="J745" s="43">
        <v>753.49019999999996</v>
      </c>
    </row>
    <row r="746" spans="1:10">
      <c r="A746" s="43" t="s">
        <v>2570</v>
      </c>
      <c r="B746" s="44">
        <v>45687</v>
      </c>
      <c r="C746" s="43" t="s">
        <v>1449</v>
      </c>
      <c r="D746" s="43" t="s">
        <v>1706</v>
      </c>
      <c r="E746" s="43" t="s">
        <v>1786</v>
      </c>
      <c r="F746" s="43">
        <v>4</v>
      </c>
      <c r="G746" s="43">
        <v>848.47</v>
      </c>
      <c r="H746" s="45">
        <v>0.21</v>
      </c>
      <c r="I746" s="43" t="s">
        <v>1829</v>
      </c>
      <c r="J746" s="43">
        <v>2681.1651999999999</v>
      </c>
    </row>
    <row r="747" spans="1:10">
      <c r="A747" s="43" t="s">
        <v>2571</v>
      </c>
      <c r="B747" s="44">
        <v>45747</v>
      </c>
      <c r="C747" s="43" t="s">
        <v>631</v>
      </c>
      <c r="D747" s="43" t="s">
        <v>1682</v>
      </c>
      <c r="E747" s="43" t="s">
        <v>1782</v>
      </c>
      <c r="F747" s="43">
        <v>1</v>
      </c>
      <c r="G747" s="43">
        <v>664.87</v>
      </c>
      <c r="H747" s="45">
        <v>0.08</v>
      </c>
      <c r="I747" s="43" t="s">
        <v>1826</v>
      </c>
      <c r="J747" s="43">
        <v>611.68040000000008</v>
      </c>
    </row>
    <row r="748" spans="1:10">
      <c r="A748" s="43" t="s">
        <v>2572</v>
      </c>
      <c r="B748" s="44">
        <v>45687</v>
      </c>
      <c r="C748" s="43" t="s">
        <v>353</v>
      </c>
      <c r="D748" s="43" t="s">
        <v>1596</v>
      </c>
      <c r="E748" s="43" t="s">
        <v>1779</v>
      </c>
      <c r="F748" s="43">
        <v>1</v>
      </c>
      <c r="G748" s="43">
        <v>412.11</v>
      </c>
      <c r="H748" s="45">
        <v>0.23</v>
      </c>
      <c r="I748" s="43" t="s">
        <v>1826</v>
      </c>
      <c r="J748" s="43">
        <v>317.32470000000001</v>
      </c>
    </row>
    <row r="749" spans="1:10">
      <c r="A749" s="43" t="s">
        <v>2573</v>
      </c>
      <c r="B749" s="44">
        <v>45916</v>
      </c>
      <c r="C749" s="43" t="s">
        <v>422</v>
      </c>
      <c r="D749" s="43" t="s">
        <v>1736</v>
      </c>
      <c r="E749" s="43" t="s">
        <v>1757</v>
      </c>
      <c r="F749" s="43">
        <v>1</v>
      </c>
      <c r="G749" s="43">
        <v>126.09</v>
      </c>
      <c r="H749" s="45">
        <v>0.05</v>
      </c>
      <c r="I749" s="43" t="s">
        <v>1829</v>
      </c>
      <c r="J749" s="43">
        <v>119.7855</v>
      </c>
    </row>
    <row r="750" spans="1:10">
      <c r="A750" s="43" t="s">
        <v>2574</v>
      </c>
      <c r="B750" s="44">
        <v>45917</v>
      </c>
      <c r="C750" s="43" t="s">
        <v>648</v>
      </c>
      <c r="D750" s="43" t="s">
        <v>1682</v>
      </c>
      <c r="E750" s="43" t="s">
        <v>1789</v>
      </c>
      <c r="F750" s="43">
        <v>4</v>
      </c>
      <c r="G750" s="43">
        <v>602.39</v>
      </c>
      <c r="H750" s="45">
        <v>0.19</v>
      </c>
      <c r="I750" s="43" t="s">
        <v>1829</v>
      </c>
      <c r="J750" s="43">
        <v>1951.7436</v>
      </c>
    </row>
    <row r="751" spans="1:10">
      <c r="A751" s="43" t="s">
        <v>2575</v>
      </c>
      <c r="B751" s="44">
        <v>45941</v>
      </c>
      <c r="C751" s="43" t="s">
        <v>1023</v>
      </c>
      <c r="D751" s="43" t="s">
        <v>1712</v>
      </c>
      <c r="E751" s="43" t="s">
        <v>1766</v>
      </c>
      <c r="F751" s="43">
        <v>3</v>
      </c>
      <c r="G751" s="43">
        <v>447.69</v>
      </c>
      <c r="H751" s="45">
        <v>0.02</v>
      </c>
      <c r="I751" s="43" t="s">
        <v>1829</v>
      </c>
      <c r="J751" s="43">
        <v>1316.2085999999999</v>
      </c>
    </row>
    <row r="752" spans="1:10">
      <c r="A752" s="43" t="s">
        <v>2576</v>
      </c>
      <c r="B752" s="44">
        <v>45778</v>
      </c>
      <c r="C752" s="43" t="s">
        <v>794</v>
      </c>
      <c r="D752" s="43" t="s">
        <v>1616</v>
      </c>
      <c r="E752" s="43" t="s">
        <v>1766</v>
      </c>
      <c r="F752" s="43">
        <v>3</v>
      </c>
      <c r="G752" s="43">
        <v>35.159999999999997</v>
      </c>
      <c r="H752" s="45">
        <v>0.04</v>
      </c>
      <c r="I752" s="43" t="s">
        <v>1829</v>
      </c>
      <c r="J752" s="43">
        <v>101.2608</v>
      </c>
    </row>
    <row r="753" spans="1:10">
      <c r="A753" s="43" t="s">
        <v>2577</v>
      </c>
      <c r="B753" s="44">
        <v>45740</v>
      </c>
      <c r="C753" s="43" t="s">
        <v>1038</v>
      </c>
      <c r="D753" s="43" t="s">
        <v>1692</v>
      </c>
      <c r="E753" s="43" t="s">
        <v>1792</v>
      </c>
      <c r="F753" s="43">
        <v>2</v>
      </c>
      <c r="G753" s="43">
        <v>838.59</v>
      </c>
      <c r="H753" s="45">
        <v>0.18</v>
      </c>
      <c r="I753" s="43" t="s">
        <v>1829</v>
      </c>
      <c r="J753" s="43">
        <v>1375.2876000000001</v>
      </c>
    </row>
    <row r="754" spans="1:10">
      <c r="A754" s="43" t="s">
        <v>2578</v>
      </c>
      <c r="B754" s="44">
        <v>45598</v>
      </c>
      <c r="C754" s="43" t="s">
        <v>321</v>
      </c>
      <c r="D754" s="43" t="s">
        <v>1666</v>
      </c>
      <c r="E754" s="43" t="s">
        <v>1776</v>
      </c>
      <c r="F754" s="43">
        <v>4</v>
      </c>
      <c r="G754" s="43">
        <v>867.94</v>
      </c>
      <c r="H754" s="45">
        <v>0.26</v>
      </c>
      <c r="I754" s="43" t="s">
        <v>1826</v>
      </c>
      <c r="J754" s="43">
        <v>2569.1024000000002</v>
      </c>
    </row>
    <row r="755" spans="1:10">
      <c r="A755" s="43" t="s">
        <v>2579</v>
      </c>
      <c r="B755" s="44">
        <v>45591</v>
      </c>
      <c r="C755" s="43" t="s">
        <v>643</v>
      </c>
      <c r="D755" s="43" t="s">
        <v>1626</v>
      </c>
      <c r="E755" s="43" t="s">
        <v>1807</v>
      </c>
      <c r="F755" s="43">
        <v>1</v>
      </c>
      <c r="G755" s="43">
        <v>623.88</v>
      </c>
      <c r="H755" s="45">
        <v>0.25</v>
      </c>
      <c r="I755" s="43" t="s">
        <v>1824</v>
      </c>
      <c r="J755" s="43">
        <v>467.91</v>
      </c>
    </row>
    <row r="756" spans="1:10">
      <c r="A756" s="43" t="s">
        <v>2580</v>
      </c>
      <c r="B756" s="44">
        <v>45546</v>
      </c>
      <c r="C756" s="43" t="s">
        <v>585</v>
      </c>
      <c r="D756" s="43" t="s">
        <v>1632</v>
      </c>
      <c r="E756" s="43" t="s">
        <v>1799</v>
      </c>
      <c r="F756" s="43">
        <v>2</v>
      </c>
      <c r="G756" s="43">
        <v>567.95000000000005</v>
      </c>
      <c r="H756" s="45">
        <v>0.12</v>
      </c>
      <c r="I756" s="43" t="s">
        <v>1826</v>
      </c>
      <c r="J756" s="43">
        <v>999.5920000000001</v>
      </c>
    </row>
    <row r="757" spans="1:10">
      <c r="A757" s="43" t="s">
        <v>2581</v>
      </c>
      <c r="B757" s="44">
        <v>45483</v>
      </c>
      <c r="C757" s="43" t="s">
        <v>1017</v>
      </c>
      <c r="D757" s="43" t="s">
        <v>1610</v>
      </c>
      <c r="E757" s="43" t="s">
        <v>1810</v>
      </c>
      <c r="F757" s="43">
        <v>2</v>
      </c>
      <c r="G757" s="43">
        <v>671.69</v>
      </c>
      <c r="H757" s="45">
        <v>0.19</v>
      </c>
      <c r="I757" s="43" t="s">
        <v>1824</v>
      </c>
      <c r="J757" s="43">
        <v>1088.1378</v>
      </c>
    </row>
    <row r="758" spans="1:10">
      <c r="A758" s="43" t="s">
        <v>2582</v>
      </c>
      <c r="B758" s="44">
        <v>45786</v>
      </c>
      <c r="C758" s="43" t="s">
        <v>672</v>
      </c>
      <c r="D758" s="43" t="s">
        <v>1557</v>
      </c>
      <c r="E758" s="43" t="s">
        <v>1779</v>
      </c>
      <c r="F758" s="43">
        <v>2</v>
      </c>
      <c r="G758" s="43">
        <v>257.95999999999998</v>
      </c>
      <c r="H758" s="45">
        <v>0.21</v>
      </c>
      <c r="I758" s="43" t="s">
        <v>1826</v>
      </c>
      <c r="J758" s="43">
        <v>407.57679999999999</v>
      </c>
    </row>
    <row r="759" spans="1:10">
      <c r="A759" s="43" t="s">
        <v>2583</v>
      </c>
      <c r="B759" s="44">
        <v>45475</v>
      </c>
      <c r="C759" s="43" t="s">
        <v>666</v>
      </c>
      <c r="D759" s="43" t="s">
        <v>1744</v>
      </c>
      <c r="E759" s="43" t="s">
        <v>1813</v>
      </c>
      <c r="F759" s="43">
        <v>4</v>
      </c>
      <c r="G759" s="43">
        <v>281.48</v>
      </c>
      <c r="H759" s="45">
        <v>0.27</v>
      </c>
      <c r="I759" s="43" t="s">
        <v>1826</v>
      </c>
      <c r="J759" s="43">
        <v>821.92160000000001</v>
      </c>
    </row>
    <row r="760" spans="1:10">
      <c r="A760" s="43" t="s">
        <v>2584</v>
      </c>
      <c r="B760" s="44">
        <v>45470</v>
      </c>
      <c r="C760" s="43" t="s">
        <v>996</v>
      </c>
      <c r="D760" s="43" t="s">
        <v>1588</v>
      </c>
      <c r="E760" s="43" t="s">
        <v>1792</v>
      </c>
      <c r="F760" s="43">
        <v>1</v>
      </c>
      <c r="G760" s="43">
        <v>202.13</v>
      </c>
      <c r="H760" s="45">
        <v>0.13</v>
      </c>
      <c r="I760" s="43" t="s">
        <v>1829</v>
      </c>
      <c r="J760" s="43">
        <v>175.85310000000001</v>
      </c>
    </row>
    <row r="761" spans="1:10">
      <c r="A761" s="43" t="s">
        <v>2585</v>
      </c>
      <c r="B761" s="44">
        <v>45243</v>
      </c>
      <c r="C761" s="43" t="s">
        <v>863</v>
      </c>
      <c r="D761" s="43" t="s">
        <v>1696</v>
      </c>
      <c r="E761" s="43" t="s">
        <v>1773</v>
      </c>
      <c r="F761" s="43">
        <v>1</v>
      </c>
      <c r="G761" s="43">
        <v>370.66</v>
      </c>
      <c r="H761" s="45">
        <v>0.01</v>
      </c>
      <c r="I761" s="43" t="s">
        <v>1826</v>
      </c>
      <c r="J761" s="43">
        <v>366.95339999999999</v>
      </c>
    </row>
    <row r="762" spans="1:10">
      <c r="A762" s="43" t="s">
        <v>2586</v>
      </c>
      <c r="B762" s="44">
        <v>45341</v>
      </c>
      <c r="C762" s="43" t="s">
        <v>32</v>
      </c>
      <c r="D762" s="43" t="s">
        <v>1670</v>
      </c>
      <c r="E762" s="43" t="s">
        <v>1794</v>
      </c>
      <c r="F762" s="43">
        <v>4</v>
      </c>
      <c r="G762" s="43">
        <v>731.53</v>
      </c>
      <c r="H762" s="45">
        <v>0.12</v>
      </c>
      <c r="I762" s="43" t="s">
        <v>1824</v>
      </c>
      <c r="J762" s="43">
        <v>2574.9856</v>
      </c>
    </row>
    <row r="763" spans="1:10">
      <c r="A763" s="43" t="s">
        <v>2587</v>
      </c>
      <c r="B763" s="44">
        <v>45371</v>
      </c>
      <c r="C763" s="43" t="s">
        <v>550</v>
      </c>
      <c r="D763" s="43" t="s">
        <v>1704</v>
      </c>
      <c r="E763" s="43" t="s">
        <v>1757</v>
      </c>
      <c r="F763" s="43">
        <v>3</v>
      </c>
      <c r="G763" s="43">
        <v>468.25</v>
      </c>
      <c r="H763" s="45">
        <v>7.0000000000000007E-2</v>
      </c>
      <c r="I763" s="43" t="s">
        <v>1826</v>
      </c>
      <c r="J763" s="43">
        <v>1306.4175</v>
      </c>
    </row>
    <row r="764" spans="1:10">
      <c r="A764" s="43" t="s">
        <v>2588</v>
      </c>
      <c r="B764" s="44">
        <v>45360</v>
      </c>
      <c r="C764" s="43" t="s">
        <v>14</v>
      </c>
      <c r="D764" s="43" t="s">
        <v>1682</v>
      </c>
      <c r="E764" s="43" t="s">
        <v>1752</v>
      </c>
      <c r="F764" s="43">
        <v>1</v>
      </c>
      <c r="G764" s="43">
        <v>928.72</v>
      </c>
      <c r="H764" s="45">
        <v>0.1</v>
      </c>
      <c r="I764" s="43" t="s">
        <v>1829</v>
      </c>
      <c r="J764" s="43">
        <v>835.84800000000007</v>
      </c>
    </row>
    <row r="765" spans="1:10">
      <c r="A765" s="43" t="s">
        <v>2589</v>
      </c>
      <c r="B765" s="44">
        <v>45499</v>
      </c>
      <c r="C765" s="43" t="s">
        <v>360</v>
      </c>
      <c r="D765" s="43" t="s">
        <v>1553</v>
      </c>
      <c r="E765" s="43" t="s">
        <v>1810</v>
      </c>
      <c r="F765" s="43">
        <v>3</v>
      </c>
      <c r="G765" s="43">
        <v>217.22</v>
      </c>
      <c r="H765" s="45">
        <v>0.06</v>
      </c>
      <c r="I765" s="43" t="s">
        <v>1826</v>
      </c>
      <c r="J765" s="43">
        <v>612.56039999999996</v>
      </c>
    </row>
    <row r="766" spans="1:10">
      <c r="A766" s="43" t="s">
        <v>2590</v>
      </c>
      <c r="B766" s="44">
        <v>45745</v>
      </c>
      <c r="C766" s="43" t="s">
        <v>1260</v>
      </c>
      <c r="D766" s="43" t="s">
        <v>1596</v>
      </c>
      <c r="E766" s="43" t="s">
        <v>1766</v>
      </c>
      <c r="F766" s="43">
        <v>1</v>
      </c>
      <c r="G766" s="43">
        <v>387.99</v>
      </c>
      <c r="H766" s="45">
        <v>0.3</v>
      </c>
      <c r="I766" s="43" t="s">
        <v>1824</v>
      </c>
      <c r="J766" s="43">
        <v>271.59300000000002</v>
      </c>
    </row>
    <row r="767" spans="1:10">
      <c r="A767" s="43" t="s">
        <v>2591</v>
      </c>
      <c r="B767" s="44">
        <v>45718</v>
      </c>
      <c r="C767" s="43" t="s">
        <v>1466</v>
      </c>
      <c r="D767" s="43" t="s">
        <v>1584</v>
      </c>
      <c r="E767" s="43" t="s">
        <v>1776</v>
      </c>
      <c r="F767" s="43">
        <v>4</v>
      </c>
      <c r="G767" s="43">
        <v>186.24</v>
      </c>
      <c r="H767" s="45">
        <v>0.23</v>
      </c>
      <c r="I767" s="43" t="s">
        <v>1824</v>
      </c>
      <c r="J767" s="43">
        <v>573.61920000000009</v>
      </c>
    </row>
    <row r="768" spans="1:10">
      <c r="A768" s="43" t="s">
        <v>2592</v>
      </c>
      <c r="B768" s="44">
        <v>45454</v>
      </c>
      <c r="C768" s="43" t="s">
        <v>937</v>
      </c>
      <c r="D768" s="43" t="s">
        <v>1628</v>
      </c>
      <c r="E768" s="43" t="s">
        <v>1782</v>
      </c>
      <c r="F768" s="43">
        <v>4</v>
      </c>
      <c r="G768" s="43">
        <v>609.05999999999995</v>
      </c>
      <c r="H768" s="45">
        <v>0.22</v>
      </c>
      <c r="I768" s="43" t="s">
        <v>1829</v>
      </c>
      <c r="J768" s="43">
        <v>1900.2672</v>
      </c>
    </row>
    <row r="769" spans="1:10">
      <c r="A769" s="43" t="s">
        <v>2593</v>
      </c>
      <c r="B769" s="44">
        <v>45434</v>
      </c>
      <c r="C769" s="43" t="s">
        <v>1355</v>
      </c>
      <c r="D769" s="43" t="s">
        <v>1614</v>
      </c>
      <c r="E769" s="43" t="s">
        <v>1792</v>
      </c>
      <c r="F769" s="43">
        <v>1</v>
      </c>
      <c r="G769" s="43">
        <v>827.91</v>
      </c>
      <c r="H769" s="45">
        <v>0.21</v>
      </c>
      <c r="I769" s="43" t="s">
        <v>1826</v>
      </c>
      <c r="J769" s="43">
        <v>654.0489</v>
      </c>
    </row>
    <row r="770" spans="1:10">
      <c r="A770" s="43" t="s">
        <v>2594</v>
      </c>
      <c r="B770" s="44">
        <v>45486</v>
      </c>
      <c r="C770" s="43" t="s">
        <v>582</v>
      </c>
      <c r="D770" s="43" t="s">
        <v>1714</v>
      </c>
      <c r="E770" s="43" t="s">
        <v>1752</v>
      </c>
      <c r="F770" s="43">
        <v>1</v>
      </c>
      <c r="G770" s="43">
        <v>303.79000000000002</v>
      </c>
      <c r="H770" s="45">
        <v>0.24</v>
      </c>
      <c r="I770" s="43" t="s">
        <v>1826</v>
      </c>
      <c r="J770" s="43">
        <v>230.88040000000001</v>
      </c>
    </row>
    <row r="771" spans="1:10">
      <c r="A771" s="43" t="s">
        <v>2595</v>
      </c>
      <c r="B771" s="44">
        <v>45902</v>
      </c>
      <c r="C771" s="43" t="s">
        <v>369</v>
      </c>
      <c r="D771" s="43" t="s">
        <v>1622</v>
      </c>
      <c r="E771" s="43" t="s">
        <v>1776</v>
      </c>
      <c r="F771" s="43">
        <v>2</v>
      </c>
      <c r="G771" s="43">
        <v>365.91</v>
      </c>
      <c r="H771" s="45">
        <v>0.14000000000000001</v>
      </c>
      <c r="I771" s="43" t="s">
        <v>1829</v>
      </c>
      <c r="J771" s="43">
        <v>629.36520000000007</v>
      </c>
    </row>
    <row r="772" spans="1:10">
      <c r="A772" s="43" t="s">
        <v>2596</v>
      </c>
      <c r="B772" s="44">
        <v>45762</v>
      </c>
      <c r="C772" s="43" t="s">
        <v>255</v>
      </c>
      <c r="D772" s="43" t="s">
        <v>1598</v>
      </c>
      <c r="E772" s="43" t="s">
        <v>1807</v>
      </c>
      <c r="F772" s="43">
        <v>3</v>
      </c>
      <c r="G772" s="43">
        <v>852.72</v>
      </c>
      <c r="H772" s="45">
        <v>0.16</v>
      </c>
      <c r="I772" s="43" t="s">
        <v>1824</v>
      </c>
      <c r="J772" s="43">
        <v>2148.8544000000002</v>
      </c>
    </row>
    <row r="773" spans="1:10">
      <c r="A773" s="43" t="s">
        <v>2597</v>
      </c>
      <c r="B773" s="44">
        <v>45752</v>
      </c>
      <c r="C773" s="43" t="s">
        <v>791</v>
      </c>
      <c r="D773" s="43" t="s">
        <v>1568</v>
      </c>
      <c r="E773" s="43" t="s">
        <v>1769</v>
      </c>
      <c r="F773" s="43">
        <v>1</v>
      </c>
      <c r="G773" s="43">
        <v>768.25</v>
      </c>
      <c r="H773" s="45">
        <v>0.18</v>
      </c>
      <c r="I773" s="43" t="s">
        <v>1824</v>
      </c>
      <c r="J773" s="43">
        <v>629.96500000000003</v>
      </c>
    </row>
    <row r="774" spans="1:10">
      <c r="A774" s="43" t="s">
        <v>2598</v>
      </c>
      <c r="B774" s="44">
        <v>45254</v>
      </c>
      <c r="C774" s="43" t="s">
        <v>1098</v>
      </c>
      <c r="D774" s="43" t="s">
        <v>1732</v>
      </c>
      <c r="E774" s="43" t="s">
        <v>1813</v>
      </c>
      <c r="F774" s="43">
        <v>2</v>
      </c>
      <c r="G774" s="43">
        <v>318.62</v>
      </c>
      <c r="H774" s="45">
        <v>0.02</v>
      </c>
      <c r="I774" s="43" t="s">
        <v>1829</v>
      </c>
      <c r="J774" s="43">
        <v>624.49519999999995</v>
      </c>
    </row>
    <row r="775" spans="1:10">
      <c r="A775" s="43" t="s">
        <v>2599</v>
      </c>
      <c r="B775" s="44">
        <v>45683</v>
      </c>
      <c r="C775" s="43" t="s">
        <v>188</v>
      </c>
      <c r="D775" s="43" t="s">
        <v>1700</v>
      </c>
      <c r="E775" s="43" t="s">
        <v>1761</v>
      </c>
      <c r="F775" s="43">
        <v>4</v>
      </c>
      <c r="G775" s="43">
        <v>402.11</v>
      </c>
      <c r="H775" s="45">
        <v>0.14000000000000001</v>
      </c>
      <c r="I775" s="43" t="s">
        <v>1826</v>
      </c>
      <c r="J775" s="43">
        <v>1383.2583999999999</v>
      </c>
    </row>
    <row r="776" spans="1:10">
      <c r="A776" s="43" t="s">
        <v>2600</v>
      </c>
      <c r="B776" s="44">
        <v>45804</v>
      </c>
      <c r="C776" s="43" t="s">
        <v>1269</v>
      </c>
      <c r="D776" s="43" t="s">
        <v>1716</v>
      </c>
      <c r="E776" s="43" t="s">
        <v>1807</v>
      </c>
      <c r="F776" s="43">
        <v>3</v>
      </c>
      <c r="G776" s="43">
        <v>846.31</v>
      </c>
      <c r="H776" s="45">
        <v>0.18</v>
      </c>
      <c r="I776" s="43" t="s">
        <v>1829</v>
      </c>
      <c r="J776" s="43">
        <v>2081.9225999999999</v>
      </c>
    </row>
    <row r="777" spans="1:10">
      <c r="A777" s="43" t="s">
        <v>2601</v>
      </c>
      <c r="B777" s="44">
        <v>45821</v>
      </c>
      <c r="C777" s="43" t="s">
        <v>559</v>
      </c>
      <c r="D777" s="43" t="s">
        <v>1736</v>
      </c>
      <c r="E777" s="43" t="s">
        <v>1799</v>
      </c>
      <c r="F777" s="43">
        <v>1</v>
      </c>
      <c r="G777" s="43">
        <v>269.94</v>
      </c>
      <c r="H777" s="45">
        <v>7.0000000000000007E-2</v>
      </c>
      <c r="I777" s="43" t="s">
        <v>1829</v>
      </c>
      <c r="J777" s="43">
        <v>251.04419999999999</v>
      </c>
    </row>
    <row r="778" spans="1:10">
      <c r="A778" s="43" t="s">
        <v>2602</v>
      </c>
      <c r="B778" s="44">
        <v>45472</v>
      </c>
      <c r="C778" s="43" t="s">
        <v>773</v>
      </c>
      <c r="D778" s="43" t="s">
        <v>1588</v>
      </c>
      <c r="E778" s="43" t="s">
        <v>1769</v>
      </c>
      <c r="F778" s="43">
        <v>3</v>
      </c>
      <c r="G778" s="43">
        <v>909.25</v>
      </c>
      <c r="H778" s="45">
        <v>0.28999999999999998</v>
      </c>
      <c r="I778" s="43" t="s">
        <v>1829</v>
      </c>
      <c r="J778" s="43">
        <v>1936.7025000000001</v>
      </c>
    </row>
    <row r="779" spans="1:10">
      <c r="A779" s="43" t="s">
        <v>2603</v>
      </c>
      <c r="B779" s="44">
        <v>45331</v>
      </c>
      <c r="C779" s="43" t="s">
        <v>1136</v>
      </c>
      <c r="D779" s="43" t="s">
        <v>1730</v>
      </c>
      <c r="E779" s="43" t="s">
        <v>1794</v>
      </c>
      <c r="F779" s="43">
        <v>2</v>
      </c>
      <c r="G779" s="43">
        <v>229.81</v>
      </c>
      <c r="H779" s="45">
        <v>0.21</v>
      </c>
      <c r="I779" s="43" t="s">
        <v>1829</v>
      </c>
      <c r="J779" s="43">
        <v>363.09980000000002</v>
      </c>
    </row>
    <row r="780" spans="1:10">
      <c r="A780" s="43" t="s">
        <v>2604</v>
      </c>
      <c r="B780" s="44">
        <v>45451</v>
      </c>
      <c r="C780" s="43" t="s">
        <v>147</v>
      </c>
      <c r="D780" s="43" t="s">
        <v>1704</v>
      </c>
      <c r="E780" s="43" t="s">
        <v>1801</v>
      </c>
      <c r="F780" s="43">
        <v>3</v>
      </c>
      <c r="G780" s="43">
        <v>442.36</v>
      </c>
      <c r="H780" s="45">
        <v>0.06</v>
      </c>
      <c r="I780" s="43" t="s">
        <v>1826</v>
      </c>
      <c r="J780" s="43">
        <v>1247.4552000000001</v>
      </c>
    </row>
    <row r="781" spans="1:10">
      <c r="A781" s="43" t="s">
        <v>2605</v>
      </c>
      <c r="B781" s="44">
        <v>45386</v>
      </c>
      <c r="C781" s="43" t="s">
        <v>767</v>
      </c>
      <c r="D781" s="43" t="s">
        <v>1720</v>
      </c>
      <c r="E781" s="43" t="s">
        <v>1766</v>
      </c>
      <c r="F781" s="43">
        <v>3</v>
      </c>
      <c r="G781" s="43">
        <v>413.74</v>
      </c>
      <c r="H781" s="45">
        <v>0.01</v>
      </c>
      <c r="I781" s="43" t="s">
        <v>1824</v>
      </c>
      <c r="J781" s="43">
        <v>1228.8078</v>
      </c>
    </row>
    <row r="782" spans="1:10">
      <c r="A782" s="43" t="s">
        <v>2606</v>
      </c>
      <c r="B782" s="44">
        <v>45477</v>
      </c>
      <c r="C782" s="43" t="s">
        <v>1524</v>
      </c>
      <c r="D782" s="43" t="s">
        <v>1726</v>
      </c>
      <c r="E782" s="43" t="s">
        <v>1799</v>
      </c>
      <c r="F782" s="43">
        <v>4</v>
      </c>
      <c r="G782" s="43">
        <v>79.75</v>
      </c>
      <c r="H782" s="45">
        <v>0.18</v>
      </c>
      <c r="I782" s="43" t="s">
        <v>1826</v>
      </c>
      <c r="J782" s="43">
        <v>261.58</v>
      </c>
    </row>
    <row r="783" spans="1:10">
      <c r="A783" s="43" t="s">
        <v>2607</v>
      </c>
      <c r="B783" s="44">
        <v>45433</v>
      </c>
      <c r="C783" s="43" t="s">
        <v>1521</v>
      </c>
      <c r="D783" s="43" t="s">
        <v>1628</v>
      </c>
      <c r="E783" s="43" t="s">
        <v>1794</v>
      </c>
      <c r="F783" s="43">
        <v>4</v>
      </c>
      <c r="G783" s="43">
        <v>95.06</v>
      </c>
      <c r="H783" s="45">
        <v>0.03</v>
      </c>
      <c r="I783" s="43" t="s">
        <v>1824</v>
      </c>
      <c r="J783" s="43">
        <v>368.83280000000002</v>
      </c>
    </row>
    <row r="784" spans="1:10">
      <c r="A784" s="43" t="s">
        <v>2608</v>
      </c>
      <c r="B784" s="44">
        <v>45759</v>
      </c>
      <c r="C784" s="43" t="s">
        <v>1292</v>
      </c>
      <c r="D784" s="43" t="s">
        <v>1744</v>
      </c>
      <c r="E784" s="43" t="s">
        <v>1779</v>
      </c>
      <c r="F784" s="43">
        <v>4</v>
      </c>
      <c r="G784" s="43">
        <v>107.08</v>
      </c>
      <c r="H784" s="45">
        <v>0.27</v>
      </c>
      <c r="I784" s="43" t="s">
        <v>1829</v>
      </c>
      <c r="J784" s="43">
        <v>312.67360000000002</v>
      </c>
    </row>
    <row r="785" spans="1:10">
      <c r="A785" s="43" t="s">
        <v>2609</v>
      </c>
      <c r="B785" s="44">
        <v>45794</v>
      </c>
      <c r="C785" s="43" t="s">
        <v>1461</v>
      </c>
      <c r="D785" s="43" t="s">
        <v>1746</v>
      </c>
      <c r="E785" s="43" t="s">
        <v>1810</v>
      </c>
      <c r="F785" s="43">
        <v>1</v>
      </c>
      <c r="G785" s="43">
        <v>873.18</v>
      </c>
      <c r="H785" s="45">
        <v>0.03</v>
      </c>
      <c r="I785" s="43" t="s">
        <v>1829</v>
      </c>
      <c r="J785" s="43">
        <v>846.98459999999989</v>
      </c>
    </row>
    <row r="786" spans="1:10">
      <c r="A786" s="43" t="s">
        <v>2610</v>
      </c>
      <c r="B786" s="44">
        <v>45764</v>
      </c>
      <c r="C786" s="43" t="s">
        <v>1178</v>
      </c>
      <c r="D786" s="43" t="s">
        <v>1688</v>
      </c>
      <c r="E786" s="43" t="s">
        <v>1810</v>
      </c>
      <c r="F786" s="43">
        <v>1</v>
      </c>
      <c r="G786" s="43">
        <v>914.75</v>
      </c>
      <c r="H786" s="45">
        <v>0.1</v>
      </c>
      <c r="I786" s="43" t="s">
        <v>1829</v>
      </c>
      <c r="J786" s="43">
        <v>823.27499999999998</v>
      </c>
    </row>
    <row r="787" spans="1:10">
      <c r="A787" s="43" t="s">
        <v>2611</v>
      </c>
      <c r="B787" s="44">
        <v>45279</v>
      </c>
      <c r="C787" s="43" t="s">
        <v>188</v>
      </c>
      <c r="D787" s="43" t="s">
        <v>1694</v>
      </c>
      <c r="E787" s="43" t="s">
        <v>1797</v>
      </c>
      <c r="F787" s="43">
        <v>4</v>
      </c>
      <c r="G787" s="43">
        <v>457.33</v>
      </c>
      <c r="H787" s="45">
        <v>0.1</v>
      </c>
      <c r="I787" s="43" t="s">
        <v>1824</v>
      </c>
      <c r="J787" s="43">
        <v>1646.3879999999999</v>
      </c>
    </row>
    <row r="788" spans="1:10">
      <c r="A788" s="43" t="s">
        <v>2612</v>
      </c>
      <c r="B788" s="44">
        <v>45602</v>
      </c>
      <c r="C788" s="43" t="s">
        <v>926</v>
      </c>
      <c r="D788" s="43" t="s">
        <v>1746</v>
      </c>
      <c r="E788" s="43" t="s">
        <v>1766</v>
      </c>
      <c r="F788" s="43">
        <v>3</v>
      </c>
      <c r="G788" s="43">
        <v>761.88</v>
      </c>
      <c r="H788" s="45">
        <v>0.23</v>
      </c>
      <c r="I788" s="43" t="s">
        <v>1826</v>
      </c>
      <c r="J788" s="43">
        <v>1759.9428</v>
      </c>
    </row>
    <row r="789" spans="1:10">
      <c r="A789" s="43" t="s">
        <v>2613</v>
      </c>
      <c r="B789" s="44">
        <v>45793</v>
      </c>
      <c r="C789" s="43" t="s">
        <v>585</v>
      </c>
      <c r="D789" s="43" t="s">
        <v>1622</v>
      </c>
      <c r="E789" s="43" t="s">
        <v>1813</v>
      </c>
      <c r="F789" s="43">
        <v>4</v>
      </c>
      <c r="G789" s="43">
        <v>122.87</v>
      </c>
      <c r="H789" s="45">
        <v>0.13</v>
      </c>
      <c r="I789" s="43" t="s">
        <v>1824</v>
      </c>
      <c r="J789" s="43">
        <v>427.58760000000001</v>
      </c>
    </row>
    <row r="790" spans="1:10">
      <c r="A790" s="43" t="s">
        <v>2614</v>
      </c>
      <c r="B790" s="44">
        <v>45778</v>
      </c>
      <c r="C790" s="43" t="s">
        <v>1464</v>
      </c>
      <c r="D790" s="43" t="s">
        <v>1694</v>
      </c>
      <c r="E790" s="43" t="s">
        <v>1769</v>
      </c>
      <c r="F790" s="43">
        <v>4</v>
      </c>
      <c r="G790" s="43">
        <v>753</v>
      </c>
      <c r="H790" s="45">
        <v>0.28000000000000003</v>
      </c>
      <c r="I790" s="43" t="s">
        <v>1829</v>
      </c>
      <c r="J790" s="43">
        <v>2168.64</v>
      </c>
    </row>
    <row r="791" spans="1:10">
      <c r="A791" s="43" t="s">
        <v>2615</v>
      </c>
      <c r="B791" s="44">
        <v>45325</v>
      </c>
      <c r="C791" s="43" t="s">
        <v>1157</v>
      </c>
      <c r="D791" s="43" t="s">
        <v>1555</v>
      </c>
      <c r="E791" s="43" t="s">
        <v>1773</v>
      </c>
      <c r="F791" s="43">
        <v>2</v>
      </c>
      <c r="G791" s="43">
        <v>788.05</v>
      </c>
      <c r="H791" s="45">
        <v>0.21</v>
      </c>
      <c r="I791" s="43" t="s">
        <v>1824</v>
      </c>
      <c r="J791" s="43">
        <v>1245.1189999999999</v>
      </c>
    </row>
    <row r="792" spans="1:10">
      <c r="A792" s="43" t="s">
        <v>2616</v>
      </c>
      <c r="B792" s="44">
        <v>45875</v>
      </c>
      <c r="C792" s="43" t="s">
        <v>1425</v>
      </c>
      <c r="D792" s="43" t="s">
        <v>1712</v>
      </c>
      <c r="E792" s="43" t="s">
        <v>1789</v>
      </c>
      <c r="F792" s="43">
        <v>2</v>
      </c>
      <c r="G792" s="43">
        <v>807.1</v>
      </c>
      <c r="H792" s="45">
        <v>0.28999999999999998</v>
      </c>
      <c r="I792" s="43" t="s">
        <v>1824</v>
      </c>
      <c r="J792" s="43">
        <v>1146.0820000000001</v>
      </c>
    </row>
    <row r="793" spans="1:10">
      <c r="A793" s="43" t="s">
        <v>2617</v>
      </c>
      <c r="B793" s="44">
        <v>45320</v>
      </c>
      <c r="C793" s="43" t="s">
        <v>458</v>
      </c>
      <c r="D793" s="43" t="s">
        <v>1562</v>
      </c>
      <c r="E793" s="43" t="s">
        <v>1757</v>
      </c>
      <c r="F793" s="43">
        <v>2</v>
      </c>
      <c r="G793" s="43">
        <v>443.09</v>
      </c>
      <c r="H793" s="45">
        <v>0.02</v>
      </c>
      <c r="I793" s="43" t="s">
        <v>1826</v>
      </c>
      <c r="J793" s="43">
        <v>868.45639999999992</v>
      </c>
    </row>
    <row r="794" spans="1:10">
      <c r="A794" s="43" t="s">
        <v>2618</v>
      </c>
      <c r="B794" s="44">
        <v>45870</v>
      </c>
      <c r="C794" s="43" t="s">
        <v>1443</v>
      </c>
      <c r="D794" s="43" t="s">
        <v>1586</v>
      </c>
      <c r="E794" s="43" t="s">
        <v>1801</v>
      </c>
      <c r="F794" s="43">
        <v>1</v>
      </c>
      <c r="G794" s="43">
        <v>512.16</v>
      </c>
      <c r="H794" s="45">
        <v>0.02</v>
      </c>
      <c r="I794" s="43" t="s">
        <v>1829</v>
      </c>
      <c r="J794" s="43">
        <v>501.91680000000002</v>
      </c>
    </row>
    <row r="795" spans="1:10">
      <c r="A795" s="43" t="s">
        <v>2619</v>
      </c>
      <c r="B795" s="44">
        <v>45577</v>
      </c>
      <c r="C795" s="43" t="s">
        <v>678</v>
      </c>
      <c r="D795" s="43" t="s">
        <v>1630</v>
      </c>
      <c r="E795" s="43" t="s">
        <v>1810</v>
      </c>
      <c r="F795" s="43">
        <v>2</v>
      </c>
      <c r="G795" s="43">
        <v>602.54999999999995</v>
      </c>
      <c r="H795" s="45">
        <v>0.23</v>
      </c>
      <c r="I795" s="43" t="s">
        <v>1829</v>
      </c>
      <c r="J795" s="43">
        <v>927.92699999999991</v>
      </c>
    </row>
    <row r="796" spans="1:10">
      <c r="A796" s="43" t="s">
        <v>2620</v>
      </c>
      <c r="B796" s="44">
        <v>45745</v>
      </c>
      <c r="C796" s="43" t="s">
        <v>547</v>
      </c>
      <c r="D796" s="43" t="s">
        <v>1632</v>
      </c>
      <c r="E796" s="43" t="s">
        <v>1752</v>
      </c>
      <c r="F796" s="43">
        <v>3</v>
      </c>
      <c r="G796" s="43">
        <v>846.19</v>
      </c>
      <c r="H796" s="45">
        <v>0.09</v>
      </c>
      <c r="I796" s="43" t="s">
        <v>1829</v>
      </c>
      <c r="J796" s="43">
        <v>2310.0987</v>
      </c>
    </row>
    <row r="797" spans="1:10">
      <c r="A797" s="43" t="s">
        <v>2621</v>
      </c>
      <c r="B797" s="44">
        <v>45772</v>
      </c>
      <c r="C797" s="43" t="s">
        <v>1026</v>
      </c>
      <c r="D797" s="43" t="s">
        <v>1686</v>
      </c>
      <c r="E797" s="43" t="s">
        <v>1782</v>
      </c>
      <c r="F797" s="43">
        <v>1</v>
      </c>
      <c r="G797" s="43">
        <v>506.73</v>
      </c>
      <c r="H797" s="45">
        <v>0.28999999999999998</v>
      </c>
      <c r="I797" s="43" t="s">
        <v>1824</v>
      </c>
      <c r="J797" s="43">
        <v>359.7783</v>
      </c>
    </row>
    <row r="798" spans="1:10">
      <c r="A798" s="43" t="s">
        <v>2622</v>
      </c>
      <c r="B798" s="44">
        <v>45299</v>
      </c>
      <c r="C798" s="43" t="s">
        <v>198</v>
      </c>
      <c r="D798" s="43" t="s">
        <v>1650</v>
      </c>
      <c r="E798" s="43" t="s">
        <v>1804</v>
      </c>
      <c r="F798" s="43">
        <v>1</v>
      </c>
      <c r="G798" s="43">
        <v>408.66</v>
      </c>
      <c r="H798" s="45">
        <v>0.13</v>
      </c>
      <c r="I798" s="43" t="s">
        <v>1829</v>
      </c>
      <c r="J798" s="43">
        <v>355.5342</v>
      </c>
    </row>
    <row r="799" spans="1:10">
      <c r="A799" s="43" t="s">
        <v>2623</v>
      </c>
      <c r="B799" s="44">
        <v>45447</v>
      </c>
      <c r="C799" s="43" t="s">
        <v>387</v>
      </c>
      <c r="D799" s="43" t="s">
        <v>1562</v>
      </c>
      <c r="E799" s="43" t="s">
        <v>1807</v>
      </c>
      <c r="F799" s="43">
        <v>3</v>
      </c>
      <c r="G799" s="43">
        <v>170.48</v>
      </c>
      <c r="H799" s="45">
        <v>0.06</v>
      </c>
      <c r="I799" s="43" t="s">
        <v>1829</v>
      </c>
      <c r="J799" s="43">
        <v>480.75359999999989</v>
      </c>
    </row>
    <row r="800" spans="1:10">
      <c r="A800" s="43" t="s">
        <v>2624</v>
      </c>
      <c r="B800" s="44">
        <v>45717</v>
      </c>
      <c r="C800" s="43" t="s">
        <v>347</v>
      </c>
      <c r="D800" s="43" t="s">
        <v>1584</v>
      </c>
      <c r="E800" s="43" t="s">
        <v>1786</v>
      </c>
      <c r="F800" s="43">
        <v>1</v>
      </c>
      <c r="G800" s="43">
        <v>423.48</v>
      </c>
      <c r="H800" s="45">
        <v>0.18</v>
      </c>
      <c r="I800" s="43" t="s">
        <v>1826</v>
      </c>
      <c r="J800" s="43">
        <v>347.25360000000012</v>
      </c>
    </row>
    <row r="801" spans="1:10">
      <c r="A801" s="43" t="s">
        <v>2625</v>
      </c>
      <c r="B801" s="44">
        <v>45213</v>
      </c>
      <c r="C801" s="43" t="s">
        <v>755</v>
      </c>
      <c r="D801" s="43" t="s">
        <v>1732</v>
      </c>
      <c r="E801" s="43" t="s">
        <v>1792</v>
      </c>
      <c r="F801" s="43">
        <v>4</v>
      </c>
      <c r="G801" s="43">
        <v>23.57</v>
      </c>
      <c r="H801" s="45">
        <v>0.1</v>
      </c>
      <c r="I801" s="43" t="s">
        <v>1824</v>
      </c>
      <c r="J801" s="43">
        <v>84.852000000000004</v>
      </c>
    </row>
    <row r="802" spans="1:10">
      <c r="A802" s="43" t="s">
        <v>2626</v>
      </c>
      <c r="B802" s="44">
        <v>45837</v>
      </c>
      <c r="C802" s="43" t="s">
        <v>1190</v>
      </c>
      <c r="D802" s="43" t="s">
        <v>1632</v>
      </c>
      <c r="E802" s="43" t="s">
        <v>1810</v>
      </c>
      <c r="F802" s="43">
        <v>2</v>
      </c>
      <c r="G802" s="43">
        <v>953.26</v>
      </c>
      <c r="H802" s="45">
        <v>0.1</v>
      </c>
      <c r="I802" s="43" t="s">
        <v>1829</v>
      </c>
      <c r="J802" s="43">
        <v>1715.8679999999999</v>
      </c>
    </row>
    <row r="803" spans="1:10">
      <c r="A803" s="43" t="s">
        <v>2627</v>
      </c>
      <c r="B803" s="44">
        <v>45277</v>
      </c>
      <c r="C803" s="43" t="s">
        <v>1089</v>
      </c>
      <c r="D803" s="43" t="s">
        <v>1694</v>
      </c>
      <c r="E803" s="43" t="s">
        <v>1779</v>
      </c>
      <c r="F803" s="43">
        <v>3</v>
      </c>
      <c r="G803" s="43">
        <v>405.13</v>
      </c>
      <c r="H803" s="45">
        <v>0.14000000000000001</v>
      </c>
      <c r="I803" s="43" t="s">
        <v>1829</v>
      </c>
      <c r="J803" s="43">
        <v>1045.2354</v>
      </c>
    </row>
    <row r="804" spans="1:10">
      <c r="A804" s="43" t="s">
        <v>2628</v>
      </c>
      <c r="B804" s="44">
        <v>45248</v>
      </c>
      <c r="C804" s="43" t="s">
        <v>1065</v>
      </c>
      <c r="D804" s="43" t="s">
        <v>1549</v>
      </c>
      <c r="E804" s="43" t="s">
        <v>1769</v>
      </c>
      <c r="F804" s="43">
        <v>2</v>
      </c>
      <c r="G804" s="43">
        <v>333.83</v>
      </c>
      <c r="H804" s="45">
        <v>0.26</v>
      </c>
      <c r="I804" s="43" t="s">
        <v>1826</v>
      </c>
      <c r="J804" s="43">
        <v>494.0684</v>
      </c>
    </row>
    <row r="805" spans="1:10">
      <c r="A805" s="43" t="s">
        <v>2629</v>
      </c>
      <c r="B805" s="44">
        <v>45741</v>
      </c>
      <c r="C805" s="43" t="s">
        <v>1047</v>
      </c>
      <c r="D805" s="43" t="s">
        <v>1730</v>
      </c>
      <c r="E805" s="43" t="s">
        <v>1766</v>
      </c>
      <c r="F805" s="43">
        <v>2</v>
      </c>
      <c r="G805" s="43">
        <v>727.18</v>
      </c>
      <c r="H805" s="45">
        <v>0.22</v>
      </c>
      <c r="I805" s="43" t="s">
        <v>1826</v>
      </c>
      <c r="J805" s="43">
        <v>1134.4007999999999</v>
      </c>
    </row>
    <row r="806" spans="1:10">
      <c r="A806" s="43" t="s">
        <v>2630</v>
      </c>
      <c r="B806" s="44">
        <v>45778</v>
      </c>
      <c r="C806" s="43" t="s">
        <v>966</v>
      </c>
      <c r="D806" s="43" t="s">
        <v>1555</v>
      </c>
      <c r="E806" s="43" t="s">
        <v>1789</v>
      </c>
      <c r="F806" s="43">
        <v>2</v>
      </c>
      <c r="G806" s="43">
        <v>516.02</v>
      </c>
      <c r="H806" s="45">
        <v>0.19</v>
      </c>
      <c r="I806" s="43" t="s">
        <v>1829</v>
      </c>
      <c r="J806" s="43">
        <v>835.95240000000001</v>
      </c>
    </row>
    <row r="807" spans="1:10">
      <c r="A807" s="43" t="s">
        <v>2631</v>
      </c>
      <c r="B807" s="44">
        <v>45361</v>
      </c>
      <c r="C807" s="43" t="s">
        <v>932</v>
      </c>
      <c r="D807" s="43" t="s">
        <v>1632</v>
      </c>
      <c r="E807" s="43" t="s">
        <v>1792</v>
      </c>
      <c r="F807" s="43">
        <v>2</v>
      </c>
      <c r="G807" s="43">
        <v>705.61</v>
      </c>
      <c r="H807" s="45">
        <v>0.28000000000000003</v>
      </c>
      <c r="I807" s="43" t="s">
        <v>1824</v>
      </c>
      <c r="J807" s="43">
        <v>1016.0784</v>
      </c>
    </row>
    <row r="808" spans="1:10">
      <c r="A808" s="43" t="s">
        <v>2632</v>
      </c>
      <c r="B808" s="44">
        <v>45414</v>
      </c>
      <c r="C808" s="43" t="s">
        <v>875</v>
      </c>
      <c r="D808" s="43" t="s">
        <v>1716</v>
      </c>
      <c r="E808" s="43" t="s">
        <v>1782</v>
      </c>
      <c r="F808" s="43">
        <v>3</v>
      </c>
      <c r="G808" s="43">
        <v>654.47</v>
      </c>
      <c r="H808" s="45">
        <v>0.18</v>
      </c>
      <c r="I808" s="43" t="s">
        <v>1829</v>
      </c>
      <c r="J808" s="43">
        <v>1609.9962</v>
      </c>
    </row>
    <row r="809" spans="1:10">
      <c r="A809" s="43" t="s">
        <v>2633</v>
      </c>
      <c r="B809" s="44">
        <v>45734</v>
      </c>
      <c r="C809" s="43" t="s">
        <v>568</v>
      </c>
      <c r="D809" s="43" t="s">
        <v>1724</v>
      </c>
      <c r="E809" s="43" t="s">
        <v>1801</v>
      </c>
      <c r="F809" s="43">
        <v>2</v>
      </c>
      <c r="G809" s="43">
        <v>315.27</v>
      </c>
      <c r="H809" s="45">
        <v>0.23</v>
      </c>
      <c r="I809" s="43" t="s">
        <v>1824</v>
      </c>
      <c r="J809" s="43">
        <v>485.51580000000001</v>
      </c>
    </row>
    <row r="810" spans="1:10">
      <c r="A810" s="43" t="s">
        <v>2634</v>
      </c>
      <c r="B810" s="44">
        <v>45623</v>
      </c>
      <c r="C810" s="43" t="s">
        <v>719</v>
      </c>
      <c r="D810" s="43" t="s">
        <v>1604</v>
      </c>
      <c r="E810" s="43" t="s">
        <v>1761</v>
      </c>
      <c r="F810" s="43">
        <v>1</v>
      </c>
      <c r="G810" s="43">
        <v>974.47</v>
      </c>
      <c r="H810" s="45">
        <v>0.05</v>
      </c>
      <c r="I810" s="43" t="s">
        <v>1824</v>
      </c>
      <c r="J810" s="43">
        <v>925.74649999999997</v>
      </c>
    </row>
    <row r="811" spans="1:10">
      <c r="A811" s="43" t="s">
        <v>2635</v>
      </c>
      <c r="B811" s="44">
        <v>45340</v>
      </c>
      <c r="C811" s="43" t="s">
        <v>247</v>
      </c>
      <c r="D811" s="43" t="s">
        <v>1549</v>
      </c>
      <c r="E811" s="43" t="s">
        <v>1769</v>
      </c>
      <c r="F811" s="43">
        <v>2</v>
      </c>
      <c r="G811" s="43">
        <v>803.3</v>
      </c>
      <c r="H811" s="45">
        <v>0.17</v>
      </c>
      <c r="I811" s="43" t="s">
        <v>1824</v>
      </c>
      <c r="J811" s="43">
        <v>1333.4780000000001</v>
      </c>
    </row>
    <row r="812" spans="1:10">
      <c r="A812" s="43" t="s">
        <v>2636</v>
      </c>
      <c r="B812" s="44">
        <v>45447</v>
      </c>
      <c r="C812" s="43" t="s">
        <v>63</v>
      </c>
      <c r="D812" s="43" t="s">
        <v>1549</v>
      </c>
      <c r="E812" s="43" t="s">
        <v>1789</v>
      </c>
      <c r="F812" s="43">
        <v>4</v>
      </c>
      <c r="G812" s="43">
        <v>863.87</v>
      </c>
      <c r="H812" s="45">
        <v>0.21</v>
      </c>
      <c r="I812" s="43" t="s">
        <v>1829</v>
      </c>
      <c r="J812" s="43">
        <v>2729.8292000000001</v>
      </c>
    </row>
    <row r="813" spans="1:10">
      <c r="A813" s="43" t="s">
        <v>2637</v>
      </c>
      <c r="B813" s="44">
        <v>45513</v>
      </c>
      <c r="C813" s="43" t="s">
        <v>1446</v>
      </c>
      <c r="D813" s="43" t="s">
        <v>1708</v>
      </c>
      <c r="E813" s="43" t="s">
        <v>1810</v>
      </c>
      <c r="F813" s="43">
        <v>1</v>
      </c>
      <c r="G813" s="43">
        <v>450.11</v>
      </c>
      <c r="H813" s="45">
        <v>0.17</v>
      </c>
      <c r="I813" s="43" t="s">
        <v>1824</v>
      </c>
      <c r="J813" s="43">
        <v>373.59129999999999</v>
      </c>
    </row>
    <row r="814" spans="1:10">
      <c r="A814" s="43" t="s">
        <v>2638</v>
      </c>
      <c r="B814" s="44">
        <v>45486</v>
      </c>
      <c r="C814" s="43" t="s">
        <v>740</v>
      </c>
      <c r="D814" s="43" t="s">
        <v>1684</v>
      </c>
      <c r="E814" s="43" t="s">
        <v>1797</v>
      </c>
      <c r="F814" s="43">
        <v>1</v>
      </c>
      <c r="G814" s="43">
        <v>289.82</v>
      </c>
      <c r="H814" s="45">
        <v>0.18</v>
      </c>
      <c r="I814" s="43" t="s">
        <v>1829</v>
      </c>
      <c r="J814" s="43">
        <v>237.6524</v>
      </c>
    </row>
    <row r="815" spans="1:10">
      <c r="A815" s="43" t="s">
        <v>2639</v>
      </c>
      <c r="B815" s="44">
        <v>45890</v>
      </c>
      <c r="C815" s="43" t="s">
        <v>1050</v>
      </c>
      <c r="D815" s="43" t="s">
        <v>1656</v>
      </c>
      <c r="E815" s="43" t="s">
        <v>1789</v>
      </c>
      <c r="F815" s="43">
        <v>4</v>
      </c>
      <c r="G815" s="43">
        <v>250.64</v>
      </c>
      <c r="H815" s="45">
        <v>0.1</v>
      </c>
      <c r="I815" s="43" t="s">
        <v>1826</v>
      </c>
      <c r="J815" s="43">
        <v>902.30399999999997</v>
      </c>
    </row>
    <row r="816" spans="1:10">
      <c r="A816" s="43" t="s">
        <v>2640</v>
      </c>
      <c r="B816" s="44">
        <v>45876</v>
      </c>
      <c r="C816" s="43" t="s">
        <v>911</v>
      </c>
      <c r="D816" s="43" t="s">
        <v>1686</v>
      </c>
      <c r="E816" s="43" t="s">
        <v>1813</v>
      </c>
      <c r="F816" s="43">
        <v>4</v>
      </c>
      <c r="G816" s="43">
        <v>373.49</v>
      </c>
      <c r="H816" s="45">
        <v>0.16</v>
      </c>
      <c r="I816" s="43" t="s">
        <v>1829</v>
      </c>
      <c r="J816" s="43">
        <v>1254.9264000000001</v>
      </c>
    </row>
    <row r="817" spans="1:10">
      <c r="A817" s="43" t="s">
        <v>2641</v>
      </c>
      <c r="B817" s="44">
        <v>45398</v>
      </c>
      <c r="C817" s="43" t="s">
        <v>244</v>
      </c>
      <c r="D817" s="43" t="s">
        <v>1551</v>
      </c>
      <c r="E817" s="43" t="s">
        <v>1786</v>
      </c>
      <c r="F817" s="43">
        <v>4</v>
      </c>
      <c r="G817" s="43">
        <v>348.91</v>
      </c>
      <c r="H817" s="45">
        <v>0.18</v>
      </c>
      <c r="I817" s="43" t="s">
        <v>1826</v>
      </c>
      <c r="J817" s="43">
        <v>1144.4248</v>
      </c>
    </row>
    <row r="818" spans="1:10">
      <c r="A818" s="43" t="s">
        <v>2642</v>
      </c>
      <c r="B818" s="44">
        <v>45390</v>
      </c>
      <c r="C818" s="43" t="s">
        <v>387</v>
      </c>
      <c r="D818" s="43" t="s">
        <v>1736</v>
      </c>
      <c r="E818" s="43" t="s">
        <v>1807</v>
      </c>
      <c r="F818" s="43">
        <v>4</v>
      </c>
      <c r="G818" s="43">
        <v>212.96</v>
      </c>
      <c r="H818" s="45">
        <v>0.17</v>
      </c>
      <c r="I818" s="43" t="s">
        <v>1824</v>
      </c>
      <c r="J818" s="43">
        <v>707.02719999999999</v>
      </c>
    </row>
    <row r="819" spans="1:10">
      <c r="A819" s="43" t="s">
        <v>2643</v>
      </c>
      <c r="B819" s="44">
        <v>45406</v>
      </c>
      <c r="C819" s="43" t="s">
        <v>625</v>
      </c>
      <c r="D819" s="43" t="s">
        <v>1602</v>
      </c>
      <c r="E819" s="43" t="s">
        <v>1813</v>
      </c>
      <c r="F819" s="43">
        <v>3</v>
      </c>
      <c r="G819" s="43">
        <v>871.34</v>
      </c>
      <c r="H819" s="45">
        <v>0.11</v>
      </c>
      <c r="I819" s="43" t="s">
        <v>1829</v>
      </c>
      <c r="J819" s="43">
        <v>2326.4778000000001</v>
      </c>
    </row>
    <row r="820" spans="1:10">
      <c r="A820" s="43" t="s">
        <v>2644</v>
      </c>
      <c r="B820" s="44">
        <v>45844</v>
      </c>
      <c r="C820" s="43" t="s">
        <v>356</v>
      </c>
      <c r="D820" s="43" t="s">
        <v>1736</v>
      </c>
      <c r="E820" s="43" t="s">
        <v>1752</v>
      </c>
      <c r="F820" s="43">
        <v>2</v>
      </c>
      <c r="G820" s="43">
        <v>698.94</v>
      </c>
      <c r="H820" s="45">
        <v>0.06</v>
      </c>
      <c r="I820" s="43" t="s">
        <v>1824</v>
      </c>
      <c r="J820" s="43">
        <v>1314.0072</v>
      </c>
    </row>
    <row r="821" spans="1:10">
      <c r="A821" s="43" t="s">
        <v>2645</v>
      </c>
      <c r="B821" s="44">
        <v>45697</v>
      </c>
      <c r="C821" s="43" t="s">
        <v>996</v>
      </c>
      <c r="D821" s="43" t="s">
        <v>1696</v>
      </c>
      <c r="E821" s="43" t="s">
        <v>1752</v>
      </c>
      <c r="F821" s="43">
        <v>1</v>
      </c>
      <c r="G821" s="43">
        <v>719.94</v>
      </c>
      <c r="H821" s="45">
        <v>0.23</v>
      </c>
      <c r="I821" s="43" t="s">
        <v>1829</v>
      </c>
      <c r="J821" s="43">
        <v>554.35380000000009</v>
      </c>
    </row>
    <row r="822" spans="1:10">
      <c r="A822" s="43" t="s">
        <v>2646</v>
      </c>
      <c r="B822" s="44">
        <v>45607</v>
      </c>
      <c r="C822" s="43" t="s">
        <v>36</v>
      </c>
      <c r="D822" s="43" t="s">
        <v>1604</v>
      </c>
      <c r="E822" s="43" t="s">
        <v>1769</v>
      </c>
      <c r="F822" s="43">
        <v>2</v>
      </c>
      <c r="G822" s="43">
        <v>278.16000000000003</v>
      </c>
      <c r="H822" s="45">
        <v>0.22</v>
      </c>
      <c r="I822" s="43" t="s">
        <v>1826</v>
      </c>
      <c r="J822" s="43">
        <v>433.92960000000011</v>
      </c>
    </row>
    <row r="823" spans="1:10">
      <c r="A823" s="43" t="s">
        <v>2647</v>
      </c>
      <c r="B823" s="44">
        <v>45307</v>
      </c>
      <c r="C823" s="43" t="s">
        <v>202</v>
      </c>
      <c r="D823" s="43" t="s">
        <v>1646</v>
      </c>
      <c r="E823" s="43" t="s">
        <v>1773</v>
      </c>
      <c r="F823" s="43">
        <v>1</v>
      </c>
      <c r="G823" s="43">
        <v>678.9</v>
      </c>
      <c r="H823" s="45">
        <v>0.17</v>
      </c>
      <c r="I823" s="43" t="s">
        <v>1824</v>
      </c>
      <c r="J823" s="43">
        <v>563.48699999999997</v>
      </c>
    </row>
    <row r="824" spans="1:10">
      <c r="A824" s="43" t="s">
        <v>2648</v>
      </c>
      <c r="B824" s="44">
        <v>45520</v>
      </c>
      <c r="C824" s="43" t="s">
        <v>71</v>
      </c>
      <c r="D824" s="43" t="s">
        <v>1598</v>
      </c>
      <c r="E824" s="43" t="s">
        <v>1801</v>
      </c>
      <c r="F824" s="43">
        <v>4</v>
      </c>
      <c r="G824" s="43">
        <v>94.13</v>
      </c>
      <c r="H824" s="45">
        <v>0.15</v>
      </c>
      <c r="I824" s="43" t="s">
        <v>1824</v>
      </c>
      <c r="J824" s="43">
        <v>320.04199999999997</v>
      </c>
    </row>
    <row r="825" spans="1:10">
      <c r="A825" s="43" t="s">
        <v>2649</v>
      </c>
      <c r="B825" s="44">
        <v>45933</v>
      </c>
      <c r="C825" s="43" t="s">
        <v>1365</v>
      </c>
      <c r="D825" s="43" t="s">
        <v>1636</v>
      </c>
      <c r="E825" s="43" t="s">
        <v>1757</v>
      </c>
      <c r="F825" s="43">
        <v>4</v>
      </c>
      <c r="G825" s="43">
        <v>415.02</v>
      </c>
      <c r="H825" s="45">
        <v>0.01</v>
      </c>
      <c r="I825" s="43" t="s">
        <v>1826</v>
      </c>
      <c r="J825" s="43">
        <v>1643.4792</v>
      </c>
    </row>
    <row r="826" spans="1:10">
      <c r="A826" s="43" t="s">
        <v>2650</v>
      </c>
      <c r="B826" s="44">
        <v>45841</v>
      </c>
      <c r="C826" s="43" t="s">
        <v>195</v>
      </c>
      <c r="D826" s="43" t="s">
        <v>1570</v>
      </c>
      <c r="E826" s="43" t="s">
        <v>1769</v>
      </c>
      <c r="F826" s="43">
        <v>4</v>
      </c>
      <c r="G826" s="43">
        <v>780.07</v>
      </c>
      <c r="H826" s="45">
        <v>0.03</v>
      </c>
      <c r="I826" s="43" t="s">
        <v>1824</v>
      </c>
      <c r="J826" s="43">
        <v>3026.6716000000001</v>
      </c>
    </row>
    <row r="827" spans="1:10">
      <c r="A827" s="43" t="s">
        <v>2651</v>
      </c>
      <c r="B827" s="44">
        <v>45877</v>
      </c>
      <c r="C827" s="43" t="s">
        <v>1328</v>
      </c>
      <c r="D827" s="43" t="s">
        <v>1622</v>
      </c>
      <c r="E827" s="43" t="s">
        <v>1801</v>
      </c>
      <c r="F827" s="43">
        <v>4</v>
      </c>
      <c r="G827" s="43">
        <v>184.57</v>
      </c>
      <c r="H827" s="45">
        <v>0.28000000000000003</v>
      </c>
      <c r="I827" s="43" t="s">
        <v>1824</v>
      </c>
      <c r="J827" s="43">
        <v>531.5616</v>
      </c>
    </row>
    <row r="828" spans="1:10">
      <c r="A828" s="43" t="s">
        <v>2652</v>
      </c>
      <c r="B828" s="44">
        <v>45532</v>
      </c>
      <c r="C828" s="43" t="s">
        <v>911</v>
      </c>
      <c r="D828" s="43" t="s">
        <v>1678</v>
      </c>
      <c r="E828" s="43" t="s">
        <v>1769</v>
      </c>
      <c r="F828" s="43">
        <v>4</v>
      </c>
      <c r="G828" s="43">
        <v>277.58</v>
      </c>
      <c r="H828" s="45">
        <v>0.22</v>
      </c>
      <c r="I828" s="43" t="s">
        <v>1826</v>
      </c>
      <c r="J828" s="43">
        <v>866.04959999999994</v>
      </c>
    </row>
    <row r="829" spans="1:10">
      <c r="A829" s="43" t="s">
        <v>2653</v>
      </c>
      <c r="B829" s="44">
        <v>45734</v>
      </c>
      <c r="C829" s="43" t="s">
        <v>369</v>
      </c>
      <c r="D829" s="43" t="s">
        <v>1610</v>
      </c>
      <c r="E829" s="43" t="s">
        <v>1766</v>
      </c>
      <c r="F829" s="43">
        <v>1</v>
      </c>
      <c r="G829" s="43">
        <v>36.799999999999997</v>
      </c>
      <c r="H829" s="45">
        <v>0.18</v>
      </c>
      <c r="I829" s="43" t="s">
        <v>1824</v>
      </c>
      <c r="J829" s="43">
        <v>30.175999999999998</v>
      </c>
    </row>
    <row r="830" spans="1:10">
      <c r="A830" s="43" t="s">
        <v>2654</v>
      </c>
      <c r="B830" s="44">
        <v>45809</v>
      </c>
      <c r="C830" s="43" t="s">
        <v>1115</v>
      </c>
      <c r="D830" s="43" t="s">
        <v>1724</v>
      </c>
      <c r="E830" s="43" t="s">
        <v>1776</v>
      </c>
      <c r="F830" s="43">
        <v>1</v>
      </c>
      <c r="G830" s="43">
        <v>539.37</v>
      </c>
      <c r="H830" s="45">
        <v>0.14000000000000001</v>
      </c>
      <c r="I830" s="43" t="s">
        <v>1824</v>
      </c>
      <c r="J830" s="43">
        <v>463.85820000000001</v>
      </c>
    </row>
    <row r="831" spans="1:10">
      <c r="A831" s="43" t="s">
        <v>2655</v>
      </c>
      <c r="B831" s="44">
        <v>45760</v>
      </c>
      <c r="C831" s="43" t="s">
        <v>321</v>
      </c>
      <c r="D831" s="43" t="s">
        <v>1588</v>
      </c>
      <c r="E831" s="43" t="s">
        <v>1810</v>
      </c>
      <c r="F831" s="43">
        <v>1</v>
      </c>
      <c r="G831" s="43">
        <v>27.83</v>
      </c>
      <c r="H831" s="45">
        <v>0.3</v>
      </c>
      <c r="I831" s="43" t="s">
        <v>1826</v>
      </c>
      <c r="J831" s="43">
        <v>19.481000000000002</v>
      </c>
    </row>
    <row r="832" spans="1:10">
      <c r="A832" s="43" t="s">
        <v>2656</v>
      </c>
      <c r="B832" s="44">
        <v>45456</v>
      </c>
      <c r="C832" s="43" t="s">
        <v>899</v>
      </c>
      <c r="D832" s="43" t="s">
        <v>1688</v>
      </c>
      <c r="E832" s="43" t="s">
        <v>1769</v>
      </c>
      <c r="F832" s="43">
        <v>3</v>
      </c>
      <c r="G832" s="43">
        <v>698.72</v>
      </c>
      <c r="H832" s="45">
        <v>0.28000000000000003</v>
      </c>
      <c r="I832" s="43" t="s">
        <v>1829</v>
      </c>
      <c r="J832" s="43">
        <v>1509.2352000000001</v>
      </c>
    </row>
    <row r="833" spans="1:10">
      <c r="A833" s="43" t="s">
        <v>2657</v>
      </c>
      <c r="B833" s="44">
        <v>45698</v>
      </c>
      <c r="C833" s="43" t="s">
        <v>59</v>
      </c>
      <c r="D833" s="43" t="s">
        <v>1700</v>
      </c>
      <c r="E833" s="43" t="s">
        <v>1797</v>
      </c>
      <c r="F833" s="43">
        <v>4</v>
      </c>
      <c r="G833" s="43">
        <v>528.23</v>
      </c>
      <c r="H833" s="45">
        <v>0.15</v>
      </c>
      <c r="I833" s="43" t="s">
        <v>1829</v>
      </c>
      <c r="J833" s="43">
        <v>1795.982</v>
      </c>
    </row>
    <row r="834" spans="1:10">
      <c r="A834" s="43" t="s">
        <v>2658</v>
      </c>
      <c r="B834" s="44">
        <v>45548</v>
      </c>
      <c r="C834" s="43" t="s">
        <v>1513</v>
      </c>
      <c r="D834" s="43" t="s">
        <v>1640</v>
      </c>
      <c r="E834" s="43" t="s">
        <v>1804</v>
      </c>
      <c r="F834" s="43">
        <v>2</v>
      </c>
      <c r="G834" s="43">
        <v>780.9</v>
      </c>
      <c r="H834" s="45">
        <v>0.24</v>
      </c>
      <c r="I834" s="43" t="s">
        <v>1826</v>
      </c>
      <c r="J834" s="43">
        <v>1186.9680000000001</v>
      </c>
    </row>
    <row r="835" spans="1:10">
      <c r="A835" s="43" t="s">
        <v>2659</v>
      </c>
      <c r="B835" s="44">
        <v>45236</v>
      </c>
      <c r="C835" s="43" t="s">
        <v>595</v>
      </c>
      <c r="D835" s="43" t="s">
        <v>1590</v>
      </c>
      <c r="E835" s="43" t="s">
        <v>1799</v>
      </c>
      <c r="F835" s="43">
        <v>1</v>
      </c>
      <c r="G835" s="43">
        <v>977.97</v>
      </c>
      <c r="H835" s="45">
        <v>0.06</v>
      </c>
      <c r="I835" s="43" t="s">
        <v>1829</v>
      </c>
      <c r="J835" s="43">
        <v>919.29179999999997</v>
      </c>
    </row>
    <row r="836" spans="1:10">
      <c r="A836" s="43" t="s">
        <v>2660</v>
      </c>
      <c r="B836" s="44">
        <v>45310</v>
      </c>
      <c r="C836" s="43" t="s">
        <v>1154</v>
      </c>
      <c r="D836" s="43" t="s">
        <v>1714</v>
      </c>
      <c r="E836" s="43" t="s">
        <v>1794</v>
      </c>
      <c r="F836" s="43">
        <v>4</v>
      </c>
      <c r="G836" s="43">
        <v>354.65</v>
      </c>
      <c r="H836" s="45">
        <v>0.19</v>
      </c>
      <c r="I836" s="43" t="s">
        <v>1824</v>
      </c>
      <c r="J836" s="43">
        <v>1149.066</v>
      </c>
    </row>
    <row r="837" spans="1:10">
      <c r="A837" s="43" t="s">
        <v>2661</v>
      </c>
      <c r="B837" s="44">
        <v>45376</v>
      </c>
      <c r="C837" s="43" t="s">
        <v>899</v>
      </c>
      <c r="D837" s="43" t="s">
        <v>1684</v>
      </c>
      <c r="E837" s="43" t="s">
        <v>1813</v>
      </c>
      <c r="F837" s="43">
        <v>1</v>
      </c>
      <c r="G837" s="43">
        <v>671.62</v>
      </c>
      <c r="H837" s="45">
        <v>0.09</v>
      </c>
      <c r="I837" s="43" t="s">
        <v>1829</v>
      </c>
      <c r="J837" s="43">
        <v>611.17420000000004</v>
      </c>
    </row>
    <row r="838" spans="1:10">
      <c r="A838" s="43" t="s">
        <v>2662</v>
      </c>
      <c r="B838" s="44">
        <v>45914</v>
      </c>
      <c r="C838" s="43" t="s">
        <v>999</v>
      </c>
      <c r="D838" s="43" t="s">
        <v>1712</v>
      </c>
      <c r="E838" s="43" t="s">
        <v>1766</v>
      </c>
      <c r="F838" s="43">
        <v>1</v>
      </c>
      <c r="G838" s="43">
        <v>867.32</v>
      </c>
      <c r="H838" s="45">
        <v>0.28999999999999998</v>
      </c>
      <c r="I838" s="43" t="s">
        <v>1826</v>
      </c>
      <c r="J838" s="43">
        <v>615.79719999999998</v>
      </c>
    </row>
    <row r="839" spans="1:10">
      <c r="A839" s="43" t="s">
        <v>2663</v>
      </c>
      <c r="B839" s="44">
        <v>45336</v>
      </c>
      <c r="C839" s="43" t="s">
        <v>295</v>
      </c>
      <c r="D839" s="43" t="s">
        <v>1568</v>
      </c>
      <c r="E839" s="43" t="s">
        <v>1794</v>
      </c>
      <c r="F839" s="43">
        <v>3</v>
      </c>
      <c r="G839" s="43">
        <v>240.27</v>
      </c>
      <c r="H839" s="45">
        <v>0.15</v>
      </c>
      <c r="I839" s="43" t="s">
        <v>1826</v>
      </c>
      <c r="J839" s="43">
        <v>612.68850000000009</v>
      </c>
    </row>
    <row r="840" spans="1:10">
      <c r="A840" s="43" t="s">
        <v>2664</v>
      </c>
      <c r="B840" s="44">
        <v>45728</v>
      </c>
      <c r="C840" s="43" t="s">
        <v>275</v>
      </c>
      <c r="D840" s="43" t="s">
        <v>1604</v>
      </c>
      <c r="E840" s="43" t="s">
        <v>1804</v>
      </c>
      <c r="F840" s="43">
        <v>2</v>
      </c>
      <c r="G840" s="43">
        <v>619.12</v>
      </c>
      <c r="H840" s="45">
        <v>0.28000000000000003</v>
      </c>
      <c r="I840" s="43" t="s">
        <v>1829</v>
      </c>
      <c r="J840" s="43">
        <v>891.53279999999995</v>
      </c>
    </row>
    <row r="841" spans="1:10">
      <c r="A841" s="43" t="s">
        <v>2665</v>
      </c>
      <c r="B841" s="44">
        <v>45755</v>
      </c>
      <c r="C841" s="43" t="s">
        <v>693</v>
      </c>
      <c r="D841" s="43" t="s">
        <v>1722</v>
      </c>
      <c r="E841" s="43" t="s">
        <v>1752</v>
      </c>
      <c r="F841" s="43">
        <v>3</v>
      </c>
      <c r="G841" s="43">
        <v>693.42</v>
      </c>
      <c r="H841" s="45">
        <v>0.08</v>
      </c>
      <c r="I841" s="43" t="s">
        <v>1826</v>
      </c>
      <c r="J841" s="43">
        <v>1913.8391999999999</v>
      </c>
    </row>
    <row r="842" spans="1:10">
      <c r="A842" s="43" t="s">
        <v>2666</v>
      </c>
      <c r="B842" s="44">
        <v>45695</v>
      </c>
      <c r="C842" s="43" t="s">
        <v>381</v>
      </c>
      <c r="D842" s="43" t="s">
        <v>1644</v>
      </c>
      <c r="E842" s="43" t="s">
        <v>1789</v>
      </c>
      <c r="F842" s="43">
        <v>4</v>
      </c>
      <c r="G842" s="43">
        <v>751.63</v>
      </c>
      <c r="H842" s="45">
        <v>0.28000000000000003</v>
      </c>
      <c r="I842" s="43" t="s">
        <v>1829</v>
      </c>
      <c r="J842" s="43">
        <v>2164.6943999999999</v>
      </c>
    </row>
    <row r="843" spans="1:10">
      <c r="A843" s="43" t="s">
        <v>2667</v>
      </c>
      <c r="B843" s="44">
        <v>45380</v>
      </c>
      <c r="C843" s="43" t="s">
        <v>387</v>
      </c>
      <c r="D843" s="43" t="s">
        <v>1610</v>
      </c>
      <c r="E843" s="43" t="s">
        <v>1801</v>
      </c>
      <c r="F843" s="43">
        <v>3</v>
      </c>
      <c r="G843" s="43">
        <v>108.14</v>
      </c>
      <c r="H843" s="45">
        <v>0.19</v>
      </c>
      <c r="I843" s="43" t="s">
        <v>1829</v>
      </c>
      <c r="J843" s="43">
        <v>262.78019999999998</v>
      </c>
    </row>
    <row r="844" spans="1:10">
      <c r="A844" s="43" t="s">
        <v>2668</v>
      </c>
      <c r="B844" s="44">
        <v>45446</v>
      </c>
      <c r="C844" s="43" t="s">
        <v>818</v>
      </c>
      <c r="D844" s="43" t="s">
        <v>1602</v>
      </c>
      <c r="E844" s="43" t="s">
        <v>1769</v>
      </c>
      <c r="F844" s="43">
        <v>1</v>
      </c>
      <c r="G844" s="43">
        <v>964.11</v>
      </c>
      <c r="H844" s="45">
        <v>0.17</v>
      </c>
      <c r="I844" s="43" t="s">
        <v>1829</v>
      </c>
      <c r="J844" s="43">
        <v>800.21129999999994</v>
      </c>
    </row>
    <row r="845" spans="1:10">
      <c r="A845" s="43" t="s">
        <v>2669</v>
      </c>
      <c r="B845" s="44">
        <v>45525</v>
      </c>
      <c r="C845" s="43" t="s">
        <v>449</v>
      </c>
      <c r="D845" s="43" t="s">
        <v>1586</v>
      </c>
      <c r="E845" s="43" t="s">
        <v>1752</v>
      </c>
      <c r="F845" s="43">
        <v>1</v>
      </c>
      <c r="G845" s="43">
        <v>346.2</v>
      </c>
      <c r="H845" s="45">
        <v>0.28999999999999998</v>
      </c>
      <c r="I845" s="43" t="s">
        <v>1824</v>
      </c>
      <c r="J845" s="43">
        <v>245.80199999999999</v>
      </c>
    </row>
    <row r="846" spans="1:10">
      <c r="A846" s="43" t="s">
        <v>2670</v>
      </c>
      <c r="B846" s="44">
        <v>45527</v>
      </c>
      <c r="C846" s="43" t="s">
        <v>1411</v>
      </c>
      <c r="D846" s="43" t="s">
        <v>1634</v>
      </c>
      <c r="E846" s="43" t="s">
        <v>1801</v>
      </c>
      <c r="F846" s="43">
        <v>3</v>
      </c>
      <c r="G846" s="43">
        <v>791.75</v>
      </c>
      <c r="H846" s="45">
        <v>0.28999999999999998</v>
      </c>
      <c r="I846" s="43" t="s">
        <v>1824</v>
      </c>
      <c r="J846" s="43">
        <v>1686.4275</v>
      </c>
    </row>
    <row r="847" spans="1:10">
      <c r="A847" s="43" t="s">
        <v>2671</v>
      </c>
      <c r="B847" s="44">
        <v>45265</v>
      </c>
      <c r="C847" s="43" t="s">
        <v>1005</v>
      </c>
      <c r="D847" s="43" t="s">
        <v>1626</v>
      </c>
      <c r="E847" s="43" t="s">
        <v>1797</v>
      </c>
      <c r="F847" s="43">
        <v>1</v>
      </c>
      <c r="G847" s="43">
        <v>529.84</v>
      </c>
      <c r="H847" s="45">
        <v>0.13</v>
      </c>
      <c r="I847" s="43" t="s">
        <v>1826</v>
      </c>
      <c r="J847" s="43">
        <v>460.96080000000001</v>
      </c>
    </row>
    <row r="848" spans="1:10">
      <c r="A848" s="43" t="s">
        <v>2672</v>
      </c>
      <c r="B848" s="44">
        <v>45936</v>
      </c>
      <c r="C848" s="43" t="s">
        <v>1452</v>
      </c>
      <c r="D848" s="43" t="s">
        <v>1656</v>
      </c>
      <c r="E848" s="43" t="s">
        <v>1766</v>
      </c>
      <c r="F848" s="43">
        <v>3</v>
      </c>
      <c r="G848" s="43">
        <v>582.57000000000005</v>
      </c>
      <c r="H848" s="45">
        <v>0.11</v>
      </c>
      <c r="I848" s="43" t="s">
        <v>1826</v>
      </c>
      <c r="J848" s="43">
        <v>1555.4619</v>
      </c>
    </row>
    <row r="849" spans="1:10">
      <c r="A849" s="43" t="s">
        <v>2673</v>
      </c>
      <c r="B849" s="44">
        <v>45242</v>
      </c>
      <c r="C849" s="43" t="s">
        <v>687</v>
      </c>
      <c r="D849" s="43" t="s">
        <v>1738</v>
      </c>
      <c r="E849" s="43" t="s">
        <v>1807</v>
      </c>
      <c r="F849" s="43">
        <v>1</v>
      </c>
      <c r="G849" s="43">
        <v>219.81</v>
      </c>
      <c r="H849" s="45">
        <v>0.22</v>
      </c>
      <c r="I849" s="43" t="s">
        <v>1829</v>
      </c>
      <c r="J849" s="43">
        <v>171.45179999999999</v>
      </c>
    </row>
    <row r="850" spans="1:10">
      <c r="A850" s="43" t="s">
        <v>2674</v>
      </c>
      <c r="B850" s="44">
        <v>45437</v>
      </c>
      <c r="C850" s="43" t="s">
        <v>1527</v>
      </c>
      <c r="D850" s="43" t="s">
        <v>1688</v>
      </c>
      <c r="E850" s="43" t="s">
        <v>1810</v>
      </c>
      <c r="F850" s="43">
        <v>4</v>
      </c>
      <c r="G850" s="43">
        <v>883.31</v>
      </c>
      <c r="H850" s="45">
        <v>0.27</v>
      </c>
      <c r="I850" s="43" t="s">
        <v>1824</v>
      </c>
      <c r="J850" s="43">
        <v>2579.2651999999998</v>
      </c>
    </row>
    <row r="851" spans="1:10">
      <c r="A851" s="43" t="s">
        <v>2675</v>
      </c>
      <c r="B851" s="44">
        <v>45627</v>
      </c>
      <c r="C851" s="43" t="s">
        <v>752</v>
      </c>
      <c r="D851" s="43" t="s">
        <v>1582</v>
      </c>
      <c r="E851" s="43" t="s">
        <v>1799</v>
      </c>
      <c r="F851" s="43">
        <v>4</v>
      </c>
      <c r="G851" s="43">
        <v>329.06</v>
      </c>
      <c r="H851" s="45">
        <v>0.04</v>
      </c>
      <c r="I851" s="43" t="s">
        <v>1829</v>
      </c>
      <c r="J851" s="43">
        <v>1263.5904</v>
      </c>
    </row>
    <row r="852" spans="1:10">
      <c r="A852" s="43" t="s">
        <v>2676</v>
      </c>
      <c r="B852" s="44">
        <v>45678</v>
      </c>
      <c r="C852" s="43" t="s">
        <v>372</v>
      </c>
      <c r="D852" s="43" t="s">
        <v>1684</v>
      </c>
      <c r="E852" s="43" t="s">
        <v>1792</v>
      </c>
      <c r="F852" s="43">
        <v>1</v>
      </c>
      <c r="G852" s="43">
        <v>935.78</v>
      </c>
      <c r="H852" s="45">
        <v>0.03</v>
      </c>
      <c r="I852" s="43" t="s">
        <v>1826</v>
      </c>
      <c r="J852" s="43">
        <v>907.70659999999998</v>
      </c>
    </row>
    <row r="853" spans="1:10">
      <c r="A853" s="43" t="s">
        <v>2677</v>
      </c>
      <c r="B853" s="44">
        <v>45484</v>
      </c>
      <c r="C853" s="43" t="s">
        <v>1008</v>
      </c>
      <c r="D853" s="43" t="s">
        <v>1668</v>
      </c>
      <c r="E853" s="43" t="s">
        <v>1789</v>
      </c>
      <c r="F853" s="43">
        <v>4</v>
      </c>
      <c r="G853" s="43">
        <v>597.79999999999995</v>
      </c>
      <c r="H853" s="45">
        <v>0.2</v>
      </c>
      <c r="I853" s="43" t="s">
        <v>1824</v>
      </c>
      <c r="J853" s="43">
        <v>1912.96</v>
      </c>
    </row>
    <row r="854" spans="1:10">
      <c r="A854" s="43" t="s">
        <v>2678</v>
      </c>
      <c r="B854" s="44">
        <v>45700</v>
      </c>
      <c r="C854" s="43" t="s">
        <v>827</v>
      </c>
      <c r="D854" s="43" t="s">
        <v>1574</v>
      </c>
      <c r="E854" s="43" t="s">
        <v>1810</v>
      </c>
      <c r="F854" s="43">
        <v>4</v>
      </c>
      <c r="G854" s="43">
        <v>266.98</v>
      </c>
      <c r="H854" s="45">
        <v>0.16</v>
      </c>
      <c r="I854" s="43" t="s">
        <v>1824</v>
      </c>
      <c r="J854" s="43">
        <v>897.05280000000005</v>
      </c>
    </row>
    <row r="855" spans="1:10">
      <c r="A855" s="43" t="s">
        <v>2679</v>
      </c>
      <c r="B855" s="44">
        <v>45873</v>
      </c>
      <c r="C855" s="43" t="s">
        <v>1266</v>
      </c>
      <c r="D855" s="43" t="s">
        <v>1688</v>
      </c>
      <c r="E855" s="43" t="s">
        <v>1801</v>
      </c>
      <c r="F855" s="43">
        <v>3</v>
      </c>
      <c r="G855" s="43">
        <v>360.18</v>
      </c>
      <c r="H855" s="45">
        <v>0.03</v>
      </c>
      <c r="I855" s="43" t="s">
        <v>1824</v>
      </c>
      <c r="J855" s="43">
        <v>1048.1238000000001</v>
      </c>
    </row>
    <row r="856" spans="1:10">
      <c r="A856" s="43" t="s">
        <v>2680</v>
      </c>
      <c r="B856" s="44">
        <v>45860</v>
      </c>
      <c r="C856" s="43" t="s">
        <v>1136</v>
      </c>
      <c r="D856" s="43" t="s">
        <v>1660</v>
      </c>
      <c r="E856" s="43" t="s">
        <v>1752</v>
      </c>
      <c r="F856" s="43">
        <v>3</v>
      </c>
      <c r="G856" s="43">
        <v>247.41</v>
      </c>
      <c r="H856" s="45">
        <v>0.05</v>
      </c>
      <c r="I856" s="43" t="s">
        <v>1829</v>
      </c>
      <c r="J856" s="43">
        <v>705.11850000000004</v>
      </c>
    </row>
    <row r="857" spans="1:10">
      <c r="A857" s="43" t="s">
        <v>2681</v>
      </c>
      <c r="B857" s="44">
        <v>45235</v>
      </c>
      <c r="C857" s="43" t="s">
        <v>284</v>
      </c>
      <c r="D857" s="43" t="s">
        <v>1638</v>
      </c>
      <c r="E857" s="43" t="s">
        <v>1801</v>
      </c>
      <c r="F857" s="43">
        <v>3</v>
      </c>
      <c r="G857" s="43">
        <v>674.66</v>
      </c>
      <c r="H857" s="45">
        <v>0.23</v>
      </c>
      <c r="I857" s="43" t="s">
        <v>1824</v>
      </c>
      <c r="J857" s="43">
        <v>1558.4646</v>
      </c>
    </row>
    <row r="858" spans="1:10">
      <c r="A858" s="43" t="s">
        <v>2682</v>
      </c>
      <c r="B858" s="44">
        <v>45874</v>
      </c>
      <c r="C858" s="43" t="s">
        <v>1289</v>
      </c>
      <c r="D858" s="43" t="s">
        <v>1632</v>
      </c>
      <c r="E858" s="43" t="s">
        <v>1769</v>
      </c>
      <c r="F858" s="43">
        <v>1</v>
      </c>
      <c r="G858" s="43">
        <v>913.98</v>
      </c>
      <c r="H858" s="45">
        <v>0.27</v>
      </c>
      <c r="I858" s="43" t="s">
        <v>1826</v>
      </c>
      <c r="J858" s="43">
        <v>667.20539999999994</v>
      </c>
    </row>
    <row r="859" spans="1:10">
      <c r="A859" s="43" t="s">
        <v>2683</v>
      </c>
      <c r="B859" s="44">
        <v>45769</v>
      </c>
      <c r="C859" s="43" t="s">
        <v>990</v>
      </c>
      <c r="D859" s="43" t="s">
        <v>1734</v>
      </c>
      <c r="E859" s="43" t="s">
        <v>1789</v>
      </c>
      <c r="F859" s="43">
        <v>4</v>
      </c>
      <c r="G859" s="43">
        <v>370.5</v>
      </c>
      <c r="H859" s="45">
        <v>0.13</v>
      </c>
      <c r="I859" s="43" t="s">
        <v>1826</v>
      </c>
      <c r="J859" s="43">
        <v>1289.3399999999999</v>
      </c>
    </row>
    <row r="860" spans="1:10">
      <c r="A860" s="43" t="s">
        <v>2684</v>
      </c>
      <c r="B860" s="44">
        <v>45619</v>
      </c>
      <c r="C860" s="43" t="s">
        <v>1121</v>
      </c>
      <c r="D860" s="43" t="s">
        <v>1692</v>
      </c>
      <c r="E860" s="43" t="s">
        <v>1797</v>
      </c>
      <c r="F860" s="43">
        <v>1</v>
      </c>
      <c r="G860" s="43">
        <v>735.1</v>
      </c>
      <c r="H860" s="45">
        <v>0.1</v>
      </c>
      <c r="I860" s="43" t="s">
        <v>1826</v>
      </c>
      <c r="J860" s="43">
        <v>661.59</v>
      </c>
    </row>
    <row r="861" spans="1:10">
      <c r="A861" s="43" t="s">
        <v>2685</v>
      </c>
      <c r="B861" s="44">
        <v>45614</v>
      </c>
      <c r="C861" s="43" t="s">
        <v>461</v>
      </c>
      <c r="D861" s="43" t="s">
        <v>1706</v>
      </c>
      <c r="E861" s="43" t="s">
        <v>1761</v>
      </c>
      <c r="F861" s="43">
        <v>3</v>
      </c>
      <c r="G861" s="43">
        <v>448.55</v>
      </c>
      <c r="H861" s="45">
        <v>0.05</v>
      </c>
      <c r="I861" s="43" t="s">
        <v>1824</v>
      </c>
      <c r="J861" s="43">
        <v>1278.3675000000001</v>
      </c>
    </row>
    <row r="862" spans="1:10">
      <c r="A862" s="43" t="s">
        <v>2686</v>
      </c>
      <c r="B862" s="44">
        <v>45691</v>
      </c>
      <c r="C862" s="43" t="s">
        <v>221</v>
      </c>
      <c r="D862" s="43" t="s">
        <v>1716</v>
      </c>
      <c r="E862" s="43" t="s">
        <v>1797</v>
      </c>
      <c r="F862" s="43">
        <v>3</v>
      </c>
      <c r="G862" s="43">
        <v>904.96</v>
      </c>
      <c r="H862" s="45">
        <v>7.0000000000000007E-2</v>
      </c>
      <c r="I862" s="43" t="s">
        <v>1829</v>
      </c>
      <c r="J862" s="43">
        <v>2524.8384000000001</v>
      </c>
    </row>
    <row r="863" spans="1:10">
      <c r="A863" s="43" t="s">
        <v>2687</v>
      </c>
      <c r="B863" s="44">
        <v>45608</v>
      </c>
      <c r="C863" s="43" t="s">
        <v>1187</v>
      </c>
      <c r="D863" s="43" t="s">
        <v>1684</v>
      </c>
      <c r="E863" s="43" t="s">
        <v>1797</v>
      </c>
      <c r="F863" s="43">
        <v>4</v>
      </c>
      <c r="G863" s="43">
        <v>408.72</v>
      </c>
      <c r="H863" s="45">
        <v>0.16</v>
      </c>
      <c r="I863" s="43" t="s">
        <v>1829</v>
      </c>
      <c r="J863" s="43">
        <v>1373.2991999999999</v>
      </c>
    </row>
    <row r="864" spans="1:10">
      <c r="A864" s="43" t="s">
        <v>2688</v>
      </c>
      <c r="B864" s="44">
        <v>45412</v>
      </c>
      <c r="C864" s="43" t="s">
        <v>896</v>
      </c>
      <c r="D864" s="43" t="s">
        <v>1690</v>
      </c>
      <c r="E864" s="43" t="s">
        <v>1766</v>
      </c>
      <c r="F864" s="43">
        <v>4</v>
      </c>
      <c r="G864" s="43">
        <v>770.65</v>
      </c>
      <c r="H864" s="45">
        <v>0.27</v>
      </c>
      <c r="I864" s="43" t="s">
        <v>1824</v>
      </c>
      <c r="J864" s="43">
        <v>2250.2979999999998</v>
      </c>
    </row>
    <row r="865" spans="1:10">
      <c r="A865" s="43" t="s">
        <v>2689</v>
      </c>
      <c r="B865" s="44">
        <v>45767</v>
      </c>
      <c r="C865" s="43" t="s">
        <v>663</v>
      </c>
      <c r="D865" s="43" t="s">
        <v>1608</v>
      </c>
      <c r="E865" s="43" t="s">
        <v>1776</v>
      </c>
      <c r="F865" s="43">
        <v>1</v>
      </c>
      <c r="G865" s="43">
        <v>649.22</v>
      </c>
      <c r="H865" s="45">
        <v>0.03</v>
      </c>
      <c r="I865" s="43" t="s">
        <v>1829</v>
      </c>
      <c r="J865" s="43">
        <v>629.74340000000007</v>
      </c>
    </row>
    <row r="866" spans="1:10">
      <c r="A866" s="43" t="s">
        <v>2690</v>
      </c>
      <c r="B866" s="44">
        <v>45428</v>
      </c>
      <c r="C866" s="43" t="s">
        <v>1092</v>
      </c>
      <c r="D866" s="43" t="s">
        <v>1614</v>
      </c>
      <c r="E866" s="43" t="s">
        <v>1789</v>
      </c>
      <c r="F866" s="43">
        <v>2</v>
      </c>
      <c r="G866" s="43">
        <v>379.78</v>
      </c>
      <c r="H866" s="45">
        <v>0.2</v>
      </c>
      <c r="I866" s="43" t="s">
        <v>1824</v>
      </c>
      <c r="J866" s="43">
        <v>607.64800000000002</v>
      </c>
    </row>
    <row r="867" spans="1:10">
      <c r="A867" s="43" t="s">
        <v>2691</v>
      </c>
      <c r="B867" s="44">
        <v>45770</v>
      </c>
      <c r="C867" s="43" t="s">
        <v>794</v>
      </c>
      <c r="D867" s="43" t="s">
        <v>1634</v>
      </c>
      <c r="E867" s="43" t="s">
        <v>1782</v>
      </c>
      <c r="F867" s="43">
        <v>3</v>
      </c>
      <c r="G867" s="43">
        <v>924.15</v>
      </c>
      <c r="H867" s="45">
        <v>0.1</v>
      </c>
      <c r="I867" s="43" t="s">
        <v>1826</v>
      </c>
      <c r="J867" s="43">
        <v>2495.2049999999999</v>
      </c>
    </row>
    <row r="868" spans="1:10">
      <c r="A868" s="43" t="s">
        <v>2692</v>
      </c>
      <c r="B868" s="44">
        <v>45571</v>
      </c>
      <c r="C868" s="43" t="s">
        <v>1446</v>
      </c>
      <c r="D868" s="43" t="s">
        <v>1638</v>
      </c>
      <c r="E868" s="43" t="s">
        <v>1807</v>
      </c>
      <c r="F868" s="43">
        <v>3</v>
      </c>
      <c r="G868" s="43">
        <v>144.66999999999999</v>
      </c>
      <c r="H868" s="45">
        <v>0.28999999999999998</v>
      </c>
      <c r="I868" s="43" t="s">
        <v>1829</v>
      </c>
      <c r="J868" s="43">
        <v>308.14710000000002</v>
      </c>
    </row>
    <row r="869" spans="1:10">
      <c r="A869" s="43" t="s">
        <v>2693</v>
      </c>
      <c r="B869" s="44">
        <v>45700</v>
      </c>
      <c r="C869" s="43" t="s">
        <v>419</v>
      </c>
      <c r="D869" s="43" t="s">
        <v>1614</v>
      </c>
      <c r="E869" s="43" t="s">
        <v>1801</v>
      </c>
      <c r="F869" s="43">
        <v>2</v>
      </c>
      <c r="G869" s="43">
        <v>667.17</v>
      </c>
      <c r="H869" s="45">
        <v>0.1</v>
      </c>
      <c r="I869" s="43" t="s">
        <v>1826</v>
      </c>
      <c r="J869" s="43">
        <v>1200.9059999999999</v>
      </c>
    </row>
    <row r="870" spans="1:10">
      <c r="A870" s="43" t="s">
        <v>2694</v>
      </c>
      <c r="B870" s="44">
        <v>45382</v>
      </c>
      <c r="C870" s="43" t="s">
        <v>1252</v>
      </c>
      <c r="D870" s="43" t="s">
        <v>1680</v>
      </c>
      <c r="E870" s="43" t="s">
        <v>1766</v>
      </c>
      <c r="F870" s="43">
        <v>1</v>
      </c>
      <c r="G870" s="43">
        <v>984.6</v>
      </c>
      <c r="H870" s="45">
        <v>0.22</v>
      </c>
      <c r="I870" s="43" t="s">
        <v>1824</v>
      </c>
      <c r="J870" s="43">
        <v>767.98800000000006</v>
      </c>
    </row>
    <row r="871" spans="1:10">
      <c r="A871" s="43" t="s">
        <v>2695</v>
      </c>
      <c r="B871" s="44">
        <v>45260</v>
      </c>
      <c r="C871" s="43" t="s">
        <v>887</v>
      </c>
      <c r="D871" s="43" t="s">
        <v>1574</v>
      </c>
      <c r="E871" s="43" t="s">
        <v>1782</v>
      </c>
      <c r="F871" s="43">
        <v>1</v>
      </c>
      <c r="G871" s="43">
        <v>139.29</v>
      </c>
      <c r="H871" s="45">
        <v>0</v>
      </c>
      <c r="I871" s="43" t="s">
        <v>1824</v>
      </c>
      <c r="J871" s="43">
        <v>139.29</v>
      </c>
    </row>
    <row r="872" spans="1:10">
      <c r="A872" s="43" t="s">
        <v>2696</v>
      </c>
      <c r="B872" s="44">
        <v>45702</v>
      </c>
      <c r="C872" s="43" t="s">
        <v>134</v>
      </c>
      <c r="D872" s="43" t="s">
        <v>1580</v>
      </c>
      <c r="E872" s="43" t="s">
        <v>1782</v>
      </c>
      <c r="F872" s="43">
        <v>3</v>
      </c>
      <c r="G872" s="43">
        <v>459.57</v>
      </c>
      <c r="H872" s="45">
        <v>0.1</v>
      </c>
      <c r="I872" s="43" t="s">
        <v>1829</v>
      </c>
      <c r="J872" s="43">
        <v>1240.8389999999999</v>
      </c>
    </row>
    <row r="873" spans="1:10">
      <c r="A873" s="43" t="s">
        <v>2697</v>
      </c>
      <c r="B873" s="44">
        <v>45302</v>
      </c>
      <c r="C873" s="43" t="s">
        <v>244</v>
      </c>
      <c r="D873" s="43" t="s">
        <v>1628</v>
      </c>
      <c r="E873" s="43" t="s">
        <v>1801</v>
      </c>
      <c r="F873" s="43">
        <v>1</v>
      </c>
      <c r="G873" s="43">
        <v>517.82000000000005</v>
      </c>
      <c r="H873" s="45">
        <v>0.28999999999999998</v>
      </c>
      <c r="I873" s="43" t="s">
        <v>1824</v>
      </c>
      <c r="J873" s="43">
        <v>367.65219999999999</v>
      </c>
    </row>
    <row r="874" spans="1:10">
      <c r="A874" s="43" t="s">
        <v>2698</v>
      </c>
      <c r="B874" s="44">
        <v>45653</v>
      </c>
      <c r="C874" s="43" t="s">
        <v>1184</v>
      </c>
      <c r="D874" s="43" t="s">
        <v>1700</v>
      </c>
      <c r="E874" s="43" t="s">
        <v>1776</v>
      </c>
      <c r="F874" s="43">
        <v>4</v>
      </c>
      <c r="G874" s="43">
        <v>282.45</v>
      </c>
      <c r="H874" s="45">
        <v>0.28999999999999998</v>
      </c>
      <c r="I874" s="43" t="s">
        <v>1829</v>
      </c>
      <c r="J874" s="43">
        <v>802.1579999999999</v>
      </c>
    </row>
    <row r="875" spans="1:10">
      <c r="A875" s="43" t="s">
        <v>2699</v>
      </c>
      <c r="B875" s="44">
        <v>45250</v>
      </c>
      <c r="C875" s="43" t="s">
        <v>1405</v>
      </c>
      <c r="D875" s="43" t="s">
        <v>1722</v>
      </c>
      <c r="E875" s="43" t="s">
        <v>1779</v>
      </c>
      <c r="F875" s="43">
        <v>2</v>
      </c>
      <c r="G875" s="43">
        <v>386.46</v>
      </c>
      <c r="H875" s="45">
        <v>0.23</v>
      </c>
      <c r="I875" s="43" t="s">
        <v>1829</v>
      </c>
      <c r="J875" s="43">
        <v>595.14840000000004</v>
      </c>
    </row>
    <row r="876" spans="1:10">
      <c r="A876" s="43" t="s">
        <v>2700</v>
      </c>
      <c r="B876" s="44">
        <v>45661</v>
      </c>
      <c r="C876" s="43" t="s">
        <v>640</v>
      </c>
      <c r="D876" s="43" t="s">
        <v>1586</v>
      </c>
      <c r="E876" s="43" t="s">
        <v>1766</v>
      </c>
      <c r="F876" s="43">
        <v>1</v>
      </c>
      <c r="G876" s="43">
        <v>270.45</v>
      </c>
      <c r="H876" s="45">
        <v>0.15</v>
      </c>
      <c r="I876" s="43" t="s">
        <v>1829</v>
      </c>
      <c r="J876" s="43">
        <v>229.88249999999999</v>
      </c>
    </row>
    <row r="877" spans="1:10">
      <c r="A877" s="43" t="s">
        <v>2701</v>
      </c>
      <c r="B877" s="44">
        <v>45493</v>
      </c>
      <c r="C877" s="43" t="s">
        <v>160</v>
      </c>
      <c r="D877" s="43" t="s">
        <v>1700</v>
      </c>
      <c r="E877" s="43" t="s">
        <v>1789</v>
      </c>
      <c r="F877" s="43">
        <v>4</v>
      </c>
      <c r="G877" s="43">
        <v>762.94</v>
      </c>
      <c r="H877" s="45">
        <v>0.09</v>
      </c>
      <c r="I877" s="43" t="s">
        <v>1829</v>
      </c>
      <c r="J877" s="43">
        <v>2777.1016</v>
      </c>
    </row>
    <row r="878" spans="1:10">
      <c r="A878" s="43" t="s">
        <v>2702</v>
      </c>
      <c r="B878" s="44">
        <v>45242</v>
      </c>
      <c r="C878" s="43" t="s">
        <v>1518</v>
      </c>
      <c r="D878" s="43" t="s">
        <v>1630</v>
      </c>
      <c r="E878" s="43" t="s">
        <v>1797</v>
      </c>
      <c r="F878" s="43">
        <v>1</v>
      </c>
      <c r="G878" s="43">
        <v>409.03</v>
      </c>
      <c r="H878" s="45">
        <v>0.25</v>
      </c>
      <c r="I878" s="43" t="s">
        <v>1829</v>
      </c>
      <c r="J878" s="43">
        <v>306.77249999999998</v>
      </c>
    </row>
    <row r="879" spans="1:10">
      <c r="A879" s="43" t="s">
        <v>2703</v>
      </c>
      <c r="B879" s="44">
        <v>45411</v>
      </c>
      <c r="C879" s="43" t="s">
        <v>711</v>
      </c>
      <c r="D879" s="43" t="s">
        <v>1740</v>
      </c>
      <c r="E879" s="43" t="s">
        <v>1810</v>
      </c>
      <c r="F879" s="43">
        <v>2</v>
      </c>
      <c r="G879" s="43">
        <v>891.13</v>
      </c>
      <c r="H879" s="45">
        <v>0.13</v>
      </c>
      <c r="I879" s="43" t="s">
        <v>1824</v>
      </c>
      <c r="J879" s="43">
        <v>1550.5662</v>
      </c>
    </row>
    <row r="880" spans="1:10">
      <c r="A880" s="43" t="s">
        <v>2704</v>
      </c>
      <c r="B880" s="44">
        <v>45593</v>
      </c>
      <c r="C880" s="43" t="s">
        <v>130</v>
      </c>
      <c r="D880" s="43" t="s">
        <v>1732</v>
      </c>
      <c r="E880" s="43" t="s">
        <v>1804</v>
      </c>
      <c r="F880" s="43">
        <v>1</v>
      </c>
      <c r="G880" s="43">
        <v>553.38</v>
      </c>
      <c r="H880" s="45">
        <v>0.21</v>
      </c>
      <c r="I880" s="43" t="s">
        <v>1826</v>
      </c>
      <c r="J880" s="43">
        <v>437.17020000000002</v>
      </c>
    </row>
    <row r="881" spans="1:10">
      <c r="A881" s="43" t="s">
        <v>2705</v>
      </c>
      <c r="B881" s="44">
        <v>45281</v>
      </c>
      <c r="C881" s="43" t="s">
        <v>535</v>
      </c>
      <c r="D881" s="43" t="s">
        <v>1718</v>
      </c>
      <c r="E881" s="43" t="s">
        <v>1797</v>
      </c>
      <c r="F881" s="43">
        <v>2</v>
      </c>
      <c r="G881" s="43">
        <v>652.29999999999995</v>
      </c>
      <c r="H881" s="45">
        <v>0.16</v>
      </c>
      <c r="I881" s="43" t="s">
        <v>1829</v>
      </c>
      <c r="J881" s="43">
        <v>1095.864</v>
      </c>
    </row>
    <row r="882" spans="1:10">
      <c r="A882" s="43" t="s">
        <v>2706</v>
      </c>
      <c r="B882" s="44">
        <v>45575</v>
      </c>
      <c r="C882" s="43" t="s">
        <v>422</v>
      </c>
      <c r="D882" s="43" t="s">
        <v>1632</v>
      </c>
      <c r="E882" s="43" t="s">
        <v>1786</v>
      </c>
      <c r="F882" s="43">
        <v>4</v>
      </c>
      <c r="G882" s="43">
        <v>194.36</v>
      </c>
      <c r="H882" s="45">
        <v>0.18</v>
      </c>
      <c r="I882" s="43" t="s">
        <v>1829</v>
      </c>
      <c r="J882" s="43">
        <v>637.50080000000014</v>
      </c>
    </row>
    <row r="883" spans="1:10">
      <c r="A883" s="43" t="s">
        <v>2707</v>
      </c>
      <c r="B883" s="44">
        <v>45660</v>
      </c>
      <c r="C883" s="43" t="s">
        <v>514</v>
      </c>
      <c r="D883" s="43" t="s">
        <v>1732</v>
      </c>
      <c r="E883" s="43" t="s">
        <v>1757</v>
      </c>
      <c r="F883" s="43">
        <v>3</v>
      </c>
      <c r="G883" s="43">
        <v>476.37</v>
      </c>
      <c r="H883" s="45">
        <v>0.21</v>
      </c>
      <c r="I883" s="43" t="s">
        <v>1829</v>
      </c>
      <c r="J883" s="43">
        <v>1128.9969000000001</v>
      </c>
    </row>
    <row r="884" spans="1:10">
      <c r="A884" s="43" t="s">
        <v>2708</v>
      </c>
      <c r="B884" s="44">
        <v>45360</v>
      </c>
      <c r="C884" s="43" t="s">
        <v>1142</v>
      </c>
      <c r="D884" s="43" t="s">
        <v>1628</v>
      </c>
      <c r="E884" s="43" t="s">
        <v>1773</v>
      </c>
      <c r="F884" s="43">
        <v>3</v>
      </c>
      <c r="G884" s="43">
        <v>174.57</v>
      </c>
      <c r="H884" s="45">
        <v>0</v>
      </c>
      <c r="I884" s="43" t="s">
        <v>1826</v>
      </c>
      <c r="J884" s="43">
        <v>523.71</v>
      </c>
    </row>
    <row r="885" spans="1:10">
      <c r="A885" s="43" t="s">
        <v>2709</v>
      </c>
      <c r="B885" s="44">
        <v>45526</v>
      </c>
      <c r="C885" s="43" t="s">
        <v>414</v>
      </c>
      <c r="D885" s="43" t="s">
        <v>1718</v>
      </c>
      <c r="E885" s="43" t="s">
        <v>1752</v>
      </c>
      <c r="F885" s="43">
        <v>3</v>
      </c>
      <c r="G885" s="43">
        <v>762</v>
      </c>
      <c r="H885" s="45">
        <v>0.02</v>
      </c>
      <c r="I885" s="43" t="s">
        <v>1826</v>
      </c>
      <c r="J885" s="43">
        <v>2240.2800000000002</v>
      </c>
    </row>
    <row r="886" spans="1:10">
      <c r="A886" s="43" t="s">
        <v>2710</v>
      </c>
      <c r="B886" s="44">
        <v>45395</v>
      </c>
      <c r="C886" s="43" t="s">
        <v>1319</v>
      </c>
      <c r="D886" s="43" t="s">
        <v>1692</v>
      </c>
      <c r="E886" s="43" t="s">
        <v>1813</v>
      </c>
      <c r="F886" s="43">
        <v>1</v>
      </c>
      <c r="G886" s="43">
        <v>44.08</v>
      </c>
      <c r="H886" s="45">
        <v>0.05</v>
      </c>
      <c r="I886" s="43" t="s">
        <v>1824</v>
      </c>
      <c r="J886" s="43">
        <v>41.875999999999998</v>
      </c>
    </row>
    <row r="887" spans="1:10">
      <c r="A887" s="43" t="s">
        <v>2711</v>
      </c>
      <c r="B887" s="44">
        <v>45466</v>
      </c>
      <c r="C887" s="43" t="s">
        <v>1521</v>
      </c>
      <c r="D887" s="43" t="s">
        <v>1666</v>
      </c>
      <c r="E887" s="43" t="s">
        <v>1797</v>
      </c>
      <c r="F887" s="43">
        <v>1</v>
      </c>
      <c r="G887" s="43">
        <v>992.37</v>
      </c>
      <c r="H887" s="45">
        <v>0.24</v>
      </c>
      <c r="I887" s="43" t="s">
        <v>1829</v>
      </c>
      <c r="J887" s="43">
        <v>754.20119999999997</v>
      </c>
    </row>
    <row r="888" spans="1:10">
      <c r="A888" s="43" t="s">
        <v>2712</v>
      </c>
      <c r="B888" s="44">
        <v>45876</v>
      </c>
      <c r="C888" s="43" t="s">
        <v>657</v>
      </c>
      <c r="D888" s="43" t="s">
        <v>1610</v>
      </c>
      <c r="E888" s="43" t="s">
        <v>1789</v>
      </c>
      <c r="F888" s="43">
        <v>3</v>
      </c>
      <c r="G888" s="43">
        <v>465.4</v>
      </c>
      <c r="H888" s="45">
        <v>0.28999999999999998</v>
      </c>
      <c r="I888" s="43" t="s">
        <v>1829</v>
      </c>
      <c r="J888" s="43">
        <v>991.30199999999979</v>
      </c>
    </row>
    <row r="889" spans="1:10">
      <c r="A889" s="43" t="s">
        <v>2713</v>
      </c>
      <c r="B889" s="44">
        <v>45724</v>
      </c>
      <c r="C889" s="43" t="s">
        <v>1059</v>
      </c>
      <c r="D889" s="43" t="s">
        <v>1580</v>
      </c>
      <c r="E889" s="43" t="s">
        <v>1789</v>
      </c>
      <c r="F889" s="43">
        <v>2</v>
      </c>
      <c r="G889" s="43">
        <v>693.61</v>
      </c>
      <c r="H889" s="45">
        <v>0.15</v>
      </c>
      <c r="I889" s="43" t="s">
        <v>1826</v>
      </c>
      <c r="J889" s="43">
        <v>1179.1369999999999</v>
      </c>
    </row>
    <row r="890" spans="1:10">
      <c r="A890" s="43" t="s">
        <v>2714</v>
      </c>
      <c r="B890" s="44">
        <v>45801</v>
      </c>
      <c r="C890" s="43" t="s">
        <v>1434</v>
      </c>
      <c r="D890" s="43" t="s">
        <v>1682</v>
      </c>
      <c r="E890" s="43" t="s">
        <v>1782</v>
      </c>
      <c r="F890" s="43">
        <v>2</v>
      </c>
      <c r="G890" s="43">
        <v>995.11</v>
      </c>
      <c r="H890" s="45">
        <v>0.13</v>
      </c>
      <c r="I890" s="43" t="s">
        <v>1826</v>
      </c>
      <c r="J890" s="43">
        <v>1731.4914000000001</v>
      </c>
    </row>
    <row r="891" spans="1:10">
      <c r="A891" s="43" t="s">
        <v>2715</v>
      </c>
      <c r="B891" s="44">
        <v>45749</v>
      </c>
      <c r="C891" s="43" t="s">
        <v>1190</v>
      </c>
      <c r="D891" s="43" t="s">
        <v>1594</v>
      </c>
      <c r="E891" s="43" t="s">
        <v>1769</v>
      </c>
      <c r="F891" s="43">
        <v>3</v>
      </c>
      <c r="G891" s="43">
        <v>70.97</v>
      </c>
      <c r="H891" s="45">
        <v>0.06</v>
      </c>
      <c r="I891" s="43" t="s">
        <v>1829</v>
      </c>
      <c r="J891" s="43">
        <v>200.1354</v>
      </c>
    </row>
    <row r="892" spans="1:10">
      <c r="A892" s="43" t="s">
        <v>2716</v>
      </c>
      <c r="B892" s="44">
        <v>45325</v>
      </c>
      <c r="C892" s="43" t="s">
        <v>396</v>
      </c>
      <c r="D892" s="43" t="s">
        <v>1714</v>
      </c>
      <c r="E892" s="43" t="s">
        <v>1786</v>
      </c>
      <c r="F892" s="43">
        <v>3</v>
      </c>
      <c r="G892" s="43">
        <v>470.42</v>
      </c>
      <c r="H892" s="45">
        <v>0.16</v>
      </c>
      <c r="I892" s="43" t="s">
        <v>1824</v>
      </c>
      <c r="J892" s="43">
        <v>1185.4584</v>
      </c>
    </row>
    <row r="893" spans="1:10">
      <c r="A893" s="43" t="s">
        <v>2717</v>
      </c>
      <c r="B893" s="44">
        <v>45932</v>
      </c>
      <c r="C893" s="43" t="s">
        <v>990</v>
      </c>
      <c r="D893" s="43" t="s">
        <v>1720</v>
      </c>
      <c r="E893" s="43" t="s">
        <v>1804</v>
      </c>
      <c r="F893" s="43">
        <v>2</v>
      </c>
      <c r="G893" s="43">
        <v>215.59</v>
      </c>
      <c r="H893" s="45">
        <v>0.18</v>
      </c>
      <c r="I893" s="43" t="s">
        <v>1824</v>
      </c>
      <c r="J893" s="43">
        <v>353.56760000000003</v>
      </c>
    </row>
    <row r="894" spans="1:10">
      <c r="A894" s="43" t="s">
        <v>2718</v>
      </c>
      <c r="B894" s="44">
        <v>45895</v>
      </c>
      <c r="C894" s="43" t="s">
        <v>767</v>
      </c>
      <c r="D894" s="43" t="s">
        <v>1732</v>
      </c>
      <c r="E894" s="43" t="s">
        <v>1752</v>
      </c>
      <c r="F894" s="43">
        <v>1</v>
      </c>
      <c r="G894" s="43">
        <v>533.79999999999995</v>
      </c>
      <c r="H894" s="45">
        <v>0.27</v>
      </c>
      <c r="I894" s="43" t="s">
        <v>1829</v>
      </c>
      <c r="J894" s="43">
        <v>389.67399999999998</v>
      </c>
    </row>
    <row r="895" spans="1:10">
      <c r="A895" s="43" t="s">
        <v>2719</v>
      </c>
      <c r="B895" s="44">
        <v>45614</v>
      </c>
      <c r="C895" s="43" t="s">
        <v>335</v>
      </c>
      <c r="D895" s="43" t="s">
        <v>1612</v>
      </c>
      <c r="E895" s="43" t="s">
        <v>1766</v>
      </c>
      <c r="F895" s="43">
        <v>2</v>
      </c>
      <c r="G895" s="43">
        <v>732.67</v>
      </c>
      <c r="H895" s="45">
        <v>0.24</v>
      </c>
      <c r="I895" s="43" t="s">
        <v>1826</v>
      </c>
      <c r="J895" s="43">
        <v>1113.6584</v>
      </c>
    </row>
    <row r="896" spans="1:10">
      <c r="A896" s="43" t="s">
        <v>2720</v>
      </c>
      <c r="B896" s="44">
        <v>45247</v>
      </c>
      <c r="C896" s="43" t="s">
        <v>1504</v>
      </c>
      <c r="D896" s="43" t="s">
        <v>1668</v>
      </c>
      <c r="E896" s="43" t="s">
        <v>1797</v>
      </c>
      <c r="F896" s="43">
        <v>4</v>
      </c>
      <c r="G896" s="43">
        <v>106.48</v>
      </c>
      <c r="H896" s="45">
        <v>0.1</v>
      </c>
      <c r="I896" s="43" t="s">
        <v>1829</v>
      </c>
      <c r="J896" s="43">
        <v>383.32799999999997</v>
      </c>
    </row>
    <row r="897" spans="1:10">
      <c r="A897" s="43" t="s">
        <v>2721</v>
      </c>
      <c r="B897" s="44">
        <v>45696</v>
      </c>
      <c r="C897" s="43" t="s">
        <v>372</v>
      </c>
      <c r="D897" s="43" t="s">
        <v>1662</v>
      </c>
      <c r="E897" s="43" t="s">
        <v>1766</v>
      </c>
      <c r="F897" s="43">
        <v>1</v>
      </c>
      <c r="G897" s="43">
        <v>38.950000000000003</v>
      </c>
      <c r="H897" s="45">
        <v>0.28000000000000003</v>
      </c>
      <c r="I897" s="43" t="s">
        <v>1824</v>
      </c>
      <c r="J897" s="43">
        <v>28.044</v>
      </c>
    </row>
    <row r="898" spans="1:10">
      <c r="A898" s="43" t="s">
        <v>2722</v>
      </c>
      <c r="B898" s="44">
        <v>45294</v>
      </c>
      <c r="C898" s="43" t="s">
        <v>1337</v>
      </c>
      <c r="D898" s="43" t="s">
        <v>1740</v>
      </c>
      <c r="E898" s="43" t="s">
        <v>1804</v>
      </c>
      <c r="F898" s="43">
        <v>1</v>
      </c>
      <c r="G898" s="43">
        <v>835.17</v>
      </c>
      <c r="H898" s="45">
        <v>0.02</v>
      </c>
      <c r="I898" s="43" t="s">
        <v>1829</v>
      </c>
      <c r="J898" s="43">
        <v>818.46659999999997</v>
      </c>
    </row>
    <row r="899" spans="1:10">
      <c r="A899" s="43" t="s">
        <v>2723</v>
      </c>
      <c r="B899" s="44">
        <v>45389</v>
      </c>
      <c r="C899" s="43" t="s">
        <v>458</v>
      </c>
      <c r="D899" s="43" t="s">
        <v>1714</v>
      </c>
      <c r="E899" s="43" t="s">
        <v>1766</v>
      </c>
      <c r="F899" s="43">
        <v>1</v>
      </c>
      <c r="G899" s="43">
        <v>113.07</v>
      </c>
      <c r="H899" s="45">
        <v>0.24</v>
      </c>
      <c r="I899" s="43" t="s">
        <v>1824</v>
      </c>
      <c r="J899" s="43">
        <v>85.933199999999999</v>
      </c>
    </row>
    <row r="900" spans="1:10">
      <c r="A900" s="43" t="s">
        <v>2724</v>
      </c>
      <c r="B900" s="44">
        <v>45930</v>
      </c>
      <c r="C900" s="43" t="s">
        <v>1437</v>
      </c>
      <c r="D900" s="43" t="s">
        <v>1736</v>
      </c>
      <c r="E900" s="43" t="s">
        <v>1794</v>
      </c>
      <c r="F900" s="43">
        <v>2</v>
      </c>
      <c r="G900" s="43">
        <v>451.33</v>
      </c>
      <c r="H900" s="45">
        <v>0.23</v>
      </c>
      <c r="I900" s="43" t="s">
        <v>1829</v>
      </c>
      <c r="J900" s="43">
        <v>695.04819999999995</v>
      </c>
    </row>
    <row r="901" spans="1:10">
      <c r="A901" s="43" t="s">
        <v>2725</v>
      </c>
      <c r="B901" s="44">
        <v>45456</v>
      </c>
      <c r="C901" s="43" t="s">
        <v>1163</v>
      </c>
      <c r="D901" s="43" t="s">
        <v>1720</v>
      </c>
      <c r="E901" s="43" t="s">
        <v>1776</v>
      </c>
      <c r="F901" s="43">
        <v>3</v>
      </c>
      <c r="G901" s="43">
        <v>619.80999999999995</v>
      </c>
      <c r="H901" s="45">
        <v>0.16</v>
      </c>
      <c r="I901" s="43" t="s">
        <v>1829</v>
      </c>
      <c r="J901" s="43">
        <v>1561.9212</v>
      </c>
    </row>
    <row r="902" spans="1:10">
      <c r="A902" s="43" t="s">
        <v>2726</v>
      </c>
      <c r="B902" s="44">
        <v>45713</v>
      </c>
      <c r="C902" s="43" t="s">
        <v>381</v>
      </c>
      <c r="D902" s="43" t="s">
        <v>1672</v>
      </c>
      <c r="E902" s="43" t="s">
        <v>1779</v>
      </c>
      <c r="F902" s="43">
        <v>4</v>
      </c>
      <c r="G902" s="43">
        <v>46.97</v>
      </c>
      <c r="H902" s="45">
        <v>0.26</v>
      </c>
      <c r="I902" s="43" t="s">
        <v>1826</v>
      </c>
      <c r="J902" s="43">
        <v>139.03120000000001</v>
      </c>
    </row>
    <row r="903" spans="1:10">
      <c r="A903" s="43" t="s">
        <v>2727</v>
      </c>
      <c r="B903" s="44">
        <v>45784</v>
      </c>
      <c r="C903" s="43" t="s">
        <v>607</v>
      </c>
      <c r="D903" s="43" t="s">
        <v>1640</v>
      </c>
      <c r="E903" s="43" t="s">
        <v>1761</v>
      </c>
      <c r="F903" s="43">
        <v>2</v>
      </c>
      <c r="G903" s="43">
        <v>71.48</v>
      </c>
      <c r="H903" s="45">
        <v>0.14000000000000001</v>
      </c>
      <c r="I903" s="43" t="s">
        <v>1829</v>
      </c>
      <c r="J903" s="43">
        <v>122.9456</v>
      </c>
    </row>
    <row r="904" spans="1:10">
      <c r="A904" s="43" t="s">
        <v>2728</v>
      </c>
      <c r="B904" s="44">
        <v>45812</v>
      </c>
      <c r="C904" s="43" t="s">
        <v>8</v>
      </c>
      <c r="D904" s="43" t="s">
        <v>1660</v>
      </c>
      <c r="E904" s="43" t="s">
        <v>1813</v>
      </c>
      <c r="F904" s="43">
        <v>2</v>
      </c>
      <c r="G904" s="43">
        <v>404.08</v>
      </c>
      <c r="H904" s="45">
        <v>7.0000000000000007E-2</v>
      </c>
      <c r="I904" s="43" t="s">
        <v>1824</v>
      </c>
      <c r="J904" s="43">
        <v>751.58879999999988</v>
      </c>
    </row>
    <row r="905" spans="1:10">
      <c r="A905" s="43" t="s">
        <v>2729</v>
      </c>
      <c r="B905" s="44">
        <v>45653</v>
      </c>
      <c r="C905" s="43" t="s">
        <v>842</v>
      </c>
      <c r="D905" s="43" t="s">
        <v>1582</v>
      </c>
      <c r="E905" s="43" t="s">
        <v>1804</v>
      </c>
      <c r="F905" s="43">
        <v>1</v>
      </c>
      <c r="G905" s="43">
        <v>519.91</v>
      </c>
      <c r="H905" s="45">
        <v>0.05</v>
      </c>
      <c r="I905" s="43" t="s">
        <v>1829</v>
      </c>
      <c r="J905" s="43">
        <v>493.91449999999992</v>
      </c>
    </row>
    <row r="906" spans="1:10">
      <c r="A906" s="43" t="s">
        <v>2730</v>
      </c>
      <c r="B906" s="44">
        <v>45672</v>
      </c>
      <c r="C906" s="43" t="s">
        <v>490</v>
      </c>
      <c r="D906" s="43" t="s">
        <v>1644</v>
      </c>
      <c r="E906" s="43" t="s">
        <v>1797</v>
      </c>
      <c r="F906" s="43">
        <v>3</v>
      </c>
      <c r="G906" s="43">
        <v>566.16</v>
      </c>
      <c r="H906" s="45">
        <v>0.05</v>
      </c>
      <c r="I906" s="43" t="s">
        <v>1826</v>
      </c>
      <c r="J906" s="43">
        <v>1613.556</v>
      </c>
    </row>
    <row r="907" spans="1:10">
      <c r="A907" s="43" t="s">
        <v>2731</v>
      </c>
      <c r="B907" s="44">
        <v>45799</v>
      </c>
      <c r="C907" s="43" t="s">
        <v>1223</v>
      </c>
      <c r="D907" s="43" t="s">
        <v>1652</v>
      </c>
      <c r="E907" s="43" t="s">
        <v>1789</v>
      </c>
      <c r="F907" s="43">
        <v>2</v>
      </c>
      <c r="G907" s="43">
        <v>295.12</v>
      </c>
      <c r="H907" s="45">
        <v>0.09</v>
      </c>
      <c r="I907" s="43" t="s">
        <v>1829</v>
      </c>
      <c r="J907" s="43">
        <v>537.11840000000007</v>
      </c>
    </row>
    <row r="908" spans="1:10">
      <c r="A908" s="43" t="s">
        <v>2732</v>
      </c>
      <c r="B908" s="44">
        <v>45848</v>
      </c>
      <c r="C908" s="43" t="s">
        <v>384</v>
      </c>
      <c r="D908" s="43" t="s">
        <v>1616</v>
      </c>
      <c r="E908" s="43" t="s">
        <v>1792</v>
      </c>
      <c r="F908" s="43">
        <v>2</v>
      </c>
      <c r="G908" s="43">
        <v>414.18</v>
      </c>
      <c r="H908" s="45">
        <v>0.25</v>
      </c>
      <c r="I908" s="43" t="s">
        <v>1826</v>
      </c>
      <c r="J908" s="43">
        <v>621.27</v>
      </c>
    </row>
    <row r="909" spans="1:10">
      <c r="A909" s="43" t="s">
        <v>2733</v>
      </c>
      <c r="B909" s="44">
        <v>45918</v>
      </c>
      <c r="C909" s="43" t="s">
        <v>854</v>
      </c>
      <c r="D909" s="43" t="s">
        <v>1664</v>
      </c>
      <c r="E909" s="43" t="s">
        <v>1782</v>
      </c>
      <c r="F909" s="43">
        <v>2</v>
      </c>
      <c r="G909" s="43">
        <v>433.75</v>
      </c>
      <c r="H909" s="45">
        <v>0</v>
      </c>
      <c r="I909" s="43" t="s">
        <v>1824</v>
      </c>
      <c r="J909" s="43">
        <v>867.5</v>
      </c>
    </row>
    <row r="910" spans="1:10">
      <c r="A910" s="43" t="s">
        <v>2734</v>
      </c>
      <c r="B910" s="44">
        <v>45288</v>
      </c>
      <c r="C910" s="43" t="s">
        <v>893</v>
      </c>
      <c r="D910" s="43" t="s">
        <v>1718</v>
      </c>
      <c r="E910" s="43" t="s">
        <v>1813</v>
      </c>
      <c r="F910" s="43">
        <v>3</v>
      </c>
      <c r="G910" s="43">
        <v>104.33</v>
      </c>
      <c r="H910" s="45">
        <v>0.13</v>
      </c>
      <c r="I910" s="43" t="s">
        <v>1829</v>
      </c>
      <c r="J910" s="43">
        <v>272.30130000000003</v>
      </c>
    </row>
    <row r="911" spans="1:10">
      <c r="A911" s="43" t="s">
        <v>2735</v>
      </c>
      <c r="B911" s="44">
        <v>45477</v>
      </c>
      <c r="C911" s="43" t="s">
        <v>1431</v>
      </c>
      <c r="D911" s="43" t="s">
        <v>1553</v>
      </c>
      <c r="E911" s="43" t="s">
        <v>1794</v>
      </c>
      <c r="F911" s="43">
        <v>1</v>
      </c>
      <c r="G911" s="43">
        <v>221.7</v>
      </c>
      <c r="H911" s="45">
        <v>0.04</v>
      </c>
      <c r="I911" s="43" t="s">
        <v>1824</v>
      </c>
      <c r="J911" s="43">
        <v>212.83199999999999</v>
      </c>
    </row>
    <row r="912" spans="1:10">
      <c r="A912" s="43" t="s">
        <v>2736</v>
      </c>
      <c r="B912" s="44">
        <v>45796</v>
      </c>
      <c r="C912" s="43" t="s">
        <v>687</v>
      </c>
      <c r="D912" s="43" t="s">
        <v>1682</v>
      </c>
      <c r="E912" s="43" t="s">
        <v>1773</v>
      </c>
      <c r="F912" s="43">
        <v>2</v>
      </c>
      <c r="G912" s="43">
        <v>491.26</v>
      </c>
      <c r="H912" s="45">
        <v>0.14000000000000001</v>
      </c>
      <c r="I912" s="43" t="s">
        <v>1829</v>
      </c>
      <c r="J912" s="43">
        <v>844.96719999999993</v>
      </c>
    </row>
    <row r="913" spans="1:10">
      <c r="A913" s="43" t="s">
        <v>2737</v>
      </c>
      <c r="B913" s="44">
        <v>45630</v>
      </c>
      <c r="C913" s="43" t="s">
        <v>598</v>
      </c>
      <c r="D913" s="43" t="s">
        <v>1622</v>
      </c>
      <c r="E913" s="43" t="s">
        <v>1782</v>
      </c>
      <c r="F913" s="43">
        <v>4</v>
      </c>
      <c r="G913" s="43">
        <v>923.14</v>
      </c>
      <c r="H913" s="45">
        <v>0.15</v>
      </c>
      <c r="I913" s="43" t="s">
        <v>1824</v>
      </c>
      <c r="J913" s="43">
        <v>3138.6759999999999</v>
      </c>
    </row>
    <row r="914" spans="1:10">
      <c r="A914" s="43" t="s">
        <v>2738</v>
      </c>
      <c r="B914" s="44">
        <v>45625</v>
      </c>
      <c r="C914" s="43" t="s">
        <v>634</v>
      </c>
      <c r="D914" s="43" t="s">
        <v>1676</v>
      </c>
      <c r="E914" s="43" t="s">
        <v>1779</v>
      </c>
      <c r="F914" s="43">
        <v>2</v>
      </c>
      <c r="G914" s="43">
        <v>747.65</v>
      </c>
      <c r="H914" s="45">
        <v>0.08</v>
      </c>
      <c r="I914" s="43" t="s">
        <v>1824</v>
      </c>
      <c r="J914" s="43">
        <v>1375.6759999999999</v>
      </c>
    </row>
    <row r="915" spans="1:10">
      <c r="A915" s="43" t="s">
        <v>2739</v>
      </c>
      <c r="B915" s="44">
        <v>45773</v>
      </c>
      <c r="C915" s="43" t="s">
        <v>384</v>
      </c>
      <c r="D915" s="43" t="s">
        <v>1632</v>
      </c>
      <c r="E915" s="43" t="s">
        <v>1779</v>
      </c>
      <c r="F915" s="43">
        <v>3</v>
      </c>
      <c r="G915" s="43">
        <v>94.55</v>
      </c>
      <c r="H915" s="45">
        <v>0.13</v>
      </c>
      <c r="I915" s="43" t="s">
        <v>1829</v>
      </c>
      <c r="J915" s="43">
        <v>246.77549999999999</v>
      </c>
    </row>
    <row r="916" spans="1:10">
      <c r="A916" s="43" t="s">
        <v>2740</v>
      </c>
      <c r="B916" s="44">
        <v>45308</v>
      </c>
      <c r="C916" s="43" t="s">
        <v>153</v>
      </c>
      <c r="D916" s="43" t="s">
        <v>1578</v>
      </c>
      <c r="E916" s="43" t="s">
        <v>1813</v>
      </c>
      <c r="F916" s="43">
        <v>3</v>
      </c>
      <c r="G916" s="43">
        <v>620.12</v>
      </c>
      <c r="H916" s="45">
        <v>0.06</v>
      </c>
      <c r="I916" s="43" t="s">
        <v>1824</v>
      </c>
      <c r="J916" s="43">
        <v>1748.7384</v>
      </c>
    </row>
    <row r="917" spans="1:10">
      <c r="A917" s="43" t="s">
        <v>2741</v>
      </c>
      <c r="B917" s="44">
        <v>45869</v>
      </c>
      <c r="C917" s="43" t="s">
        <v>1495</v>
      </c>
      <c r="D917" s="43" t="s">
        <v>1686</v>
      </c>
      <c r="E917" s="43" t="s">
        <v>1776</v>
      </c>
      <c r="F917" s="43">
        <v>2</v>
      </c>
      <c r="G917" s="43">
        <v>354.09</v>
      </c>
      <c r="H917" s="45">
        <v>0.12</v>
      </c>
      <c r="I917" s="43" t="s">
        <v>1829</v>
      </c>
      <c r="J917" s="43">
        <v>623.19839999999999</v>
      </c>
    </row>
    <row r="918" spans="1:10">
      <c r="A918" s="43" t="s">
        <v>2742</v>
      </c>
      <c r="B918" s="44">
        <v>45621</v>
      </c>
      <c r="C918" s="43" t="s">
        <v>447</v>
      </c>
      <c r="D918" s="43" t="s">
        <v>1654</v>
      </c>
      <c r="E918" s="43" t="s">
        <v>1773</v>
      </c>
      <c r="F918" s="43">
        <v>3</v>
      </c>
      <c r="G918" s="43">
        <v>214.94</v>
      </c>
      <c r="H918" s="45">
        <v>0.22</v>
      </c>
      <c r="I918" s="43" t="s">
        <v>1829</v>
      </c>
      <c r="J918" s="43">
        <v>502.95960000000002</v>
      </c>
    </row>
    <row r="919" spans="1:10">
      <c r="A919" s="43" t="s">
        <v>2743</v>
      </c>
      <c r="B919" s="44">
        <v>45428</v>
      </c>
      <c r="C919" s="43" t="s">
        <v>651</v>
      </c>
      <c r="D919" s="43" t="s">
        <v>1565</v>
      </c>
      <c r="E919" s="43" t="s">
        <v>1794</v>
      </c>
      <c r="F919" s="43">
        <v>2</v>
      </c>
      <c r="G919" s="43">
        <v>309.77999999999997</v>
      </c>
      <c r="H919" s="45">
        <v>0.16</v>
      </c>
      <c r="I919" s="43" t="s">
        <v>1824</v>
      </c>
      <c r="J919" s="43">
        <v>520.43039999999996</v>
      </c>
    </row>
    <row r="920" spans="1:10">
      <c r="A920" s="43" t="s">
        <v>2744</v>
      </c>
      <c r="B920" s="44">
        <v>45807</v>
      </c>
      <c r="C920" s="43" t="s">
        <v>255</v>
      </c>
      <c r="D920" s="43" t="s">
        <v>1574</v>
      </c>
      <c r="E920" s="43" t="s">
        <v>1766</v>
      </c>
      <c r="F920" s="43">
        <v>2</v>
      </c>
      <c r="G920" s="43">
        <v>183.85</v>
      </c>
      <c r="H920" s="45">
        <v>0.14000000000000001</v>
      </c>
      <c r="I920" s="43" t="s">
        <v>1826</v>
      </c>
      <c r="J920" s="43">
        <v>316.22199999999998</v>
      </c>
    </row>
    <row r="921" spans="1:10">
      <c r="A921" s="43" t="s">
        <v>2745</v>
      </c>
      <c r="B921" s="44">
        <v>45238</v>
      </c>
      <c r="C921" s="43" t="s">
        <v>1272</v>
      </c>
      <c r="D921" s="43" t="s">
        <v>1688</v>
      </c>
      <c r="E921" s="43" t="s">
        <v>1752</v>
      </c>
      <c r="F921" s="43">
        <v>1</v>
      </c>
      <c r="G921" s="43">
        <v>550.05999999999995</v>
      </c>
      <c r="H921" s="45">
        <v>0.01</v>
      </c>
      <c r="I921" s="43" t="s">
        <v>1824</v>
      </c>
      <c r="J921" s="43">
        <v>544.55939999999998</v>
      </c>
    </row>
    <row r="922" spans="1:10">
      <c r="A922" s="43" t="s">
        <v>2746</v>
      </c>
      <c r="B922" s="44">
        <v>45253</v>
      </c>
      <c r="C922" s="43" t="s">
        <v>121</v>
      </c>
      <c r="D922" s="43" t="s">
        <v>1706</v>
      </c>
      <c r="E922" s="43" t="s">
        <v>1769</v>
      </c>
      <c r="F922" s="43">
        <v>2</v>
      </c>
      <c r="G922" s="43">
        <v>32.19</v>
      </c>
      <c r="H922" s="45">
        <v>0.13</v>
      </c>
      <c r="I922" s="43" t="s">
        <v>1829</v>
      </c>
      <c r="J922" s="43">
        <v>56.010599999999997</v>
      </c>
    </row>
    <row r="923" spans="1:10">
      <c r="A923" s="43" t="s">
        <v>2747</v>
      </c>
      <c r="B923" s="44">
        <v>45460</v>
      </c>
      <c r="C923" s="43" t="s">
        <v>470</v>
      </c>
      <c r="D923" s="43" t="s">
        <v>1614</v>
      </c>
      <c r="E923" s="43" t="s">
        <v>1813</v>
      </c>
      <c r="F923" s="43">
        <v>2</v>
      </c>
      <c r="G923" s="43">
        <v>892.06</v>
      </c>
      <c r="H923" s="45">
        <v>0.08</v>
      </c>
      <c r="I923" s="43" t="s">
        <v>1824</v>
      </c>
      <c r="J923" s="43">
        <v>1641.3904</v>
      </c>
    </row>
    <row r="924" spans="1:10">
      <c r="A924" s="43" t="s">
        <v>2748</v>
      </c>
      <c r="B924" s="44">
        <v>45628</v>
      </c>
      <c r="C924" s="43" t="s">
        <v>1455</v>
      </c>
      <c r="D924" s="43" t="s">
        <v>1664</v>
      </c>
      <c r="E924" s="43" t="s">
        <v>1776</v>
      </c>
      <c r="F924" s="43">
        <v>1</v>
      </c>
      <c r="G924" s="43">
        <v>127.47</v>
      </c>
      <c r="H924" s="45">
        <v>0.16</v>
      </c>
      <c r="I924" s="43" t="s">
        <v>1829</v>
      </c>
      <c r="J924" s="43">
        <v>107.0748</v>
      </c>
    </row>
    <row r="925" spans="1:10">
      <c r="A925" s="43" t="s">
        <v>2749</v>
      </c>
      <c r="B925" s="44">
        <v>45778</v>
      </c>
      <c r="C925" s="43" t="s">
        <v>1211</v>
      </c>
      <c r="D925" s="43" t="s">
        <v>1702</v>
      </c>
      <c r="E925" s="43" t="s">
        <v>1799</v>
      </c>
      <c r="F925" s="43">
        <v>3</v>
      </c>
      <c r="G925" s="43">
        <v>212.87</v>
      </c>
      <c r="H925" s="45">
        <v>0.18</v>
      </c>
      <c r="I925" s="43" t="s">
        <v>1824</v>
      </c>
      <c r="J925" s="43">
        <v>523.66020000000003</v>
      </c>
    </row>
    <row r="926" spans="1:10">
      <c r="A926" s="43" t="s">
        <v>2750</v>
      </c>
      <c r="B926" s="44">
        <v>45471</v>
      </c>
      <c r="C926" s="43" t="s">
        <v>598</v>
      </c>
      <c r="D926" s="43" t="s">
        <v>1710</v>
      </c>
      <c r="E926" s="43" t="s">
        <v>1779</v>
      </c>
      <c r="F926" s="43">
        <v>1</v>
      </c>
      <c r="G926" s="43">
        <v>26.37</v>
      </c>
      <c r="H926" s="45">
        <v>0.3</v>
      </c>
      <c r="I926" s="43" t="s">
        <v>1829</v>
      </c>
      <c r="J926" s="43">
        <v>18.459</v>
      </c>
    </row>
    <row r="927" spans="1:10">
      <c r="A927" s="43" t="s">
        <v>2751</v>
      </c>
      <c r="B927" s="44">
        <v>45770</v>
      </c>
      <c r="C927" s="43" t="s">
        <v>1437</v>
      </c>
      <c r="D927" s="43" t="s">
        <v>1616</v>
      </c>
      <c r="E927" s="43" t="s">
        <v>1810</v>
      </c>
      <c r="F927" s="43">
        <v>4</v>
      </c>
      <c r="G927" s="43">
        <v>953.98</v>
      </c>
      <c r="H927" s="45">
        <v>0.16</v>
      </c>
      <c r="I927" s="43" t="s">
        <v>1824</v>
      </c>
      <c r="J927" s="43">
        <v>3205.3728000000001</v>
      </c>
    </row>
    <row r="928" spans="1:10">
      <c r="A928" s="43" t="s">
        <v>2752</v>
      </c>
      <c r="B928" s="44">
        <v>45369</v>
      </c>
      <c r="C928" s="43" t="s">
        <v>699</v>
      </c>
      <c r="D928" s="43" t="s">
        <v>1682</v>
      </c>
      <c r="E928" s="43" t="s">
        <v>1813</v>
      </c>
      <c r="F928" s="43">
        <v>3</v>
      </c>
      <c r="G928" s="43">
        <v>968.88</v>
      </c>
      <c r="H928" s="45">
        <v>0.15</v>
      </c>
      <c r="I928" s="43" t="s">
        <v>1824</v>
      </c>
      <c r="J928" s="43">
        <v>2470.6439999999998</v>
      </c>
    </row>
    <row r="929" spans="1:10">
      <c r="A929" s="43" t="s">
        <v>2753</v>
      </c>
      <c r="B929" s="44">
        <v>45910</v>
      </c>
      <c r="C929" s="43" t="s">
        <v>616</v>
      </c>
      <c r="D929" s="43" t="s">
        <v>1700</v>
      </c>
      <c r="E929" s="43" t="s">
        <v>1810</v>
      </c>
      <c r="F929" s="43">
        <v>1</v>
      </c>
      <c r="G929" s="43">
        <v>533.04999999999995</v>
      </c>
      <c r="H929" s="45">
        <v>0.11</v>
      </c>
      <c r="I929" s="43" t="s">
        <v>1826</v>
      </c>
      <c r="J929" s="43">
        <v>474.41449999999998</v>
      </c>
    </row>
    <row r="930" spans="1:10">
      <c r="A930" s="43" t="s">
        <v>2754</v>
      </c>
      <c r="B930" s="44">
        <v>45637</v>
      </c>
      <c r="C930" s="43" t="s">
        <v>1190</v>
      </c>
      <c r="D930" s="43" t="s">
        <v>1710</v>
      </c>
      <c r="E930" s="43" t="s">
        <v>1757</v>
      </c>
      <c r="F930" s="43">
        <v>3</v>
      </c>
      <c r="G930" s="43">
        <v>138.86000000000001</v>
      </c>
      <c r="H930" s="45">
        <v>0.11</v>
      </c>
      <c r="I930" s="43" t="s">
        <v>1826</v>
      </c>
      <c r="J930" s="43">
        <v>370.75619999999998</v>
      </c>
    </row>
    <row r="931" spans="1:10">
      <c r="A931" s="43" t="s">
        <v>2755</v>
      </c>
      <c r="B931" s="44">
        <v>45706</v>
      </c>
      <c r="C931" s="43" t="s">
        <v>532</v>
      </c>
      <c r="D931" s="43" t="s">
        <v>1592</v>
      </c>
      <c r="E931" s="43" t="s">
        <v>1752</v>
      </c>
      <c r="F931" s="43">
        <v>1</v>
      </c>
      <c r="G931" s="43">
        <v>588.92999999999995</v>
      </c>
      <c r="H931" s="45">
        <v>0.03</v>
      </c>
      <c r="I931" s="43" t="s">
        <v>1829</v>
      </c>
      <c r="J931" s="43">
        <v>571.26209999999992</v>
      </c>
    </row>
    <row r="932" spans="1:10">
      <c r="A932" s="43" t="s">
        <v>2756</v>
      </c>
      <c r="B932" s="44">
        <v>45557</v>
      </c>
      <c r="C932" s="43" t="s">
        <v>1254</v>
      </c>
      <c r="D932" s="43" t="s">
        <v>1652</v>
      </c>
      <c r="E932" s="43" t="s">
        <v>1773</v>
      </c>
      <c r="F932" s="43">
        <v>2</v>
      </c>
      <c r="G932" s="43">
        <v>576.83000000000004</v>
      </c>
      <c r="H932" s="45">
        <v>0.19</v>
      </c>
      <c r="I932" s="43" t="s">
        <v>1826</v>
      </c>
      <c r="J932" s="43">
        <v>934.46460000000013</v>
      </c>
    </row>
    <row r="933" spans="1:10">
      <c r="A933" s="43" t="s">
        <v>2757</v>
      </c>
      <c r="B933" s="44">
        <v>45338</v>
      </c>
      <c r="C933" s="43" t="s">
        <v>1017</v>
      </c>
      <c r="D933" s="43" t="s">
        <v>1678</v>
      </c>
      <c r="E933" s="43" t="s">
        <v>1794</v>
      </c>
      <c r="F933" s="43">
        <v>1</v>
      </c>
      <c r="G933" s="43">
        <v>681.3</v>
      </c>
      <c r="H933" s="45">
        <v>0.05</v>
      </c>
      <c r="I933" s="43" t="s">
        <v>1824</v>
      </c>
      <c r="J933" s="43">
        <v>647.2349999999999</v>
      </c>
    </row>
    <row r="934" spans="1:10">
      <c r="A934" s="43" t="s">
        <v>2758</v>
      </c>
      <c r="B934" s="44">
        <v>45441</v>
      </c>
      <c r="C934" s="43" t="s">
        <v>1411</v>
      </c>
      <c r="D934" s="43" t="s">
        <v>1598</v>
      </c>
      <c r="E934" s="43" t="s">
        <v>1801</v>
      </c>
      <c r="F934" s="43">
        <v>3</v>
      </c>
      <c r="G934" s="43">
        <v>504.97</v>
      </c>
      <c r="H934" s="45">
        <v>0.3</v>
      </c>
      <c r="I934" s="43" t="s">
        <v>1824</v>
      </c>
      <c r="J934" s="43">
        <v>1060.4369999999999</v>
      </c>
    </row>
    <row r="935" spans="1:10">
      <c r="A935" s="43" t="s">
        <v>2759</v>
      </c>
      <c r="B935" s="44">
        <v>45396</v>
      </c>
      <c r="C935" s="43" t="s">
        <v>224</v>
      </c>
      <c r="D935" s="43" t="s">
        <v>1624</v>
      </c>
      <c r="E935" s="43" t="s">
        <v>1792</v>
      </c>
      <c r="F935" s="43">
        <v>3</v>
      </c>
      <c r="G935" s="43">
        <v>649.78</v>
      </c>
      <c r="H935" s="45">
        <v>0.1</v>
      </c>
      <c r="I935" s="43" t="s">
        <v>1826</v>
      </c>
      <c r="J935" s="43">
        <v>1754.4059999999999</v>
      </c>
    </row>
    <row r="936" spans="1:10">
      <c r="A936" s="43" t="s">
        <v>2760</v>
      </c>
      <c r="B936" s="44">
        <v>45317</v>
      </c>
      <c r="C936" s="43" t="s">
        <v>785</v>
      </c>
      <c r="D936" s="43" t="s">
        <v>1626</v>
      </c>
      <c r="E936" s="43" t="s">
        <v>1786</v>
      </c>
      <c r="F936" s="43">
        <v>2</v>
      </c>
      <c r="G936" s="43">
        <v>986.73</v>
      </c>
      <c r="H936" s="45">
        <v>0.05</v>
      </c>
      <c r="I936" s="43" t="s">
        <v>1826</v>
      </c>
      <c r="J936" s="43">
        <v>1874.787</v>
      </c>
    </row>
    <row r="937" spans="1:10">
      <c r="A937" s="43" t="s">
        <v>2761</v>
      </c>
      <c r="B937" s="44">
        <v>45235</v>
      </c>
      <c r="C937" s="43" t="s">
        <v>414</v>
      </c>
      <c r="D937" s="43" t="s">
        <v>1574</v>
      </c>
      <c r="E937" s="43" t="s">
        <v>1801</v>
      </c>
      <c r="F937" s="43">
        <v>2</v>
      </c>
      <c r="G937" s="43">
        <v>65.44</v>
      </c>
      <c r="H937" s="45">
        <v>0.05</v>
      </c>
      <c r="I937" s="43" t="s">
        <v>1826</v>
      </c>
      <c r="J937" s="43">
        <v>124.336</v>
      </c>
    </row>
    <row r="938" spans="1:10">
      <c r="A938" s="43" t="s">
        <v>2762</v>
      </c>
      <c r="B938" s="44">
        <v>45824</v>
      </c>
      <c r="C938" s="43" t="s">
        <v>1196</v>
      </c>
      <c r="D938" s="43" t="s">
        <v>1674</v>
      </c>
      <c r="E938" s="43" t="s">
        <v>1797</v>
      </c>
      <c r="F938" s="43">
        <v>3</v>
      </c>
      <c r="G938" s="43">
        <v>953.74</v>
      </c>
      <c r="H938" s="45">
        <v>0.04</v>
      </c>
      <c r="I938" s="43" t="s">
        <v>1824</v>
      </c>
      <c r="J938" s="43">
        <v>2746.7712000000001</v>
      </c>
    </row>
    <row r="939" spans="1:10">
      <c r="A939" s="43" t="s">
        <v>2763</v>
      </c>
      <c r="B939" s="44">
        <v>45543</v>
      </c>
      <c r="C939" s="43" t="s">
        <v>247</v>
      </c>
      <c r="D939" s="43" t="s">
        <v>1700</v>
      </c>
      <c r="E939" s="43" t="s">
        <v>1789</v>
      </c>
      <c r="F939" s="43">
        <v>3</v>
      </c>
      <c r="G939" s="43">
        <v>904.48</v>
      </c>
      <c r="H939" s="45">
        <v>0.21</v>
      </c>
      <c r="I939" s="43" t="s">
        <v>1826</v>
      </c>
      <c r="J939" s="43">
        <v>2143.6176</v>
      </c>
    </row>
    <row r="940" spans="1:10">
      <c r="A940" s="43" t="s">
        <v>2764</v>
      </c>
      <c r="B940" s="44">
        <v>45595</v>
      </c>
      <c r="C940" s="43" t="s">
        <v>1513</v>
      </c>
      <c r="D940" s="43" t="s">
        <v>1672</v>
      </c>
      <c r="E940" s="43" t="s">
        <v>1801</v>
      </c>
      <c r="F940" s="43">
        <v>3</v>
      </c>
      <c r="G940" s="43">
        <v>920.82</v>
      </c>
      <c r="H940" s="45">
        <v>0.1</v>
      </c>
      <c r="I940" s="43" t="s">
        <v>1826</v>
      </c>
      <c r="J940" s="43">
        <v>2486.2139999999999</v>
      </c>
    </row>
    <row r="941" spans="1:10">
      <c r="A941" s="43" t="s">
        <v>2765</v>
      </c>
      <c r="B941" s="44">
        <v>45803</v>
      </c>
      <c r="C941" s="43" t="s">
        <v>963</v>
      </c>
      <c r="D941" s="43" t="s">
        <v>1604</v>
      </c>
      <c r="E941" s="43" t="s">
        <v>1757</v>
      </c>
      <c r="F941" s="43">
        <v>1</v>
      </c>
      <c r="G941" s="43">
        <v>182.28</v>
      </c>
      <c r="H941" s="45">
        <v>0.15</v>
      </c>
      <c r="I941" s="43" t="s">
        <v>1829</v>
      </c>
      <c r="J941" s="43">
        <v>154.93799999999999</v>
      </c>
    </row>
    <row r="942" spans="1:10">
      <c r="A942" s="43" t="s">
        <v>2766</v>
      </c>
      <c r="B942" s="44">
        <v>45880</v>
      </c>
      <c r="C942" s="43" t="s">
        <v>1377</v>
      </c>
      <c r="D942" s="43" t="s">
        <v>1610</v>
      </c>
      <c r="E942" s="43" t="s">
        <v>1804</v>
      </c>
      <c r="F942" s="43">
        <v>3</v>
      </c>
      <c r="G942" s="43">
        <v>938.68</v>
      </c>
      <c r="H942" s="45">
        <v>0.14000000000000001</v>
      </c>
      <c r="I942" s="43" t="s">
        <v>1824</v>
      </c>
      <c r="J942" s="43">
        <v>2421.7944000000002</v>
      </c>
    </row>
    <row r="943" spans="1:10">
      <c r="A943" s="43" t="s">
        <v>2767</v>
      </c>
      <c r="B943" s="44">
        <v>45690</v>
      </c>
      <c r="C943" s="43" t="s">
        <v>295</v>
      </c>
      <c r="D943" s="43" t="s">
        <v>1730</v>
      </c>
      <c r="E943" s="43" t="s">
        <v>1773</v>
      </c>
      <c r="F943" s="43">
        <v>3</v>
      </c>
      <c r="G943" s="43">
        <v>219.96</v>
      </c>
      <c r="H943" s="45">
        <v>0.18</v>
      </c>
      <c r="I943" s="43" t="s">
        <v>1826</v>
      </c>
      <c r="J943" s="43">
        <v>541.10160000000008</v>
      </c>
    </row>
    <row r="944" spans="1:10">
      <c r="A944" s="43" t="s">
        <v>2768</v>
      </c>
      <c r="B944" s="44">
        <v>45841</v>
      </c>
      <c r="C944" s="43" t="s">
        <v>1458</v>
      </c>
      <c r="D944" s="43" t="s">
        <v>1690</v>
      </c>
      <c r="E944" s="43" t="s">
        <v>1810</v>
      </c>
      <c r="F944" s="43">
        <v>3</v>
      </c>
      <c r="G944" s="43">
        <v>385.74</v>
      </c>
      <c r="H944" s="45">
        <v>0.27</v>
      </c>
      <c r="I944" s="43" t="s">
        <v>1824</v>
      </c>
      <c r="J944" s="43">
        <v>844.77059999999994</v>
      </c>
    </row>
    <row r="945" spans="1:10">
      <c r="A945" s="43" t="s">
        <v>2769</v>
      </c>
      <c r="B945" s="44">
        <v>45380</v>
      </c>
      <c r="C945" s="43" t="s">
        <v>1400</v>
      </c>
      <c r="D945" s="43" t="s">
        <v>1710</v>
      </c>
      <c r="E945" s="43" t="s">
        <v>1810</v>
      </c>
      <c r="F945" s="43">
        <v>2</v>
      </c>
      <c r="G945" s="43">
        <v>830.94</v>
      </c>
      <c r="H945" s="45">
        <v>0.28000000000000003</v>
      </c>
      <c r="I945" s="43" t="s">
        <v>1826</v>
      </c>
      <c r="J945" s="43">
        <v>1196.5536</v>
      </c>
    </row>
    <row r="946" spans="1:10">
      <c r="A946" s="43" t="s">
        <v>2770</v>
      </c>
      <c r="B946" s="44">
        <v>45503</v>
      </c>
      <c r="C946" s="43" t="s">
        <v>1196</v>
      </c>
      <c r="D946" s="43" t="s">
        <v>1551</v>
      </c>
      <c r="E946" s="43" t="s">
        <v>1786</v>
      </c>
      <c r="F946" s="43">
        <v>3</v>
      </c>
      <c r="G946" s="43">
        <v>462.75</v>
      </c>
      <c r="H946" s="45">
        <v>0.22</v>
      </c>
      <c r="I946" s="43" t="s">
        <v>1826</v>
      </c>
      <c r="J946" s="43">
        <v>1082.835</v>
      </c>
    </row>
    <row r="947" spans="1:10">
      <c r="A947" s="43" t="s">
        <v>2771</v>
      </c>
      <c r="B947" s="44">
        <v>45567</v>
      </c>
      <c r="C947" s="43" t="s">
        <v>247</v>
      </c>
      <c r="D947" s="43" t="s">
        <v>1576</v>
      </c>
      <c r="E947" s="43" t="s">
        <v>1801</v>
      </c>
      <c r="F947" s="43">
        <v>4</v>
      </c>
      <c r="G947" s="43">
        <v>973.9</v>
      </c>
      <c r="H947" s="45">
        <v>0.02</v>
      </c>
      <c r="I947" s="43" t="s">
        <v>1829</v>
      </c>
      <c r="J947" s="43">
        <v>3817.6880000000001</v>
      </c>
    </row>
    <row r="948" spans="1:10">
      <c r="A948" s="43" t="s">
        <v>2772</v>
      </c>
      <c r="B948" s="44">
        <v>45600</v>
      </c>
      <c r="C948" s="43" t="s">
        <v>475</v>
      </c>
      <c r="D948" s="43" t="s">
        <v>1618</v>
      </c>
      <c r="E948" s="43" t="s">
        <v>1757</v>
      </c>
      <c r="F948" s="43">
        <v>2</v>
      </c>
      <c r="G948" s="43">
        <v>157.18</v>
      </c>
      <c r="H948" s="45">
        <v>0.15</v>
      </c>
      <c r="I948" s="43" t="s">
        <v>1824</v>
      </c>
      <c r="J948" s="43">
        <v>267.20600000000002</v>
      </c>
    </row>
    <row r="949" spans="1:10">
      <c r="A949" s="43" t="s">
        <v>2773</v>
      </c>
      <c r="B949" s="44">
        <v>45415</v>
      </c>
      <c r="C949" s="43" t="s">
        <v>63</v>
      </c>
      <c r="D949" s="43" t="s">
        <v>1694</v>
      </c>
      <c r="E949" s="43" t="s">
        <v>1797</v>
      </c>
      <c r="F949" s="43">
        <v>3</v>
      </c>
      <c r="G949" s="43">
        <v>239.57</v>
      </c>
      <c r="H949" s="45">
        <v>0.16</v>
      </c>
      <c r="I949" s="43" t="s">
        <v>1824</v>
      </c>
      <c r="J949" s="43">
        <v>603.71640000000002</v>
      </c>
    </row>
    <row r="950" spans="1:10">
      <c r="A950" s="43" t="s">
        <v>2774</v>
      </c>
      <c r="B950" s="44">
        <v>45343</v>
      </c>
      <c r="C950" s="43" t="s">
        <v>1029</v>
      </c>
      <c r="D950" s="43" t="s">
        <v>1565</v>
      </c>
      <c r="E950" s="43" t="s">
        <v>1804</v>
      </c>
      <c r="F950" s="43">
        <v>4</v>
      </c>
      <c r="G950" s="43">
        <v>583.21</v>
      </c>
      <c r="H950" s="45">
        <v>0.2</v>
      </c>
      <c r="I950" s="43" t="s">
        <v>1824</v>
      </c>
      <c r="J950" s="43">
        <v>1866.2719999999999</v>
      </c>
    </row>
    <row r="951" spans="1:10">
      <c r="A951" s="43" t="s">
        <v>2775</v>
      </c>
      <c r="B951" s="44">
        <v>45399</v>
      </c>
      <c r="C951" s="43" t="s">
        <v>1283</v>
      </c>
      <c r="D951" s="43" t="s">
        <v>1710</v>
      </c>
      <c r="E951" s="43" t="s">
        <v>1782</v>
      </c>
      <c r="F951" s="43">
        <v>3</v>
      </c>
      <c r="G951" s="43">
        <v>758.75</v>
      </c>
      <c r="H951" s="45">
        <v>0.27</v>
      </c>
      <c r="I951" s="43" t="s">
        <v>1826</v>
      </c>
      <c r="J951" s="43">
        <v>1661.6624999999999</v>
      </c>
    </row>
    <row r="952" spans="1:10">
      <c r="A952" s="43" t="s">
        <v>2776</v>
      </c>
      <c r="B952" s="44">
        <v>45689</v>
      </c>
      <c r="C952" s="43" t="s">
        <v>975</v>
      </c>
      <c r="D952" s="43" t="s">
        <v>1670</v>
      </c>
      <c r="E952" s="43" t="s">
        <v>1773</v>
      </c>
      <c r="F952" s="43">
        <v>4</v>
      </c>
      <c r="G952" s="43">
        <v>372.42</v>
      </c>
      <c r="H952" s="45">
        <v>0.19</v>
      </c>
      <c r="I952" s="43" t="s">
        <v>1824</v>
      </c>
      <c r="J952" s="43">
        <v>1206.6407999999999</v>
      </c>
    </row>
    <row r="953" spans="1:10">
      <c r="A953" s="43" t="s">
        <v>2777</v>
      </c>
      <c r="B953" s="44">
        <v>45699</v>
      </c>
      <c r="C953" s="43" t="s">
        <v>517</v>
      </c>
      <c r="D953" s="43" t="s">
        <v>1674</v>
      </c>
      <c r="E953" s="43" t="s">
        <v>1813</v>
      </c>
      <c r="F953" s="43">
        <v>4</v>
      </c>
      <c r="G953" s="43">
        <v>286.27999999999997</v>
      </c>
      <c r="H953" s="45">
        <v>0.28000000000000003</v>
      </c>
      <c r="I953" s="43" t="s">
        <v>1826</v>
      </c>
      <c r="J953" s="43">
        <v>824.48639999999989</v>
      </c>
    </row>
    <row r="954" spans="1:10">
      <c r="A954" s="43" t="s">
        <v>2778</v>
      </c>
      <c r="B954" s="44">
        <v>45663</v>
      </c>
      <c r="C954" s="43" t="s">
        <v>887</v>
      </c>
      <c r="D954" s="43" t="s">
        <v>1694</v>
      </c>
      <c r="E954" s="43" t="s">
        <v>1792</v>
      </c>
      <c r="F954" s="43">
        <v>3</v>
      </c>
      <c r="G954" s="43">
        <v>488.37</v>
      </c>
      <c r="H954" s="45">
        <v>0.27</v>
      </c>
      <c r="I954" s="43" t="s">
        <v>1829</v>
      </c>
      <c r="J954" s="43">
        <v>1069.5302999999999</v>
      </c>
    </row>
    <row r="955" spans="1:10">
      <c r="A955" s="43" t="s">
        <v>2779</v>
      </c>
      <c r="B955" s="44">
        <v>45377</v>
      </c>
      <c r="C955" s="43" t="s">
        <v>1446</v>
      </c>
      <c r="D955" s="43" t="s">
        <v>1722</v>
      </c>
      <c r="E955" s="43" t="s">
        <v>1782</v>
      </c>
      <c r="F955" s="43">
        <v>3</v>
      </c>
      <c r="G955" s="43">
        <v>662.82</v>
      </c>
      <c r="H955" s="45">
        <v>0.01</v>
      </c>
      <c r="I955" s="43" t="s">
        <v>1829</v>
      </c>
      <c r="J955" s="43">
        <v>1968.5753999999999</v>
      </c>
    </row>
    <row r="956" spans="1:10">
      <c r="A956" s="43" t="s">
        <v>2780</v>
      </c>
      <c r="B956" s="44">
        <v>45412</v>
      </c>
      <c r="C956" s="43" t="s">
        <v>1527</v>
      </c>
      <c r="D956" s="43" t="s">
        <v>1557</v>
      </c>
      <c r="E956" s="43" t="s">
        <v>1804</v>
      </c>
      <c r="F956" s="43">
        <v>2</v>
      </c>
      <c r="G956" s="43">
        <v>824.34</v>
      </c>
      <c r="H956" s="45">
        <v>0.1</v>
      </c>
      <c r="I956" s="43" t="s">
        <v>1829</v>
      </c>
      <c r="J956" s="43">
        <v>1483.8119999999999</v>
      </c>
    </row>
    <row r="957" spans="1:10">
      <c r="A957" s="43" t="s">
        <v>2781</v>
      </c>
      <c r="B957" s="44">
        <v>45349</v>
      </c>
      <c r="C957" s="43" t="s">
        <v>396</v>
      </c>
      <c r="D957" s="43" t="s">
        <v>1666</v>
      </c>
      <c r="E957" s="43" t="s">
        <v>1782</v>
      </c>
      <c r="F957" s="43">
        <v>1</v>
      </c>
      <c r="G957" s="43">
        <v>437.12</v>
      </c>
      <c r="H957" s="45">
        <v>0.21</v>
      </c>
      <c r="I957" s="43" t="s">
        <v>1824</v>
      </c>
      <c r="J957" s="43">
        <v>345.32479999999998</v>
      </c>
    </row>
    <row r="958" spans="1:10">
      <c r="A958" s="43" t="s">
        <v>2782</v>
      </c>
      <c r="B958" s="44">
        <v>45486</v>
      </c>
      <c r="C958" s="43" t="s">
        <v>1118</v>
      </c>
      <c r="D958" s="43" t="s">
        <v>1724</v>
      </c>
      <c r="E958" s="43" t="s">
        <v>1776</v>
      </c>
      <c r="F958" s="43">
        <v>3</v>
      </c>
      <c r="G958" s="43">
        <v>23.37</v>
      </c>
      <c r="H958" s="45">
        <v>0.15</v>
      </c>
      <c r="I958" s="43" t="s">
        <v>1826</v>
      </c>
      <c r="J958" s="43">
        <v>59.593499999999999</v>
      </c>
    </row>
    <row r="959" spans="1:10">
      <c r="A959" s="43" t="s">
        <v>2783</v>
      </c>
      <c r="B959" s="44">
        <v>45761</v>
      </c>
      <c r="C959" s="43" t="s">
        <v>616</v>
      </c>
      <c r="D959" s="43" t="s">
        <v>1620</v>
      </c>
      <c r="E959" s="43" t="s">
        <v>1782</v>
      </c>
      <c r="F959" s="43">
        <v>1</v>
      </c>
      <c r="G959" s="43">
        <v>579.69000000000005</v>
      </c>
      <c r="H959" s="45">
        <v>0.02</v>
      </c>
      <c r="I959" s="43" t="s">
        <v>1824</v>
      </c>
      <c r="J959" s="43">
        <v>568.09620000000007</v>
      </c>
    </row>
    <row r="960" spans="1:10">
      <c r="A960" s="43" t="s">
        <v>2784</v>
      </c>
      <c r="B960" s="44">
        <v>45639</v>
      </c>
      <c r="C960" s="43" t="s">
        <v>1334</v>
      </c>
      <c r="D960" s="43" t="s">
        <v>1704</v>
      </c>
      <c r="E960" s="43" t="s">
        <v>1799</v>
      </c>
      <c r="F960" s="43">
        <v>3</v>
      </c>
      <c r="G960" s="43">
        <v>240.51</v>
      </c>
      <c r="H960" s="45">
        <v>7.0000000000000007E-2</v>
      </c>
      <c r="I960" s="43" t="s">
        <v>1824</v>
      </c>
      <c r="J960" s="43">
        <v>671.02289999999994</v>
      </c>
    </row>
    <row r="961" spans="1:10">
      <c r="A961" s="43" t="s">
        <v>2785</v>
      </c>
      <c r="B961" s="44">
        <v>45893</v>
      </c>
      <c r="C961" s="43" t="s">
        <v>1193</v>
      </c>
      <c r="D961" s="43" t="s">
        <v>1598</v>
      </c>
      <c r="E961" s="43" t="s">
        <v>1799</v>
      </c>
      <c r="F961" s="43">
        <v>2</v>
      </c>
      <c r="G961" s="43">
        <v>855.4</v>
      </c>
      <c r="H961" s="45">
        <v>0.08</v>
      </c>
      <c r="I961" s="43" t="s">
        <v>1829</v>
      </c>
      <c r="J961" s="43">
        <v>1573.9359999999999</v>
      </c>
    </row>
    <row r="962" spans="1:10">
      <c r="A962" s="43" t="s">
        <v>2786</v>
      </c>
      <c r="B962" s="44">
        <v>45227</v>
      </c>
      <c r="C962" s="43" t="s">
        <v>40</v>
      </c>
      <c r="D962" s="43" t="s">
        <v>1728</v>
      </c>
      <c r="E962" s="43" t="s">
        <v>1779</v>
      </c>
      <c r="F962" s="43">
        <v>1</v>
      </c>
      <c r="G962" s="43">
        <v>537.26</v>
      </c>
      <c r="H962" s="45">
        <v>0.09</v>
      </c>
      <c r="I962" s="43" t="s">
        <v>1824</v>
      </c>
      <c r="J962" s="43">
        <v>488.90660000000003</v>
      </c>
    </row>
    <row r="963" spans="1:10">
      <c r="A963" s="43" t="s">
        <v>2787</v>
      </c>
      <c r="B963" s="44">
        <v>45637</v>
      </c>
      <c r="C963" s="43" t="s">
        <v>1199</v>
      </c>
      <c r="D963" s="43" t="s">
        <v>1650</v>
      </c>
      <c r="E963" s="43" t="s">
        <v>1789</v>
      </c>
      <c r="F963" s="43">
        <v>3</v>
      </c>
      <c r="G963" s="43">
        <v>918.26</v>
      </c>
      <c r="H963" s="45">
        <v>0.17</v>
      </c>
      <c r="I963" s="43" t="s">
        <v>1829</v>
      </c>
      <c r="J963" s="43">
        <v>2286.4674</v>
      </c>
    </row>
    <row r="964" spans="1:10">
      <c r="A964" s="43" t="s">
        <v>2788</v>
      </c>
      <c r="B964" s="44">
        <v>45472</v>
      </c>
      <c r="C964" s="43" t="s">
        <v>341</v>
      </c>
      <c r="D964" s="43" t="s">
        <v>1557</v>
      </c>
      <c r="E964" s="43" t="s">
        <v>1786</v>
      </c>
      <c r="F964" s="43">
        <v>4</v>
      </c>
      <c r="G964" s="43">
        <v>579.70000000000005</v>
      </c>
      <c r="H964" s="45">
        <v>0.18</v>
      </c>
      <c r="I964" s="43" t="s">
        <v>1826</v>
      </c>
      <c r="J964" s="43">
        <v>1901.4159999999999</v>
      </c>
    </row>
    <row r="965" spans="1:10">
      <c r="A965" s="43" t="s">
        <v>2789</v>
      </c>
      <c r="B965" s="44">
        <v>45710</v>
      </c>
      <c r="C965" s="43" t="s">
        <v>490</v>
      </c>
      <c r="D965" s="43" t="s">
        <v>1634</v>
      </c>
      <c r="E965" s="43" t="s">
        <v>1776</v>
      </c>
      <c r="F965" s="43">
        <v>1</v>
      </c>
      <c r="G965" s="43">
        <v>824.32</v>
      </c>
      <c r="H965" s="45">
        <v>0.18</v>
      </c>
      <c r="I965" s="43" t="s">
        <v>1824</v>
      </c>
      <c r="J965" s="43">
        <v>675.94240000000013</v>
      </c>
    </row>
    <row r="966" spans="1:10">
      <c r="A966" s="43" t="s">
        <v>2790</v>
      </c>
      <c r="B966" s="44">
        <v>45682</v>
      </c>
      <c r="C966" s="43" t="s">
        <v>384</v>
      </c>
      <c r="D966" s="43" t="s">
        <v>1640</v>
      </c>
      <c r="E966" s="43" t="s">
        <v>1801</v>
      </c>
      <c r="F966" s="43">
        <v>4</v>
      </c>
      <c r="G966" s="43">
        <v>614.99</v>
      </c>
      <c r="H966" s="45">
        <v>0.16</v>
      </c>
      <c r="I966" s="43" t="s">
        <v>1826</v>
      </c>
      <c r="J966" s="43">
        <v>2066.3663999999999</v>
      </c>
    </row>
    <row r="967" spans="1:10">
      <c r="A967" s="43" t="s">
        <v>2791</v>
      </c>
      <c r="B967" s="44">
        <v>45730</v>
      </c>
      <c r="C967" s="43" t="s">
        <v>441</v>
      </c>
      <c r="D967" s="43" t="s">
        <v>1672</v>
      </c>
      <c r="E967" s="43" t="s">
        <v>1752</v>
      </c>
      <c r="F967" s="43">
        <v>4</v>
      </c>
      <c r="G967" s="43">
        <v>189.21</v>
      </c>
      <c r="H967" s="45">
        <v>0.06</v>
      </c>
      <c r="I967" s="43" t="s">
        <v>1829</v>
      </c>
      <c r="J967" s="43">
        <v>711.42959999999994</v>
      </c>
    </row>
    <row r="968" spans="1:10">
      <c r="A968" s="43" t="s">
        <v>2792</v>
      </c>
      <c r="B968" s="44">
        <v>45629</v>
      </c>
      <c r="C968" s="43" t="s">
        <v>517</v>
      </c>
      <c r="D968" s="43" t="s">
        <v>1672</v>
      </c>
      <c r="E968" s="43" t="s">
        <v>1799</v>
      </c>
      <c r="F968" s="43">
        <v>2</v>
      </c>
      <c r="G968" s="43">
        <v>233.33</v>
      </c>
      <c r="H968" s="45">
        <v>0.05</v>
      </c>
      <c r="I968" s="43" t="s">
        <v>1824</v>
      </c>
      <c r="J968" s="43">
        <v>443.327</v>
      </c>
    </row>
    <row r="969" spans="1:10">
      <c r="A969" s="43" t="s">
        <v>2793</v>
      </c>
      <c r="B969" s="44">
        <v>45783</v>
      </c>
      <c r="C969" s="43" t="s">
        <v>794</v>
      </c>
      <c r="D969" s="43" t="s">
        <v>1626</v>
      </c>
      <c r="E969" s="43" t="s">
        <v>1810</v>
      </c>
      <c r="F969" s="43">
        <v>3</v>
      </c>
      <c r="G969" s="43">
        <v>529.89</v>
      </c>
      <c r="H969" s="45">
        <v>0.21</v>
      </c>
      <c r="I969" s="43" t="s">
        <v>1824</v>
      </c>
      <c r="J969" s="43">
        <v>1255.8393000000001</v>
      </c>
    </row>
    <row r="970" spans="1:10">
      <c r="A970" s="43" t="s">
        <v>2794</v>
      </c>
      <c r="B970" s="44">
        <v>45518</v>
      </c>
      <c r="C970" s="43" t="s">
        <v>1504</v>
      </c>
      <c r="D970" s="43" t="s">
        <v>1732</v>
      </c>
      <c r="E970" s="43" t="s">
        <v>1757</v>
      </c>
      <c r="F970" s="43">
        <v>2</v>
      </c>
      <c r="G970" s="43">
        <v>954.1</v>
      </c>
      <c r="H970" s="45">
        <v>0.17</v>
      </c>
      <c r="I970" s="43" t="s">
        <v>1826</v>
      </c>
      <c r="J970" s="43">
        <v>1583.806</v>
      </c>
    </row>
    <row r="971" spans="1:10">
      <c r="A971" s="43" t="s">
        <v>2795</v>
      </c>
      <c r="B971" s="44">
        <v>45274</v>
      </c>
      <c r="C971" s="43" t="s">
        <v>1017</v>
      </c>
      <c r="D971" s="43" t="s">
        <v>1678</v>
      </c>
      <c r="E971" s="43" t="s">
        <v>1779</v>
      </c>
      <c r="F971" s="43">
        <v>1</v>
      </c>
      <c r="G971" s="43">
        <v>370.04</v>
      </c>
      <c r="H971" s="45">
        <v>0.04</v>
      </c>
      <c r="I971" s="43" t="s">
        <v>1829</v>
      </c>
      <c r="J971" s="43">
        <v>355.23840000000001</v>
      </c>
    </row>
    <row r="972" spans="1:10">
      <c r="A972" s="43" t="s">
        <v>2796</v>
      </c>
      <c r="B972" s="44">
        <v>45297</v>
      </c>
      <c r="C972" s="43" t="s">
        <v>227</v>
      </c>
      <c r="D972" s="43" t="s">
        <v>1740</v>
      </c>
      <c r="E972" s="43" t="s">
        <v>1813</v>
      </c>
      <c r="F972" s="43">
        <v>4</v>
      </c>
      <c r="G972" s="43">
        <v>492.71</v>
      </c>
      <c r="H972" s="45">
        <v>0.08</v>
      </c>
      <c r="I972" s="43" t="s">
        <v>1824</v>
      </c>
      <c r="J972" s="43">
        <v>1813.1728000000001</v>
      </c>
    </row>
    <row r="973" spans="1:10">
      <c r="A973" s="43" t="s">
        <v>2797</v>
      </c>
      <c r="B973" s="44">
        <v>45530</v>
      </c>
      <c r="C973" s="43" t="s">
        <v>890</v>
      </c>
      <c r="D973" s="43" t="s">
        <v>1730</v>
      </c>
      <c r="E973" s="43" t="s">
        <v>1797</v>
      </c>
      <c r="F973" s="43">
        <v>4</v>
      </c>
      <c r="G973" s="43">
        <v>853.26</v>
      </c>
      <c r="H973" s="45">
        <v>0.24</v>
      </c>
      <c r="I973" s="43" t="s">
        <v>1829</v>
      </c>
      <c r="J973" s="43">
        <v>2593.9104000000002</v>
      </c>
    </row>
    <row r="974" spans="1:10">
      <c r="A974" s="43" t="s">
        <v>2798</v>
      </c>
      <c r="B974" s="44">
        <v>45740</v>
      </c>
      <c r="C974" s="43" t="s">
        <v>1263</v>
      </c>
      <c r="D974" s="43" t="s">
        <v>1551</v>
      </c>
      <c r="E974" s="43" t="s">
        <v>1804</v>
      </c>
      <c r="F974" s="43">
        <v>1</v>
      </c>
      <c r="G974" s="43">
        <v>402.47</v>
      </c>
      <c r="H974" s="45">
        <v>0.19</v>
      </c>
      <c r="I974" s="43" t="s">
        <v>1826</v>
      </c>
      <c r="J974" s="43">
        <v>326.00070000000011</v>
      </c>
    </row>
    <row r="975" spans="1:10">
      <c r="A975" s="43" t="s">
        <v>2799</v>
      </c>
      <c r="B975" s="44">
        <v>45311</v>
      </c>
      <c r="C975" s="43" t="s">
        <v>1252</v>
      </c>
      <c r="D975" s="43" t="s">
        <v>1656</v>
      </c>
      <c r="E975" s="43" t="s">
        <v>1810</v>
      </c>
      <c r="F975" s="43">
        <v>2</v>
      </c>
      <c r="G975" s="43">
        <v>528.29999999999995</v>
      </c>
      <c r="H975" s="45">
        <v>0.24</v>
      </c>
      <c r="I975" s="43" t="s">
        <v>1824</v>
      </c>
      <c r="J975" s="43">
        <v>803.01599999999996</v>
      </c>
    </row>
    <row r="976" spans="1:10">
      <c r="A976" s="43" t="s">
        <v>2800</v>
      </c>
      <c r="B976" s="44">
        <v>45667</v>
      </c>
      <c r="C976" s="43" t="s">
        <v>1374</v>
      </c>
      <c r="D976" s="43" t="s">
        <v>1568</v>
      </c>
      <c r="E976" s="43" t="s">
        <v>1776</v>
      </c>
      <c r="F976" s="43">
        <v>4</v>
      </c>
      <c r="G976" s="43">
        <v>599.85</v>
      </c>
      <c r="H976" s="45">
        <v>0.25</v>
      </c>
      <c r="I976" s="43" t="s">
        <v>1824</v>
      </c>
      <c r="J976" s="43">
        <v>1799.55</v>
      </c>
    </row>
    <row r="977" spans="1:10">
      <c r="A977" s="43" t="s">
        <v>2801</v>
      </c>
      <c r="B977" s="44">
        <v>45281</v>
      </c>
      <c r="C977" s="43" t="s">
        <v>957</v>
      </c>
      <c r="D977" s="43" t="s">
        <v>1580</v>
      </c>
      <c r="E977" s="43" t="s">
        <v>1786</v>
      </c>
      <c r="F977" s="43">
        <v>2</v>
      </c>
      <c r="G977" s="43">
        <v>61.42</v>
      </c>
      <c r="H977" s="45">
        <v>0.08</v>
      </c>
      <c r="I977" s="43" t="s">
        <v>1826</v>
      </c>
      <c r="J977" s="43">
        <v>113.0128</v>
      </c>
    </row>
    <row r="978" spans="1:10">
      <c r="A978" s="43" t="s">
        <v>2802</v>
      </c>
      <c r="B978" s="44">
        <v>45693</v>
      </c>
      <c r="C978" s="43" t="s">
        <v>797</v>
      </c>
      <c r="D978" s="43" t="s">
        <v>1586</v>
      </c>
      <c r="E978" s="43" t="s">
        <v>1789</v>
      </c>
      <c r="F978" s="43">
        <v>2</v>
      </c>
      <c r="G978" s="43">
        <v>466.42</v>
      </c>
      <c r="H978" s="45">
        <v>0.12</v>
      </c>
      <c r="I978" s="43" t="s">
        <v>1826</v>
      </c>
      <c r="J978" s="43">
        <v>820.89920000000006</v>
      </c>
    </row>
    <row r="979" spans="1:10">
      <c r="A979" s="43" t="s">
        <v>2803</v>
      </c>
      <c r="B979" s="44">
        <v>45857</v>
      </c>
      <c r="C979" s="43" t="s">
        <v>353</v>
      </c>
      <c r="D979" s="43" t="s">
        <v>1610</v>
      </c>
      <c r="E979" s="43" t="s">
        <v>1773</v>
      </c>
      <c r="F979" s="43">
        <v>4</v>
      </c>
      <c r="G979" s="43">
        <v>540.69000000000005</v>
      </c>
      <c r="H979" s="45">
        <v>0.09</v>
      </c>
      <c r="I979" s="43" t="s">
        <v>1829</v>
      </c>
      <c r="J979" s="43">
        <v>1968.1116</v>
      </c>
    </row>
    <row r="980" spans="1:10">
      <c r="A980" s="43" t="s">
        <v>2804</v>
      </c>
      <c r="B980" s="44">
        <v>45737</v>
      </c>
      <c r="C980" s="43" t="s">
        <v>942</v>
      </c>
      <c r="D980" s="43" t="s">
        <v>1586</v>
      </c>
      <c r="E980" s="43" t="s">
        <v>1797</v>
      </c>
      <c r="F980" s="43">
        <v>3</v>
      </c>
      <c r="G980" s="43">
        <v>677.46</v>
      </c>
      <c r="H980" s="45">
        <v>0.05</v>
      </c>
      <c r="I980" s="43" t="s">
        <v>1824</v>
      </c>
      <c r="J980" s="43">
        <v>1930.761</v>
      </c>
    </row>
    <row r="981" spans="1:10">
      <c r="A981" s="43" t="s">
        <v>2805</v>
      </c>
      <c r="B981" s="44">
        <v>45771</v>
      </c>
      <c r="C981" s="43" t="s">
        <v>1032</v>
      </c>
      <c r="D981" s="43" t="s">
        <v>1590</v>
      </c>
      <c r="E981" s="43" t="s">
        <v>1757</v>
      </c>
      <c r="F981" s="43">
        <v>3</v>
      </c>
      <c r="G981" s="43">
        <v>614.63</v>
      </c>
      <c r="H981" s="45">
        <v>0.06</v>
      </c>
      <c r="I981" s="43" t="s">
        <v>1826</v>
      </c>
      <c r="J981" s="43">
        <v>1733.2565999999999</v>
      </c>
    </row>
    <row r="982" spans="1:10">
      <c r="A982" s="43" t="s">
        <v>2806</v>
      </c>
      <c r="B982" s="44">
        <v>45272</v>
      </c>
      <c r="C982" s="43" t="s">
        <v>746</v>
      </c>
      <c r="D982" s="43" t="s">
        <v>1680</v>
      </c>
      <c r="E982" s="43" t="s">
        <v>1782</v>
      </c>
      <c r="F982" s="43">
        <v>4</v>
      </c>
      <c r="G982" s="43">
        <v>649.52</v>
      </c>
      <c r="H982" s="45">
        <v>0.11</v>
      </c>
      <c r="I982" s="43" t="s">
        <v>1824</v>
      </c>
      <c r="J982" s="43">
        <v>2312.2912000000001</v>
      </c>
    </row>
    <row r="983" spans="1:10">
      <c r="A983" s="43" t="s">
        <v>2807</v>
      </c>
      <c r="B983" s="44">
        <v>45481</v>
      </c>
      <c r="C983" s="43" t="s">
        <v>1377</v>
      </c>
      <c r="D983" s="43" t="s">
        <v>1718</v>
      </c>
      <c r="E983" s="43" t="s">
        <v>1782</v>
      </c>
      <c r="F983" s="43">
        <v>2</v>
      </c>
      <c r="G983" s="43">
        <v>943.93</v>
      </c>
      <c r="H983" s="45">
        <v>0.22</v>
      </c>
      <c r="I983" s="43" t="s">
        <v>1826</v>
      </c>
      <c r="J983" s="43">
        <v>1472.5308</v>
      </c>
    </row>
    <row r="984" spans="1:10">
      <c r="A984" s="43" t="s">
        <v>2808</v>
      </c>
      <c r="B984" s="44">
        <v>45228</v>
      </c>
      <c r="C984" s="43" t="s">
        <v>550</v>
      </c>
      <c r="D984" s="43" t="s">
        <v>1610</v>
      </c>
      <c r="E984" s="43" t="s">
        <v>1782</v>
      </c>
      <c r="F984" s="43">
        <v>4</v>
      </c>
      <c r="G984" s="43">
        <v>538.73</v>
      </c>
      <c r="H984" s="45">
        <v>0.03</v>
      </c>
      <c r="I984" s="43" t="s">
        <v>1824</v>
      </c>
      <c r="J984" s="43">
        <v>2090.2723999999998</v>
      </c>
    </row>
    <row r="985" spans="1:10">
      <c r="A985" s="43" t="s">
        <v>2809</v>
      </c>
      <c r="B985" s="44">
        <v>45432</v>
      </c>
      <c r="C985" s="43" t="s">
        <v>318</v>
      </c>
      <c r="D985" s="43" t="s">
        <v>1680</v>
      </c>
      <c r="E985" s="43" t="s">
        <v>1782</v>
      </c>
      <c r="F985" s="43">
        <v>2</v>
      </c>
      <c r="G985" s="43">
        <v>853.93</v>
      </c>
      <c r="H985" s="45">
        <v>0.01</v>
      </c>
      <c r="I985" s="43" t="s">
        <v>1826</v>
      </c>
      <c r="J985" s="43">
        <v>1690.7814000000001</v>
      </c>
    </row>
    <row r="986" spans="1:10">
      <c r="A986" s="43" t="s">
        <v>2810</v>
      </c>
      <c r="B986" s="44">
        <v>45914</v>
      </c>
      <c r="C986" s="43" t="s">
        <v>1510</v>
      </c>
      <c r="D986" s="43" t="s">
        <v>1606</v>
      </c>
      <c r="E986" s="43" t="s">
        <v>1769</v>
      </c>
      <c r="F986" s="43">
        <v>4</v>
      </c>
      <c r="G986" s="43">
        <v>465.42</v>
      </c>
      <c r="H986" s="45">
        <v>0.26</v>
      </c>
      <c r="I986" s="43" t="s">
        <v>1829</v>
      </c>
      <c r="J986" s="43">
        <v>1377.6432</v>
      </c>
    </row>
    <row r="987" spans="1:10">
      <c r="A987" s="43" t="s">
        <v>2811</v>
      </c>
      <c r="B987" s="44">
        <v>45758</v>
      </c>
      <c r="C987" s="43" t="s">
        <v>208</v>
      </c>
      <c r="D987" s="43" t="s">
        <v>1546</v>
      </c>
      <c r="E987" s="43" t="s">
        <v>1792</v>
      </c>
      <c r="F987" s="43">
        <v>4</v>
      </c>
      <c r="G987" s="43">
        <v>880.26</v>
      </c>
      <c r="H987" s="45">
        <v>0.11</v>
      </c>
      <c r="I987" s="43" t="s">
        <v>1829</v>
      </c>
      <c r="J987" s="43">
        <v>3133.7256000000002</v>
      </c>
    </row>
    <row r="988" spans="1:10">
      <c r="A988" s="43" t="s">
        <v>2812</v>
      </c>
      <c r="B988" s="44">
        <v>45429</v>
      </c>
      <c r="C988" s="43" t="s">
        <v>1487</v>
      </c>
      <c r="D988" s="43" t="s">
        <v>1650</v>
      </c>
      <c r="E988" s="43" t="s">
        <v>1792</v>
      </c>
      <c r="F988" s="43">
        <v>3</v>
      </c>
      <c r="G988" s="43">
        <v>461.02</v>
      </c>
      <c r="H988" s="45">
        <v>0.28999999999999998</v>
      </c>
      <c r="I988" s="43" t="s">
        <v>1826</v>
      </c>
      <c r="J988" s="43">
        <v>981.97259999999994</v>
      </c>
    </row>
    <row r="989" spans="1:10">
      <c r="A989" s="43" t="s">
        <v>2813</v>
      </c>
      <c r="B989" s="44">
        <v>45578</v>
      </c>
      <c r="C989" s="43" t="s">
        <v>110</v>
      </c>
      <c r="D989" s="43" t="s">
        <v>1598</v>
      </c>
      <c r="E989" s="43" t="s">
        <v>1797</v>
      </c>
      <c r="F989" s="43">
        <v>1</v>
      </c>
      <c r="G989" s="43">
        <v>531.99</v>
      </c>
      <c r="H989" s="45">
        <v>0.17</v>
      </c>
      <c r="I989" s="43" t="s">
        <v>1826</v>
      </c>
      <c r="J989" s="43">
        <v>441.55169999999998</v>
      </c>
    </row>
    <row r="990" spans="1:10">
      <c r="A990" s="43" t="s">
        <v>2814</v>
      </c>
      <c r="B990" s="44">
        <v>45486</v>
      </c>
      <c r="C990" s="43" t="s">
        <v>27</v>
      </c>
      <c r="D990" s="43" t="s">
        <v>1642</v>
      </c>
      <c r="E990" s="43" t="s">
        <v>1807</v>
      </c>
      <c r="F990" s="43">
        <v>2</v>
      </c>
      <c r="G990" s="43">
        <v>274.08999999999997</v>
      </c>
      <c r="H990" s="45">
        <v>0.13</v>
      </c>
      <c r="I990" s="43" t="s">
        <v>1826</v>
      </c>
      <c r="J990" s="43">
        <v>476.91660000000002</v>
      </c>
    </row>
    <row r="991" spans="1:10">
      <c r="A991" s="43" t="s">
        <v>2815</v>
      </c>
      <c r="B991" s="44">
        <v>45694</v>
      </c>
      <c r="C991" s="43" t="s">
        <v>1371</v>
      </c>
      <c r="D991" s="43" t="s">
        <v>1724</v>
      </c>
      <c r="E991" s="43" t="s">
        <v>1789</v>
      </c>
      <c r="F991" s="43">
        <v>1</v>
      </c>
      <c r="G991" s="43">
        <v>66.14</v>
      </c>
      <c r="H991" s="45">
        <v>0.14000000000000001</v>
      </c>
      <c r="I991" s="43" t="s">
        <v>1829</v>
      </c>
      <c r="J991" s="43">
        <v>56.880400000000002</v>
      </c>
    </row>
    <row r="992" spans="1:10">
      <c r="A992" s="43" t="s">
        <v>2816</v>
      </c>
      <c r="B992" s="44">
        <v>45875</v>
      </c>
      <c r="C992" s="43" t="s">
        <v>281</v>
      </c>
      <c r="D992" s="43" t="s">
        <v>1588</v>
      </c>
      <c r="E992" s="43" t="s">
        <v>1786</v>
      </c>
      <c r="F992" s="43">
        <v>3</v>
      </c>
      <c r="G992" s="43">
        <v>955.82</v>
      </c>
      <c r="H992" s="45">
        <v>0.16</v>
      </c>
      <c r="I992" s="43" t="s">
        <v>1829</v>
      </c>
      <c r="J992" s="43">
        <v>2408.6664000000001</v>
      </c>
    </row>
    <row r="993" spans="1:10">
      <c r="A993" s="43" t="s">
        <v>2817</v>
      </c>
      <c r="B993" s="44">
        <v>45432</v>
      </c>
      <c r="C993" s="43" t="s">
        <v>1005</v>
      </c>
      <c r="D993" s="43" t="s">
        <v>1592</v>
      </c>
      <c r="E993" s="43" t="s">
        <v>1794</v>
      </c>
      <c r="F993" s="43">
        <v>1</v>
      </c>
      <c r="G993" s="43">
        <v>904.92</v>
      </c>
      <c r="H993" s="45">
        <v>0.13</v>
      </c>
      <c r="I993" s="43" t="s">
        <v>1824</v>
      </c>
      <c r="J993" s="43">
        <v>787.28039999999999</v>
      </c>
    </row>
    <row r="994" spans="1:10">
      <c r="A994" s="43" t="s">
        <v>2818</v>
      </c>
      <c r="B994" s="44">
        <v>45575</v>
      </c>
      <c r="C994" s="43" t="s">
        <v>8</v>
      </c>
      <c r="D994" s="43" t="s">
        <v>1628</v>
      </c>
      <c r="E994" s="43" t="s">
        <v>1779</v>
      </c>
      <c r="F994" s="43">
        <v>3</v>
      </c>
      <c r="G994" s="43">
        <v>490.02</v>
      </c>
      <c r="H994" s="45">
        <v>0.26</v>
      </c>
      <c r="I994" s="43" t="s">
        <v>1824</v>
      </c>
      <c r="J994" s="43">
        <v>1087.8444</v>
      </c>
    </row>
    <row r="995" spans="1:10">
      <c r="A995" s="43" t="s">
        <v>2819</v>
      </c>
      <c r="B995" s="44">
        <v>45340</v>
      </c>
      <c r="C995" s="43" t="s">
        <v>1136</v>
      </c>
      <c r="D995" s="43" t="s">
        <v>1586</v>
      </c>
      <c r="E995" s="43" t="s">
        <v>1776</v>
      </c>
      <c r="F995" s="43">
        <v>2</v>
      </c>
      <c r="G995" s="43">
        <v>957.54</v>
      </c>
      <c r="H995" s="45">
        <v>0.1</v>
      </c>
      <c r="I995" s="43" t="s">
        <v>1829</v>
      </c>
      <c r="J995" s="43">
        <v>1723.5719999999999</v>
      </c>
    </row>
    <row r="996" spans="1:10">
      <c r="A996" s="43" t="s">
        <v>2820</v>
      </c>
      <c r="B996" s="44">
        <v>45926</v>
      </c>
      <c r="C996" s="43" t="s">
        <v>1035</v>
      </c>
      <c r="D996" s="43" t="s">
        <v>1746</v>
      </c>
      <c r="E996" s="43" t="s">
        <v>1797</v>
      </c>
      <c r="F996" s="43">
        <v>2</v>
      </c>
      <c r="G996" s="43">
        <v>314.39999999999998</v>
      </c>
      <c r="H996" s="45">
        <v>7.0000000000000007E-2</v>
      </c>
      <c r="I996" s="43" t="s">
        <v>1826</v>
      </c>
      <c r="J996" s="43">
        <v>584.78399999999988</v>
      </c>
    </row>
    <row r="997" spans="1:10">
      <c r="A997" s="43" t="s">
        <v>2821</v>
      </c>
      <c r="B997" s="44">
        <v>45373</v>
      </c>
      <c r="C997" s="43" t="s">
        <v>1229</v>
      </c>
      <c r="D997" s="43" t="s">
        <v>1596</v>
      </c>
      <c r="E997" s="43" t="s">
        <v>1776</v>
      </c>
      <c r="F997" s="43">
        <v>3</v>
      </c>
      <c r="G997" s="43">
        <v>480.11</v>
      </c>
      <c r="H997" s="45">
        <v>0.11</v>
      </c>
      <c r="I997" s="43" t="s">
        <v>1826</v>
      </c>
      <c r="J997" s="43">
        <v>1281.8937000000001</v>
      </c>
    </row>
    <row r="998" spans="1:10">
      <c r="A998" s="43" t="s">
        <v>2822</v>
      </c>
      <c r="B998" s="44">
        <v>45579</v>
      </c>
      <c r="C998" s="43" t="s">
        <v>1211</v>
      </c>
      <c r="D998" s="43" t="s">
        <v>1644</v>
      </c>
      <c r="E998" s="43" t="s">
        <v>1776</v>
      </c>
      <c r="F998" s="43">
        <v>4</v>
      </c>
      <c r="G998" s="43">
        <v>826.55</v>
      </c>
      <c r="H998" s="45">
        <v>0.28000000000000003</v>
      </c>
      <c r="I998" s="43" t="s">
        <v>1824</v>
      </c>
      <c r="J998" s="43">
        <v>2380.4639999999999</v>
      </c>
    </row>
    <row r="999" spans="1:10">
      <c r="A999" s="43" t="s">
        <v>2823</v>
      </c>
      <c r="B999" s="44">
        <v>45805</v>
      </c>
      <c r="C999" s="43" t="s">
        <v>625</v>
      </c>
      <c r="D999" s="43" t="s">
        <v>1602</v>
      </c>
      <c r="E999" s="43" t="s">
        <v>1766</v>
      </c>
      <c r="F999" s="43">
        <v>3</v>
      </c>
      <c r="G999" s="43">
        <v>530.16999999999996</v>
      </c>
      <c r="H999" s="45">
        <v>0.18</v>
      </c>
      <c r="I999" s="43" t="s">
        <v>1826</v>
      </c>
      <c r="J999" s="43">
        <v>1304.2182</v>
      </c>
    </row>
    <row r="1000" spans="1:10">
      <c r="A1000" s="43" t="s">
        <v>2824</v>
      </c>
      <c r="B1000" s="44">
        <v>45522</v>
      </c>
      <c r="C1000" s="43" t="s">
        <v>1266</v>
      </c>
      <c r="D1000" s="43" t="s">
        <v>1616</v>
      </c>
      <c r="E1000" s="43" t="s">
        <v>1807</v>
      </c>
      <c r="F1000" s="43">
        <v>3</v>
      </c>
      <c r="G1000" s="43">
        <v>336.17</v>
      </c>
      <c r="H1000" s="45">
        <v>0.04</v>
      </c>
      <c r="I1000" s="43" t="s">
        <v>1829</v>
      </c>
      <c r="J1000" s="43">
        <v>968.16959999999995</v>
      </c>
    </row>
    <row r="1001" spans="1:10">
      <c r="A1001" s="43" t="s">
        <v>2825</v>
      </c>
      <c r="B1001" s="44">
        <v>45304</v>
      </c>
      <c r="C1001" s="43" t="s">
        <v>1307</v>
      </c>
      <c r="D1001" s="43" t="s">
        <v>1710</v>
      </c>
      <c r="E1001" s="43" t="s">
        <v>1782</v>
      </c>
      <c r="F1001" s="43">
        <v>4</v>
      </c>
      <c r="G1001" s="43">
        <v>22.51</v>
      </c>
      <c r="H1001" s="45">
        <v>0.27</v>
      </c>
      <c r="I1001" s="43" t="s">
        <v>1826</v>
      </c>
      <c r="J1001" s="43">
        <v>65.729200000000006</v>
      </c>
    </row>
    <row r="1002" spans="1:10">
      <c r="A1002" s="43" t="s">
        <v>2826</v>
      </c>
      <c r="B1002" s="44">
        <v>45456</v>
      </c>
      <c r="C1002" s="43" t="s">
        <v>625</v>
      </c>
      <c r="D1002" s="43" t="s">
        <v>1666</v>
      </c>
      <c r="E1002" s="43" t="s">
        <v>1761</v>
      </c>
      <c r="F1002" s="43">
        <v>2</v>
      </c>
      <c r="G1002" s="43">
        <v>909.51</v>
      </c>
      <c r="H1002" s="45">
        <v>0.27</v>
      </c>
      <c r="I1002" s="43" t="s">
        <v>1824</v>
      </c>
      <c r="J1002" s="43">
        <v>1327.8846000000001</v>
      </c>
    </row>
    <row r="1003" spans="1:10">
      <c r="A1003" s="43" t="s">
        <v>2827</v>
      </c>
      <c r="B1003" s="44">
        <v>45776</v>
      </c>
      <c r="C1003" s="43" t="s">
        <v>198</v>
      </c>
      <c r="D1003" s="43" t="s">
        <v>1686</v>
      </c>
      <c r="E1003" s="43" t="s">
        <v>1799</v>
      </c>
      <c r="F1003" s="43">
        <v>4</v>
      </c>
      <c r="G1003" s="43">
        <v>593.84</v>
      </c>
      <c r="H1003" s="45">
        <v>0.24</v>
      </c>
      <c r="I1003" s="43" t="s">
        <v>1826</v>
      </c>
      <c r="J1003" s="43">
        <v>1805.2736</v>
      </c>
    </row>
    <row r="1004" spans="1:10">
      <c r="A1004" s="43" t="s">
        <v>2828</v>
      </c>
      <c r="B1004" s="44">
        <v>45566</v>
      </c>
      <c r="C1004" s="43" t="s">
        <v>384</v>
      </c>
      <c r="D1004" s="43" t="s">
        <v>1694</v>
      </c>
      <c r="E1004" s="43" t="s">
        <v>1789</v>
      </c>
      <c r="F1004" s="43">
        <v>3</v>
      </c>
      <c r="G1004" s="43">
        <v>909.11</v>
      </c>
      <c r="H1004" s="45">
        <v>0.23</v>
      </c>
      <c r="I1004" s="43" t="s">
        <v>1829</v>
      </c>
      <c r="J1004" s="43">
        <v>2100.0441000000001</v>
      </c>
    </row>
    <row r="1005" spans="1:10">
      <c r="A1005" s="43" t="s">
        <v>2829</v>
      </c>
      <c r="B1005" s="44">
        <v>45542</v>
      </c>
      <c r="C1005" s="43" t="s">
        <v>1243</v>
      </c>
      <c r="D1005" s="43" t="s">
        <v>1596</v>
      </c>
      <c r="E1005" s="43" t="s">
        <v>1757</v>
      </c>
      <c r="F1005" s="43">
        <v>4</v>
      </c>
      <c r="G1005" s="43">
        <v>996.85</v>
      </c>
      <c r="H1005" s="45">
        <v>0.24</v>
      </c>
      <c r="I1005" s="43" t="s">
        <v>1826</v>
      </c>
      <c r="J1005" s="43">
        <v>3030.424</v>
      </c>
    </row>
    <row r="1006" spans="1:10">
      <c r="A1006" s="43" t="s">
        <v>2830</v>
      </c>
      <c r="B1006" s="44">
        <v>45834</v>
      </c>
      <c r="C1006" s="43" t="s">
        <v>948</v>
      </c>
      <c r="D1006" s="43" t="s">
        <v>1543</v>
      </c>
      <c r="E1006" s="43" t="s">
        <v>1807</v>
      </c>
      <c r="F1006" s="43">
        <v>1</v>
      </c>
      <c r="G1006" s="43">
        <v>522.69000000000005</v>
      </c>
      <c r="H1006" s="45">
        <v>0.06</v>
      </c>
      <c r="I1006" s="43" t="s">
        <v>1829</v>
      </c>
      <c r="J1006" s="43">
        <v>491.32860000000011</v>
      </c>
    </row>
    <row r="1007" spans="1:10">
      <c r="A1007" s="43" t="s">
        <v>2831</v>
      </c>
      <c r="B1007" s="44">
        <v>45405</v>
      </c>
      <c r="C1007" s="43" t="s">
        <v>637</v>
      </c>
      <c r="D1007" s="43" t="s">
        <v>1656</v>
      </c>
      <c r="E1007" s="43" t="s">
        <v>1766</v>
      </c>
      <c r="F1007" s="43">
        <v>3</v>
      </c>
      <c r="G1007" s="43">
        <v>261.05</v>
      </c>
      <c r="H1007" s="45">
        <v>0.12</v>
      </c>
      <c r="I1007" s="43" t="s">
        <v>1826</v>
      </c>
      <c r="J1007" s="43">
        <v>689.17200000000014</v>
      </c>
    </row>
    <row r="1008" spans="1:10">
      <c r="A1008" s="43" t="s">
        <v>2832</v>
      </c>
      <c r="B1008" s="44">
        <v>45918</v>
      </c>
      <c r="C1008" s="43" t="s">
        <v>314</v>
      </c>
      <c r="D1008" s="43" t="s">
        <v>1594</v>
      </c>
      <c r="E1008" s="43" t="s">
        <v>1807</v>
      </c>
      <c r="F1008" s="43">
        <v>3</v>
      </c>
      <c r="G1008" s="43">
        <v>644.73</v>
      </c>
      <c r="H1008" s="45">
        <v>0.01</v>
      </c>
      <c r="I1008" s="43" t="s">
        <v>1829</v>
      </c>
      <c r="J1008" s="43">
        <v>1914.8480999999999</v>
      </c>
    </row>
    <row r="1009" spans="1:10">
      <c r="A1009" s="43" t="s">
        <v>2833</v>
      </c>
      <c r="B1009" s="44">
        <v>45217</v>
      </c>
      <c r="C1009" s="43" t="s">
        <v>648</v>
      </c>
      <c r="D1009" s="43" t="s">
        <v>1698</v>
      </c>
      <c r="E1009" s="43" t="s">
        <v>1761</v>
      </c>
      <c r="F1009" s="43">
        <v>2</v>
      </c>
      <c r="G1009" s="43">
        <v>541.52</v>
      </c>
      <c r="H1009" s="45">
        <v>0.26</v>
      </c>
      <c r="I1009" s="43" t="s">
        <v>1826</v>
      </c>
      <c r="J1009" s="43">
        <v>801.44959999999992</v>
      </c>
    </row>
    <row r="1010" spans="1:10">
      <c r="A1010" s="43" t="s">
        <v>2834</v>
      </c>
      <c r="B1010" s="44">
        <v>45259</v>
      </c>
      <c r="C1010" s="43" t="s">
        <v>1322</v>
      </c>
      <c r="D1010" s="43" t="s">
        <v>1674</v>
      </c>
      <c r="E1010" s="43" t="s">
        <v>1789</v>
      </c>
      <c r="F1010" s="43">
        <v>1</v>
      </c>
      <c r="G1010" s="43">
        <v>395.18</v>
      </c>
      <c r="H1010" s="45">
        <v>0.09</v>
      </c>
      <c r="I1010" s="43" t="s">
        <v>1826</v>
      </c>
      <c r="J1010" s="43">
        <v>359.61380000000003</v>
      </c>
    </row>
    <row r="1011" spans="1:10">
      <c r="A1011" s="43" t="s">
        <v>2835</v>
      </c>
      <c r="B1011" s="44">
        <v>45740</v>
      </c>
      <c r="C1011" s="43" t="s">
        <v>356</v>
      </c>
      <c r="D1011" s="43" t="s">
        <v>1562</v>
      </c>
      <c r="E1011" s="43" t="s">
        <v>1782</v>
      </c>
      <c r="F1011" s="43">
        <v>4</v>
      </c>
      <c r="G1011" s="43">
        <v>56.37</v>
      </c>
      <c r="H1011" s="45">
        <v>0.17</v>
      </c>
      <c r="I1011" s="43" t="s">
        <v>1824</v>
      </c>
      <c r="J1011" s="43">
        <v>187.14840000000001</v>
      </c>
    </row>
    <row r="1012" spans="1:10">
      <c r="A1012" s="43" t="s">
        <v>2836</v>
      </c>
      <c r="B1012" s="44">
        <v>45908</v>
      </c>
      <c r="C1012" s="43" t="s">
        <v>681</v>
      </c>
      <c r="D1012" s="43" t="s">
        <v>1706</v>
      </c>
      <c r="E1012" s="43" t="s">
        <v>1786</v>
      </c>
      <c r="F1012" s="43">
        <v>4</v>
      </c>
      <c r="G1012" s="43">
        <v>202.59</v>
      </c>
      <c r="H1012" s="45">
        <v>0.06</v>
      </c>
      <c r="I1012" s="43" t="s">
        <v>1829</v>
      </c>
      <c r="J1012" s="43">
        <v>761.73839999999996</v>
      </c>
    </row>
    <row r="1013" spans="1:10">
      <c r="A1013" s="43" t="s">
        <v>2837</v>
      </c>
      <c r="B1013" s="44">
        <v>45601</v>
      </c>
      <c r="C1013" s="43" t="s">
        <v>27</v>
      </c>
      <c r="D1013" s="43" t="s">
        <v>1710</v>
      </c>
      <c r="E1013" s="43" t="s">
        <v>1773</v>
      </c>
      <c r="F1013" s="43">
        <v>2</v>
      </c>
      <c r="G1013" s="43">
        <v>358.36</v>
      </c>
      <c r="H1013" s="45">
        <v>0.05</v>
      </c>
      <c r="I1013" s="43" t="s">
        <v>1826</v>
      </c>
      <c r="J1013" s="43">
        <v>680.88400000000001</v>
      </c>
    </row>
    <row r="1014" spans="1:10">
      <c r="A1014" s="43" t="s">
        <v>2838</v>
      </c>
      <c r="B1014" s="44">
        <v>45535</v>
      </c>
      <c r="C1014" s="43" t="s">
        <v>264</v>
      </c>
      <c r="D1014" s="43" t="s">
        <v>1622</v>
      </c>
      <c r="E1014" s="43" t="s">
        <v>1810</v>
      </c>
      <c r="F1014" s="43">
        <v>4</v>
      </c>
      <c r="G1014" s="43">
        <v>85.62</v>
      </c>
      <c r="H1014" s="45">
        <v>0.28000000000000003</v>
      </c>
      <c r="I1014" s="43" t="s">
        <v>1829</v>
      </c>
      <c r="J1014" s="43">
        <v>246.5856</v>
      </c>
    </row>
    <row r="1015" spans="1:10">
      <c r="A1015" s="43" t="s">
        <v>2839</v>
      </c>
      <c r="B1015" s="44">
        <v>45459</v>
      </c>
      <c r="C1015" s="43" t="s">
        <v>610</v>
      </c>
      <c r="D1015" s="43" t="s">
        <v>1560</v>
      </c>
      <c r="E1015" s="43" t="s">
        <v>1807</v>
      </c>
      <c r="F1015" s="43">
        <v>4</v>
      </c>
      <c r="G1015" s="43">
        <v>929.26</v>
      </c>
      <c r="H1015" s="45">
        <v>0.23</v>
      </c>
      <c r="I1015" s="43" t="s">
        <v>1826</v>
      </c>
      <c r="J1015" s="43">
        <v>2862.1208000000001</v>
      </c>
    </row>
    <row r="1016" spans="1:10">
      <c r="A1016" s="43" t="s">
        <v>2840</v>
      </c>
      <c r="B1016" s="44">
        <v>45681</v>
      </c>
      <c r="C1016" s="43" t="s">
        <v>975</v>
      </c>
      <c r="D1016" s="43" t="s">
        <v>1668</v>
      </c>
      <c r="E1016" s="43" t="s">
        <v>1797</v>
      </c>
      <c r="F1016" s="43">
        <v>2</v>
      </c>
      <c r="G1016" s="43">
        <v>92.64</v>
      </c>
      <c r="H1016" s="45">
        <v>0.14000000000000001</v>
      </c>
      <c r="I1016" s="43" t="s">
        <v>1829</v>
      </c>
      <c r="J1016" s="43">
        <v>159.3408</v>
      </c>
    </row>
    <row r="1017" spans="1:10">
      <c r="A1017" s="43" t="s">
        <v>2841</v>
      </c>
      <c r="B1017" s="44">
        <v>45725</v>
      </c>
      <c r="C1017" s="43" t="s">
        <v>794</v>
      </c>
      <c r="D1017" s="43" t="s">
        <v>1672</v>
      </c>
      <c r="E1017" s="43" t="s">
        <v>1769</v>
      </c>
      <c r="F1017" s="43">
        <v>4</v>
      </c>
      <c r="G1017" s="43">
        <v>139.05000000000001</v>
      </c>
      <c r="H1017" s="45">
        <v>0.28999999999999998</v>
      </c>
      <c r="I1017" s="43" t="s">
        <v>1829</v>
      </c>
      <c r="J1017" s="43">
        <v>394.90199999999999</v>
      </c>
    </row>
    <row r="1018" spans="1:10">
      <c r="A1018" s="43" t="s">
        <v>2842</v>
      </c>
      <c r="B1018" s="44">
        <v>45461</v>
      </c>
      <c r="C1018" s="43" t="s">
        <v>475</v>
      </c>
      <c r="D1018" s="43" t="s">
        <v>1654</v>
      </c>
      <c r="E1018" s="43" t="s">
        <v>1769</v>
      </c>
      <c r="F1018" s="43">
        <v>3</v>
      </c>
      <c r="G1018" s="43">
        <v>155.87</v>
      </c>
      <c r="H1018" s="45">
        <v>0.03</v>
      </c>
      <c r="I1018" s="43" t="s">
        <v>1829</v>
      </c>
      <c r="J1018" s="43">
        <v>453.58170000000001</v>
      </c>
    </row>
    <row r="1019" spans="1:10">
      <c r="A1019" s="43" t="s">
        <v>2843</v>
      </c>
      <c r="B1019" s="44">
        <v>45837</v>
      </c>
      <c r="C1019" s="43" t="s">
        <v>1368</v>
      </c>
      <c r="D1019" s="43" t="s">
        <v>1616</v>
      </c>
      <c r="E1019" s="43" t="s">
        <v>1804</v>
      </c>
      <c r="F1019" s="43">
        <v>4</v>
      </c>
      <c r="G1019" s="43">
        <v>115.42</v>
      </c>
      <c r="H1019" s="45">
        <v>0.03</v>
      </c>
      <c r="I1019" s="43" t="s">
        <v>1829</v>
      </c>
      <c r="J1019" s="43">
        <v>447.82960000000003</v>
      </c>
    </row>
    <row r="1020" spans="1:10">
      <c r="A1020" s="43" t="s">
        <v>2844</v>
      </c>
      <c r="B1020" s="44">
        <v>45823</v>
      </c>
      <c r="C1020" s="43" t="s">
        <v>422</v>
      </c>
      <c r="D1020" s="43" t="s">
        <v>1652</v>
      </c>
      <c r="E1020" s="43" t="s">
        <v>1776</v>
      </c>
      <c r="F1020" s="43">
        <v>3</v>
      </c>
      <c r="G1020" s="43">
        <v>593.62</v>
      </c>
      <c r="H1020" s="45">
        <v>0.08</v>
      </c>
      <c r="I1020" s="43" t="s">
        <v>1824</v>
      </c>
      <c r="J1020" s="43">
        <v>1638.3912</v>
      </c>
    </row>
    <row r="1021" spans="1:10">
      <c r="A1021" s="43" t="s">
        <v>2845</v>
      </c>
      <c r="B1021" s="44">
        <v>45733</v>
      </c>
      <c r="C1021" s="43" t="s">
        <v>1107</v>
      </c>
      <c r="D1021" s="43" t="s">
        <v>1638</v>
      </c>
      <c r="E1021" s="43" t="s">
        <v>1769</v>
      </c>
      <c r="F1021" s="43">
        <v>2</v>
      </c>
      <c r="G1021" s="43">
        <v>825.04</v>
      </c>
      <c r="H1021" s="45">
        <v>0.2</v>
      </c>
      <c r="I1021" s="43" t="s">
        <v>1824</v>
      </c>
      <c r="J1021" s="43">
        <v>1320.0640000000001</v>
      </c>
    </row>
    <row r="1022" spans="1:10">
      <c r="A1022" s="43" t="s">
        <v>2846</v>
      </c>
      <c r="B1022" s="44">
        <v>45322</v>
      </c>
      <c r="C1022" s="43" t="s">
        <v>1431</v>
      </c>
      <c r="D1022" s="43" t="s">
        <v>1598</v>
      </c>
      <c r="E1022" s="43" t="s">
        <v>1797</v>
      </c>
      <c r="F1022" s="43">
        <v>1</v>
      </c>
      <c r="G1022" s="43">
        <v>963.76</v>
      </c>
      <c r="H1022" s="45">
        <v>0.14000000000000001</v>
      </c>
      <c r="I1022" s="43" t="s">
        <v>1826</v>
      </c>
      <c r="J1022" s="43">
        <v>828.83359999999993</v>
      </c>
    </row>
    <row r="1023" spans="1:10">
      <c r="A1023" s="43" t="s">
        <v>2847</v>
      </c>
      <c r="B1023" s="44">
        <v>45415</v>
      </c>
      <c r="C1023" s="43" t="s">
        <v>926</v>
      </c>
      <c r="D1023" s="43" t="s">
        <v>1658</v>
      </c>
      <c r="E1023" s="43" t="s">
        <v>1776</v>
      </c>
      <c r="F1023" s="43">
        <v>1</v>
      </c>
      <c r="G1023" s="43">
        <v>238.24</v>
      </c>
      <c r="H1023" s="45">
        <v>0.12</v>
      </c>
      <c r="I1023" s="43" t="s">
        <v>1826</v>
      </c>
      <c r="J1023" s="43">
        <v>209.65119999999999</v>
      </c>
    </row>
    <row r="1024" spans="1:10">
      <c r="A1024" s="43" t="s">
        <v>2848</v>
      </c>
      <c r="B1024" s="44">
        <v>45644</v>
      </c>
      <c r="C1024" s="43" t="s">
        <v>1411</v>
      </c>
      <c r="D1024" s="43" t="s">
        <v>1712</v>
      </c>
      <c r="E1024" s="43" t="s">
        <v>1804</v>
      </c>
      <c r="F1024" s="43">
        <v>1</v>
      </c>
      <c r="G1024" s="43">
        <v>756.63</v>
      </c>
      <c r="H1024" s="45">
        <v>0.04</v>
      </c>
      <c r="I1024" s="43" t="s">
        <v>1826</v>
      </c>
      <c r="J1024" s="43">
        <v>726.36479999999995</v>
      </c>
    </row>
    <row r="1025" spans="1:10">
      <c r="A1025" s="43" t="s">
        <v>2849</v>
      </c>
      <c r="B1025" s="44">
        <v>45845</v>
      </c>
      <c r="C1025" s="43" t="s">
        <v>85</v>
      </c>
      <c r="D1025" s="43" t="s">
        <v>1734</v>
      </c>
      <c r="E1025" s="43" t="s">
        <v>1779</v>
      </c>
      <c r="F1025" s="43">
        <v>3</v>
      </c>
      <c r="G1025" s="43">
        <v>159.76</v>
      </c>
      <c r="H1025" s="45">
        <v>0.22</v>
      </c>
      <c r="I1025" s="43" t="s">
        <v>1824</v>
      </c>
      <c r="J1025" s="43">
        <v>373.83839999999998</v>
      </c>
    </row>
    <row r="1026" spans="1:10">
      <c r="A1026" s="43" t="s">
        <v>2850</v>
      </c>
      <c r="B1026" s="44">
        <v>45354</v>
      </c>
      <c r="C1026" s="43" t="s">
        <v>1151</v>
      </c>
      <c r="D1026" s="43" t="s">
        <v>1738</v>
      </c>
      <c r="E1026" s="43" t="s">
        <v>1782</v>
      </c>
      <c r="F1026" s="43">
        <v>1</v>
      </c>
      <c r="G1026" s="43">
        <v>329.94</v>
      </c>
      <c r="H1026" s="45">
        <v>0.14000000000000001</v>
      </c>
      <c r="I1026" s="43" t="s">
        <v>1829</v>
      </c>
      <c r="J1026" s="43">
        <v>283.7484</v>
      </c>
    </row>
    <row r="1027" spans="1:10">
      <c r="A1027" s="43" t="s">
        <v>2851</v>
      </c>
      <c r="B1027" s="44">
        <v>45720</v>
      </c>
      <c r="C1027" s="43" t="s">
        <v>224</v>
      </c>
      <c r="D1027" s="43" t="s">
        <v>1582</v>
      </c>
      <c r="E1027" s="43" t="s">
        <v>1782</v>
      </c>
      <c r="F1027" s="43">
        <v>1</v>
      </c>
      <c r="G1027" s="43">
        <v>234.06</v>
      </c>
      <c r="H1027" s="45">
        <v>0.11</v>
      </c>
      <c r="I1027" s="43" t="s">
        <v>1826</v>
      </c>
      <c r="J1027" s="43">
        <v>208.3134</v>
      </c>
    </row>
    <row r="1028" spans="1:10">
      <c r="A1028" s="43" t="s">
        <v>2852</v>
      </c>
      <c r="B1028" s="44">
        <v>45278</v>
      </c>
      <c r="C1028" s="43" t="s">
        <v>999</v>
      </c>
      <c r="D1028" s="43" t="s">
        <v>1710</v>
      </c>
      <c r="E1028" s="43" t="s">
        <v>1752</v>
      </c>
      <c r="F1028" s="43">
        <v>2</v>
      </c>
      <c r="G1028" s="43">
        <v>773.75</v>
      </c>
      <c r="H1028" s="45">
        <v>0.16</v>
      </c>
      <c r="I1028" s="43" t="s">
        <v>1826</v>
      </c>
      <c r="J1028" s="43">
        <v>1299.9000000000001</v>
      </c>
    </row>
    <row r="1029" spans="1:10">
      <c r="A1029" s="43" t="s">
        <v>2853</v>
      </c>
      <c r="B1029" s="44">
        <v>45422</v>
      </c>
      <c r="C1029" s="43" t="s">
        <v>1352</v>
      </c>
      <c r="D1029" s="43" t="s">
        <v>1652</v>
      </c>
      <c r="E1029" s="43" t="s">
        <v>1810</v>
      </c>
      <c r="F1029" s="43">
        <v>1</v>
      </c>
      <c r="G1029" s="43">
        <v>73.88</v>
      </c>
      <c r="H1029" s="45">
        <v>0.04</v>
      </c>
      <c r="I1029" s="43" t="s">
        <v>1824</v>
      </c>
      <c r="J1029" s="43">
        <v>70.924799999999991</v>
      </c>
    </row>
    <row r="1030" spans="1:10">
      <c r="A1030" s="43" t="s">
        <v>2854</v>
      </c>
      <c r="B1030" s="44">
        <v>45337</v>
      </c>
      <c r="C1030" s="43" t="s">
        <v>32</v>
      </c>
      <c r="D1030" s="43" t="s">
        <v>1720</v>
      </c>
      <c r="E1030" s="43" t="s">
        <v>1810</v>
      </c>
      <c r="F1030" s="43">
        <v>1</v>
      </c>
      <c r="G1030" s="43">
        <v>859.3</v>
      </c>
      <c r="H1030" s="45">
        <v>0.16</v>
      </c>
      <c r="I1030" s="43" t="s">
        <v>1826</v>
      </c>
      <c r="J1030" s="43">
        <v>721.8119999999999</v>
      </c>
    </row>
    <row r="1031" spans="1:10">
      <c r="A1031" s="43" t="s">
        <v>2855</v>
      </c>
      <c r="B1031" s="44">
        <v>45564</v>
      </c>
      <c r="C1031" s="43" t="s">
        <v>444</v>
      </c>
      <c r="D1031" s="43" t="s">
        <v>1710</v>
      </c>
      <c r="E1031" s="43" t="s">
        <v>1776</v>
      </c>
      <c r="F1031" s="43">
        <v>4</v>
      </c>
      <c r="G1031" s="43">
        <v>762.43</v>
      </c>
      <c r="H1031" s="45">
        <v>0.05</v>
      </c>
      <c r="I1031" s="43" t="s">
        <v>1824</v>
      </c>
      <c r="J1031" s="43">
        <v>2897.233999999999</v>
      </c>
    </row>
    <row r="1032" spans="1:10">
      <c r="A1032" s="43" t="s">
        <v>2856</v>
      </c>
      <c r="B1032" s="44">
        <v>45424</v>
      </c>
      <c r="C1032" s="43" t="s">
        <v>428</v>
      </c>
      <c r="D1032" s="43" t="s">
        <v>1694</v>
      </c>
      <c r="E1032" s="43" t="s">
        <v>1752</v>
      </c>
      <c r="F1032" s="43">
        <v>1</v>
      </c>
      <c r="G1032" s="43">
        <v>328.51</v>
      </c>
      <c r="H1032" s="45">
        <v>0.2</v>
      </c>
      <c r="I1032" s="43" t="s">
        <v>1829</v>
      </c>
      <c r="J1032" s="43">
        <v>262.80799999999999</v>
      </c>
    </row>
    <row r="1033" spans="1:10">
      <c r="A1033" s="43" t="s">
        <v>2857</v>
      </c>
      <c r="B1033" s="44">
        <v>45719</v>
      </c>
      <c r="C1033" s="43" t="s">
        <v>872</v>
      </c>
      <c r="D1033" s="43" t="s">
        <v>1636</v>
      </c>
      <c r="E1033" s="43" t="s">
        <v>1769</v>
      </c>
      <c r="F1033" s="43">
        <v>1</v>
      </c>
      <c r="G1033" s="43">
        <v>34.51</v>
      </c>
      <c r="H1033" s="45">
        <v>0.04</v>
      </c>
      <c r="I1033" s="43" t="s">
        <v>1829</v>
      </c>
      <c r="J1033" s="43">
        <v>33.129600000000003</v>
      </c>
    </row>
    <row r="1034" spans="1:10">
      <c r="A1034" s="43" t="s">
        <v>2858</v>
      </c>
      <c r="B1034" s="44">
        <v>45250</v>
      </c>
      <c r="C1034" s="43" t="s">
        <v>372</v>
      </c>
      <c r="D1034" s="43" t="s">
        <v>1586</v>
      </c>
      <c r="E1034" s="43" t="s">
        <v>1792</v>
      </c>
      <c r="F1034" s="43">
        <v>3</v>
      </c>
      <c r="G1034" s="43">
        <v>663.73</v>
      </c>
      <c r="H1034" s="45">
        <v>0.06</v>
      </c>
      <c r="I1034" s="43" t="s">
        <v>1829</v>
      </c>
      <c r="J1034" s="43">
        <v>1871.7185999999999</v>
      </c>
    </row>
    <row r="1035" spans="1:10">
      <c r="A1035" s="43" t="s">
        <v>2859</v>
      </c>
      <c r="B1035" s="44">
        <v>45479</v>
      </c>
      <c r="C1035" s="43" t="s">
        <v>788</v>
      </c>
      <c r="D1035" s="43" t="s">
        <v>1614</v>
      </c>
      <c r="E1035" s="43" t="s">
        <v>1786</v>
      </c>
      <c r="F1035" s="43">
        <v>1</v>
      </c>
      <c r="G1035" s="43">
        <v>409.41</v>
      </c>
      <c r="H1035" s="45">
        <v>0.13</v>
      </c>
      <c r="I1035" s="43" t="s">
        <v>1826</v>
      </c>
      <c r="J1035" s="43">
        <v>356.18669999999997</v>
      </c>
    </row>
    <row r="1036" spans="1:10">
      <c r="A1036" s="43" t="s">
        <v>2860</v>
      </c>
      <c r="B1036" s="44">
        <v>45727</v>
      </c>
      <c r="C1036" s="43" t="s">
        <v>332</v>
      </c>
      <c r="D1036" s="43" t="s">
        <v>1704</v>
      </c>
      <c r="E1036" s="43" t="s">
        <v>1766</v>
      </c>
      <c r="F1036" s="43">
        <v>3</v>
      </c>
      <c r="G1036" s="43">
        <v>461.03</v>
      </c>
      <c r="H1036" s="45">
        <v>0.11</v>
      </c>
      <c r="I1036" s="43" t="s">
        <v>1826</v>
      </c>
      <c r="J1036" s="43">
        <v>1230.9501</v>
      </c>
    </row>
    <row r="1037" spans="1:10">
      <c r="A1037" s="43" t="s">
        <v>2861</v>
      </c>
      <c r="B1037" s="44">
        <v>45394</v>
      </c>
      <c r="C1037" s="43" t="s">
        <v>1151</v>
      </c>
      <c r="D1037" s="43" t="s">
        <v>1586</v>
      </c>
      <c r="E1037" s="43" t="s">
        <v>1799</v>
      </c>
      <c r="F1037" s="43">
        <v>2</v>
      </c>
      <c r="G1037" s="43">
        <v>760.14</v>
      </c>
      <c r="H1037" s="45">
        <v>0.02</v>
      </c>
      <c r="I1037" s="43" t="s">
        <v>1829</v>
      </c>
      <c r="J1037" s="43">
        <v>1489.8743999999999</v>
      </c>
    </row>
    <row r="1038" spans="1:10">
      <c r="A1038" s="43" t="s">
        <v>2862</v>
      </c>
      <c r="B1038" s="44">
        <v>45773</v>
      </c>
      <c r="C1038" s="43" t="s">
        <v>884</v>
      </c>
      <c r="D1038" s="43" t="s">
        <v>1594</v>
      </c>
      <c r="E1038" s="43" t="s">
        <v>1757</v>
      </c>
      <c r="F1038" s="43">
        <v>3</v>
      </c>
      <c r="G1038" s="43">
        <v>688.76</v>
      </c>
      <c r="H1038" s="45">
        <v>0.12</v>
      </c>
      <c r="I1038" s="43" t="s">
        <v>1826</v>
      </c>
      <c r="J1038" s="43">
        <v>1818.3263999999999</v>
      </c>
    </row>
    <row r="1039" spans="1:10">
      <c r="A1039" s="43" t="s">
        <v>2863</v>
      </c>
      <c r="B1039" s="44">
        <v>45779</v>
      </c>
      <c r="C1039" s="43" t="s">
        <v>532</v>
      </c>
      <c r="D1039" s="43" t="s">
        <v>1634</v>
      </c>
      <c r="E1039" s="43" t="s">
        <v>1786</v>
      </c>
      <c r="F1039" s="43">
        <v>2</v>
      </c>
      <c r="G1039" s="43">
        <v>257.77999999999997</v>
      </c>
      <c r="H1039" s="45">
        <v>0.05</v>
      </c>
      <c r="I1039" s="43" t="s">
        <v>1824</v>
      </c>
      <c r="J1039" s="43">
        <v>489.78199999999993</v>
      </c>
    </row>
    <row r="1040" spans="1:10">
      <c r="A1040" s="43" t="s">
        <v>2864</v>
      </c>
      <c r="B1040" s="44">
        <v>45400</v>
      </c>
      <c r="C1040" s="43" t="s">
        <v>198</v>
      </c>
      <c r="D1040" s="43" t="s">
        <v>1654</v>
      </c>
      <c r="E1040" s="43" t="s">
        <v>1779</v>
      </c>
      <c r="F1040" s="43">
        <v>2</v>
      </c>
      <c r="G1040" s="43">
        <v>314.29000000000002</v>
      </c>
      <c r="H1040" s="45">
        <v>0.19</v>
      </c>
      <c r="I1040" s="43" t="s">
        <v>1829</v>
      </c>
      <c r="J1040" s="43">
        <v>509.14980000000008</v>
      </c>
    </row>
    <row r="1041" spans="1:10">
      <c r="A1041" s="43" t="s">
        <v>2865</v>
      </c>
      <c r="B1041" s="44">
        <v>45520</v>
      </c>
      <c r="C1041" s="43" t="s">
        <v>520</v>
      </c>
      <c r="D1041" s="43" t="s">
        <v>1692</v>
      </c>
      <c r="E1041" s="43" t="s">
        <v>1799</v>
      </c>
      <c r="F1041" s="43">
        <v>3</v>
      </c>
      <c r="G1041" s="43">
        <v>336.09</v>
      </c>
      <c r="H1041" s="45">
        <v>0.01</v>
      </c>
      <c r="I1041" s="43" t="s">
        <v>1826</v>
      </c>
      <c r="J1041" s="43">
        <v>998.18729999999994</v>
      </c>
    </row>
    <row r="1042" spans="1:10">
      <c r="A1042" s="43" t="s">
        <v>2866</v>
      </c>
      <c r="B1042" s="44">
        <v>45861</v>
      </c>
      <c r="C1042" s="43" t="s">
        <v>20</v>
      </c>
      <c r="D1042" s="43" t="s">
        <v>1698</v>
      </c>
      <c r="E1042" s="43" t="s">
        <v>1807</v>
      </c>
      <c r="F1042" s="43">
        <v>3</v>
      </c>
      <c r="G1042" s="43">
        <v>202.07</v>
      </c>
      <c r="H1042" s="45">
        <v>0.23</v>
      </c>
      <c r="I1042" s="43" t="s">
        <v>1826</v>
      </c>
      <c r="J1042" s="43">
        <v>466.78170000000011</v>
      </c>
    </row>
    <row r="1043" spans="1:10">
      <c r="A1043" s="43" t="s">
        <v>2867</v>
      </c>
      <c r="B1043" s="44">
        <v>45781</v>
      </c>
      <c r="C1043" s="43" t="s">
        <v>978</v>
      </c>
      <c r="D1043" s="43" t="s">
        <v>1582</v>
      </c>
      <c r="E1043" s="43" t="s">
        <v>1782</v>
      </c>
      <c r="F1043" s="43">
        <v>2</v>
      </c>
      <c r="G1043" s="43">
        <v>485.25</v>
      </c>
      <c r="H1043" s="45">
        <v>0.28000000000000003</v>
      </c>
      <c r="I1043" s="43" t="s">
        <v>1824</v>
      </c>
      <c r="J1043" s="43">
        <v>698.76</v>
      </c>
    </row>
    <row r="1044" spans="1:10">
      <c r="A1044" s="43" t="s">
        <v>2868</v>
      </c>
      <c r="B1044" s="44">
        <v>45906</v>
      </c>
      <c r="C1044" s="43" t="s">
        <v>568</v>
      </c>
      <c r="D1044" s="43" t="s">
        <v>1698</v>
      </c>
      <c r="E1044" s="43" t="s">
        <v>1789</v>
      </c>
      <c r="F1044" s="43">
        <v>4</v>
      </c>
      <c r="G1044" s="43">
        <v>552.38</v>
      </c>
      <c r="H1044" s="45">
        <v>0.1</v>
      </c>
      <c r="I1044" s="43" t="s">
        <v>1826</v>
      </c>
      <c r="J1044" s="43">
        <v>1988.568</v>
      </c>
    </row>
    <row r="1045" spans="1:10">
      <c r="A1045" s="43" t="s">
        <v>2869</v>
      </c>
      <c r="B1045" s="44">
        <v>45251</v>
      </c>
      <c r="C1045" s="43" t="s">
        <v>378</v>
      </c>
      <c r="D1045" s="43" t="s">
        <v>1664</v>
      </c>
      <c r="E1045" s="43" t="s">
        <v>1807</v>
      </c>
      <c r="F1045" s="43">
        <v>4</v>
      </c>
      <c r="G1045" s="43">
        <v>377.26</v>
      </c>
      <c r="H1045" s="45">
        <v>0.22</v>
      </c>
      <c r="I1045" s="43" t="s">
        <v>1829</v>
      </c>
      <c r="J1045" s="43">
        <v>1177.0512000000001</v>
      </c>
    </row>
    <row r="1046" spans="1:10">
      <c r="A1046" s="43" t="s">
        <v>2870</v>
      </c>
      <c r="B1046" s="44">
        <v>45257</v>
      </c>
      <c r="C1046" s="43" t="s">
        <v>202</v>
      </c>
      <c r="D1046" s="43" t="s">
        <v>1642</v>
      </c>
      <c r="E1046" s="43" t="s">
        <v>1813</v>
      </c>
      <c r="F1046" s="43">
        <v>4</v>
      </c>
      <c r="G1046" s="43">
        <v>189.07</v>
      </c>
      <c r="H1046" s="45">
        <v>0.1</v>
      </c>
      <c r="I1046" s="43" t="s">
        <v>1829</v>
      </c>
      <c r="J1046" s="43">
        <v>680.65200000000004</v>
      </c>
    </row>
    <row r="1047" spans="1:10">
      <c r="A1047" s="43" t="s">
        <v>2871</v>
      </c>
      <c r="B1047" s="44">
        <v>45818</v>
      </c>
      <c r="C1047" s="43" t="s">
        <v>1533</v>
      </c>
      <c r="D1047" s="43" t="s">
        <v>1608</v>
      </c>
      <c r="E1047" s="43" t="s">
        <v>1769</v>
      </c>
      <c r="F1047" s="43">
        <v>3</v>
      </c>
      <c r="G1047" s="43">
        <v>272.27</v>
      </c>
      <c r="H1047" s="45">
        <v>0.01</v>
      </c>
      <c r="I1047" s="43" t="s">
        <v>1824</v>
      </c>
      <c r="J1047" s="43">
        <v>808.64189999999996</v>
      </c>
    </row>
    <row r="1048" spans="1:10">
      <c r="A1048" s="43" t="s">
        <v>2872</v>
      </c>
      <c r="B1048" s="44">
        <v>45806</v>
      </c>
      <c r="C1048" s="43" t="s">
        <v>842</v>
      </c>
      <c r="D1048" s="43" t="s">
        <v>1732</v>
      </c>
      <c r="E1048" s="43" t="s">
        <v>1792</v>
      </c>
      <c r="F1048" s="43">
        <v>1</v>
      </c>
      <c r="G1048" s="43">
        <v>209.39</v>
      </c>
      <c r="H1048" s="45">
        <v>0.28000000000000003</v>
      </c>
      <c r="I1048" s="43" t="s">
        <v>1826</v>
      </c>
      <c r="J1048" s="43">
        <v>150.76079999999999</v>
      </c>
    </row>
    <row r="1049" spans="1:10">
      <c r="A1049" s="43" t="s">
        <v>2873</v>
      </c>
      <c r="B1049" s="44">
        <v>45288</v>
      </c>
      <c r="C1049" s="43" t="s">
        <v>202</v>
      </c>
      <c r="D1049" s="43" t="s">
        <v>1708</v>
      </c>
      <c r="E1049" s="43" t="s">
        <v>1786</v>
      </c>
      <c r="F1049" s="43">
        <v>1</v>
      </c>
      <c r="G1049" s="43">
        <v>813.87</v>
      </c>
      <c r="H1049" s="45">
        <v>0.23</v>
      </c>
      <c r="I1049" s="43" t="s">
        <v>1824</v>
      </c>
      <c r="J1049" s="43">
        <v>626.67989999999998</v>
      </c>
    </row>
    <row r="1050" spans="1:10">
      <c r="A1050" s="43" t="s">
        <v>2874</v>
      </c>
      <c r="B1050" s="44">
        <v>45783</v>
      </c>
      <c r="C1050" s="43" t="s">
        <v>821</v>
      </c>
      <c r="D1050" s="43" t="s">
        <v>1604</v>
      </c>
      <c r="E1050" s="43" t="s">
        <v>1752</v>
      </c>
      <c r="F1050" s="43">
        <v>1</v>
      </c>
      <c r="G1050" s="43">
        <v>143.69999999999999</v>
      </c>
      <c r="H1050" s="45">
        <v>0.19</v>
      </c>
      <c r="I1050" s="43" t="s">
        <v>1826</v>
      </c>
      <c r="J1050" s="43">
        <v>116.39700000000001</v>
      </c>
    </row>
    <row r="1051" spans="1:10">
      <c r="A1051" s="43" t="s">
        <v>2875</v>
      </c>
      <c r="B1051" s="44">
        <v>45385</v>
      </c>
      <c r="C1051" s="43" t="s">
        <v>1449</v>
      </c>
      <c r="D1051" s="43" t="s">
        <v>1640</v>
      </c>
      <c r="E1051" s="43" t="s">
        <v>1757</v>
      </c>
      <c r="F1051" s="43">
        <v>4</v>
      </c>
      <c r="G1051" s="43">
        <v>837.34</v>
      </c>
      <c r="H1051" s="45">
        <v>0.05</v>
      </c>
      <c r="I1051" s="43" t="s">
        <v>1826</v>
      </c>
      <c r="J1051" s="43">
        <v>3181.8919999999998</v>
      </c>
    </row>
    <row r="1052" spans="1:10">
      <c r="A1052" s="43" t="s">
        <v>2876</v>
      </c>
      <c r="B1052" s="44">
        <v>45878</v>
      </c>
      <c r="C1052" s="43" t="s">
        <v>417</v>
      </c>
      <c r="D1052" s="43" t="s">
        <v>1578</v>
      </c>
      <c r="E1052" s="43" t="s">
        <v>1813</v>
      </c>
      <c r="F1052" s="43">
        <v>1</v>
      </c>
      <c r="G1052" s="43">
        <v>151.66</v>
      </c>
      <c r="H1052" s="45">
        <v>0.16</v>
      </c>
      <c r="I1052" s="43" t="s">
        <v>1829</v>
      </c>
      <c r="J1052" s="43">
        <v>127.3944</v>
      </c>
    </row>
    <row r="1053" spans="1:10">
      <c r="A1053" s="43" t="s">
        <v>2877</v>
      </c>
      <c r="B1053" s="44">
        <v>45720</v>
      </c>
      <c r="C1053" s="43" t="s">
        <v>1533</v>
      </c>
      <c r="D1053" s="43" t="s">
        <v>1636</v>
      </c>
      <c r="E1053" s="43" t="s">
        <v>1782</v>
      </c>
      <c r="F1053" s="43">
        <v>3</v>
      </c>
      <c r="G1053" s="43">
        <v>961.4</v>
      </c>
      <c r="H1053" s="45">
        <v>0.02</v>
      </c>
      <c r="I1053" s="43" t="s">
        <v>1826</v>
      </c>
      <c r="J1053" s="43">
        <v>2826.5160000000001</v>
      </c>
    </row>
    <row r="1054" spans="1:10">
      <c r="A1054" s="43" t="s">
        <v>2878</v>
      </c>
      <c r="B1054" s="44">
        <v>45503</v>
      </c>
      <c r="C1054" s="43" t="s">
        <v>1157</v>
      </c>
      <c r="D1054" s="43" t="s">
        <v>1696</v>
      </c>
      <c r="E1054" s="43" t="s">
        <v>1810</v>
      </c>
      <c r="F1054" s="43">
        <v>4</v>
      </c>
      <c r="G1054" s="43">
        <v>475.98</v>
      </c>
      <c r="H1054" s="45">
        <v>0.19</v>
      </c>
      <c r="I1054" s="43" t="s">
        <v>1826</v>
      </c>
      <c r="J1054" s="43">
        <v>1542.1751999999999</v>
      </c>
    </row>
    <row r="1055" spans="1:10">
      <c r="A1055" s="43" t="s">
        <v>2879</v>
      </c>
      <c r="B1055" s="44">
        <v>45551</v>
      </c>
      <c r="C1055" s="43" t="s">
        <v>1187</v>
      </c>
      <c r="D1055" s="43" t="s">
        <v>1624</v>
      </c>
      <c r="E1055" s="43" t="s">
        <v>1801</v>
      </c>
      <c r="F1055" s="43">
        <v>4</v>
      </c>
      <c r="G1055" s="43">
        <v>132.88999999999999</v>
      </c>
      <c r="H1055" s="45">
        <v>0.12</v>
      </c>
      <c r="I1055" s="43" t="s">
        <v>1824</v>
      </c>
      <c r="J1055" s="43">
        <v>467.77280000000002</v>
      </c>
    </row>
    <row r="1056" spans="1:10">
      <c r="A1056" s="43" t="s">
        <v>2880</v>
      </c>
      <c r="B1056" s="44">
        <v>45850</v>
      </c>
      <c r="C1056" s="43" t="s">
        <v>1355</v>
      </c>
      <c r="D1056" s="43" t="s">
        <v>1618</v>
      </c>
      <c r="E1056" s="43" t="s">
        <v>1794</v>
      </c>
      <c r="F1056" s="43">
        <v>3</v>
      </c>
      <c r="G1056" s="43">
        <v>471.31</v>
      </c>
      <c r="H1056" s="45">
        <v>0</v>
      </c>
      <c r="I1056" s="43" t="s">
        <v>1826</v>
      </c>
      <c r="J1056" s="43">
        <v>1413.93</v>
      </c>
    </row>
    <row r="1057" spans="1:10">
      <c r="A1057" s="43" t="s">
        <v>2881</v>
      </c>
      <c r="B1057" s="44">
        <v>45441</v>
      </c>
      <c r="C1057" s="43" t="s">
        <v>1431</v>
      </c>
      <c r="D1057" s="43" t="s">
        <v>1700</v>
      </c>
      <c r="E1057" s="43" t="s">
        <v>1799</v>
      </c>
      <c r="F1057" s="43">
        <v>2</v>
      </c>
      <c r="G1057" s="43">
        <v>720.32</v>
      </c>
      <c r="H1057" s="45">
        <v>0.26</v>
      </c>
      <c r="I1057" s="43" t="s">
        <v>1824</v>
      </c>
      <c r="J1057" s="43">
        <v>1066.0735999999999</v>
      </c>
    </row>
    <row r="1058" spans="1:10">
      <c r="A1058" s="43" t="s">
        <v>2882</v>
      </c>
      <c r="B1058" s="44">
        <v>45431</v>
      </c>
      <c r="C1058" s="43" t="s">
        <v>275</v>
      </c>
      <c r="D1058" s="43" t="s">
        <v>1680</v>
      </c>
      <c r="E1058" s="43" t="s">
        <v>1810</v>
      </c>
      <c r="F1058" s="43">
        <v>4</v>
      </c>
      <c r="G1058" s="43">
        <v>99.92</v>
      </c>
      <c r="H1058" s="45">
        <v>0.11</v>
      </c>
      <c r="I1058" s="43" t="s">
        <v>1829</v>
      </c>
      <c r="J1058" s="43">
        <v>355.71519999999998</v>
      </c>
    </row>
    <row r="1059" spans="1:10">
      <c r="A1059" s="43" t="s">
        <v>2883</v>
      </c>
      <c r="B1059" s="44">
        <v>45873</v>
      </c>
      <c r="C1059" s="43" t="s">
        <v>247</v>
      </c>
      <c r="D1059" s="43" t="s">
        <v>1568</v>
      </c>
      <c r="E1059" s="43" t="s">
        <v>1766</v>
      </c>
      <c r="F1059" s="43">
        <v>3</v>
      </c>
      <c r="G1059" s="43">
        <v>900.63</v>
      </c>
      <c r="H1059" s="45">
        <v>0.11</v>
      </c>
      <c r="I1059" s="43" t="s">
        <v>1829</v>
      </c>
      <c r="J1059" s="43">
        <v>2404.6821</v>
      </c>
    </row>
    <row r="1060" spans="1:10">
      <c r="A1060" s="43" t="s">
        <v>2884</v>
      </c>
      <c r="B1060" s="44">
        <v>45629</v>
      </c>
      <c r="C1060" s="43" t="s">
        <v>1368</v>
      </c>
      <c r="D1060" s="43" t="s">
        <v>1640</v>
      </c>
      <c r="E1060" s="43" t="s">
        <v>1782</v>
      </c>
      <c r="F1060" s="43">
        <v>1</v>
      </c>
      <c r="G1060" s="43">
        <v>681.72</v>
      </c>
      <c r="H1060" s="45">
        <v>0.11</v>
      </c>
      <c r="I1060" s="43" t="s">
        <v>1826</v>
      </c>
      <c r="J1060" s="43">
        <v>606.73080000000004</v>
      </c>
    </row>
    <row r="1061" spans="1:10">
      <c r="A1061" s="43" t="s">
        <v>2885</v>
      </c>
      <c r="B1061" s="44">
        <v>45222</v>
      </c>
      <c r="C1061" s="43" t="s">
        <v>48</v>
      </c>
      <c r="D1061" s="43" t="s">
        <v>1704</v>
      </c>
      <c r="E1061" s="43" t="s">
        <v>1797</v>
      </c>
      <c r="F1061" s="43">
        <v>2</v>
      </c>
      <c r="G1061" s="43">
        <v>838.22</v>
      </c>
      <c r="H1061" s="45">
        <v>0.3</v>
      </c>
      <c r="I1061" s="43" t="s">
        <v>1824</v>
      </c>
      <c r="J1061" s="43">
        <v>1173.508</v>
      </c>
    </row>
    <row r="1062" spans="1:10">
      <c r="A1062" s="43" t="s">
        <v>2886</v>
      </c>
      <c r="B1062" s="44">
        <v>45797</v>
      </c>
      <c r="C1062" s="43" t="s">
        <v>637</v>
      </c>
      <c r="D1062" s="43" t="s">
        <v>1722</v>
      </c>
      <c r="E1062" s="43" t="s">
        <v>1794</v>
      </c>
      <c r="F1062" s="43">
        <v>2</v>
      </c>
      <c r="G1062" s="43">
        <v>816.22</v>
      </c>
      <c r="H1062" s="45">
        <v>0.27</v>
      </c>
      <c r="I1062" s="43" t="s">
        <v>1824</v>
      </c>
      <c r="J1062" s="43">
        <v>1191.6812</v>
      </c>
    </row>
    <row r="1063" spans="1:10">
      <c r="A1063" s="43" t="s">
        <v>2887</v>
      </c>
      <c r="B1063" s="44">
        <v>45554</v>
      </c>
      <c r="C1063" s="43" t="s">
        <v>1187</v>
      </c>
      <c r="D1063" s="43" t="s">
        <v>1670</v>
      </c>
      <c r="E1063" s="43" t="s">
        <v>1779</v>
      </c>
      <c r="F1063" s="43">
        <v>2</v>
      </c>
      <c r="G1063" s="43">
        <v>654.12</v>
      </c>
      <c r="H1063" s="45">
        <v>0.27</v>
      </c>
      <c r="I1063" s="43" t="s">
        <v>1826</v>
      </c>
      <c r="J1063" s="43">
        <v>955.01519999999994</v>
      </c>
    </row>
    <row r="1064" spans="1:10">
      <c r="A1064" s="43" t="s">
        <v>2888</v>
      </c>
      <c r="B1064" s="44">
        <v>45385</v>
      </c>
      <c r="C1064" s="43" t="s">
        <v>372</v>
      </c>
      <c r="D1064" s="43" t="s">
        <v>1694</v>
      </c>
      <c r="E1064" s="43" t="s">
        <v>1797</v>
      </c>
      <c r="F1064" s="43">
        <v>4</v>
      </c>
      <c r="G1064" s="43">
        <v>528.22</v>
      </c>
      <c r="H1064" s="45">
        <v>0.2</v>
      </c>
      <c r="I1064" s="43" t="s">
        <v>1826</v>
      </c>
      <c r="J1064" s="43">
        <v>1690.3040000000001</v>
      </c>
    </row>
    <row r="1065" spans="1:10">
      <c r="A1065" s="43" t="s">
        <v>2889</v>
      </c>
      <c r="B1065" s="44">
        <v>45704</v>
      </c>
      <c r="C1065" s="43" t="s">
        <v>716</v>
      </c>
      <c r="D1065" s="43" t="s">
        <v>1616</v>
      </c>
      <c r="E1065" s="43" t="s">
        <v>1779</v>
      </c>
      <c r="F1065" s="43">
        <v>4</v>
      </c>
      <c r="G1065" s="43">
        <v>36.72</v>
      </c>
      <c r="H1065" s="45">
        <v>7.0000000000000007E-2</v>
      </c>
      <c r="I1065" s="43" t="s">
        <v>1829</v>
      </c>
      <c r="J1065" s="43">
        <v>136.5984</v>
      </c>
    </row>
    <row r="1066" spans="1:10">
      <c r="A1066" s="43" t="s">
        <v>2890</v>
      </c>
      <c r="B1066" s="44">
        <v>45545</v>
      </c>
      <c r="C1066" s="43" t="s">
        <v>1157</v>
      </c>
      <c r="D1066" s="43" t="s">
        <v>1704</v>
      </c>
      <c r="E1066" s="43" t="s">
        <v>1813</v>
      </c>
      <c r="F1066" s="43">
        <v>2</v>
      </c>
      <c r="G1066" s="43">
        <v>705.97</v>
      </c>
      <c r="H1066" s="45">
        <v>0.1</v>
      </c>
      <c r="I1066" s="43" t="s">
        <v>1826</v>
      </c>
      <c r="J1066" s="43">
        <v>1270.7460000000001</v>
      </c>
    </row>
    <row r="1067" spans="1:10">
      <c r="A1067" s="43" t="s">
        <v>2891</v>
      </c>
      <c r="B1067" s="44">
        <v>45736</v>
      </c>
      <c r="C1067" s="43" t="s">
        <v>100</v>
      </c>
      <c r="D1067" s="43" t="s">
        <v>1628</v>
      </c>
      <c r="E1067" s="43" t="s">
        <v>1757</v>
      </c>
      <c r="F1067" s="43">
        <v>2</v>
      </c>
      <c r="G1067" s="43">
        <v>994.29</v>
      </c>
      <c r="H1067" s="45">
        <v>0.01</v>
      </c>
      <c r="I1067" s="43" t="s">
        <v>1826</v>
      </c>
      <c r="J1067" s="43">
        <v>1968.6941999999999</v>
      </c>
    </row>
    <row r="1068" spans="1:10">
      <c r="A1068" s="43" t="s">
        <v>2892</v>
      </c>
      <c r="B1068" s="44">
        <v>45608</v>
      </c>
      <c r="C1068" s="43" t="s">
        <v>1307</v>
      </c>
      <c r="D1068" s="43" t="s">
        <v>1732</v>
      </c>
      <c r="E1068" s="43" t="s">
        <v>1810</v>
      </c>
      <c r="F1068" s="43">
        <v>1</v>
      </c>
      <c r="G1068" s="43">
        <v>909.04</v>
      </c>
      <c r="H1068" s="45">
        <v>0.11</v>
      </c>
      <c r="I1068" s="43" t="s">
        <v>1824</v>
      </c>
      <c r="J1068" s="43">
        <v>809.04560000000004</v>
      </c>
    </row>
    <row r="1069" spans="1:10">
      <c r="A1069" s="43" t="s">
        <v>2893</v>
      </c>
      <c r="B1069" s="44">
        <v>45334</v>
      </c>
      <c r="C1069" s="43" t="s">
        <v>1095</v>
      </c>
      <c r="D1069" s="43" t="s">
        <v>1616</v>
      </c>
      <c r="E1069" s="43" t="s">
        <v>1792</v>
      </c>
      <c r="F1069" s="43">
        <v>1</v>
      </c>
      <c r="G1069" s="43">
        <v>164.73</v>
      </c>
      <c r="H1069" s="45">
        <v>0.12</v>
      </c>
      <c r="I1069" s="43" t="s">
        <v>1826</v>
      </c>
      <c r="J1069" s="43">
        <v>144.9624</v>
      </c>
    </row>
    <row r="1070" spans="1:10">
      <c r="A1070" s="43" t="s">
        <v>2894</v>
      </c>
      <c r="B1070" s="44">
        <v>45690</v>
      </c>
      <c r="C1070" s="43" t="s">
        <v>230</v>
      </c>
      <c r="D1070" s="43" t="s">
        <v>1622</v>
      </c>
      <c r="E1070" s="43" t="s">
        <v>1779</v>
      </c>
      <c r="F1070" s="43">
        <v>2</v>
      </c>
      <c r="G1070" s="43">
        <v>606.35</v>
      </c>
      <c r="H1070" s="45">
        <v>0.16</v>
      </c>
      <c r="I1070" s="43" t="s">
        <v>1829</v>
      </c>
      <c r="J1070" s="43">
        <v>1018.668</v>
      </c>
    </row>
    <row r="1071" spans="1:10">
      <c r="A1071" s="43" t="s">
        <v>2895</v>
      </c>
      <c r="B1071" s="44">
        <v>45481</v>
      </c>
      <c r="C1071" s="43" t="s">
        <v>544</v>
      </c>
      <c r="D1071" s="43" t="s">
        <v>1744</v>
      </c>
      <c r="E1071" s="43" t="s">
        <v>1769</v>
      </c>
      <c r="F1071" s="43">
        <v>3</v>
      </c>
      <c r="G1071" s="43">
        <v>904.19</v>
      </c>
      <c r="H1071" s="45">
        <v>0.09</v>
      </c>
      <c r="I1071" s="43" t="s">
        <v>1824</v>
      </c>
      <c r="J1071" s="43">
        <v>2468.4387000000002</v>
      </c>
    </row>
    <row r="1072" spans="1:10">
      <c r="A1072" s="43" t="s">
        <v>2896</v>
      </c>
      <c r="B1072" s="44">
        <v>45576</v>
      </c>
      <c r="C1072" s="43" t="s">
        <v>508</v>
      </c>
      <c r="D1072" s="43" t="s">
        <v>1648</v>
      </c>
      <c r="E1072" s="43" t="s">
        <v>1761</v>
      </c>
      <c r="F1072" s="43">
        <v>4</v>
      </c>
      <c r="G1072" s="43">
        <v>694.61</v>
      </c>
      <c r="H1072" s="45">
        <v>0.18</v>
      </c>
      <c r="I1072" s="43" t="s">
        <v>1829</v>
      </c>
      <c r="J1072" s="43">
        <v>2278.3208</v>
      </c>
    </row>
    <row r="1073" spans="1:10">
      <c r="A1073" s="43" t="s">
        <v>2897</v>
      </c>
      <c r="B1073" s="44">
        <v>45215</v>
      </c>
      <c r="C1073" s="43" t="s">
        <v>727</v>
      </c>
      <c r="D1073" s="43" t="s">
        <v>1726</v>
      </c>
      <c r="E1073" s="43" t="s">
        <v>1761</v>
      </c>
      <c r="F1073" s="43">
        <v>4</v>
      </c>
      <c r="G1073" s="43">
        <v>753.83</v>
      </c>
      <c r="H1073" s="45">
        <v>0.24</v>
      </c>
      <c r="I1073" s="43" t="s">
        <v>1824</v>
      </c>
      <c r="J1073" s="43">
        <v>2291.6432</v>
      </c>
    </row>
    <row r="1074" spans="1:10">
      <c r="A1074" s="43" t="s">
        <v>2898</v>
      </c>
      <c r="B1074" s="44">
        <v>45653</v>
      </c>
      <c r="C1074" s="43" t="s">
        <v>646</v>
      </c>
      <c r="D1074" s="43" t="s">
        <v>1590</v>
      </c>
      <c r="E1074" s="43" t="s">
        <v>1782</v>
      </c>
      <c r="F1074" s="43">
        <v>1</v>
      </c>
      <c r="G1074" s="43">
        <v>66.22</v>
      </c>
      <c r="H1074" s="45">
        <v>0.02</v>
      </c>
      <c r="I1074" s="43" t="s">
        <v>1824</v>
      </c>
      <c r="J1074" s="43">
        <v>64.895600000000002</v>
      </c>
    </row>
    <row r="1075" spans="1:10">
      <c r="A1075" s="43" t="s">
        <v>2899</v>
      </c>
      <c r="B1075" s="44">
        <v>45241</v>
      </c>
      <c r="C1075" s="43" t="s">
        <v>1059</v>
      </c>
      <c r="D1075" s="43" t="s">
        <v>1676</v>
      </c>
      <c r="E1075" s="43" t="s">
        <v>1799</v>
      </c>
      <c r="F1075" s="43">
        <v>2</v>
      </c>
      <c r="G1075" s="43">
        <v>891.8</v>
      </c>
      <c r="H1075" s="45">
        <v>0.28999999999999998</v>
      </c>
      <c r="I1075" s="43" t="s">
        <v>1829</v>
      </c>
      <c r="J1075" s="43">
        <v>1266.356</v>
      </c>
    </row>
    <row r="1076" spans="1:10">
      <c r="A1076" s="43" t="s">
        <v>2900</v>
      </c>
      <c r="B1076" s="44">
        <v>45428</v>
      </c>
      <c r="C1076" s="43" t="s">
        <v>1136</v>
      </c>
      <c r="D1076" s="43" t="s">
        <v>1698</v>
      </c>
      <c r="E1076" s="43" t="s">
        <v>1786</v>
      </c>
      <c r="F1076" s="43">
        <v>4</v>
      </c>
      <c r="G1076" s="43">
        <v>255.48</v>
      </c>
      <c r="H1076" s="45">
        <v>0.03</v>
      </c>
      <c r="I1076" s="43" t="s">
        <v>1829</v>
      </c>
      <c r="J1076" s="43">
        <v>991.26239999999996</v>
      </c>
    </row>
    <row r="1077" spans="1:10">
      <c r="A1077" s="43" t="s">
        <v>2901</v>
      </c>
      <c r="B1077" s="44">
        <v>45593</v>
      </c>
      <c r="C1077" s="43" t="s">
        <v>951</v>
      </c>
      <c r="D1077" s="43" t="s">
        <v>1716</v>
      </c>
      <c r="E1077" s="43" t="s">
        <v>1807</v>
      </c>
      <c r="F1077" s="43">
        <v>4</v>
      </c>
      <c r="G1077" s="43">
        <v>604.87</v>
      </c>
      <c r="H1077" s="45">
        <v>0.28000000000000003</v>
      </c>
      <c r="I1077" s="43" t="s">
        <v>1826</v>
      </c>
      <c r="J1077" s="43">
        <v>1742.0255999999999</v>
      </c>
    </row>
    <row r="1078" spans="1:10">
      <c r="A1078" s="43" t="s">
        <v>2902</v>
      </c>
      <c r="B1078" s="44">
        <v>45370</v>
      </c>
      <c r="C1078" s="43" t="s">
        <v>175</v>
      </c>
      <c r="D1078" s="43" t="s">
        <v>1614</v>
      </c>
      <c r="E1078" s="43" t="s">
        <v>1807</v>
      </c>
      <c r="F1078" s="43">
        <v>3</v>
      </c>
      <c r="G1078" s="43">
        <v>623.82000000000005</v>
      </c>
      <c r="H1078" s="45">
        <v>0.13</v>
      </c>
      <c r="I1078" s="43" t="s">
        <v>1829</v>
      </c>
      <c r="J1078" s="43">
        <v>1628.1702</v>
      </c>
    </row>
    <row r="1079" spans="1:10">
      <c r="A1079" s="43" t="s">
        <v>2903</v>
      </c>
      <c r="B1079" s="44">
        <v>45882</v>
      </c>
      <c r="C1079" s="43" t="s">
        <v>470</v>
      </c>
      <c r="D1079" s="43" t="s">
        <v>1690</v>
      </c>
      <c r="E1079" s="43" t="s">
        <v>1804</v>
      </c>
      <c r="F1079" s="43">
        <v>3</v>
      </c>
      <c r="G1079" s="43">
        <v>575.24</v>
      </c>
      <c r="H1079" s="45">
        <v>0.12</v>
      </c>
      <c r="I1079" s="43" t="s">
        <v>1829</v>
      </c>
      <c r="J1079" s="43">
        <v>1518.6335999999999</v>
      </c>
    </row>
    <row r="1080" spans="1:10">
      <c r="A1080" s="43" t="s">
        <v>2904</v>
      </c>
      <c r="B1080" s="44">
        <v>45878</v>
      </c>
      <c r="C1080" s="43" t="s">
        <v>1286</v>
      </c>
      <c r="D1080" s="43" t="s">
        <v>1553</v>
      </c>
      <c r="E1080" s="43" t="s">
        <v>1792</v>
      </c>
      <c r="F1080" s="43">
        <v>1</v>
      </c>
      <c r="G1080" s="43">
        <v>769.4</v>
      </c>
      <c r="H1080" s="45">
        <v>0.16</v>
      </c>
      <c r="I1080" s="43" t="s">
        <v>1824</v>
      </c>
      <c r="J1080" s="43">
        <v>646.29599999999994</v>
      </c>
    </row>
    <row r="1081" spans="1:10">
      <c r="A1081" s="43" t="s">
        <v>2905</v>
      </c>
      <c r="B1081" s="44">
        <v>45420</v>
      </c>
      <c r="C1081" s="43" t="s">
        <v>1035</v>
      </c>
      <c r="D1081" s="43" t="s">
        <v>1553</v>
      </c>
      <c r="E1081" s="43" t="s">
        <v>1807</v>
      </c>
      <c r="F1081" s="43">
        <v>1</v>
      </c>
      <c r="G1081" s="43">
        <v>227.28</v>
      </c>
      <c r="H1081" s="45">
        <v>0.13</v>
      </c>
      <c r="I1081" s="43" t="s">
        <v>1829</v>
      </c>
      <c r="J1081" s="43">
        <v>197.7336</v>
      </c>
    </row>
    <row r="1082" spans="1:10">
      <c r="A1082" s="43" t="s">
        <v>2906</v>
      </c>
      <c r="B1082" s="44">
        <v>45361</v>
      </c>
      <c r="C1082" s="43" t="s">
        <v>195</v>
      </c>
      <c r="D1082" s="43" t="s">
        <v>1549</v>
      </c>
      <c r="E1082" s="43" t="s">
        <v>1807</v>
      </c>
      <c r="F1082" s="43">
        <v>4</v>
      </c>
      <c r="G1082" s="43">
        <v>127.58</v>
      </c>
      <c r="H1082" s="45">
        <v>0.15</v>
      </c>
      <c r="I1082" s="43" t="s">
        <v>1824</v>
      </c>
      <c r="J1082" s="43">
        <v>433.77199999999999</v>
      </c>
    </row>
    <row r="1083" spans="1:10">
      <c r="A1083" s="43" t="s">
        <v>2907</v>
      </c>
      <c r="B1083" s="44">
        <v>45702</v>
      </c>
      <c r="C1083" s="43" t="s">
        <v>1298</v>
      </c>
      <c r="D1083" s="43" t="s">
        <v>1636</v>
      </c>
      <c r="E1083" s="43" t="s">
        <v>1766</v>
      </c>
      <c r="F1083" s="43">
        <v>1</v>
      </c>
      <c r="G1083" s="43">
        <v>793.21</v>
      </c>
      <c r="H1083" s="45">
        <v>0.09</v>
      </c>
      <c r="I1083" s="43" t="s">
        <v>1824</v>
      </c>
      <c r="J1083" s="43">
        <v>721.8211</v>
      </c>
    </row>
    <row r="1084" spans="1:10">
      <c r="A1084" s="43" t="s">
        <v>2908</v>
      </c>
      <c r="B1084" s="44">
        <v>45871</v>
      </c>
      <c r="C1084" s="43" t="s">
        <v>951</v>
      </c>
      <c r="D1084" s="43" t="s">
        <v>1714</v>
      </c>
      <c r="E1084" s="43" t="s">
        <v>1794</v>
      </c>
      <c r="F1084" s="43">
        <v>3</v>
      </c>
      <c r="G1084" s="43">
        <v>435.61</v>
      </c>
      <c r="H1084" s="45">
        <v>0.03</v>
      </c>
      <c r="I1084" s="43" t="s">
        <v>1826</v>
      </c>
      <c r="J1084" s="43">
        <v>1267.6251</v>
      </c>
    </row>
    <row r="1085" spans="1:10">
      <c r="A1085" s="43" t="s">
        <v>2909</v>
      </c>
      <c r="B1085" s="44">
        <v>45531</v>
      </c>
      <c r="C1085" s="43" t="s">
        <v>1202</v>
      </c>
      <c r="D1085" s="43" t="s">
        <v>1606</v>
      </c>
      <c r="E1085" s="43" t="s">
        <v>1804</v>
      </c>
      <c r="F1085" s="43">
        <v>1</v>
      </c>
      <c r="G1085" s="43">
        <v>850.06</v>
      </c>
      <c r="H1085" s="45">
        <v>0.28999999999999998</v>
      </c>
      <c r="I1085" s="43" t="s">
        <v>1826</v>
      </c>
      <c r="J1085" s="43">
        <v>603.54259999999988</v>
      </c>
    </row>
    <row r="1086" spans="1:10">
      <c r="A1086" s="43" t="s">
        <v>2910</v>
      </c>
      <c r="B1086" s="44">
        <v>45330</v>
      </c>
      <c r="C1086" s="43" t="s">
        <v>1089</v>
      </c>
      <c r="D1086" s="43" t="s">
        <v>1580</v>
      </c>
      <c r="E1086" s="43" t="s">
        <v>1804</v>
      </c>
      <c r="F1086" s="43">
        <v>2</v>
      </c>
      <c r="G1086" s="43">
        <v>753.92</v>
      </c>
      <c r="H1086" s="45">
        <v>0.17</v>
      </c>
      <c r="I1086" s="43" t="s">
        <v>1826</v>
      </c>
      <c r="J1086" s="43">
        <v>1251.5072</v>
      </c>
    </row>
    <row r="1087" spans="1:10">
      <c r="A1087" s="43" t="s">
        <v>2911</v>
      </c>
      <c r="B1087" s="44">
        <v>45311</v>
      </c>
      <c r="C1087" s="43" t="s">
        <v>1501</v>
      </c>
      <c r="D1087" s="43" t="s">
        <v>1553</v>
      </c>
      <c r="E1087" s="43" t="s">
        <v>1797</v>
      </c>
      <c r="F1087" s="43">
        <v>3</v>
      </c>
      <c r="G1087" s="43">
        <v>408.99</v>
      </c>
      <c r="H1087" s="45">
        <v>0.27</v>
      </c>
      <c r="I1087" s="43" t="s">
        <v>1826</v>
      </c>
      <c r="J1087" s="43">
        <v>895.68809999999996</v>
      </c>
    </row>
    <row r="1088" spans="1:10">
      <c r="A1088" s="43" t="s">
        <v>2912</v>
      </c>
      <c r="B1088" s="44">
        <v>45567</v>
      </c>
      <c r="C1088" s="43" t="s">
        <v>905</v>
      </c>
      <c r="D1088" s="43" t="s">
        <v>1662</v>
      </c>
      <c r="E1088" s="43" t="s">
        <v>1773</v>
      </c>
      <c r="F1088" s="43">
        <v>3</v>
      </c>
      <c r="G1088" s="43">
        <v>404.5</v>
      </c>
      <c r="H1088" s="45">
        <v>0.22</v>
      </c>
      <c r="I1088" s="43" t="s">
        <v>1826</v>
      </c>
      <c r="J1088" s="43">
        <v>946.53000000000009</v>
      </c>
    </row>
    <row r="1089" spans="1:10">
      <c r="A1089" s="43" t="s">
        <v>2913</v>
      </c>
      <c r="B1089" s="44">
        <v>45239</v>
      </c>
      <c r="C1089" s="43" t="s">
        <v>1187</v>
      </c>
      <c r="D1089" s="43" t="s">
        <v>1626</v>
      </c>
      <c r="E1089" s="43" t="s">
        <v>1766</v>
      </c>
      <c r="F1089" s="43">
        <v>3</v>
      </c>
      <c r="G1089" s="43">
        <v>717.81</v>
      </c>
      <c r="H1089" s="45">
        <v>0.17</v>
      </c>
      <c r="I1089" s="43" t="s">
        <v>1829</v>
      </c>
      <c r="J1089" s="43">
        <v>1787.3469</v>
      </c>
    </row>
    <row r="1090" spans="1:10">
      <c r="A1090" s="43" t="s">
        <v>2914</v>
      </c>
      <c r="B1090" s="44">
        <v>45284</v>
      </c>
      <c r="C1090" s="43" t="s">
        <v>803</v>
      </c>
      <c r="D1090" s="43" t="s">
        <v>1716</v>
      </c>
      <c r="E1090" s="43" t="s">
        <v>1757</v>
      </c>
      <c r="F1090" s="43">
        <v>3</v>
      </c>
      <c r="G1090" s="43">
        <v>204.77</v>
      </c>
      <c r="H1090" s="45">
        <v>0.14000000000000001</v>
      </c>
      <c r="I1090" s="43" t="s">
        <v>1824</v>
      </c>
      <c r="J1090" s="43">
        <v>528.3066</v>
      </c>
    </row>
    <row r="1091" spans="1:10">
      <c r="A1091" s="43" t="s">
        <v>2915</v>
      </c>
      <c r="B1091" s="44">
        <v>45686</v>
      </c>
      <c r="C1091" s="43" t="s">
        <v>153</v>
      </c>
      <c r="D1091" s="43" t="s">
        <v>1644</v>
      </c>
      <c r="E1091" s="43" t="s">
        <v>1810</v>
      </c>
      <c r="F1091" s="43">
        <v>4</v>
      </c>
      <c r="G1091" s="43">
        <v>106.23</v>
      </c>
      <c r="H1091" s="45">
        <v>0.28000000000000003</v>
      </c>
      <c r="I1091" s="43" t="s">
        <v>1829</v>
      </c>
      <c r="J1091" s="43">
        <v>305.94240000000002</v>
      </c>
    </row>
    <row r="1092" spans="1:10">
      <c r="A1092" s="43" t="s">
        <v>2916</v>
      </c>
      <c r="B1092" s="44">
        <v>45824</v>
      </c>
      <c r="C1092" s="43" t="s">
        <v>1023</v>
      </c>
      <c r="D1092" s="43" t="s">
        <v>1680</v>
      </c>
      <c r="E1092" s="43" t="s">
        <v>1773</v>
      </c>
      <c r="F1092" s="43">
        <v>2</v>
      </c>
      <c r="G1092" s="43">
        <v>769.48</v>
      </c>
      <c r="H1092" s="45">
        <v>0.11</v>
      </c>
      <c r="I1092" s="43" t="s">
        <v>1826</v>
      </c>
      <c r="J1092" s="43">
        <v>1369.6744000000001</v>
      </c>
    </row>
    <row r="1093" spans="1:10">
      <c r="A1093" s="43" t="s">
        <v>2917</v>
      </c>
      <c r="B1093" s="44">
        <v>45867</v>
      </c>
      <c r="C1093" s="43" t="s">
        <v>815</v>
      </c>
      <c r="D1093" s="43" t="s">
        <v>1662</v>
      </c>
      <c r="E1093" s="43" t="s">
        <v>1797</v>
      </c>
      <c r="F1093" s="43">
        <v>2</v>
      </c>
      <c r="G1093" s="43">
        <v>714.21</v>
      </c>
      <c r="H1093" s="45">
        <v>0.14000000000000001</v>
      </c>
      <c r="I1093" s="43" t="s">
        <v>1824</v>
      </c>
      <c r="J1093" s="43">
        <v>1228.4412</v>
      </c>
    </row>
    <row r="1094" spans="1:10">
      <c r="A1094" s="43" t="s">
        <v>2918</v>
      </c>
      <c r="B1094" s="44">
        <v>45578</v>
      </c>
      <c r="C1094" s="43" t="s">
        <v>863</v>
      </c>
      <c r="D1094" s="43" t="s">
        <v>1570</v>
      </c>
      <c r="E1094" s="43" t="s">
        <v>1801</v>
      </c>
      <c r="F1094" s="43">
        <v>4</v>
      </c>
      <c r="G1094" s="43">
        <v>632.24</v>
      </c>
      <c r="H1094" s="45">
        <v>0.25</v>
      </c>
      <c r="I1094" s="43" t="s">
        <v>1826</v>
      </c>
      <c r="J1094" s="43">
        <v>1896.72</v>
      </c>
    </row>
    <row r="1095" spans="1:10">
      <c r="A1095" s="43" t="s">
        <v>2919</v>
      </c>
      <c r="B1095" s="44">
        <v>45575</v>
      </c>
      <c r="C1095" s="43" t="s">
        <v>538</v>
      </c>
      <c r="D1095" s="43" t="s">
        <v>1704</v>
      </c>
      <c r="E1095" s="43" t="s">
        <v>1766</v>
      </c>
      <c r="F1095" s="43">
        <v>2</v>
      </c>
      <c r="G1095" s="43">
        <v>845.27</v>
      </c>
      <c r="H1095" s="45">
        <v>0.18</v>
      </c>
      <c r="I1095" s="43" t="s">
        <v>1826</v>
      </c>
      <c r="J1095" s="43">
        <v>1386.2428</v>
      </c>
    </row>
    <row r="1096" spans="1:10">
      <c r="A1096" s="43" t="s">
        <v>2920</v>
      </c>
      <c r="B1096" s="44">
        <v>45816</v>
      </c>
      <c r="C1096" s="43" t="s">
        <v>1527</v>
      </c>
      <c r="D1096" s="43" t="s">
        <v>1722</v>
      </c>
      <c r="E1096" s="43" t="s">
        <v>1797</v>
      </c>
      <c r="F1096" s="43">
        <v>1</v>
      </c>
      <c r="G1096" s="43">
        <v>575.94000000000005</v>
      </c>
      <c r="H1096" s="45">
        <v>0.17</v>
      </c>
      <c r="I1096" s="43" t="s">
        <v>1824</v>
      </c>
      <c r="J1096" s="43">
        <v>478.03019999999998</v>
      </c>
    </row>
    <row r="1097" spans="1:10">
      <c r="A1097" s="43" t="s">
        <v>2921</v>
      </c>
      <c r="B1097" s="44">
        <v>45620</v>
      </c>
      <c r="C1097" s="43" t="s">
        <v>803</v>
      </c>
      <c r="D1097" s="43" t="s">
        <v>1716</v>
      </c>
      <c r="E1097" s="43" t="s">
        <v>1801</v>
      </c>
      <c r="F1097" s="43">
        <v>1</v>
      </c>
      <c r="G1097" s="43">
        <v>907.97</v>
      </c>
      <c r="H1097" s="45">
        <v>0.26</v>
      </c>
      <c r="I1097" s="43" t="s">
        <v>1829</v>
      </c>
      <c r="J1097" s="43">
        <v>671.89779999999996</v>
      </c>
    </row>
    <row r="1098" spans="1:10">
      <c r="A1098" s="43" t="s">
        <v>2922</v>
      </c>
      <c r="B1098" s="44">
        <v>45695</v>
      </c>
      <c r="C1098" s="43" t="s">
        <v>849</v>
      </c>
      <c r="D1098" s="43" t="s">
        <v>1588</v>
      </c>
      <c r="E1098" s="43" t="s">
        <v>1794</v>
      </c>
      <c r="F1098" s="43">
        <v>1</v>
      </c>
      <c r="G1098" s="43">
        <v>99.35</v>
      </c>
      <c r="H1098" s="45">
        <v>0.08</v>
      </c>
      <c r="I1098" s="43" t="s">
        <v>1829</v>
      </c>
      <c r="J1098" s="43">
        <v>91.402000000000001</v>
      </c>
    </row>
    <row r="1099" spans="1:10">
      <c r="A1099" s="43" t="s">
        <v>2923</v>
      </c>
      <c r="B1099" s="44">
        <v>45596</v>
      </c>
      <c r="C1099" s="43" t="s">
        <v>261</v>
      </c>
      <c r="D1099" s="43" t="s">
        <v>1543</v>
      </c>
      <c r="E1099" s="43" t="s">
        <v>1766</v>
      </c>
      <c r="F1099" s="43">
        <v>2</v>
      </c>
      <c r="G1099" s="43">
        <v>374.42</v>
      </c>
      <c r="H1099" s="45">
        <v>0.21</v>
      </c>
      <c r="I1099" s="43" t="s">
        <v>1829</v>
      </c>
      <c r="J1099" s="43">
        <v>591.58360000000005</v>
      </c>
    </row>
    <row r="1100" spans="1:10">
      <c r="A1100" s="43" t="s">
        <v>2924</v>
      </c>
      <c r="B1100" s="44">
        <v>45869</v>
      </c>
      <c r="C1100" s="43" t="s">
        <v>1481</v>
      </c>
      <c r="D1100" s="43" t="s">
        <v>1578</v>
      </c>
      <c r="E1100" s="43" t="s">
        <v>1801</v>
      </c>
      <c r="F1100" s="43">
        <v>3</v>
      </c>
      <c r="G1100" s="43">
        <v>248.43</v>
      </c>
      <c r="H1100" s="45">
        <v>0.24</v>
      </c>
      <c r="I1100" s="43" t="s">
        <v>1829</v>
      </c>
      <c r="J1100" s="43">
        <v>566.42039999999997</v>
      </c>
    </row>
    <row r="1101" spans="1:10">
      <c r="A1101" s="43" t="s">
        <v>2925</v>
      </c>
      <c r="B1101" s="44">
        <v>45631</v>
      </c>
      <c r="C1101" s="43" t="s">
        <v>1443</v>
      </c>
      <c r="D1101" s="43" t="s">
        <v>1718</v>
      </c>
      <c r="E1101" s="43" t="s">
        <v>1757</v>
      </c>
      <c r="F1101" s="43">
        <v>1</v>
      </c>
      <c r="G1101" s="43">
        <v>784.46</v>
      </c>
      <c r="H1101" s="45">
        <v>0.14000000000000001</v>
      </c>
      <c r="I1101" s="43" t="s">
        <v>1829</v>
      </c>
      <c r="J1101" s="43">
        <v>674.63560000000007</v>
      </c>
    </row>
    <row r="1102" spans="1:10">
      <c r="A1102" s="43" t="s">
        <v>2926</v>
      </c>
      <c r="B1102" s="44">
        <v>45379</v>
      </c>
      <c r="C1102" s="43" t="s">
        <v>827</v>
      </c>
      <c r="D1102" s="43" t="s">
        <v>1652</v>
      </c>
      <c r="E1102" s="43" t="s">
        <v>1789</v>
      </c>
      <c r="F1102" s="43">
        <v>3</v>
      </c>
      <c r="G1102" s="43">
        <v>70.88</v>
      </c>
      <c r="H1102" s="45">
        <v>0.27</v>
      </c>
      <c r="I1102" s="43" t="s">
        <v>1829</v>
      </c>
      <c r="J1102" s="43">
        <v>155.22720000000001</v>
      </c>
    </row>
    <row r="1103" spans="1:10">
      <c r="A1103" s="43" t="s">
        <v>2927</v>
      </c>
      <c r="B1103" s="44">
        <v>45641</v>
      </c>
      <c r="C1103" s="43" t="s">
        <v>387</v>
      </c>
      <c r="D1103" s="43" t="s">
        <v>1562</v>
      </c>
      <c r="E1103" s="43" t="s">
        <v>1757</v>
      </c>
      <c r="F1103" s="43">
        <v>3</v>
      </c>
      <c r="G1103" s="43">
        <v>324.29000000000002</v>
      </c>
      <c r="H1103" s="45">
        <v>0.16</v>
      </c>
      <c r="I1103" s="43" t="s">
        <v>1829</v>
      </c>
      <c r="J1103" s="43">
        <v>817.21080000000006</v>
      </c>
    </row>
    <row r="1104" spans="1:10">
      <c r="A1104" s="43" t="s">
        <v>2928</v>
      </c>
      <c r="B1104" s="44">
        <v>45842</v>
      </c>
      <c r="C1104" s="43" t="s">
        <v>478</v>
      </c>
      <c r="D1104" s="43" t="s">
        <v>1578</v>
      </c>
      <c r="E1104" s="43" t="s">
        <v>1766</v>
      </c>
      <c r="F1104" s="43">
        <v>4</v>
      </c>
      <c r="G1104" s="43">
        <v>243.92</v>
      </c>
      <c r="H1104" s="45">
        <v>0.02</v>
      </c>
      <c r="I1104" s="43" t="s">
        <v>1826</v>
      </c>
      <c r="J1104" s="43">
        <v>956.16639999999995</v>
      </c>
    </row>
    <row r="1105" spans="1:10">
      <c r="A1105" s="43" t="s">
        <v>2929</v>
      </c>
      <c r="B1105" s="44">
        <v>45257</v>
      </c>
      <c r="C1105" s="43" t="s">
        <v>1172</v>
      </c>
      <c r="D1105" s="43" t="s">
        <v>1604</v>
      </c>
      <c r="E1105" s="43" t="s">
        <v>1797</v>
      </c>
      <c r="F1105" s="43">
        <v>1</v>
      </c>
      <c r="G1105" s="43">
        <v>664.35</v>
      </c>
      <c r="H1105" s="45">
        <v>0</v>
      </c>
      <c r="I1105" s="43" t="s">
        <v>1824</v>
      </c>
      <c r="J1105" s="43">
        <v>664.35</v>
      </c>
    </row>
    <row r="1106" spans="1:10">
      <c r="A1106" s="43" t="s">
        <v>2930</v>
      </c>
      <c r="B1106" s="44">
        <v>45468</v>
      </c>
      <c r="C1106" s="43" t="s">
        <v>1199</v>
      </c>
      <c r="D1106" s="43" t="s">
        <v>1590</v>
      </c>
      <c r="E1106" s="43" t="s">
        <v>1789</v>
      </c>
      <c r="F1106" s="43">
        <v>2</v>
      </c>
      <c r="G1106" s="43">
        <v>218.07</v>
      </c>
      <c r="H1106" s="45">
        <v>0.19</v>
      </c>
      <c r="I1106" s="43" t="s">
        <v>1826</v>
      </c>
      <c r="J1106" s="43">
        <v>353.27339999999998</v>
      </c>
    </row>
    <row r="1107" spans="1:10">
      <c r="A1107" s="43" t="s">
        <v>2931</v>
      </c>
      <c r="B1107" s="44">
        <v>45228</v>
      </c>
      <c r="C1107" s="43" t="s">
        <v>1196</v>
      </c>
      <c r="D1107" s="43" t="s">
        <v>1578</v>
      </c>
      <c r="E1107" s="43" t="s">
        <v>1766</v>
      </c>
      <c r="F1107" s="43">
        <v>4</v>
      </c>
      <c r="G1107" s="43">
        <v>921.83</v>
      </c>
      <c r="H1107" s="45">
        <v>0.27</v>
      </c>
      <c r="I1107" s="43" t="s">
        <v>1824</v>
      </c>
      <c r="J1107" s="43">
        <v>2691.7435999999998</v>
      </c>
    </row>
    <row r="1108" spans="1:10">
      <c r="A1108" s="43" t="s">
        <v>2932</v>
      </c>
      <c r="B1108" s="44">
        <v>45661</v>
      </c>
      <c r="C1108" s="43" t="s">
        <v>559</v>
      </c>
      <c r="D1108" s="43" t="s">
        <v>1648</v>
      </c>
      <c r="E1108" s="43" t="s">
        <v>1757</v>
      </c>
      <c r="F1108" s="43">
        <v>3</v>
      </c>
      <c r="G1108" s="43">
        <v>326.2</v>
      </c>
      <c r="H1108" s="45">
        <v>0.22</v>
      </c>
      <c r="I1108" s="43" t="s">
        <v>1829</v>
      </c>
      <c r="J1108" s="43">
        <v>763.30799999999999</v>
      </c>
    </row>
    <row r="1109" spans="1:10">
      <c r="A1109" s="43" t="s">
        <v>2933</v>
      </c>
      <c r="B1109" s="44">
        <v>45701</v>
      </c>
      <c r="C1109" s="43" t="s">
        <v>1414</v>
      </c>
      <c r="D1109" s="43" t="s">
        <v>1582</v>
      </c>
      <c r="E1109" s="43" t="s">
        <v>1813</v>
      </c>
      <c r="F1109" s="43">
        <v>1</v>
      </c>
      <c r="G1109" s="43">
        <v>244.25</v>
      </c>
      <c r="H1109" s="45">
        <v>0.09</v>
      </c>
      <c r="I1109" s="43" t="s">
        <v>1826</v>
      </c>
      <c r="J1109" s="43">
        <v>222.26750000000001</v>
      </c>
    </row>
    <row r="1110" spans="1:10">
      <c r="A1110" s="43" t="s">
        <v>2934</v>
      </c>
      <c r="B1110" s="44">
        <v>45448</v>
      </c>
      <c r="C1110" s="43" t="s">
        <v>1154</v>
      </c>
      <c r="D1110" s="43" t="s">
        <v>1670</v>
      </c>
      <c r="E1110" s="43" t="s">
        <v>1789</v>
      </c>
      <c r="F1110" s="43">
        <v>3</v>
      </c>
      <c r="G1110" s="43">
        <v>808.87</v>
      </c>
      <c r="H1110" s="45">
        <v>0.12</v>
      </c>
      <c r="I1110" s="43" t="s">
        <v>1829</v>
      </c>
      <c r="J1110" s="43">
        <v>2135.4168</v>
      </c>
    </row>
    <row r="1111" spans="1:10">
      <c r="A1111" s="43" t="s">
        <v>2935</v>
      </c>
      <c r="B1111" s="44">
        <v>45387</v>
      </c>
      <c r="C1111" s="43" t="s">
        <v>1062</v>
      </c>
      <c r="D1111" s="43" t="s">
        <v>1610</v>
      </c>
      <c r="E1111" s="43" t="s">
        <v>1761</v>
      </c>
      <c r="F1111" s="43">
        <v>3</v>
      </c>
      <c r="G1111" s="43">
        <v>826.15</v>
      </c>
      <c r="H1111" s="45">
        <v>0</v>
      </c>
      <c r="I1111" s="43" t="s">
        <v>1826</v>
      </c>
      <c r="J1111" s="43">
        <v>2478.4499999999998</v>
      </c>
    </row>
    <row r="1112" spans="1:10">
      <c r="A1112" s="43" t="s">
        <v>2936</v>
      </c>
      <c r="B1112" s="44">
        <v>45652</v>
      </c>
      <c r="C1112" s="43" t="s">
        <v>616</v>
      </c>
      <c r="D1112" s="43" t="s">
        <v>1596</v>
      </c>
      <c r="E1112" s="43" t="s">
        <v>1813</v>
      </c>
      <c r="F1112" s="43">
        <v>3</v>
      </c>
      <c r="G1112" s="43">
        <v>631.20000000000005</v>
      </c>
      <c r="H1112" s="45">
        <v>0.24</v>
      </c>
      <c r="I1112" s="43" t="s">
        <v>1824</v>
      </c>
      <c r="J1112" s="43">
        <v>1439.136</v>
      </c>
    </row>
    <row r="1113" spans="1:10">
      <c r="A1113" s="43" t="s">
        <v>2937</v>
      </c>
      <c r="B1113" s="44">
        <v>45316</v>
      </c>
      <c r="C1113" s="43" t="s">
        <v>872</v>
      </c>
      <c r="D1113" s="43" t="s">
        <v>1664</v>
      </c>
      <c r="E1113" s="43" t="s">
        <v>1789</v>
      </c>
      <c r="F1113" s="43">
        <v>1</v>
      </c>
      <c r="G1113" s="43">
        <v>937.01</v>
      </c>
      <c r="H1113" s="45">
        <v>7.0000000000000007E-2</v>
      </c>
      <c r="I1113" s="43" t="s">
        <v>1824</v>
      </c>
      <c r="J1113" s="43">
        <v>871.41929999999991</v>
      </c>
    </row>
    <row r="1114" spans="1:10">
      <c r="A1114" s="43" t="s">
        <v>2938</v>
      </c>
      <c r="B1114" s="44">
        <v>45316</v>
      </c>
      <c r="C1114" s="43" t="s">
        <v>508</v>
      </c>
      <c r="D1114" s="43" t="s">
        <v>1694</v>
      </c>
      <c r="E1114" s="43" t="s">
        <v>1773</v>
      </c>
      <c r="F1114" s="43">
        <v>2</v>
      </c>
      <c r="G1114" s="43">
        <v>644</v>
      </c>
      <c r="H1114" s="45">
        <v>0.04</v>
      </c>
      <c r="I1114" s="43" t="s">
        <v>1826</v>
      </c>
      <c r="J1114" s="43">
        <v>1236.48</v>
      </c>
    </row>
    <row r="1115" spans="1:10">
      <c r="A1115" s="43" t="s">
        <v>2939</v>
      </c>
      <c r="B1115" s="44">
        <v>45888</v>
      </c>
      <c r="C1115" s="43" t="s">
        <v>338</v>
      </c>
      <c r="D1115" s="43" t="s">
        <v>1730</v>
      </c>
      <c r="E1115" s="43" t="s">
        <v>1773</v>
      </c>
      <c r="F1115" s="43">
        <v>3</v>
      </c>
      <c r="G1115" s="43">
        <v>629.58000000000004</v>
      </c>
      <c r="H1115" s="45">
        <v>0.05</v>
      </c>
      <c r="I1115" s="43" t="s">
        <v>1824</v>
      </c>
      <c r="J1115" s="43">
        <v>1794.3030000000001</v>
      </c>
    </row>
    <row r="1116" spans="1:10">
      <c r="A1116" s="43" t="s">
        <v>2940</v>
      </c>
      <c r="B1116" s="44">
        <v>45791</v>
      </c>
      <c r="C1116" s="43" t="s">
        <v>1437</v>
      </c>
      <c r="D1116" s="43" t="s">
        <v>1722</v>
      </c>
      <c r="E1116" s="43" t="s">
        <v>1761</v>
      </c>
      <c r="F1116" s="43">
        <v>2</v>
      </c>
      <c r="G1116" s="43">
        <v>121.52</v>
      </c>
      <c r="H1116" s="45">
        <v>0.18</v>
      </c>
      <c r="I1116" s="43" t="s">
        <v>1829</v>
      </c>
      <c r="J1116" s="43">
        <v>199.2928</v>
      </c>
    </row>
    <row r="1117" spans="1:10">
      <c r="A1117" s="43" t="s">
        <v>2941</v>
      </c>
      <c r="B1117" s="44">
        <v>45420</v>
      </c>
      <c r="C1117" s="43" t="s">
        <v>1249</v>
      </c>
      <c r="D1117" s="43" t="s">
        <v>1678</v>
      </c>
      <c r="E1117" s="43" t="s">
        <v>1813</v>
      </c>
      <c r="F1117" s="43">
        <v>2</v>
      </c>
      <c r="G1117" s="43">
        <v>549.83000000000004</v>
      </c>
      <c r="H1117" s="45">
        <v>7.0000000000000007E-2</v>
      </c>
      <c r="I1117" s="43" t="s">
        <v>1826</v>
      </c>
      <c r="J1117" s="43">
        <v>1022.6838</v>
      </c>
    </row>
    <row r="1118" spans="1:10">
      <c r="A1118" s="43" t="s">
        <v>2942</v>
      </c>
      <c r="B1118" s="44">
        <v>45219</v>
      </c>
      <c r="C1118" s="43" t="s">
        <v>475</v>
      </c>
      <c r="D1118" s="43" t="s">
        <v>1574</v>
      </c>
      <c r="E1118" s="43" t="s">
        <v>1782</v>
      </c>
      <c r="F1118" s="43">
        <v>3</v>
      </c>
      <c r="G1118" s="43">
        <v>278.38</v>
      </c>
      <c r="H1118" s="45">
        <v>0.03</v>
      </c>
      <c r="I1118" s="43" t="s">
        <v>1824</v>
      </c>
      <c r="J1118" s="43">
        <v>810.08579999999995</v>
      </c>
    </row>
    <row r="1119" spans="1:10">
      <c r="A1119" s="43" t="s">
        <v>2943</v>
      </c>
      <c r="B1119" s="44">
        <v>45510</v>
      </c>
      <c r="C1119" s="43" t="s">
        <v>1355</v>
      </c>
      <c r="D1119" s="43" t="s">
        <v>1740</v>
      </c>
      <c r="E1119" s="43" t="s">
        <v>1766</v>
      </c>
      <c r="F1119" s="43">
        <v>4</v>
      </c>
      <c r="G1119" s="43">
        <v>723.66</v>
      </c>
      <c r="H1119" s="45">
        <v>0.03</v>
      </c>
      <c r="I1119" s="43" t="s">
        <v>1826</v>
      </c>
      <c r="J1119" s="43">
        <v>2807.8008</v>
      </c>
    </row>
    <row r="1120" spans="1:10">
      <c r="A1120" s="43" t="s">
        <v>2944</v>
      </c>
      <c r="B1120" s="44">
        <v>45687</v>
      </c>
      <c r="C1120" s="43" t="s">
        <v>669</v>
      </c>
      <c r="D1120" s="43" t="s">
        <v>1692</v>
      </c>
      <c r="E1120" s="43" t="s">
        <v>1786</v>
      </c>
      <c r="F1120" s="43">
        <v>1</v>
      </c>
      <c r="G1120" s="43">
        <v>724.74</v>
      </c>
      <c r="H1120" s="45">
        <v>0.15</v>
      </c>
      <c r="I1120" s="43" t="s">
        <v>1826</v>
      </c>
      <c r="J1120" s="43">
        <v>616.029</v>
      </c>
    </row>
    <row r="1121" spans="1:10">
      <c r="A1121" s="43" t="s">
        <v>2945</v>
      </c>
      <c r="B1121" s="44">
        <v>45271</v>
      </c>
      <c r="C1121" s="43" t="s">
        <v>1405</v>
      </c>
      <c r="D1121" s="43" t="s">
        <v>1590</v>
      </c>
      <c r="E1121" s="43" t="s">
        <v>1769</v>
      </c>
      <c r="F1121" s="43">
        <v>2</v>
      </c>
      <c r="G1121" s="43">
        <v>961.84</v>
      </c>
      <c r="H1121" s="45">
        <v>0.25</v>
      </c>
      <c r="I1121" s="43" t="s">
        <v>1826</v>
      </c>
      <c r="J1121" s="43">
        <v>1442.76</v>
      </c>
    </row>
    <row r="1122" spans="1:10">
      <c r="A1122" s="43" t="s">
        <v>2946</v>
      </c>
      <c r="B1122" s="44">
        <v>45446</v>
      </c>
      <c r="C1122" s="43" t="s">
        <v>89</v>
      </c>
      <c r="D1122" s="43" t="s">
        <v>1622</v>
      </c>
      <c r="E1122" s="43" t="s">
        <v>1804</v>
      </c>
      <c r="F1122" s="43">
        <v>4</v>
      </c>
      <c r="G1122" s="43">
        <v>21.12</v>
      </c>
      <c r="H1122" s="45">
        <v>0.18</v>
      </c>
      <c r="I1122" s="43" t="s">
        <v>1829</v>
      </c>
      <c r="J1122" s="43">
        <v>69.273600000000002</v>
      </c>
    </row>
    <row r="1123" spans="1:10">
      <c r="A1123" s="43" t="s">
        <v>2947</v>
      </c>
      <c r="B1123" s="44">
        <v>45579</v>
      </c>
      <c r="C1123" s="43" t="s">
        <v>1005</v>
      </c>
      <c r="D1123" s="43" t="s">
        <v>1543</v>
      </c>
      <c r="E1123" s="43" t="s">
        <v>1769</v>
      </c>
      <c r="F1123" s="43">
        <v>3</v>
      </c>
      <c r="G1123" s="43">
        <v>819.93</v>
      </c>
      <c r="H1123" s="45">
        <v>0.08</v>
      </c>
      <c r="I1123" s="43" t="s">
        <v>1826</v>
      </c>
      <c r="J1123" s="43">
        <v>2263.0068000000001</v>
      </c>
    </row>
    <row r="1124" spans="1:10">
      <c r="A1124" s="43" t="s">
        <v>2948</v>
      </c>
      <c r="B1124" s="44">
        <v>45725</v>
      </c>
      <c r="C1124" s="43" t="s">
        <v>932</v>
      </c>
      <c r="D1124" s="43" t="s">
        <v>1632</v>
      </c>
      <c r="E1124" s="43" t="s">
        <v>1752</v>
      </c>
      <c r="F1124" s="43">
        <v>2</v>
      </c>
      <c r="G1124" s="43">
        <v>700.95</v>
      </c>
      <c r="H1124" s="45">
        <v>0.18</v>
      </c>
      <c r="I1124" s="43" t="s">
        <v>1824</v>
      </c>
      <c r="J1124" s="43">
        <v>1149.558</v>
      </c>
    </row>
    <row r="1125" spans="1:10">
      <c r="A1125" s="43" t="s">
        <v>2949</v>
      </c>
      <c r="B1125" s="44">
        <v>45910</v>
      </c>
      <c r="C1125" s="43" t="s">
        <v>478</v>
      </c>
      <c r="D1125" s="43" t="s">
        <v>1582</v>
      </c>
      <c r="E1125" s="43" t="s">
        <v>1799</v>
      </c>
      <c r="F1125" s="43">
        <v>2</v>
      </c>
      <c r="G1125" s="43">
        <v>456.38</v>
      </c>
      <c r="H1125" s="45">
        <v>0.12</v>
      </c>
      <c r="I1125" s="43" t="s">
        <v>1824</v>
      </c>
      <c r="J1125" s="43">
        <v>803.22879999999998</v>
      </c>
    </row>
    <row r="1126" spans="1:10">
      <c r="A1126" s="43" t="s">
        <v>2950</v>
      </c>
      <c r="B1126" s="44">
        <v>45447</v>
      </c>
      <c r="C1126" s="43" t="s">
        <v>1130</v>
      </c>
      <c r="D1126" s="43" t="s">
        <v>1700</v>
      </c>
      <c r="E1126" s="43" t="s">
        <v>1799</v>
      </c>
      <c r="F1126" s="43">
        <v>3</v>
      </c>
      <c r="G1126" s="43">
        <v>291.05</v>
      </c>
      <c r="H1126" s="45">
        <v>0.3</v>
      </c>
      <c r="I1126" s="43" t="s">
        <v>1824</v>
      </c>
      <c r="J1126" s="43">
        <v>611.20500000000004</v>
      </c>
    </row>
    <row r="1127" spans="1:10">
      <c r="A1127" s="43" t="s">
        <v>2951</v>
      </c>
      <c r="B1127" s="44">
        <v>45307</v>
      </c>
      <c r="C1127" s="43" t="s">
        <v>749</v>
      </c>
      <c r="D1127" s="43" t="s">
        <v>1738</v>
      </c>
      <c r="E1127" s="43" t="s">
        <v>1801</v>
      </c>
      <c r="F1127" s="43">
        <v>2</v>
      </c>
      <c r="G1127" s="43">
        <v>463.52</v>
      </c>
      <c r="H1127" s="45">
        <v>0.27</v>
      </c>
      <c r="I1127" s="43" t="s">
        <v>1826</v>
      </c>
      <c r="J1127" s="43">
        <v>676.73919999999998</v>
      </c>
    </row>
    <row r="1128" spans="1:10">
      <c r="A1128" s="43" t="s">
        <v>2952</v>
      </c>
      <c r="B1128" s="44">
        <v>45653</v>
      </c>
      <c r="C1128" s="43" t="s">
        <v>1184</v>
      </c>
      <c r="D1128" s="43" t="s">
        <v>1543</v>
      </c>
      <c r="E1128" s="43" t="s">
        <v>1807</v>
      </c>
      <c r="F1128" s="43">
        <v>3</v>
      </c>
      <c r="G1128" s="43">
        <v>241.64</v>
      </c>
      <c r="H1128" s="45">
        <v>0.28999999999999998</v>
      </c>
      <c r="I1128" s="43" t="s">
        <v>1826</v>
      </c>
      <c r="J1128" s="43">
        <v>514.69319999999993</v>
      </c>
    </row>
    <row r="1129" spans="1:10">
      <c r="A1129" s="43" t="s">
        <v>2953</v>
      </c>
      <c r="B1129" s="44">
        <v>45817</v>
      </c>
      <c r="C1129" s="43" t="s">
        <v>1487</v>
      </c>
      <c r="D1129" s="43" t="s">
        <v>1608</v>
      </c>
      <c r="E1129" s="43" t="s">
        <v>1789</v>
      </c>
      <c r="F1129" s="43">
        <v>2</v>
      </c>
      <c r="G1129" s="43">
        <v>47.86</v>
      </c>
      <c r="H1129" s="45">
        <v>0.03</v>
      </c>
      <c r="I1129" s="43" t="s">
        <v>1826</v>
      </c>
      <c r="J1129" s="43">
        <v>92.848399999999998</v>
      </c>
    </row>
    <row r="1130" spans="1:10">
      <c r="A1130" s="43" t="s">
        <v>2954</v>
      </c>
      <c r="B1130" s="44">
        <v>45509</v>
      </c>
      <c r="C1130" s="43" t="s">
        <v>1080</v>
      </c>
      <c r="D1130" s="43" t="s">
        <v>1732</v>
      </c>
      <c r="E1130" s="43" t="s">
        <v>1766</v>
      </c>
      <c r="F1130" s="43">
        <v>1</v>
      </c>
      <c r="G1130" s="43">
        <v>805.07</v>
      </c>
      <c r="H1130" s="45">
        <v>0.06</v>
      </c>
      <c r="I1130" s="43" t="s">
        <v>1829</v>
      </c>
      <c r="J1130" s="43">
        <v>756.76580000000001</v>
      </c>
    </row>
    <row r="1131" spans="1:10">
      <c r="A1131" s="43" t="s">
        <v>2955</v>
      </c>
      <c r="B1131" s="44">
        <v>45753</v>
      </c>
      <c r="C1131" s="43" t="s">
        <v>1166</v>
      </c>
      <c r="D1131" s="43" t="s">
        <v>1616</v>
      </c>
      <c r="E1131" s="43" t="s">
        <v>1757</v>
      </c>
      <c r="F1131" s="43">
        <v>3</v>
      </c>
      <c r="G1131" s="43">
        <v>848.48</v>
      </c>
      <c r="H1131" s="45">
        <v>0</v>
      </c>
      <c r="I1131" s="43" t="s">
        <v>1829</v>
      </c>
      <c r="J1131" s="43">
        <v>2545.44</v>
      </c>
    </row>
    <row r="1132" spans="1:10">
      <c r="A1132" s="43" t="s">
        <v>2956</v>
      </c>
      <c r="B1132" s="44">
        <v>45512</v>
      </c>
      <c r="C1132" s="43" t="s">
        <v>782</v>
      </c>
      <c r="D1132" s="43" t="s">
        <v>1654</v>
      </c>
      <c r="E1132" s="43" t="s">
        <v>1782</v>
      </c>
      <c r="F1132" s="43">
        <v>2</v>
      </c>
      <c r="G1132" s="43">
        <v>568.95000000000005</v>
      </c>
      <c r="H1132" s="45">
        <v>0.22</v>
      </c>
      <c r="I1132" s="43" t="s">
        <v>1824</v>
      </c>
      <c r="J1132" s="43">
        <v>887.56200000000013</v>
      </c>
    </row>
    <row r="1133" spans="1:10">
      <c r="A1133" s="43" t="s">
        <v>2957</v>
      </c>
      <c r="B1133" s="44">
        <v>45764</v>
      </c>
      <c r="C1133" s="43" t="s">
        <v>541</v>
      </c>
      <c r="D1133" s="43" t="s">
        <v>1654</v>
      </c>
      <c r="E1133" s="43" t="s">
        <v>1792</v>
      </c>
      <c r="F1133" s="43">
        <v>3</v>
      </c>
      <c r="G1133" s="43">
        <v>269.83999999999997</v>
      </c>
      <c r="H1133" s="45">
        <v>0.05</v>
      </c>
      <c r="I1133" s="43" t="s">
        <v>1826</v>
      </c>
      <c r="J1133" s="43">
        <v>769.04399999999998</v>
      </c>
    </row>
    <row r="1134" spans="1:10">
      <c r="A1134" s="43" t="s">
        <v>2958</v>
      </c>
      <c r="B1134" s="44">
        <v>45746</v>
      </c>
      <c r="C1134" s="43" t="s">
        <v>975</v>
      </c>
      <c r="D1134" s="43" t="s">
        <v>1672</v>
      </c>
      <c r="E1134" s="43" t="s">
        <v>1797</v>
      </c>
      <c r="F1134" s="43">
        <v>4</v>
      </c>
      <c r="G1134" s="43">
        <v>267.36</v>
      </c>
      <c r="H1134" s="45">
        <v>0.27</v>
      </c>
      <c r="I1134" s="43" t="s">
        <v>1826</v>
      </c>
      <c r="J1134" s="43">
        <v>780.69119999999998</v>
      </c>
    </row>
    <row r="1135" spans="1:10">
      <c r="A1135" s="43" t="s">
        <v>2959</v>
      </c>
      <c r="B1135" s="44">
        <v>45647</v>
      </c>
      <c r="C1135" s="43" t="s">
        <v>399</v>
      </c>
      <c r="D1135" s="43" t="s">
        <v>1622</v>
      </c>
      <c r="E1135" s="43" t="s">
        <v>1757</v>
      </c>
      <c r="F1135" s="43">
        <v>1</v>
      </c>
      <c r="G1135" s="43">
        <v>438.41</v>
      </c>
      <c r="H1135" s="45">
        <v>0.09</v>
      </c>
      <c r="I1135" s="43" t="s">
        <v>1824</v>
      </c>
      <c r="J1135" s="43">
        <v>398.95310000000012</v>
      </c>
    </row>
    <row r="1136" spans="1:10">
      <c r="A1136" s="43" t="s">
        <v>2960</v>
      </c>
      <c r="B1136" s="44">
        <v>45443</v>
      </c>
      <c r="C1136" s="43" t="s">
        <v>547</v>
      </c>
      <c r="D1136" s="43" t="s">
        <v>1650</v>
      </c>
      <c r="E1136" s="43" t="s">
        <v>1810</v>
      </c>
      <c r="F1136" s="43">
        <v>2</v>
      </c>
      <c r="G1136" s="43">
        <v>86.72</v>
      </c>
      <c r="H1136" s="45">
        <v>0.28000000000000003</v>
      </c>
      <c r="I1136" s="43" t="s">
        <v>1829</v>
      </c>
      <c r="J1136" s="43">
        <v>124.8768</v>
      </c>
    </row>
    <row r="1137" spans="1:10">
      <c r="A1137" s="43" t="s">
        <v>2961</v>
      </c>
      <c r="B1137" s="44">
        <v>45722</v>
      </c>
      <c r="C1137" s="43" t="s">
        <v>1319</v>
      </c>
      <c r="D1137" s="43" t="s">
        <v>1726</v>
      </c>
      <c r="E1137" s="43" t="s">
        <v>1776</v>
      </c>
      <c r="F1137" s="43">
        <v>4</v>
      </c>
      <c r="G1137" s="43">
        <v>630.21</v>
      </c>
      <c r="H1137" s="45">
        <v>0.14000000000000001</v>
      </c>
      <c r="I1137" s="43" t="s">
        <v>1829</v>
      </c>
      <c r="J1137" s="43">
        <v>2167.9223999999999</v>
      </c>
    </row>
    <row r="1138" spans="1:10">
      <c r="A1138" s="43" t="s">
        <v>2962</v>
      </c>
      <c r="B1138" s="44">
        <v>45575</v>
      </c>
      <c r="C1138" s="43" t="s">
        <v>1124</v>
      </c>
      <c r="D1138" s="43" t="s">
        <v>1666</v>
      </c>
      <c r="E1138" s="43" t="s">
        <v>1776</v>
      </c>
      <c r="F1138" s="43">
        <v>3</v>
      </c>
      <c r="G1138" s="43">
        <v>180.84</v>
      </c>
      <c r="H1138" s="45">
        <v>0.03</v>
      </c>
      <c r="I1138" s="43" t="s">
        <v>1826</v>
      </c>
      <c r="J1138" s="43">
        <v>526.24439999999993</v>
      </c>
    </row>
    <row r="1139" spans="1:10">
      <c r="A1139" s="43" t="s">
        <v>2963</v>
      </c>
      <c r="B1139" s="44">
        <v>45441</v>
      </c>
      <c r="C1139" s="43" t="s">
        <v>27</v>
      </c>
      <c r="D1139" s="43" t="s">
        <v>1676</v>
      </c>
      <c r="E1139" s="43" t="s">
        <v>1804</v>
      </c>
      <c r="F1139" s="43">
        <v>1</v>
      </c>
      <c r="G1139" s="43">
        <v>453.41</v>
      </c>
      <c r="H1139" s="45">
        <v>0.04</v>
      </c>
      <c r="I1139" s="43" t="s">
        <v>1829</v>
      </c>
      <c r="J1139" s="43">
        <v>435.27359999999999</v>
      </c>
    </row>
    <row r="1140" spans="1:10">
      <c r="A1140" s="43" t="s">
        <v>2964</v>
      </c>
      <c r="B1140" s="44">
        <v>45940</v>
      </c>
      <c r="C1140" s="43" t="s">
        <v>103</v>
      </c>
      <c r="D1140" s="43" t="s">
        <v>1650</v>
      </c>
      <c r="E1140" s="43" t="s">
        <v>1776</v>
      </c>
      <c r="F1140" s="43">
        <v>1</v>
      </c>
      <c r="G1140" s="43">
        <v>629.09</v>
      </c>
      <c r="H1140" s="45">
        <v>0.02</v>
      </c>
      <c r="I1140" s="43" t="s">
        <v>1824</v>
      </c>
      <c r="J1140" s="43">
        <v>616.50819999999999</v>
      </c>
    </row>
    <row r="1141" spans="1:10">
      <c r="A1141" s="43" t="s">
        <v>2965</v>
      </c>
      <c r="B1141" s="44">
        <v>45518</v>
      </c>
      <c r="C1141" s="43" t="s">
        <v>97</v>
      </c>
      <c r="D1141" s="43" t="s">
        <v>1702</v>
      </c>
      <c r="E1141" s="43" t="s">
        <v>1761</v>
      </c>
      <c r="F1141" s="43">
        <v>2</v>
      </c>
      <c r="G1141" s="43">
        <v>257.45</v>
      </c>
      <c r="H1141" s="45">
        <v>0</v>
      </c>
      <c r="I1141" s="43" t="s">
        <v>1829</v>
      </c>
      <c r="J1141" s="43">
        <v>514.9</v>
      </c>
    </row>
    <row r="1142" spans="1:10">
      <c r="A1142" s="43" t="s">
        <v>2966</v>
      </c>
      <c r="B1142" s="44">
        <v>45861</v>
      </c>
      <c r="C1142" s="43" t="s">
        <v>592</v>
      </c>
      <c r="D1142" s="43" t="s">
        <v>1616</v>
      </c>
      <c r="E1142" s="43" t="s">
        <v>1801</v>
      </c>
      <c r="F1142" s="43">
        <v>2</v>
      </c>
      <c r="G1142" s="43">
        <v>696.61</v>
      </c>
      <c r="H1142" s="45">
        <v>0.17</v>
      </c>
      <c r="I1142" s="43" t="s">
        <v>1826</v>
      </c>
      <c r="J1142" s="43">
        <v>1156.3725999999999</v>
      </c>
    </row>
    <row r="1143" spans="1:10">
      <c r="A1143" s="43" t="s">
        <v>2967</v>
      </c>
      <c r="B1143" s="44">
        <v>45416</v>
      </c>
      <c r="C1143" s="43" t="s">
        <v>1166</v>
      </c>
      <c r="D1143" s="43" t="s">
        <v>1640</v>
      </c>
      <c r="E1143" s="43" t="s">
        <v>1779</v>
      </c>
      <c r="F1143" s="43">
        <v>2</v>
      </c>
      <c r="G1143" s="43">
        <v>143.79</v>
      </c>
      <c r="H1143" s="45">
        <v>0.1</v>
      </c>
      <c r="I1143" s="43" t="s">
        <v>1826</v>
      </c>
      <c r="J1143" s="43">
        <v>258.822</v>
      </c>
    </row>
    <row r="1144" spans="1:10">
      <c r="A1144" s="43" t="s">
        <v>2968</v>
      </c>
      <c r="B1144" s="44">
        <v>45608</v>
      </c>
      <c r="C1144" s="43" t="s">
        <v>937</v>
      </c>
      <c r="D1144" s="43" t="s">
        <v>1714</v>
      </c>
      <c r="E1144" s="43" t="s">
        <v>1757</v>
      </c>
      <c r="F1144" s="43">
        <v>3</v>
      </c>
      <c r="G1144" s="43">
        <v>460.93</v>
      </c>
      <c r="H1144" s="45">
        <v>0.19</v>
      </c>
      <c r="I1144" s="43" t="s">
        <v>1829</v>
      </c>
      <c r="J1144" s="43">
        <v>1120.0599</v>
      </c>
    </row>
    <row r="1145" spans="1:10">
      <c r="A1145" s="43" t="s">
        <v>2969</v>
      </c>
      <c r="B1145" s="44">
        <v>45301</v>
      </c>
      <c r="C1145" s="43" t="s">
        <v>1533</v>
      </c>
      <c r="D1145" s="43" t="s">
        <v>1604</v>
      </c>
      <c r="E1145" s="43" t="s">
        <v>1786</v>
      </c>
      <c r="F1145" s="43">
        <v>2</v>
      </c>
      <c r="G1145" s="43">
        <v>67.55</v>
      </c>
      <c r="H1145" s="45">
        <v>0.03</v>
      </c>
      <c r="I1145" s="43" t="s">
        <v>1824</v>
      </c>
      <c r="J1145" s="43">
        <v>131.047</v>
      </c>
    </row>
    <row r="1146" spans="1:10">
      <c r="A1146" s="43" t="s">
        <v>2970</v>
      </c>
      <c r="B1146" s="44">
        <v>45433</v>
      </c>
      <c r="C1146" s="43" t="s">
        <v>684</v>
      </c>
      <c r="D1146" s="43" t="s">
        <v>1646</v>
      </c>
      <c r="E1146" s="43" t="s">
        <v>1757</v>
      </c>
      <c r="F1146" s="43">
        <v>3</v>
      </c>
      <c r="G1146" s="43">
        <v>803.31</v>
      </c>
      <c r="H1146" s="45">
        <v>0.1</v>
      </c>
      <c r="I1146" s="43" t="s">
        <v>1826</v>
      </c>
      <c r="J1146" s="43">
        <v>2168.9369999999999</v>
      </c>
    </row>
    <row r="1147" spans="1:10">
      <c r="A1147" s="43" t="s">
        <v>2971</v>
      </c>
      <c r="B1147" s="44">
        <v>45821</v>
      </c>
      <c r="C1147" s="43" t="s">
        <v>1340</v>
      </c>
      <c r="D1147" s="43" t="s">
        <v>1580</v>
      </c>
      <c r="E1147" s="43" t="s">
        <v>1797</v>
      </c>
      <c r="F1147" s="43">
        <v>4</v>
      </c>
      <c r="G1147" s="43">
        <v>254.71</v>
      </c>
      <c r="H1147" s="45">
        <v>0.2</v>
      </c>
      <c r="I1147" s="43" t="s">
        <v>1829</v>
      </c>
      <c r="J1147" s="43">
        <v>815.07200000000012</v>
      </c>
    </row>
    <row r="1148" spans="1:10">
      <c r="A1148" s="43" t="s">
        <v>2972</v>
      </c>
      <c r="B1148" s="44">
        <v>45508</v>
      </c>
      <c r="C1148" s="43" t="s">
        <v>195</v>
      </c>
      <c r="D1148" s="43" t="s">
        <v>1648</v>
      </c>
      <c r="E1148" s="43" t="s">
        <v>1769</v>
      </c>
      <c r="F1148" s="43">
        <v>4</v>
      </c>
      <c r="G1148" s="43">
        <v>594.89</v>
      </c>
      <c r="H1148" s="45">
        <v>0.3</v>
      </c>
      <c r="I1148" s="43" t="s">
        <v>1826</v>
      </c>
      <c r="J1148" s="43">
        <v>1665.692</v>
      </c>
    </row>
    <row r="1149" spans="1:10">
      <c r="A1149" s="43" t="s">
        <v>2973</v>
      </c>
      <c r="B1149" s="44">
        <v>45854</v>
      </c>
      <c r="C1149" s="43" t="s">
        <v>711</v>
      </c>
      <c r="D1149" s="43" t="s">
        <v>1730</v>
      </c>
      <c r="E1149" s="43" t="s">
        <v>1752</v>
      </c>
      <c r="F1149" s="43">
        <v>2</v>
      </c>
      <c r="G1149" s="43">
        <v>844.31</v>
      </c>
      <c r="H1149" s="45">
        <v>7.0000000000000007E-2</v>
      </c>
      <c r="I1149" s="43" t="s">
        <v>1826</v>
      </c>
      <c r="J1149" s="43">
        <v>1570.4166</v>
      </c>
    </row>
    <row r="1150" spans="1:10">
      <c r="A1150" s="43" t="s">
        <v>2974</v>
      </c>
      <c r="B1150" s="44">
        <v>45569</v>
      </c>
      <c r="C1150" s="43" t="s">
        <v>458</v>
      </c>
      <c r="D1150" s="43" t="s">
        <v>1578</v>
      </c>
      <c r="E1150" s="43" t="s">
        <v>1776</v>
      </c>
      <c r="F1150" s="43">
        <v>4</v>
      </c>
      <c r="G1150" s="43">
        <v>101.33</v>
      </c>
      <c r="H1150" s="45">
        <v>0</v>
      </c>
      <c r="I1150" s="43" t="s">
        <v>1824</v>
      </c>
      <c r="J1150" s="43">
        <v>405.32</v>
      </c>
    </row>
    <row r="1151" spans="1:10">
      <c r="A1151" s="43" t="s">
        <v>2975</v>
      </c>
      <c r="B1151" s="44">
        <v>45824</v>
      </c>
      <c r="C1151" s="43" t="s">
        <v>449</v>
      </c>
      <c r="D1151" s="43" t="s">
        <v>1600</v>
      </c>
      <c r="E1151" s="43" t="s">
        <v>1782</v>
      </c>
      <c r="F1151" s="43">
        <v>3</v>
      </c>
      <c r="G1151" s="43">
        <v>922.56</v>
      </c>
      <c r="H1151" s="45">
        <v>0.18</v>
      </c>
      <c r="I1151" s="43" t="s">
        <v>1826</v>
      </c>
      <c r="J1151" s="43">
        <v>2269.4976000000001</v>
      </c>
    </row>
    <row r="1152" spans="1:10">
      <c r="A1152" s="43" t="s">
        <v>2976</v>
      </c>
      <c r="B1152" s="44">
        <v>45352</v>
      </c>
      <c r="C1152" s="43" t="s">
        <v>1340</v>
      </c>
      <c r="D1152" s="43" t="s">
        <v>1624</v>
      </c>
      <c r="E1152" s="43" t="s">
        <v>1799</v>
      </c>
      <c r="F1152" s="43">
        <v>4</v>
      </c>
      <c r="G1152" s="43">
        <v>867.19</v>
      </c>
      <c r="H1152" s="45">
        <v>7.0000000000000007E-2</v>
      </c>
      <c r="I1152" s="43" t="s">
        <v>1829</v>
      </c>
      <c r="J1152" s="43">
        <v>3225.9468000000002</v>
      </c>
    </row>
    <row r="1153" spans="1:10">
      <c r="A1153" s="43" t="s">
        <v>2977</v>
      </c>
      <c r="B1153" s="44">
        <v>45454</v>
      </c>
      <c r="C1153" s="43" t="s">
        <v>36</v>
      </c>
      <c r="D1153" s="43" t="s">
        <v>1714</v>
      </c>
      <c r="E1153" s="43" t="s">
        <v>1807</v>
      </c>
      <c r="F1153" s="43">
        <v>3</v>
      </c>
      <c r="G1153" s="43">
        <v>816.87</v>
      </c>
      <c r="H1153" s="45">
        <v>0.14000000000000001</v>
      </c>
      <c r="I1153" s="43" t="s">
        <v>1826</v>
      </c>
      <c r="J1153" s="43">
        <v>2107.5246000000002</v>
      </c>
    </row>
    <row r="1154" spans="1:10">
      <c r="A1154" s="43" t="s">
        <v>2978</v>
      </c>
      <c r="B1154" s="44">
        <v>45924</v>
      </c>
      <c r="C1154" s="43" t="s">
        <v>1478</v>
      </c>
      <c r="D1154" s="43" t="s">
        <v>1678</v>
      </c>
      <c r="E1154" s="43" t="s">
        <v>1766</v>
      </c>
      <c r="F1154" s="43">
        <v>3</v>
      </c>
      <c r="G1154" s="43">
        <v>258.06</v>
      </c>
      <c r="H1154" s="45">
        <v>0</v>
      </c>
      <c r="I1154" s="43" t="s">
        <v>1826</v>
      </c>
      <c r="J1154" s="43">
        <v>774.18000000000006</v>
      </c>
    </row>
    <row r="1155" spans="1:10">
      <c r="A1155" s="43" t="s">
        <v>2979</v>
      </c>
      <c r="B1155" s="44">
        <v>45694</v>
      </c>
      <c r="C1155" s="43" t="s">
        <v>984</v>
      </c>
      <c r="D1155" s="43" t="s">
        <v>1624</v>
      </c>
      <c r="E1155" s="43" t="s">
        <v>1799</v>
      </c>
      <c r="F1155" s="43">
        <v>2</v>
      </c>
      <c r="G1155" s="43">
        <v>574.58000000000004</v>
      </c>
      <c r="H1155" s="45">
        <v>0.06</v>
      </c>
      <c r="I1155" s="43" t="s">
        <v>1824</v>
      </c>
      <c r="J1155" s="43">
        <v>1080.2103999999999</v>
      </c>
    </row>
    <row r="1156" spans="1:10">
      <c r="A1156" s="43" t="s">
        <v>2980</v>
      </c>
      <c r="B1156" s="44">
        <v>45587</v>
      </c>
      <c r="C1156" s="43" t="s">
        <v>97</v>
      </c>
      <c r="D1156" s="43" t="s">
        <v>1714</v>
      </c>
      <c r="E1156" s="43" t="s">
        <v>1776</v>
      </c>
      <c r="F1156" s="43">
        <v>2</v>
      </c>
      <c r="G1156" s="43">
        <v>472.18</v>
      </c>
      <c r="H1156" s="45">
        <v>0.27</v>
      </c>
      <c r="I1156" s="43" t="s">
        <v>1826</v>
      </c>
      <c r="J1156" s="43">
        <v>689.38279999999997</v>
      </c>
    </row>
    <row r="1157" spans="1:10">
      <c r="A1157" s="43" t="s">
        <v>2981</v>
      </c>
      <c r="B1157" s="44">
        <v>45556</v>
      </c>
      <c r="C1157" s="43" t="s">
        <v>1068</v>
      </c>
      <c r="D1157" s="43" t="s">
        <v>1630</v>
      </c>
      <c r="E1157" s="43" t="s">
        <v>1773</v>
      </c>
      <c r="F1157" s="43">
        <v>2</v>
      </c>
      <c r="G1157" s="43">
        <v>20.47</v>
      </c>
      <c r="H1157" s="45">
        <v>0.12</v>
      </c>
      <c r="I1157" s="43" t="s">
        <v>1829</v>
      </c>
      <c r="J1157" s="43">
        <v>36.027200000000001</v>
      </c>
    </row>
    <row r="1158" spans="1:10">
      <c r="A1158" s="43" t="s">
        <v>2982</v>
      </c>
      <c r="B1158" s="44">
        <v>45923</v>
      </c>
      <c r="C1158" s="43" t="s">
        <v>100</v>
      </c>
      <c r="D1158" s="43" t="s">
        <v>1592</v>
      </c>
      <c r="E1158" s="43" t="s">
        <v>1779</v>
      </c>
      <c r="F1158" s="43">
        <v>3</v>
      </c>
      <c r="G1158" s="43">
        <v>235.41</v>
      </c>
      <c r="H1158" s="45">
        <v>0.15</v>
      </c>
      <c r="I1158" s="43" t="s">
        <v>1826</v>
      </c>
      <c r="J1158" s="43">
        <v>600.29549999999995</v>
      </c>
    </row>
    <row r="1159" spans="1:10">
      <c r="A1159" s="43" t="s">
        <v>2983</v>
      </c>
      <c r="B1159" s="44">
        <v>45811</v>
      </c>
      <c r="C1159" s="43" t="s">
        <v>740</v>
      </c>
      <c r="D1159" s="43" t="s">
        <v>1704</v>
      </c>
      <c r="E1159" s="43" t="s">
        <v>1779</v>
      </c>
      <c r="F1159" s="43">
        <v>3</v>
      </c>
      <c r="G1159" s="43">
        <v>744.9</v>
      </c>
      <c r="H1159" s="45">
        <v>0.27</v>
      </c>
      <c r="I1159" s="43" t="s">
        <v>1826</v>
      </c>
      <c r="J1159" s="43">
        <v>1631.3309999999999</v>
      </c>
    </row>
    <row r="1160" spans="1:10">
      <c r="A1160" s="43" t="s">
        <v>2984</v>
      </c>
      <c r="B1160" s="44">
        <v>45559</v>
      </c>
      <c r="C1160" s="43" t="s">
        <v>181</v>
      </c>
      <c r="D1160" s="43" t="s">
        <v>1584</v>
      </c>
      <c r="E1160" s="43" t="s">
        <v>1766</v>
      </c>
      <c r="F1160" s="43">
        <v>2</v>
      </c>
      <c r="G1160" s="43">
        <v>382.2</v>
      </c>
      <c r="H1160" s="45">
        <v>0.15</v>
      </c>
      <c r="I1160" s="43" t="s">
        <v>1824</v>
      </c>
      <c r="J1160" s="43">
        <v>649.74</v>
      </c>
    </row>
    <row r="1161" spans="1:10">
      <c r="A1161" s="43" t="s">
        <v>2985</v>
      </c>
      <c r="B1161" s="44">
        <v>45881</v>
      </c>
      <c r="C1161" s="43" t="s">
        <v>1086</v>
      </c>
      <c r="D1161" s="43" t="s">
        <v>1728</v>
      </c>
      <c r="E1161" s="43" t="s">
        <v>1804</v>
      </c>
      <c r="F1161" s="43">
        <v>1</v>
      </c>
      <c r="G1161" s="43">
        <v>269.25</v>
      </c>
      <c r="H1161" s="45">
        <v>0.14000000000000001</v>
      </c>
      <c r="I1161" s="43" t="s">
        <v>1826</v>
      </c>
      <c r="J1161" s="43">
        <v>231.55500000000001</v>
      </c>
    </row>
    <row r="1162" spans="1:10">
      <c r="A1162" s="43" t="s">
        <v>2986</v>
      </c>
      <c r="B1162" s="44">
        <v>45367</v>
      </c>
      <c r="C1162" s="43" t="s">
        <v>1142</v>
      </c>
      <c r="D1162" s="43" t="s">
        <v>1608</v>
      </c>
      <c r="E1162" s="43" t="s">
        <v>1792</v>
      </c>
      <c r="F1162" s="43">
        <v>2</v>
      </c>
      <c r="G1162" s="43">
        <v>723.75</v>
      </c>
      <c r="H1162" s="45">
        <v>0.03</v>
      </c>
      <c r="I1162" s="43" t="s">
        <v>1826</v>
      </c>
      <c r="J1162" s="43">
        <v>1404.075</v>
      </c>
    </row>
    <row r="1163" spans="1:10">
      <c r="A1163" s="43" t="s">
        <v>2987</v>
      </c>
      <c r="B1163" s="44">
        <v>45832</v>
      </c>
      <c r="C1163" s="43" t="s">
        <v>893</v>
      </c>
      <c r="D1163" s="43" t="s">
        <v>1586</v>
      </c>
      <c r="E1163" s="43" t="s">
        <v>1813</v>
      </c>
      <c r="F1163" s="43">
        <v>4</v>
      </c>
      <c r="G1163" s="43">
        <v>58.92</v>
      </c>
      <c r="H1163" s="45">
        <v>0.18</v>
      </c>
      <c r="I1163" s="43" t="s">
        <v>1824</v>
      </c>
      <c r="J1163" s="43">
        <v>193.2576</v>
      </c>
    </row>
    <row r="1164" spans="1:10">
      <c r="A1164" s="43" t="s">
        <v>2988</v>
      </c>
      <c r="B1164" s="44">
        <v>45438</v>
      </c>
      <c r="C1164" s="43" t="s">
        <v>619</v>
      </c>
      <c r="D1164" s="43" t="s">
        <v>1690</v>
      </c>
      <c r="E1164" s="43" t="s">
        <v>1789</v>
      </c>
      <c r="F1164" s="43">
        <v>2</v>
      </c>
      <c r="G1164" s="43">
        <v>913.08</v>
      </c>
      <c r="H1164" s="45">
        <v>0.26</v>
      </c>
      <c r="I1164" s="43" t="s">
        <v>1824</v>
      </c>
      <c r="J1164" s="43">
        <v>1351.3584000000001</v>
      </c>
    </row>
    <row r="1165" spans="1:10">
      <c r="A1165" s="43" t="s">
        <v>2989</v>
      </c>
      <c r="B1165" s="44">
        <v>45691</v>
      </c>
      <c r="C1165" s="43" t="s">
        <v>776</v>
      </c>
      <c r="D1165" s="43" t="s">
        <v>1710</v>
      </c>
      <c r="E1165" s="43" t="s">
        <v>1757</v>
      </c>
      <c r="F1165" s="43">
        <v>1</v>
      </c>
      <c r="G1165" s="43">
        <v>791.83</v>
      </c>
      <c r="H1165" s="45">
        <v>0.28000000000000003</v>
      </c>
      <c r="I1165" s="43" t="s">
        <v>1826</v>
      </c>
      <c r="J1165" s="43">
        <v>570.11760000000004</v>
      </c>
    </row>
    <row r="1166" spans="1:10">
      <c r="A1166" s="43" t="s">
        <v>2990</v>
      </c>
      <c r="B1166" s="44">
        <v>45506</v>
      </c>
      <c r="C1166" s="43" t="s">
        <v>1452</v>
      </c>
      <c r="D1166" s="43" t="s">
        <v>1551</v>
      </c>
      <c r="E1166" s="43" t="s">
        <v>1801</v>
      </c>
      <c r="F1166" s="43">
        <v>1</v>
      </c>
      <c r="G1166" s="43">
        <v>74.290000000000006</v>
      </c>
      <c r="H1166" s="45">
        <v>0.3</v>
      </c>
      <c r="I1166" s="43" t="s">
        <v>1829</v>
      </c>
      <c r="J1166" s="43">
        <v>52.003</v>
      </c>
    </row>
    <row r="1167" spans="1:10">
      <c r="A1167" s="43" t="s">
        <v>2991</v>
      </c>
      <c r="B1167" s="44">
        <v>45251</v>
      </c>
      <c r="C1167" s="43" t="s">
        <v>779</v>
      </c>
      <c r="D1167" s="43" t="s">
        <v>1618</v>
      </c>
      <c r="E1167" s="43" t="s">
        <v>1752</v>
      </c>
      <c r="F1167" s="43">
        <v>2</v>
      </c>
      <c r="G1167" s="43">
        <v>961.68</v>
      </c>
      <c r="H1167" s="45">
        <v>0.27</v>
      </c>
      <c r="I1167" s="43" t="s">
        <v>1826</v>
      </c>
      <c r="J1167" s="43">
        <v>1404.0527999999999</v>
      </c>
    </row>
    <row r="1168" spans="1:10">
      <c r="A1168" s="43" t="s">
        <v>2992</v>
      </c>
      <c r="B1168" s="44">
        <v>45722</v>
      </c>
      <c r="C1168" s="43" t="s">
        <v>1518</v>
      </c>
      <c r="D1168" s="43" t="s">
        <v>1586</v>
      </c>
      <c r="E1168" s="43" t="s">
        <v>1799</v>
      </c>
      <c r="F1168" s="43">
        <v>1</v>
      </c>
      <c r="G1168" s="43">
        <v>90.72</v>
      </c>
      <c r="H1168" s="45">
        <v>0.1</v>
      </c>
      <c r="I1168" s="43" t="s">
        <v>1826</v>
      </c>
      <c r="J1168" s="43">
        <v>81.647999999999996</v>
      </c>
    </row>
    <row r="1169" spans="1:10">
      <c r="A1169" s="43" t="s">
        <v>2993</v>
      </c>
      <c r="B1169" s="44">
        <v>45689</v>
      </c>
      <c r="C1169" s="43" t="s">
        <v>224</v>
      </c>
      <c r="D1169" s="43" t="s">
        <v>1664</v>
      </c>
      <c r="E1169" s="43" t="s">
        <v>1779</v>
      </c>
      <c r="F1169" s="43">
        <v>1</v>
      </c>
      <c r="G1169" s="43">
        <v>458.69</v>
      </c>
      <c r="H1169" s="45">
        <v>0.16</v>
      </c>
      <c r="I1169" s="43" t="s">
        <v>1826</v>
      </c>
      <c r="J1169" s="43">
        <v>385.2996</v>
      </c>
    </row>
    <row r="1170" spans="1:10">
      <c r="A1170" s="43" t="s">
        <v>2994</v>
      </c>
      <c r="B1170" s="44">
        <v>45346</v>
      </c>
      <c r="C1170" s="43" t="s">
        <v>743</v>
      </c>
      <c r="D1170" s="43" t="s">
        <v>1616</v>
      </c>
      <c r="E1170" s="43" t="s">
        <v>1779</v>
      </c>
      <c r="F1170" s="43">
        <v>1</v>
      </c>
      <c r="G1170" s="43">
        <v>168.29</v>
      </c>
      <c r="H1170" s="45">
        <v>0.05</v>
      </c>
      <c r="I1170" s="43" t="s">
        <v>1826</v>
      </c>
      <c r="J1170" s="43">
        <v>159.87549999999999</v>
      </c>
    </row>
    <row r="1171" spans="1:10">
      <c r="A1171" s="43" t="s">
        <v>2995</v>
      </c>
      <c r="B1171" s="44">
        <v>45549</v>
      </c>
      <c r="C1171" s="43" t="s">
        <v>687</v>
      </c>
      <c r="D1171" s="43" t="s">
        <v>1582</v>
      </c>
      <c r="E1171" s="43" t="s">
        <v>1807</v>
      </c>
      <c r="F1171" s="43">
        <v>1</v>
      </c>
      <c r="G1171" s="43">
        <v>391.77</v>
      </c>
      <c r="H1171" s="45">
        <v>0.1</v>
      </c>
      <c r="I1171" s="43" t="s">
        <v>1826</v>
      </c>
      <c r="J1171" s="43">
        <v>352.59300000000002</v>
      </c>
    </row>
    <row r="1172" spans="1:10">
      <c r="A1172" s="43" t="s">
        <v>2996</v>
      </c>
      <c r="B1172" s="44">
        <v>45900</v>
      </c>
      <c r="C1172" s="43" t="s">
        <v>1077</v>
      </c>
      <c r="D1172" s="43" t="s">
        <v>1572</v>
      </c>
      <c r="E1172" s="43" t="s">
        <v>1799</v>
      </c>
      <c r="F1172" s="43">
        <v>1</v>
      </c>
      <c r="G1172" s="43">
        <v>424.83</v>
      </c>
      <c r="H1172" s="45">
        <v>0.05</v>
      </c>
      <c r="I1172" s="43" t="s">
        <v>1829</v>
      </c>
      <c r="J1172" s="43">
        <v>403.58850000000001</v>
      </c>
    </row>
    <row r="1173" spans="1:10">
      <c r="A1173" s="43" t="s">
        <v>2997</v>
      </c>
      <c r="B1173" s="44">
        <v>45308</v>
      </c>
      <c r="C1173" s="43" t="s">
        <v>202</v>
      </c>
      <c r="D1173" s="43" t="s">
        <v>1570</v>
      </c>
      <c r="E1173" s="43" t="s">
        <v>1766</v>
      </c>
      <c r="F1173" s="43">
        <v>1</v>
      </c>
      <c r="G1173" s="43">
        <v>499.46</v>
      </c>
      <c r="H1173" s="45">
        <v>0.1</v>
      </c>
      <c r="I1173" s="43" t="s">
        <v>1824</v>
      </c>
      <c r="J1173" s="43">
        <v>449.51400000000001</v>
      </c>
    </row>
    <row r="1174" spans="1:10">
      <c r="A1174" s="43" t="s">
        <v>2998</v>
      </c>
      <c r="B1174" s="44">
        <v>45336</v>
      </c>
      <c r="C1174" s="43" t="s">
        <v>85</v>
      </c>
      <c r="D1174" s="43" t="s">
        <v>1746</v>
      </c>
      <c r="E1174" s="43" t="s">
        <v>1757</v>
      </c>
      <c r="F1174" s="43">
        <v>2</v>
      </c>
      <c r="G1174" s="43">
        <v>698.34</v>
      </c>
      <c r="H1174" s="45">
        <v>0.15</v>
      </c>
      <c r="I1174" s="43" t="s">
        <v>1826</v>
      </c>
      <c r="J1174" s="43">
        <v>1187.1780000000001</v>
      </c>
    </row>
    <row r="1175" spans="1:10">
      <c r="A1175" s="43" t="s">
        <v>2999</v>
      </c>
      <c r="B1175" s="44">
        <v>45213</v>
      </c>
      <c r="C1175" s="43" t="s">
        <v>899</v>
      </c>
      <c r="D1175" s="43" t="s">
        <v>1660</v>
      </c>
      <c r="E1175" s="43" t="s">
        <v>1804</v>
      </c>
      <c r="F1175" s="43">
        <v>2</v>
      </c>
      <c r="G1175" s="43">
        <v>805.08</v>
      </c>
      <c r="H1175" s="45">
        <v>0.27</v>
      </c>
      <c r="I1175" s="43" t="s">
        <v>1826</v>
      </c>
      <c r="J1175" s="43">
        <v>1175.4168</v>
      </c>
    </row>
    <row r="1176" spans="1:10">
      <c r="A1176" s="43" t="s">
        <v>3000</v>
      </c>
      <c r="B1176" s="44">
        <v>45742</v>
      </c>
      <c r="C1176" s="43" t="s">
        <v>1437</v>
      </c>
      <c r="D1176" s="43" t="s">
        <v>1700</v>
      </c>
      <c r="E1176" s="43" t="s">
        <v>1761</v>
      </c>
      <c r="F1176" s="43">
        <v>4</v>
      </c>
      <c r="G1176" s="43">
        <v>934.79</v>
      </c>
      <c r="H1176" s="45">
        <v>0.08</v>
      </c>
      <c r="I1176" s="43" t="s">
        <v>1826</v>
      </c>
      <c r="J1176" s="43">
        <v>3440.0272</v>
      </c>
    </row>
    <row r="1177" spans="1:10">
      <c r="A1177" s="43" t="s">
        <v>3001</v>
      </c>
      <c r="B1177" s="44">
        <v>45932</v>
      </c>
      <c r="C1177" s="43" t="s">
        <v>85</v>
      </c>
      <c r="D1177" s="43" t="s">
        <v>1668</v>
      </c>
      <c r="E1177" s="43" t="s">
        <v>1757</v>
      </c>
      <c r="F1177" s="43">
        <v>2</v>
      </c>
      <c r="G1177" s="43">
        <v>424.54</v>
      </c>
      <c r="H1177" s="45">
        <v>0.24</v>
      </c>
      <c r="I1177" s="43" t="s">
        <v>1826</v>
      </c>
      <c r="J1177" s="43">
        <v>645.30080000000009</v>
      </c>
    </row>
    <row r="1178" spans="1:10">
      <c r="A1178" s="43" t="s">
        <v>3002</v>
      </c>
      <c r="B1178" s="44">
        <v>45462</v>
      </c>
      <c r="C1178" s="43" t="s">
        <v>1029</v>
      </c>
      <c r="D1178" s="43" t="s">
        <v>1716</v>
      </c>
      <c r="E1178" s="43" t="s">
        <v>1807</v>
      </c>
      <c r="F1178" s="43">
        <v>1</v>
      </c>
      <c r="G1178" s="43">
        <v>235.44</v>
      </c>
      <c r="H1178" s="45">
        <v>0.19</v>
      </c>
      <c r="I1178" s="43" t="s">
        <v>1829</v>
      </c>
      <c r="J1178" s="43">
        <v>190.7064</v>
      </c>
    </row>
    <row r="1179" spans="1:10">
      <c r="A1179" s="43" t="s">
        <v>3003</v>
      </c>
      <c r="B1179" s="44">
        <v>45568</v>
      </c>
      <c r="C1179" s="43" t="s">
        <v>863</v>
      </c>
      <c r="D1179" s="43" t="s">
        <v>1646</v>
      </c>
      <c r="E1179" s="43" t="s">
        <v>1797</v>
      </c>
      <c r="F1179" s="43">
        <v>2</v>
      </c>
      <c r="G1179" s="43">
        <v>620.71</v>
      </c>
      <c r="H1179" s="45">
        <v>0.27</v>
      </c>
      <c r="I1179" s="43" t="s">
        <v>1824</v>
      </c>
      <c r="J1179" s="43">
        <v>906.23660000000007</v>
      </c>
    </row>
    <row r="1180" spans="1:10">
      <c r="A1180" s="43" t="s">
        <v>3004</v>
      </c>
      <c r="B1180" s="44">
        <v>45397</v>
      </c>
      <c r="C1180" s="43" t="s">
        <v>402</v>
      </c>
      <c r="D1180" s="43" t="s">
        <v>1580</v>
      </c>
      <c r="E1180" s="43" t="s">
        <v>1792</v>
      </c>
      <c r="F1180" s="43">
        <v>2</v>
      </c>
      <c r="G1180" s="43">
        <v>851.77</v>
      </c>
      <c r="H1180" s="45">
        <v>0.13</v>
      </c>
      <c r="I1180" s="43" t="s">
        <v>1826</v>
      </c>
      <c r="J1180" s="43">
        <v>1482.0798</v>
      </c>
    </row>
    <row r="1181" spans="1:10">
      <c r="A1181" s="43" t="s">
        <v>3005</v>
      </c>
      <c r="B1181" s="44">
        <v>45569</v>
      </c>
      <c r="C1181" s="43" t="s">
        <v>559</v>
      </c>
      <c r="D1181" s="43" t="s">
        <v>1638</v>
      </c>
      <c r="E1181" s="43" t="s">
        <v>1757</v>
      </c>
      <c r="F1181" s="43">
        <v>3</v>
      </c>
      <c r="G1181" s="43">
        <v>876.01</v>
      </c>
      <c r="H1181" s="45">
        <v>0.2</v>
      </c>
      <c r="I1181" s="43" t="s">
        <v>1824</v>
      </c>
      <c r="J1181" s="43">
        <v>2102.424</v>
      </c>
    </row>
    <row r="1182" spans="1:10">
      <c r="A1182" s="43" t="s">
        <v>3006</v>
      </c>
      <c r="B1182" s="44">
        <v>45353</v>
      </c>
      <c r="C1182" s="43" t="s">
        <v>878</v>
      </c>
      <c r="D1182" s="43" t="s">
        <v>1602</v>
      </c>
      <c r="E1182" s="43" t="s">
        <v>1786</v>
      </c>
      <c r="F1182" s="43">
        <v>2</v>
      </c>
      <c r="G1182" s="43">
        <v>717.21</v>
      </c>
      <c r="H1182" s="45">
        <v>0.15</v>
      </c>
      <c r="I1182" s="43" t="s">
        <v>1829</v>
      </c>
      <c r="J1182" s="43">
        <v>1219.2570000000001</v>
      </c>
    </row>
    <row r="1183" spans="1:10">
      <c r="A1183" s="43" t="s">
        <v>3007</v>
      </c>
      <c r="B1183" s="44">
        <v>45343</v>
      </c>
      <c r="C1183" s="43" t="s">
        <v>211</v>
      </c>
      <c r="D1183" s="43" t="s">
        <v>1630</v>
      </c>
      <c r="E1183" s="43" t="s">
        <v>1782</v>
      </c>
      <c r="F1183" s="43">
        <v>2</v>
      </c>
      <c r="G1183" s="43">
        <v>871.43</v>
      </c>
      <c r="H1183" s="45">
        <v>0.05</v>
      </c>
      <c r="I1183" s="43" t="s">
        <v>1824</v>
      </c>
      <c r="J1183" s="43">
        <v>1655.7170000000001</v>
      </c>
    </row>
    <row r="1184" spans="1:10">
      <c r="A1184" s="43" t="s">
        <v>3008</v>
      </c>
      <c r="B1184" s="44">
        <v>45321</v>
      </c>
      <c r="C1184" s="43" t="s">
        <v>1400</v>
      </c>
      <c r="D1184" s="43" t="s">
        <v>1620</v>
      </c>
      <c r="E1184" s="43" t="s">
        <v>1779</v>
      </c>
      <c r="F1184" s="43">
        <v>1</v>
      </c>
      <c r="G1184" s="43">
        <v>514.65</v>
      </c>
      <c r="H1184" s="45">
        <v>0.18</v>
      </c>
      <c r="I1184" s="43" t="s">
        <v>1824</v>
      </c>
      <c r="J1184" s="43">
        <v>422.01299999999998</v>
      </c>
    </row>
    <row r="1185" spans="1:10">
      <c r="A1185" s="43" t="s">
        <v>3009</v>
      </c>
      <c r="B1185" s="44">
        <v>45650</v>
      </c>
      <c r="C1185" s="43" t="s">
        <v>1417</v>
      </c>
      <c r="D1185" s="43" t="s">
        <v>1672</v>
      </c>
      <c r="E1185" s="43" t="s">
        <v>1804</v>
      </c>
      <c r="F1185" s="43">
        <v>3</v>
      </c>
      <c r="G1185" s="43">
        <v>198.76</v>
      </c>
      <c r="H1185" s="45">
        <v>0.28000000000000003</v>
      </c>
      <c r="I1185" s="43" t="s">
        <v>1829</v>
      </c>
      <c r="J1185" s="43">
        <v>429.32159999999999</v>
      </c>
    </row>
    <row r="1186" spans="1:10">
      <c r="A1186" s="43" t="s">
        <v>3010</v>
      </c>
      <c r="B1186" s="44">
        <v>45811</v>
      </c>
      <c r="C1186" s="43" t="s">
        <v>727</v>
      </c>
      <c r="D1186" s="43" t="s">
        <v>1674</v>
      </c>
      <c r="E1186" s="43" t="s">
        <v>1766</v>
      </c>
      <c r="F1186" s="43">
        <v>2</v>
      </c>
      <c r="G1186" s="43">
        <v>975.72</v>
      </c>
      <c r="H1186" s="45">
        <v>0.16</v>
      </c>
      <c r="I1186" s="43" t="s">
        <v>1829</v>
      </c>
      <c r="J1186" s="43">
        <v>1639.2095999999999</v>
      </c>
    </row>
    <row r="1187" spans="1:10">
      <c r="A1187" s="43" t="s">
        <v>3011</v>
      </c>
      <c r="B1187" s="44">
        <v>45505</v>
      </c>
      <c r="C1187" s="43" t="s">
        <v>1304</v>
      </c>
      <c r="D1187" s="43" t="s">
        <v>1578</v>
      </c>
      <c r="E1187" s="43" t="s">
        <v>1757</v>
      </c>
      <c r="F1187" s="43">
        <v>1</v>
      </c>
      <c r="G1187" s="43">
        <v>86.03</v>
      </c>
      <c r="H1187" s="45">
        <v>0.01</v>
      </c>
      <c r="I1187" s="43" t="s">
        <v>1824</v>
      </c>
      <c r="J1187" s="43">
        <v>85.169700000000006</v>
      </c>
    </row>
    <row r="1188" spans="1:10">
      <c r="A1188" s="43" t="s">
        <v>3012</v>
      </c>
      <c r="B1188" s="44">
        <v>45897</v>
      </c>
      <c r="C1188" s="43" t="s">
        <v>314</v>
      </c>
      <c r="D1188" s="43" t="s">
        <v>1656</v>
      </c>
      <c r="E1188" s="43" t="s">
        <v>1794</v>
      </c>
      <c r="F1188" s="43">
        <v>4</v>
      </c>
      <c r="G1188" s="43">
        <v>705.12</v>
      </c>
      <c r="H1188" s="45">
        <v>0.15</v>
      </c>
      <c r="I1188" s="43" t="s">
        <v>1826</v>
      </c>
      <c r="J1188" s="43">
        <v>2397.4079999999999</v>
      </c>
    </row>
    <row r="1189" spans="1:10">
      <c r="A1189" s="43" t="s">
        <v>3013</v>
      </c>
      <c r="B1189" s="44">
        <v>45602</v>
      </c>
      <c r="C1189" s="43" t="s">
        <v>1160</v>
      </c>
      <c r="D1189" s="43" t="s">
        <v>1584</v>
      </c>
      <c r="E1189" s="43" t="s">
        <v>1794</v>
      </c>
      <c r="F1189" s="43">
        <v>3</v>
      </c>
      <c r="G1189" s="43">
        <v>99.77</v>
      </c>
      <c r="H1189" s="45">
        <v>0.01</v>
      </c>
      <c r="I1189" s="43" t="s">
        <v>1826</v>
      </c>
      <c r="J1189" s="43">
        <v>296.31689999999998</v>
      </c>
    </row>
    <row r="1190" spans="1:10">
      <c r="A1190" s="43" t="s">
        <v>3014</v>
      </c>
      <c r="B1190" s="44">
        <v>45530</v>
      </c>
      <c r="C1190" s="43" t="s">
        <v>681</v>
      </c>
      <c r="D1190" s="43" t="s">
        <v>1616</v>
      </c>
      <c r="E1190" s="43" t="s">
        <v>1786</v>
      </c>
      <c r="F1190" s="43">
        <v>2</v>
      </c>
      <c r="G1190" s="43">
        <v>166.26</v>
      </c>
      <c r="H1190" s="45">
        <v>0.14000000000000001</v>
      </c>
      <c r="I1190" s="43" t="s">
        <v>1826</v>
      </c>
      <c r="J1190" s="43">
        <v>285.96719999999999</v>
      </c>
    </row>
    <row r="1191" spans="1:10">
      <c r="A1191" s="43" t="s">
        <v>3015</v>
      </c>
      <c r="B1191" s="44">
        <v>45729</v>
      </c>
      <c r="C1191" s="43" t="s">
        <v>1417</v>
      </c>
      <c r="D1191" s="43" t="s">
        <v>1600</v>
      </c>
      <c r="E1191" s="43" t="s">
        <v>1773</v>
      </c>
      <c r="F1191" s="43">
        <v>1</v>
      </c>
      <c r="G1191" s="43">
        <v>429.25</v>
      </c>
      <c r="H1191" s="45">
        <v>0.28999999999999998</v>
      </c>
      <c r="I1191" s="43" t="s">
        <v>1824</v>
      </c>
      <c r="J1191" s="43">
        <v>304.76749999999998</v>
      </c>
    </row>
    <row r="1192" spans="1:10">
      <c r="A1192" s="43" t="s">
        <v>3016</v>
      </c>
      <c r="B1192" s="44">
        <v>45468</v>
      </c>
      <c r="C1192" s="43" t="s">
        <v>1371</v>
      </c>
      <c r="D1192" s="43" t="s">
        <v>1543</v>
      </c>
      <c r="E1192" s="43" t="s">
        <v>1786</v>
      </c>
      <c r="F1192" s="43">
        <v>2</v>
      </c>
      <c r="G1192" s="43">
        <v>540.48</v>
      </c>
      <c r="H1192" s="45">
        <v>0.28999999999999998</v>
      </c>
      <c r="I1192" s="43" t="s">
        <v>1824</v>
      </c>
      <c r="J1192" s="43">
        <v>767.48159999999996</v>
      </c>
    </row>
    <row r="1193" spans="1:10">
      <c r="A1193" s="43" t="s">
        <v>3017</v>
      </c>
      <c r="B1193" s="44">
        <v>45936</v>
      </c>
      <c r="C1193" s="43" t="s">
        <v>857</v>
      </c>
      <c r="D1193" s="43" t="s">
        <v>1666</v>
      </c>
      <c r="E1193" s="43" t="s">
        <v>1799</v>
      </c>
      <c r="F1193" s="43">
        <v>2</v>
      </c>
      <c r="G1193" s="43">
        <v>579.52</v>
      </c>
      <c r="H1193" s="45">
        <v>0.01</v>
      </c>
      <c r="I1193" s="43" t="s">
        <v>1826</v>
      </c>
      <c r="J1193" s="43">
        <v>1147.4495999999999</v>
      </c>
    </row>
    <row r="1194" spans="1:10">
      <c r="A1194" s="43" t="s">
        <v>3018</v>
      </c>
      <c r="B1194" s="44">
        <v>45622</v>
      </c>
      <c r="C1194" s="43" t="s">
        <v>110</v>
      </c>
      <c r="D1194" s="43" t="s">
        <v>1686</v>
      </c>
      <c r="E1194" s="43" t="s">
        <v>1807</v>
      </c>
      <c r="F1194" s="43">
        <v>4</v>
      </c>
      <c r="G1194" s="43">
        <v>477.52</v>
      </c>
      <c r="H1194" s="45">
        <v>7.0000000000000007E-2</v>
      </c>
      <c r="I1194" s="43" t="s">
        <v>1826</v>
      </c>
      <c r="J1194" s="43">
        <v>1776.3743999999999</v>
      </c>
    </row>
    <row r="1195" spans="1:10">
      <c r="A1195" s="43" t="s">
        <v>3019</v>
      </c>
      <c r="B1195" s="44">
        <v>45705</v>
      </c>
      <c r="C1195" s="43" t="s">
        <v>827</v>
      </c>
      <c r="D1195" s="43" t="s">
        <v>1730</v>
      </c>
      <c r="E1195" s="43" t="s">
        <v>1776</v>
      </c>
      <c r="F1195" s="43">
        <v>3</v>
      </c>
      <c r="G1195" s="43">
        <v>242.58</v>
      </c>
      <c r="H1195" s="45">
        <v>0.25</v>
      </c>
      <c r="I1195" s="43" t="s">
        <v>1824</v>
      </c>
      <c r="J1195" s="43">
        <v>545.80500000000006</v>
      </c>
    </row>
    <row r="1196" spans="1:10">
      <c r="A1196" s="43" t="s">
        <v>3020</v>
      </c>
      <c r="B1196" s="44">
        <v>45250</v>
      </c>
      <c r="C1196" s="43" t="s">
        <v>1148</v>
      </c>
      <c r="D1196" s="43" t="s">
        <v>1600</v>
      </c>
      <c r="E1196" s="43" t="s">
        <v>1807</v>
      </c>
      <c r="F1196" s="43">
        <v>2</v>
      </c>
      <c r="G1196" s="43">
        <v>519.29999999999995</v>
      </c>
      <c r="H1196" s="45">
        <v>0.09</v>
      </c>
      <c r="I1196" s="43" t="s">
        <v>1826</v>
      </c>
      <c r="J1196" s="43">
        <v>945.12599999999998</v>
      </c>
    </row>
    <row r="1197" spans="1:10">
      <c r="A1197" s="43" t="s">
        <v>3021</v>
      </c>
      <c r="B1197" s="44">
        <v>45684</v>
      </c>
      <c r="C1197" s="43" t="s">
        <v>1510</v>
      </c>
      <c r="D1197" s="43" t="s">
        <v>1736</v>
      </c>
      <c r="E1197" s="43" t="s">
        <v>1792</v>
      </c>
      <c r="F1197" s="43">
        <v>3</v>
      </c>
      <c r="G1197" s="43">
        <v>845.67</v>
      </c>
      <c r="H1197" s="45">
        <v>0.12</v>
      </c>
      <c r="I1197" s="43" t="s">
        <v>1829</v>
      </c>
      <c r="J1197" s="43">
        <v>2232.5688</v>
      </c>
    </row>
    <row r="1198" spans="1:10">
      <c r="A1198" s="43" t="s">
        <v>3022</v>
      </c>
      <c r="B1198" s="44">
        <v>45395</v>
      </c>
      <c r="C1198" s="43" t="s">
        <v>963</v>
      </c>
      <c r="D1198" s="43" t="s">
        <v>1658</v>
      </c>
      <c r="E1198" s="43" t="s">
        <v>1804</v>
      </c>
      <c r="F1198" s="43">
        <v>4</v>
      </c>
      <c r="G1198" s="43">
        <v>750.26</v>
      </c>
      <c r="H1198" s="45">
        <v>0.01</v>
      </c>
      <c r="I1198" s="43" t="s">
        <v>1826</v>
      </c>
      <c r="J1198" s="43">
        <v>2971.0295999999998</v>
      </c>
    </row>
    <row r="1199" spans="1:10">
      <c r="A1199" s="43" t="s">
        <v>3023</v>
      </c>
      <c r="B1199" s="44">
        <v>45382</v>
      </c>
      <c r="C1199" s="43" t="s">
        <v>1044</v>
      </c>
      <c r="D1199" s="43" t="s">
        <v>1732</v>
      </c>
      <c r="E1199" s="43" t="s">
        <v>1794</v>
      </c>
      <c r="F1199" s="43">
        <v>4</v>
      </c>
      <c r="G1199" s="43">
        <v>294.38</v>
      </c>
      <c r="H1199" s="45">
        <v>0.2</v>
      </c>
      <c r="I1199" s="43" t="s">
        <v>1824</v>
      </c>
      <c r="J1199" s="43">
        <v>942.01600000000008</v>
      </c>
    </row>
    <row r="1200" spans="1:10">
      <c r="A1200" s="43" t="s">
        <v>3024</v>
      </c>
      <c r="B1200" s="44">
        <v>45919</v>
      </c>
      <c r="C1200" s="43" t="s">
        <v>347</v>
      </c>
      <c r="D1200" s="43" t="s">
        <v>1740</v>
      </c>
      <c r="E1200" s="43" t="s">
        <v>1761</v>
      </c>
      <c r="F1200" s="43">
        <v>3</v>
      </c>
      <c r="G1200" s="43">
        <v>583.52</v>
      </c>
      <c r="H1200" s="45">
        <v>7.0000000000000007E-2</v>
      </c>
      <c r="I1200" s="43" t="s">
        <v>1826</v>
      </c>
      <c r="J1200" s="43">
        <v>1628.0208</v>
      </c>
    </row>
    <row r="1201" spans="1:10">
      <c r="A1201" s="43" t="s">
        <v>3025</v>
      </c>
      <c r="B1201" s="44">
        <v>45453</v>
      </c>
      <c r="C1201" s="43" t="s">
        <v>1449</v>
      </c>
      <c r="D1201" s="43" t="s">
        <v>1726</v>
      </c>
      <c r="E1201" s="43" t="s">
        <v>1804</v>
      </c>
      <c r="F1201" s="43">
        <v>2</v>
      </c>
      <c r="G1201" s="43">
        <v>635.22</v>
      </c>
      <c r="H1201" s="45">
        <v>0.3</v>
      </c>
      <c r="I1201" s="43" t="s">
        <v>1829</v>
      </c>
      <c r="J1201" s="43">
        <v>889.30799999999999</v>
      </c>
    </row>
    <row r="1202" spans="1:10">
      <c r="A1202" s="43" t="s">
        <v>3026</v>
      </c>
      <c r="B1202" s="44">
        <v>45313</v>
      </c>
      <c r="C1202" s="43" t="s">
        <v>1328</v>
      </c>
      <c r="D1202" s="43" t="s">
        <v>1680</v>
      </c>
      <c r="E1202" s="43" t="s">
        <v>1761</v>
      </c>
      <c r="F1202" s="43">
        <v>1</v>
      </c>
      <c r="G1202" s="43">
        <v>743.55</v>
      </c>
      <c r="H1202" s="45">
        <v>0.11</v>
      </c>
      <c r="I1202" s="43" t="s">
        <v>1829</v>
      </c>
      <c r="J1202" s="43">
        <v>661.7595</v>
      </c>
    </row>
    <row r="1203" spans="1:10">
      <c r="A1203" s="43" t="s">
        <v>3027</v>
      </c>
      <c r="B1203" s="44">
        <v>45377</v>
      </c>
      <c r="C1203" s="43" t="s">
        <v>360</v>
      </c>
      <c r="D1203" s="43" t="s">
        <v>1636</v>
      </c>
      <c r="E1203" s="43" t="s">
        <v>1766</v>
      </c>
      <c r="F1203" s="43">
        <v>4</v>
      </c>
      <c r="G1203" s="43">
        <v>530.45000000000005</v>
      </c>
      <c r="H1203" s="45">
        <v>0.13</v>
      </c>
      <c r="I1203" s="43" t="s">
        <v>1824</v>
      </c>
      <c r="J1203" s="43">
        <v>1845.9659999999999</v>
      </c>
    </row>
    <row r="1204" spans="1:10">
      <c r="A1204" s="43" t="s">
        <v>3028</v>
      </c>
      <c r="B1204" s="44">
        <v>45371</v>
      </c>
      <c r="C1204" s="43" t="s">
        <v>842</v>
      </c>
      <c r="D1204" s="43" t="s">
        <v>1680</v>
      </c>
      <c r="E1204" s="43" t="s">
        <v>1786</v>
      </c>
      <c r="F1204" s="43">
        <v>2</v>
      </c>
      <c r="G1204" s="43">
        <v>972.4</v>
      </c>
      <c r="H1204" s="45">
        <v>0.06</v>
      </c>
      <c r="I1204" s="43" t="s">
        <v>1829</v>
      </c>
      <c r="J1204" s="43">
        <v>1828.1120000000001</v>
      </c>
    </row>
    <row r="1205" spans="1:10">
      <c r="A1205" s="43" t="s">
        <v>3029</v>
      </c>
      <c r="B1205" s="44">
        <v>45797</v>
      </c>
      <c r="C1205" s="43" t="s">
        <v>1181</v>
      </c>
      <c r="D1205" s="43" t="s">
        <v>1578</v>
      </c>
      <c r="E1205" s="43" t="s">
        <v>1810</v>
      </c>
      <c r="F1205" s="43">
        <v>3</v>
      </c>
      <c r="G1205" s="43">
        <v>197.93</v>
      </c>
      <c r="H1205" s="45">
        <v>0</v>
      </c>
      <c r="I1205" s="43" t="s">
        <v>1829</v>
      </c>
      <c r="J1205" s="43">
        <v>593.79</v>
      </c>
    </row>
    <row r="1206" spans="1:10">
      <c r="A1206" s="43" t="s">
        <v>3030</v>
      </c>
      <c r="B1206" s="44">
        <v>45575</v>
      </c>
      <c r="C1206" s="43" t="s">
        <v>1074</v>
      </c>
      <c r="D1206" s="43" t="s">
        <v>1722</v>
      </c>
      <c r="E1206" s="43" t="s">
        <v>1792</v>
      </c>
      <c r="F1206" s="43">
        <v>4</v>
      </c>
      <c r="G1206" s="43">
        <v>565.51</v>
      </c>
      <c r="H1206" s="45">
        <v>0.16</v>
      </c>
      <c r="I1206" s="43" t="s">
        <v>1826</v>
      </c>
      <c r="J1206" s="43">
        <v>1900.1135999999999</v>
      </c>
    </row>
    <row r="1207" spans="1:10">
      <c r="A1207" s="43" t="s">
        <v>3031</v>
      </c>
      <c r="B1207" s="44">
        <v>45566</v>
      </c>
      <c r="C1207" s="43" t="s">
        <v>1246</v>
      </c>
      <c r="D1207" s="43" t="s">
        <v>1626</v>
      </c>
      <c r="E1207" s="43" t="s">
        <v>1769</v>
      </c>
      <c r="F1207" s="43">
        <v>4</v>
      </c>
      <c r="G1207" s="43">
        <v>983.38</v>
      </c>
      <c r="H1207" s="45">
        <v>0.25</v>
      </c>
      <c r="I1207" s="43" t="s">
        <v>1829</v>
      </c>
      <c r="J1207" s="43">
        <v>2950.14</v>
      </c>
    </row>
    <row r="1208" spans="1:10">
      <c r="A1208" s="43" t="s">
        <v>3032</v>
      </c>
      <c r="B1208" s="44">
        <v>45252</v>
      </c>
      <c r="C1208" s="43" t="s">
        <v>752</v>
      </c>
      <c r="D1208" s="43" t="s">
        <v>1746</v>
      </c>
      <c r="E1208" s="43" t="s">
        <v>1786</v>
      </c>
      <c r="F1208" s="43">
        <v>1</v>
      </c>
      <c r="G1208" s="43">
        <v>955.06</v>
      </c>
      <c r="H1208" s="45">
        <v>0.14000000000000001</v>
      </c>
      <c r="I1208" s="43" t="s">
        <v>1824</v>
      </c>
      <c r="J1208" s="43">
        <v>821.35159999999996</v>
      </c>
    </row>
    <row r="1209" spans="1:10">
      <c r="A1209" s="43" t="s">
        <v>3033</v>
      </c>
      <c r="B1209" s="44">
        <v>45693</v>
      </c>
      <c r="C1209" s="43" t="s">
        <v>1104</v>
      </c>
      <c r="D1209" s="43" t="s">
        <v>1666</v>
      </c>
      <c r="E1209" s="43" t="s">
        <v>1801</v>
      </c>
      <c r="F1209" s="43">
        <v>3</v>
      </c>
      <c r="G1209" s="43">
        <v>597.46</v>
      </c>
      <c r="H1209" s="45">
        <v>0.02</v>
      </c>
      <c r="I1209" s="43" t="s">
        <v>1826</v>
      </c>
      <c r="J1209" s="43">
        <v>1756.5324000000001</v>
      </c>
    </row>
    <row r="1210" spans="1:10">
      <c r="A1210" s="43" t="s">
        <v>3034</v>
      </c>
      <c r="B1210" s="44">
        <v>45446</v>
      </c>
      <c r="C1210" s="43" t="s">
        <v>999</v>
      </c>
      <c r="D1210" s="43" t="s">
        <v>1562</v>
      </c>
      <c r="E1210" s="43" t="s">
        <v>1804</v>
      </c>
      <c r="F1210" s="43">
        <v>3</v>
      </c>
      <c r="G1210" s="43">
        <v>581.09</v>
      </c>
      <c r="H1210" s="45">
        <v>0.1</v>
      </c>
      <c r="I1210" s="43" t="s">
        <v>1829</v>
      </c>
      <c r="J1210" s="43">
        <v>1568.943</v>
      </c>
    </row>
    <row r="1211" spans="1:10">
      <c r="A1211" s="43" t="s">
        <v>3035</v>
      </c>
      <c r="B1211" s="44">
        <v>45862</v>
      </c>
      <c r="C1211" s="43" t="s">
        <v>205</v>
      </c>
      <c r="D1211" s="43" t="s">
        <v>1608</v>
      </c>
      <c r="E1211" s="43" t="s">
        <v>1769</v>
      </c>
      <c r="F1211" s="43">
        <v>4</v>
      </c>
      <c r="G1211" s="43">
        <v>153.94999999999999</v>
      </c>
      <c r="H1211" s="45">
        <v>0.11</v>
      </c>
      <c r="I1211" s="43" t="s">
        <v>1826</v>
      </c>
      <c r="J1211" s="43">
        <v>548.06200000000001</v>
      </c>
    </row>
    <row r="1212" spans="1:10">
      <c r="A1212" s="43" t="s">
        <v>3036</v>
      </c>
      <c r="B1212" s="44">
        <v>45530</v>
      </c>
      <c r="C1212" s="43" t="s">
        <v>295</v>
      </c>
      <c r="D1212" s="43" t="s">
        <v>1620</v>
      </c>
      <c r="E1212" s="43" t="s">
        <v>1782</v>
      </c>
      <c r="F1212" s="43">
        <v>4</v>
      </c>
      <c r="G1212" s="43">
        <v>271.04000000000002</v>
      </c>
      <c r="H1212" s="45">
        <v>0.12</v>
      </c>
      <c r="I1212" s="43" t="s">
        <v>1829</v>
      </c>
      <c r="J1212" s="43">
        <v>954.06080000000009</v>
      </c>
    </row>
    <row r="1213" spans="1:10">
      <c r="A1213" s="43" t="s">
        <v>3037</v>
      </c>
      <c r="B1213" s="44">
        <v>45558</v>
      </c>
      <c r="C1213" s="43" t="s">
        <v>71</v>
      </c>
      <c r="D1213" s="43" t="s">
        <v>1618</v>
      </c>
      <c r="E1213" s="43" t="s">
        <v>1776</v>
      </c>
      <c r="F1213" s="43">
        <v>4</v>
      </c>
      <c r="G1213" s="43">
        <v>328.27</v>
      </c>
      <c r="H1213" s="45">
        <v>0.09</v>
      </c>
      <c r="I1213" s="43" t="s">
        <v>1826</v>
      </c>
      <c r="J1213" s="43">
        <v>1194.9028000000001</v>
      </c>
    </row>
    <row r="1214" spans="1:10">
      <c r="A1214" s="43" t="s">
        <v>3038</v>
      </c>
      <c r="B1214" s="44">
        <v>45472</v>
      </c>
      <c r="C1214" s="43" t="s">
        <v>1518</v>
      </c>
      <c r="D1214" s="43" t="s">
        <v>1582</v>
      </c>
      <c r="E1214" s="43" t="s">
        <v>1799</v>
      </c>
      <c r="F1214" s="43">
        <v>4</v>
      </c>
      <c r="G1214" s="43">
        <v>884.71</v>
      </c>
      <c r="H1214" s="45">
        <v>0.09</v>
      </c>
      <c r="I1214" s="43" t="s">
        <v>1826</v>
      </c>
      <c r="J1214" s="43">
        <v>3220.3444</v>
      </c>
    </row>
    <row r="1215" spans="1:10">
      <c r="A1215" s="43" t="s">
        <v>3039</v>
      </c>
      <c r="B1215" s="44">
        <v>45809</v>
      </c>
      <c r="C1215" s="43" t="s">
        <v>797</v>
      </c>
      <c r="D1215" s="43" t="s">
        <v>1692</v>
      </c>
      <c r="E1215" s="43" t="s">
        <v>1769</v>
      </c>
      <c r="F1215" s="43">
        <v>1</v>
      </c>
      <c r="G1215" s="43">
        <v>41.39</v>
      </c>
      <c r="H1215" s="45">
        <v>0.01</v>
      </c>
      <c r="I1215" s="43" t="s">
        <v>1824</v>
      </c>
      <c r="J1215" s="43">
        <v>40.976100000000002</v>
      </c>
    </row>
    <row r="1216" spans="1:10">
      <c r="A1216" s="43" t="s">
        <v>3040</v>
      </c>
      <c r="B1216" s="44">
        <v>45783</v>
      </c>
      <c r="C1216" s="43" t="s">
        <v>550</v>
      </c>
      <c r="D1216" s="43" t="s">
        <v>1662</v>
      </c>
      <c r="E1216" s="43" t="s">
        <v>1786</v>
      </c>
      <c r="F1216" s="43">
        <v>4</v>
      </c>
      <c r="G1216" s="43">
        <v>64.06</v>
      </c>
      <c r="H1216" s="45">
        <v>0.26</v>
      </c>
      <c r="I1216" s="43" t="s">
        <v>1824</v>
      </c>
      <c r="J1216" s="43">
        <v>189.61760000000001</v>
      </c>
    </row>
    <row r="1217" spans="1:10">
      <c r="A1217" s="43" t="s">
        <v>3041</v>
      </c>
      <c r="B1217" s="44">
        <v>45849</v>
      </c>
      <c r="C1217" s="43" t="s">
        <v>1086</v>
      </c>
      <c r="D1217" s="43" t="s">
        <v>1640</v>
      </c>
      <c r="E1217" s="43" t="s">
        <v>1786</v>
      </c>
      <c r="F1217" s="43">
        <v>2</v>
      </c>
      <c r="G1217" s="43">
        <v>152.25</v>
      </c>
      <c r="H1217" s="45">
        <v>0.13</v>
      </c>
      <c r="I1217" s="43" t="s">
        <v>1824</v>
      </c>
      <c r="J1217" s="43">
        <v>264.91500000000002</v>
      </c>
    </row>
    <row r="1218" spans="1:10">
      <c r="A1218" s="43" t="s">
        <v>3042</v>
      </c>
      <c r="B1218" s="44">
        <v>45281</v>
      </c>
      <c r="C1218" s="43" t="s">
        <v>356</v>
      </c>
      <c r="D1218" s="43" t="s">
        <v>1574</v>
      </c>
      <c r="E1218" s="43" t="s">
        <v>1813</v>
      </c>
      <c r="F1218" s="43">
        <v>2</v>
      </c>
      <c r="G1218" s="43">
        <v>889.04</v>
      </c>
      <c r="H1218" s="45">
        <v>0.23</v>
      </c>
      <c r="I1218" s="43" t="s">
        <v>1824</v>
      </c>
      <c r="J1218" s="43">
        <v>1369.1215999999999</v>
      </c>
    </row>
    <row r="1219" spans="1:10">
      <c r="A1219" s="43" t="s">
        <v>3043</v>
      </c>
      <c r="B1219" s="44">
        <v>45322</v>
      </c>
      <c r="C1219" s="43" t="s">
        <v>538</v>
      </c>
      <c r="D1219" s="43" t="s">
        <v>1622</v>
      </c>
      <c r="E1219" s="43" t="s">
        <v>1789</v>
      </c>
      <c r="F1219" s="43">
        <v>3</v>
      </c>
      <c r="G1219" s="43">
        <v>145.25</v>
      </c>
      <c r="H1219" s="45">
        <v>0.24</v>
      </c>
      <c r="I1219" s="43" t="s">
        <v>1826</v>
      </c>
      <c r="J1219" s="43">
        <v>331.17</v>
      </c>
    </row>
    <row r="1220" spans="1:10">
      <c r="A1220" s="43" t="s">
        <v>3044</v>
      </c>
      <c r="B1220" s="44">
        <v>45560</v>
      </c>
      <c r="C1220" s="43" t="s">
        <v>211</v>
      </c>
      <c r="D1220" s="43" t="s">
        <v>1724</v>
      </c>
      <c r="E1220" s="43" t="s">
        <v>1761</v>
      </c>
      <c r="F1220" s="43">
        <v>2</v>
      </c>
      <c r="G1220" s="43">
        <v>898.45</v>
      </c>
      <c r="H1220" s="45">
        <v>0.28999999999999998</v>
      </c>
      <c r="I1220" s="43" t="s">
        <v>1829</v>
      </c>
      <c r="J1220" s="43">
        <v>1275.799</v>
      </c>
    </row>
    <row r="1221" spans="1:10">
      <c r="A1221" s="43" t="s">
        <v>3045</v>
      </c>
      <c r="B1221" s="44">
        <v>45905</v>
      </c>
      <c r="C1221" s="43" t="s">
        <v>124</v>
      </c>
      <c r="D1221" s="43" t="s">
        <v>1618</v>
      </c>
      <c r="E1221" s="43" t="s">
        <v>1801</v>
      </c>
      <c r="F1221" s="43">
        <v>4</v>
      </c>
      <c r="G1221" s="43">
        <v>642.04999999999995</v>
      </c>
      <c r="H1221" s="45">
        <v>0.25</v>
      </c>
      <c r="I1221" s="43" t="s">
        <v>1824</v>
      </c>
      <c r="J1221" s="43">
        <v>1926.15</v>
      </c>
    </row>
    <row r="1222" spans="1:10">
      <c r="A1222" s="43" t="s">
        <v>3046</v>
      </c>
      <c r="B1222" s="44">
        <v>45531</v>
      </c>
      <c r="C1222" s="43" t="s">
        <v>987</v>
      </c>
      <c r="D1222" s="43" t="s">
        <v>1716</v>
      </c>
      <c r="E1222" s="43" t="s">
        <v>1779</v>
      </c>
      <c r="F1222" s="43">
        <v>4</v>
      </c>
      <c r="G1222" s="43">
        <v>450.83</v>
      </c>
      <c r="H1222" s="45">
        <v>0.24</v>
      </c>
      <c r="I1222" s="43" t="s">
        <v>1824</v>
      </c>
      <c r="J1222" s="43">
        <v>1370.5232000000001</v>
      </c>
    </row>
    <row r="1223" spans="1:10">
      <c r="A1223" s="43" t="s">
        <v>3047</v>
      </c>
      <c r="B1223" s="44">
        <v>45216</v>
      </c>
      <c r="C1223" s="43" t="s">
        <v>52</v>
      </c>
      <c r="D1223" s="43" t="s">
        <v>1652</v>
      </c>
      <c r="E1223" s="43" t="s">
        <v>1813</v>
      </c>
      <c r="F1223" s="43">
        <v>2</v>
      </c>
      <c r="G1223" s="43">
        <v>441.03</v>
      </c>
      <c r="H1223" s="45">
        <v>0.23</v>
      </c>
      <c r="I1223" s="43" t="s">
        <v>1829</v>
      </c>
      <c r="J1223" s="43">
        <v>679.18619999999999</v>
      </c>
    </row>
    <row r="1224" spans="1:10">
      <c r="A1224" s="43" t="s">
        <v>3048</v>
      </c>
      <c r="B1224" s="44">
        <v>45384</v>
      </c>
      <c r="C1224" s="43" t="s">
        <v>298</v>
      </c>
      <c r="D1224" s="43" t="s">
        <v>1598</v>
      </c>
      <c r="E1224" s="43" t="s">
        <v>1761</v>
      </c>
      <c r="F1224" s="43">
        <v>3</v>
      </c>
      <c r="G1224" s="43">
        <v>377.69</v>
      </c>
      <c r="H1224" s="45">
        <v>7.0000000000000007E-2</v>
      </c>
      <c r="I1224" s="43" t="s">
        <v>1826</v>
      </c>
      <c r="J1224" s="43">
        <v>1053.7551000000001</v>
      </c>
    </row>
    <row r="1225" spans="1:10">
      <c r="A1225" s="43" t="s">
        <v>3049</v>
      </c>
      <c r="B1225" s="44">
        <v>45416</v>
      </c>
      <c r="C1225" s="43" t="s">
        <v>535</v>
      </c>
      <c r="D1225" s="43" t="s">
        <v>1568</v>
      </c>
      <c r="E1225" s="43" t="s">
        <v>1779</v>
      </c>
      <c r="F1225" s="43">
        <v>1</v>
      </c>
      <c r="G1225" s="43">
        <v>457.33</v>
      </c>
      <c r="H1225" s="45">
        <v>0.27</v>
      </c>
      <c r="I1225" s="43" t="s">
        <v>1824</v>
      </c>
      <c r="J1225" s="43">
        <v>333.85090000000002</v>
      </c>
    </row>
    <row r="1226" spans="1:10">
      <c r="A1226" s="43" t="s">
        <v>3050</v>
      </c>
      <c r="B1226" s="44">
        <v>45880</v>
      </c>
      <c r="C1226" s="43" t="s">
        <v>782</v>
      </c>
      <c r="D1226" s="43" t="s">
        <v>1700</v>
      </c>
      <c r="E1226" s="43" t="s">
        <v>1776</v>
      </c>
      <c r="F1226" s="43">
        <v>4</v>
      </c>
      <c r="G1226" s="43">
        <v>218.01</v>
      </c>
      <c r="H1226" s="45">
        <v>0.06</v>
      </c>
      <c r="I1226" s="43" t="s">
        <v>1824</v>
      </c>
      <c r="J1226" s="43">
        <v>819.71759999999995</v>
      </c>
    </row>
    <row r="1227" spans="1:10">
      <c r="A1227" s="43" t="s">
        <v>3051</v>
      </c>
      <c r="B1227" s="44">
        <v>45933</v>
      </c>
      <c r="C1227" s="43" t="s">
        <v>708</v>
      </c>
      <c r="D1227" s="43" t="s">
        <v>1732</v>
      </c>
      <c r="E1227" s="43" t="s">
        <v>1810</v>
      </c>
      <c r="F1227" s="43">
        <v>2</v>
      </c>
      <c r="G1227" s="43">
        <v>682.7</v>
      </c>
      <c r="H1227" s="45">
        <v>0.13</v>
      </c>
      <c r="I1227" s="43" t="s">
        <v>1824</v>
      </c>
      <c r="J1227" s="43">
        <v>1187.8979999999999</v>
      </c>
    </row>
    <row r="1228" spans="1:10">
      <c r="A1228" s="43" t="s">
        <v>3052</v>
      </c>
      <c r="B1228" s="44">
        <v>45345</v>
      </c>
      <c r="C1228" s="43" t="s">
        <v>1017</v>
      </c>
      <c r="D1228" s="43" t="s">
        <v>1586</v>
      </c>
      <c r="E1228" s="43" t="s">
        <v>1810</v>
      </c>
      <c r="F1228" s="43">
        <v>3</v>
      </c>
      <c r="G1228" s="43">
        <v>726.97</v>
      </c>
      <c r="H1228" s="45">
        <v>0.04</v>
      </c>
      <c r="I1228" s="43" t="s">
        <v>1826</v>
      </c>
      <c r="J1228" s="43">
        <v>2093.6736000000001</v>
      </c>
    </row>
    <row r="1229" spans="1:10">
      <c r="A1229" s="43" t="s">
        <v>3053</v>
      </c>
      <c r="B1229" s="44">
        <v>45681</v>
      </c>
      <c r="C1229" s="43" t="s">
        <v>1269</v>
      </c>
      <c r="D1229" s="43" t="s">
        <v>1666</v>
      </c>
      <c r="E1229" s="43" t="s">
        <v>1786</v>
      </c>
      <c r="F1229" s="43">
        <v>2</v>
      </c>
      <c r="G1229" s="43">
        <v>107.97</v>
      </c>
      <c r="H1229" s="45">
        <v>0.06</v>
      </c>
      <c r="I1229" s="43" t="s">
        <v>1824</v>
      </c>
      <c r="J1229" s="43">
        <v>202.9836</v>
      </c>
    </row>
    <row r="1230" spans="1:10">
      <c r="A1230" s="43" t="s">
        <v>3054</v>
      </c>
      <c r="B1230" s="44">
        <v>45785</v>
      </c>
      <c r="C1230" s="43" t="s">
        <v>40</v>
      </c>
      <c r="D1230" s="43" t="s">
        <v>1555</v>
      </c>
      <c r="E1230" s="43" t="s">
        <v>1799</v>
      </c>
      <c r="F1230" s="43">
        <v>1</v>
      </c>
      <c r="G1230" s="43">
        <v>38.880000000000003</v>
      </c>
      <c r="H1230" s="45">
        <v>0.16</v>
      </c>
      <c r="I1230" s="43" t="s">
        <v>1829</v>
      </c>
      <c r="J1230" s="43">
        <v>32.659199999999998</v>
      </c>
    </row>
    <row r="1231" spans="1:10">
      <c r="A1231" s="43" t="s">
        <v>3055</v>
      </c>
      <c r="B1231" s="44">
        <v>45823</v>
      </c>
      <c r="C1231" s="43" t="s">
        <v>284</v>
      </c>
      <c r="D1231" s="43" t="s">
        <v>1580</v>
      </c>
      <c r="E1231" s="43" t="s">
        <v>1807</v>
      </c>
      <c r="F1231" s="43">
        <v>3</v>
      </c>
      <c r="G1231" s="43">
        <v>484.39</v>
      </c>
      <c r="H1231" s="45">
        <v>0.28999999999999998</v>
      </c>
      <c r="I1231" s="43" t="s">
        <v>1829</v>
      </c>
      <c r="J1231" s="43">
        <v>1031.7507000000001</v>
      </c>
    </row>
    <row r="1232" spans="1:10">
      <c r="A1232" s="43" t="s">
        <v>3056</v>
      </c>
      <c r="B1232" s="44">
        <v>45572</v>
      </c>
      <c r="C1232" s="43" t="s">
        <v>82</v>
      </c>
      <c r="D1232" s="43" t="s">
        <v>1708</v>
      </c>
      <c r="E1232" s="43" t="s">
        <v>1801</v>
      </c>
      <c r="F1232" s="43">
        <v>2</v>
      </c>
      <c r="G1232" s="43">
        <v>949.3</v>
      </c>
      <c r="H1232" s="45">
        <v>0.08</v>
      </c>
      <c r="I1232" s="43" t="s">
        <v>1829</v>
      </c>
      <c r="J1232" s="43">
        <v>1746.712</v>
      </c>
    </row>
    <row r="1233" spans="1:10">
      <c r="A1233" s="43" t="s">
        <v>3057</v>
      </c>
      <c r="B1233" s="44">
        <v>45259</v>
      </c>
      <c r="C1233" s="43" t="s">
        <v>1343</v>
      </c>
      <c r="D1233" s="43" t="s">
        <v>1690</v>
      </c>
      <c r="E1233" s="43" t="s">
        <v>1776</v>
      </c>
      <c r="F1233" s="43">
        <v>3</v>
      </c>
      <c r="G1233" s="43">
        <v>664.75</v>
      </c>
      <c r="H1233" s="45">
        <v>0.12</v>
      </c>
      <c r="I1233" s="43" t="s">
        <v>1824</v>
      </c>
      <c r="J1233" s="43">
        <v>1754.94</v>
      </c>
    </row>
    <row r="1234" spans="1:10">
      <c r="A1234" s="43" t="s">
        <v>3058</v>
      </c>
      <c r="B1234" s="44">
        <v>45740</v>
      </c>
      <c r="C1234" s="43" t="s">
        <v>896</v>
      </c>
      <c r="D1234" s="43" t="s">
        <v>1688</v>
      </c>
      <c r="E1234" s="43" t="s">
        <v>1807</v>
      </c>
      <c r="F1234" s="43">
        <v>3</v>
      </c>
      <c r="G1234" s="43">
        <v>190.04</v>
      </c>
      <c r="H1234" s="45">
        <v>7.0000000000000007E-2</v>
      </c>
      <c r="I1234" s="43" t="s">
        <v>1826</v>
      </c>
      <c r="J1234" s="43">
        <v>530.21159999999998</v>
      </c>
    </row>
    <row r="1235" spans="1:10">
      <c r="A1235" s="43" t="s">
        <v>3059</v>
      </c>
      <c r="B1235" s="44">
        <v>45869</v>
      </c>
      <c r="C1235" s="43" t="s">
        <v>881</v>
      </c>
      <c r="D1235" s="43" t="s">
        <v>1560</v>
      </c>
      <c r="E1235" s="43" t="s">
        <v>1801</v>
      </c>
      <c r="F1235" s="43">
        <v>3</v>
      </c>
      <c r="G1235" s="43">
        <v>754.02</v>
      </c>
      <c r="H1235" s="45">
        <v>0.1</v>
      </c>
      <c r="I1235" s="43" t="s">
        <v>1829</v>
      </c>
      <c r="J1235" s="43">
        <v>2035.854</v>
      </c>
    </row>
    <row r="1236" spans="1:10">
      <c r="A1236" s="43" t="s">
        <v>3060</v>
      </c>
      <c r="B1236" s="44">
        <v>45526</v>
      </c>
      <c r="C1236" s="43" t="s">
        <v>1199</v>
      </c>
      <c r="D1236" s="43" t="s">
        <v>1616</v>
      </c>
      <c r="E1236" s="43" t="s">
        <v>1794</v>
      </c>
      <c r="F1236" s="43">
        <v>4</v>
      </c>
      <c r="G1236" s="43">
        <v>94.13</v>
      </c>
      <c r="H1236" s="45">
        <v>0.04</v>
      </c>
      <c r="I1236" s="43" t="s">
        <v>1829</v>
      </c>
      <c r="J1236" s="43">
        <v>361.45920000000001</v>
      </c>
    </row>
    <row r="1237" spans="1:10">
      <c r="A1237" s="43" t="s">
        <v>3061</v>
      </c>
      <c r="B1237" s="44">
        <v>45489</v>
      </c>
      <c r="C1237" s="43" t="s">
        <v>1443</v>
      </c>
      <c r="D1237" s="43" t="s">
        <v>1546</v>
      </c>
      <c r="E1237" s="43" t="s">
        <v>1801</v>
      </c>
      <c r="F1237" s="43">
        <v>3</v>
      </c>
      <c r="G1237" s="43">
        <v>402.3</v>
      </c>
      <c r="H1237" s="45">
        <v>0.21</v>
      </c>
      <c r="I1237" s="43" t="s">
        <v>1826</v>
      </c>
      <c r="J1237" s="43">
        <v>953.45100000000014</v>
      </c>
    </row>
    <row r="1238" spans="1:10">
      <c r="A1238" s="43" t="s">
        <v>3062</v>
      </c>
      <c r="B1238" s="44">
        <v>45908</v>
      </c>
      <c r="C1238" s="43" t="s">
        <v>767</v>
      </c>
      <c r="D1238" s="43" t="s">
        <v>1720</v>
      </c>
      <c r="E1238" s="43" t="s">
        <v>1779</v>
      </c>
      <c r="F1238" s="43">
        <v>1</v>
      </c>
      <c r="G1238" s="43">
        <v>729.05</v>
      </c>
      <c r="H1238" s="45">
        <v>0.06</v>
      </c>
      <c r="I1238" s="43" t="s">
        <v>1829</v>
      </c>
      <c r="J1238" s="43">
        <v>685.3069999999999</v>
      </c>
    </row>
    <row r="1239" spans="1:10">
      <c r="A1239" s="43" t="s">
        <v>3063</v>
      </c>
      <c r="B1239" s="44">
        <v>45912</v>
      </c>
      <c r="C1239" s="43" t="s">
        <v>458</v>
      </c>
      <c r="D1239" s="43" t="s">
        <v>1728</v>
      </c>
      <c r="E1239" s="43" t="s">
        <v>1797</v>
      </c>
      <c r="F1239" s="43">
        <v>1</v>
      </c>
      <c r="G1239" s="43">
        <v>822.6</v>
      </c>
      <c r="H1239" s="45">
        <v>0.28999999999999998</v>
      </c>
      <c r="I1239" s="43" t="s">
        <v>1826</v>
      </c>
      <c r="J1239" s="43">
        <v>584.04599999999994</v>
      </c>
    </row>
    <row r="1240" spans="1:10">
      <c r="A1240" s="43" t="s">
        <v>3064</v>
      </c>
      <c r="B1240" s="44">
        <v>45771</v>
      </c>
      <c r="C1240" s="43" t="s">
        <v>634</v>
      </c>
      <c r="D1240" s="43" t="s">
        <v>1714</v>
      </c>
      <c r="E1240" s="43" t="s">
        <v>1782</v>
      </c>
      <c r="F1240" s="43">
        <v>2</v>
      </c>
      <c r="G1240" s="43">
        <v>327.25</v>
      </c>
      <c r="H1240" s="45">
        <v>0.19</v>
      </c>
      <c r="I1240" s="43" t="s">
        <v>1826</v>
      </c>
      <c r="J1240" s="43">
        <v>530.14499999999998</v>
      </c>
    </row>
    <row r="1241" spans="1:10">
      <c r="A1241" s="43" t="s">
        <v>3065</v>
      </c>
      <c r="B1241" s="44">
        <v>45619</v>
      </c>
      <c r="C1241" s="43" t="s">
        <v>304</v>
      </c>
      <c r="D1241" s="43" t="s">
        <v>1688</v>
      </c>
      <c r="E1241" s="43" t="s">
        <v>1786</v>
      </c>
      <c r="F1241" s="43">
        <v>4</v>
      </c>
      <c r="G1241" s="43">
        <v>930.38</v>
      </c>
      <c r="H1241" s="45">
        <v>0</v>
      </c>
      <c r="I1241" s="43" t="s">
        <v>1829</v>
      </c>
      <c r="J1241" s="43">
        <v>3721.52</v>
      </c>
    </row>
    <row r="1242" spans="1:10">
      <c r="A1242" s="43" t="s">
        <v>3066</v>
      </c>
      <c r="B1242" s="44">
        <v>45394</v>
      </c>
      <c r="C1242" s="43" t="s">
        <v>487</v>
      </c>
      <c r="D1242" s="43" t="s">
        <v>1602</v>
      </c>
      <c r="E1242" s="43" t="s">
        <v>1773</v>
      </c>
      <c r="F1242" s="43">
        <v>2</v>
      </c>
      <c r="G1242" s="43">
        <v>437.84</v>
      </c>
      <c r="H1242" s="45">
        <v>0.24</v>
      </c>
      <c r="I1242" s="43" t="s">
        <v>1824</v>
      </c>
      <c r="J1242" s="43">
        <v>665.51679999999999</v>
      </c>
    </row>
    <row r="1243" spans="1:10">
      <c r="A1243" s="43" t="s">
        <v>3067</v>
      </c>
      <c r="B1243" s="44">
        <v>45786</v>
      </c>
      <c r="C1243" s="43" t="s">
        <v>258</v>
      </c>
      <c r="D1243" s="43" t="s">
        <v>1580</v>
      </c>
      <c r="E1243" s="43" t="s">
        <v>1804</v>
      </c>
      <c r="F1243" s="43">
        <v>2</v>
      </c>
      <c r="G1243" s="43">
        <v>126.02</v>
      </c>
      <c r="H1243" s="45">
        <v>0.09</v>
      </c>
      <c r="I1243" s="43" t="s">
        <v>1829</v>
      </c>
      <c r="J1243" s="43">
        <v>229.35640000000001</v>
      </c>
    </row>
    <row r="1244" spans="1:10">
      <c r="A1244" s="43" t="s">
        <v>3068</v>
      </c>
      <c r="B1244" s="44">
        <v>45692</v>
      </c>
      <c r="C1244" s="43" t="s">
        <v>1355</v>
      </c>
      <c r="D1244" s="43" t="s">
        <v>1714</v>
      </c>
      <c r="E1244" s="43" t="s">
        <v>1801</v>
      </c>
      <c r="F1244" s="43">
        <v>1</v>
      </c>
      <c r="G1244" s="43">
        <v>860.84</v>
      </c>
      <c r="H1244" s="45">
        <v>7.0000000000000007E-2</v>
      </c>
      <c r="I1244" s="43" t="s">
        <v>1826</v>
      </c>
      <c r="J1244" s="43">
        <v>800.58119999999997</v>
      </c>
    </row>
    <row r="1245" spans="1:10">
      <c r="A1245" s="43" t="s">
        <v>3069</v>
      </c>
      <c r="B1245" s="44">
        <v>45677</v>
      </c>
      <c r="C1245" s="43" t="s">
        <v>335</v>
      </c>
      <c r="D1245" s="43" t="s">
        <v>1644</v>
      </c>
      <c r="E1245" s="43" t="s">
        <v>1797</v>
      </c>
      <c r="F1245" s="43">
        <v>1</v>
      </c>
      <c r="G1245" s="43">
        <v>161.80000000000001</v>
      </c>
      <c r="H1245" s="45">
        <v>0.24</v>
      </c>
      <c r="I1245" s="43" t="s">
        <v>1826</v>
      </c>
      <c r="J1245" s="43">
        <v>122.968</v>
      </c>
    </row>
    <row r="1246" spans="1:10">
      <c r="A1246" s="43" t="s">
        <v>3070</v>
      </c>
      <c r="B1246" s="44">
        <v>45669</v>
      </c>
      <c r="C1246" s="43" t="s">
        <v>1202</v>
      </c>
      <c r="D1246" s="43" t="s">
        <v>1624</v>
      </c>
      <c r="E1246" s="43" t="s">
        <v>1807</v>
      </c>
      <c r="F1246" s="43">
        <v>4</v>
      </c>
      <c r="G1246" s="43">
        <v>347.82</v>
      </c>
      <c r="H1246" s="45">
        <v>0.02</v>
      </c>
      <c r="I1246" s="43" t="s">
        <v>1829</v>
      </c>
      <c r="J1246" s="43">
        <v>1363.4544000000001</v>
      </c>
    </row>
    <row r="1247" spans="1:10">
      <c r="A1247" s="43" t="s">
        <v>3071</v>
      </c>
      <c r="B1247" s="44">
        <v>45299</v>
      </c>
      <c r="C1247" s="43" t="s">
        <v>1400</v>
      </c>
      <c r="D1247" s="43" t="s">
        <v>1718</v>
      </c>
      <c r="E1247" s="43" t="s">
        <v>1804</v>
      </c>
      <c r="F1247" s="43">
        <v>3</v>
      </c>
      <c r="G1247" s="43">
        <v>416.44</v>
      </c>
      <c r="H1247" s="45">
        <v>0.27</v>
      </c>
      <c r="I1247" s="43" t="s">
        <v>1824</v>
      </c>
      <c r="J1247" s="43">
        <v>912.00359999999989</v>
      </c>
    </row>
    <row r="1248" spans="1:10">
      <c r="A1248" s="43" t="s">
        <v>3072</v>
      </c>
      <c r="B1248" s="44">
        <v>45893</v>
      </c>
      <c r="C1248" s="43" t="s">
        <v>32</v>
      </c>
      <c r="D1248" s="43" t="s">
        <v>1672</v>
      </c>
      <c r="E1248" s="43" t="s">
        <v>1752</v>
      </c>
      <c r="F1248" s="43">
        <v>1</v>
      </c>
      <c r="G1248" s="43">
        <v>147.96</v>
      </c>
      <c r="H1248" s="45">
        <v>0.24</v>
      </c>
      <c r="I1248" s="43" t="s">
        <v>1829</v>
      </c>
      <c r="J1248" s="43">
        <v>112.4496</v>
      </c>
    </row>
    <row r="1249" spans="1:10">
      <c r="A1249" s="43" t="s">
        <v>3073</v>
      </c>
      <c r="B1249" s="44">
        <v>45560</v>
      </c>
      <c r="C1249" s="43" t="s">
        <v>1377</v>
      </c>
      <c r="D1249" s="43" t="s">
        <v>1584</v>
      </c>
      <c r="E1249" s="43" t="s">
        <v>1782</v>
      </c>
      <c r="F1249" s="43">
        <v>3</v>
      </c>
      <c r="G1249" s="43">
        <v>550.26</v>
      </c>
      <c r="H1249" s="45">
        <v>0.22</v>
      </c>
      <c r="I1249" s="43" t="s">
        <v>1824</v>
      </c>
      <c r="J1249" s="43">
        <v>1287.6084000000001</v>
      </c>
    </row>
    <row r="1250" spans="1:10">
      <c r="A1250" s="43" t="s">
        <v>3074</v>
      </c>
      <c r="B1250" s="44">
        <v>45267</v>
      </c>
      <c r="C1250" s="43" t="s">
        <v>1160</v>
      </c>
      <c r="D1250" s="43" t="s">
        <v>1742</v>
      </c>
      <c r="E1250" s="43" t="s">
        <v>1779</v>
      </c>
      <c r="F1250" s="43">
        <v>4</v>
      </c>
      <c r="G1250" s="43">
        <v>938.21</v>
      </c>
      <c r="H1250" s="45">
        <v>0.04</v>
      </c>
      <c r="I1250" s="43" t="s">
        <v>1826</v>
      </c>
      <c r="J1250" s="43">
        <v>3602.7264</v>
      </c>
    </row>
    <row r="1251" spans="1:10">
      <c r="A1251" s="43" t="s">
        <v>3075</v>
      </c>
      <c r="B1251" s="44">
        <v>45467</v>
      </c>
      <c r="C1251" s="43" t="s">
        <v>458</v>
      </c>
      <c r="D1251" s="43" t="s">
        <v>1736</v>
      </c>
      <c r="E1251" s="43" t="s">
        <v>1804</v>
      </c>
      <c r="F1251" s="43">
        <v>3</v>
      </c>
      <c r="G1251" s="43">
        <v>517.98</v>
      </c>
      <c r="H1251" s="45">
        <v>0.01</v>
      </c>
      <c r="I1251" s="43" t="s">
        <v>1826</v>
      </c>
      <c r="J1251" s="43">
        <v>1538.4005999999999</v>
      </c>
    </row>
    <row r="1252" spans="1:10">
      <c r="A1252" s="43" t="s">
        <v>3076</v>
      </c>
      <c r="B1252" s="44">
        <v>45847</v>
      </c>
      <c r="C1252" s="43" t="s">
        <v>144</v>
      </c>
      <c r="D1252" s="43" t="s">
        <v>1557</v>
      </c>
      <c r="E1252" s="43" t="s">
        <v>1782</v>
      </c>
      <c r="F1252" s="43">
        <v>1</v>
      </c>
      <c r="G1252" s="43">
        <v>98.27</v>
      </c>
      <c r="H1252" s="45">
        <v>0.16</v>
      </c>
      <c r="I1252" s="43" t="s">
        <v>1826</v>
      </c>
      <c r="J1252" s="43">
        <v>82.54679999999999</v>
      </c>
    </row>
    <row r="1253" spans="1:10">
      <c r="A1253" s="43" t="s">
        <v>3077</v>
      </c>
      <c r="B1253" s="44">
        <v>45480</v>
      </c>
      <c r="C1253" s="43" t="s">
        <v>803</v>
      </c>
      <c r="D1253" s="43" t="s">
        <v>1644</v>
      </c>
      <c r="E1253" s="43" t="s">
        <v>1792</v>
      </c>
      <c r="F1253" s="43">
        <v>2</v>
      </c>
      <c r="G1253" s="43">
        <v>875.2</v>
      </c>
      <c r="H1253" s="45">
        <v>0.19</v>
      </c>
      <c r="I1253" s="43" t="s">
        <v>1824</v>
      </c>
      <c r="J1253" s="43">
        <v>1417.8240000000001</v>
      </c>
    </row>
    <row r="1254" spans="1:10">
      <c r="A1254" s="43" t="s">
        <v>3078</v>
      </c>
      <c r="B1254" s="44">
        <v>45345</v>
      </c>
      <c r="C1254" s="43" t="s">
        <v>963</v>
      </c>
      <c r="D1254" s="43" t="s">
        <v>1720</v>
      </c>
      <c r="E1254" s="43" t="s">
        <v>1752</v>
      </c>
      <c r="F1254" s="43">
        <v>1</v>
      </c>
      <c r="G1254" s="43">
        <v>227.35</v>
      </c>
      <c r="H1254" s="45">
        <v>0.06</v>
      </c>
      <c r="I1254" s="43" t="s">
        <v>1829</v>
      </c>
      <c r="J1254" s="43">
        <v>213.709</v>
      </c>
    </row>
    <row r="1255" spans="1:10">
      <c r="A1255" s="43" t="s">
        <v>3079</v>
      </c>
      <c r="B1255" s="44">
        <v>45235</v>
      </c>
      <c r="C1255" s="43" t="s">
        <v>684</v>
      </c>
      <c r="D1255" s="43" t="s">
        <v>1696</v>
      </c>
      <c r="E1255" s="43" t="s">
        <v>1757</v>
      </c>
      <c r="F1255" s="43">
        <v>1</v>
      </c>
      <c r="G1255" s="43">
        <v>842.46</v>
      </c>
      <c r="H1255" s="45">
        <v>0.05</v>
      </c>
      <c r="I1255" s="43" t="s">
        <v>1829</v>
      </c>
      <c r="J1255" s="43">
        <v>800.33699999999999</v>
      </c>
    </row>
    <row r="1256" spans="1:10">
      <c r="A1256" s="43" t="s">
        <v>3080</v>
      </c>
      <c r="B1256" s="44">
        <v>45543</v>
      </c>
      <c r="C1256" s="43" t="s">
        <v>690</v>
      </c>
      <c r="D1256" s="43" t="s">
        <v>1620</v>
      </c>
      <c r="E1256" s="43" t="s">
        <v>1792</v>
      </c>
      <c r="F1256" s="43">
        <v>3</v>
      </c>
      <c r="G1256" s="43">
        <v>120.67</v>
      </c>
      <c r="H1256" s="45">
        <v>0.08</v>
      </c>
      <c r="I1256" s="43" t="s">
        <v>1829</v>
      </c>
      <c r="J1256" s="43">
        <v>333.04919999999998</v>
      </c>
    </row>
    <row r="1257" spans="1:10">
      <c r="A1257" s="43" t="s">
        <v>3081</v>
      </c>
      <c r="B1257" s="44">
        <v>45402</v>
      </c>
      <c r="C1257" s="43" t="s">
        <v>1527</v>
      </c>
      <c r="D1257" s="43" t="s">
        <v>1588</v>
      </c>
      <c r="E1257" s="43" t="s">
        <v>1766</v>
      </c>
      <c r="F1257" s="43">
        <v>4</v>
      </c>
      <c r="G1257" s="43">
        <v>176.13</v>
      </c>
      <c r="H1257" s="45">
        <v>0.27</v>
      </c>
      <c r="I1257" s="43" t="s">
        <v>1826</v>
      </c>
      <c r="J1257" s="43">
        <v>514.29959999999994</v>
      </c>
    </row>
    <row r="1258" spans="1:10">
      <c r="A1258" s="43" t="s">
        <v>3082</v>
      </c>
      <c r="B1258" s="44">
        <v>45671</v>
      </c>
      <c r="C1258" s="43" t="s">
        <v>1392</v>
      </c>
      <c r="D1258" s="43" t="s">
        <v>1674</v>
      </c>
      <c r="E1258" s="43" t="s">
        <v>1792</v>
      </c>
      <c r="F1258" s="43">
        <v>4</v>
      </c>
      <c r="G1258" s="43">
        <v>592.67999999999995</v>
      </c>
      <c r="H1258" s="45">
        <v>0.03</v>
      </c>
      <c r="I1258" s="43" t="s">
        <v>1824</v>
      </c>
      <c r="J1258" s="43">
        <v>2299.5983999999999</v>
      </c>
    </row>
    <row r="1259" spans="1:10">
      <c r="A1259" s="43" t="s">
        <v>3083</v>
      </c>
      <c r="B1259" s="44">
        <v>45367</v>
      </c>
      <c r="C1259" s="43" t="s">
        <v>582</v>
      </c>
      <c r="D1259" s="43" t="s">
        <v>1688</v>
      </c>
      <c r="E1259" s="43" t="s">
        <v>1769</v>
      </c>
      <c r="F1259" s="43">
        <v>4</v>
      </c>
      <c r="G1259" s="43">
        <v>662.43</v>
      </c>
      <c r="H1259" s="45">
        <v>0.24</v>
      </c>
      <c r="I1259" s="43" t="s">
        <v>1826</v>
      </c>
      <c r="J1259" s="43">
        <v>2013.7872</v>
      </c>
    </row>
    <row r="1260" spans="1:10">
      <c r="A1260" s="43" t="s">
        <v>3084</v>
      </c>
      <c r="B1260" s="44">
        <v>45488</v>
      </c>
      <c r="C1260" s="43" t="s">
        <v>441</v>
      </c>
      <c r="D1260" s="43" t="s">
        <v>1634</v>
      </c>
      <c r="E1260" s="43" t="s">
        <v>1782</v>
      </c>
      <c r="F1260" s="43">
        <v>3</v>
      </c>
      <c r="G1260" s="43">
        <v>518.35</v>
      </c>
      <c r="H1260" s="45">
        <v>0.21</v>
      </c>
      <c r="I1260" s="43" t="s">
        <v>1829</v>
      </c>
      <c r="J1260" s="43">
        <v>1228.4894999999999</v>
      </c>
    </row>
    <row r="1261" spans="1:10">
      <c r="A1261" s="43" t="s">
        <v>3085</v>
      </c>
      <c r="B1261" s="44">
        <v>45509</v>
      </c>
      <c r="C1261" s="43" t="s">
        <v>978</v>
      </c>
      <c r="D1261" s="43" t="s">
        <v>1670</v>
      </c>
      <c r="E1261" s="43" t="s">
        <v>1773</v>
      </c>
      <c r="F1261" s="43">
        <v>1</v>
      </c>
      <c r="G1261" s="43">
        <v>85.58</v>
      </c>
      <c r="H1261" s="45">
        <v>0.1</v>
      </c>
      <c r="I1261" s="43" t="s">
        <v>1829</v>
      </c>
      <c r="J1261" s="43">
        <v>77.022000000000006</v>
      </c>
    </row>
    <row r="1262" spans="1:10">
      <c r="A1262" s="43" t="s">
        <v>3086</v>
      </c>
      <c r="B1262" s="44">
        <v>45323</v>
      </c>
      <c r="C1262" s="43" t="s">
        <v>1136</v>
      </c>
      <c r="D1262" s="43" t="s">
        <v>1722</v>
      </c>
      <c r="E1262" s="43" t="s">
        <v>1757</v>
      </c>
      <c r="F1262" s="43">
        <v>4</v>
      </c>
      <c r="G1262" s="43">
        <v>800</v>
      </c>
      <c r="H1262" s="45">
        <v>0.2</v>
      </c>
      <c r="I1262" s="43" t="s">
        <v>1824</v>
      </c>
      <c r="J1262" s="43">
        <v>2560</v>
      </c>
    </row>
    <row r="1263" spans="1:10">
      <c r="A1263" s="43" t="s">
        <v>3087</v>
      </c>
      <c r="B1263" s="44">
        <v>45889</v>
      </c>
      <c r="C1263" s="43" t="s">
        <v>520</v>
      </c>
      <c r="D1263" s="43" t="s">
        <v>1668</v>
      </c>
      <c r="E1263" s="43" t="s">
        <v>1789</v>
      </c>
      <c r="F1263" s="43">
        <v>3</v>
      </c>
      <c r="G1263" s="43">
        <v>118.25</v>
      </c>
      <c r="H1263" s="45">
        <v>0.26</v>
      </c>
      <c r="I1263" s="43" t="s">
        <v>1826</v>
      </c>
      <c r="J1263" s="43">
        <v>262.51499999999999</v>
      </c>
    </row>
    <row r="1264" spans="1:10">
      <c r="A1264" s="43" t="s">
        <v>3088</v>
      </c>
      <c r="B1264" s="44">
        <v>45253</v>
      </c>
      <c r="C1264" s="43" t="s">
        <v>1307</v>
      </c>
      <c r="D1264" s="43" t="s">
        <v>1612</v>
      </c>
      <c r="E1264" s="43" t="s">
        <v>1801</v>
      </c>
      <c r="F1264" s="43">
        <v>1</v>
      </c>
      <c r="G1264" s="43">
        <v>223.25</v>
      </c>
      <c r="H1264" s="45">
        <v>0.28999999999999998</v>
      </c>
      <c r="I1264" s="43" t="s">
        <v>1824</v>
      </c>
      <c r="J1264" s="43">
        <v>158.50749999999999</v>
      </c>
    </row>
    <row r="1265" spans="1:10">
      <c r="A1265" s="43" t="s">
        <v>3089</v>
      </c>
      <c r="B1265" s="44">
        <v>45530</v>
      </c>
      <c r="C1265" s="43" t="s">
        <v>1325</v>
      </c>
      <c r="D1265" s="43" t="s">
        <v>1612</v>
      </c>
      <c r="E1265" s="43" t="s">
        <v>1769</v>
      </c>
      <c r="F1265" s="43">
        <v>3</v>
      </c>
      <c r="G1265" s="43">
        <v>918.76</v>
      </c>
      <c r="H1265" s="45">
        <v>0.2</v>
      </c>
      <c r="I1265" s="43" t="s">
        <v>1826</v>
      </c>
      <c r="J1265" s="43">
        <v>2205.0239999999999</v>
      </c>
    </row>
    <row r="1266" spans="1:10">
      <c r="A1266" s="43" t="s">
        <v>3090</v>
      </c>
      <c r="B1266" s="44">
        <v>45491</v>
      </c>
      <c r="C1266" s="43" t="s">
        <v>890</v>
      </c>
      <c r="D1266" s="43" t="s">
        <v>1716</v>
      </c>
      <c r="E1266" s="43" t="s">
        <v>1797</v>
      </c>
      <c r="F1266" s="43">
        <v>2</v>
      </c>
      <c r="G1266" s="43">
        <v>905.26</v>
      </c>
      <c r="H1266" s="45">
        <v>0.15</v>
      </c>
      <c r="I1266" s="43" t="s">
        <v>1829</v>
      </c>
      <c r="J1266" s="43">
        <v>1538.942</v>
      </c>
    </row>
    <row r="1267" spans="1:10">
      <c r="A1267" s="43" t="s">
        <v>3091</v>
      </c>
      <c r="B1267" s="44">
        <v>45628</v>
      </c>
      <c r="C1267" s="43" t="s">
        <v>984</v>
      </c>
      <c r="D1267" s="43" t="s">
        <v>1580</v>
      </c>
      <c r="E1267" s="43" t="s">
        <v>1813</v>
      </c>
      <c r="F1267" s="43">
        <v>4</v>
      </c>
      <c r="G1267" s="43">
        <v>295.39999999999998</v>
      </c>
      <c r="H1267" s="45">
        <v>0.23</v>
      </c>
      <c r="I1267" s="43" t="s">
        <v>1826</v>
      </c>
      <c r="J1267" s="43">
        <v>909.83199999999999</v>
      </c>
    </row>
    <row r="1268" spans="1:10">
      <c r="A1268" s="43" t="s">
        <v>3092</v>
      </c>
      <c r="B1268" s="44">
        <v>45861</v>
      </c>
      <c r="C1268" s="43" t="s">
        <v>314</v>
      </c>
      <c r="D1268" s="43" t="s">
        <v>1736</v>
      </c>
      <c r="E1268" s="43" t="s">
        <v>1773</v>
      </c>
      <c r="F1268" s="43">
        <v>1</v>
      </c>
      <c r="G1268" s="43">
        <v>252.18</v>
      </c>
      <c r="H1268" s="45">
        <v>0.23</v>
      </c>
      <c r="I1268" s="43" t="s">
        <v>1826</v>
      </c>
      <c r="J1268" s="43">
        <v>194.17859999999999</v>
      </c>
    </row>
    <row r="1269" spans="1:10">
      <c r="A1269" s="43" t="s">
        <v>3093</v>
      </c>
      <c r="B1269" s="44">
        <v>45878</v>
      </c>
      <c r="C1269" s="43" t="s">
        <v>511</v>
      </c>
      <c r="D1269" s="43" t="s">
        <v>1742</v>
      </c>
      <c r="E1269" s="43" t="s">
        <v>1794</v>
      </c>
      <c r="F1269" s="43">
        <v>4</v>
      </c>
      <c r="G1269" s="43">
        <v>792.1</v>
      </c>
      <c r="H1269" s="45">
        <v>0.19</v>
      </c>
      <c r="I1269" s="43" t="s">
        <v>1829</v>
      </c>
      <c r="J1269" s="43">
        <v>2566.404</v>
      </c>
    </row>
    <row r="1270" spans="1:10">
      <c r="A1270" s="43" t="s">
        <v>3094</v>
      </c>
      <c r="B1270" s="44">
        <v>45426</v>
      </c>
      <c r="C1270" s="43" t="s">
        <v>278</v>
      </c>
      <c r="D1270" s="43" t="s">
        <v>1724</v>
      </c>
      <c r="E1270" s="43" t="s">
        <v>1799</v>
      </c>
      <c r="F1270" s="43">
        <v>1</v>
      </c>
      <c r="G1270" s="43">
        <v>883.36</v>
      </c>
      <c r="H1270" s="45">
        <v>0.11</v>
      </c>
      <c r="I1270" s="43" t="s">
        <v>1826</v>
      </c>
      <c r="J1270" s="43">
        <v>786.19040000000007</v>
      </c>
    </row>
    <row r="1271" spans="1:10">
      <c r="A1271" s="43" t="s">
        <v>3095</v>
      </c>
      <c r="B1271" s="44">
        <v>45231</v>
      </c>
      <c r="C1271" s="43" t="s">
        <v>878</v>
      </c>
      <c r="D1271" s="43" t="s">
        <v>1686</v>
      </c>
      <c r="E1271" s="43" t="s">
        <v>1752</v>
      </c>
      <c r="F1271" s="43">
        <v>4</v>
      </c>
      <c r="G1271" s="43">
        <v>305.95</v>
      </c>
      <c r="H1271" s="45">
        <v>0.08</v>
      </c>
      <c r="I1271" s="43" t="s">
        <v>1826</v>
      </c>
      <c r="J1271" s="43">
        <v>1125.896</v>
      </c>
    </row>
    <row r="1272" spans="1:10">
      <c r="A1272" s="43" t="s">
        <v>3096</v>
      </c>
      <c r="B1272" s="44">
        <v>45609</v>
      </c>
      <c r="C1272" s="43" t="s">
        <v>1249</v>
      </c>
      <c r="D1272" s="43" t="s">
        <v>1664</v>
      </c>
      <c r="E1272" s="43" t="s">
        <v>1779</v>
      </c>
      <c r="F1272" s="43">
        <v>3</v>
      </c>
      <c r="G1272" s="43">
        <v>742.45</v>
      </c>
      <c r="H1272" s="45">
        <v>0.23</v>
      </c>
      <c r="I1272" s="43" t="s">
        <v>1829</v>
      </c>
      <c r="J1272" s="43">
        <v>1715.0595000000001</v>
      </c>
    </row>
    <row r="1273" spans="1:10">
      <c r="A1273" s="43" t="s">
        <v>3097</v>
      </c>
      <c r="B1273" s="44">
        <v>45392</v>
      </c>
      <c r="C1273" s="43" t="s">
        <v>1112</v>
      </c>
      <c r="D1273" s="43" t="s">
        <v>1598</v>
      </c>
      <c r="E1273" s="43" t="s">
        <v>1810</v>
      </c>
      <c r="F1273" s="43">
        <v>3</v>
      </c>
      <c r="G1273" s="43">
        <v>336.1</v>
      </c>
      <c r="H1273" s="45">
        <v>0.12</v>
      </c>
      <c r="I1273" s="43" t="s">
        <v>1829</v>
      </c>
      <c r="J1273" s="43">
        <v>887.30400000000009</v>
      </c>
    </row>
    <row r="1274" spans="1:10">
      <c r="A1274" s="43" t="s">
        <v>3098</v>
      </c>
      <c r="B1274" s="44">
        <v>45876</v>
      </c>
      <c r="C1274" s="43" t="s">
        <v>1281</v>
      </c>
      <c r="D1274" s="43" t="s">
        <v>1606</v>
      </c>
      <c r="E1274" s="43" t="s">
        <v>1779</v>
      </c>
      <c r="F1274" s="43">
        <v>3</v>
      </c>
      <c r="G1274" s="43">
        <v>310.36</v>
      </c>
      <c r="H1274" s="45">
        <v>0.14000000000000001</v>
      </c>
      <c r="I1274" s="43" t="s">
        <v>1829</v>
      </c>
      <c r="J1274" s="43">
        <v>800.72879999999998</v>
      </c>
    </row>
    <row r="1275" spans="1:10">
      <c r="A1275" s="43" t="s">
        <v>3099</v>
      </c>
      <c r="B1275" s="44">
        <v>45772</v>
      </c>
      <c r="C1275" s="43" t="s">
        <v>887</v>
      </c>
      <c r="D1275" s="43" t="s">
        <v>1744</v>
      </c>
      <c r="E1275" s="43" t="s">
        <v>1782</v>
      </c>
      <c r="F1275" s="43">
        <v>3</v>
      </c>
      <c r="G1275" s="43">
        <v>992.81</v>
      </c>
      <c r="H1275" s="45">
        <v>0.04</v>
      </c>
      <c r="I1275" s="43" t="s">
        <v>1826</v>
      </c>
      <c r="J1275" s="43">
        <v>2859.2928000000002</v>
      </c>
    </row>
    <row r="1276" spans="1:10">
      <c r="A1276" s="43" t="s">
        <v>3100</v>
      </c>
      <c r="B1276" s="44">
        <v>45217</v>
      </c>
      <c r="C1276" s="43" t="s">
        <v>648</v>
      </c>
      <c r="D1276" s="43" t="s">
        <v>1668</v>
      </c>
      <c r="E1276" s="43" t="s">
        <v>1792</v>
      </c>
      <c r="F1276" s="43">
        <v>3</v>
      </c>
      <c r="G1276" s="43">
        <v>257.11</v>
      </c>
      <c r="H1276" s="45">
        <v>0.26</v>
      </c>
      <c r="I1276" s="43" t="s">
        <v>1829</v>
      </c>
      <c r="J1276" s="43">
        <v>570.78420000000006</v>
      </c>
    </row>
    <row r="1277" spans="1:10">
      <c r="A1277" s="43" t="s">
        <v>3101</v>
      </c>
      <c r="B1277" s="44">
        <v>45739</v>
      </c>
      <c r="C1277" s="43" t="s">
        <v>713</v>
      </c>
      <c r="D1277" s="43" t="s">
        <v>1738</v>
      </c>
      <c r="E1277" s="43" t="s">
        <v>1794</v>
      </c>
      <c r="F1277" s="43">
        <v>4</v>
      </c>
      <c r="G1277" s="43">
        <v>816.29</v>
      </c>
      <c r="H1277" s="45">
        <v>0.24</v>
      </c>
      <c r="I1277" s="43" t="s">
        <v>1826</v>
      </c>
      <c r="J1277" s="43">
        <v>2481.5216</v>
      </c>
    </row>
    <row r="1278" spans="1:10">
      <c r="A1278" s="43" t="s">
        <v>3102</v>
      </c>
      <c r="B1278" s="44">
        <v>45272</v>
      </c>
      <c r="C1278" s="43" t="s">
        <v>422</v>
      </c>
      <c r="D1278" s="43" t="s">
        <v>1668</v>
      </c>
      <c r="E1278" s="43" t="s">
        <v>1794</v>
      </c>
      <c r="F1278" s="43">
        <v>4</v>
      </c>
      <c r="G1278" s="43">
        <v>755.82</v>
      </c>
      <c r="H1278" s="45">
        <v>0.22</v>
      </c>
      <c r="I1278" s="43" t="s">
        <v>1829</v>
      </c>
      <c r="J1278" s="43">
        <v>2358.1583999999998</v>
      </c>
    </row>
    <row r="1279" spans="1:10">
      <c r="A1279" s="43" t="s">
        <v>3103</v>
      </c>
      <c r="B1279" s="44">
        <v>45524</v>
      </c>
      <c r="C1279" s="43" t="s">
        <v>23</v>
      </c>
      <c r="D1279" s="43" t="s">
        <v>1543</v>
      </c>
      <c r="E1279" s="43" t="s">
        <v>1799</v>
      </c>
      <c r="F1279" s="43">
        <v>1</v>
      </c>
      <c r="G1279" s="43">
        <v>449.6</v>
      </c>
      <c r="H1279" s="45">
        <v>0.01</v>
      </c>
      <c r="I1279" s="43" t="s">
        <v>1826</v>
      </c>
      <c r="J1279" s="43">
        <v>445.10399999999998</v>
      </c>
    </row>
    <row r="1280" spans="1:10">
      <c r="A1280" s="43" t="s">
        <v>3104</v>
      </c>
      <c r="B1280" s="44">
        <v>45481</v>
      </c>
      <c r="C1280" s="43" t="s">
        <v>1101</v>
      </c>
      <c r="D1280" s="43" t="s">
        <v>1576</v>
      </c>
      <c r="E1280" s="43" t="s">
        <v>1752</v>
      </c>
      <c r="F1280" s="43">
        <v>2</v>
      </c>
      <c r="G1280" s="43">
        <v>779.29</v>
      </c>
      <c r="H1280" s="45">
        <v>0.12</v>
      </c>
      <c r="I1280" s="43" t="s">
        <v>1829</v>
      </c>
      <c r="J1280" s="43">
        <v>1371.5504000000001</v>
      </c>
    </row>
    <row r="1281" spans="1:10">
      <c r="A1281" s="43" t="s">
        <v>3105</v>
      </c>
      <c r="B1281" s="44">
        <v>45267</v>
      </c>
      <c r="C1281" s="43" t="s">
        <v>1431</v>
      </c>
      <c r="D1281" s="43" t="s">
        <v>1702</v>
      </c>
      <c r="E1281" s="43" t="s">
        <v>1807</v>
      </c>
      <c r="F1281" s="43">
        <v>1</v>
      </c>
      <c r="G1281" s="43">
        <v>748.75</v>
      </c>
      <c r="H1281" s="45">
        <v>0.1</v>
      </c>
      <c r="I1281" s="43" t="s">
        <v>1829</v>
      </c>
      <c r="J1281" s="43">
        <v>673.875</v>
      </c>
    </row>
    <row r="1282" spans="1:10">
      <c r="A1282" s="43" t="s">
        <v>3106</v>
      </c>
      <c r="B1282" s="44">
        <v>45328</v>
      </c>
      <c r="C1282" s="43" t="s">
        <v>598</v>
      </c>
      <c r="D1282" s="43" t="s">
        <v>1726</v>
      </c>
      <c r="E1282" s="43" t="s">
        <v>1752</v>
      </c>
      <c r="F1282" s="43">
        <v>2</v>
      </c>
      <c r="G1282" s="43">
        <v>121.67</v>
      </c>
      <c r="H1282" s="45">
        <v>0.08</v>
      </c>
      <c r="I1282" s="43" t="s">
        <v>1829</v>
      </c>
      <c r="J1282" s="43">
        <v>223.87280000000001</v>
      </c>
    </row>
    <row r="1283" spans="1:10">
      <c r="A1283" s="43" t="s">
        <v>3107</v>
      </c>
      <c r="B1283" s="44">
        <v>45787</v>
      </c>
      <c r="C1283" s="43" t="s">
        <v>1513</v>
      </c>
      <c r="D1283" s="43" t="s">
        <v>1646</v>
      </c>
      <c r="E1283" s="43" t="s">
        <v>1801</v>
      </c>
      <c r="F1283" s="43">
        <v>3</v>
      </c>
      <c r="G1283" s="43">
        <v>225.14</v>
      </c>
      <c r="H1283" s="45">
        <v>0.15</v>
      </c>
      <c r="I1283" s="43" t="s">
        <v>1829</v>
      </c>
      <c r="J1283" s="43">
        <v>574.10699999999997</v>
      </c>
    </row>
    <row r="1284" spans="1:10">
      <c r="A1284" s="43" t="s">
        <v>3108</v>
      </c>
      <c r="B1284" s="44">
        <v>45876</v>
      </c>
      <c r="C1284" s="43" t="s">
        <v>1011</v>
      </c>
      <c r="D1284" s="43" t="s">
        <v>1606</v>
      </c>
      <c r="E1284" s="43" t="s">
        <v>1813</v>
      </c>
      <c r="F1284" s="43">
        <v>1</v>
      </c>
      <c r="G1284" s="43">
        <v>654.17999999999995</v>
      </c>
      <c r="H1284" s="45">
        <v>0.19</v>
      </c>
      <c r="I1284" s="43" t="s">
        <v>1826</v>
      </c>
      <c r="J1284" s="43">
        <v>529.88580000000002</v>
      </c>
    </row>
    <row r="1285" spans="1:10">
      <c r="A1285" s="43" t="s">
        <v>3109</v>
      </c>
      <c r="B1285" s="44">
        <v>45552</v>
      </c>
      <c r="C1285" s="43" t="s">
        <v>218</v>
      </c>
      <c r="D1285" s="43" t="s">
        <v>1690</v>
      </c>
      <c r="E1285" s="43" t="s">
        <v>1773</v>
      </c>
      <c r="F1285" s="43">
        <v>2</v>
      </c>
      <c r="G1285" s="43">
        <v>504.98</v>
      </c>
      <c r="H1285" s="45">
        <v>0.08</v>
      </c>
      <c r="I1285" s="43" t="s">
        <v>1829</v>
      </c>
      <c r="J1285" s="43">
        <v>929.16320000000007</v>
      </c>
    </row>
    <row r="1286" spans="1:10">
      <c r="A1286" s="43" t="s">
        <v>3110</v>
      </c>
      <c r="B1286" s="44">
        <v>45823</v>
      </c>
      <c r="C1286" s="43" t="s">
        <v>1181</v>
      </c>
      <c r="D1286" s="43" t="s">
        <v>1656</v>
      </c>
      <c r="E1286" s="43" t="s">
        <v>1782</v>
      </c>
      <c r="F1286" s="43">
        <v>2</v>
      </c>
      <c r="G1286" s="43">
        <v>623.20000000000005</v>
      </c>
      <c r="H1286" s="45">
        <v>0.14000000000000001</v>
      </c>
      <c r="I1286" s="43" t="s">
        <v>1829</v>
      </c>
      <c r="J1286" s="43">
        <v>1071.904</v>
      </c>
    </row>
    <row r="1287" spans="1:10">
      <c r="A1287" s="43" t="s">
        <v>3111</v>
      </c>
      <c r="B1287" s="44">
        <v>45622</v>
      </c>
      <c r="C1287" s="43" t="s">
        <v>1023</v>
      </c>
      <c r="D1287" s="43" t="s">
        <v>1555</v>
      </c>
      <c r="E1287" s="43" t="s">
        <v>1804</v>
      </c>
      <c r="F1287" s="43">
        <v>2</v>
      </c>
      <c r="G1287" s="43">
        <v>530.54</v>
      </c>
      <c r="H1287" s="45">
        <v>0.28000000000000003</v>
      </c>
      <c r="I1287" s="43" t="s">
        <v>1829</v>
      </c>
      <c r="J1287" s="43">
        <v>763.97759999999994</v>
      </c>
    </row>
    <row r="1288" spans="1:10">
      <c r="A1288" s="43" t="s">
        <v>3112</v>
      </c>
      <c r="B1288" s="44">
        <v>45810</v>
      </c>
      <c r="C1288" s="43" t="s">
        <v>1142</v>
      </c>
      <c r="D1288" s="43" t="s">
        <v>1543</v>
      </c>
      <c r="E1288" s="43" t="s">
        <v>1804</v>
      </c>
      <c r="F1288" s="43">
        <v>3</v>
      </c>
      <c r="G1288" s="43">
        <v>279.45</v>
      </c>
      <c r="H1288" s="45">
        <v>0.15</v>
      </c>
      <c r="I1288" s="43" t="s">
        <v>1829</v>
      </c>
      <c r="J1288" s="43">
        <v>712.59749999999985</v>
      </c>
    </row>
    <row r="1289" spans="1:10">
      <c r="A1289" s="43" t="s">
        <v>3113</v>
      </c>
      <c r="B1289" s="44">
        <v>45645</v>
      </c>
      <c r="C1289" s="43" t="s">
        <v>849</v>
      </c>
      <c r="D1289" s="43" t="s">
        <v>1572</v>
      </c>
      <c r="E1289" s="43" t="s">
        <v>1782</v>
      </c>
      <c r="F1289" s="43">
        <v>3</v>
      </c>
      <c r="G1289" s="43">
        <v>906.99</v>
      </c>
      <c r="H1289" s="45">
        <v>0.26</v>
      </c>
      <c r="I1289" s="43" t="s">
        <v>1829</v>
      </c>
      <c r="J1289" s="43">
        <v>2013.5178000000001</v>
      </c>
    </row>
    <row r="1290" spans="1:10">
      <c r="A1290" s="43" t="s">
        <v>3114</v>
      </c>
      <c r="B1290" s="44">
        <v>45749</v>
      </c>
      <c r="C1290" s="43" t="s">
        <v>258</v>
      </c>
      <c r="D1290" s="43" t="s">
        <v>1708</v>
      </c>
      <c r="E1290" s="43" t="s">
        <v>1807</v>
      </c>
      <c r="F1290" s="43">
        <v>4</v>
      </c>
      <c r="G1290" s="43">
        <v>408.76</v>
      </c>
      <c r="H1290" s="45">
        <v>0.12</v>
      </c>
      <c r="I1290" s="43" t="s">
        <v>1829</v>
      </c>
      <c r="J1290" s="43">
        <v>1438.8352</v>
      </c>
    </row>
    <row r="1291" spans="1:10">
      <c r="A1291" s="43" t="s">
        <v>3115</v>
      </c>
      <c r="B1291" s="44">
        <v>45537</v>
      </c>
      <c r="C1291" s="43" t="s">
        <v>585</v>
      </c>
      <c r="D1291" s="43" t="s">
        <v>1620</v>
      </c>
      <c r="E1291" s="43" t="s">
        <v>1786</v>
      </c>
      <c r="F1291" s="43">
        <v>2</v>
      </c>
      <c r="G1291" s="43">
        <v>117.34</v>
      </c>
      <c r="H1291" s="45">
        <v>0.09</v>
      </c>
      <c r="I1291" s="43" t="s">
        <v>1826</v>
      </c>
      <c r="J1291" s="43">
        <v>213.55879999999999</v>
      </c>
    </row>
    <row r="1292" spans="1:10">
      <c r="A1292" s="43" t="s">
        <v>3116</v>
      </c>
      <c r="B1292" s="44">
        <v>45376</v>
      </c>
      <c r="C1292" s="43" t="s">
        <v>559</v>
      </c>
      <c r="D1292" s="43" t="s">
        <v>1730</v>
      </c>
      <c r="E1292" s="43" t="s">
        <v>1799</v>
      </c>
      <c r="F1292" s="43">
        <v>3</v>
      </c>
      <c r="G1292" s="43">
        <v>690.27</v>
      </c>
      <c r="H1292" s="45">
        <v>7.0000000000000007E-2</v>
      </c>
      <c r="I1292" s="43" t="s">
        <v>1826</v>
      </c>
      <c r="J1292" s="43">
        <v>1925.8533</v>
      </c>
    </row>
    <row r="1293" spans="1:10">
      <c r="A1293" s="43" t="s">
        <v>3117</v>
      </c>
      <c r="B1293" s="44">
        <v>45709</v>
      </c>
      <c r="C1293" s="43" t="s">
        <v>381</v>
      </c>
      <c r="D1293" s="43" t="s">
        <v>1604</v>
      </c>
      <c r="E1293" s="43" t="s">
        <v>1807</v>
      </c>
      <c r="F1293" s="43">
        <v>4</v>
      </c>
      <c r="G1293" s="43">
        <v>377.18</v>
      </c>
      <c r="H1293" s="45">
        <v>0.24</v>
      </c>
      <c r="I1293" s="43" t="s">
        <v>1826</v>
      </c>
      <c r="J1293" s="43">
        <v>1146.6271999999999</v>
      </c>
    </row>
    <row r="1294" spans="1:10">
      <c r="A1294" s="43" t="s">
        <v>3118</v>
      </c>
      <c r="B1294" s="44">
        <v>45446</v>
      </c>
      <c r="C1294" s="43" t="s">
        <v>393</v>
      </c>
      <c r="D1294" s="43" t="s">
        <v>1628</v>
      </c>
      <c r="E1294" s="43" t="s">
        <v>1752</v>
      </c>
      <c r="F1294" s="43">
        <v>1</v>
      </c>
      <c r="G1294" s="43">
        <v>70.52</v>
      </c>
      <c r="H1294" s="45">
        <v>0.08</v>
      </c>
      <c r="I1294" s="43" t="s">
        <v>1829</v>
      </c>
      <c r="J1294" s="43">
        <v>64.878399999999999</v>
      </c>
    </row>
    <row r="1295" spans="1:10">
      <c r="A1295" s="43" t="s">
        <v>3119</v>
      </c>
      <c r="B1295" s="44">
        <v>45330</v>
      </c>
      <c r="C1295" s="43" t="s">
        <v>875</v>
      </c>
      <c r="D1295" s="43" t="s">
        <v>1624</v>
      </c>
      <c r="E1295" s="43" t="s">
        <v>1786</v>
      </c>
      <c r="F1295" s="43">
        <v>1</v>
      </c>
      <c r="G1295" s="43">
        <v>40.25</v>
      </c>
      <c r="H1295" s="45">
        <v>0.1</v>
      </c>
      <c r="I1295" s="43" t="s">
        <v>1826</v>
      </c>
      <c r="J1295" s="43">
        <v>36.225000000000001</v>
      </c>
    </row>
    <row r="1296" spans="1:10">
      <c r="A1296" s="43" t="s">
        <v>3120</v>
      </c>
      <c r="B1296" s="44">
        <v>45388</v>
      </c>
      <c r="C1296" s="43" t="s">
        <v>746</v>
      </c>
      <c r="D1296" s="43" t="s">
        <v>1726</v>
      </c>
      <c r="E1296" s="43" t="s">
        <v>1792</v>
      </c>
      <c r="F1296" s="43">
        <v>3</v>
      </c>
      <c r="G1296" s="43">
        <v>539.44000000000005</v>
      </c>
      <c r="H1296" s="45">
        <v>0.05</v>
      </c>
      <c r="I1296" s="43" t="s">
        <v>1829</v>
      </c>
      <c r="J1296" s="43">
        <v>1537.404</v>
      </c>
    </row>
    <row r="1297" spans="1:10">
      <c r="A1297" s="43" t="s">
        <v>3121</v>
      </c>
      <c r="B1297" s="44">
        <v>45313</v>
      </c>
      <c r="C1297" s="43" t="s">
        <v>791</v>
      </c>
      <c r="D1297" s="43" t="s">
        <v>1668</v>
      </c>
      <c r="E1297" s="43" t="s">
        <v>1769</v>
      </c>
      <c r="F1297" s="43">
        <v>3</v>
      </c>
      <c r="G1297" s="43">
        <v>543.49</v>
      </c>
      <c r="H1297" s="45">
        <v>0.05</v>
      </c>
      <c r="I1297" s="43" t="s">
        <v>1826</v>
      </c>
      <c r="J1297" s="43">
        <v>1548.9465</v>
      </c>
    </row>
    <row r="1298" spans="1:10">
      <c r="A1298" s="43" t="s">
        <v>3122</v>
      </c>
      <c r="B1298" s="44">
        <v>45221</v>
      </c>
      <c r="C1298" s="43" t="s">
        <v>1020</v>
      </c>
      <c r="D1298" s="43" t="s">
        <v>1560</v>
      </c>
      <c r="E1298" s="43" t="s">
        <v>1776</v>
      </c>
      <c r="F1298" s="43">
        <v>4</v>
      </c>
      <c r="G1298" s="43">
        <v>547.21</v>
      </c>
      <c r="H1298" s="45">
        <v>0.1</v>
      </c>
      <c r="I1298" s="43" t="s">
        <v>1829</v>
      </c>
      <c r="J1298" s="43">
        <v>1969.9559999999999</v>
      </c>
    </row>
    <row r="1299" spans="1:10">
      <c r="A1299" s="43" t="s">
        <v>3123</v>
      </c>
      <c r="B1299" s="44">
        <v>45619</v>
      </c>
      <c r="C1299" s="43" t="s">
        <v>773</v>
      </c>
      <c r="D1299" s="43" t="s">
        <v>1678</v>
      </c>
      <c r="E1299" s="43" t="s">
        <v>1757</v>
      </c>
      <c r="F1299" s="43">
        <v>2</v>
      </c>
      <c r="G1299" s="43">
        <v>892.46</v>
      </c>
      <c r="H1299" s="45">
        <v>7.0000000000000007E-2</v>
      </c>
      <c r="I1299" s="43" t="s">
        <v>1826</v>
      </c>
      <c r="J1299" s="43">
        <v>1659.9756</v>
      </c>
    </row>
    <row r="1300" spans="1:10">
      <c r="A1300" s="43" t="s">
        <v>3124</v>
      </c>
      <c r="B1300" s="44">
        <v>45286</v>
      </c>
      <c r="C1300" s="43" t="s">
        <v>1208</v>
      </c>
      <c r="D1300" s="43" t="s">
        <v>1600</v>
      </c>
      <c r="E1300" s="43" t="s">
        <v>1782</v>
      </c>
      <c r="F1300" s="43">
        <v>2</v>
      </c>
      <c r="G1300" s="43">
        <v>853.41</v>
      </c>
      <c r="H1300" s="45">
        <v>0.25</v>
      </c>
      <c r="I1300" s="43" t="s">
        <v>1824</v>
      </c>
      <c r="J1300" s="43">
        <v>1280.115</v>
      </c>
    </row>
    <row r="1301" spans="1:10">
      <c r="A1301" s="43" t="s">
        <v>3125</v>
      </c>
      <c r="B1301" s="44">
        <v>45451</v>
      </c>
      <c r="C1301" s="43" t="s">
        <v>387</v>
      </c>
      <c r="D1301" s="43" t="s">
        <v>1712</v>
      </c>
      <c r="E1301" s="43" t="s">
        <v>1779</v>
      </c>
      <c r="F1301" s="43">
        <v>1</v>
      </c>
      <c r="G1301" s="43">
        <v>162.13999999999999</v>
      </c>
      <c r="H1301" s="45">
        <v>7.0000000000000007E-2</v>
      </c>
      <c r="I1301" s="43" t="s">
        <v>1826</v>
      </c>
      <c r="J1301" s="43">
        <v>150.7902</v>
      </c>
    </row>
    <row r="1302" spans="1:10">
      <c r="A1302" s="43" t="s">
        <v>3126</v>
      </c>
      <c r="B1302" s="44">
        <v>45478</v>
      </c>
      <c r="C1302" s="43" t="s">
        <v>496</v>
      </c>
      <c r="D1302" s="43" t="s">
        <v>1740</v>
      </c>
      <c r="E1302" s="43" t="s">
        <v>1804</v>
      </c>
      <c r="F1302" s="43">
        <v>1</v>
      </c>
      <c r="G1302" s="43">
        <v>893.14</v>
      </c>
      <c r="H1302" s="45">
        <v>0.09</v>
      </c>
      <c r="I1302" s="43" t="s">
        <v>1824</v>
      </c>
      <c r="J1302" s="43">
        <v>812.75739999999996</v>
      </c>
    </row>
    <row r="1303" spans="1:10">
      <c r="A1303" s="43" t="s">
        <v>3127</v>
      </c>
      <c r="B1303" s="44">
        <v>45528</v>
      </c>
      <c r="C1303" s="43" t="s">
        <v>366</v>
      </c>
      <c r="D1303" s="43" t="s">
        <v>1616</v>
      </c>
      <c r="E1303" s="43" t="s">
        <v>1782</v>
      </c>
      <c r="F1303" s="43">
        <v>4</v>
      </c>
      <c r="G1303" s="43">
        <v>349.07</v>
      </c>
      <c r="H1303" s="45">
        <v>0.28000000000000003</v>
      </c>
      <c r="I1303" s="43" t="s">
        <v>1824</v>
      </c>
      <c r="J1303" s="43">
        <v>1005.3216</v>
      </c>
    </row>
    <row r="1304" spans="1:10">
      <c r="A1304" s="43" t="s">
        <v>3128</v>
      </c>
      <c r="B1304" s="44">
        <v>45418</v>
      </c>
      <c r="C1304" s="43" t="s">
        <v>899</v>
      </c>
      <c r="D1304" s="43" t="s">
        <v>1710</v>
      </c>
      <c r="E1304" s="43" t="s">
        <v>1797</v>
      </c>
      <c r="F1304" s="43">
        <v>1</v>
      </c>
      <c r="G1304" s="43">
        <v>747.9</v>
      </c>
      <c r="H1304" s="45">
        <v>0.21</v>
      </c>
      <c r="I1304" s="43" t="s">
        <v>1829</v>
      </c>
      <c r="J1304" s="43">
        <v>590.84100000000001</v>
      </c>
    </row>
    <row r="1305" spans="1:10">
      <c r="A1305" s="43" t="s">
        <v>3129</v>
      </c>
      <c r="B1305" s="44">
        <v>45478</v>
      </c>
      <c r="C1305" s="43" t="s">
        <v>127</v>
      </c>
      <c r="D1305" s="43" t="s">
        <v>1710</v>
      </c>
      <c r="E1305" s="43" t="s">
        <v>1776</v>
      </c>
      <c r="F1305" s="43">
        <v>3</v>
      </c>
      <c r="G1305" s="43">
        <v>438.92</v>
      </c>
      <c r="H1305" s="45">
        <v>0.21</v>
      </c>
      <c r="I1305" s="43" t="s">
        <v>1824</v>
      </c>
      <c r="J1305" s="43">
        <v>1040.2403999999999</v>
      </c>
    </row>
    <row r="1306" spans="1:10">
      <c r="A1306" s="43" t="s">
        <v>3130</v>
      </c>
      <c r="B1306" s="44">
        <v>45232</v>
      </c>
      <c r="C1306" s="43" t="s">
        <v>425</v>
      </c>
      <c r="D1306" s="43" t="s">
        <v>1702</v>
      </c>
      <c r="E1306" s="43" t="s">
        <v>1769</v>
      </c>
      <c r="F1306" s="43">
        <v>4</v>
      </c>
      <c r="G1306" s="43">
        <v>665.38</v>
      </c>
      <c r="H1306" s="45">
        <v>0.18</v>
      </c>
      <c r="I1306" s="43" t="s">
        <v>1824</v>
      </c>
      <c r="J1306" s="43">
        <v>2182.4463999999998</v>
      </c>
    </row>
    <row r="1307" spans="1:10">
      <c r="A1307" s="43" t="s">
        <v>3131</v>
      </c>
      <c r="B1307" s="44">
        <v>45616</v>
      </c>
      <c r="C1307" s="43" t="s">
        <v>23</v>
      </c>
      <c r="D1307" s="43" t="s">
        <v>1668</v>
      </c>
      <c r="E1307" s="43" t="s">
        <v>1810</v>
      </c>
      <c r="F1307" s="43">
        <v>1</v>
      </c>
      <c r="G1307" s="43">
        <v>146.49</v>
      </c>
      <c r="H1307" s="45">
        <v>0.28000000000000003</v>
      </c>
      <c r="I1307" s="43" t="s">
        <v>1824</v>
      </c>
      <c r="J1307" s="43">
        <v>105.47280000000001</v>
      </c>
    </row>
    <row r="1308" spans="1:10">
      <c r="A1308" s="43" t="s">
        <v>3132</v>
      </c>
      <c r="B1308" s="44">
        <v>45774</v>
      </c>
      <c r="C1308" s="43" t="s">
        <v>472</v>
      </c>
      <c r="D1308" s="43" t="s">
        <v>1624</v>
      </c>
      <c r="E1308" s="43" t="s">
        <v>1801</v>
      </c>
      <c r="F1308" s="43">
        <v>2</v>
      </c>
      <c r="G1308" s="43">
        <v>235.39</v>
      </c>
      <c r="H1308" s="45">
        <v>0.27</v>
      </c>
      <c r="I1308" s="43" t="s">
        <v>1829</v>
      </c>
      <c r="J1308" s="43">
        <v>343.6694</v>
      </c>
    </row>
    <row r="1309" spans="1:10">
      <c r="A1309" s="43" t="s">
        <v>3133</v>
      </c>
      <c r="B1309" s="44">
        <v>45651</v>
      </c>
      <c r="C1309" s="43" t="s">
        <v>118</v>
      </c>
      <c r="D1309" s="43" t="s">
        <v>1670</v>
      </c>
      <c r="E1309" s="43" t="s">
        <v>1773</v>
      </c>
      <c r="F1309" s="43">
        <v>3</v>
      </c>
      <c r="G1309" s="43">
        <v>38.07</v>
      </c>
      <c r="H1309" s="45">
        <v>0.09</v>
      </c>
      <c r="I1309" s="43" t="s">
        <v>1826</v>
      </c>
      <c r="J1309" s="43">
        <v>103.9311</v>
      </c>
    </row>
    <row r="1310" spans="1:10">
      <c r="A1310" s="43" t="s">
        <v>3134</v>
      </c>
      <c r="B1310" s="44">
        <v>45902</v>
      </c>
      <c r="C1310" s="43" t="s">
        <v>1254</v>
      </c>
      <c r="D1310" s="43" t="s">
        <v>1616</v>
      </c>
      <c r="E1310" s="43" t="s">
        <v>1769</v>
      </c>
      <c r="F1310" s="43">
        <v>2</v>
      </c>
      <c r="G1310" s="43">
        <v>511.7</v>
      </c>
      <c r="H1310" s="45">
        <v>0.12</v>
      </c>
      <c r="I1310" s="43" t="s">
        <v>1829</v>
      </c>
      <c r="J1310" s="43">
        <v>900.59199999999998</v>
      </c>
    </row>
    <row r="1311" spans="1:10">
      <c r="A1311" s="43" t="s">
        <v>3135</v>
      </c>
      <c r="B1311" s="44">
        <v>45401</v>
      </c>
      <c r="C1311" s="43" t="s">
        <v>332</v>
      </c>
      <c r="D1311" s="43" t="s">
        <v>1698</v>
      </c>
      <c r="E1311" s="43" t="s">
        <v>1782</v>
      </c>
      <c r="F1311" s="43">
        <v>4</v>
      </c>
      <c r="G1311" s="43">
        <v>488.72</v>
      </c>
      <c r="H1311" s="45">
        <v>0.23</v>
      </c>
      <c r="I1311" s="43" t="s">
        <v>1826</v>
      </c>
      <c r="J1311" s="43">
        <v>1505.2575999999999</v>
      </c>
    </row>
    <row r="1312" spans="1:10">
      <c r="A1312" s="43" t="s">
        <v>3136</v>
      </c>
      <c r="B1312" s="44">
        <v>45717</v>
      </c>
      <c r="C1312" s="43" t="s">
        <v>1220</v>
      </c>
      <c r="D1312" s="43" t="s">
        <v>1648</v>
      </c>
      <c r="E1312" s="43" t="s">
        <v>1794</v>
      </c>
      <c r="F1312" s="43">
        <v>2</v>
      </c>
      <c r="G1312" s="43">
        <v>520.45000000000005</v>
      </c>
      <c r="H1312" s="45">
        <v>0.11</v>
      </c>
      <c r="I1312" s="43" t="s">
        <v>1829</v>
      </c>
      <c r="J1312" s="43">
        <v>926.40100000000007</v>
      </c>
    </row>
    <row r="1313" spans="1:10">
      <c r="A1313" s="43" t="s">
        <v>3137</v>
      </c>
      <c r="B1313" s="44">
        <v>45376</v>
      </c>
      <c r="C1313" s="43" t="s">
        <v>1340</v>
      </c>
      <c r="D1313" s="43" t="s">
        <v>1644</v>
      </c>
      <c r="E1313" s="43" t="s">
        <v>1773</v>
      </c>
      <c r="F1313" s="43">
        <v>1</v>
      </c>
      <c r="G1313" s="43">
        <v>340.9</v>
      </c>
      <c r="H1313" s="45">
        <v>0.28999999999999998</v>
      </c>
      <c r="I1313" s="43" t="s">
        <v>1824</v>
      </c>
      <c r="J1313" s="43">
        <v>242.03899999999999</v>
      </c>
    </row>
    <row r="1314" spans="1:10">
      <c r="A1314" s="43" t="s">
        <v>3138</v>
      </c>
      <c r="B1314" s="44">
        <v>45576</v>
      </c>
      <c r="C1314" s="43" t="s">
        <v>1086</v>
      </c>
      <c r="D1314" s="43" t="s">
        <v>1610</v>
      </c>
      <c r="E1314" s="43" t="s">
        <v>1782</v>
      </c>
      <c r="F1314" s="43">
        <v>3</v>
      </c>
      <c r="G1314" s="43">
        <v>653.59</v>
      </c>
      <c r="H1314" s="45">
        <v>0.17</v>
      </c>
      <c r="I1314" s="43" t="s">
        <v>1829</v>
      </c>
      <c r="J1314" s="43">
        <v>1627.4391000000001</v>
      </c>
    </row>
    <row r="1315" spans="1:10">
      <c r="A1315" s="43" t="s">
        <v>3139</v>
      </c>
      <c r="B1315" s="44">
        <v>45906</v>
      </c>
      <c r="C1315" s="43" t="s">
        <v>93</v>
      </c>
      <c r="D1315" s="43" t="s">
        <v>1600</v>
      </c>
      <c r="E1315" s="43" t="s">
        <v>1810</v>
      </c>
      <c r="F1315" s="43">
        <v>1</v>
      </c>
      <c r="G1315" s="43">
        <v>179.77</v>
      </c>
      <c r="H1315" s="45">
        <v>0.23</v>
      </c>
      <c r="I1315" s="43" t="s">
        <v>1829</v>
      </c>
      <c r="J1315" s="43">
        <v>138.4229</v>
      </c>
    </row>
    <row r="1316" spans="1:10">
      <c r="A1316" s="43" t="s">
        <v>3140</v>
      </c>
      <c r="B1316" s="44">
        <v>45523</v>
      </c>
      <c r="C1316" s="43" t="s">
        <v>44</v>
      </c>
      <c r="D1316" s="43" t="s">
        <v>1543</v>
      </c>
      <c r="E1316" s="43" t="s">
        <v>1786</v>
      </c>
      <c r="F1316" s="43">
        <v>2</v>
      </c>
      <c r="G1316" s="43">
        <v>943.8</v>
      </c>
      <c r="H1316" s="45">
        <v>0.06</v>
      </c>
      <c r="I1316" s="43" t="s">
        <v>1824</v>
      </c>
      <c r="J1316" s="43">
        <v>1774.3440000000001</v>
      </c>
    </row>
    <row r="1317" spans="1:10">
      <c r="A1317" s="43" t="s">
        <v>3141</v>
      </c>
      <c r="B1317" s="44">
        <v>45234</v>
      </c>
      <c r="C1317" s="43" t="s">
        <v>1272</v>
      </c>
      <c r="D1317" s="43" t="s">
        <v>1690</v>
      </c>
      <c r="E1317" s="43" t="s">
        <v>1801</v>
      </c>
      <c r="F1317" s="43">
        <v>2</v>
      </c>
      <c r="G1317" s="43">
        <v>985</v>
      </c>
      <c r="H1317" s="45">
        <v>0.25</v>
      </c>
      <c r="I1317" s="43" t="s">
        <v>1824</v>
      </c>
      <c r="J1317" s="43">
        <v>1477.5</v>
      </c>
    </row>
    <row r="1318" spans="1:10">
      <c r="A1318" s="43" t="s">
        <v>3142</v>
      </c>
      <c r="B1318" s="44">
        <v>45405</v>
      </c>
      <c r="C1318" s="43" t="s">
        <v>1492</v>
      </c>
      <c r="D1318" s="43" t="s">
        <v>1724</v>
      </c>
      <c r="E1318" s="43" t="s">
        <v>1789</v>
      </c>
      <c r="F1318" s="43">
        <v>4</v>
      </c>
      <c r="G1318" s="43">
        <v>216.81</v>
      </c>
      <c r="H1318" s="45">
        <v>0.28999999999999998</v>
      </c>
      <c r="I1318" s="43" t="s">
        <v>1824</v>
      </c>
      <c r="J1318" s="43">
        <v>615.74040000000002</v>
      </c>
    </row>
    <row r="1319" spans="1:10">
      <c r="A1319" s="43" t="s">
        <v>3143</v>
      </c>
      <c r="B1319" s="44">
        <v>45223</v>
      </c>
      <c r="C1319" s="43" t="s">
        <v>408</v>
      </c>
      <c r="D1319" s="43" t="s">
        <v>1676</v>
      </c>
      <c r="E1319" s="43" t="s">
        <v>1761</v>
      </c>
      <c r="F1319" s="43">
        <v>4</v>
      </c>
      <c r="G1319" s="43">
        <v>950.21</v>
      </c>
      <c r="H1319" s="45">
        <v>0.27</v>
      </c>
      <c r="I1319" s="43" t="s">
        <v>1829</v>
      </c>
      <c r="J1319" s="43">
        <v>2774.6131999999998</v>
      </c>
    </row>
    <row r="1320" spans="1:10">
      <c r="A1320" s="43" t="s">
        <v>3144</v>
      </c>
      <c r="B1320" s="44">
        <v>45838</v>
      </c>
      <c r="C1320" s="43" t="s">
        <v>818</v>
      </c>
      <c r="D1320" s="43" t="s">
        <v>1644</v>
      </c>
      <c r="E1320" s="43" t="s">
        <v>1779</v>
      </c>
      <c r="F1320" s="43">
        <v>2</v>
      </c>
      <c r="G1320" s="43">
        <v>271.39999999999998</v>
      </c>
      <c r="H1320" s="45">
        <v>0.17</v>
      </c>
      <c r="I1320" s="43" t="s">
        <v>1826</v>
      </c>
      <c r="J1320" s="43">
        <v>450.52399999999989</v>
      </c>
    </row>
    <row r="1321" spans="1:10">
      <c r="A1321" s="43" t="s">
        <v>3145</v>
      </c>
      <c r="B1321" s="44">
        <v>45883</v>
      </c>
      <c r="C1321" s="43" t="s">
        <v>559</v>
      </c>
      <c r="D1321" s="43" t="s">
        <v>1626</v>
      </c>
      <c r="E1321" s="43" t="s">
        <v>1782</v>
      </c>
      <c r="F1321" s="43">
        <v>4</v>
      </c>
      <c r="G1321" s="43">
        <v>708.19</v>
      </c>
      <c r="H1321" s="45">
        <v>0.1</v>
      </c>
      <c r="I1321" s="43" t="s">
        <v>1826</v>
      </c>
      <c r="J1321" s="43">
        <v>2549.4839999999999</v>
      </c>
    </row>
    <row r="1322" spans="1:10">
      <c r="A1322" s="43" t="s">
        <v>3146</v>
      </c>
      <c r="B1322" s="44">
        <v>45788</v>
      </c>
      <c r="C1322" s="43" t="s">
        <v>1374</v>
      </c>
      <c r="D1322" s="43" t="s">
        <v>1656</v>
      </c>
      <c r="E1322" s="43" t="s">
        <v>1766</v>
      </c>
      <c r="F1322" s="43">
        <v>3</v>
      </c>
      <c r="G1322" s="43">
        <v>477.05</v>
      </c>
      <c r="H1322" s="45">
        <v>0.05</v>
      </c>
      <c r="I1322" s="43" t="s">
        <v>1826</v>
      </c>
      <c r="J1322" s="43">
        <v>1359.5925</v>
      </c>
    </row>
    <row r="1323" spans="1:10">
      <c r="A1323" s="43" t="s">
        <v>3147</v>
      </c>
      <c r="B1323" s="44">
        <v>45383</v>
      </c>
      <c r="C1323" s="43" t="s">
        <v>969</v>
      </c>
      <c r="D1323" s="43" t="s">
        <v>1696</v>
      </c>
      <c r="E1323" s="43" t="s">
        <v>1786</v>
      </c>
      <c r="F1323" s="43">
        <v>3</v>
      </c>
      <c r="G1323" s="43">
        <v>627.29</v>
      </c>
      <c r="H1323" s="45">
        <v>0.27</v>
      </c>
      <c r="I1323" s="43" t="s">
        <v>1829</v>
      </c>
      <c r="J1323" s="43">
        <v>1373.7651000000001</v>
      </c>
    </row>
    <row r="1324" spans="1:10">
      <c r="A1324" s="43" t="s">
        <v>3148</v>
      </c>
      <c r="B1324" s="44">
        <v>45335</v>
      </c>
      <c r="C1324" s="43" t="s">
        <v>960</v>
      </c>
      <c r="D1324" s="43" t="s">
        <v>1736</v>
      </c>
      <c r="E1324" s="43" t="s">
        <v>1792</v>
      </c>
      <c r="F1324" s="43">
        <v>3</v>
      </c>
      <c r="G1324" s="43">
        <v>206.84</v>
      </c>
      <c r="H1324" s="45">
        <v>0.19</v>
      </c>
      <c r="I1324" s="43" t="s">
        <v>1826</v>
      </c>
      <c r="J1324" s="43">
        <v>502.62119999999999</v>
      </c>
    </row>
    <row r="1325" spans="1:10">
      <c r="A1325" s="43" t="s">
        <v>3149</v>
      </c>
      <c r="B1325" s="44">
        <v>45304</v>
      </c>
      <c r="C1325" s="43" t="s">
        <v>803</v>
      </c>
      <c r="D1325" s="43" t="s">
        <v>1608</v>
      </c>
      <c r="E1325" s="43" t="s">
        <v>1757</v>
      </c>
      <c r="F1325" s="43">
        <v>4</v>
      </c>
      <c r="G1325" s="43">
        <v>629.04999999999995</v>
      </c>
      <c r="H1325" s="45">
        <v>0.26</v>
      </c>
      <c r="I1325" s="43" t="s">
        <v>1824</v>
      </c>
      <c r="J1325" s="43">
        <v>1861.9880000000001</v>
      </c>
    </row>
    <row r="1326" spans="1:10">
      <c r="A1326" s="43" t="s">
        <v>3150</v>
      </c>
      <c r="B1326" s="44">
        <v>45543</v>
      </c>
      <c r="C1326" s="43" t="s">
        <v>1357</v>
      </c>
      <c r="D1326" s="43" t="s">
        <v>1696</v>
      </c>
      <c r="E1326" s="43" t="s">
        <v>1807</v>
      </c>
      <c r="F1326" s="43">
        <v>4</v>
      </c>
      <c r="G1326" s="43">
        <v>529.04</v>
      </c>
      <c r="H1326" s="45">
        <v>0.1</v>
      </c>
      <c r="I1326" s="43" t="s">
        <v>1826</v>
      </c>
      <c r="J1326" s="43">
        <v>1904.5440000000001</v>
      </c>
    </row>
    <row r="1327" spans="1:10">
      <c r="A1327" s="43" t="s">
        <v>3151</v>
      </c>
      <c r="B1327" s="44">
        <v>45326</v>
      </c>
      <c r="C1327" s="43" t="s">
        <v>1095</v>
      </c>
      <c r="D1327" s="43" t="s">
        <v>1608</v>
      </c>
      <c r="E1327" s="43" t="s">
        <v>1807</v>
      </c>
      <c r="F1327" s="43">
        <v>1</v>
      </c>
      <c r="G1327" s="43">
        <v>350.67</v>
      </c>
      <c r="H1327" s="45">
        <v>0.22</v>
      </c>
      <c r="I1327" s="43" t="s">
        <v>1826</v>
      </c>
      <c r="J1327" s="43">
        <v>273.52260000000001</v>
      </c>
    </row>
    <row r="1328" spans="1:10">
      <c r="A1328" s="43" t="s">
        <v>3152</v>
      </c>
      <c r="B1328" s="44">
        <v>45498</v>
      </c>
      <c r="C1328" s="43" t="s">
        <v>1160</v>
      </c>
      <c r="D1328" s="43" t="s">
        <v>1738</v>
      </c>
      <c r="E1328" s="43" t="s">
        <v>1757</v>
      </c>
      <c r="F1328" s="43">
        <v>1</v>
      </c>
      <c r="G1328" s="43">
        <v>128.93</v>
      </c>
      <c r="H1328" s="45">
        <v>0.26</v>
      </c>
      <c r="I1328" s="43" t="s">
        <v>1824</v>
      </c>
      <c r="J1328" s="43">
        <v>95.408200000000008</v>
      </c>
    </row>
    <row r="1329" spans="1:10">
      <c r="A1329" s="43" t="s">
        <v>3153</v>
      </c>
      <c r="B1329" s="44">
        <v>45544</v>
      </c>
      <c r="C1329" s="43" t="s">
        <v>490</v>
      </c>
      <c r="D1329" s="43" t="s">
        <v>1720</v>
      </c>
      <c r="E1329" s="43" t="s">
        <v>1801</v>
      </c>
      <c r="F1329" s="43">
        <v>2</v>
      </c>
      <c r="G1329" s="43">
        <v>384.92</v>
      </c>
      <c r="H1329" s="45">
        <v>0.09</v>
      </c>
      <c r="I1329" s="43" t="s">
        <v>1824</v>
      </c>
      <c r="J1329" s="43">
        <v>700.5544000000001</v>
      </c>
    </row>
    <row r="1330" spans="1:10">
      <c r="A1330" s="43" t="s">
        <v>3154</v>
      </c>
      <c r="B1330" s="44">
        <v>45268</v>
      </c>
      <c r="C1330" s="43" t="s">
        <v>1050</v>
      </c>
      <c r="D1330" s="43" t="s">
        <v>1555</v>
      </c>
      <c r="E1330" s="43" t="s">
        <v>1782</v>
      </c>
      <c r="F1330" s="43">
        <v>3</v>
      </c>
      <c r="G1330" s="43">
        <v>120.77</v>
      </c>
      <c r="H1330" s="45">
        <v>0.28999999999999998</v>
      </c>
      <c r="I1330" s="43" t="s">
        <v>1826</v>
      </c>
      <c r="J1330" s="43">
        <v>257.24009999999998</v>
      </c>
    </row>
    <row r="1331" spans="1:10">
      <c r="A1331" s="43" t="s">
        <v>3155</v>
      </c>
      <c r="B1331" s="44">
        <v>45824</v>
      </c>
      <c r="C1331" s="43" t="s">
        <v>719</v>
      </c>
      <c r="D1331" s="43" t="s">
        <v>1700</v>
      </c>
      <c r="E1331" s="43" t="s">
        <v>1807</v>
      </c>
      <c r="F1331" s="43">
        <v>4</v>
      </c>
      <c r="G1331" s="43">
        <v>661.39</v>
      </c>
      <c r="H1331" s="45">
        <v>7.0000000000000007E-2</v>
      </c>
      <c r="I1331" s="43" t="s">
        <v>1824</v>
      </c>
      <c r="J1331" s="43">
        <v>2460.3708000000001</v>
      </c>
    </row>
    <row r="1332" spans="1:10">
      <c r="A1332" s="43" t="s">
        <v>3156</v>
      </c>
      <c r="B1332" s="44">
        <v>45261</v>
      </c>
      <c r="C1332" s="43" t="s">
        <v>1389</v>
      </c>
      <c r="D1332" s="43" t="s">
        <v>1672</v>
      </c>
      <c r="E1332" s="43" t="s">
        <v>1761</v>
      </c>
      <c r="F1332" s="43">
        <v>1</v>
      </c>
      <c r="G1332" s="43">
        <v>195.24</v>
      </c>
      <c r="H1332" s="45">
        <v>0.27</v>
      </c>
      <c r="I1332" s="43" t="s">
        <v>1826</v>
      </c>
      <c r="J1332" s="43">
        <v>142.52520000000001</v>
      </c>
    </row>
    <row r="1333" spans="1:10">
      <c r="A1333" s="43" t="s">
        <v>3157</v>
      </c>
      <c r="B1333" s="44">
        <v>45233</v>
      </c>
      <c r="C1333" s="43" t="s">
        <v>27</v>
      </c>
      <c r="D1333" s="43" t="s">
        <v>1732</v>
      </c>
      <c r="E1333" s="43" t="s">
        <v>1810</v>
      </c>
      <c r="F1333" s="43">
        <v>2</v>
      </c>
      <c r="G1333" s="43">
        <v>177.4</v>
      </c>
      <c r="H1333" s="45">
        <v>0.19</v>
      </c>
      <c r="I1333" s="43" t="s">
        <v>1826</v>
      </c>
      <c r="J1333" s="43">
        <v>287.38799999999998</v>
      </c>
    </row>
    <row r="1334" spans="1:10">
      <c r="A1334" s="43" t="s">
        <v>3158</v>
      </c>
      <c r="B1334" s="44">
        <v>45673</v>
      </c>
      <c r="C1334" s="43" t="s">
        <v>214</v>
      </c>
      <c r="D1334" s="43" t="s">
        <v>1744</v>
      </c>
      <c r="E1334" s="43" t="s">
        <v>1792</v>
      </c>
      <c r="F1334" s="43">
        <v>4</v>
      </c>
      <c r="G1334" s="43">
        <v>862.67</v>
      </c>
      <c r="H1334" s="45">
        <v>0.2</v>
      </c>
      <c r="I1334" s="43" t="s">
        <v>1826</v>
      </c>
      <c r="J1334" s="43">
        <v>2760.5439999999999</v>
      </c>
    </row>
    <row r="1335" spans="1:10">
      <c r="A1335" s="43" t="s">
        <v>3159</v>
      </c>
      <c r="B1335" s="44">
        <v>45565</v>
      </c>
      <c r="C1335" s="43" t="s">
        <v>1374</v>
      </c>
      <c r="D1335" s="43" t="s">
        <v>1582</v>
      </c>
      <c r="E1335" s="43" t="s">
        <v>1776</v>
      </c>
      <c r="F1335" s="43">
        <v>1</v>
      </c>
      <c r="G1335" s="43">
        <v>55.04</v>
      </c>
      <c r="H1335" s="45">
        <v>0.01</v>
      </c>
      <c r="I1335" s="43" t="s">
        <v>1829</v>
      </c>
      <c r="J1335" s="43">
        <v>54.489600000000003</v>
      </c>
    </row>
    <row r="1336" spans="1:10">
      <c r="A1336" s="43" t="s">
        <v>3160</v>
      </c>
      <c r="B1336" s="44">
        <v>45646</v>
      </c>
      <c r="C1336" s="43" t="s">
        <v>188</v>
      </c>
      <c r="D1336" s="43" t="s">
        <v>1638</v>
      </c>
      <c r="E1336" s="43" t="s">
        <v>1752</v>
      </c>
      <c r="F1336" s="43">
        <v>2</v>
      </c>
      <c r="G1336" s="43">
        <v>905.47</v>
      </c>
      <c r="H1336" s="45">
        <v>0.2</v>
      </c>
      <c r="I1336" s="43" t="s">
        <v>1829</v>
      </c>
      <c r="J1336" s="43">
        <v>1448.752</v>
      </c>
    </row>
    <row r="1337" spans="1:10">
      <c r="A1337" s="43" t="s">
        <v>3161</v>
      </c>
      <c r="B1337" s="44">
        <v>45539</v>
      </c>
      <c r="C1337" s="43" t="s">
        <v>1422</v>
      </c>
      <c r="D1337" s="43" t="s">
        <v>1674</v>
      </c>
      <c r="E1337" s="43" t="s">
        <v>1797</v>
      </c>
      <c r="F1337" s="43">
        <v>3</v>
      </c>
      <c r="G1337" s="43">
        <v>217.13</v>
      </c>
      <c r="H1337" s="45">
        <v>0.28000000000000003</v>
      </c>
      <c r="I1337" s="43" t="s">
        <v>1824</v>
      </c>
      <c r="J1337" s="43">
        <v>469.00080000000003</v>
      </c>
    </row>
    <row r="1338" spans="1:10">
      <c r="A1338" s="43" t="s">
        <v>3162</v>
      </c>
      <c r="B1338" s="44">
        <v>45936</v>
      </c>
      <c r="C1338" s="43" t="s">
        <v>1214</v>
      </c>
      <c r="D1338" s="43" t="s">
        <v>1698</v>
      </c>
      <c r="E1338" s="43" t="s">
        <v>1752</v>
      </c>
      <c r="F1338" s="43">
        <v>3</v>
      </c>
      <c r="G1338" s="43">
        <v>580.45000000000005</v>
      </c>
      <c r="H1338" s="45">
        <v>0</v>
      </c>
      <c r="I1338" s="43" t="s">
        <v>1826</v>
      </c>
      <c r="J1338" s="43">
        <v>1741.35</v>
      </c>
    </row>
    <row r="1339" spans="1:10">
      <c r="A1339" s="43" t="s">
        <v>3163</v>
      </c>
      <c r="B1339" s="44">
        <v>45854</v>
      </c>
      <c r="C1339" s="43" t="s">
        <v>366</v>
      </c>
      <c r="D1339" s="43" t="s">
        <v>1553</v>
      </c>
      <c r="E1339" s="43" t="s">
        <v>1807</v>
      </c>
      <c r="F1339" s="43">
        <v>2</v>
      </c>
      <c r="G1339" s="43">
        <v>892.88</v>
      </c>
      <c r="H1339" s="45">
        <v>0.17</v>
      </c>
      <c r="I1339" s="43" t="s">
        <v>1826</v>
      </c>
      <c r="J1339" s="43">
        <v>1482.1808000000001</v>
      </c>
    </row>
    <row r="1340" spans="1:10">
      <c r="A1340" s="43" t="s">
        <v>3164</v>
      </c>
      <c r="B1340" s="44">
        <v>45936</v>
      </c>
      <c r="C1340" s="43" t="s">
        <v>329</v>
      </c>
      <c r="D1340" s="43" t="s">
        <v>1628</v>
      </c>
      <c r="E1340" s="43" t="s">
        <v>1810</v>
      </c>
      <c r="F1340" s="43">
        <v>2</v>
      </c>
      <c r="G1340" s="43">
        <v>356.28</v>
      </c>
      <c r="H1340" s="45">
        <v>0.11</v>
      </c>
      <c r="I1340" s="43" t="s">
        <v>1829</v>
      </c>
      <c r="J1340" s="43">
        <v>634.17840000000001</v>
      </c>
    </row>
    <row r="1341" spans="1:10">
      <c r="A1341" s="43" t="s">
        <v>3165</v>
      </c>
      <c r="B1341" s="44">
        <v>45921</v>
      </c>
      <c r="C1341" s="43" t="s">
        <v>1199</v>
      </c>
      <c r="D1341" s="43" t="s">
        <v>1708</v>
      </c>
      <c r="E1341" s="43" t="s">
        <v>1761</v>
      </c>
      <c r="F1341" s="43">
        <v>4</v>
      </c>
      <c r="G1341" s="43">
        <v>806.99</v>
      </c>
      <c r="H1341" s="45">
        <v>0.06</v>
      </c>
      <c r="I1341" s="43" t="s">
        <v>1824</v>
      </c>
      <c r="J1341" s="43">
        <v>3034.2824000000001</v>
      </c>
    </row>
    <row r="1342" spans="1:10">
      <c r="A1342" s="43" t="s">
        <v>3166</v>
      </c>
      <c r="B1342" s="44">
        <v>45855</v>
      </c>
      <c r="C1342" s="43" t="s">
        <v>1360</v>
      </c>
      <c r="D1342" s="43" t="s">
        <v>1588</v>
      </c>
      <c r="E1342" s="43" t="s">
        <v>1757</v>
      </c>
      <c r="F1342" s="43">
        <v>3</v>
      </c>
      <c r="G1342" s="43">
        <v>684.22</v>
      </c>
      <c r="H1342" s="45">
        <v>0.09</v>
      </c>
      <c r="I1342" s="43" t="s">
        <v>1824</v>
      </c>
      <c r="J1342" s="43">
        <v>1867.9205999999999</v>
      </c>
    </row>
    <row r="1343" spans="1:10">
      <c r="A1343" s="43" t="s">
        <v>3167</v>
      </c>
      <c r="B1343" s="44">
        <v>45837</v>
      </c>
      <c r="C1343" s="43" t="s">
        <v>1371</v>
      </c>
      <c r="D1343" s="43" t="s">
        <v>1734</v>
      </c>
      <c r="E1343" s="43" t="s">
        <v>1779</v>
      </c>
      <c r="F1343" s="43">
        <v>4</v>
      </c>
      <c r="G1343" s="43">
        <v>763.34</v>
      </c>
      <c r="H1343" s="45">
        <v>7.0000000000000007E-2</v>
      </c>
      <c r="I1343" s="43" t="s">
        <v>1826</v>
      </c>
      <c r="J1343" s="43">
        <v>2839.6248000000001</v>
      </c>
    </row>
    <row r="1344" spans="1:10">
      <c r="A1344" s="43" t="s">
        <v>3168</v>
      </c>
      <c r="B1344" s="44">
        <v>45738</v>
      </c>
      <c r="C1344" s="43" t="s">
        <v>1130</v>
      </c>
      <c r="D1344" s="43" t="s">
        <v>1648</v>
      </c>
      <c r="E1344" s="43" t="s">
        <v>1766</v>
      </c>
      <c r="F1344" s="43">
        <v>3</v>
      </c>
      <c r="G1344" s="43">
        <v>721.94</v>
      </c>
      <c r="H1344" s="45">
        <v>0.26</v>
      </c>
      <c r="I1344" s="43" t="s">
        <v>1824</v>
      </c>
      <c r="J1344" s="43">
        <v>1602.7067999999999</v>
      </c>
    </row>
    <row r="1345" spans="1:10">
      <c r="A1345" s="43" t="s">
        <v>3169</v>
      </c>
      <c r="B1345" s="44">
        <v>45323</v>
      </c>
      <c r="C1345" s="43" t="s">
        <v>1263</v>
      </c>
      <c r="D1345" s="43" t="s">
        <v>1742</v>
      </c>
      <c r="E1345" s="43" t="s">
        <v>1757</v>
      </c>
      <c r="F1345" s="43">
        <v>3</v>
      </c>
      <c r="G1345" s="43">
        <v>760.38</v>
      </c>
      <c r="H1345" s="45">
        <v>0</v>
      </c>
      <c r="I1345" s="43" t="s">
        <v>1829</v>
      </c>
      <c r="J1345" s="43">
        <v>2281.14</v>
      </c>
    </row>
    <row r="1346" spans="1:10">
      <c r="A1346" s="43" t="s">
        <v>3170</v>
      </c>
      <c r="B1346" s="44">
        <v>45362</v>
      </c>
      <c r="C1346" s="43" t="s">
        <v>942</v>
      </c>
      <c r="D1346" s="43" t="s">
        <v>1742</v>
      </c>
      <c r="E1346" s="43" t="s">
        <v>1776</v>
      </c>
      <c r="F1346" s="43">
        <v>3</v>
      </c>
      <c r="G1346" s="43">
        <v>612.53</v>
      </c>
      <c r="H1346" s="45">
        <v>0.21</v>
      </c>
      <c r="I1346" s="43" t="s">
        <v>1829</v>
      </c>
      <c r="J1346" s="43">
        <v>1451.6960999999999</v>
      </c>
    </row>
    <row r="1347" spans="1:10">
      <c r="A1347" s="43" t="s">
        <v>3171</v>
      </c>
      <c r="B1347" s="44">
        <v>45544</v>
      </c>
      <c r="C1347" s="43" t="s">
        <v>160</v>
      </c>
      <c r="D1347" s="43" t="s">
        <v>1674</v>
      </c>
      <c r="E1347" s="43" t="s">
        <v>1804</v>
      </c>
      <c r="F1347" s="43">
        <v>3</v>
      </c>
      <c r="G1347" s="43">
        <v>841.37</v>
      </c>
      <c r="H1347" s="45">
        <v>0.28999999999999998</v>
      </c>
      <c r="I1347" s="43" t="s">
        <v>1826</v>
      </c>
      <c r="J1347" s="43">
        <v>1792.1180999999999</v>
      </c>
    </row>
    <row r="1348" spans="1:10">
      <c r="A1348" s="43" t="s">
        <v>3172</v>
      </c>
      <c r="B1348" s="44">
        <v>45249</v>
      </c>
      <c r="C1348" s="43" t="s">
        <v>833</v>
      </c>
      <c r="D1348" s="43" t="s">
        <v>1644</v>
      </c>
      <c r="E1348" s="43" t="s">
        <v>1786</v>
      </c>
      <c r="F1348" s="43">
        <v>2</v>
      </c>
      <c r="G1348" s="43">
        <v>636.51</v>
      </c>
      <c r="H1348" s="45">
        <v>0.25</v>
      </c>
      <c r="I1348" s="43" t="s">
        <v>1824</v>
      </c>
      <c r="J1348" s="43">
        <v>954.76499999999999</v>
      </c>
    </row>
    <row r="1349" spans="1:10">
      <c r="A1349" s="43" t="s">
        <v>3173</v>
      </c>
      <c r="B1349" s="44">
        <v>45659</v>
      </c>
      <c r="C1349" s="43" t="s">
        <v>329</v>
      </c>
      <c r="D1349" s="43" t="s">
        <v>1638</v>
      </c>
      <c r="E1349" s="43" t="s">
        <v>1782</v>
      </c>
      <c r="F1349" s="43">
        <v>2</v>
      </c>
      <c r="G1349" s="43">
        <v>732.37</v>
      </c>
      <c r="H1349" s="45">
        <v>0.22</v>
      </c>
      <c r="I1349" s="43" t="s">
        <v>1829</v>
      </c>
      <c r="J1349" s="43">
        <v>1142.4972</v>
      </c>
    </row>
    <row r="1350" spans="1:10">
      <c r="A1350" s="43" t="s">
        <v>3174</v>
      </c>
      <c r="B1350" s="44">
        <v>45927</v>
      </c>
      <c r="C1350" s="43" t="s">
        <v>547</v>
      </c>
      <c r="D1350" s="43" t="s">
        <v>1656</v>
      </c>
      <c r="E1350" s="43" t="s">
        <v>1804</v>
      </c>
      <c r="F1350" s="43">
        <v>3</v>
      </c>
      <c r="G1350" s="43">
        <v>183.44</v>
      </c>
      <c r="H1350" s="45">
        <v>0.28000000000000003</v>
      </c>
      <c r="I1350" s="43" t="s">
        <v>1829</v>
      </c>
      <c r="J1350" s="43">
        <v>396.23039999999992</v>
      </c>
    </row>
    <row r="1351" spans="1:10">
      <c r="A1351" s="43" t="s">
        <v>3175</v>
      </c>
      <c r="B1351" s="44">
        <v>45373</v>
      </c>
      <c r="C1351" s="43" t="s">
        <v>241</v>
      </c>
      <c r="D1351" s="43" t="s">
        <v>1570</v>
      </c>
      <c r="E1351" s="43" t="s">
        <v>1797</v>
      </c>
      <c r="F1351" s="43">
        <v>4</v>
      </c>
      <c r="G1351" s="43">
        <v>898.58</v>
      </c>
      <c r="H1351" s="45">
        <v>0.16</v>
      </c>
      <c r="I1351" s="43" t="s">
        <v>1826</v>
      </c>
      <c r="J1351" s="43">
        <v>3019.2287999999999</v>
      </c>
    </row>
    <row r="1352" spans="1:10">
      <c r="A1352" s="43" t="s">
        <v>3176</v>
      </c>
      <c r="B1352" s="44">
        <v>45529</v>
      </c>
      <c r="C1352" s="43" t="s">
        <v>1217</v>
      </c>
      <c r="D1352" s="43" t="s">
        <v>1594</v>
      </c>
      <c r="E1352" s="43" t="s">
        <v>1761</v>
      </c>
      <c r="F1352" s="43">
        <v>3</v>
      </c>
      <c r="G1352" s="43">
        <v>152.41</v>
      </c>
      <c r="H1352" s="45">
        <v>0.25</v>
      </c>
      <c r="I1352" s="43" t="s">
        <v>1824</v>
      </c>
      <c r="J1352" s="43">
        <v>342.92250000000001</v>
      </c>
    </row>
    <row r="1353" spans="1:10">
      <c r="A1353" s="43" t="s">
        <v>3177</v>
      </c>
      <c r="B1353" s="44">
        <v>45872</v>
      </c>
      <c r="C1353" s="43" t="s">
        <v>722</v>
      </c>
      <c r="D1353" s="43" t="s">
        <v>1732</v>
      </c>
      <c r="E1353" s="43" t="s">
        <v>1799</v>
      </c>
      <c r="F1353" s="43">
        <v>3</v>
      </c>
      <c r="G1353" s="43">
        <v>972.58</v>
      </c>
      <c r="H1353" s="45">
        <v>0.28000000000000003</v>
      </c>
      <c r="I1353" s="43" t="s">
        <v>1829</v>
      </c>
      <c r="J1353" s="43">
        <v>2100.7728000000002</v>
      </c>
    </row>
    <row r="1354" spans="1:10">
      <c r="A1354" s="43" t="s">
        <v>3178</v>
      </c>
      <c r="B1354" s="44">
        <v>45267</v>
      </c>
      <c r="C1354" s="43" t="s">
        <v>1437</v>
      </c>
      <c r="D1354" s="43" t="s">
        <v>1686</v>
      </c>
      <c r="E1354" s="43" t="s">
        <v>1792</v>
      </c>
      <c r="F1354" s="43">
        <v>4</v>
      </c>
      <c r="G1354" s="43">
        <v>136.4</v>
      </c>
      <c r="H1354" s="45">
        <v>0.04</v>
      </c>
      <c r="I1354" s="43" t="s">
        <v>1829</v>
      </c>
      <c r="J1354" s="43">
        <v>523.77599999999995</v>
      </c>
    </row>
    <row r="1355" spans="1:10">
      <c r="A1355" s="43" t="s">
        <v>3179</v>
      </c>
      <c r="B1355" s="44">
        <v>45894</v>
      </c>
      <c r="C1355" s="43" t="s">
        <v>1246</v>
      </c>
      <c r="D1355" s="43" t="s">
        <v>1736</v>
      </c>
      <c r="E1355" s="43" t="s">
        <v>1801</v>
      </c>
      <c r="F1355" s="43">
        <v>1</v>
      </c>
      <c r="G1355" s="43">
        <v>509.63</v>
      </c>
      <c r="H1355" s="45">
        <v>0.27</v>
      </c>
      <c r="I1355" s="43" t="s">
        <v>1829</v>
      </c>
      <c r="J1355" s="43">
        <v>372.0299</v>
      </c>
    </row>
    <row r="1356" spans="1:10">
      <c r="A1356" s="43" t="s">
        <v>3180</v>
      </c>
      <c r="B1356" s="44">
        <v>45331</v>
      </c>
      <c r="C1356" s="43" t="s">
        <v>23</v>
      </c>
      <c r="D1356" s="43" t="s">
        <v>1742</v>
      </c>
      <c r="E1356" s="43" t="s">
        <v>1766</v>
      </c>
      <c r="F1356" s="43">
        <v>4</v>
      </c>
      <c r="G1356" s="43">
        <v>360.28</v>
      </c>
      <c r="H1356" s="45">
        <v>0.09</v>
      </c>
      <c r="I1356" s="43" t="s">
        <v>1829</v>
      </c>
      <c r="J1356" s="43">
        <v>1311.4192</v>
      </c>
    </row>
    <row r="1357" spans="1:10">
      <c r="A1357" s="43" t="s">
        <v>3181</v>
      </c>
      <c r="B1357" s="44">
        <v>45910</v>
      </c>
      <c r="C1357" s="43" t="s">
        <v>292</v>
      </c>
      <c r="D1357" s="43" t="s">
        <v>1726</v>
      </c>
      <c r="E1357" s="43" t="s">
        <v>1801</v>
      </c>
      <c r="F1357" s="43">
        <v>3</v>
      </c>
      <c r="G1357" s="43">
        <v>882.05</v>
      </c>
      <c r="H1357" s="45">
        <v>0.06</v>
      </c>
      <c r="I1357" s="43" t="s">
        <v>1826</v>
      </c>
      <c r="J1357" s="43">
        <v>2487.3809999999989</v>
      </c>
    </row>
    <row r="1358" spans="1:10">
      <c r="A1358" s="43" t="s">
        <v>3182</v>
      </c>
      <c r="B1358" s="44">
        <v>45564</v>
      </c>
      <c r="C1358" s="43" t="s">
        <v>640</v>
      </c>
      <c r="D1358" s="43" t="s">
        <v>1706</v>
      </c>
      <c r="E1358" s="43" t="s">
        <v>1782</v>
      </c>
      <c r="F1358" s="43">
        <v>3</v>
      </c>
      <c r="G1358" s="43">
        <v>141.54</v>
      </c>
      <c r="H1358" s="45">
        <v>0.12</v>
      </c>
      <c r="I1358" s="43" t="s">
        <v>1826</v>
      </c>
      <c r="J1358" s="43">
        <v>373.66559999999998</v>
      </c>
    </row>
    <row r="1359" spans="1:10">
      <c r="A1359" s="43" t="s">
        <v>3183</v>
      </c>
      <c r="B1359" s="44">
        <v>45461</v>
      </c>
      <c r="C1359" s="43" t="s">
        <v>168</v>
      </c>
      <c r="D1359" s="43" t="s">
        <v>1578</v>
      </c>
      <c r="E1359" s="43" t="s">
        <v>1769</v>
      </c>
      <c r="F1359" s="43">
        <v>3</v>
      </c>
      <c r="G1359" s="43">
        <v>83.5</v>
      </c>
      <c r="H1359" s="45">
        <v>0.23</v>
      </c>
      <c r="I1359" s="43" t="s">
        <v>1829</v>
      </c>
      <c r="J1359" s="43">
        <v>192.88499999999999</v>
      </c>
    </row>
    <row r="1360" spans="1:10">
      <c r="A1360" s="43" t="s">
        <v>3184</v>
      </c>
      <c r="B1360" s="44">
        <v>45258</v>
      </c>
      <c r="C1360" s="43" t="s">
        <v>425</v>
      </c>
      <c r="D1360" s="43" t="s">
        <v>1576</v>
      </c>
      <c r="E1360" s="43" t="s">
        <v>1776</v>
      </c>
      <c r="F1360" s="43">
        <v>2</v>
      </c>
      <c r="G1360" s="43">
        <v>629.73</v>
      </c>
      <c r="H1360" s="45">
        <v>7.0000000000000007E-2</v>
      </c>
      <c r="I1360" s="43" t="s">
        <v>1826</v>
      </c>
      <c r="J1360" s="43">
        <v>1171.2978000000001</v>
      </c>
    </row>
    <row r="1361" spans="1:10">
      <c r="A1361" s="43" t="s">
        <v>3185</v>
      </c>
      <c r="B1361" s="44">
        <v>45228</v>
      </c>
      <c r="C1361" s="43" t="s">
        <v>59</v>
      </c>
      <c r="D1361" s="43" t="s">
        <v>1614</v>
      </c>
      <c r="E1361" s="43" t="s">
        <v>1776</v>
      </c>
      <c r="F1361" s="43">
        <v>2</v>
      </c>
      <c r="G1361" s="43">
        <v>159.93</v>
      </c>
      <c r="H1361" s="45">
        <v>0.2</v>
      </c>
      <c r="I1361" s="43" t="s">
        <v>1829</v>
      </c>
      <c r="J1361" s="43">
        <v>255.88800000000001</v>
      </c>
    </row>
    <row r="1362" spans="1:10">
      <c r="A1362" s="43" t="s">
        <v>3186</v>
      </c>
      <c r="B1362" s="44">
        <v>45858</v>
      </c>
      <c r="C1362" s="43" t="s">
        <v>59</v>
      </c>
      <c r="D1362" s="43" t="s">
        <v>1638</v>
      </c>
      <c r="E1362" s="43" t="s">
        <v>1810</v>
      </c>
      <c r="F1362" s="43">
        <v>1</v>
      </c>
      <c r="G1362" s="43">
        <v>459.89</v>
      </c>
      <c r="H1362" s="45">
        <v>0.18</v>
      </c>
      <c r="I1362" s="43" t="s">
        <v>1829</v>
      </c>
      <c r="J1362" s="43">
        <v>377.10980000000001</v>
      </c>
    </row>
    <row r="1363" spans="1:10">
      <c r="A1363" s="43" t="s">
        <v>3187</v>
      </c>
      <c r="B1363" s="44">
        <v>45532</v>
      </c>
      <c r="C1363" s="43" t="s">
        <v>619</v>
      </c>
      <c r="D1363" s="43" t="s">
        <v>1614</v>
      </c>
      <c r="E1363" s="43" t="s">
        <v>1813</v>
      </c>
      <c r="F1363" s="43">
        <v>4</v>
      </c>
      <c r="G1363" s="43">
        <v>885.57</v>
      </c>
      <c r="H1363" s="45">
        <v>0.27</v>
      </c>
      <c r="I1363" s="43" t="s">
        <v>1824</v>
      </c>
      <c r="J1363" s="43">
        <v>2585.8643999999999</v>
      </c>
    </row>
    <row r="1364" spans="1:10">
      <c r="A1364" s="43" t="s">
        <v>3188</v>
      </c>
      <c r="B1364" s="44">
        <v>45454</v>
      </c>
      <c r="C1364" s="43" t="s">
        <v>1252</v>
      </c>
      <c r="D1364" s="43" t="s">
        <v>1656</v>
      </c>
      <c r="E1364" s="43" t="s">
        <v>1801</v>
      </c>
      <c r="F1364" s="43">
        <v>3</v>
      </c>
      <c r="G1364" s="43">
        <v>789.05</v>
      </c>
      <c r="H1364" s="45">
        <v>0</v>
      </c>
      <c r="I1364" s="43" t="s">
        <v>1826</v>
      </c>
      <c r="J1364" s="43">
        <v>2367.15</v>
      </c>
    </row>
    <row r="1365" spans="1:10">
      <c r="A1365" s="43" t="s">
        <v>3189</v>
      </c>
      <c r="B1365" s="44">
        <v>45244</v>
      </c>
      <c r="C1365" s="43" t="s">
        <v>517</v>
      </c>
      <c r="D1365" s="43" t="s">
        <v>1680</v>
      </c>
      <c r="E1365" s="43" t="s">
        <v>1752</v>
      </c>
      <c r="F1365" s="43">
        <v>1</v>
      </c>
      <c r="G1365" s="43">
        <v>570.52</v>
      </c>
      <c r="H1365" s="45">
        <v>0</v>
      </c>
      <c r="I1365" s="43" t="s">
        <v>1826</v>
      </c>
      <c r="J1365" s="43">
        <v>570.52</v>
      </c>
    </row>
    <row r="1366" spans="1:10">
      <c r="A1366" s="43" t="s">
        <v>3190</v>
      </c>
      <c r="B1366" s="44">
        <v>45322</v>
      </c>
      <c r="C1366" s="43" t="s">
        <v>592</v>
      </c>
      <c r="D1366" s="43" t="s">
        <v>1602</v>
      </c>
      <c r="E1366" s="43" t="s">
        <v>1804</v>
      </c>
      <c r="F1366" s="43">
        <v>4</v>
      </c>
      <c r="G1366" s="43">
        <v>310.79000000000002</v>
      </c>
      <c r="H1366" s="45">
        <v>0.22</v>
      </c>
      <c r="I1366" s="43" t="s">
        <v>1829</v>
      </c>
      <c r="J1366" s="43">
        <v>969.66480000000013</v>
      </c>
    </row>
    <row r="1367" spans="1:10">
      <c r="A1367" s="43" t="s">
        <v>3191</v>
      </c>
      <c r="B1367" s="44">
        <v>45757</v>
      </c>
      <c r="C1367" s="43" t="s">
        <v>214</v>
      </c>
      <c r="D1367" s="43" t="s">
        <v>1684</v>
      </c>
      <c r="E1367" s="43" t="s">
        <v>1807</v>
      </c>
      <c r="F1367" s="43">
        <v>4</v>
      </c>
      <c r="G1367" s="43">
        <v>255.67</v>
      </c>
      <c r="H1367" s="45">
        <v>0.17</v>
      </c>
      <c r="I1367" s="43" t="s">
        <v>1824</v>
      </c>
      <c r="J1367" s="43">
        <v>848.82439999999997</v>
      </c>
    </row>
    <row r="1368" spans="1:10">
      <c r="A1368" s="43" t="s">
        <v>3192</v>
      </c>
      <c r="B1368" s="44">
        <v>45397</v>
      </c>
      <c r="C1368" s="43" t="s">
        <v>444</v>
      </c>
      <c r="D1368" s="43" t="s">
        <v>1602</v>
      </c>
      <c r="E1368" s="43" t="s">
        <v>1804</v>
      </c>
      <c r="F1368" s="43">
        <v>2</v>
      </c>
      <c r="G1368" s="43">
        <v>270.66000000000003</v>
      </c>
      <c r="H1368" s="45">
        <v>0.1</v>
      </c>
      <c r="I1368" s="43" t="s">
        <v>1829</v>
      </c>
      <c r="J1368" s="43">
        <v>487.18799999999999</v>
      </c>
    </row>
    <row r="1369" spans="1:10">
      <c r="A1369" s="43" t="s">
        <v>3193</v>
      </c>
      <c r="B1369" s="44">
        <v>45914</v>
      </c>
      <c r="C1369" s="43" t="s">
        <v>945</v>
      </c>
      <c r="D1369" s="43" t="s">
        <v>1594</v>
      </c>
      <c r="E1369" s="43" t="s">
        <v>1807</v>
      </c>
      <c r="F1369" s="43">
        <v>3</v>
      </c>
      <c r="G1369" s="43">
        <v>373.35</v>
      </c>
      <c r="H1369" s="45">
        <v>0.2</v>
      </c>
      <c r="I1369" s="43" t="s">
        <v>1829</v>
      </c>
      <c r="J1369" s="43">
        <v>896.04000000000019</v>
      </c>
    </row>
    <row r="1370" spans="1:10">
      <c r="A1370" s="43" t="s">
        <v>3194</v>
      </c>
      <c r="B1370" s="44">
        <v>45432</v>
      </c>
      <c r="C1370" s="43" t="s">
        <v>144</v>
      </c>
      <c r="D1370" s="43" t="s">
        <v>1666</v>
      </c>
      <c r="E1370" s="43" t="s">
        <v>1792</v>
      </c>
      <c r="F1370" s="43">
        <v>2</v>
      </c>
      <c r="G1370" s="43">
        <v>23.58</v>
      </c>
      <c r="H1370" s="45">
        <v>0.02</v>
      </c>
      <c r="I1370" s="43" t="s">
        <v>1826</v>
      </c>
      <c r="J1370" s="43">
        <v>46.216799999999999</v>
      </c>
    </row>
    <row r="1371" spans="1:10">
      <c r="A1371" s="43" t="s">
        <v>3195</v>
      </c>
      <c r="B1371" s="44">
        <v>45798</v>
      </c>
      <c r="C1371" s="43" t="s">
        <v>32</v>
      </c>
      <c r="D1371" s="43" t="s">
        <v>1618</v>
      </c>
      <c r="E1371" s="43" t="s">
        <v>1779</v>
      </c>
      <c r="F1371" s="43">
        <v>4</v>
      </c>
      <c r="G1371" s="43">
        <v>185.67</v>
      </c>
      <c r="H1371" s="45">
        <v>0.21</v>
      </c>
      <c r="I1371" s="43" t="s">
        <v>1826</v>
      </c>
      <c r="J1371" s="43">
        <v>586.71719999999993</v>
      </c>
    </row>
    <row r="1372" spans="1:10">
      <c r="A1372" s="43" t="s">
        <v>3196</v>
      </c>
      <c r="B1372" s="44">
        <v>45396</v>
      </c>
      <c r="C1372" s="43" t="s">
        <v>417</v>
      </c>
      <c r="D1372" s="43" t="s">
        <v>1584</v>
      </c>
      <c r="E1372" s="43" t="s">
        <v>1797</v>
      </c>
      <c r="F1372" s="43">
        <v>3</v>
      </c>
      <c r="G1372" s="43">
        <v>928.74</v>
      </c>
      <c r="H1372" s="45">
        <v>0.27</v>
      </c>
      <c r="I1372" s="43" t="s">
        <v>1826</v>
      </c>
      <c r="J1372" s="43">
        <v>2033.9405999999999</v>
      </c>
    </row>
    <row r="1373" spans="1:10">
      <c r="A1373" s="43" t="s">
        <v>3197</v>
      </c>
      <c r="B1373" s="44">
        <v>45235</v>
      </c>
      <c r="C1373" s="43" t="s">
        <v>121</v>
      </c>
      <c r="D1373" s="43" t="s">
        <v>1716</v>
      </c>
      <c r="E1373" s="43" t="s">
        <v>1773</v>
      </c>
      <c r="F1373" s="43">
        <v>3</v>
      </c>
      <c r="G1373" s="43">
        <v>923.38</v>
      </c>
      <c r="H1373" s="45">
        <v>7.0000000000000007E-2</v>
      </c>
      <c r="I1373" s="43" t="s">
        <v>1829</v>
      </c>
      <c r="J1373" s="43">
        <v>2576.2302</v>
      </c>
    </row>
    <row r="1374" spans="1:10">
      <c r="A1374" s="43" t="s">
        <v>3198</v>
      </c>
      <c r="B1374" s="44">
        <v>45499</v>
      </c>
      <c r="C1374" s="43" t="s">
        <v>1425</v>
      </c>
      <c r="D1374" s="43" t="s">
        <v>1553</v>
      </c>
      <c r="E1374" s="43" t="s">
        <v>1786</v>
      </c>
      <c r="F1374" s="43">
        <v>2</v>
      </c>
      <c r="G1374" s="43">
        <v>409.26</v>
      </c>
      <c r="H1374" s="45">
        <v>0.1</v>
      </c>
      <c r="I1374" s="43" t="s">
        <v>1826</v>
      </c>
      <c r="J1374" s="43">
        <v>736.66800000000001</v>
      </c>
    </row>
    <row r="1375" spans="1:10">
      <c r="A1375" s="43" t="s">
        <v>3199</v>
      </c>
      <c r="B1375" s="44">
        <v>45272</v>
      </c>
      <c r="C1375" s="43" t="s">
        <v>812</v>
      </c>
      <c r="D1375" s="43" t="s">
        <v>1594</v>
      </c>
      <c r="E1375" s="43" t="s">
        <v>1779</v>
      </c>
      <c r="F1375" s="43">
        <v>2</v>
      </c>
      <c r="G1375" s="43">
        <v>608.46</v>
      </c>
      <c r="H1375" s="45">
        <v>0.16</v>
      </c>
      <c r="I1375" s="43" t="s">
        <v>1824</v>
      </c>
      <c r="J1375" s="43">
        <v>1022.2128</v>
      </c>
    </row>
    <row r="1376" spans="1:10">
      <c r="A1376" s="43" t="s">
        <v>3200</v>
      </c>
      <c r="B1376" s="44">
        <v>45785</v>
      </c>
      <c r="C1376" s="43" t="s">
        <v>690</v>
      </c>
      <c r="D1376" s="43" t="s">
        <v>1632</v>
      </c>
      <c r="E1376" s="43" t="s">
        <v>1813</v>
      </c>
      <c r="F1376" s="43">
        <v>4</v>
      </c>
      <c r="G1376" s="43">
        <v>150.47999999999999</v>
      </c>
      <c r="H1376" s="45">
        <v>0.09</v>
      </c>
      <c r="I1376" s="43" t="s">
        <v>1824</v>
      </c>
      <c r="J1376" s="43">
        <v>547.74720000000002</v>
      </c>
    </row>
    <row r="1377" spans="1:10">
      <c r="A1377" s="43" t="s">
        <v>3201</v>
      </c>
      <c r="B1377" s="44">
        <v>45534</v>
      </c>
      <c r="C1377" s="43" t="s">
        <v>785</v>
      </c>
      <c r="D1377" s="43" t="s">
        <v>1684</v>
      </c>
      <c r="E1377" s="43" t="s">
        <v>1799</v>
      </c>
      <c r="F1377" s="43">
        <v>4</v>
      </c>
      <c r="G1377" s="43">
        <v>207.41</v>
      </c>
      <c r="H1377" s="45">
        <v>0.02</v>
      </c>
      <c r="I1377" s="43" t="s">
        <v>1824</v>
      </c>
      <c r="J1377" s="43">
        <v>813.04719999999998</v>
      </c>
    </row>
    <row r="1378" spans="1:10">
      <c r="A1378" s="43" t="s">
        <v>3202</v>
      </c>
      <c r="B1378" s="44">
        <v>45803</v>
      </c>
      <c r="C1378" s="43" t="s">
        <v>571</v>
      </c>
      <c r="D1378" s="43" t="s">
        <v>1570</v>
      </c>
      <c r="E1378" s="43" t="s">
        <v>1776</v>
      </c>
      <c r="F1378" s="43">
        <v>1</v>
      </c>
      <c r="G1378" s="43">
        <v>56.59</v>
      </c>
      <c r="H1378" s="45">
        <v>0.15</v>
      </c>
      <c r="I1378" s="43" t="s">
        <v>1826</v>
      </c>
      <c r="J1378" s="43">
        <v>48.101500000000001</v>
      </c>
    </row>
    <row r="1379" spans="1:10">
      <c r="A1379" s="43" t="s">
        <v>3203</v>
      </c>
      <c r="B1379" s="44">
        <v>45667</v>
      </c>
      <c r="C1379" s="43" t="s">
        <v>1260</v>
      </c>
      <c r="D1379" s="43" t="s">
        <v>1626</v>
      </c>
      <c r="E1379" s="43" t="s">
        <v>1769</v>
      </c>
      <c r="F1379" s="43">
        <v>4</v>
      </c>
      <c r="G1379" s="43">
        <v>995.4</v>
      </c>
      <c r="H1379" s="45">
        <v>0.27</v>
      </c>
      <c r="I1379" s="43" t="s">
        <v>1824</v>
      </c>
      <c r="J1379" s="43">
        <v>2906.5680000000002</v>
      </c>
    </row>
    <row r="1380" spans="1:10">
      <c r="A1380" s="43" t="s">
        <v>3204</v>
      </c>
      <c r="B1380" s="44">
        <v>45656</v>
      </c>
      <c r="C1380" s="43" t="s">
        <v>238</v>
      </c>
      <c r="D1380" s="43" t="s">
        <v>1642</v>
      </c>
      <c r="E1380" s="43" t="s">
        <v>1794</v>
      </c>
      <c r="F1380" s="43">
        <v>2</v>
      </c>
      <c r="G1380" s="43">
        <v>591.33000000000004</v>
      </c>
      <c r="H1380" s="45">
        <v>0.24</v>
      </c>
      <c r="I1380" s="43" t="s">
        <v>1824</v>
      </c>
      <c r="J1380" s="43">
        <v>898.8216000000001</v>
      </c>
    </row>
    <row r="1381" spans="1:10">
      <c r="A1381" s="43" t="s">
        <v>3205</v>
      </c>
      <c r="B1381" s="44">
        <v>45869</v>
      </c>
      <c r="C1381" s="43" t="s">
        <v>1181</v>
      </c>
      <c r="D1381" s="43" t="s">
        <v>1644</v>
      </c>
      <c r="E1381" s="43" t="s">
        <v>1807</v>
      </c>
      <c r="F1381" s="43">
        <v>2</v>
      </c>
      <c r="G1381" s="43">
        <v>204.89</v>
      </c>
      <c r="H1381" s="45">
        <v>0.24</v>
      </c>
      <c r="I1381" s="43" t="s">
        <v>1824</v>
      </c>
      <c r="J1381" s="43">
        <v>311.43279999999999</v>
      </c>
    </row>
    <row r="1382" spans="1:10">
      <c r="A1382" s="43" t="s">
        <v>3206</v>
      </c>
      <c r="B1382" s="44">
        <v>45549</v>
      </c>
      <c r="C1382" s="43" t="s">
        <v>325</v>
      </c>
      <c r="D1382" s="43" t="s">
        <v>1678</v>
      </c>
      <c r="E1382" s="43" t="s">
        <v>1799</v>
      </c>
      <c r="F1382" s="43">
        <v>2</v>
      </c>
      <c r="G1382" s="43">
        <v>546.41</v>
      </c>
      <c r="H1382" s="45">
        <v>0.08</v>
      </c>
      <c r="I1382" s="43" t="s">
        <v>1829</v>
      </c>
      <c r="J1382" s="43">
        <v>1005.3944</v>
      </c>
    </row>
    <row r="1383" spans="1:10">
      <c r="A1383" s="43" t="s">
        <v>3207</v>
      </c>
      <c r="B1383" s="44">
        <v>45409</v>
      </c>
      <c r="C1383" s="43" t="s">
        <v>211</v>
      </c>
      <c r="D1383" s="43" t="s">
        <v>1584</v>
      </c>
      <c r="E1383" s="43" t="s">
        <v>1794</v>
      </c>
      <c r="F1383" s="43">
        <v>4</v>
      </c>
      <c r="G1383" s="43">
        <v>455.49</v>
      </c>
      <c r="H1383" s="45">
        <v>0.17</v>
      </c>
      <c r="I1383" s="43" t="s">
        <v>1824</v>
      </c>
      <c r="J1383" s="43">
        <v>1512.2267999999999</v>
      </c>
    </row>
    <row r="1384" spans="1:10">
      <c r="A1384" s="43" t="s">
        <v>3208</v>
      </c>
      <c r="B1384" s="44">
        <v>45374</v>
      </c>
      <c r="C1384" s="43" t="s">
        <v>1310</v>
      </c>
      <c r="D1384" s="43" t="s">
        <v>1568</v>
      </c>
      <c r="E1384" s="43" t="s">
        <v>1804</v>
      </c>
      <c r="F1384" s="43">
        <v>2</v>
      </c>
      <c r="G1384" s="43">
        <v>700.27</v>
      </c>
      <c r="H1384" s="45">
        <v>0.16</v>
      </c>
      <c r="I1384" s="43" t="s">
        <v>1824</v>
      </c>
      <c r="J1384" s="43">
        <v>1176.4536000000001</v>
      </c>
    </row>
    <row r="1385" spans="1:10">
      <c r="A1385" s="43" t="s">
        <v>3209</v>
      </c>
      <c r="B1385" s="44">
        <v>45282</v>
      </c>
      <c r="C1385" s="43" t="s">
        <v>1083</v>
      </c>
      <c r="D1385" s="43" t="s">
        <v>1712</v>
      </c>
      <c r="E1385" s="43" t="s">
        <v>1807</v>
      </c>
      <c r="F1385" s="43">
        <v>2</v>
      </c>
      <c r="G1385" s="43">
        <v>160.21</v>
      </c>
      <c r="H1385" s="45">
        <v>0.09</v>
      </c>
      <c r="I1385" s="43" t="s">
        <v>1824</v>
      </c>
      <c r="J1385" s="43">
        <v>291.5822</v>
      </c>
    </row>
    <row r="1386" spans="1:10">
      <c r="A1386" s="43" t="s">
        <v>3210</v>
      </c>
      <c r="B1386" s="44">
        <v>45742</v>
      </c>
      <c r="C1386" s="43" t="s">
        <v>127</v>
      </c>
      <c r="D1386" s="43" t="s">
        <v>1642</v>
      </c>
      <c r="E1386" s="43" t="s">
        <v>1792</v>
      </c>
      <c r="F1386" s="43">
        <v>1</v>
      </c>
      <c r="G1386" s="43">
        <v>713.63</v>
      </c>
      <c r="H1386" s="45">
        <v>0.28000000000000003</v>
      </c>
      <c r="I1386" s="43" t="s">
        <v>1829</v>
      </c>
      <c r="J1386" s="43">
        <v>513.81359999999995</v>
      </c>
    </row>
    <row r="1387" spans="1:10">
      <c r="A1387" s="43" t="s">
        <v>3211</v>
      </c>
      <c r="B1387" s="44">
        <v>45447</v>
      </c>
      <c r="C1387" s="43" t="s">
        <v>732</v>
      </c>
      <c r="D1387" s="43" t="s">
        <v>1734</v>
      </c>
      <c r="E1387" s="43" t="s">
        <v>1779</v>
      </c>
      <c r="F1387" s="43">
        <v>2</v>
      </c>
      <c r="G1387" s="43">
        <v>224.69</v>
      </c>
      <c r="H1387" s="45">
        <v>0.2</v>
      </c>
      <c r="I1387" s="43" t="s">
        <v>1829</v>
      </c>
      <c r="J1387" s="43">
        <v>359.50400000000002</v>
      </c>
    </row>
    <row r="1388" spans="1:10">
      <c r="A1388" s="43" t="s">
        <v>3212</v>
      </c>
      <c r="B1388" s="44">
        <v>45733</v>
      </c>
      <c r="C1388" s="43" t="s">
        <v>1400</v>
      </c>
      <c r="D1388" s="43" t="s">
        <v>1588</v>
      </c>
      <c r="E1388" s="43" t="s">
        <v>1799</v>
      </c>
      <c r="F1388" s="43">
        <v>2</v>
      </c>
      <c r="G1388" s="43">
        <v>740.57</v>
      </c>
      <c r="H1388" s="45">
        <v>0.06</v>
      </c>
      <c r="I1388" s="43" t="s">
        <v>1824</v>
      </c>
      <c r="J1388" s="43">
        <v>1392.2716</v>
      </c>
    </row>
    <row r="1389" spans="1:10">
      <c r="A1389" s="43" t="s">
        <v>3213</v>
      </c>
      <c r="B1389" s="44">
        <v>45373</v>
      </c>
      <c r="C1389" s="43" t="s">
        <v>481</v>
      </c>
      <c r="D1389" s="43" t="s">
        <v>1570</v>
      </c>
      <c r="E1389" s="43" t="s">
        <v>1766</v>
      </c>
      <c r="F1389" s="43">
        <v>3</v>
      </c>
      <c r="G1389" s="43">
        <v>250.14</v>
      </c>
      <c r="H1389" s="45">
        <v>0.23</v>
      </c>
      <c r="I1389" s="43" t="s">
        <v>1826</v>
      </c>
      <c r="J1389" s="43">
        <v>577.82339999999999</v>
      </c>
    </row>
    <row r="1390" spans="1:10">
      <c r="A1390" s="43" t="s">
        <v>3214</v>
      </c>
      <c r="B1390" s="44">
        <v>45655</v>
      </c>
      <c r="C1390" s="43" t="s">
        <v>89</v>
      </c>
      <c r="D1390" s="43" t="s">
        <v>1744</v>
      </c>
      <c r="E1390" s="43" t="s">
        <v>1813</v>
      </c>
      <c r="F1390" s="43">
        <v>3</v>
      </c>
      <c r="G1390" s="43">
        <v>34.97</v>
      </c>
      <c r="H1390" s="45">
        <v>0.01</v>
      </c>
      <c r="I1390" s="43" t="s">
        <v>1824</v>
      </c>
      <c r="J1390" s="43">
        <v>103.8609</v>
      </c>
    </row>
    <row r="1391" spans="1:10">
      <c r="A1391" s="43" t="s">
        <v>3215</v>
      </c>
      <c r="B1391" s="44">
        <v>45868</v>
      </c>
      <c r="C1391" s="43" t="s">
        <v>960</v>
      </c>
      <c r="D1391" s="43" t="s">
        <v>1632</v>
      </c>
      <c r="E1391" s="43" t="s">
        <v>1804</v>
      </c>
      <c r="F1391" s="43">
        <v>1</v>
      </c>
      <c r="G1391" s="43">
        <v>653.91</v>
      </c>
      <c r="H1391" s="45">
        <v>0.3</v>
      </c>
      <c r="I1391" s="43" t="s">
        <v>1826</v>
      </c>
      <c r="J1391" s="43">
        <v>457.73700000000002</v>
      </c>
    </row>
    <row r="1392" spans="1:10">
      <c r="A1392" s="43" t="s">
        <v>3216</v>
      </c>
      <c r="B1392" s="44">
        <v>45338</v>
      </c>
      <c r="C1392" s="43" t="s">
        <v>1136</v>
      </c>
      <c r="D1392" s="43" t="s">
        <v>1680</v>
      </c>
      <c r="E1392" s="43" t="s">
        <v>1766</v>
      </c>
      <c r="F1392" s="43">
        <v>1</v>
      </c>
      <c r="G1392" s="43">
        <v>997.87</v>
      </c>
      <c r="H1392" s="45">
        <v>0.24</v>
      </c>
      <c r="I1392" s="43" t="s">
        <v>1824</v>
      </c>
      <c r="J1392" s="43">
        <v>758.38120000000004</v>
      </c>
    </row>
    <row r="1393" spans="1:10">
      <c r="A1393" s="43" t="s">
        <v>3217</v>
      </c>
      <c r="B1393" s="44">
        <v>45349</v>
      </c>
      <c r="C1393" s="43" t="s">
        <v>678</v>
      </c>
      <c r="D1393" s="43" t="s">
        <v>1726</v>
      </c>
      <c r="E1393" s="43" t="s">
        <v>1799</v>
      </c>
      <c r="F1393" s="43">
        <v>1</v>
      </c>
      <c r="G1393" s="43">
        <v>174.27</v>
      </c>
      <c r="H1393" s="45">
        <v>0.27</v>
      </c>
      <c r="I1393" s="43" t="s">
        <v>1829</v>
      </c>
      <c r="J1393" s="43">
        <v>127.2171</v>
      </c>
    </row>
    <row r="1394" spans="1:10">
      <c r="A1394" s="43" t="s">
        <v>3218</v>
      </c>
      <c r="B1394" s="44">
        <v>45368</v>
      </c>
      <c r="C1394" s="43" t="s">
        <v>402</v>
      </c>
      <c r="D1394" s="43" t="s">
        <v>1646</v>
      </c>
      <c r="E1394" s="43" t="s">
        <v>1779</v>
      </c>
      <c r="F1394" s="43">
        <v>3</v>
      </c>
      <c r="G1394" s="43">
        <v>847.44</v>
      </c>
      <c r="H1394" s="45">
        <v>0.17</v>
      </c>
      <c r="I1394" s="43" t="s">
        <v>1824</v>
      </c>
      <c r="J1394" s="43">
        <v>2110.1255999999998</v>
      </c>
    </row>
    <row r="1395" spans="1:10">
      <c r="A1395" s="43" t="s">
        <v>3219</v>
      </c>
      <c r="B1395" s="44">
        <v>45243</v>
      </c>
      <c r="C1395" s="43" t="s">
        <v>1328</v>
      </c>
      <c r="D1395" s="43" t="s">
        <v>1549</v>
      </c>
      <c r="E1395" s="43" t="s">
        <v>1761</v>
      </c>
      <c r="F1395" s="43">
        <v>1</v>
      </c>
      <c r="G1395" s="43">
        <v>493.45</v>
      </c>
      <c r="H1395" s="45">
        <v>0.09</v>
      </c>
      <c r="I1395" s="43" t="s">
        <v>1824</v>
      </c>
      <c r="J1395" s="43">
        <v>449.03949999999998</v>
      </c>
    </row>
    <row r="1396" spans="1:10">
      <c r="A1396" s="43" t="s">
        <v>3220</v>
      </c>
      <c r="B1396" s="44">
        <v>45577</v>
      </c>
      <c r="C1396" s="43" t="s">
        <v>746</v>
      </c>
      <c r="D1396" s="43" t="s">
        <v>1672</v>
      </c>
      <c r="E1396" s="43" t="s">
        <v>1761</v>
      </c>
      <c r="F1396" s="43">
        <v>4</v>
      </c>
      <c r="G1396" s="43">
        <v>111.66</v>
      </c>
      <c r="H1396" s="45">
        <v>0.14000000000000001</v>
      </c>
      <c r="I1396" s="43" t="s">
        <v>1824</v>
      </c>
      <c r="J1396" s="43">
        <v>384.11040000000003</v>
      </c>
    </row>
    <row r="1397" spans="1:10">
      <c r="A1397" s="43" t="s">
        <v>3221</v>
      </c>
      <c r="B1397" s="44">
        <v>45343</v>
      </c>
      <c r="C1397" s="43" t="s">
        <v>884</v>
      </c>
      <c r="D1397" s="43" t="s">
        <v>1728</v>
      </c>
      <c r="E1397" s="43" t="s">
        <v>1792</v>
      </c>
      <c r="F1397" s="43">
        <v>1</v>
      </c>
      <c r="G1397" s="43">
        <v>413.65</v>
      </c>
      <c r="H1397" s="45">
        <v>0.1</v>
      </c>
      <c r="I1397" s="43" t="s">
        <v>1829</v>
      </c>
      <c r="J1397" s="43">
        <v>372.28500000000003</v>
      </c>
    </row>
    <row r="1398" spans="1:10">
      <c r="A1398" s="43" t="s">
        <v>3222</v>
      </c>
      <c r="B1398" s="44">
        <v>45744</v>
      </c>
      <c r="C1398" s="43" t="s">
        <v>1464</v>
      </c>
      <c r="D1398" s="43" t="s">
        <v>1726</v>
      </c>
      <c r="E1398" s="43" t="s">
        <v>1786</v>
      </c>
      <c r="F1398" s="43">
        <v>1</v>
      </c>
      <c r="G1398" s="43">
        <v>317.14999999999998</v>
      </c>
      <c r="H1398" s="45">
        <v>0.24</v>
      </c>
      <c r="I1398" s="43" t="s">
        <v>1829</v>
      </c>
      <c r="J1398" s="43">
        <v>241.03399999999999</v>
      </c>
    </row>
    <row r="1399" spans="1:10">
      <c r="A1399" s="43" t="s">
        <v>3223</v>
      </c>
      <c r="B1399" s="44">
        <v>45873</v>
      </c>
      <c r="C1399" s="43" t="s">
        <v>1124</v>
      </c>
      <c r="D1399" s="43" t="s">
        <v>1724</v>
      </c>
      <c r="E1399" s="43" t="s">
        <v>1757</v>
      </c>
      <c r="F1399" s="43">
        <v>3</v>
      </c>
      <c r="G1399" s="43">
        <v>642.94000000000005</v>
      </c>
      <c r="H1399" s="45">
        <v>0.05</v>
      </c>
      <c r="I1399" s="43" t="s">
        <v>1829</v>
      </c>
      <c r="J1399" s="43">
        <v>1832.3789999999999</v>
      </c>
    </row>
    <row r="1400" spans="1:10">
      <c r="A1400" s="43" t="s">
        <v>3224</v>
      </c>
      <c r="B1400" s="44">
        <v>45601</v>
      </c>
      <c r="C1400" s="43" t="s">
        <v>455</v>
      </c>
      <c r="D1400" s="43" t="s">
        <v>1662</v>
      </c>
      <c r="E1400" s="43" t="s">
        <v>1789</v>
      </c>
      <c r="F1400" s="43">
        <v>4</v>
      </c>
      <c r="G1400" s="43">
        <v>559.59</v>
      </c>
      <c r="H1400" s="45">
        <v>0.19</v>
      </c>
      <c r="I1400" s="43" t="s">
        <v>1829</v>
      </c>
      <c r="J1400" s="43">
        <v>1813.0716</v>
      </c>
    </row>
    <row r="1401" spans="1:10">
      <c r="A1401" s="43" t="s">
        <v>3225</v>
      </c>
      <c r="B1401" s="44">
        <v>45458</v>
      </c>
      <c r="C1401" s="43" t="s">
        <v>399</v>
      </c>
      <c r="D1401" s="43" t="s">
        <v>1606</v>
      </c>
      <c r="E1401" s="43" t="s">
        <v>1810</v>
      </c>
      <c r="F1401" s="43">
        <v>1</v>
      </c>
      <c r="G1401" s="43">
        <v>758.54</v>
      </c>
      <c r="H1401" s="45">
        <v>0.28999999999999998</v>
      </c>
      <c r="I1401" s="43" t="s">
        <v>1826</v>
      </c>
      <c r="J1401" s="43">
        <v>538.5634</v>
      </c>
    </row>
    <row r="1402" spans="1:10">
      <c r="A1402" s="43" t="s">
        <v>3226</v>
      </c>
      <c r="B1402" s="44">
        <v>45649</v>
      </c>
      <c r="C1402" s="43" t="s">
        <v>1425</v>
      </c>
      <c r="D1402" s="43" t="s">
        <v>1708</v>
      </c>
      <c r="E1402" s="43" t="s">
        <v>1801</v>
      </c>
      <c r="F1402" s="43">
        <v>4</v>
      </c>
      <c r="G1402" s="43">
        <v>643.96</v>
      </c>
      <c r="H1402" s="45">
        <v>0.16</v>
      </c>
      <c r="I1402" s="43" t="s">
        <v>1826</v>
      </c>
      <c r="J1402" s="43">
        <v>2163.7055999999998</v>
      </c>
    </row>
    <row r="1403" spans="1:10">
      <c r="A1403" s="43" t="s">
        <v>3227</v>
      </c>
      <c r="B1403" s="44">
        <v>45653</v>
      </c>
      <c r="C1403" s="43" t="s">
        <v>779</v>
      </c>
      <c r="D1403" s="43" t="s">
        <v>1596</v>
      </c>
      <c r="E1403" s="43" t="s">
        <v>1786</v>
      </c>
      <c r="F1403" s="43">
        <v>1</v>
      </c>
      <c r="G1403" s="43">
        <v>882.73</v>
      </c>
      <c r="H1403" s="45">
        <v>0.1</v>
      </c>
      <c r="I1403" s="43" t="s">
        <v>1824</v>
      </c>
      <c r="J1403" s="43">
        <v>794.45699999999999</v>
      </c>
    </row>
    <row r="1404" spans="1:10">
      <c r="A1404" s="43" t="s">
        <v>3228</v>
      </c>
      <c r="B1404" s="44">
        <v>45378</v>
      </c>
      <c r="C1404" s="43" t="s">
        <v>1023</v>
      </c>
      <c r="D1404" s="43" t="s">
        <v>1730</v>
      </c>
      <c r="E1404" s="43" t="s">
        <v>1813</v>
      </c>
      <c r="F1404" s="43">
        <v>2</v>
      </c>
      <c r="G1404" s="43">
        <v>600.03</v>
      </c>
      <c r="H1404" s="45">
        <v>0.26</v>
      </c>
      <c r="I1404" s="43" t="s">
        <v>1826</v>
      </c>
      <c r="J1404" s="43">
        <v>888.0444</v>
      </c>
    </row>
    <row r="1405" spans="1:10">
      <c r="A1405" s="43" t="s">
        <v>3229</v>
      </c>
      <c r="B1405" s="44">
        <v>45638</v>
      </c>
      <c r="C1405" s="43" t="s">
        <v>526</v>
      </c>
      <c r="D1405" s="43" t="s">
        <v>1656</v>
      </c>
      <c r="E1405" s="43" t="s">
        <v>1773</v>
      </c>
      <c r="F1405" s="43">
        <v>2</v>
      </c>
      <c r="G1405" s="43">
        <v>628.83000000000004</v>
      </c>
      <c r="H1405" s="45">
        <v>7.0000000000000007E-2</v>
      </c>
      <c r="I1405" s="43" t="s">
        <v>1826</v>
      </c>
      <c r="J1405" s="43">
        <v>1169.6238000000001</v>
      </c>
    </row>
    <row r="1406" spans="1:10">
      <c r="A1406" s="43" t="s">
        <v>3230</v>
      </c>
      <c r="B1406" s="44">
        <v>45277</v>
      </c>
      <c r="C1406" s="43" t="s">
        <v>579</v>
      </c>
      <c r="D1406" s="43" t="s">
        <v>1710</v>
      </c>
      <c r="E1406" s="43" t="s">
        <v>1786</v>
      </c>
      <c r="F1406" s="43">
        <v>3</v>
      </c>
      <c r="G1406" s="43">
        <v>113.87</v>
      </c>
      <c r="H1406" s="45">
        <v>0.21</v>
      </c>
      <c r="I1406" s="43" t="s">
        <v>1829</v>
      </c>
      <c r="J1406" s="43">
        <v>269.87189999999998</v>
      </c>
    </row>
    <row r="1407" spans="1:10">
      <c r="A1407" s="43" t="s">
        <v>3231</v>
      </c>
      <c r="B1407" s="44">
        <v>45351</v>
      </c>
      <c r="C1407" s="43" t="s">
        <v>1298</v>
      </c>
      <c r="D1407" s="43" t="s">
        <v>1692</v>
      </c>
      <c r="E1407" s="43" t="s">
        <v>1779</v>
      </c>
      <c r="F1407" s="43">
        <v>4</v>
      </c>
      <c r="G1407" s="43">
        <v>282.07</v>
      </c>
      <c r="H1407" s="45">
        <v>0.18</v>
      </c>
      <c r="I1407" s="43" t="s">
        <v>1826</v>
      </c>
      <c r="J1407" s="43">
        <v>925.18960000000004</v>
      </c>
    </row>
    <row r="1408" spans="1:10">
      <c r="A1408" s="43" t="s">
        <v>3232</v>
      </c>
      <c r="B1408" s="44">
        <v>45290</v>
      </c>
      <c r="C1408" s="43" t="s">
        <v>523</v>
      </c>
      <c r="D1408" s="43" t="s">
        <v>1656</v>
      </c>
      <c r="E1408" s="43" t="s">
        <v>1776</v>
      </c>
      <c r="F1408" s="43">
        <v>3</v>
      </c>
      <c r="G1408" s="43">
        <v>676.77</v>
      </c>
      <c r="H1408" s="45">
        <v>0.17</v>
      </c>
      <c r="I1408" s="43" t="s">
        <v>1826</v>
      </c>
      <c r="J1408" s="43">
        <v>1685.1573000000001</v>
      </c>
    </row>
    <row r="1409" spans="1:10">
      <c r="A1409" s="43" t="s">
        <v>3233</v>
      </c>
      <c r="B1409" s="44">
        <v>45638</v>
      </c>
      <c r="C1409" s="43" t="s">
        <v>713</v>
      </c>
      <c r="D1409" s="43" t="s">
        <v>1560</v>
      </c>
      <c r="E1409" s="43" t="s">
        <v>1804</v>
      </c>
      <c r="F1409" s="43">
        <v>2</v>
      </c>
      <c r="G1409" s="43">
        <v>362.7</v>
      </c>
      <c r="H1409" s="45">
        <v>0.09</v>
      </c>
      <c r="I1409" s="43" t="s">
        <v>1824</v>
      </c>
      <c r="J1409" s="43">
        <v>660.11400000000003</v>
      </c>
    </row>
    <row r="1410" spans="1:10">
      <c r="A1410" s="43" t="s">
        <v>3234</v>
      </c>
      <c r="B1410" s="44">
        <v>45679</v>
      </c>
      <c r="C1410" s="43" t="s">
        <v>461</v>
      </c>
      <c r="D1410" s="43" t="s">
        <v>1574</v>
      </c>
      <c r="E1410" s="43" t="s">
        <v>1761</v>
      </c>
      <c r="F1410" s="43">
        <v>1</v>
      </c>
      <c r="G1410" s="43">
        <v>908.5</v>
      </c>
      <c r="H1410" s="45">
        <v>0.2</v>
      </c>
      <c r="I1410" s="43" t="s">
        <v>1829</v>
      </c>
      <c r="J1410" s="43">
        <v>726.80000000000007</v>
      </c>
    </row>
    <row r="1411" spans="1:10">
      <c r="A1411" s="43" t="s">
        <v>3235</v>
      </c>
      <c r="B1411" s="44">
        <v>45296</v>
      </c>
      <c r="C1411" s="43" t="s">
        <v>247</v>
      </c>
      <c r="D1411" s="43" t="s">
        <v>1598</v>
      </c>
      <c r="E1411" s="43" t="s">
        <v>1801</v>
      </c>
      <c r="F1411" s="43">
        <v>2</v>
      </c>
      <c r="G1411" s="43">
        <v>795.37</v>
      </c>
      <c r="H1411" s="45">
        <v>0.2</v>
      </c>
      <c r="I1411" s="43" t="s">
        <v>1829</v>
      </c>
      <c r="J1411" s="43">
        <v>1272.5920000000001</v>
      </c>
    </row>
    <row r="1412" spans="1:10">
      <c r="A1412" s="43" t="s">
        <v>3236</v>
      </c>
      <c r="B1412" s="44">
        <v>45760</v>
      </c>
      <c r="C1412" s="43" t="s">
        <v>487</v>
      </c>
      <c r="D1412" s="43" t="s">
        <v>1618</v>
      </c>
      <c r="E1412" s="43" t="s">
        <v>1769</v>
      </c>
      <c r="F1412" s="43">
        <v>2</v>
      </c>
      <c r="G1412" s="43">
        <v>326.85000000000002</v>
      </c>
      <c r="H1412" s="45">
        <v>0.17</v>
      </c>
      <c r="I1412" s="43" t="s">
        <v>1829</v>
      </c>
      <c r="J1412" s="43">
        <v>542.57100000000003</v>
      </c>
    </row>
    <row r="1413" spans="1:10">
      <c r="A1413" s="43" t="s">
        <v>3237</v>
      </c>
      <c r="B1413" s="44">
        <v>45603</v>
      </c>
      <c r="C1413" s="43" t="s">
        <v>1098</v>
      </c>
      <c r="D1413" s="43" t="s">
        <v>1660</v>
      </c>
      <c r="E1413" s="43" t="s">
        <v>1799</v>
      </c>
      <c r="F1413" s="43">
        <v>3</v>
      </c>
      <c r="G1413" s="43">
        <v>169.43</v>
      </c>
      <c r="H1413" s="45">
        <v>0.19</v>
      </c>
      <c r="I1413" s="43" t="s">
        <v>1824</v>
      </c>
      <c r="J1413" s="43">
        <v>411.71490000000011</v>
      </c>
    </row>
    <row r="1414" spans="1:10">
      <c r="A1414" s="43" t="s">
        <v>3238</v>
      </c>
      <c r="B1414" s="44">
        <v>45413</v>
      </c>
      <c r="C1414" s="43" t="s">
        <v>544</v>
      </c>
      <c r="D1414" s="43" t="s">
        <v>1714</v>
      </c>
      <c r="E1414" s="43" t="s">
        <v>1776</v>
      </c>
      <c r="F1414" s="43">
        <v>1</v>
      </c>
      <c r="G1414" s="43">
        <v>254.47</v>
      </c>
      <c r="H1414" s="45">
        <v>0.1</v>
      </c>
      <c r="I1414" s="43" t="s">
        <v>1824</v>
      </c>
      <c r="J1414" s="43">
        <v>229.023</v>
      </c>
    </row>
    <row r="1415" spans="1:10">
      <c r="A1415" s="43" t="s">
        <v>3239</v>
      </c>
      <c r="B1415" s="44">
        <v>45506</v>
      </c>
      <c r="C1415" s="43" t="s">
        <v>1298</v>
      </c>
      <c r="D1415" s="43" t="s">
        <v>1598</v>
      </c>
      <c r="E1415" s="43" t="s">
        <v>1804</v>
      </c>
      <c r="F1415" s="43">
        <v>4</v>
      </c>
      <c r="G1415" s="43">
        <v>627.73</v>
      </c>
      <c r="H1415" s="45">
        <v>0.11</v>
      </c>
      <c r="I1415" s="43" t="s">
        <v>1829</v>
      </c>
      <c r="J1415" s="43">
        <v>2234.7188000000001</v>
      </c>
    </row>
    <row r="1416" spans="1:10">
      <c r="A1416" s="43" t="s">
        <v>3240</v>
      </c>
      <c r="B1416" s="44">
        <v>45394</v>
      </c>
      <c r="C1416" s="43" t="s">
        <v>1160</v>
      </c>
      <c r="D1416" s="43" t="s">
        <v>1610</v>
      </c>
      <c r="E1416" s="43" t="s">
        <v>1813</v>
      </c>
      <c r="F1416" s="43">
        <v>4</v>
      </c>
      <c r="G1416" s="43">
        <v>327.25</v>
      </c>
      <c r="H1416" s="45">
        <v>0.13</v>
      </c>
      <c r="I1416" s="43" t="s">
        <v>1829</v>
      </c>
      <c r="J1416" s="43">
        <v>1138.83</v>
      </c>
    </row>
    <row r="1417" spans="1:10">
      <c r="A1417" s="43" t="s">
        <v>3241</v>
      </c>
      <c r="B1417" s="44">
        <v>45755</v>
      </c>
      <c r="C1417" s="43" t="s">
        <v>490</v>
      </c>
      <c r="D1417" s="43" t="s">
        <v>1666</v>
      </c>
      <c r="E1417" s="43" t="s">
        <v>1792</v>
      </c>
      <c r="F1417" s="43">
        <v>4</v>
      </c>
      <c r="G1417" s="43">
        <v>511.43</v>
      </c>
      <c r="H1417" s="45">
        <v>0.18</v>
      </c>
      <c r="I1417" s="43" t="s">
        <v>1829</v>
      </c>
      <c r="J1417" s="43">
        <v>1677.4903999999999</v>
      </c>
    </row>
    <row r="1418" spans="1:10">
      <c r="A1418" s="43" t="s">
        <v>3242</v>
      </c>
      <c r="B1418" s="44">
        <v>45473</v>
      </c>
      <c r="C1418" s="43" t="s">
        <v>550</v>
      </c>
      <c r="D1418" s="43" t="s">
        <v>1674</v>
      </c>
      <c r="E1418" s="43" t="s">
        <v>1807</v>
      </c>
      <c r="F1418" s="43">
        <v>4</v>
      </c>
      <c r="G1418" s="43">
        <v>194.67</v>
      </c>
      <c r="H1418" s="45">
        <v>0.23</v>
      </c>
      <c r="I1418" s="43" t="s">
        <v>1826</v>
      </c>
      <c r="J1418" s="43">
        <v>599.58359999999993</v>
      </c>
    </row>
    <row r="1419" spans="1:10">
      <c r="A1419" s="43" t="s">
        <v>3243</v>
      </c>
      <c r="B1419" s="44">
        <v>45304</v>
      </c>
      <c r="C1419" s="43" t="s">
        <v>221</v>
      </c>
      <c r="D1419" s="43" t="s">
        <v>1594</v>
      </c>
      <c r="E1419" s="43" t="s">
        <v>1757</v>
      </c>
      <c r="F1419" s="43">
        <v>2</v>
      </c>
      <c r="G1419" s="43">
        <v>54.51</v>
      </c>
      <c r="H1419" s="45">
        <v>7.0000000000000007E-2</v>
      </c>
      <c r="I1419" s="43" t="s">
        <v>1824</v>
      </c>
      <c r="J1419" s="43">
        <v>101.3886</v>
      </c>
    </row>
    <row r="1420" spans="1:10">
      <c r="A1420" s="43" t="s">
        <v>3244</v>
      </c>
      <c r="B1420" s="44">
        <v>45557</v>
      </c>
      <c r="C1420" s="43" t="s">
        <v>278</v>
      </c>
      <c r="D1420" s="43" t="s">
        <v>1672</v>
      </c>
      <c r="E1420" s="43" t="s">
        <v>1792</v>
      </c>
      <c r="F1420" s="43">
        <v>4</v>
      </c>
      <c r="G1420" s="43">
        <v>964</v>
      </c>
      <c r="H1420" s="45">
        <v>0.14000000000000001</v>
      </c>
      <c r="I1420" s="43" t="s">
        <v>1826</v>
      </c>
      <c r="J1420" s="43">
        <v>3316.16</v>
      </c>
    </row>
    <row r="1421" spans="1:10">
      <c r="A1421" s="43" t="s">
        <v>3245</v>
      </c>
      <c r="B1421" s="44">
        <v>45527</v>
      </c>
      <c r="C1421" s="43" t="s">
        <v>157</v>
      </c>
      <c r="D1421" s="43" t="s">
        <v>1726</v>
      </c>
      <c r="E1421" s="43" t="s">
        <v>1769</v>
      </c>
      <c r="F1421" s="43">
        <v>1</v>
      </c>
      <c r="G1421" s="43">
        <v>170.12</v>
      </c>
      <c r="H1421" s="45">
        <v>0.26</v>
      </c>
      <c r="I1421" s="43" t="s">
        <v>1826</v>
      </c>
      <c r="J1421" s="43">
        <v>125.8888</v>
      </c>
    </row>
    <row r="1422" spans="1:10">
      <c r="A1422" s="43" t="s">
        <v>3246</v>
      </c>
      <c r="B1422" s="44">
        <v>45875</v>
      </c>
      <c r="C1422" s="43" t="s">
        <v>511</v>
      </c>
      <c r="D1422" s="43" t="s">
        <v>1654</v>
      </c>
      <c r="E1422" s="43" t="s">
        <v>1813</v>
      </c>
      <c r="F1422" s="43">
        <v>2</v>
      </c>
      <c r="G1422" s="43">
        <v>664.5</v>
      </c>
      <c r="H1422" s="45">
        <v>0.23</v>
      </c>
      <c r="I1422" s="43" t="s">
        <v>1824</v>
      </c>
      <c r="J1422" s="43">
        <v>1023.33</v>
      </c>
    </row>
    <row r="1423" spans="1:10">
      <c r="A1423" s="43" t="s">
        <v>3247</v>
      </c>
      <c r="B1423" s="44">
        <v>45936</v>
      </c>
      <c r="C1423" s="43" t="s">
        <v>1160</v>
      </c>
      <c r="D1423" s="43" t="s">
        <v>1638</v>
      </c>
      <c r="E1423" s="43" t="s">
        <v>1789</v>
      </c>
      <c r="F1423" s="43">
        <v>4</v>
      </c>
      <c r="G1423" s="43">
        <v>557.51</v>
      </c>
      <c r="H1423" s="45">
        <v>0.11</v>
      </c>
      <c r="I1423" s="43" t="s">
        <v>1824</v>
      </c>
      <c r="J1423" s="43">
        <v>1984.7356</v>
      </c>
    </row>
    <row r="1424" spans="1:10">
      <c r="A1424" s="43" t="s">
        <v>3248</v>
      </c>
      <c r="B1424" s="44">
        <v>45807</v>
      </c>
      <c r="C1424" s="43" t="s">
        <v>1238</v>
      </c>
      <c r="D1424" s="43" t="s">
        <v>1728</v>
      </c>
      <c r="E1424" s="43" t="s">
        <v>1757</v>
      </c>
      <c r="F1424" s="43">
        <v>2</v>
      </c>
      <c r="G1424" s="43">
        <v>410</v>
      </c>
      <c r="H1424" s="45">
        <v>0.13</v>
      </c>
      <c r="I1424" s="43" t="s">
        <v>1829</v>
      </c>
      <c r="J1424" s="43">
        <v>713.4</v>
      </c>
    </row>
    <row r="1425" spans="1:10">
      <c r="A1425" s="43" t="s">
        <v>3249</v>
      </c>
      <c r="B1425" s="44">
        <v>45473</v>
      </c>
      <c r="C1425" s="43" t="s">
        <v>966</v>
      </c>
      <c r="D1425" s="43" t="s">
        <v>1714</v>
      </c>
      <c r="E1425" s="43" t="s">
        <v>1773</v>
      </c>
      <c r="F1425" s="43">
        <v>2</v>
      </c>
      <c r="G1425" s="43">
        <v>879.93</v>
      </c>
      <c r="H1425" s="45">
        <v>0.28999999999999998</v>
      </c>
      <c r="I1425" s="43" t="s">
        <v>1829</v>
      </c>
      <c r="J1425" s="43">
        <v>1249.5006000000001</v>
      </c>
    </row>
    <row r="1426" spans="1:10">
      <c r="A1426" s="43" t="s">
        <v>3250</v>
      </c>
      <c r="B1426" s="44">
        <v>45664</v>
      </c>
      <c r="C1426" s="43" t="s">
        <v>40</v>
      </c>
      <c r="D1426" s="43" t="s">
        <v>1574</v>
      </c>
      <c r="E1426" s="43" t="s">
        <v>1810</v>
      </c>
      <c r="F1426" s="43">
        <v>1</v>
      </c>
      <c r="G1426" s="43">
        <v>350.58</v>
      </c>
      <c r="H1426" s="45">
        <v>0.03</v>
      </c>
      <c r="I1426" s="43" t="s">
        <v>1829</v>
      </c>
      <c r="J1426" s="43">
        <v>340.06259999999997</v>
      </c>
    </row>
    <row r="1427" spans="1:10">
      <c r="A1427" s="43" t="s">
        <v>3251</v>
      </c>
      <c r="B1427" s="44">
        <v>45633</v>
      </c>
      <c r="C1427" s="43" t="s">
        <v>1098</v>
      </c>
      <c r="D1427" s="43" t="s">
        <v>1664</v>
      </c>
      <c r="E1427" s="43" t="s">
        <v>1766</v>
      </c>
      <c r="F1427" s="43">
        <v>4</v>
      </c>
      <c r="G1427" s="43">
        <v>348.58</v>
      </c>
      <c r="H1427" s="45">
        <v>0.16</v>
      </c>
      <c r="I1427" s="43" t="s">
        <v>1824</v>
      </c>
      <c r="J1427" s="43">
        <v>1171.2288000000001</v>
      </c>
    </row>
    <row r="1428" spans="1:10">
      <c r="A1428" s="43" t="s">
        <v>3252</v>
      </c>
      <c r="B1428" s="44">
        <v>45548</v>
      </c>
      <c r="C1428" s="43" t="s">
        <v>1417</v>
      </c>
      <c r="D1428" s="43" t="s">
        <v>1598</v>
      </c>
      <c r="E1428" s="43" t="s">
        <v>1766</v>
      </c>
      <c r="F1428" s="43">
        <v>3</v>
      </c>
      <c r="G1428" s="43">
        <v>247.66</v>
      </c>
      <c r="H1428" s="45">
        <v>0.02</v>
      </c>
      <c r="I1428" s="43" t="s">
        <v>1829</v>
      </c>
      <c r="J1428" s="43">
        <v>728.12040000000002</v>
      </c>
    </row>
    <row r="1429" spans="1:10">
      <c r="A1429" s="43" t="s">
        <v>3253</v>
      </c>
      <c r="B1429" s="44">
        <v>45244</v>
      </c>
      <c r="C1429" s="43" t="s">
        <v>1211</v>
      </c>
      <c r="D1429" s="43" t="s">
        <v>1626</v>
      </c>
      <c r="E1429" s="43" t="s">
        <v>1801</v>
      </c>
      <c r="F1429" s="43">
        <v>3</v>
      </c>
      <c r="G1429" s="43">
        <v>836.27</v>
      </c>
      <c r="H1429" s="45">
        <v>0.16</v>
      </c>
      <c r="I1429" s="43" t="s">
        <v>1824</v>
      </c>
      <c r="J1429" s="43">
        <v>2107.4004</v>
      </c>
    </row>
    <row r="1430" spans="1:10">
      <c r="A1430" s="43" t="s">
        <v>3254</v>
      </c>
      <c r="B1430" s="44">
        <v>45753</v>
      </c>
      <c r="C1430" s="43" t="s">
        <v>640</v>
      </c>
      <c r="D1430" s="43" t="s">
        <v>1576</v>
      </c>
      <c r="E1430" s="43" t="s">
        <v>1789</v>
      </c>
      <c r="F1430" s="43">
        <v>3</v>
      </c>
      <c r="G1430" s="43">
        <v>696.74</v>
      </c>
      <c r="H1430" s="45">
        <v>0.13</v>
      </c>
      <c r="I1430" s="43" t="s">
        <v>1829</v>
      </c>
      <c r="J1430" s="43">
        <v>1818.4914000000001</v>
      </c>
    </row>
    <row r="1431" spans="1:10">
      <c r="A1431" s="43" t="s">
        <v>3255</v>
      </c>
      <c r="B1431" s="44">
        <v>45804</v>
      </c>
      <c r="C1431" s="43" t="s">
        <v>785</v>
      </c>
      <c r="D1431" s="43" t="s">
        <v>1736</v>
      </c>
      <c r="E1431" s="43" t="s">
        <v>1797</v>
      </c>
      <c r="F1431" s="43">
        <v>2</v>
      </c>
      <c r="G1431" s="43">
        <v>822.59</v>
      </c>
      <c r="H1431" s="45">
        <v>0.22</v>
      </c>
      <c r="I1431" s="43" t="s">
        <v>1826</v>
      </c>
      <c r="J1431" s="43">
        <v>1283.2403999999999</v>
      </c>
    </row>
    <row r="1432" spans="1:10">
      <c r="A1432" s="43" t="s">
        <v>3256</v>
      </c>
      <c r="B1432" s="44">
        <v>45263</v>
      </c>
      <c r="C1432" s="43" t="s">
        <v>719</v>
      </c>
      <c r="D1432" s="43" t="s">
        <v>1706</v>
      </c>
      <c r="E1432" s="43" t="s">
        <v>1761</v>
      </c>
      <c r="F1432" s="43">
        <v>1</v>
      </c>
      <c r="G1432" s="43">
        <v>462.23</v>
      </c>
      <c r="H1432" s="45">
        <v>0.3</v>
      </c>
      <c r="I1432" s="43" t="s">
        <v>1826</v>
      </c>
      <c r="J1432" s="43">
        <v>323.56099999999998</v>
      </c>
    </row>
    <row r="1433" spans="1:10">
      <c r="A1433" s="43" t="s">
        <v>3257</v>
      </c>
      <c r="B1433" s="44">
        <v>45906</v>
      </c>
      <c r="C1433" s="43" t="s">
        <v>1383</v>
      </c>
      <c r="D1433" s="43" t="s">
        <v>1632</v>
      </c>
      <c r="E1433" s="43" t="s">
        <v>1807</v>
      </c>
      <c r="F1433" s="43">
        <v>1</v>
      </c>
      <c r="G1433" s="43">
        <v>361.09</v>
      </c>
      <c r="H1433" s="45">
        <v>0.06</v>
      </c>
      <c r="I1433" s="43" t="s">
        <v>1826</v>
      </c>
      <c r="J1433" s="43">
        <v>339.42459999999988</v>
      </c>
    </row>
    <row r="1434" spans="1:10">
      <c r="A1434" s="43" t="s">
        <v>3258</v>
      </c>
      <c r="B1434" s="44">
        <v>45243</v>
      </c>
      <c r="C1434" s="43" t="s">
        <v>1196</v>
      </c>
      <c r="D1434" s="43" t="s">
        <v>1694</v>
      </c>
      <c r="E1434" s="43" t="s">
        <v>1813</v>
      </c>
      <c r="F1434" s="43">
        <v>3</v>
      </c>
      <c r="G1434" s="43">
        <v>59.37</v>
      </c>
      <c r="H1434" s="45">
        <v>0.03</v>
      </c>
      <c r="I1434" s="43" t="s">
        <v>1826</v>
      </c>
      <c r="J1434" s="43">
        <v>172.76669999999999</v>
      </c>
    </row>
    <row r="1435" spans="1:10">
      <c r="A1435" s="43" t="s">
        <v>3259</v>
      </c>
      <c r="B1435" s="44">
        <v>45686</v>
      </c>
      <c r="C1435" s="43" t="s">
        <v>144</v>
      </c>
      <c r="D1435" s="43" t="s">
        <v>1628</v>
      </c>
      <c r="E1435" s="43" t="s">
        <v>1757</v>
      </c>
      <c r="F1435" s="43">
        <v>3</v>
      </c>
      <c r="G1435" s="43">
        <v>765.21</v>
      </c>
      <c r="H1435" s="45">
        <v>0.14000000000000001</v>
      </c>
      <c r="I1435" s="43" t="s">
        <v>1829</v>
      </c>
      <c r="J1435" s="43">
        <v>1974.2418</v>
      </c>
    </row>
    <row r="1436" spans="1:10">
      <c r="A1436" s="43" t="s">
        <v>3260</v>
      </c>
      <c r="B1436" s="44">
        <v>45472</v>
      </c>
      <c r="C1436" s="43" t="s">
        <v>779</v>
      </c>
      <c r="D1436" s="43" t="s">
        <v>1612</v>
      </c>
      <c r="E1436" s="43" t="s">
        <v>1794</v>
      </c>
      <c r="F1436" s="43">
        <v>4</v>
      </c>
      <c r="G1436" s="43">
        <v>303.56</v>
      </c>
      <c r="H1436" s="45">
        <v>0.2</v>
      </c>
      <c r="I1436" s="43" t="s">
        <v>1829</v>
      </c>
      <c r="J1436" s="43">
        <v>971.39200000000005</v>
      </c>
    </row>
    <row r="1437" spans="1:10">
      <c r="A1437" s="43" t="s">
        <v>3261</v>
      </c>
      <c r="B1437" s="44">
        <v>45779</v>
      </c>
      <c r="C1437" s="43" t="s">
        <v>1371</v>
      </c>
      <c r="D1437" s="43" t="s">
        <v>1602</v>
      </c>
      <c r="E1437" s="43" t="s">
        <v>1752</v>
      </c>
      <c r="F1437" s="43">
        <v>1</v>
      </c>
      <c r="G1437" s="43">
        <v>640.92999999999995</v>
      </c>
      <c r="H1437" s="45">
        <v>0.19</v>
      </c>
      <c r="I1437" s="43" t="s">
        <v>1826</v>
      </c>
      <c r="J1437" s="43">
        <v>519.15329999999994</v>
      </c>
    </row>
    <row r="1438" spans="1:10">
      <c r="A1438" s="43" t="s">
        <v>3262</v>
      </c>
      <c r="B1438" s="44">
        <v>45830</v>
      </c>
      <c r="C1438" s="43" t="s">
        <v>576</v>
      </c>
      <c r="D1438" s="43" t="s">
        <v>1720</v>
      </c>
      <c r="E1438" s="43" t="s">
        <v>1789</v>
      </c>
      <c r="F1438" s="43">
        <v>2</v>
      </c>
      <c r="G1438" s="43">
        <v>611.25</v>
      </c>
      <c r="H1438" s="45">
        <v>0.22</v>
      </c>
      <c r="I1438" s="43" t="s">
        <v>1824</v>
      </c>
      <c r="J1438" s="43">
        <v>953.55000000000007</v>
      </c>
    </row>
    <row r="1439" spans="1:10">
      <c r="A1439" s="43" t="s">
        <v>3263</v>
      </c>
      <c r="B1439" s="44">
        <v>45756</v>
      </c>
      <c r="C1439" s="43" t="s">
        <v>1422</v>
      </c>
      <c r="D1439" s="43" t="s">
        <v>1680</v>
      </c>
      <c r="E1439" s="43" t="s">
        <v>1757</v>
      </c>
      <c r="F1439" s="43">
        <v>1</v>
      </c>
      <c r="G1439" s="43">
        <v>209.93</v>
      </c>
      <c r="H1439" s="45">
        <v>0.21</v>
      </c>
      <c r="I1439" s="43" t="s">
        <v>1824</v>
      </c>
      <c r="J1439" s="43">
        <v>165.84469999999999</v>
      </c>
    </row>
    <row r="1440" spans="1:10">
      <c r="A1440" s="43" t="s">
        <v>3264</v>
      </c>
      <c r="B1440" s="44">
        <v>45847</v>
      </c>
      <c r="C1440" s="43" t="s">
        <v>387</v>
      </c>
      <c r="D1440" s="43" t="s">
        <v>1746</v>
      </c>
      <c r="E1440" s="43" t="s">
        <v>1789</v>
      </c>
      <c r="F1440" s="43">
        <v>3</v>
      </c>
      <c r="G1440" s="43">
        <v>130.38999999999999</v>
      </c>
      <c r="H1440" s="45">
        <v>0.24</v>
      </c>
      <c r="I1440" s="43" t="s">
        <v>1826</v>
      </c>
      <c r="J1440" s="43">
        <v>297.28919999999999</v>
      </c>
    </row>
    <row r="1441" spans="1:10">
      <c r="A1441" s="43" t="s">
        <v>3265</v>
      </c>
      <c r="B1441" s="44">
        <v>45322</v>
      </c>
      <c r="C1441" s="43" t="s">
        <v>923</v>
      </c>
      <c r="D1441" s="43" t="s">
        <v>1734</v>
      </c>
      <c r="E1441" s="43" t="s">
        <v>1779</v>
      </c>
      <c r="F1441" s="43">
        <v>2</v>
      </c>
      <c r="G1441" s="43">
        <v>846.18</v>
      </c>
      <c r="H1441" s="45">
        <v>0.1</v>
      </c>
      <c r="I1441" s="43" t="s">
        <v>1829</v>
      </c>
      <c r="J1441" s="43">
        <v>1523.124</v>
      </c>
    </row>
    <row r="1442" spans="1:10">
      <c r="A1442" s="43" t="s">
        <v>3266</v>
      </c>
      <c r="B1442" s="44">
        <v>45829</v>
      </c>
      <c r="C1442" s="43" t="s">
        <v>1109</v>
      </c>
      <c r="D1442" s="43" t="s">
        <v>1688</v>
      </c>
      <c r="E1442" s="43" t="s">
        <v>1799</v>
      </c>
      <c r="F1442" s="43">
        <v>2</v>
      </c>
      <c r="G1442" s="43">
        <v>424.53</v>
      </c>
      <c r="H1442" s="45">
        <v>0.14000000000000001</v>
      </c>
      <c r="I1442" s="43" t="s">
        <v>1829</v>
      </c>
      <c r="J1442" s="43">
        <v>730.19159999999999</v>
      </c>
    </row>
    <row r="1443" spans="1:10">
      <c r="A1443" s="43" t="s">
        <v>3267</v>
      </c>
      <c r="B1443" s="44">
        <v>45539</v>
      </c>
      <c r="C1443" s="43" t="s">
        <v>824</v>
      </c>
      <c r="D1443" s="43" t="s">
        <v>1724</v>
      </c>
      <c r="E1443" s="43" t="s">
        <v>1799</v>
      </c>
      <c r="F1443" s="43">
        <v>4</v>
      </c>
      <c r="G1443" s="43">
        <v>450.42</v>
      </c>
      <c r="H1443" s="45">
        <v>0.08</v>
      </c>
      <c r="I1443" s="43" t="s">
        <v>1829</v>
      </c>
      <c r="J1443" s="43">
        <v>1657.5455999999999</v>
      </c>
    </row>
    <row r="1444" spans="1:10">
      <c r="A1444" s="43" t="s">
        <v>3268</v>
      </c>
      <c r="B1444" s="44">
        <v>45893</v>
      </c>
      <c r="C1444" s="43" t="s">
        <v>523</v>
      </c>
      <c r="D1444" s="43" t="s">
        <v>1600</v>
      </c>
      <c r="E1444" s="43" t="s">
        <v>1786</v>
      </c>
      <c r="F1444" s="43">
        <v>4</v>
      </c>
      <c r="G1444" s="43">
        <v>896.91</v>
      </c>
      <c r="H1444" s="45">
        <v>0.1</v>
      </c>
      <c r="I1444" s="43" t="s">
        <v>1824</v>
      </c>
      <c r="J1444" s="43">
        <v>3228.8760000000002</v>
      </c>
    </row>
    <row r="1445" spans="1:10">
      <c r="A1445" s="43" t="s">
        <v>3269</v>
      </c>
      <c r="B1445" s="44">
        <v>45814</v>
      </c>
      <c r="C1445" s="43" t="s">
        <v>1492</v>
      </c>
      <c r="D1445" s="43" t="s">
        <v>1742</v>
      </c>
      <c r="E1445" s="43" t="s">
        <v>1789</v>
      </c>
      <c r="F1445" s="43">
        <v>3</v>
      </c>
      <c r="G1445" s="43">
        <v>679.38</v>
      </c>
      <c r="H1445" s="45">
        <v>0.3</v>
      </c>
      <c r="I1445" s="43" t="s">
        <v>1829</v>
      </c>
      <c r="J1445" s="43">
        <v>1426.6980000000001</v>
      </c>
    </row>
    <row r="1446" spans="1:10">
      <c r="A1446" s="43" t="s">
        <v>3270</v>
      </c>
      <c r="B1446" s="44">
        <v>45571</v>
      </c>
      <c r="C1446" s="43" t="s">
        <v>75</v>
      </c>
      <c r="D1446" s="43" t="s">
        <v>1708</v>
      </c>
      <c r="E1446" s="43" t="s">
        <v>1804</v>
      </c>
      <c r="F1446" s="43">
        <v>3</v>
      </c>
      <c r="G1446" s="43">
        <v>483.63</v>
      </c>
      <c r="H1446" s="45">
        <v>0</v>
      </c>
      <c r="I1446" s="43" t="s">
        <v>1824</v>
      </c>
      <c r="J1446" s="43">
        <v>1450.89</v>
      </c>
    </row>
    <row r="1447" spans="1:10">
      <c r="A1447" s="43" t="s">
        <v>3271</v>
      </c>
      <c r="B1447" s="44">
        <v>45542</v>
      </c>
      <c r="C1447" s="43" t="s">
        <v>124</v>
      </c>
      <c r="D1447" s="43" t="s">
        <v>1626</v>
      </c>
      <c r="E1447" s="43" t="s">
        <v>1752</v>
      </c>
      <c r="F1447" s="43">
        <v>3</v>
      </c>
      <c r="G1447" s="43">
        <v>158.27000000000001</v>
      </c>
      <c r="H1447" s="45">
        <v>0.24</v>
      </c>
      <c r="I1447" s="43" t="s">
        <v>1829</v>
      </c>
      <c r="J1447" s="43">
        <v>360.85559999999998</v>
      </c>
    </row>
    <row r="1448" spans="1:10">
      <c r="A1448" s="43" t="s">
        <v>3272</v>
      </c>
      <c r="B1448" s="44">
        <v>45758</v>
      </c>
      <c r="C1448" s="43" t="s">
        <v>402</v>
      </c>
      <c r="D1448" s="43" t="s">
        <v>1549</v>
      </c>
      <c r="E1448" s="43" t="s">
        <v>1801</v>
      </c>
      <c r="F1448" s="43">
        <v>4</v>
      </c>
      <c r="G1448" s="43">
        <v>601.5</v>
      </c>
      <c r="H1448" s="45">
        <v>0.18</v>
      </c>
      <c r="I1448" s="43" t="s">
        <v>1824</v>
      </c>
      <c r="J1448" s="43">
        <v>1972.92</v>
      </c>
    </row>
    <row r="1449" spans="1:10">
      <c r="A1449" s="43" t="s">
        <v>3273</v>
      </c>
      <c r="B1449" s="44">
        <v>45709</v>
      </c>
      <c r="C1449" s="43" t="s">
        <v>255</v>
      </c>
      <c r="D1449" s="43" t="s">
        <v>1610</v>
      </c>
      <c r="E1449" s="43" t="s">
        <v>1810</v>
      </c>
      <c r="F1449" s="43">
        <v>2</v>
      </c>
      <c r="G1449" s="43">
        <v>46.39</v>
      </c>
      <c r="H1449" s="45">
        <v>7.0000000000000007E-2</v>
      </c>
      <c r="I1449" s="43" t="s">
        <v>1824</v>
      </c>
      <c r="J1449" s="43">
        <v>86.285399999999996</v>
      </c>
    </row>
    <row r="1450" spans="1:10">
      <c r="A1450" s="43" t="s">
        <v>3274</v>
      </c>
      <c r="B1450" s="44">
        <v>45587</v>
      </c>
      <c r="C1450" s="43" t="s">
        <v>414</v>
      </c>
      <c r="D1450" s="43" t="s">
        <v>1712</v>
      </c>
      <c r="E1450" s="43" t="s">
        <v>1782</v>
      </c>
      <c r="F1450" s="43">
        <v>4</v>
      </c>
      <c r="G1450" s="43">
        <v>892.28</v>
      </c>
      <c r="H1450" s="45">
        <v>0.23</v>
      </c>
      <c r="I1450" s="43" t="s">
        <v>1824</v>
      </c>
      <c r="J1450" s="43">
        <v>2748.2224000000001</v>
      </c>
    </row>
    <row r="1451" spans="1:10">
      <c r="A1451" s="43" t="s">
        <v>3275</v>
      </c>
      <c r="B1451" s="44">
        <v>45494</v>
      </c>
      <c r="C1451" s="43" t="s">
        <v>716</v>
      </c>
      <c r="D1451" s="43" t="s">
        <v>1568</v>
      </c>
      <c r="E1451" s="43" t="s">
        <v>1779</v>
      </c>
      <c r="F1451" s="43">
        <v>2</v>
      </c>
      <c r="G1451" s="43">
        <v>164.23</v>
      </c>
      <c r="H1451" s="45">
        <v>0.17</v>
      </c>
      <c r="I1451" s="43" t="s">
        <v>1824</v>
      </c>
      <c r="J1451" s="43">
        <v>272.62180000000001</v>
      </c>
    </row>
    <row r="1452" spans="1:10">
      <c r="A1452" s="43" t="s">
        <v>3276</v>
      </c>
      <c r="B1452" s="44">
        <v>45305</v>
      </c>
      <c r="C1452" s="43" t="s">
        <v>1397</v>
      </c>
      <c r="D1452" s="43" t="s">
        <v>1565</v>
      </c>
      <c r="E1452" s="43" t="s">
        <v>1779</v>
      </c>
      <c r="F1452" s="43">
        <v>1</v>
      </c>
      <c r="G1452" s="43">
        <v>484.23</v>
      </c>
      <c r="H1452" s="45">
        <v>0.12</v>
      </c>
      <c r="I1452" s="43" t="s">
        <v>1829</v>
      </c>
      <c r="J1452" s="43">
        <v>426.12240000000003</v>
      </c>
    </row>
    <row r="1453" spans="1:10">
      <c r="A1453" s="43" t="s">
        <v>3277</v>
      </c>
      <c r="B1453" s="44">
        <v>45383</v>
      </c>
      <c r="C1453" s="43" t="s">
        <v>32</v>
      </c>
      <c r="D1453" s="43" t="s">
        <v>1618</v>
      </c>
      <c r="E1453" s="43" t="s">
        <v>1810</v>
      </c>
      <c r="F1453" s="43">
        <v>3</v>
      </c>
      <c r="G1453" s="43">
        <v>341.51</v>
      </c>
      <c r="H1453" s="45">
        <v>0.22</v>
      </c>
      <c r="I1453" s="43" t="s">
        <v>1829</v>
      </c>
      <c r="J1453" s="43">
        <v>799.13340000000005</v>
      </c>
    </row>
    <row r="1454" spans="1:10">
      <c r="A1454" s="43" t="s">
        <v>3278</v>
      </c>
      <c r="B1454" s="44">
        <v>45788</v>
      </c>
      <c r="C1454" s="43" t="s">
        <v>384</v>
      </c>
      <c r="D1454" s="43" t="s">
        <v>1744</v>
      </c>
      <c r="E1454" s="43" t="s">
        <v>1797</v>
      </c>
      <c r="F1454" s="43">
        <v>3</v>
      </c>
      <c r="G1454" s="43">
        <v>758.87</v>
      </c>
      <c r="H1454" s="45">
        <v>0.11</v>
      </c>
      <c r="I1454" s="43" t="s">
        <v>1826</v>
      </c>
      <c r="J1454" s="43">
        <v>2026.1829</v>
      </c>
    </row>
    <row r="1455" spans="1:10">
      <c r="A1455" s="43" t="s">
        <v>3279</v>
      </c>
      <c r="B1455" s="44">
        <v>45855</v>
      </c>
      <c r="C1455" s="43" t="s">
        <v>1449</v>
      </c>
      <c r="D1455" s="43" t="s">
        <v>1660</v>
      </c>
      <c r="E1455" s="43" t="s">
        <v>1794</v>
      </c>
      <c r="F1455" s="43">
        <v>3</v>
      </c>
      <c r="G1455" s="43">
        <v>560.52</v>
      </c>
      <c r="H1455" s="45">
        <v>0.17</v>
      </c>
      <c r="I1455" s="43" t="s">
        <v>1824</v>
      </c>
      <c r="J1455" s="43">
        <v>1395.6948</v>
      </c>
    </row>
    <row r="1456" spans="1:10">
      <c r="A1456" s="43" t="s">
        <v>3280</v>
      </c>
      <c r="B1456" s="44">
        <v>45533</v>
      </c>
      <c r="C1456" s="43" t="s">
        <v>1101</v>
      </c>
      <c r="D1456" s="43" t="s">
        <v>1740</v>
      </c>
      <c r="E1456" s="43" t="s">
        <v>1807</v>
      </c>
      <c r="F1456" s="43">
        <v>2</v>
      </c>
      <c r="G1456" s="43">
        <v>977.18</v>
      </c>
      <c r="H1456" s="45">
        <v>0.19</v>
      </c>
      <c r="I1456" s="43" t="s">
        <v>1824</v>
      </c>
      <c r="J1456" s="43">
        <v>1583.0316</v>
      </c>
    </row>
    <row r="1457" spans="1:10">
      <c r="A1457" s="43" t="s">
        <v>3281</v>
      </c>
      <c r="B1457" s="44">
        <v>45763</v>
      </c>
      <c r="C1457" s="43" t="s">
        <v>758</v>
      </c>
      <c r="D1457" s="43" t="s">
        <v>1580</v>
      </c>
      <c r="E1457" s="43" t="s">
        <v>1799</v>
      </c>
      <c r="F1457" s="43">
        <v>4</v>
      </c>
      <c r="G1457" s="43">
        <v>761.35</v>
      </c>
      <c r="H1457" s="45">
        <v>0.08</v>
      </c>
      <c r="I1457" s="43" t="s">
        <v>1824</v>
      </c>
      <c r="J1457" s="43">
        <v>2801.768</v>
      </c>
    </row>
    <row r="1458" spans="1:10">
      <c r="A1458" s="43" t="s">
        <v>3282</v>
      </c>
      <c r="B1458" s="44">
        <v>45900</v>
      </c>
      <c r="C1458" s="43" t="s">
        <v>592</v>
      </c>
      <c r="D1458" s="43" t="s">
        <v>1682</v>
      </c>
      <c r="E1458" s="43" t="s">
        <v>1810</v>
      </c>
      <c r="F1458" s="43">
        <v>2</v>
      </c>
      <c r="G1458" s="43">
        <v>947.56</v>
      </c>
      <c r="H1458" s="45">
        <v>0.02</v>
      </c>
      <c r="I1458" s="43" t="s">
        <v>1829</v>
      </c>
      <c r="J1458" s="43">
        <v>1857.2175999999999</v>
      </c>
    </row>
    <row r="1459" spans="1:10">
      <c r="A1459" s="43" t="s">
        <v>3283</v>
      </c>
      <c r="B1459" s="44">
        <v>45943</v>
      </c>
      <c r="C1459" s="43" t="s">
        <v>764</v>
      </c>
      <c r="D1459" s="43" t="s">
        <v>1634</v>
      </c>
      <c r="E1459" s="43" t="s">
        <v>1810</v>
      </c>
      <c r="F1459" s="43">
        <v>4</v>
      </c>
      <c r="G1459" s="43">
        <v>975.47</v>
      </c>
      <c r="H1459" s="45">
        <v>0.04</v>
      </c>
      <c r="I1459" s="43" t="s">
        <v>1824</v>
      </c>
      <c r="J1459" s="43">
        <v>3745.8047999999999</v>
      </c>
    </row>
    <row r="1460" spans="1:10">
      <c r="A1460" s="43" t="s">
        <v>3284</v>
      </c>
      <c r="B1460" s="44">
        <v>45448</v>
      </c>
      <c r="C1460" s="43" t="s">
        <v>1469</v>
      </c>
      <c r="D1460" s="43" t="s">
        <v>1574</v>
      </c>
      <c r="E1460" s="43" t="s">
        <v>1786</v>
      </c>
      <c r="F1460" s="43">
        <v>3</v>
      </c>
      <c r="G1460" s="43">
        <v>769.06</v>
      </c>
      <c r="H1460" s="45">
        <v>0.23</v>
      </c>
      <c r="I1460" s="43" t="s">
        <v>1829</v>
      </c>
      <c r="J1460" s="43">
        <v>1776.5286000000001</v>
      </c>
    </row>
    <row r="1461" spans="1:10">
      <c r="A1461" s="43" t="s">
        <v>3285</v>
      </c>
      <c r="B1461" s="44">
        <v>45929</v>
      </c>
      <c r="C1461" s="43" t="s">
        <v>1495</v>
      </c>
      <c r="D1461" s="43" t="s">
        <v>1626</v>
      </c>
      <c r="E1461" s="43" t="s">
        <v>1761</v>
      </c>
      <c r="F1461" s="43">
        <v>3</v>
      </c>
      <c r="G1461" s="43">
        <v>824.75</v>
      </c>
      <c r="H1461" s="45">
        <v>0.23</v>
      </c>
      <c r="I1461" s="43" t="s">
        <v>1824</v>
      </c>
      <c r="J1461" s="43">
        <v>1905.1724999999999</v>
      </c>
    </row>
    <row r="1462" spans="1:10">
      <c r="A1462" s="43" t="s">
        <v>3286</v>
      </c>
      <c r="B1462" s="44">
        <v>45478</v>
      </c>
      <c r="C1462" s="43" t="s">
        <v>1249</v>
      </c>
      <c r="D1462" s="43" t="s">
        <v>1684</v>
      </c>
      <c r="E1462" s="43" t="s">
        <v>1769</v>
      </c>
      <c r="F1462" s="43">
        <v>2</v>
      </c>
      <c r="G1462" s="43">
        <v>821.35</v>
      </c>
      <c r="H1462" s="45">
        <v>0.11</v>
      </c>
      <c r="I1462" s="43" t="s">
        <v>1826</v>
      </c>
      <c r="J1462" s="43">
        <v>1462.0029999999999</v>
      </c>
    </row>
    <row r="1463" spans="1:10">
      <c r="A1463" s="43" t="s">
        <v>3287</v>
      </c>
      <c r="B1463" s="44">
        <v>45723</v>
      </c>
      <c r="C1463" s="43" t="s">
        <v>1260</v>
      </c>
      <c r="D1463" s="43" t="s">
        <v>1574</v>
      </c>
      <c r="E1463" s="43" t="s">
        <v>1789</v>
      </c>
      <c r="F1463" s="43">
        <v>1</v>
      </c>
      <c r="G1463" s="43">
        <v>120.57</v>
      </c>
      <c r="H1463" s="45">
        <v>0.06</v>
      </c>
      <c r="I1463" s="43" t="s">
        <v>1826</v>
      </c>
      <c r="J1463" s="43">
        <v>113.33580000000001</v>
      </c>
    </row>
    <row r="1464" spans="1:10">
      <c r="A1464" s="43" t="s">
        <v>3288</v>
      </c>
      <c r="B1464" s="44">
        <v>45240</v>
      </c>
      <c r="C1464" s="43" t="s">
        <v>1053</v>
      </c>
      <c r="D1464" s="43" t="s">
        <v>1726</v>
      </c>
      <c r="E1464" s="43" t="s">
        <v>1757</v>
      </c>
      <c r="F1464" s="43">
        <v>1</v>
      </c>
      <c r="G1464" s="43">
        <v>122.27</v>
      </c>
      <c r="H1464" s="45">
        <v>0.26</v>
      </c>
      <c r="I1464" s="43" t="s">
        <v>1826</v>
      </c>
      <c r="J1464" s="43">
        <v>90.479799999999997</v>
      </c>
    </row>
    <row r="1465" spans="1:10">
      <c r="A1465" s="43" t="s">
        <v>3289</v>
      </c>
      <c r="B1465" s="44">
        <v>45890</v>
      </c>
      <c r="C1465" s="43" t="s">
        <v>565</v>
      </c>
      <c r="D1465" s="43" t="s">
        <v>1600</v>
      </c>
      <c r="E1465" s="43" t="s">
        <v>1761</v>
      </c>
      <c r="F1465" s="43">
        <v>2</v>
      </c>
      <c r="G1465" s="43">
        <v>182.89</v>
      </c>
      <c r="H1465" s="45">
        <v>0.11</v>
      </c>
      <c r="I1465" s="43" t="s">
        <v>1824</v>
      </c>
      <c r="J1465" s="43">
        <v>325.54419999999999</v>
      </c>
    </row>
    <row r="1466" spans="1:10">
      <c r="A1466" s="43" t="s">
        <v>3290</v>
      </c>
      <c r="B1466" s="44">
        <v>45796</v>
      </c>
      <c r="C1466" s="43" t="s">
        <v>1160</v>
      </c>
      <c r="D1466" s="43" t="s">
        <v>1640</v>
      </c>
      <c r="E1466" s="43" t="s">
        <v>1769</v>
      </c>
      <c r="F1466" s="43">
        <v>1</v>
      </c>
      <c r="G1466" s="43">
        <v>695.26</v>
      </c>
      <c r="H1466" s="45">
        <v>0.23</v>
      </c>
      <c r="I1466" s="43" t="s">
        <v>1826</v>
      </c>
      <c r="J1466" s="43">
        <v>535.35019999999997</v>
      </c>
    </row>
    <row r="1467" spans="1:10">
      <c r="A1467" s="43" t="s">
        <v>3291</v>
      </c>
      <c r="B1467" s="44">
        <v>45895</v>
      </c>
      <c r="C1467" s="43" t="s">
        <v>114</v>
      </c>
      <c r="D1467" s="43" t="s">
        <v>1606</v>
      </c>
      <c r="E1467" s="43" t="s">
        <v>1776</v>
      </c>
      <c r="F1467" s="43">
        <v>2</v>
      </c>
      <c r="G1467" s="43">
        <v>408.8</v>
      </c>
      <c r="H1467" s="45">
        <v>0.17</v>
      </c>
      <c r="I1467" s="43" t="s">
        <v>1829</v>
      </c>
      <c r="J1467" s="43">
        <v>678.60799999999995</v>
      </c>
    </row>
    <row r="1468" spans="1:10">
      <c r="A1468" s="43" t="s">
        <v>3292</v>
      </c>
      <c r="B1468" s="44">
        <v>45676</v>
      </c>
      <c r="C1468" s="43" t="s">
        <v>730</v>
      </c>
      <c r="D1468" s="43" t="s">
        <v>1646</v>
      </c>
      <c r="E1468" s="43" t="s">
        <v>1782</v>
      </c>
      <c r="F1468" s="43">
        <v>3</v>
      </c>
      <c r="G1468" s="43">
        <v>512.15</v>
      </c>
      <c r="H1468" s="45">
        <v>0.12</v>
      </c>
      <c r="I1468" s="43" t="s">
        <v>1824</v>
      </c>
      <c r="J1468" s="43">
        <v>1352.076</v>
      </c>
    </row>
    <row r="1469" spans="1:10">
      <c r="A1469" s="43" t="s">
        <v>3293</v>
      </c>
      <c r="B1469" s="44">
        <v>45568</v>
      </c>
      <c r="C1469" s="43" t="s">
        <v>1272</v>
      </c>
      <c r="D1469" s="43" t="s">
        <v>1565</v>
      </c>
      <c r="E1469" s="43" t="s">
        <v>1782</v>
      </c>
      <c r="F1469" s="43">
        <v>3</v>
      </c>
      <c r="G1469" s="43">
        <v>136.4</v>
      </c>
      <c r="H1469" s="45">
        <v>0.15</v>
      </c>
      <c r="I1469" s="43" t="s">
        <v>1826</v>
      </c>
      <c r="J1469" s="43">
        <v>347.82000000000011</v>
      </c>
    </row>
    <row r="1470" spans="1:10">
      <c r="A1470" s="43" t="s">
        <v>3294</v>
      </c>
      <c r="B1470" s="44">
        <v>45272</v>
      </c>
      <c r="C1470" s="43" t="s">
        <v>579</v>
      </c>
      <c r="D1470" s="43" t="s">
        <v>1557</v>
      </c>
      <c r="E1470" s="43" t="s">
        <v>1766</v>
      </c>
      <c r="F1470" s="43">
        <v>2</v>
      </c>
      <c r="G1470" s="43">
        <v>42.51</v>
      </c>
      <c r="H1470" s="45">
        <v>0.04</v>
      </c>
      <c r="I1470" s="43" t="s">
        <v>1829</v>
      </c>
      <c r="J1470" s="43">
        <v>81.619199999999992</v>
      </c>
    </row>
    <row r="1471" spans="1:10">
      <c r="A1471" s="43" t="s">
        <v>3295</v>
      </c>
      <c r="B1471" s="44">
        <v>45718</v>
      </c>
      <c r="C1471" s="43" t="s">
        <v>1124</v>
      </c>
      <c r="D1471" s="43" t="s">
        <v>1698</v>
      </c>
      <c r="E1471" s="43" t="s">
        <v>1779</v>
      </c>
      <c r="F1471" s="43">
        <v>3</v>
      </c>
      <c r="G1471" s="43">
        <v>582.1</v>
      </c>
      <c r="H1471" s="45">
        <v>0.12</v>
      </c>
      <c r="I1471" s="43" t="s">
        <v>1826</v>
      </c>
      <c r="J1471" s="43">
        <v>1536.7439999999999</v>
      </c>
    </row>
    <row r="1472" spans="1:10">
      <c r="A1472" s="43" t="s">
        <v>3296</v>
      </c>
      <c r="B1472" s="44">
        <v>45356</v>
      </c>
      <c r="C1472" s="43" t="s">
        <v>711</v>
      </c>
      <c r="D1472" s="43" t="s">
        <v>1712</v>
      </c>
      <c r="E1472" s="43" t="s">
        <v>1807</v>
      </c>
      <c r="F1472" s="43">
        <v>4</v>
      </c>
      <c r="G1472" s="43">
        <v>461.52</v>
      </c>
      <c r="H1472" s="45">
        <v>0</v>
      </c>
      <c r="I1472" s="43" t="s">
        <v>1829</v>
      </c>
      <c r="J1472" s="43">
        <v>1846.08</v>
      </c>
    </row>
    <row r="1473" spans="1:10">
      <c r="A1473" s="43" t="s">
        <v>3297</v>
      </c>
      <c r="B1473" s="44">
        <v>45552</v>
      </c>
      <c r="C1473" s="43" t="s">
        <v>1524</v>
      </c>
      <c r="D1473" s="43" t="s">
        <v>1580</v>
      </c>
      <c r="E1473" s="43" t="s">
        <v>1792</v>
      </c>
      <c r="F1473" s="43">
        <v>1</v>
      </c>
      <c r="G1473" s="43">
        <v>558.41999999999996</v>
      </c>
      <c r="H1473" s="45">
        <v>0.03</v>
      </c>
      <c r="I1473" s="43" t="s">
        <v>1824</v>
      </c>
      <c r="J1473" s="43">
        <v>541.66739999999993</v>
      </c>
    </row>
    <row r="1474" spans="1:10">
      <c r="A1474" s="43" t="s">
        <v>3298</v>
      </c>
      <c r="B1474" s="44">
        <v>45288</v>
      </c>
      <c r="C1474" s="43" t="s">
        <v>839</v>
      </c>
      <c r="D1474" s="43" t="s">
        <v>1572</v>
      </c>
      <c r="E1474" s="43" t="s">
        <v>1810</v>
      </c>
      <c r="F1474" s="43">
        <v>4</v>
      </c>
      <c r="G1474" s="43">
        <v>700.98</v>
      </c>
      <c r="H1474" s="45">
        <v>0.12</v>
      </c>
      <c r="I1474" s="43" t="s">
        <v>1826</v>
      </c>
      <c r="J1474" s="43">
        <v>2467.4495999999999</v>
      </c>
    </row>
    <row r="1475" spans="1:10">
      <c r="A1475" s="43" t="s">
        <v>3299</v>
      </c>
      <c r="B1475" s="44">
        <v>45605</v>
      </c>
      <c r="C1475" s="43" t="s">
        <v>1260</v>
      </c>
      <c r="D1475" s="43" t="s">
        <v>1718</v>
      </c>
      <c r="E1475" s="43" t="s">
        <v>1810</v>
      </c>
      <c r="F1475" s="43">
        <v>2</v>
      </c>
      <c r="G1475" s="43">
        <v>227.97</v>
      </c>
      <c r="H1475" s="45">
        <v>0.08</v>
      </c>
      <c r="I1475" s="43" t="s">
        <v>1829</v>
      </c>
      <c r="J1475" s="43">
        <v>419.46480000000003</v>
      </c>
    </row>
    <row r="1476" spans="1:10">
      <c r="A1476" s="43" t="s">
        <v>3300</v>
      </c>
      <c r="B1476" s="44">
        <v>45516</v>
      </c>
      <c r="C1476" s="43" t="s">
        <v>1461</v>
      </c>
      <c r="D1476" s="43" t="s">
        <v>1626</v>
      </c>
      <c r="E1476" s="43" t="s">
        <v>1792</v>
      </c>
      <c r="F1476" s="43">
        <v>4</v>
      </c>
      <c r="G1476" s="43">
        <v>278.70999999999998</v>
      </c>
      <c r="H1476" s="45">
        <v>0.2</v>
      </c>
      <c r="I1476" s="43" t="s">
        <v>1826</v>
      </c>
      <c r="J1476" s="43">
        <v>891.87199999999996</v>
      </c>
    </row>
    <row r="1477" spans="1:10">
      <c r="A1477" s="43" t="s">
        <v>3301</v>
      </c>
      <c r="B1477" s="44">
        <v>45379</v>
      </c>
      <c r="C1477" s="43" t="s">
        <v>827</v>
      </c>
      <c r="D1477" s="43" t="s">
        <v>1746</v>
      </c>
      <c r="E1477" s="43" t="s">
        <v>1782</v>
      </c>
      <c r="F1477" s="43">
        <v>2</v>
      </c>
      <c r="G1477" s="43">
        <v>916.12</v>
      </c>
      <c r="H1477" s="45">
        <v>0.05</v>
      </c>
      <c r="I1477" s="43" t="s">
        <v>1826</v>
      </c>
      <c r="J1477" s="43">
        <v>1740.6279999999999</v>
      </c>
    </row>
    <row r="1478" spans="1:10">
      <c r="A1478" s="43" t="s">
        <v>3302</v>
      </c>
      <c r="B1478" s="44">
        <v>45567</v>
      </c>
      <c r="C1478" s="43" t="s">
        <v>455</v>
      </c>
      <c r="D1478" s="43" t="s">
        <v>1568</v>
      </c>
      <c r="E1478" s="43" t="s">
        <v>1794</v>
      </c>
      <c r="F1478" s="43">
        <v>4</v>
      </c>
      <c r="G1478" s="43">
        <v>228.98</v>
      </c>
      <c r="H1478" s="45">
        <v>0.22</v>
      </c>
      <c r="I1478" s="43" t="s">
        <v>1826</v>
      </c>
      <c r="J1478" s="43">
        <v>714.41759999999999</v>
      </c>
    </row>
    <row r="1479" spans="1:10">
      <c r="A1479" s="43" t="s">
        <v>3303</v>
      </c>
      <c r="B1479" s="44">
        <v>45510</v>
      </c>
      <c r="C1479" s="43" t="s">
        <v>752</v>
      </c>
      <c r="D1479" s="43" t="s">
        <v>1726</v>
      </c>
      <c r="E1479" s="43" t="s">
        <v>1801</v>
      </c>
      <c r="F1479" s="43">
        <v>4</v>
      </c>
      <c r="G1479" s="43">
        <v>904.82</v>
      </c>
      <c r="H1479" s="45">
        <v>0.09</v>
      </c>
      <c r="I1479" s="43" t="s">
        <v>1826</v>
      </c>
      <c r="J1479" s="43">
        <v>3293.5448000000001</v>
      </c>
    </row>
    <row r="1480" spans="1:10">
      <c r="A1480" s="43" t="s">
        <v>3304</v>
      </c>
      <c r="B1480" s="44">
        <v>45806</v>
      </c>
      <c r="C1480" s="43" t="s">
        <v>295</v>
      </c>
      <c r="D1480" s="43" t="s">
        <v>1594</v>
      </c>
      <c r="E1480" s="43" t="s">
        <v>1792</v>
      </c>
      <c r="F1480" s="43">
        <v>1</v>
      </c>
      <c r="G1480" s="43">
        <v>588.61</v>
      </c>
      <c r="H1480" s="45">
        <v>0.1</v>
      </c>
      <c r="I1480" s="43" t="s">
        <v>1826</v>
      </c>
      <c r="J1480" s="43">
        <v>529.74900000000002</v>
      </c>
    </row>
    <row r="1481" spans="1:10">
      <c r="A1481" s="43" t="s">
        <v>3305</v>
      </c>
      <c r="B1481" s="44">
        <v>45240</v>
      </c>
      <c r="C1481" s="43" t="s">
        <v>396</v>
      </c>
      <c r="D1481" s="43" t="s">
        <v>1614</v>
      </c>
      <c r="E1481" s="43" t="s">
        <v>1766</v>
      </c>
      <c r="F1481" s="43">
        <v>4</v>
      </c>
      <c r="G1481" s="43">
        <v>695.97</v>
      </c>
      <c r="H1481" s="45">
        <v>0.02</v>
      </c>
      <c r="I1481" s="43" t="s">
        <v>1824</v>
      </c>
      <c r="J1481" s="43">
        <v>2728.2024000000001</v>
      </c>
    </row>
    <row r="1482" spans="1:10">
      <c r="A1482" s="43" t="s">
        <v>3306</v>
      </c>
      <c r="B1482" s="44">
        <v>45309</v>
      </c>
      <c r="C1482" s="43" t="s">
        <v>951</v>
      </c>
      <c r="D1482" s="43" t="s">
        <v>1742</v>
      </c>
      <c r="E1482" s="43" t="s">
        <v>1792</v>
      </c>
      <c r="F1482" s="43">
        <v>2</v>
      </c>
      <c r="G1482" s="43">
        <v>181.42</v>
      </c>
      <c r="H1482" s="45">
        <v>0.08</v>
      </c>
      <c r="I1482" s="43" t="s">
        <v>1826</v>
      </c>
      <c r="J1482" s="43">
        <v>333.81279999999998</v>
      </c>
    </row>
    <row r="1483" spans="1:10">
      <c r="A1483" s="43" t="s">
        <v>3307</v>
      </c>
      <c r="B1483" s="44">
        <v>45375</v>
      </c>
      <c r="C1483" s="43" t="s">
        <v>100</v>
      </c>
      <c r="D1483" s="43" t="s">
        <v>1742</v>
      </c>
      <c r="E1483" s="43" t="s">
        <v>1797</v>
      </c>
      <c r="F1483" s="43">
        <v>1</v>
      </c>
      <c r="G1483" s="43">
        <v>439.55</v>
      </c>
      <c r="H1483" s="45">
        <v>0.28999999999999998</v>
      </c>
      <c r="I1483" s="43" t="s">
        <v>1829</v>
      </c>
      <c r="J1483" s="43">
        <v>312.08049999999997</v>
      </c>
    </row>
    <row r="1484" spans="1:10">
      <c r="A1484" s="43" t="s">
        <v>3308</v>
      </c>
      <c r="B1484" s="44">
        <v>45733</v>
      </c>
      <c r="C1484" s="43" t="s">
        <v>399</v>
      </c>
      <c r="D1484" s="43" t="s">
        <v>1658</v>
      </c>
      <c r="E1484" s="43" t="s">
        <v>1810</v>
      </c>
      <c r="F1484" s="43">
        <v>3</v>
      </c>
      <c r="G1484" s="43">
        <v>471.27</v>
      </c>
      <c r="H1484" s="45">
        <v>0.27</v>
      </c>
      <c r="I1484" s="43" t="s">
        <v>1829</v>
      </c>
      <c r="J1484" s="43">
        <v>1032.0813000000001</v>
      </c>
    </row>
    <row r="1485" spans="1:10">
      <c r="A1485" s="43" t="s">
        <v>3309</v>
      </c>
      <c r="B1485" s="44">
        <v>45435</v>
      </c>
      <c r="C1485" s="43" t="s">
        <v>172</v>
      </c>
      <c r="D1485" s="43" t="s">
        <v>1666</v>
      </c>
      <c r="E1485" s="43" t="s">
        <v>1794</v>
      </c>
      <c r="F1485" s="43">
        <v>1</v>
      </c>
      <c r="G1485" s="43">
        <v>758.89</v>
      </c>
      <c r="H1485" s="45">
        <v>0.1</v>
      </c>
      <c r="I1485" s="43" t="s">
        <v>1824</v>
      </c>
      <c r="J1485" s="43">
        <v>683.00099999999998</v>
      </c>
    </row>
    <row r="1486" spans="1:10">
      <c r="A1486" s="43" t="s">
        <v>3310</v>
      </c>
      <c r="B1486" s="44">
        <v>45864</v>
      </c>
      <c r="C1486" s="43" t="s">
        <v>1492</v>
      </c>
      <c r="D1486" s="43" t="s">
        <v>1738</v>
      </c>
      <c r="E1486" s="43" t="s">
        <v>1801</v>
      </c>
      <c r="F1486" s="43">
        <v>4</v>
      </c>
      <c r="G1486" s="43">
        <v>918.1</v>
      </c>
      <c r="H1486" s="45">
        <v>0.19</v>
      </c>
      <c r="I1486" s="43" t="s">
        <v>1829</v>
      </c>
      <c r="J1486" s="43">
        <v>2974.6439999999998</v>
      </c>
    </row>
    <row r="1487" spans="1:10">
      <c r="A1487" s="43" t="s">
        <v>3311</v>
      </c>
      <c r="B1487" s="44">
        <v>45569</v>
      </c>
      <c r="C1487" s="43" t="s">
        <v>827</v>
      </c>
      <c r="D1487" s="43" t="s">
        <v>1736</v>
      </c>
      <c r="E1487" s="43" t="s">
        <v>1792</v>
      </c>
      <c r="F1487" s="43">
        <v>1</v>
      </c>
      <c r="G1487" s="43">
        <v>861.5</v>
      </c>
      <c r="H1487" s="45">
        <v>0.05</v>
      </c>
      <c r="I1487" s="43" t="s">
        <v>1829</v>
      </c>
      <c r="J1487" s="43">
        <v>818.42499999999995</v>
      </c>
    </row>
    <row r="1488" spans="1:10">
      <c r="A1488" s="43" t="s">
        <v>3312</v>
      </c>
      <c r="B1488" s="44">
        <v>45664</v>
      </c>
      <c r="C1488" s="43" t="s">
        <v>1425</v>
      </c>
      <c r="D1488" s="43" t="s">
        <v>1592</v>
      </c>
      <c r="E1488" s="43" t="s">
        <v>1799</v>
      </c>
      <c r="F1488" s="43">
        <v>1</v>
      </c>
      <c r="G1488" s="43">
        <v>588.29999999999995</v>
      </c>
      <c r="H1488" s="45">
        <v>0.26</v>
      </c>
      <c r="I1488" s="43" t="s">
        <v>1829</v>
      </c>
      <c r="J1488" s="43">
        <v>435.34199999999998</v>
      </c>
    </row>
    <row r="1489" spans="1:10">
      <c r="A1489" s="43" t="s">
        <v>3313</v>
      </c>
      <c r="B1489" s="44">
        <v>45645</v>
      </c>
      <c r="C1489" s="43" t="s">
        <v>1425</v>
      </c>
      <c r="D1489" s="43" t="s">
        <v>1658</v>
      </c>
      <c r="E1489" s="43" t="s">
        <v>1779</v>
      </c>
      <c r="F1489" s="43">
        <v>1</v>
      </c>
      <c r="G1489" s="43">
        <v>917.26</v>
      </c>
      <c r="H1489" s="45">
        <v>0.05</v>
      </c>
      <c r="I1489" s="43" t="s">
        <v>1826</v>
      </c>
      <c r="J1489" s="43">
        <v>871.39699999999993</v>
      </c>
    </row>
    <row r="1490" spans="1:10">
      <c r="A1490" s="43" t="s">
        <v>3314</v>
      </c>
      <c r="B1490" s="44">
        <v>45449</v>
      </c>
      <c r="C1490" s="43" t="s">
        <v>749</v>
      </c>
      <c r="D1490" s="43" t="s">
        <v>1557</v>
      </c>
      <c r="E1490" s="43" t="s">
        <v>1810</v>
      </c>
      <c r="F1490" s="43">
        <v>4</v>
      </c>
      <c r="G1490" s="43">
        <v>96.78</v>
      </c>
      <c r="H1490" s="45">
        <v>0.11</v>
      </c>
      <c r="I1490" s="43" t="s">
        <v>1826</v>
      </c>
      <c r="J1490" s="43">
        <v>344.53680000000003</v>
      </c>
    </row>
    <row r="1491" spans="1:10">
      <c r="A1491" s="43" t="s">
        <v>3315</v>
      </c>
      <c r="B1491" s="44">
        <v>45629</v>
      </c>
      <c r="C1491" s="43" t="s">
        <v>1472</v>
      </c>
      <c r="D1491" s="43" t="s">
        <v>1604</v>
      </c>
      <c r="E1491" s="43" t="s">
        <v>1769</v>
      </c>
      <c r="F1491" s="43">
        <v>3</v>
      </c>
      <c r="G1491" s="43">
        <v>199.41</v>
      </c>
      <c r="H1491" s="45">
        <v>0.16</v>
      </c>
      <c r="I1491" s="43" t="s">
        <v>1829</v>
      </c>
      <c r="J1491" s="43">
        <v>502.51319999999998</v>
      </c>
    </row>
    <row r="1492" spans="1:10">
      <c r="A1492" s="43" t="s">
        <v>3316</v>
      </c>
      <c r="B1492" s="44">
        <v>45739</v>
      </c>
      <c r="C1492" s="43" t="s">
        <v>85</v>
      </c>
      <c r="D1492" s="43" t="s">
        <v>1656</v>
      </c>
      <c r="E1492" s="43" t="s">
        <v>1786</v>
      </c>
      <c r="F1492" s="43">
        <v>1</v>
      </c>
      <c r="G1492" s="43">
        <v>687.91</v>
      </c>
      <c r="H1492" s="45">
        <v>0.25</v>
      </c>
      <c r="I1492" s="43" t="s">
        <v>1824</v>
      </c>
      <c r="J1492" s="43">
        <v>515.9325</v>
      </c>
    </row>
    <row r="1493" spans="1:10">
      <c r="A1493" s="43" t="s">
        <v>3317</v>
      </c>
      <c r="B1493" s="44">
        <v>45849</v>
      </c>
      <c r="C1493" s="43" t="s">
        <v>153</v>
      </c>
      <c r="D1493" s="43" t="s">
        <v>1690</v>
      </c>
      <c r="E1493" s="43" t="s">
        <v>1761</v>
      </c>
      <c r="F1493" s="43">
        <v>3</v>
      </c>
      <c r="G1493" s="43">
        <v>769.62</v>
      </c>
      <c r="H1493" s="45">
        <v>0.09</v>
      </c>
      <c r="I1493" s="43" t="s">
        <v>1826</v>
      </c>
      <c r="J1493" s="43">
        <v>2101.0626000000002</v>
      </c>
    </row>
    <row r="1494" spans="1:10">
      <c r="A1494" s="43" t="s">
        <v>3318</v>
      </c>
      <c r="B1494" s="44">
        <v>45230</v>
      </c>
      <c r="C1494" s="43" t="s">
        <v>713</v>
      </c>
      <c r="D1494" s="43" t="s">
        <v>1553</v>
      </c>
      <c r="E1494" s="43" t="s">
        <v>1766</v>
      </c>
      <c r="F1494" s="43">
        <v>1</v>
      </c>
      <c r="G1494" s="43">
        <v>492.05</v>
      </c>
      <c r="H1494" s="45">
        <v>0.27</v>
      </c>
      <c r="I1494" s="43" t="s">
        <v>1824</v>
      </c>
      <c r="J1494" s="43">
        <v>359.19650000000001</v>
      </c>
    </row>
    <row r="1495" spans="1:10">
      <c r="A1495" s="43" t="s">
        <v>3319</v>
      </c>
      <c r="B1495" s="44">
        <v>45292</v>
      </c>
      <c r="C1495" s="43" t="s">
        <v>369</v>
      </c>
      <c r="D1495" s="43" t="s">
        <v>1582</v>
      </c>
      <c r="E1495" s="43" t="s">
        <v>1794</v>
      </c>
      <c r="F1495" s="43">
        <v>2</v>
      </c>
      <c r="G1495" s="43">
        <v>428.55</v>
      </c>
      <c r="H1495" s="45">
        <v>0</v>
      </c>
      <c r="I1495" s="43" t="s">
        <v>1826</v>
      </c>
      <c r="J1495" s="43">
        <v>857.1</v>
      </c>
    </row>
    <row r="1496" spans="1:10">
      <c r="A1496" s="43" t="s">
        <v>3320</v>
      </c>
      <c r="B1496" s="44">
        <v>45251</v>
      </c>
      <c r="C1496" s="43" t="s">
        <v>737</v>
      </c>
      <c r="D1496" s="43" t="s">
        <v>1568</v>
      </c>
      <c r="E1496" s="43" t="s">
        <v>1801</v>
      </c>
      <c r="F1496" s="43">
        <v>4</v>
      </c>
      <c r="G1496" s="43">
        <v>316.18</v>
      </c>
      <c r="H1496" s="45">
        <v>0.12</v>
      </c>
      <c r="I1496" s="43" t="s">
        <v>1824</v>
      </c>
      <c r="J1496" s="43">
        <v>1112.9536000000001</v>
      </c>
    </row>
    <row r="1497" spans="1:10">
      <c r="A1497" s="43" t="s">
        <v>3321</v>
      </c>
      <c r="B1497" s="44">
        <v>45555</v>
      </c>
      <c r="C1497" s="43" t="s">
        <v>40</v>
      </c>
      <c r="D1497" s="43" t="s">
        <v>1574</v>
      </c>
      <c r="E1497" s="43" t="s">
        <v>1766</v>
      </c>
      <c r="F1497" s="43">
        <v>3</v>
      </c>
      <c r="G1497" s="43">
        <v>162.16999999999999</v>
      </c>
      <c r="H1497" s="45">
        <v>0.15</v>
      </c>
      <c r="I1497" s="43" t="s">
        <v>1826</v>
      </c>
      <c r="J1497" s="43">
        <v>413.5335</v>
      </c>
    </row>
    <row r="1498" spans="1:10">
      <c r="A1498" s="43" t="s">
        <v>3322</v>
      </c>
      <c r="B1498" s="44">
        <v>45385</v>
      </c>
      <c r="C1498" s="43" t="s">
        <v>1041</v>
      </c>
      <c r="D1498" s="43" t="s">
        <v>1553</v>
      </c>
      <c r="E1498" s="43" t="s">
        <v>1766</v>
      </c>
      <c r="F1498" s="43">
        <v>3</v>
      </c>
      <c r="G1498" s="43">
        <v>698.14</v>
      </c>
      <c r="H1498" s="45">
        <v>0.04</v>
      </c>
      <c r="I1498" s="43" t="s">
        <v>1826</v>
      </c>
      <c r="J1498" s="43">
        <v>2010.6432</v>
      </c>
    </row>
    <row r="1499" spans="1:10">
      <c r="A1499" s="43" t="s">
        <v>3323</v>
      </c>
      <c r="B1499" s="44">
        <v>45787</v>
      </c>
      <c r="C1499" s="43" t="s">
        <v>978</v>
      </c>
      <c r="D1499" s="43" t="s">
        <v>1696</v>
      </c>
      <c r="E1499" s="43" t="s">
        <v>1810</v>
      </c>
      <c r="F1499" s="43">
        <v>1</v>
      </c>
      <c r="G1499" s="43">
        <v>478.08</v>
      </c>
      <c r="H1499" s="45">
        <v>7.0000000000000007E-2</v>
      </c>
      <c r="I1499" s="43" t="s">
        <v>1829</v>
      </c>
      <c r="J1499" s="43">
        <v>444.61439999999988</v>
      </c>
    </row>
    <row r="1500" spans="1:10">
      <c r="A1500" s="43" t="s">
        <v>3324</v>
      </c>
      <c r="B1500" s="44">
        <v>45822</v>
      </c>
      <c r="C1500" s="43" t="s">
        <v>678</v>
      </c>
      <c r="D1500" s="43" t="s">
        <v>1666</v>
      </c>
      <c r="E1500" s="43" t="s">
        <v>1779</v>
      </c>
      <c r="F1500" s="43">
        <v>2</v>
      </c>
      <c r="G1500" s="43">
        <v>958.64</v>
      </c>
      <c r="H1500" s="45">
        <v>0.2</v>
      </c>
      <c r="I1500" s="43" t="s">
        <v>1826</v>
      </c>
      <c r="J1500" s="43">
        <v>1533.8240000000001</v>
      </c>
    </row>
    <row r="1501" spans="1:10">
      <c r="A1501" s="43" t="s">
        <v>3325</v>
      </c>
      <c r="B1501" s="44">
        <v>45590</v>
      </c>
      <c r="C1501" s="43" t="s">
        <v>1431</v>
      </c>
      <c r="D1501" s="43" t="s">
        <v>1630</v>
      </c>
      <c r="E1501" s="43" t="s">
        <v>1794</v>
      </c>
      <c r="F1501" s="43">
        <v>2</v>
      </c>
      <c r="G1501" s="43">
        <v>581.19000000000005</v>
      </c>
      <c r="H1501" s="45">
        <v>7.0000000000000007E-2</v>
      </c>
      <c r="I1501" s="43" t="s">
        <v>1829</v>
      </c>
      <c r="J1501" s="43">
        <v>1081.0134</v>
      </c>
    </row>
    <row r="1502" spans="1:10">
      <c r="A1502" s="43" t="s">
        <v>3326</v>
      </c>
      <c r="B1502" s="44">
        <v>45618</v>
      </c>
      <c r="C1502" s="43" t="s">
        <v>393</v>
      </c>
      <c r="D1502" s="43" t="s">
        <v>1746</v>
      </c>
      <c r="E1502" s="43" t="s">
        <v>1792</v>
      </c>
      <c r="F1502" s="43">
        <v>1</v>
      </c>
      <c r="G1502" s="43">
        <v>736.54</v>
      </c>
      <c r="H1502" s="45">
        <v>0.16</v>
      </c>
      <c r="I1502" s="43" t="s">
        <v>1826</v>
      </c>
      <c r="J1502" s="43">
        <v>618.69359999999995</v>
      </c>
    </row>
    <row r="1503" spans="1:10">
      <c r="A1503" s="43" t="s">
        <v>3327</v>
      </c>
      <c r="B1503" s="44">
        <v>45586</v>
      </c>
      <c r="C1503" s="43" t="s">
        <v>1249</v>
      </c>
      <c r="D1503" s="43" t="s">
        <v>1678</v>
      </c>
      <c r="E1503" s="43" t="s">
        <v>1801</v>
      </c>
      <c r="F1503" s="43">
        <v>1</v>
      </c>
      <c r="G1503" s="43">
        <v>524</v>
      </c>
      <c r="H1503" s="45">
        <v>0.28000000000000003</v>
      </c>
      <c r="I1503" s="43" t="s">
        <v>1824</v>
      </c>
      <c r="J1503" s="43">
        <v>377.28</v>
      </c>
    </row>
    <row r="1504" spans="1:10">
      <c r="A1504" s="43" t="s">
        <v>3328</v>
      </c>
      <c r="B1504" s="44">
        <v>45548</v>
      </c>
      <c r="C1504" s="43" t="s">
        <v>178</v>
      </c>
      <c r="D1504" s="43" t="s">
        <v>1604</v>
      </c>
      <c r="E1504" s="43" t="s">
        <v>1766</v>
      </c>
      <c r="F1504" s="43">
        <v>4</v>
      </c>
      <c r="G1504" s="43">
        <v>566.09</v>
      </c>
      <c r="H1504" s="45">
        <v>0.28000000000000003</v>
      </c>
      <c r="I1504" s="43" t="s">
        <v>1829</v>
      </c>
      <c r="J1504" s="43">
        <v>1630.3391999999999</v>
      </c>
    </row>
    <row r="1505" spans="1:10">
      <c r="A1505" s="43" t="s">
        <v>3329</v>
      </c>
      <c r="B1505" s="44">
        <v>45772</v>
      </c>
      <c r="C1505" s="43" t="s">
        <v>827</v>
      </c>
      <c r="D1505" s="43" t="s">
        <v>1590</v>
      </c>
      <c r="E1505" s="43" t="s">
        <v>1789</v>
      </c>
      <c r="F1505" s="43">
        <v>1</v>
      </c>
      <c r="G1505" s="43">
        <v>251.99</v>
      </c>
      <c r="H1505" s="45">
        <v>0.09</v>
      </c>
      <c r="I1505" s="43" t="s">
        <v>1824</v>
      </c>
      <c r="J1505" s="43">
        <v>229.3109</v>
      </c>
    </row>
    <row r="1506" spans="1:10">
      <c r="A1506" s="43" t="s">
        <v>3330</v>
      </c>
      <c r="B1506" s="44">
        <v>45361</v>
      </c>
      <c r="C1506" s="43" t="s">
        <v>716</v>
      </c>
      <c r="D1506" s="43" t="s">
        <v>1582</v>
      </c>
      <c r="E1506" s="43" t="s">
        <v>1813</v>
      </c>
      <c r="F1506" s="43">
        <v>1</v>
      </c>
      <c r="G1506" s="43">
        <v>259.2</v>
      </c>
      <c r="H1506" s="45">
        <v>0.27</v>
      </c>
      <c r="I1506" s="43" t="s">
        <v>1829</v>
      </c>
      <c r="J1506" s="43">
        <v>189.21600000000001</v>
      </c>
    </row>
    <row r="1507" spans="1:10">
      <c r="A1507" s="43" t="s">
        <v>3331</v>
      </c>
      <c r="B1507" s="44">
        <v>45235</v>
      </c>
      <c r="C1507" s="43" t="s">
        <v>1380</v>
      </c>
      <c r="D1507" s="43" t="s">
        <v>1666</v>
      </c>
      <c r="E1507" s="43" t="s">
        <v>1801</v>
      </c>
      <c r="F1507" s="43">
        <v>1</v>
      </c>
      <c r="G1507" s="43">
        <v>935.66</v>
      </c>
      <c r="H1507" s="45">
        <v>0.26</v>
      </c>
      <c r="I1507" s="43" t="s">
        <v>1826</v>
      </c>
      <c r="J1507" s="43">
        <v>692.38839999999993</v>
      </c>
    </row>
    <row r="1508" spans="1:10">
      <c r="A1508" s="43" t="s">
        <v>3332</v>
      </c>
      <c r="B1508" s="44">
        <v>45864</v>
      </c>
      <c r="C1508" s="43" t="s">
        <v>1446</v>
      </c>
      <c r="D1508" s="43" t="s">
        <v>1618</v>
      </c>
      <c r="E1508" s="43" t="s">
        <v>1782</v>
      </c>
      <c r="F1508" s="43">
        <v>4</v>
      </c>
      <c r="G1508" s="43">
        <v>480.75</v>
      </c>
      <c r="H1508" s="45">
        <v>0.02</v>
      </c>
      <c r="I1508" s="43" t="s">
        <v>1824</v>
      </c>
      <c r="J1508" s="43">
        <v>1884.54</v>
      </c>
    </row>
    <row r="1509" spans="1:10">
      <c r="A1509" s="43" t="s">
        <v>3333</v>
      </c>
      <c r="B1509" s="44">
        <v>45681</v>
      </c>
      <c r="C1509" s="43" t="s">
        <v>1154</v>
      </c>
      <c r="D1509" s="43" t="s">
        <v>1710</v>
      </c>
      <c r="E1509" s="43" t="s">
        <v>1801</v>
      </c>
      <c r="F1509" s="43">
        <v>2</v>
      </c>
      <c r="G1509" s="43">
        <v>457.83</v>
      </c>
      <c r="H1509" s="45">
        <v>0.01</v>
      </c>
      <c r="I1509" s="43" t="s">
        <v>1829</v>
      </c>
      <c r="J1509" s="43">
        <v>906.50339999999994</v>
      </c>
    </row>
    <row r="1510" spans="1:10">
      <c r="A1510" s="43" t="s">
        <v>3334</v>
      </c>
      <c r="B1510" s="44">
        <v>45905</v>
      </c>
      <c r="C1510" s="43" t="s">
        <v>547</v>
      </c>
      <c r="D1510" s="43" t="s">
        <v>1644</v>
      </c>
      <c r="E1510" s="43" t="s">
        <v>1799</v>
      </c>
      <c r="F1510" s="43">
        <v>1</v>
      </c>
      <c r="G1510" s="43">
        <v>994.63</v>
      </c>
      <c r="H1510" s="45">
        <v>0.28000000000000003</v>
      </c>
      <c r="I1510" s="43" t="s">
        <v>1824</v>
      </c>
      <c r="J1510" s="43">
        <v>716.1336</v>
      </c>
    </row>
    <row r="1511" spans="1:10">
      <c r="A1511" s="43" t="s">
        <v>3335</v>
      </c>
      <c r="B1511" s="44">
        <v>45765</v>
      </c>
      <c r="C1511" s="43" t="s">
        <v>785</v>
      </c>
      <c r="D1511" s="43" t="s">
        <v>1728</v>
      </c>
      <c r="E1511" s="43" t="s">
        <v>1752</v>
      </c>
      <c r="F1511" s="43">
        <v>3</v>
      </c>
      <c r="G1511" s="43">
        <v>65.569999999999993</v>
      </c>
      <c r="H1511" s="45">
        <v>0.3</v>
      </c>
      <c r="I1511" s="43" t="s">
        <v>1829</v>
      </c>
      <c r="J1511" s="43">
        <v>137.697</v>
      </c>
    </row>
    <row r="1512" spans="1:10">
      <c r="A1512" s="43" t="s">
        <v>3336</v>
      </c>
      <c r="B1512" s="44">
        <v>45821</v>
      </c>
      <c r="C1512" s="43" t="s">
        <v>535</v>
      </c>
      <c r="D1512" s="43" t="s">
        <v>1664</v>
      </c>
      <c r="E1512" s="43" t="s">
        <v>1807</v>
      </c>
      <c r="F1512" s="43">
        <v>3</v>
      </c>
      <c r="G1512" s="43">
        <v>622.98</v>
      </c>
      <c r="H1512" s="45">
        <v>0.28000000000000003</v>
      </c>
      <c r="I1512" s="43" t="s">
        <v>1826</v>
      </c>
      <c r="J1512" s="43">
        <v>1345.6368</v>
      </c>
    </row>
    <row r="1513" spans="1:10">
      <c r="A1513" s="43" t="s">
        <v>3337</v>
      </c>
      <c r="B1513" s="44">
        <v>45691</v>
      </c>
      <c r="C1513" s="43" t="s">
        <v>800</v>
      </c>
      <c r="D1513" s="43" t="s">
        <v>1658</v>
      </c>
      <c r="E1513" s="43" t="s">
        <v>1797</v>
      </c>
      <c r="F1513" s="43">
        <v>1</v>
      </c>
      <c r="G1513" s="43">
        <v>170.68</v>
      </c>
      <c r="H1513" s="45">
        <v>0.13</v>
      </c>
      <c r="I1513" s="43" t="s">
        <v>1826</v>
      </c>
      <c r="J1513" s="43">
        <v>148.49160000000001</v>
      </c>
    </row>
    <row r="1514" spans="1:10">
      <c r="A1514" s="43" t="s">
        <v>3338</v>
      </c>
      <c r="B1514" s="44">
        <v>45860</v>
      </c>
      <c r="C1514" s="43" t="s">
        <v>344</v>
      </c>
      <c r="D1514" s="43" t="s">
        <v>1560</v>
      </c>
      <c r="E1514" s="43" t="s">
        <v>1782</v>
      </c>
      <c r="F1514" s="43">
        <v>4</v>
      </c>
      <c r="G1514" s="43">
        <v>797.83</v>
      </c>
      <c r="H1514" s="45">
        <v>0.08</v>
      </c>
      <c r="I1514" s="43" t="s">
        <v>1824</v>
      </c>
      <c r="J1514" s="43">
        <v>2936.0144</v>
      </c>
    </row>
    <row r="1515" spans="1:10">
      <c r="A1515" s="43" t="s">
        <v>3339</v>
      </c>
      <c r="B1515" s="44">
        <v>45922</v>
      </c>
      <c r="C1515" s="43" t="s">
        <v>350</v>
      </c>
      <c r="D1515" s="43" t="s">
        <v>1549</v>
      </c>
      <c r="E1515" s="43" t="s">
        <v>1804</v>
      </c>
      <c r="F1515" s="43">
        <v>1</v>
      </c>
      <c r="G1515" s="43">
        <v>372.75</v>
      </c>
      <c r="H1515" s="45">
        <v>0.12</v>
      </c>
      <c r="I1515" s="43" t="s">
        <v>1824</v>
      </c>
      <c r="J1515" s="43">
        <v>328.02</v>
      </c>
    </row>
    <row r="1516" spans="1:10">
      <c r="A1516" s="43" t="s">
        <v>3340</v>
      </c>
      <c r="B1516" s="44">
        <v>45477</v>
      </c>
      <c r="C1516" s="43" t="s">
        <v>1235</v>
      </c>
      <c r="D1516" s="43" t="s">
        <v>1670</v>
      </c>
      <c r="E1516" s="43" t="s">
        <v>1769</v>
      </c>
      <c r="F1516" s="43">
        <v>1</v>
      </c>
      <c r="G1516" s="43">
        <v>994.18</v>
      </c>
      <c r="H1516" s="45">
        <v>0.05</v>
      </c>
      <c r="I1516" s="43" t="s">
        <v>1826</v>
      </c>
      <c r="J1516" s="43">
        <v>944.47099999999989</v>
      </c>
    </row>
    <row r="1517" spans="1:10">
      <c r="A1517" s="43" t="s">
        <v>3341</v>
      </c>
      <c r="B1517" s="44">
        <v>45504</v>
      </c>
      <c r="C1517" s="43" t="s">
        <v>1310</v>
      </c>
      <c r="D1517" s="43" t="s">
        <v>1588</v>
      </c>
      <c r="E1517" s="43" t="s">
        <v>1797</v>
      </c>
      <c r="F1517" s="43">
        <v>1</v>
      </c>
      <c r="G1517" s="43">
        <v>136.12</v>
      </c>
      <c r="H1517" s="45">
        <v>7.0000000000000007E-2</v>
      </c>
      <c r="I1517" s="43" t="s">
        <v>1824</v>
      </c>
      <c r="J1517" s="43">
        <v>126.5916</v>
      </c>
    </row>
    <row r="1518" spans="1:10">
      <c r="A1518" s="43" t="s">
        <v>3342</v>
      </c>
      <c r="B1518" s="44">
        <v>45862</v>
      </c>
      <c r="C1518" s="43" t="s">
        <v>124</v>
      </c>
      <c r="D1518" s="43" t="s">
        <v>1652</v>
      </c>
      <c r="E1518" s="43" t="s">
        <v>1810</v>
      </c>
      <c r="F1518" s="43">
        <v>3</v>
      </c>
      <c r="G1518" s="43">
        <v>634.45000000000005</v>
      </c>
      <c r="H1518" s="45">
        <v>0.17</v>
      </c>
      <c r="I1518" s="43" t="s">
        <v>1826</v>
      </c>
      <c r="J1518" s="43">
        <v>1579.7805000000001</v>
      </c>
    </row>
    <row r="1519" spans="1:10">
      <c r="A1519" s="43" t="s">
        <v>3343</v>
      </c>
      <c r="B1519" s="44">
        <v>45579</v>
      </c>
      <c r="C1519" s="43" t="s">
        <v>1035</v>
      </c>
      <c r="D1519" s="43" t="s">
        <v>1676</v>
      </c>
      <c r="E1519" s="43" t="s">
        <v>1752</v>
      </c>
      <c r="F1519" s="43">
        <v>4</v>
      </c>
      <c r="G1519" s="43">
        <v>179.62</v>
      </c>
      <c r="H1519" s="45">
        <v>0.05</v>
      </c>
      <c r="I1519" s="43" t="s">
        <v>1824</v>
      </c>
      <c r="J1519" s="43">
        <v>682.55600000000004</v>
      </c>
    </row>
    <row r="1520" spans="1:10">
      <c r="A1520" s="43" t="s">
        <v>3344</v>
      </c>
      <c r="B1520" s="44">
        <v>45658</v>
      </c>
      <c r="C1520" s="43" t="s">
        <v>932</v>
      </c>
      <c r="D1520" s="43" t="s">
        <v>1588</v>
      </c>
      <c r="E1520" s="43" t="s">
        <v>1810</v>
      </c>
      <c r="F1520" s="43">
        <v>4</v>
      </c>
      <c r="G1520" s="43">
        <v>558.83000000000004</v>
      </c>
      <c r="H1520" s="45">
        <v>0.16</v>
      </c>
      <c r="I1520" s="43" t="s">
        <v>1826</v>
      </c>
      <c r="J1520" s="43">
        <v>1877.6687999999999</v>
      </c>
    </row>
    <row r="1521" spans="1:10">
      <c r="A1521" s="43" t="s">
        <v>3345</v>
      </c>
      <c r="B1521" s="44">
        <v>45664</v>
      </c>
      <c r="C1521" s="43" t="s">
        <v>568</v>
      </c>
      <c r="D1521" s="43" t="s">
        <v>1736</v>
      </c>
      <c r="E1521" s="43" t="s">
        <v>1776</v>
      </c>
      <c r="F1521" s="43">
        <v>2</v>
      </c>
      <c r="G1521" s="43">
        <v>859.74</v>
      </c>
      <c r="H1521" s="45">
        <v>0.25</v>
      </c>
      <c r="I1521" s="43" t="s">
        <v>1829</v>
      </c>
      <c r="J1521" s="43">
        <v>1289.6099999999999</v>
      </c>
    </row>
    <row r="1522" spans="1:10">
      <c r="A1522" s="43" t="s">
        <v>3346</v>
      </c>
      <c r="B1522" s="44">
        <v>45936</v>
      </c>
      <c r="C1522" s="43" t="s">
        <v>375</v>
      </c>
      <c r="D1522" s="43" t="s">
        <v>1678</v>
      </c>
      <c r="E1522" s="43" t="s">
        <v>1804</v>
      </c>
      <c r="F1522" s="43">
        <v>3</v>
      </c>
      <c r="G1522" s="43">
        <v>578.47</v>
      </c>
      <c r="H1522" s="45">
        <v>0.06</v>
      </c>
      <c r="I1522" s="43" t="s">
        <v>1829</v>
      </c>
      <c r="J1522" s="43">
        <v>1631.2854</v>
      </c>
    </row>
    <row r="1523" spans="1:10">
      <c r="A1523" s="43" t="s">
        <v>3347</v>
      </c>
      <c r="B1523" s="44">
        <v>45344</v>
      </c>
      <c r="C1523" s="43" t="s">
        <v>208</v>
      </c>
      <c r="D1523" s="43" t="s">
        <v>1590</v>
      </c>
      <c r="E1523" s="43" t="s">
        <v>1794</v>
      </c>
      <c r="F1523" s="43">
        <v>1</v>
      </c>
      <c r="G1523" s="43">
        <v>440.48</v>
      </c>
      <c r="H1523" s="45">
        <v>0.11</v>
      </c>
      <c r="I1523" s="43" t="s">
        <v>1829</v>
      </c>
      <c r="J1523" s="43">
        <v>392.02720000000011</v>
      </c>
    </row>
    <row r="1524" spans="1:10">
      <c r="A1524" s="43" t="s">
        <v>3348</v>
      </c>
      <c r="B1524" s="44">
        <v>45329</v>
      </c>
      <c r="C1524" s="43" t="s">
        <v>75</v>
      </c>
      <c r="D1524" s="43" t="s">
        <v>1580</v>
      </c>
      <c r="E1524" s="43" t="s">
        <v>1813</v>
      </c>
      <c r="F1524" s="43">
        <v>2</v>
      </c>
      <c r="G1524" s="43">
        <v>303.67</v>
      </c>
      <c r="H1524" s="45">
        <v>0.05</v>
      </c>
      <c r="I1524" s="43" t="s">
        <v>1826</v>
      </c>
      <c r="J1524" s="43">
        <v>576.97299999999996</v>
      </c>
    </row>
    <row r="1525" spans="1:10">
      <c r="A1525" s="43" t="s">
        <v>3349</v>
      </c>
      <c r="B1525" s="44">
        <v>45895</v>
      </c>
      <c r="C1525" s="43" t="s">
        <v>1056</v>
      </c>
      <c r="D1525" s="43" t="s">
        <v>1696</v>
      </c>
      <c r="E1525" s="43" t="s">
        <v>1799</v>
      </c>
      <c r="F1525" s="43">
        <v>2</v>
      </c>
      <c r="G1525" s="43">
        <v>611.21</v>
      </c>
      <c r="H1525" s="45">
        <v>0.22</v>
      </c>
      <c r="I1525" s="43" t="s">
        <v>1829</v>
      </c>
      <c r="J1525" s="43">
        <v>953.48760000000004</v>
      </c>
    </row>
    <row r="1526" spans="1:10">
      <c r="A1526" s="43" t="s">
        <v>3350</v>
      </c>
      <c r="B1526" s="44">
        <v>45239</v>
      </c>
      <c r="C1526" s="43" t="s">
        <v>660</v>
      </c>
      <c r="D1526" s="43" t="s">
        <v>1626</v>
      </c>
      <c r="E1526" s="43" t="s">
        <v>1801</v>
      </c>
      <c r="F1526" s="43">
        <v>2</v>
      </c>
      <c r="G1526" s="43">
        <v>768.08</v>
      </c>
      <c r="H1526" s="45">
        <v>0.26</v>
      </c>
      <c r="I1526" s="43" t="s">
        <v>1826</v>
      </c>
      <c r="J1526" s="43">
        <v>1136.7583999999999</v>
      </c>
    </row>
    <row r="1527" spans="1:10">
      <c r="A1527" s="43" t="s">
        <v>3351</v>
      </c>
      <c r="B1527" s="44">
        <v>45296</v>
      </c>
      <c r="C1527" s="43" t="s">
        <v>937</v>
      </c>
      <c r="D1527" s="43" t="s">
        <v>1594</v>
      </c>
      <c r="E1527" s="43" t="s">
        <v>1810</v>
      </c>
      <c r="F1527" s="43">
        <v>1</v>
      </c>
      <c r="G1527" s="43">
        <v>616.82000000000005</v>
      </c>
      <c r="H1527" s="45">
        <v>0.24</v>
      </c>
      <c r="I1527" s="43" t="s">
        <v>1824</v>
      </c>
      <c r="J1527" s="43">
        <v>468.78320000000002</v>
      </c>
    </row>
    <row r="1528" spans="1:10">
      <c r="A1528" s="43" t="s">
        <v>3352</v>
      </c>
      <c r="B1528" s="44">
        <v>45672</v>
      </c>
      <c r="C1528" s="43" t="s">
        <v>604</v>
      </c>
      <c r="D1528" s="43" t="s">
        <v>1628</v>
      </c>
      <c r="E1528" s="43" t="s">
        <v>1810</v>
      </c>
      <c r="F1528" s="43">
        <v>1</v>
      </c>
      <c r="G1528" s="43">
        <v>470.34</v>
      </c>
      <c r="H1528" s="45">
        <v>0.18</v>
      </c>
      <c r="I1528" s="43" t="s">
        <v>1829</v>
      </c>
      <c r="J1528" s="43">
        <v>385.67880000000002</v>
      </c>
    </row>
    <row r="1529" spans="1:10">
      <c r="A1529" s="43" t="s">
        <v>3353</v>
      </c>
      <c r="B1529" s="44">
        <v>45499</v>
      </c>
      <c r="C1529" s="43" t="s">
        <v>711</v>
      </c>
      <c r="D1529" s="43" t="s">
        <v>1654</v>
      </c>
      <c r="E1529" s="43" t="s">
        <v>1782</v>
      </c>
      <c r="F1529" s="43">
        <v>2</v>
      </c>
      <c r="G1529" s="43">
        <v>616.36</v>
      </c>
      <c r="H1529" s="45">
        <v>0.12</v>
      </c>
      <c r="I1529" s="43" t="s">
        <v>1826</v>
      </c>
      <c r="J1529" s="43">
        <v>1084.7936</v>
      </c>
    </row>
    <row r="1530" spans="1:10">
      <c r="A1530" s="43" t="s">
        <v>3354</v>
      </c>
      <c r="B1530" s="44">
        <v>45434</v>
      </c>
      <c r="C1530" s="43" t="s">
        <v>298</v>
      </c>
      <c r="D1530" s="43" t="s">
        <v>1551</v>
      </c>
      <c r="E1530" s="43" t="s">
        <v>1786</v>
      </c>
      <c r="F1530" s="43">
        <v>3</v>
      </c>
      <c r="G1530" s="43">
        <v>657.24</v>
      </c>
      <c r="H1530" s="45">
        <v>0.18</v>
      </c>
      <c r="I1530" s="43" t="s">
        <v>1826</v>
      </c>
      <c r="J1530" s="43">
        <v>1616.8104000000001</v>
      </c>
    </row>
    <row r="1531" spans="1:10">
      <c r="A1531" s="43" t="s">
        <v>3355</v>
      </c>
      <c r="B1531" s="44">
        <v>45893</v>
      </c>
      <c r="C1531" s="43" t="s">
        <v>137</v>
      </c>
      <c r="D1531" s="43" t="s">
        <v>1630</v>
      </c>
      <c r="E1531" s="43" t="s">
        <v>1813</v>
      </c>
      <c r="F1531" s="43">
        <v>2</v>
      </c>
      <c r="G1531" s="43">
        <v>392.45</v>
      </c>
      <c r="H1531" s="45">
        <v>0.04</v>
      </c>
      <c r="I1531" s="43" t="s">
        <v>1826</v>
      </c>
      <c r="J1531" s="43">
        <v>753.50399999999991</v>
      </c>
    </row>
    <row r="1532" spans="1:10">
      <c r="A1532" s="43" t="s">
        <v>3356</v>
      </c>
      <c r="B1532" s="44">
        <v>45346</v>
      </c>
      <c r="C1532" s="43" t="s">
        <v>785</v>
      </c>
      <c r="D1532" s="43" t="s">
        <v>1628</v>
      </c>
      <c r="E1532" s="43" t="s">
        <v>1799</v>
      </c>
      <c r="F1532" s="43">
        <v>3</v>
      </c>
      <c r="G1532" s="43">
        <v>62.03</v>
      </c>
      <c r="H1532" s="45">
        <v>0.01</v>
      </c>
      <c r="I1532" s="43" t="s">
        <v>1829</v>
      </c>
      <c r="J1532" s="43">
        <v>184.22909999999999</v>
      </c>
    </row>
    <row r="1533" spans="1:10">
      <c r="A1533" s="43" t="s">
        <v>3357</v>
      </c>
      <c r="B1533" s="44">
        <v>45613</v>
      </c>
      <c r="C1533" s="43" t="s">
        <v>332</v>
      </c>
      <c r="D1533" s="43" t="s">
        <v>1740</v>
      </c>
      <c r="E1533" s="43" t="s">
        <v>1766</v>
      </c>
      <c r="F1533" s="43">
        <v>4</v>
      </c>
      <c r="G1533" s="43">
        <v>933.73</v>
      </c>
      <c r="H1533" s="45">
        <v>0.25</v>
      </c>
      <c r="I1533" s="43" t="s">
        <v>1826</v>
      </c>
      <c r="J1533" s="43">
        <v>2801.19</v>
      </c>
    </row>
    <row r="1534" spans="1:10">
      <c r="A1534" s="43" t="s">
        <v>3358</v>
      </c>
      <c r="B1534" s="44">
        <v>45928</v>
      </c>
      <c r="C1534" s="43" t="s">
        <v>520</v>
      </c>
      <c r="D1534" s="43" t="s">
        <v>1718</v>
      </c>
      <c r="E1534" s="43" t="s">
        <v>1804</v>
      </c>
      <c r="F1534" s="43">
        <v>3</v>
      </c>
      <c r="G1534" s="43">
        <v>615.30999999999995</v>
      </c>
      <c r="H1534" s="45">
        <v>0.14000000000000001</v>
      </c>
      <c r="I1534" s="43" t="s">
        <v>1826</v>
      </c>
      <c r="J1534" s="43">
        <v>1587.4998000000001</v>
      </c>
    </row>
    <row r="1535" spans="1:10">
      <c r="A1535" s="43" t="s">
        <v>3359</v>
      </c>
      <c r="B1535" s="44">
        <v>45619</v>
      </c>
      <c r="C1535" s="43" t="s">
        <v>1166</v>
      </c>
      <c r="D1535" s="43" t="s">
        <v>1666</v>
      </c>
      <c r="E1535" s="43" t="s">
        <v>1810</v>
      </c>
      <c r="F1535" s="43">
        <v>4</v>
      </c>
      <c r="G1535" s="43">
        <v>790.38</v>
      </c>
      <c r="H1535" s="45">
        <v>0.22</v>
      </c>
      <c r="I1535" s="43" t="s">
        <v>1829</v>
      </c>
      <c r="J1535" s="43">
        <v>2465.9856</v>
      </c>
    </row>
    <row r="1536" spans="1:10">
      <c r="A1536" s="43" t="s">
        <v>3360</v>
      </c>
      <c r="B1536" s="44">
        <v>45533</v>
      </c>
      <c r="C1536" s="43" t="s">
        <v>857</v>
      </c>
      <c r="D1536" s="43" t="s">
        <v>1666</v>
      </c>
      <c r="E1536" s="43" t="s">
        <v>1807</v>
      </c>
      <c r="F1536" s="43">
        <v>2</v>
      </c>
      <c r="G1536" s="43">
        <v>102.85</v>
      </c>
      <c r="H1536" s="45">
        <v>0.08</v>
      </c>
      <c r="I1536" s="43" t="s">
        <v>1826</v>
      </c>
      <c r="J1536" s="43">
        <v>189.244</v>
      </c>
    </row>
    <row r="1537" spans="1:10">
      <c r="A1537" s="43" t="s">
        <v>3361</v>
      </c>
      <c r="B1537" s="44">
        <v>45781</v>
      </c>
      <c r="C1537" s="43" t="s">
        <v>153</v>
      </c>
      <c r="D1537" s="43" t="s">
        <v>1570</v>
      </c>
      <c r="E1537" s="43" t="s">
        <v>1804</v>
      </c>
      <c r="F1537" s="43">
        <v>3</v>
      </c>
      <c r="G1537" s="43">
        <v>866.78</v>
      </c>
      <c r="H1537" s="45">
        <v>0.27</v>
      </c>
      <c r="I1537" s="43" t="s">
        <v>1826</v>
      </c>
      <c r="J1537" s="43">
        <v>1898.2482</v>
      </c>
    </row>
    <row r="1538" spans="1:10">
      <c r="A1538" s="43" t="s">
        <v>3362</v>
      </c>
      <c r="B1538" s="44">
        <v>45378</v>
      </c>
      <c r="C1538" s="43" t="s">
        <v>678</v>
      </c>
      <c r="D1538" s="43" t="s">
        <v>1704</v>
      </c>
      <c r="E1538" s="43" t="s">
        <v>1804</v>
      </c>
      <c r="F1538" s="43">
        <v>3</v>
      </c>
      <c r="G1538" s="43">
        <v>392.84</v>
      </c>
      <c r="H1538" s="45">
        <v>0.27</v>
      </c>
      <c r="I1538" s="43" t="s">
        <v>1826</v>
      </c>
      <c r="J1538" s="43">
        <v>860.31959999999992</v>
      </c>
    </row>
    <row r="1539" spans="1:10">
      <c r="A1539" s="43" t="s">
        <v>3363</v>
      </c>
      <c r="B1539" s="44">
        <v>45688</v>
      </c>
      <c r="C1539" s="43" t="s">
        <v>1017</v>
      </c>
      <c r="D1539" s="43" t="s">
        <v>1565</v>
      </c>
      <c r="E1539" s="43" t="s">
        <v>1773</v>
      </c>
      <c r="F1539" s="43">
        <v>2</v>
      </c>
      <c r="G1539" s="43">
        <v>753.1</v>
      </c>
      <c r="H1539" s="45">
        <v>0.19</v>
      </c>
      <c r="I1539" s="43" t="s">
        <v>1826</v>
      </c>
      <c r="J1539" s="43">
        <v>1220.0219999999999</v>
      </c>
    </row>
    <row r="1540" spans="1:10">
      <c r="A1540" s="43" t="s">
        <v>3364</v>
      </c>
      <c r="B1540" s="44">
        <v>45927</v>
      </c>
      <c r="C1540" s="43" t="s">
        <v>40</v>
      </c>
      <c r="D1540" s="43" t="s">
        <v>1656</v>
      </c>
      <c r="E1540" s="43" t="s">
        <v>1807</v>
      </c>
      <c r="F1540" s="43">
        <v>2</v>
      </c>
      <c r="G1540" s="43">
        <v>700.91</v>
      </c>
      <c r="H1540" s="45">
        <v>0.1</v>
      </c>
      <c r="I1540" s="43" t="s">
        <v>1826</v>
      </c>
      <c r="J1540" s="43">
        <v>1261.6379999999999</v>
      </c>
    </row>
    <row r="1541" spans="1:10">
      <c r="A1541" s="43" t="s">
        <v>3365</v>
      </c>
      <c r="B1541" s="44">
        <v>45775</v>
      </c>
      <c r="C1541" s="43" t="s">
        <v>264</v>
      </c>
      <c r="D1541" s="43" t="s">
        <v>1578</v>
      </c>
      <c r="E1541" s="43" t="s">
        <v>1794</v>
      </c>
      <c r="F1541" s="43">
        <v>4</v>
      </c>
      <c r="G1541" s="43">
        <v>935.98</v>
      </c>
      <c r="H1541" s="45">
        <v>0.11</v>
      </c>
      <c r="I1541" s="43" t="s">
        <v>1826</v>
      </c>
      <c r="J1541" s="43">
        <v>3332.0888</v>
      </c>
    </row>
    <row r="1542" spans="1:10">
      <c r="A1542" s="43" t="s">
        <v>3366</v>
      </c>
      <c r="B1542" s="44">
        <v>45849</v>
      </c>
      <c r="C1542" s="43" t="s">
        <v>1492</v>
      </c>
      <c r="D1542" s="43" t="s">
        <v>1700</v>
      </c>
      <c r="E1542" s="43" t="s">
        <v>1804</v>
      </c>
      <c r="F1542" s="43">
        <v>1</v>
      </c>
      <c r="G1542" s="43">
        <v>539.9</v>
      </c>
      <c r="H1542" s="45">
        <v>7.0000000000000007E-2</v>
      </c>
      <c r="I1542" s="43" t="s">
        <v>1824</v>
      </c>
      <c r="J1542" s="43">
        <v>502.10700000000003</v>
      </c>
    </row>
    <row r="1543" spans="1:10">
      <c r="A1543" s="43" t="s">
        <v>3367</v>
      </c>
      <c r="B1543" s="44">
        <v>45573</v>
      </c>
      <c r="C1543" s="43" t="s">
        <v>568</v>
      </c>
      <c r="D1543" s="43" t="s">
        <v>1628</v>
      </c>
      <c r="E1543" s="43" t="s">
        <v>1776</v>
      </c>
      <c r="F1543" s="43">
        <v>1</v>
      </c>
      <c r="G1543" s="43">
        <v>312.81</v>
      </c>
      <c r="H1543" s="45">
        <v>0.14000000000000001</v>
      </c>
      <c r="I1543" s="43" t="s">
        <v>1826</v>
      </c>
      <c r="J1543" s="43">
        <v>269.01659999999998</v>
      </c>
    </row>
    <row r="1544" spans="1:10">
      <c r="A1544" s="43" t="s">
        <v>3368</v>
      </c>
      <c r="B1544" s="44">
        <v>45356</v>
      </c>
      <c r="C1544" s="43" t="s">
        <v>797</v>
      </c>
      <c r="D1544" s="43" t="s">
        <v>1644</v>
      </c>
      <c r="E1544" s="43" t="s">
        <v>1779</v>
      </c>
      <c r="F1544" s="43">
        <v>3</v>
      </c>
      <c r="G1544" s="43">
        <v>855.96</v>
      </c>
      <c r="H1544" s="45">
        <v>0.28999999999999998</v>
      </c>
      <c r="I1544" s="43" t="s">
        <v>1829</v>
      </c>
      <c r="J1544" s="43">
        <v>1823.1948</v>
      </c>
    </row>
    <row r="1545" spans="1:10">
      <c r="A1545" s="43" t="s">
        <v>3369</v>
      </c>
      <c r="B1545" s="44">
        <v>45326</v>
      </c>
      <c r="C1545" s="43" t="s">
        <v>1112</v>
      </c>
      <c r="D1545" s="43" t="s">
        <v>1546</v>
      </c>
      <c r="E1545" s="43" t="s">
        <v>1792</v>
      </c>
      <c r="F1545" s="43">
        <v>3</v>
      </c>
      <c r="G1545" s="43">
        <v>305</v>
      </c>
      <c r="H1545" s="45">
        <v>0.01</v>
      </c>
      <c r="I1545" s="43" t="s">
        <v>1829</v>
      </c>
      <c r="J1545" s="43">
        <v>905.85</v>
      </c>
    </row>
    <row r="1546" spans="1:10">
      <c r="A1546" s="43" t="s">
        <v>3370</v>
      </c>
      <c r="B1546" s="44">
        <v>45361</v>
      </c>
      <c r="C1546" s="43" t="s">
        <v>1443</v>
      </c>
      <c r="D1546" s="43" t="s">
        <v>1746</v>
      </c>
      <c r="E1546" s="43" t="s">
        <v>1794</v>
      </c>
      <c r="F1546" s="43">
        <v>3</v>
      </c>
      <c r="G1546" s="43">
        <v>831.15</v>
      </c>
      <c r="H1546" s="45">
        <v>0.19</v>
      </c>
      <c r="I1546" s="43" t="s">
        <v>1824</v>
      </c>
      <c r="J1546" s="43">
        <v>2019.6945000000001</v>
      </c>
    </row>
    <row r="1547" spans="1:10">
      <c r="A1547" s="43" t="s">
        <v>3371</v>
      </c>
      <c r="B1547" s="44">
        <v>45926</v>
      </c>
      <c r="C1547" s="43" t="s">
        <v>675</v>
      </c>
      <c r="D1547" s="43" t="s">
        <v>1740</v>
      </c>
      <c r="E1547" s="43" t="s">
        <v>1766</v>
      </c>
      <c r="F1547" s="43">
        <v>2</v>
      </c>
      <c r="G1547" s="43">
        <v>644.97</v>
      </c>
      <c r="H1547" s="45">
        <v>0.24</v>
      </c>
      <c r="I1547" s="43" t="s">
        <v>1829</v>
      </c>
      <c r="J1547" s="43">
        <v>980.35440000000006</v>
      </c>
    </row>
    <row r="1548" spans="1:10">
      <c r="A1548" s="43" t="s">
        <v>3372</v>
      </c>
      <c r="B1548" s="44">
        <v>45839</v>
      </c>
      <c r="C1548" s="43" t="s">
        <v>341</v>
      </c>
      <c r="D1548" s="43" t="s">
        <v>1724</v>
      </c>
      <c r="E1548" s="43" t="s">
        <v>1757</v>
      </c>
      <c r="F1548" s="43">
        <v>1</v>
      </c>
      <c r="G1548" s="43">
        <v>149.56</v>
      </c>
      <c r="H1548" s="45">
        <v>0.09</v>
      </c>
      <c r="I1548" s="43" t="s">
        <v>1824</v>
      </c>
      <c r="J1548" s="43">
        <v>136.09960000000001</v>
      </c>
    </row>
    <row r="1549" spans="1:10">
      <c r="A1549" s="43" t="s">
        <v>3373</v>
      </c>
      <c r="B1549" s="44">
        <v>45434</v>
      </c>
      <c r="C1549" s="43" t="s">
        <v>705</v>
      </c>
      <c r="D1549" s="43" t="s">
        <v>1634</v>
      </c>
      <c r="E1549" s="43" t="s">
        <v>1813</v>
      </c>
      <c r="F1549" s="43">
        <v>1</v>
      </c>
      <c r="G1549" s="43">
        <v>661.77</v>
      </c>
      <c r="H1549" s="45">
        <v>0.03</v>
      </c>
      <c r="I1549" s="43" t="s">
        <v>1826</v>
      </c>
      <c r="J1549" s="43">
        <v>641.91689999999994</v>
      </c>
    </row>
    <row r="1550" spans="1:10">
      <c r="A1550" s="43" t="s">
        <v>3374</v>
      </c>
      <c r="B1550" s="44">
        <v>45819</v>
      </c>
      <c r="C1550" s="43" t="s">
        <v>381</v>
      </c>
      <c r="D1550" s="43" t="s">
        <v>1736</v>
      </c>
      <c r="E1550" s="43" t="s">
        <v>1779</v>
      </c>
      <c r="F1550" s="43">
        <v>3</v>
      </c>
      <c r="G1550" s="43">
        <v>99.67</v>
      </c>
      <c r="H1550" s="45">
        <v>0.17</v>
      </c>
      <c r="I1550" s="43" t="s">
        <v>1824</v>
      </c>
      <c r="J1550" s="43">
        <v>248.17830000000001</v>
      </c>
    </row>
    <row r="1551" spans="1:10">
      <c r="A1551" s="43" t="s">
        <v>3375</v>
      </c>
      <c r="B1551" s="44">
        <v>45553</v>
      </c>
      <c r="C1551" s="43" t="s">
        <v>716</v>
      </c>
      <c r="D1551" s="43" t="s">
        <v>1672</v>
      </c>
      <c r="E1551" s="43" t="s">
        <v>1757</v>
      </c>
      <c r="F1551" s="43">
        <v>3</v>
      </c>
      <c r="G1551" s="43">
        <v>103.66</v>
      </c>
      <c r="H1551" s="45">
        <v>0.26</v>
      </c>
      <c r="I1551" s="43" t="s">
        <v>1829</v>
      </c>
      <c r="J1551" s="43">
        <v>230.12520000000001</v>
      </c>
    </row>
    <row r="1552" spans="1:10">
      <c r="A1552" s="43" t="s">
        <v>3376</v>
      </c>
      <c r="B1552" s="44">
        <v>45258</v>
      </c>
      <c r="C1552" s="43" t="s">
        <v>1352</v>
      </c>
      <c r="D1552" s="43" t="s">
        <v>1628</v>
      </c>
      <c r="E1552" s="43" t="s">
        <v>1761</v>
      </c>
      <c r="F1552" s="43">
        <v>4</v>
      </c>
      <c r="G1552" s="43">
        <v>54.4</v>
      </c>
      <c r="H1552" s="45">
        <v>0.22</v>
      </c>
      <c r="I1552" s="43" t="s">
        <v>1824</v>
      </c>
      <c r="J1552" s="43">
        <v>169.72800000000001</v>
      </c>
    </row>
    <row r="1553" spans="1:10">
      <c r="A1553" s="43" t="s">
        <v>3377</v>
      </c>
      <c r="B1553" s="44">
        <v>45435</v>
      </c>
      <c r="C1553" s="43" t="s">
        <v>1507</v>
      </c>
      <c r="D1553" s="43" t="s">
        <v>1716</v>
      </c>
      <c r="E1553" s="43" t="s">
        <v>1799</v>
      </c>
      <c r="F1553" s="43">
        <v>1</v>
      </c>
      <c r="G1553" s="43">
        <v>46.66</v>
      </c>
      <c r="H1553" s="45">
        <v>0.2</v>
      </c>
      <c r="I1553" s="43" t="s">
        <v>1824</v>
      </c>
      <c r="J1553" s="43">
        <v>37.328000000000003</v>
      </c>
    </row>
    <row r="1554" spans="1:10">
      <c r="A1554" s="43" t="s">
        <v>3378</v>
      </c>
      <c r="B1554" s="44">
        <v>45447</v>
      </c>
      <c r="C1554" s="43" t="s">
        <v>40</v>
      </c>
      <c r="D1554" s="43" t="s">
        <v>1694</v>
      </c>
      <c r="E1554" s="43" t="s">
        <v>1792</v>
      </c>
      <c r="F1554" s="43">
        <v>4</v>
      </c>
      <c r="G1554" s="43">
        <v>871.2</v>
      </c>
      <c r="H1554" s="45">
        <v>0.28999999999999998</v>
      </c>
      <c r="I1554" s="43" t="s">
        <v>1824</v>
      </c>
      <c r="J1554" s="43">
        <v>2474.2080000000001</v>
      </c>
    </row>
    <row r="1555" spans="1:10">
      <c r="A1555" s="43" t="s">
        <v>3379</v>
      </c>
      <c r="B1555" s="44">
        <v>45724</v>
      </c>
      <c r="C1555" s="43" t="s">
        <v>1184</v>
      </c>
      <c r="D1555" s="43" t="s">
        <v>1584</v>
      </c>
      <c r="E1555" s="43" t="s">
        <v>1799</v>
      </c>
      <c r="F1555" s="43">
        <v>4</v>
      </c>
      <c r="G1555" s="43">
        <v>317.11</v>
      </c>
      <c r="H1555" s="45">
        <v>0.16</v>
      </c>
      <c r="I1555" s="43" t="s">
        <v>1826</v>
      </c>
      <c r="J1555" s="43">
        <v>1065.4896000000001</v>
      </c>
    </row>
    <row r="1556" spans="1:10">
      <c r="A1556" s="43" t="s">
        <v>3380</v>
      </c>
      <c r="B1556" s="44">
        <v>45338</v>
      </c>
      <c r="C1556" s="43" t="s">
        <v>824</v>
      </c>
      <c r="D1556" s="43" t="s">
        <v>1598</v>
      </c>
      <c r="E1556" s="43" t="s">
        <v>1797</v>
      </c>
      <c r="F1556" s="43">
        <v>2</v>
      </c>
      <c r="G1556" s="43">
        <v>388.34</v>
      </c>
      <c r="H1556" s="45">
        <v>0.09</v>
      </c>
      <c r="I1556" s="43" t="s">
        <v>1826</v>
      </c>
      <c r="J1556" s="43">
        <v>706.77879999999993</v>
      </c>
    </row>
    <row r="1557" spans="1:10">
      <c r="A1557" s="43" t="s">
        <v>3381</v>
      </c>
      <c r="B1557" s="44">
        <v>45252</v>
      </c>
      <c r="C1557" s="43" t="s">
        <v>1005</v>
      </c>
      <c r="D1557" s="43" t="s">
        <v>1608</v>
      </c>
      <c r="E1557" s="43" t="s">
        <v>1776</v>
      </c>
      <c r="F1557" s="43">
        <v>4</v>
      </c>
      <c r="G1557" s="43">
        <v>998.2</v>
      </c>
      <c r="H1557" s="45">
        <v>0.15</v>
      </c>
      <c r="I1557" s="43" t="s">
        <v>1824</v>
      </c>
      <c r="J1557" s="43">
        <v>3393.88</v>
      </c>
    </row>
    <row r="1558" spans="1:10">
      <c r="A1558" s="43" t="s">
        <v>3382</v>
      </c>
      <c r="B1558" s="44">
        <v>45606</v>
      </c>
      <c r="C1558" s="43" t="s">
        <v>1516</v>
      </c>
      <c r="D1558" s="43" t="s">
        <v>1620</v>
      </c>
      <c r="E1558" s="43" t="s">
        <v>1752</v>
      </c>
      <c r="F1558" s="43">
        <v>1</v>
      </c>
      <c r="G1558" s="43">
        <v>887.38</v>
      </c>
      <c r="H1558" s="45">
        <v>0.01</v>
      </c>
      <c r="I1558" s="43" t="s">
        <v>1829</v>
      </c>
      <c r="J1558" s="43">
        <v>878.50620000000004</v>
      </c>
    </row>
    <row r="1559" spans="1:10">
      <c r="A1559" s="43" t="s">
        <v>3383</v>
      </c>
      <c r="B1559" s="44">
        <v>45524</v>
      </c>
      <c r="C1559" s="43" t="s">
        <v>984</v>
      </c>
      <c r="D1559" s="43" t="s">
        <v>1622</v>
      </c>
      <c r="E1559" s="43" t="s">
        <v>1794</v>
      </c>
      <c r="F1559" s="43">
        <v>4</v>
      </c>
      <c r="G1559" s="43">
        <v>332.97</v>
      </c>
      <c r="H1559" s="45">
        <v>0.28000000000000003</v>
      </c>
      <c r="I1559" s="43" t="s">
        <v>1824</v>
      </c>
      <c r="J1559" s="43">
        <v>958.95360000000005</v>
      </c>
    </row>
    <row r="1560" spans="1:10">
      <c r="A1560" s="43" t="s">
        <v>3384</v>
      </c>
      <c r="B1560" s="44">
        <v>45934</v>
      </c>
      <c r="C1560" s="43" t="s">
        <v>93</v>
      </c>
      <c r="D1560" s="43" t="s">
        <v>1640</v>
      </c>
      <c r="E1560" s="43" t="s">
        <v>1752</v>
      </c>
      <c r="F1560" s="43">
        <v>2</v>
      </c>
      <c r="G1560" s="43">
        <v>157.91</v>
      </c>
      <c r="H1560" s="45">
        <v>0.09</v>
      </c>
      <c r="I1560" s="43" t="s">
        <v>1829</v>
      </c>
      <c r="J1560" s="43">
        <v>287.39620000000002</v>
      </c>
    </row>
    <row r="1561" spans="1:10">
      <c r="A1561" s="43" t="s">
        <v>3385</v>
      </c>
      <c r="B1561" s="44">
        <v>45539</v>
      </c>
      <c r="C1561" s="43" t="s">
        <v>1115</v>
      </c>
      <c r="D1561" s="43" t="s">
        <v>1572</v>
      </c>
      <c r="E1561" s="43" t="s">
        <v>1810</v>
      </c>
      <c r="F1561" s="43">
        <v>1</v>
      </c>
      <c r="G1561" s="43">
        <v>548.15</v>
      </c>
      <c r="H1561" s="45">
        <v>0.11</v>
      </c>
      <c r="I1561" s="43" t="s">
        <v>1824</v>
      </c>
      <c r="J1561" s="43">
        <v>487.8535</v>
      </c>
    </row>
    <row r="1562" spans="1:10">
      <c r="A1562" s="43" t="s">
        <v>3386</v>
      </c>
      <c r="B1562" s="44">
        <v>45555</v>
      </c>
      <c r="C1562" s="43" t="s">
        <v>681</v>
      </c>
      <c r="D1562" s="43" t="s">
        <v>1644</v>
      </c>
      <c r="E1562" s="43" t="s">
        <v>1801</v>
      </c>
      <c r="F1562" s="43">
        <v>1</v>
      </c>
      <c r="G1562" s="43">
        <v>135.13</v>
      </c>
      <c r="H1562" s="45">
        <v>0.04</v>
      </c>
      <c r="I1562" s="43" t="s">
        <v>1824</v>
      </c>
      <c r="J1562" s="43">
        <v>129.72479999999999</v>
      </c>
    </row>
    <row r="1563" spans="1:10">
      <c r="A1563" s="43" t="s">
        <v>3387</v>
      </c>
      <c r="B1563" s="44">
        <v>45281</v>
      </c>
      <c r="C1563" s="43" t="s">
        <v>711</v>
      </c>
      <c r="D1563" s="43" t="s">
        <v>1660</v>
      </c>
      <c r="E1563" s="43" t="s">
        <v>1766</v>
      </c>
      <c r="F1563" s="43">
        <v>3</v>
      </c>
      <c r="G1563" s="43">
        <v>579.26</v>
      </c>
      <c r="H1563" s="45">
        <v>0.19</v>
      </c>
      <c r="I1563" s="43" t="s">
        <v>1824</v>
      </c>
      <c r="J1563" s="43">
        <v>1407.6017999999999</v>
      </c>
    </row>
    <row r="1564" spans="1:10">
      <c r="A1564" s="43" t="s">
        <v>3388</v>
      </c>
      <c r="B1564" s="44">
        <v>45582</v>
      </c>
      <c r="C1564" s="43" t="s">
        <v>1214</v>
      </c>
      <c r="D1564" s="43" t="s">
        <v>1582</v>
      </c>
      <c r="E1564" s="43" t="s">
        <v>1752</v>
      </c>
      <c r="F1564" s="43">
        <v>1</v>
      </c>
      <c r="G1564" s="43">
        <v>465.63</v>
      </c>
      <c r="H1564" s="45">
        <v>0.25</v>
      </c>
      <c r="I1564" s="43" t="s">
        <v>1824</v>
      </c>
      <c r="J1564" s="43">
        <v>349.22250000000003</v>
      </c>
    </row>
    <row r="1565" spans="1:10">
      <c r="A1565" s="43" t="s">
        <v>3389</v>
      </c>
      <c r="B1565" s="44">
        <v>45372</v>
      </c>
      <c r="C1565" s="43" t="s">
        <v>181</v>
      </c>
      <c r="D1565" s="43" t="s">
        <v>1700</v>
      </c>
      <c r="E1565" s="43" t="s">
        <v>1804</v>
      </c>
      <c r="F1565" s="43">
        <v>2</v>
      </c>
      <c r="G1565" s="43">
        <v>675.61</v>
      </c>
      <c r="H1565" s="45">
        <v>0.08</v>
      </c>
      <c r="I1565" s="43" t="s">
        <v>1829</v>
      </c>
      <c r="J1565" s="43">
        <v>1243.1224</v>
      </c>
    </row>
    <row r="1566" spans="1:10">
      <c r="A1566" s="43" t="s">
        <v>3390</v>
      </c>
      <c r="B1566" s="44">
        <v>45458</v>
      </c>
      <c r="C1566" s="43" t="s">
        <v>1292</v>
      </c>
      <c r="D1566" s="43" t="s">
        <v>1614</v>
      </c>
      <c r="E1566" s="43" t="s">
        <v>1776</v>
      </c>
      <c r="F1566" s="43">
        <v>1</v>
      </c>
      <c r="G1566" s="43">
        <v>718.99</v>
      </c>
      <c r="H1566" s="45">
        <v>0.08</v>
      </c>
      <c r="I1566" s="43" t="s">
        <v>1826</v>
      </c>
      <c r="J1566" s="43">
        <v>661.47080000000005</v>
      </c>
    </row>
    <row r="1567" spans="1:10">
      <c r="A1567" s="43" t="s">
        <v>3391</v>
      </c>
      <c r="B1567" s="44">
        <v>45943</v>
      </c>
      <c r="C1567" s="43" t="s">
        <v>1175</v>
      </c>
      <c r="D1567" s="43" t="s">
        <v>1576</v>
      </c>
      <c r="E1567" s="43" t="s">
        <v>1789</v>
      </c>
      <c r="F1567" s="43">
        <v>2</v>
      </c>
      <c r="G1567" s="43">
        <v>675.65</v>
      </c>
      <c r="H1567" s="45">
        <v>0.2</v>
      </c>
      <c r="I1567" s="43" t="s">
        <v>1829</v>
      </c>
      <c r="J1567" s="43">
        <v>1081.04</v>
      </c>
    </row>
    <row r="1568" spans="1:10">
      <c r="A1568" s="43" t="s">
        <v>3392</v>
      </c>
      <c r="B1568" s="44">
        <v>45374</v>
      </c>
      <c r="C1568" s="43" t="s">
        <v>1056</v>
      </c>
      <c r="D1568" s="43" t="s">
        <v>1738</v>
      </c>
      <c r="E1568" s="43" t="s">
        <v>1801</v>
      </c>
      <c r="F1568" s="43">
        <v>4</v>
      </c>
      <c r="G1568" s="43">
        <v>284.24</v>
      </c>
      <c r="H1568" s="45">
        <v>0.1</v>
      </c>
      <c r="I1568" s="43" t="s">
        <v>1824</v>
      </c>
      <c r="J1568" s="43">
        <v>1023.264</v>
      </c>
    </row>
    <row r="1569" spans="1:10">
      <c r="A1569" s="43" t="s">
        <v>3393</v>
      </c>
      <c r="B1569" s="44">
        <v>45374</v>
      </c>
      <c r="C1569" s="43" t="s">
        <v>693</v>
      </c>
      <c r="D1569" s="43" t="s">
        <v>1546</v>
      </c>
      <c r="E1569" s="43" t="s">
        <v>1766</v>
      </c>
      <c r="F1569" s="43">
        <v>1</v>
      </c>
      <c r="G1569" s="43">
        <v>94.26</v>
      </c>
      <c r="H1569" s="45">
        <v>0.18</v>
      </c>
      <c r="I1569" s="43" t="s">
        <v>1826</v>
      </c>
      <c r="J1569" s="43">
        <v>77.293200000000013</v>
      </c>
    </row>
    <row r="1570" spans="1:10">
      <c r="A1570" s="43" t="s">
        <v>3394</v>
      </c>
      <c r="B1570" s="44">
        <v>45789</v>
      </c>
      <c r="C1570" s="43" t="s">
        <v>1292</v>
      </c>
      <c r="D1570" s="43" t="s">
        <v>1557</v>
      </c>
      <c r="E1570" s="43" t="s">
        <v>1789</v>
      </c>
      <c r="F1570" s="43">
        <v>4</v>
      </c>
      <c r="G1570" s="43">
        <v>458.58</v>
      </c>
      <c r="H1570" s="45">
        <v>0.28999999999999998</v>
      </c>
      <c r="I1570" s="43" t="s">
        <v>1829</v>
      </c>
      <c r="J1570" s="43">
        <v>1302.3671999999999</v>
      </c>
    </row>
    <row r="1571" spans="1:10">
      <c r="A1571" s="43" t="s">
        <v>3395</v>
      </c>
      <c r="B1571" s="44">
        <v>45452</v>
      </c>
      <c r="C1571" s="43" t="s">
        <v>396</v>
      </c>
      <c r="D1571" s="43" t="s">
        <v>1678</v>
      </c>
      <c r="E1571" s="43" t="s">
        <v>1789</v>
      </c>
      <c r="F1571" s="43">
        <v>4</v>
      </c>
      <c r="G1571" s="43">
        <v>704.49</v>
      </c>
      <c r="H1571" s="45">
        <v>0.05</v>
      </c>
      <c r="I1571" s="43" t="s">
        <v>1829</v>
      </c>
      <c r="J1571" s="43">
        <v>2677.0619999999999</v>
      </c>
    </row>
    <row r="1572" spans="1:10">
      <c r="A1572" s="43" t="s">
        <v>3396</v>
      </c>
      <c r="B1572" s="44">
        <v>45284</v>
      </c>
      <c r="C1572" s="43" t="s">
        <v>130</v>
      </c>
      <c r="D1572" s="43" t="s">
        <v>1602</v>
      </c>
      <c r="E1572" s="43" t="s">
        <v>1813</v>
      </c>
      <c r="F1572" s="43">
        <v>4</v>
      </c>
      <c r="G1572" s="43">
        <v>822.32</v>
      </c>
      <c r="H1572" s="45">
        <v>0.26</v>
      </c>
      <c r="I1572" s="43" t="s">
        <v>1826</v>
      </c>
      <c r="J1572" s="43">
        <v>2434.0672</v>
      </c>
    </row>
    <row r="1573" spans="1:10">
      <c r="A1573" s="43" t="s">
        <v>3397</v>
      </c>
      <c r="B1573" s="44">
        <v>45325</v>
      </c>
      <c r="C1573" s="43" t="s">
        <v>785</v>
      </c>
      <c r="D1573" s="43" t="s">
        <v>1551</v>
      </c>
      <c r="E1573" s="43" t="s">
        <v>1797</v>
      </c>
      <c r="F1573" s="43">
        <v>4</v>
      </c>
      <c r="G1573" s="43">
        <v>785.41</v>
      </c>
      <c r="H1573" s="45">
        <v>0.13</v>
      </c>
      <c r="I1573" s="43" t="s">
        <v>1829</v>
      </c>
      <c r="J1573" s="43">
        <v>2733.2267999999999</v>
      </c>
    </row>
    <row r="1574" spans="1:10">
      <c r="A1574" s="43" t="s">
        <v>3398</v>
      </c>
      <c r="B1574" s="44">
        <v>45465</v>
      </c>
      <c r="C1574" s="43" t="s">
        <v>127</v>
      </c>
      <c r="D1574" s="43" t="s">
        <v>1626</v>
      </c>
      <c r="E1574" s="43" t="s">
        <v>1799</v>
      </c>
      <c r="F1574" s="43">
        <v>1</v>
      </c>
      <c r="G1574" s="43">
        <v>405.8</v>
      </c>
      <c r="H1574" s="45">
        <v>0.11</v>
      </c>
      <c r="I1574" s="43" t="s">
        <v>1826</v>
      </c>
      <c r="J1574" s="43">
        <v>361.16199999999998</v>
      </c>
    </row>
    <row r="1575" spans="1:10">
      <c r="A1575" s="43" t="s">
        <v>3399</v>
      </c>
      <c r="B1575" s="44">
        <v>45612</v>
      </c>
      <c r="C1575" s="43" t="s">
        <v>1343</v>
      </c>
      <c r="D1575" s="43" t="s">
        <v>1730</v>
      </c>
      <c r="E1575" s="43" t="s">
        <v>1786</v>
      </c>
      <c r="F1575" s="43">
        <v>2</v>
      </c>
      <c r="G1575" s="43">
        <v>976.83</v>
      </c>
      <c r="H1575" s="45">
        <v>0.1</v>
      </c>
      <c r="I1575" s="43" t="s">
        <v>1826</v>
      </c>
      <c r="J1575" s="43">
        <v>1758.2940000000001</v>
      </c>
    </row>
    <row r="1576" spans="1:10">
      <c r="A1576" s="43" t="s">
        <v>3400</v>
      </c>
      <c r="B1576" s="44">
        <v>45472</v>
      </c>
      <c r="C1576" s="43" t="s">
        <v>869</v>
      </c>
      <c r="D1576" s="43" t="s">
        <v>1676</v>
      </c>
      <c r="E1576" s="43" t="s">
        <v>1761</v>
      </c>
      <c r="F1576" s="43">
        <v>1</v>
      </c>
      <c r="G1576" s="43">
        <v>644.15</v>
      </c>
      <c r="H1576" s="45">
        <v>0.06</v>
      </c>
      <c r="I1576" s="43" t="s">
        <v>1824</v>
      </c>
      <c r="J1576" s="43">
        <v>605.50099999999998</v>
      </c>
    </row>
    <row r="1577" spans="1:10">
      <c r="A1577" s="43" t="s">
        <v>3401</v>
      </c>
      <c r="B1577" s="44">
        <v>45897</v>
      </c>
      <c r="C1577" s="43" t="s">
        <v>1059</v>
      </c>
      <c r="D1577" s="43" t="s">
        <v>1682</v>
      </c>
      <c r="E1577" s="43" t="s">
        <v>1797</v>
      </c>
      <c r="F1577" s="43">
        <v>1</v>
      </c>
      <c r="G1577" s="43">
        <v>470.55</v>
      </c>
      <c r="H1577" s="45">
        <v>0.23</v>
      </c>
      <c r="I1577" s="43" t="s">
        <v>1826</v>
      </c>
      <c r="J1577" s="43">
        <v>362.32350000000002</v>
      </c>
    </row>
    <row r="1578" spans="1:10">
      <c r="A1578" s="43" t="s">
        <v>3402</v>
      </c>
      <c r="B1578" s="44">
        <v>45241</v>
      </c>
      <c r="C1578" s="43" t="s">
        <v>1472</v>
      </c>
      <c r="D1578" s="43" t="s">
        <v>1560</v>
      </c>
      <c r="E1578" s="43" t="s">
        <v>1776</v>
      </c>
      <c r="F1578" s="43">
        <v>3</v>
      </c>
      <c r="G1578" s="43">
        <v>598.82000000000005</v>
      </c>
      <c r="H1578" s="45">
        <v>0.19</v>
      </c>
      <c r="I1578" s="43" t="s">
        <v>1829</v>
      </c>
      <c r="J1578" s="43">
        <v>1455.1325999999999</v>
      </c>
    </row>
    <row r="1579" spans="1:10">
      <c r="A1579" s="43" t="s">
        <v>3403</v>
      </c>
      <c r="B1579" s="44">
        <v>45851</v>
      </c>
      <c r="C1579" s="43" t="s">
        <v>360</v>
      </c>
      <c r="D1579" s="43" t="s">
        <v>1588</v>
      </c>
      <c r="E1579" s="43" t="s">
        <v>1794</v>
      </c>
      <c r="F1579" s="43">
        <v>4</v>
      </c>
      <c r="G1579" s="43">
        <v>659.17</v>
      </c>
      <c r="H1579" s="45">
        <v>0.12</v>
      </c>
      <c r="I1579" s="43" t="s">
        <v>1824</v>
      </c>
      <c r="J1579" s="43">
        <v>2320.2784000000001</v>
      </c>
    </row>
    <row r="1580" spans="1:10">
      <c r="A1580" s="43" t="s">
        <v>3404</v>
      </c>
      <c r="B1580" s="44">
        <v>45572</v>
      </c>
      <c r="C1580" s="43" t="s">
        <v>369</v>
      </c>
      <c r="D1580" s="43" t="s">
        <v>1640</v>
      </c>
      <c r="E1580" s="43" t="s">
        <v>1757</v>
      </c>
      <c r="F1580" s="43">
        <v>2</v>
      </c>
      <c r="G1580" s="43">
        <v>216.02</v>
      </c>
      <c r="H1580" s="45">
        <v>0.25</v>
      </c>
      <c r="I1580" s="43" t="s">
        <v>1824</v>
      </c>
      <c r="J1580" s="43">
        <v>324.02999999999997</v>
      </c>
    </row>
    <row r="1581" spans="1:10">
      <c r="A1581" s="43" t="s">
        <v>3405</v>
      </c>
      <c r="B1581" s="44">
        <v>45774</v>
      </c>
      <c r="C1581" s="43" t="s">
        <v>124</v>
      </c>
      <c r="D1581" s="43" t="s">
        <v>1610</v>
      </c>
      <c r="E1581" s="43" t="s">
        <v>1789</v>
      </c>
      <c r="F1581" s="43">
        <v>2</v>
      </c>
      <c r="G1581" s="43">
        <v>613.47</v>
      </c>
      <c r="H1581" s="45">
        <v>0.02</v>
      </c>
      <c r="I1581" s="43" t="s">
        <v>1826</v>
      </c>
      <c r="J1581" s="43">
        <v>1202.4012</v>
      </c>
    </row>
    <row r="1582" spans="1:10">
      <c r="A1582" s="43" t="s">
        <v>3406</v>
      </c>
      <c r="B1582" s="44">
        <v>45921</v>
      </c>
      <c r="C1582" s="43" t="s">
        <v>350</v>
      </c>
      <c r="D1582" s="43" t="s">
        <v>1664</v>
      </c>
      <c r="E1582" s="43" t="s">
        <v>1794</v>
      </c>
      <c r="F1582" s="43">
        <v>2</v>
      </c>
      <c r="G1582" s="43">
        <v>485.17</v>
      </c>
      <c r="H1582" s="45">
        <v>0.11</v>
      </c>
      <c r="I1582" s="43" t="s">
        <v>1826</v>
      </c>
      <c r="J1582" s="43">
        <v>863.60260000000005</v>
      </c>
    </row>
    <row r="1583" spans="1:10">
      <c r="A1583" s="43" t="s">
        <v>3407</v>
      </c>
      <c r="B1583" s="44">
        <v>45268</v>
      </c>
      <c r="C1583" s="43" t="s">
        <v>969</v>
      </c>
      <c r="D1583" s="43" t="s">
        <v>1640</v>
      </c>
      <c r="E1583" s="43" t="s">
        <v>1789</v>
      </c>
      <c r="F1583" s="43">
        <v>1</v>
      </c>
      <c r="G1583" s="43">
        <v>209.7</v>
      </c>
      <c r="H1583" s="45">
        <v>0.2</v>
      </c>
      <c r="I1583" s="43" t="s">
        <v>1826</v>
      </c>
      <c r="J1583" s="43">
        <v>167.76</v>
      </c>
    </row>
    <row r="1584" spans="1:10">
      <c r="A1584" s="43" t="s">
        <v>3408</v>
      </c>
      <c r="B1584" s="44">
        <v>45402</v>
      </c>
      <c r="C1584" s="43" t="s">
        <v>1026</v>
      </c>
      <c r="D1584" s="43" t="s">
        <v>1732</v>
      </c>
      <c r="E1584" s="43" t="s">
        <v>1752</v>
      </c>
      <c r="F1584" s="43">
        <v>1</v>
      </c>
      <c r="G1584" s="43">
        <v>681.47</v>
      </c>
      <c r="H1584" s="45">
        <v>0.15</v>
      </c>
      <c r="I1584" s="43" t="s">
        <v>1824</v>
      </c>
      <c r="J1584" s="43">
        <v>579.24950000000001</v>
      </c>
    </row>
    <row r="1585" spans="1:10">
      <c r="A1585" s="43" t="s">
        <v>3409</v>
      </c>
      <c r="B1585" s="44">
        <v>45667</v>
      </c>
      <c r="C1585" s="43" t="s">
        <v>1362</v>
      </c>
      <c r="D1585" s="43" t="s">
        <v>1700</v>
      </c>
      <c r="E1585" s="43" t="s">
        <v>1807</v>
      </c>
      <c r="F1585" s="43">
        <v>2</v>
      </c>
      <c r="G1585" s="43">
        <v>877.21</v>
      </c>
      <c r="H1585" s="45">
        <v>0.1</v>
      </c>
      <c r="I1585" s="43" t="s">
        <v>1824</v>
      </c>
      <c r="J1585" s="43">
        <v>1578.9780000000001</v>
      </c>
    </row>
    <row r="1586" spans="1:10">
      <c r="A1586" s="43" t="s">
        <v>3410</v>
      </c>
      <c r="B1586" s="44">
        <v>45902</v>
      </c>
      <c r="C1586" s="43" t="s">
        <v>1002</v>
      </c>
      <c r="D1586" s="43" t="s">
        <v>1704</v>
      </c>
      <c r="E1586" s="43" t="s">
        <v>1773</v>
      </c>
      <c r="F1586" s="43">
        <v>2</v>
      </c>
      <c r="G1586" s="43">
        <v>479.77</v>
      </c>
      <c r="H1586" s="45">
        <v>0.21</v>
      </c>
      <c r="I1586" s="43" t="s">
        <v>1826</v>
      </c>
      <c r="J1586" s="43">
        <v>758.03660000000002</v>
      </c>
    </row>
    <row r="1587" spans="1:10">
      <c r="A1587" s="43" t="s">
        <v>3411</v>
      </c>
      <c r="B1587" s="44">
        <v>45589</v>
      </c>
      <c r="C1587" s="43" t="s">
        <v>1014</v>
      </c>
      <c r="D1587" s="43" t="s">
        <v>1714</v>
      </c>
      <c r="E1587" s="43" t="s">
        <v>1801</v>
      </c>
      <c r="F1587" s="43">
        <v>1</v>
      </c>
      <c r="G1587" s="43">
        <v>140.72</v>
      </c>
      <c r="H1587" s="45">
        <v>0</v>
      </c>
      <c r="I1587" s="43" t="s">
        <v>1829</v>
      </c>
      <c r="J1587" s="43">
        <v>140.72</v>
      </c>
    </row>
    <row r="1588" spans="1:10">
      <c r="A1588" s="43" t="s">
        <v>3412</v>
      </c>
      <c r="B1588" s="44">
        <v>45668</v>
      </c>
      <c r="C1588" s="43" t="s">
        <v>114</v>
      </c>
      <c r="D1588" s="43" t="s">
        <v>1586</v>
      </c>
      <c r="E1588" s="43" t="s">
        <v>1776</v>
      </c>
      <c r="F1588" s="43">
        <v>2</v>
      </c>
      <c r="G1588" s="43">
        <v>764.25</v>
      </c>
      <c r="H1588" s="45">
        <v>0.23</v>
      </c>
      <c r="I1588" s="43" t="s">
        <v>1826</v>
      </c>
      <c r="J1588" s="43">
        <v>1176.9449999999999</v>
      </c>
    </row>
    <row r="1589" spans="1:10">
      <c r="A1589" s="43" t="s">
        <v>3413</v>
      </c>
      <c r="B1589" s="44">
        <v>45300</v>
      </c>
      <c r="C1589" s="43" t="s">
        <v>719</v>
      </c>
      <c r="D1589" s="43" t="s">
        <v>1714</v>
      </c>
      <c r="E1589" s="43" t="s">
        <v>1773</v>
      </c>
      <c r="F1589" s="43">
        <v>3</v>
      </c>
      <c r="G1589" s="43">
        <v>107.8</v>
      </c>
      <c r="H1589" s="45">
        <v>0.28999999999999998</v>
      </c>
      <c r="I1589" s="43" t="s">
        <v>1826</v>
      </c>
      <c r="J1589" s="43">
        <v>229.614</v>
      </c>
    </row>
    <row r="1590" spans="1:10">
      <c r="A1590" s="43" t="s">
        <v>3414</v>
      </c>
      <c r="B1590" s="44">
        <v>45757</v>
      </c>
      <c r="C1590" s="43" t="s">
        <v>496</v>
      </c>
      <c r="D1590" s="43" t="s">
        <v>1592</v>
      </c>
      <c r="E1590" s="43" t="s">
        <v>1782</v>
      </c>
      <c r="F1590" s="43">
        <v>4</v>
      </c>
      <c r="G1590" s="43">
        <v>565.37</v>
      </c>
      <c r="H1590" s="45">
        <v>7.0000000000000007E-2</v>
      </c>
      <c r="I1590" s="43" t="s">
        <v>1826</v>
      </c>
      <c r="J1590" s="43">
        <v>2103.1763999999998</v>
      </c>
    </row>
    <row r="1591" spans="1:10">
      <c r="A1591" s="43" t="s">
        <v>3415</v>
      </c>
      <c r="B1591" s="44">
        <v>45235</v>
      </c>
      <c r="C1591" s="43" t="s">
        <v>137</v>
      </c>
      <c r="D1591" s="43" t="s">
        <v>1620</v>
      </c>
      <c r="E1591" s="43" t="s">
        <v>1769</v>
      </c>
      <c r="F1591" s="43">
        <v>3</v>
      </c>
      <c r="G1591" s="43">
        <v>811.45</v>
      </c>
      <c r="H1591" s="45">
        <v>0.26</v>
      </c>
      <c r="I1591" s="43" t="s">
        <v>1824</v>
      </c>
      <c r="J1591" s="43">
        <v>1801.4190000000001</v>
      </c>
    </row>
    <row r="1592" spans="1:10">
      <c r="A1592" s="43" t="s">
        <v>3416</v>
      </c>
      <c r="B1592" s="44">
        <v>45749</v>
      </c>
      <c r="C1592" s="43" t="s">
        <v>1275</v>
      </c>
      <c r="D1592" s="43" t="s">
        <v>1614</v>
      </c>
      <c r="E1592" s="43" t="s">
        <v>1813</v>
      </c>
      <c r="F1592" s="43">
        <v>4</v>
      </c>
      <c r="G1592" s="43">
        <v>62.25</v>
      </c>
      <c r="H1592" s="45">
        <v>0.11</v>
      </c>
      <c r="I1592" s="43" t="s">
        <v>1826</v>
      </c>
      <c r="J1592" s="43">
        <v>221.61</v>
      </c>
    </row>
    <row r="1593" spans="1:10">
      <c r="A1593" s="43" t="s">
        <v>3417</v>
      </c>
      <c r="B1593" s="44">
        <v>45807</v>
      </c>
      <c r="C1593" s="43" t="s">
        <v>107</v>
      </c>
      <c r="D1593" s="43" t="s">
        <v>1738</v>
      </c>
      <c r="E1593" s="43" t="s">
        <v>1789</v>
      </c>
      <c r="F1593" s="43">
        <v>1</v>
      </c>
      <c r="G1593" s="43">
        <v>749.78</v>
      </c>
      <c r="H1593" s="45">
        <v>0.03</v>
      </c>
      <c r="I1593" s="43" t="s">
        <v>1824</v>
      </c>
      <c r="J1593" s="43">
        <v>727.28659999999991</v>
      </c>
    </row>
    <row r="1594" spans="1:10">
      <c r="A1594" s="43" t="s">
        <v>3418</v>
      </c>
      <c r="B1594" s="44">
        <v>45496</v>
      </c>
      <c r="C1594" s="43" t="s">
        <v>1098</v>
      </c>
      <c r="D1594" s="43" t="s">
        <v>1666</v>
      </c>
      <c r="E1594" s="43" t="s">
        <v>1773</v>
      </c>
      <c r="F1594" s="43">
        <v>3</v>
      </c>
      <c r="G1594" s="43">
        <v>630.28</v>
      </c>
      <c r="H1594" s="45">
        <v>7.0000000000000007E-2</v>
      </c>
      <c r="I1594" s="43" t="s">
        <v>1829</v>
      </c>
      <c r="J1594" s="43">
        <v>1758.4811999999999</v>
      </c>
    </row>
    <row r="1595" spans="1:10">
      <c r="A1595" s="43" t="s">
        <v>3419</v>
      </c>
      <c r="B1595" s="44">
        <v>45355</v>
      </c>
      <c r="C1595" s="43" t="s">
        <v>484</v>
      </c>
      <c r="D1595" s="43" t="s">
        <v>1608</v>
      </c>
      <c r="E1595" s="43" t="s">
        <v>1804</v>
      </c>
      <c r="F1595" s="43">
        <v>1</v>
      </c>
      <c r="G1595" s="43">
        <v>101.84</v>
      </c>
      <c r="H1595" s="45">
        <v>0.17</v>
      </c>
      <c r="I1595" s="43" t="s">
        <v>1824</v>
      </c>
      <c r="J1595" s="43">
        <v>84.527199999999993</v>
      </c>
    </row>
    <row r="1596" spans="1:10">
      <c r="A1596" s="43" t="s">
        <v>3420</v>
      </c>
      <c r="B1596" s="44">
        <v>45256</v>
      </c>
      <c r="C1596" s="43" t="s">
        <v>208</v>
      </c>
      <c r="D1596" s="43" t="s">
        <v>1596</v>
      </c>
      <c r="E1596" s="43" t="s">
        <v>1810</v>
      </c>
      <c r="F1596" s="43">
        <v>4</v>
      </c>
      <c r="G1596" s="43">
        <v>641.45000000000005</v>
      </c>
      <c r="H1596" s="45">
        <v>0.16</v>
      </c>
      <c r="I1596" s="43" t="s">
        <v>1829</v>
      </c>
      <c r="J1596" s="43">
        <v>2155.2719999999999</v>
      </c>
    </row>
    <row r="1597" spans="1:10">
      <c r="A1597" s="43" t="s">
        <v>3421</v>
      </c>
      <c r="B1597" s="44">
        <v>45849</v>
      </c>
      <c r="C1597" s="43" t="s">
        <v>1452</v>
      </c>
      <c r="D1597" s="43" t="s">
        <v>1634</v>
      </c>
      <c r="E1597" s="43" t="s">
        <v>1757</v>
      </c>
      <c r="F1597" s="43">
        <v>1</v>
      </c>
      <c r="G1597" s="43">
        <v>135.87</v>
      </c>
      <c r="H1597" s="45">
        <v>0.23</v>
      </c>
      <c r="I1597" s="43" t="s">
        <v>1826</v>
      </c>
      <c r="J1597" s="43">
        <v>104.6199</v>
      </c>
    </row>
    <row r="1598" spans="1:10">
      <c r="A1598" s="43" t="s">
        <v>3422</v>
      </c>
      <c r="B1598" s="44">
        <v>45344</v>
      </c>
      <c r="C1598" s="43" t="s">
        <v>341</v>
      </c>
      <c r="D1598" s="43" t="s">
        <v>1590</v>
      </c>
      <c r="E1598" s="43" t="s">
        <v>1776</v>
      </c>
      <c r="F1598" s="43">
        <v>1</v>
      </c>
      <c r="G1598" s="43">
        <v>388.35</v>
      </c>
      <c r="H1598" s="45">
        <v>0.01</v>
      </c>
      <c r="I1598" s="43" t="s">
        <v>1826</v>
      </c>
      <c r="J1598" s="43">
        <v>384.4665</v>
      </c>
    </row>
    <row r="1599" spans="1:10">
      <c r="A1599" s="43" t="s">
        <v>3423</v>
      </c>
      <c r="B1599" s="44">
        <v>45367</v>
      </c>
      <c r="C1599" s="43" t="s">
        <v>1495</v>
      </c>
      <c r="D1599" s="43" t="s">
        <v>1624</v>
      </c>
      <c r="E1599" s="43" t="s">
        <v>1786</v>
      </c>
      <c r="F1599" s="43">
        <v>2</v>
      </c>
      <c r="G1599" s="43">
        <v>999.08</v>
      </c>
      <c r="H1599" s="45">
        <v>0.3</v>
      </c>
      <c r="I1599" s="43" t="s">
        <v>1826</v>
      </c>
      <c r="J1599" s="43">
        <v>1398.712</v>
      </c>
    </row>
    <row r="1600" spans="1:10">
      <c r="A1600" s="43" t="s">
        <v>3424</v>
      </c>
      <c r="B1600" s="44">
        <v>45887</v>
      </c>
      <c r="C1600" s="43" t="s">
        <v>565</v>
      </c>
      <c r="D1600" s="43" t="s">
        <v>1624</v>
      </c>
      <c r="E1600" s="43" t="s">
        <v>1807</v>
      </c>
      <c r="F1600" s="43">
        <v>3</v>
      </c>
      <c r="G1600" s="43">
        <v>453.19</v>
      </c>
      <c r="H1600" s="45">
        <v>0.08</v>
      </c>
      <c r="I1600" s="43" t="s">
        <v>1829</v>
      </c>
      <c r="J1600" s="43">
        <v>1250.8044</v>
      </c>
    </row>
    <row r="1601" spans="1:10">
      <c r="A1601" s="43" t="s">
        <v>3425</v>
      </c>
      <c r="B1601" s="44">
        <v>45567</v>
      </c>
      <c r="C1601" s="43" t="s">
        <v>755</v>
      </c>
      <c r="D1601" s="43" t="s">
        <v>1708</v>
      </c>
      <c r="E1601" s="43" t="s">
        <v>1789</v>
      </c>
      <c r="F1601" s="43">
        <v>2</v>
      </c>
      <c r="G1601" s="43">
        <v>61.31</v>
      </c>
      <c r="H1601" s="45">
        <v>0.15</v>
      </c>
      <c r="I1601" s="43" t="s">
        <v>1829</v>
      </c>
      <c r="J1601" s="43">
        <v>104.227</v>
      </c>
    </row>
    <row r="1602" spans="1:10">
      <c r="A1602" s="43" t="s">
        <v>3426</v>
      </c>
      <c r="B1602" s="44">
        <v>45223</v>
      </c>
      <c r="C1602" s="43" t="s">
        <v>1074</v>
      </c>
      <c r="D1602" s="43" t="s">
        <v>1710</v>
      </c>
      <c r="E1602" s="43" t="s">
        <v>1789</v>
      </c>
      <c r="F1602" s="43">
        <v>2</v>
      </c>
      <c r="G1602" s="43">
        <v>870.13</v>
      </c>
      <c r="H1602" s="45">
        <v>0.23</v>
      </c>
      <c r="I1602" s="43" t="s">
        <v>1824</v>
      </c>
      <c r="J1602" s="43">
        <v>1340.0001999999999</v>
      </c>
    </row>
    <row r="1603" spans="1:10">
      <c r="A1603" s="43" t="s">
        <v>3427</v>
      </c>
      <c r="B1603" s="44">
        <v>45664</v>
      </c>
      <c r="C1603" s="43" t="s">
        <v>247</v>
      </c>
      <c r="D1603" s="43" t="s">
        <v>1578</v>
      </c>
      <c r="E1603" s="43" t="s">
        <v>1813</v>
      </c>
      <c r="F1603" s="43">
        <v>1</v>
      </c>
      <c r="G1603" s="43">
        <v>336.51</v>
      </c>
      <c r="H1603" s="45">
        <v>0.11</v>
      </c>
      <c r="I1603" s="43" t="s">
        <v>1826</v>
      </c>
      <c r="J1603" s="43">
        <v>299.4939</v>
      </c>
    </row>
    <row r="1604" spans="1:10">
      <c r="A1604" s="43" t="s">
        <v>3428</v>
      </c>
      <c r="B1604" s="44">
        <v>45313</v>
      </c>
      <c r="C1604" s="43" t="s">
        <v>598</v>
      </c>
      <c r="D1604" s="43" t="s">
        <v>1682</v>
      </c>
      <c r="E1604" s="43" t="s">
        <v>1752</v>
      </c>
      <c r="F1604" s="43">
        <v>1</v>
      </c>
      <c r="G1604" s="43">
        <v>305.70999999999998</v>
      </c>
      <c r="H1604" s="45">
        <v>0.26</v>
      </c>
      <c r="I1604" s="43" t="s">
        <v>1829</v>
      </c>
      <c r="J1604" s="43">
        <v>226.22540000000001</v>
      </c>
    </row>
    <row r="1605" spans="1:10">
      <c r="A1605" s="43" t="s">
        <v>3429</v>
      </c>
      <c r="B1605" s="44">
        <v>45224</v>
      </c>
      <c r="C1605" s="43" t="s">
        <v>419</v>
      </c>
      <c r="D1605" s="43" t="s">
        <v>1568</v>
      </c>
      <c r="E1605" s="43" t="s">
        <v>1810</v>
      </c>
      <c r="F1605" s="43">
        <v>2</v>
      </c>
      <c r="G1605" s="43">
        <v>635.39</v>
      </c>
      <c r="H1605" s="45">
        <v>0.28999999999999998</v>
      </c>
      <c r="I1605" s="43" t="s">
        <v>1829</v>
      </c>
      <c r="J1605" s="43">
        <v>902.25379999999996</v>
      </c>
    </row>
    <row r="1606" spans="1:10">
      <c r="A1606" s="43" t="s">
        <v>3430</v>
      </c>
      <c r="B1606" s="44">
        <v>45491</v>
      </c>
      <c r="C1606" s="43" t="s">
        <v>405</v>
      </c>
      <c r="D1606" s="43" t="s">
        <v>1732</v>
      </c>
      <c r="E1606" s="43" t="s">
        <v>1813</v>
      </c>
      <c r="F1606" s="43">
        <v>2</v>
      </c>
      <c r="G1606" s="43">
        <v>253.87</v>
      </c>
      <c r="H1606" s="45">
        <v>0.23</v>
      </c>
      <c r="I1606" s="43" t="s">
        <v>1829</v>
      </c>
      <c r="J1606" s="43">
        <v>390.95979999999997</v>
      </c>
    </row>
    <row r="1607" spans="1:10">
      <c r="A1607" s="43" t="s">
        <v>3431</v>
      </c>
      <c r="B1607" s="44">
        <v>45472</v>
      </c>
      <c r="C1607" s="43" t="s">
        <v>1489</v>
      </c>
      <c r="D1607" s="43" t="s">
        <v>1700</v>
      </c>
      <c r="E1607" s="43" t="s">
        <v>1807</v>
      </c>
      <c r="F1607" s="43">
        <v>3</v>
      </c>
      <c r="G1607" s="43">
        <v>915.81</v>
      </c>
      <c r="H1607" s="45">
        <v>0.17</v>
      </c>
      <c r="I1607" s="43" t="s">
        <v>1829</v>
      </c>
      <c r="J1607" s="43">
        <v>2280.3669</v>
      </c>
    </row>
    <row r="1608" spans="1:10">
      <c r="A1608" s="43" t="s">
        <v>3432</v>
      </c>
      <c r="B1608" s="44">
        <v>45795</v>
      </c>
      <c r="C1608" s="43" t="s">
        <v>681</v>
      </c>
      <c r="D1608" s="43" t="s">
        <v>1632</v>
      </c>
      <c r="E1608" s="43" t="s">
        <v>1782</v>
      </c>
      <c r="F1608" s="43">
        <v>3</v>
      </c>
      <c r="G1608" s="43">
        <v>779.5</v>
      </c>
      <c r="H1608" s="45">
        <v>0.02</v>
      </c>
      <c r="I1608" s="43" t="s">
        <v>1824</v>
      </c>
      <c r="J1608" s="43">
        <v>2291.73</v>
      </c>
    </row>
    <row r="1609" spans="1:10">
      <c r="A1609" s="43" t="s">
        <v>3433</v>
      </c>
      <c r="B1609" s="44">
        <v>45470</v>
      </c>
      <c r="C1609" s="43" t="s">
        <v>1446</v>
      </c>
      <c r="D1609" s="43" t="s">
        <v>1670</v>
      </c>
      <c r="E1609" s="43" t="s">
        <v>1804</v>
      </c>
      <c r="F1609" s="43">
        <v>2</v>
      </c>
      <c r="G1609" s="43">
        <v>780.57</v>
      </c>
      <c r="H1609" s="45">
        <v>0.26</v>
      </c>
      <c r="I1609" s="43" t="s">
        <v>1824</v>
      </c>
      <c r="J1609" s="43">
        <v>1155.2436</v>
      </c>
    </row>
    <row r="1610" spans="1:10">
      <c r="A1610" s="43" t="s">
        <v>3434</v>
      </c>
      <c r="B1610" s="44">
        <v>45390</v>
      </c>
      <c r="C1610" s="43" t="s">
        <v>1196</v>
      </c>
      <c r="D1610" s="43" t="s">
        <v>1738</v>
      </c>
      <c r="E1610" s="43" t="s">
        <v>1813</v>
      </c>
      <c r="F1610" s="43">
        <v>1</v>
      </c>
      <c r="G1610" s="43">
        <v>511.35</v>
      </c>
      <c r="H1610" s="45">
        <v>0</v>
      </c>
      <c r="I1610" s="43" t="s">
        <v>1824</v>
      </c>
      <c r="J1610" s="43">
        <v>511.35</v>
      </c>
    </row>
    <row r="1611" spans="1:10">
      <c r="A1611" s="43" t="s">
        <v>3435</v>
      </c>
      <c r="B1611" s="44">
        <v>45803</v>
      </c>
      <c r="C1611" s="43" t="s">
        <v>75</v>
      </c>
      <c r="D1611" s="43" t="s">
        <v>1742</v>
      </c>
      <c r="E1611" s="43" t="s">
        <v>1766</v>
      </c>
      <c r="F1611" s="43">
        <v>4</v>
      </c>
      <c r="G1611" s="43">
        <v>44.07</v>
      </c>
      <c r="H1611" s="45">
        <v>0.28999999999999998</v>
      </c>
      <c r="I1611" s="43" t="s">
        <v>1829</v>
      </c>
      <c r="J1611" s="43">
        <v>125.1588</v>
      </c>
    </row>
    <row r="1612" spans="1:10">
      <c r="A1612" s="43" t="s">
        <v>3436</v>
      </c>
      <c r="B1612" s="44">
        <v>45320</v>
      </c>
      <c r="C1612" s="43" t="s">
        <v>646</v>
      </c>
      <c r="D1612" s="43" t="s">
        <v>1686</v>
      </c>
      <c r="E1612" s="43" t="s">
        <v>1792</v>
      </c>
      <c r="F1612" s="43">
        <v>2</v>
      </c>
      <c r="G1612" s="43">
        <v>895.92</v>
      </c>
      <c r="H1612" s="45">
        <v>0.15</v>
      </c>
      <c r="I1612" s="43" t="s">
        <v>1824</v>
      </c>
      <c r="J1612" s="43">
        <v>1523.0640000000001</v>
      </c>
    </row>
    <row r="1613" spans="1:10">
      <c r="A1613" s="43" t="s">
        <v>3437</v>
      </c>
      <c r="B1613" s="44">
        <v>45619</v>
      </c>
      <c r="C1613" s="43" t="s">
        <v>963</v>
      </c>
      <c r="D1613" s="43" t="s">
        <v>1654</v>
      </c>
      <c r="E1613" s="43" t="s">
        <v>1761</v>
      </c>
      <c r="F1613" s="43">
        <v>4</v>
      </c>
      <c r="G1613" s="43">
        <v>456.32</v>
      </c>
      <c r="H1613" s="45">
        <v>0.22</v>
      </c>
      <c r="I1613" s="43" t="s">
        <v>1829</v>
      </c>
      <c r="J1613" s="43">
        <v>1423.7184</v>
      </c>
    </row>
    <row r="1614" spans="1:10">
      <c r="A1614" s="43" t="s">
        <v>3438</v>
      </c>
      <c r="B1614" s="44">
        <v>45777</v>
      </c>
      <c r="C1614" s="43" t="s">
        <v>1304</v>
      </c>
      <c r="D1614" s="43" t="s">
        <v>1616</v>
      </c>
      <c r="E1614" s="43" t="s">
        <v>1752</v>
      </c>
      <c r="F1614" s="43">
        <v>1</v>
      </c>
      <c r="G1614" s="43">
        <v>905.5</v>
      </c>
      <c r="H1614" s="45">
        <v>0.28999999999999998</v>
      </c>
      <c r="I1614" s="43" t="s">
        <v>1829</v>
      </c>
      <c r="J1614" s="43">
        <v>642.90499999999997</v>
      </c>
    </row>
    <row r="1615" spans="1:10">
      <c r="A1615" s="43" t="s">
        <v>3439</v>
      </c>
      <c r="B1615" s="44">
        <v>45523</v>
      </c>
      <c r="C1615" s="43" t="s">
        <v>666</v>
      </c>
      <c r="D1615" s="43" t="s">
        <v>1580</v>
      </c>
      <c r="E1615" s="43" t="s">
        <v>1797</v>
      </c>
      <c r="F1615" s="43">
        <v>3</v>
      </c>
      <c r="G1615" s="43">
        <v>63.19</v>
      </c>
      <c r="H1615" s="45">
        <v>0.08</v>
      </c>
      <c r="I1615" s="43" t="s">
        <v>1824</v>
      </c>
      <c r="J1615" s="43">
        <v>174.40440000000001</v>
      </c>
    </row>
    <row r="1616" spans="1:10">
      <c r="A1616" s="43" t="s">
        <v>3440</v>
      </c>
      <c r="B1616" s="44">
        <v>45628</v>
      </c>
      <c r="C1616" s="43" t="s">
        <v>191</v>
      </c>
      <c r="D1616" s="43" t="s">
        <v>1688</v>
      </c>
      <c r="E1616" s="43" t="s">
        <v>1779</v>
      </c>
      <c r="F1616" s="43">
        <v>3</v>
      </c>
      <c r="G1616" s="43">
        <v>687.66</v>
      </c>
      <c r="H1616" s="45">
        <v>0.06</v>
      </c>
      <c r="I1616" s="43" t="s">
        <v>1826</v>
      </c>
      <c r="J1616" s="43">
        <v>1939.2012</v>
      </c>
    </row>
    <row r="1617" spans="1:10">
      <c r="A1617" s="43" t="s">
        <v>3441</v>
      </c>
      <c r="B1617" s="44">
        <v>45742</v>
      </c>
      <c r="C1617" s="43" t="s">
        <v>711</v>
      </c>
      <c r="D1617" s="43" t="s">
        <v>1634</v>
      </c>
      <c r="E1617" s="43" t="s">
        <v>1786</v>
      </c>
      <c r="F1617" s="43">
        <v>4</v>
      </c>
      <c r="G1617" s="43">
        <v>639.05999999999995</v>
      </c>
      <c r="H1617" s="45">
        <v>0.12</v>
      </c>
      <c r="I1617" s="43" t="s">
        <v>1826</v>
      </c>
      <c r="J1617" s="43">
        <v>2249.4911999999999</v>
      </c>
    </row>
    <row r="1618" spans="1:10">
      <c r="A1618" s="43" t="s">
        <v>3442</v>
      </c>
      <c r="B1618" s="44">
        <v>45456</v>
      </c>
      <c r="C1618" s="43" t="s">
        <v>247</v>
      </c>
      <c r="D1618" s="43" t="s">
        <v>1690</v>
      </c>
      <c r="E1618" s="43" t="s">
        <v>1779</v>
      </c>
      <c r="F1618" s="43">
        <v>1</v>
      </c>
      <c r="G1618" s="43">
        <v>475.15</v>
      </c>
      <c r="H1618" s="45">
        <v>0.04</v>
      </c>
      <c r="I1618" s="43" t="s">
        <v>1829</v>
      </c>
      <c r="J1618" s="43">
        <v>456.14399999999989</v>
      </c>
    </row>
    <row r="1619" spans="1:10">
      <c r="A1619" s="43" t="s">
        <v>3443</v>
      </c>
      <c r="B1619" s="44">
        <v>45534</v>
      </c>
      <c r="C1619" s="43" t="s">
        <v>625</v>
      </c>
      <c r="D1619" s="43" t="s">
        <v>1636</v>
      </c>
      <c r="E1619" s="43" t="s">
        <v>1776</v>
      </c>
      <c r="F1619" s="43">
        <v>1</v>
      </c>
      <c r="G1619" s="43">
        <v>62.38</v>
      </c>
      <c r="H1619" s="45">
        <v>0.08</v>
      </c>
      <c r="I1619" s="43" t="s">
        <v>1829</v>
      </c>
      <c r="J1619" s="43">
        <v>57.389600000000002</v>
      </c>
    </row>
    <row r="1620" spans="1:10">
      <c r="A1620" s="43" t="s">
        <v>3444</v>
      </c>
      <c r="B1620" s="44">
        <v>45375</v>
      </c>
      <c r="C1620" s="43" t="s">
        <v>1109</v>
      </c>
      <c r="D1620" s="43" t="s">
        <v>1578</v>
      </c>
      <c r="E1620" s="43" t="s">
        <v>1779</v>
      </c>
      <c r="F1620" s="43">
        <v>1</v>
      </c>
      <c r="G1620" s="43">
        <v>977.02</v>
      </c>
      <c r="H1620" s="45">
        <v>0.2</v>
      </c>
      <c r="I1620" s="43" t="s">
        <v>1829</v>
      </c>
      <c r="J1620" s="43">
        <v>781.61599999999999</v>
      </c>
    </row>
    <row r="1621" spans="1:10">
      <c r="A1621" s="43" t="s">
        <v>3445</v>
      </c>
      <c r="B1621" s="44">
        <v>45546</v>
      </c>
      <c r="C1621" s="43" t="s">
        <v>271</v>
      </c>
      <c r="D1621" s="43" t="s">
        <v>1714</v>
      </c>
      <c r="E1621" s="43" t="s">
        <v>1769</v>
      </c>
      <c r="F1621" s="43">
        <v>2</v>
      </c>
      <c r="G1621" s="43">
        <v>898.81</v>
      </c>
      <c r="H1621" s="45">
        <v>0.25</v>
      </c>
      <c r="I1621" s="43" t="s">
        <v>1824</v>
      </c>
      <c r="J1621" s="43">
        <v>1348.2149999999999</v>
      </c>
    </row>
    <row r="1622" spans="1:10">
      <c r="A1622" s="43" t="s">
        <v>3446</v>
      </c>
      <c r="B1622" s="44">
        <v>45769</v>
      </c>
      <c r="C1622" s="43" t="s">
        <v>1101</v>
      </c>
      <c r="D1622" s="43" t="s">
        <v>1662</v>
      </c>
      <c r="E1622" s="43" t="s">
        <v>1766</v>
      </c>
      <c r="F1622" s="43">
        <v>2</v>
      </c>
      <c r="G1622" s="43">
        <v>422.13</v>
      </c>
      <c r="H1622" s="45">
        <v>0.28000000000000003</v>
      </c>
      <c r="I1622" s="43" t="s">
        <v>1824</v>
      </c>
      <c r="J1622" s="43">
        <v>607.86720000000003</v>
      </c>
    </row>
    <row r="1623" spans="1:10">
      <c r="A1623" s="43" t="s">
        <v>3447</v>
      </c>
      <c r="B1623" s="44">
        <v>45524</v>
      </c>
      <c r="C1623" s="43" t="s">
        <v>191</v>
      </c>
      <c r="D1623" s="43" t="s">
        <v>1616</v>
      </c>
      <c r="E1623" s="43" t="s">
        <v>1792</v>
      </c>
      <c r="F1623" s="43">
        <v>1</v>
      </c>
      <c r="G1623" s="43">
        <v>324.56</v>
      </c>
      <c r="H1623" s="45">
        <v>0.03</v>
      </c>
      <c r="I1623" s="43" t="s">
        <v>1829</v>
      </c>
      <c r="J1623" s="43">
        <v>314.82319999999999</v>
      </c>
    </row>
    <row r="1624" spans="1:10">
      <c r="A1624" s="43" t="s">
        <v>3448</v>
      </c>
      <c r="B1624" s="44">
        <v>45531</v>
      </c>
      <c r="C1624" s="43" t="s">
        <v>1443</v>
      </c>
      <c r="D1624" s="43" t="s">
        <v>1658</v>
      </c>
      <c r="E1624" s="43" t="s">
        <v>1804</v>
      </c>
      <c r="F1624" s="43">
        <v>4</v>
      </c>
      <c r="G1624" s="43">
        <v>570.38</v>
      </c>
      <c r="H1624" s="45">
        <v>0.26</v>
      </c>
      <c r="I1624" s="43" t="s">
        <v>1826</v>
      </c>
      <c r="J1624" s="43">
        <v>1688.3248000000001</v>
      </c>
    </row>
    <row r="1625" spans="1:10">
      <c r="A1625" s="43" t="s">
        <v>3449</v>
      </c>
      <c r="B1625" s="44">
        <v>45479</v>
      </c>
      <c r="C1625" s="43" t="s">
        <v>1229</v>
      </c>
      <c r="D1625" s="43" t="s">
        <v>1616</v>
      </c>
      <c r="E1625" s="43" t="s">
        <v>1801</v>
      </c>
      <c r="F1625" s="43">
        <v>2</v>
      </c>
      <c r="G1625" s="43">
        <v>223.73</v>
      </c>
      <c r="H1625" s="45">
        <v>0.11</v>
      </c>
      <c r="I1625" s="43" t="s">
        <v>1826</v>
      </c>
      <c r="J1625" s="43">
        <v>398.23939999999999</v>
      </c>
    </row>
    <row r="1626" spans="1:10">
      <c r="A1626" s="43" t="s">
        <v>3450</v>
      </c>
      <c r="B1626" s="44">
        <v>45868</v>
      </c>
      <c r="C1626" s="43" t="s">
        <v>1101</v>
      </c>
      <c r="D1626" s="43" t="s">
        <v>1720</v>
      </c>
      <c r="E1626" s="43" t="s">
        <v>1804</v>
      </c>
      <c r="F1626" s="43">
        <v>4</v>
      </c>
      <c r="G1626" s="43">
        <v>164.93</v>
      </c>
      <c r="H1626" s="45">
        <v>0.11</v>
      </c>
      <c r="I1626" s="43" t="s">
        <v>1824</v>
      </c>
      <c r="J1626" s="43">
        <v>587.1508</v>
      </c>
    </row>
    <row r="1627" spans="1:10">
      <c r="A1627" s="43" t="s">
        <v>3451</v>
      </c>
      <c r="B1627" s="44">
        <v>45569</v>
      </c>
      <c r="C1627" s="43" t="s">
        <v>797</v>
      </c>
      <c r="D1627" s="43" t="s">
        <v>1578</v>
      </c>
      <c r="E1627" s="43" t="s">
        <v>1779</v>
      </c>
      <c r="F1627" s="43">
        <v>3</v>
      </c>
      <c r="G1627" s="43">
        <v>326.66000000000003</v>
      </c>
      <c r="H1627" s="45">
        <v>0.28000000000000003</v>
      </c>
      <c r="I1627" s="43" t="s">
        <v>1829</v>
      </c>
      <c r="J1627" s="43">
        <v>705.5856</v>
      </c>
    </row>
    <row r="1628" spans="1:10">
      <c r="A1628" s="43" t="s">
        <v>3452</v>
      </c>
      <c r="B1628" s="44">
        <v>45382</v>
      </c>
      <c r="C1628" s="43" t="s">
        <v>601</v>
      </c>
      <c r="D1628" s="43" t="s">
        <v>1546</v>
      </c>
      <c r="E1628" s="43" t="s">
        <v>1801</v>
      </c>
      <c r="F1628" s="43">
        <v>2</v>
      </c>
      <c r="G1628" s="43">
        <v>462.93</v>
      </c>
      <c r="H1628" s="45">
        <v>0.17</v>
      </c>
      <c r="I1628" s="43" t="s">
        <v>1826</v>
      </c>
      <c r="J1628" s="43">
        <v>768.46379999999999</v>
      </c>
    </row>
    <row r="1629" spans="1:10">
      <c r="A1629" s="43" t="s">
        <v>3453</v>
      </c>
      <c r="B1629" s="44">
        <v>45885</v>
      </c>
      <c r="C1629" s="43" t="s">
        <v>496</v>
      </c>
      <c r="D1629" s="43" t="s">
        <v>1543</v>
      </c>
      <c r="E1629" s="43" t="s">
        <v>1804</v>
      </c>
      <c r="F1629" s="43">
        <v>3</v>
      </c>
      <c r="G1629" s="43">
        <v>60.26</v>
      </c>
      <c r="H1629" s="45">
        <v>0.04</v>
      </c>
      <c r="I1629" s="43" t="s">
        <v>1824</v>
      </c>
      <c r="J1629" s="43">
        <v>173.5488</v>
      </c>
    </row>
    <row r="1630" spans="1:10">
      <c r="A1630" s="43" t="s">
        <v>3454</v>
      </c>
      <c r="B1630" s="44">
        <v>45829</v>
      </c>
      <c r="C1630" s="43" t="s">
        <v>261</v>
      </c>
      <c r="D1630" s="43" t="s">
        <v>1616</v>
      </c>
      <c r="E1630" s="43" t="s">
        <v>1786</v>
      </c>
      <c r="F1630" s="43">
        <v>3</v>
      </c>
      <c r="G1630" s="43">
        <v>109.5</v>
      </c>
      <c r="H1630" s="45">
        <v>0.06</v>
      </c>
      <c r="I1630" s="43" t="s">
        <v>1829</v>
      </c>
      <c r="J1630" s="43">
        <v>308.79000000000002</v>
      </c>
    </row>
    <row r="1631" spans="1:10">
      <c r="A1631" s="43" t="s">
        <v>3455</v>
      </c>
      <c r="B1631" s="44">
        <v>45721</v>
      </c>
      <c r="C1631" s="43" t="s">
        <v>1193</v>
      </c>
      <c r="D1631" s="43" t="s">
        <v>1688</v>
      </c>
      <c r="E1631" s="43" t="s">
        <v>1804</v>
      </c>
      <c r="F1631" s="43">
        <v>1</v>
      </c>
      <c r="G1631" s="43">
        <v>505.83</v>
      </c>
      <c r="H1631" s="45">
        <v>0.14000000000000001</v>
      </c>
      <c r="I1631" s="43" t="s">
        <v>1829</v>
      </c>
      <c r="J1631" s="43">
        <v>435.0138</v>
      </c>
    </row>
    <row r="1632" spans="1:10">
      <c r="A1632" s="43" t="s">
        <v>3456</v>
      </c>
      <c r="B1632" s="44">
        <v>45511</v>
      </c>
      <c r="C1632" s="43" t="s">
        <v>544</v>
      </c>
      <c r="D1632" s="43" t="s">
        <v>1744</v>
      </c>
      <c r="E1632" s="43" t="s">
        <v>1789</v>
      </c>
      <c r="F1632" s="43">
        <v>2</v>
      </c>
      <c r="G1632" s="43">
        <v>443.15</v>
      </c>
      <c r="H1632" s="45">
        <v>0.27</v>
      </c>
      <c r="I1632" s="43" t="s">
        <v>1826</v>
      </c>
      <c r="J1632" s="43">
        <v>646.99899999999991</v>
      </c>
    </row>
    <row r="1633" spans="1:10">
      <c r="A1633" s="43" t="s">
        <v>3457</v>
      </c>
      <c r="B1633" s="44">
        <v>45739</v>
      </c>
      <c r="C1633" s="43" t="s">
        <v>1527</v>
      </c>
      <c r="D1633" s="43" t="s">
        <v>1560</v>
      </c>
      <c r="E1633" s="43" t="s">
        <v>1779</v>
      </c>
      <c r="F1633" s="43">
        <v>2</v>
      </c>
      <c r="G1633" s="43">
        <v>784.26</v>
      </c>
      <c r="H1633" s="45">
        <v>0.23</v>
      </c>
      <c r="I1633" s="43" t="s">
        <v>1826</v>
      </c>
      <c r="J1633" s="43">
        <v>1207.7603999999999</v>
      </c>
    </row>
    <row r="1634" spans="1:10">
      <c r="A1634" s="43" t="s">
        <v>3458</v>
      </c>
      <c r="B1634" s="44">
        <v>45533</v>
      </c>
      <c r="C1634" s="43" t="s">
        <v>1405</v>
      </c>
      <c r="D1634" s="43" t="s">
        <v>1626</v>
      </c>
      <c r="E1634" s="43" t="s">
        <v>1792</v>
      </c>
      <c r="F1634" s="43">
        <v>3</v>
      </c>
      <c r="G1634" s="43">
        <v>590.30999999999995</v>
      </c>
      <c r="H1634" s="45">
        <v>0.17</v>
      </c>
      <c r="I1634" s="43" t="s">
        <v>1826</v>
      </c>
      <c r="J1634" s="43">
        <v>1469.8719000000001</v>
      </c>
    </row>
    <row r="1635" spans="1:10">
      <c r="A1635" s="43" t="s">
        <v>3459</v>
      </c>
      <c r="B1635" s="44">
        <v>45553</v>
      </c>
      <c r="C1635" s="43" t="s">
        <v>417</v>
      </c>
      <c r="D1635" s="43" t="s">
        <v>1686</v>
      </c>
      <c r="E1635" s="43" t="s">
        <v>1804</v>
      </c>
      <c r="F1635" s="43">
        <v>1</v>
      </c>
      <c r="G1635" s="43">
        <v>696.13</v>
      </c>
      <c r="H1635" s="45">
        <v>0.06</v>
      </c>
      <c r="I1635" s="43" t="s">
        <v>1829</v>
      </c>
      <c r="J1635" s="43">
        <v>654.36219999999992</v>
      </c>
    </row>
    <row r="1636" spans="1:10">
      <c r="A1636" s="43" t="s">
        <v>3460</v>
      </c>
      <c r="B1636" s="44">
        <v>45341</v>
      </c>
      <c r="C1636" s="43" t="s">
        <v>369</v>
      </c>
      <c r="D1636" s="43" t="s">
        <v>1650</v>
      </c>
      <c r="E1636" s="43" t="s">
        <v>1776</v>
      </c>
      <c r="F1636" s="43">
        <v>4</v>
      </c>
      <c r="G1636" s="43">
        <v>194.39</v>
      </c>
      <c r="H1636" s="45">
        <v>0.25</v>
      </c>
      <c r="I1636" s="43" t="s">
        <v>1824</v>
      </c>
      <c r="J1636" s="43">
        <v>583.16999999999996</v>
      </c>
    </row>
    <row r="1637" spans="1:10">
      <c r="A1637" s="43" t="s">
        <v>3461</v>
      </c>
      <c r="B1637" s="44">
        <v>45430</v>
      </c>
      <c r="C1637" s="43" t="s">
        <v>1038</v>
      </c>
      <c r="D1637" s="43" t="s">
        <v>1614</v>
      </c>
      <c r="E1637" s="43" t="s">
        <v>1757</v>
      </c>
      <c r="F1637" s="43">
        <v>1</v>
      </c>
      <c r="G1637" s="43">
        <v>339.7</v>
      </c>
      <c r="H1637" s="45">
        <v>0.1</v>
      </c>
      <c r="I1637" s="43" t="s">
        <v>1824</v>
      </c>
      <c r="J1637" s="43">
        <v>305.73</v>
      </c>
    </row>
    <row r="1638" spans="1:10">
      <c r="A1638" s="43" t="s">
        <v>3462</v>
      </c>
      <c r="B1638" s="44">
        <v>45912</v>
      </c>
      <c r="C1638" s="43" t="s">
        <v>185</v>
      </c>
      <c r="D1638" s="43" t="s">
        <v>1684</v>
      </c>
      <c r="E1638" s="43" t="s">
        <v>1797</v>
      </c>
      <c r="F1638" s="43">
        <v>4</v>
      </c>
      <c r="G1638" s="43">
        <v>463.16</v>
      </c>
      <c r="H1638" s="45">
        <v>0.27</v>
      </c>
      <c r="I1638" s="43" t="s">
        <v>1826</v>
      </c>
      <c r="J1638" s="43">
        <v>1352.4272000000001</v>
      </c>
    </row>
    <row r="1639" spans="1:10">
      <c r="A1639" s="43" t="s">
        <v>3463</v>
      </c>
      <c r="B1639" s="44">
        <v>45709</v>
      </c>
      <c r="C1639" s="43" t="s">
        <v>378</v>
      </c>
      <c r="D1639" s="43" t="s">
        <v>1555</v>
      </c>
      <c r="E1639" s="43" t="s">
        <v>1789</v>
      </c>
      <c r="F1639" s="43">
        <v>2</v>
      </c>
      <c r="G1639" s="43">
        <v>824.91</v>
      </c>
      <c r="H1639" s="45">
        <v>0.09</v>
      </c>
      <c r="I1639" s="43" t="s">
        <v>1824</v>
      </c>
      <c r="J1639" s="43">
        <v>1501.3362</v>
      </c>
    </row>
    <row r="1640" spans="1:10">
      <c r="A1640" s="43" t="s">
        <v>3464</v>
      </c>
      <c r="B1640" s="44">
        <v>45520</v>
      </c>
      <c r="C1640" s="43" t="s">
        <v>258</v>
      </c>
      <c r="D1640" s="43" t="s">
        <v>1555</v>
      </c>
      <c r="E1640" s="43" t="s">
        <v>1761</v>
      </c>
      <c r="F1640" s="43">
        <v>4</v>
      </c>
      <c r="G1640" s="43">
        <v>796.89</v>
      </c>
      <c r="H1640" s="45">
        <v>0.17</v>
      </c>
      <c r="I1640" s="43" t="s">
        <v>1824</v>
      </c>
      <c r="J1640" s="43">
        <v>2645.6747999999998</v>
      </c>
    </row>
    <row r="1641" spans="1:10">
      <c r="A1641" s="43" t="s">
        <v>3465</v>
      </c>
      <c r="B1641" s="44">
        <v>45478</v>
      </c>
      <c r="C1641" s="43" t="s">
        <v>770</v>
      </c>
      <c r="D1641" s="43" t="s">
        <v>1600</v>
      </c>
      <c r="E1641" s="43" t="s">
        <v>1807</v>
      </c>
      <c r="F1641" s="43">
        <v>3</v>
      </c>
      <c r="G1641" s="43">
        <v>543.92999999999995</v>
      </c>
      <c r="H1641" s="45">
        <v>0.3</v>
      </c>
      <c r="I1641" s="43" t="s">
        <v>1829</v>
      </c>
      <c r="J1641" s="43">
        <v>1142.2529999999999</v>
      </c>
    </row>
    <row r="1642" spans="1:10">
      <c r="A1642" s="43" t="s">
        <v>3466</v>
      </c>
      <c r="B1642" s="44">
        <v>45496</v>
      </c>
      <c r="C1642" s="43" t="s">
        <v>574</v>
      </c>
      <c r="D1642" s="43" t="s">
        <v>1576</v>
      </c>
      <c r="E1642" s="43" t="s">
        <v>1779</v>
      </c>
      <c r="F1642" s="43">
        <v>2</v>
      </c>
      <c r="G1642" s="43">
        <v>44.65</v>
      </c>
      <c r="H1642" s="45">
        <v>0.03</v>
      </c>
      <c r="I1642" s="43" t="s">
        <v>1826</v>
      </c>
      <c r="J1642" s="43">
        <v>86.620999999999995</v>
      </c>
    </row>
    <row r="1643" spans="1:10">
      <c r="A1643" s="43" t="s">
        <v>3467</v>
      </c>
      <c r="B1643" s="44">
        <v>45742</v>
      </c>
      <c r="C1643" s="43" t="s">
        <v>800</v>
      </c>
      <c r="D1643" s="43" t="s">
        <v>1660</v>
      </c>
      <c r="E1643" s="43" t="s">
        <v>1752</v>
      </c>
      <c r="F1643" s="43">
        <v>4</v>
      </c>
      <c r="G1643" s="43">
        <v>827.39</v>
      </c>
      <c r="H1643" s="45">
        <v>0.06</v>
      </c>
      <c r="I1643" s="43" t="s">
        <v>1829</v>
      </c>
      <c r="J1643" s="43">
        <v>3110.9863999999998</v>
      </c>
    </row>
    <row r="1644" spans="1:10">
      <c r="A1644" s="43" t="s">
        <v>3468</v>
      </c>
      <c r="B1644" s="44">
        <v>45301</v>
      </c>
      <c r="C1644" s="43" t="s">
        <v>972</v>
      </c>
      <c r="D1644" s="43" t="s">
        <v>1576</v>
      </c>
      <c r="E1644" s="43" t="s">
        <v>1794</v>
      </c>
      <c r="F1644" s="43">
        <v>2</v>
      </c>
      <c r="G1644" s="43">
        <v>403.2</v>
      </c>
      <c r="H1644" s="45">
        <v>0.21</v>
      </c>
      <c r="I1644" s="43" t="s">
        <v>1826</v>
      </c>
      <c r="J1644" s="43">
        <v>637.05600000000004</v>
      </c>
    </row>
    <row r="1645" spans="1:10">
      <c r="A1645" s="43" t="s">
        <v>3469</v>
      </c>
      <c r="B1645" s="44">
        <v>45547</v>
      </c>
      <c r="C1645" s="43" t="s">
        <v>78</v>
      </c>
      <c r="D1645" s="43" t="s">
        <v>1720</v>
      </c>
      <c r="E1645" s="43" t="s">
        <v>1797</v>
      </c>
      <c r="F1645" s="43">
        <v>4</v>
      </c>
      <c r="G1645" s="43">
        <v>292.31</v>
      </c>
      <c r="H1645" s="45">
        <v>0.27</v>
      </c>
      <c r="I1645" s="43" t="s">
        <v>1826</v>
      </c>
      <c r="J1645" s="43">
        <v>853.54520000000002</v>
      </c>
    </row>
    <row r="1646" spans="1:10">
      <c r="A1646" s="43" t="s">
        <v>3470</v>
      </c>
      <c r="B1646" s="44">
        <v>45806</v>
      </c>
      <c r="C1646" s="43" t="s">
        <v>1513</v>
      </c>
      <c r="D1646" s="43" t="s">
        <v>1549</v>
      </c>
      <c r="E1646" s="43" t="s">
        <v>1789</v>
      </c>
      <c r="F1646" s="43">
        <v>1</v>
      </c>
      <c r="G1646" s="43">
        <v>948.33</v>
      </c>
      <c r="H1646" s="45">
        <v>0.11</v>
      </c>
      <c r="I1646" s="43" t="s">
        <v>1824</v>
      </c>
      <c r="J1646" s="43">
        <v>844.01370000000009</v>
      </c>
    </row>
    <row r="1647" spans="1:10">
      <c r="A1647" s="43" t="s">
        <v>3471</v>
      </c>
      <c r="B1647" s="44">
        <v>45294</v>
      </c>
      <c r="C1647" s="43" t="s">
        <v>1077</v>
      </c>
      <c r="D1647" s="43" t="s">
        <v>1626</v>
      </c>
      <c r="E1647" s="43" t="s">
        <v>1773</v>
      </c>
      <c r="F1647" s="43">
        <v>1</v>
      </c>
      <c r="G1647" s="43">
        <v>702.27</v>
      </c>
      <c r="H1647" s="45">
        <v>0.17</v>
      </c>
      <c r="I1647" s="43" t="s">
        <v>1829</v>
      </c>
      <c r="J1647" s="43">
        <v>582.88409999999999</v>
      </c>
    </row>
    <row r="1648" spans="1:10">
      <c r="A1648" s="43" t="s">
        <v>3472</v>
      </c>
      <c r="B1648" s="44">
        <v>45875</v>
      </c>
      <c r="C1648" s="43" t="s">
        <v>160</v>
      </c>
      <c r="D1648" s="43" t="s">
        <v>1608</v>
      </c>
      <c r="E1648" s="43" t="s">
        <v>1766</v>
      </c>
      <c r="F1648" s="43">
        <v>2</v>
      </c>
      <c r="G1648" s="43">
        <v>379.28</v>
      </c>
      <c r="H1648" s="45">
        <v>0.26</v>
      </c>
      <c r="I1648" s="43" t="s">
        <v>1824</v>
      </c>
      <c r="J1648" s="43">
        <v>561.33439999999996</v>
      </c>
    </row>
    <row r="1649" spans="1:10">
      <c r="A1649" s="43" t="s">
        <v>3473</v>
      </c>
      <c r="B1649" s="44">
        <v>45669</v>
      </c>
      <c r="C1649" s="43" t="s">
        <v>452</v>
      </c>
      <c r="D1649" s="43" t="s">
        <v>1642</v>
      </c>
      <c r="E1649" s="43" t="s">
        <v>1752</v>
      </c>
      <c r="F1649" s="43">
        <v>4</v>
      </c>
      <c r="G1649" s="43">
        <v>92.35</v>
      </c>
      <c r="H1649" s="45">
        <v>0.15</v>
      </c>
      <c r="I1649" s="43" t="s">
        <v>1824</v>
      </c>
      <c r="J1649" s="43">
        <v>313.99</v>
      </c>
    </row>
    <row r="1650" spans="1:10">
      <c r="A1650" s="43" t="s">
        <v>3474</v>
      </c>
      <c r="B1650" s="44">
        <v>45606</v>
      </c>
      <c r="C1650" s="43" t="s">
        <v>711</v>
      </c>
      <c r="D1650" s="43" t="s">
        <v>1626</v>
      </c>
      <c r="E1650" s="43" t="s">
        <v>1794</v>
      </c>
      <c r="F1650" s="43">
        <v>4</v>
      </c>
      <c r="G1650" s="43">
        <v>721.54</v>
      </c>
      <c r="H1650" s="45">
        <v>0.21</v>
      </c>
      <c r="I1650" s="43" t="s">
        <v>1824</v>
      </c>
      <c r="J1650" s="43">
        <v>2280.0664000000002</v>
      </c>
    </row>
    <row r="1651" spans="1:10">
      <c r="A1651" s="43" t="s">
        <v>3475</v>
      </c>
      <c r="B1651" s="44">
        <v>45787</v>
      </c>
      <c r="C1651" s="43" t="s">
        <v>202</v>
      </c>
      <c r="D1651" s="43" t="s">
        <v>1624</v>
      </c>
      <c r="E1651" s="43" t="s">
        <v>1786</v>
      </c>
      <c r="F1651" s="43">
        <v>1</v>
      </c>
      <c r="G1651" s="43">
        <v>228.69</v>
      </c>
      <c r="H1651" s="45">
        <v>0.14000000000000001</v>
      </c>
      <c r="I1651" s="43" t="s">
        <v>1824</v>
      </c>
      <c r="J1651" s="43">
        <v>196.67339999999999</v>
      </c>
    </row>
    <row r="1652" spans="1:10">
      <c r="A1652" s="43" t="s">
        <v>3476</v>
      </c>
      <c r="B1652" s="44">
        <v>45929</v>
      </c>
      <c r="C1652" s="43" t="s">
        <v>1112</v>
      </c>
      <c r="D1652" s="43" t="s">
        <v>1654</v>
      </c>
      <c r="E1652" s="43" t="s">
        <v>1789</v>
      </c>
      <c r="F1652" s="43">
        <v>1</v>
      </c>
      <c r="G1652" s="43">
        <v>899.09</v>
      </c>
      <c r="H1652" s="45">
        <v>0.2</v>
      </c>
      <c r="I1652" s="43" t="s">
        <v>1826</v>
      </c>
      <c r="J1652" s="43">
        <v>719.27200000000005</v>
      </c>
    </row>
    <row r="1653" spans="1:10">
      <c r="A1653" s="43" t="s">
        <v>3477</v>
      </c>
      <c r="B1653" s="44">
        <v>45379</v>
      </c>
      <c r="C1653" s="43" t="s">
        <v>1199</v>
      </c>
      <c r="D1653" s="43" t="s">
        <v>1562</v>
      </c>
      <c r="E1653" s="43" t="s">
        <v>1782</v>
      </c>
      <c r="F1653" s="43">
        <v>4</v>
      </c>
      <c r="G1653" s="43">
        <v>195.75</v>
      </c>
      <c r="H1653" s="45">
        <v>0.17</v>
      </c>
      <c r="I1653" s="43" t="s">
        <v>1824</v>
      </c>
      <c r="J1653" s="43">
        <v>649.89</v>
      </c>
    </row>
    <row r="1654" spans="1:10">
      <c r="A1654" s="43" t="s">
        <v>3478</v>
      </c>
      <c r="B1654" s="44">
        <v>45532</v>
      </c>
      <c r="C1654" s="43" t="s">
        <v>1322</v>
      </c>
      <c r="D1654" s="43" t="s">
        <v>1734</v>
      </c>
      <c r="E1654" s="43" t="s">
        <v>1801</v>
      </c>
      <c r="F1654" s="43">
        <v>3</v>
      </c>
      <c r="G1654" s="43">
        <v>199.13</v>
      </c>
      <c r="H1654" s="45">
        <v>0.24</v>
      </c>
      <c r="I1654" s="43" t="s">
        <v>1824</v>
      </c>
      <c r="J1654" s="43">
        <v>454.01639999999998</v>
      </c>
    </row>
    <row r="1655" spans="1:10">
      <c r="A1655" s="43" t="s">
        <v>3479</v>
      </c>
      <c r="B1655" s="44">
        <v>45466</v>
      </c>
      <c r="C1655" s="43" t="s">
        <v>535</v>
      </c>
      <c r="D1655" s="43" t="s">
        <v>1592</v>
      </c>
      <c r="E1655" s="43" t="s">
        <v>1799</v>
      </c>
      <c r="F1655" s="43">
        <v>2</v>
      </c>
      <c r="G1655" s="43">
        <v>833.62</v>
      </c>
      <c r="H1655" s="45">
        <v>0.18</v>
      </c>
      <c r="I1655" s="43" t="s">
        <v>1824</v>
      </c>
      <c r="J1655" s="43">
        <v>1367.1368</v>
      </c>
    </row>
    <row r="1656" spans="1:10">
      <c r="A1656" s="43" t="s">
        <v>3480</v>
      </c>
      <c r="B1656" s="44">
        <v>45395</v>
      </c>
      <c r="C1656" s="43" t="s">
        <v>1489</v>
      </c>
      <c r="D1656" s="43" t="s">
        <v>1698</v>
      </c>
      <c r="E1656" s="43" t="s">
        <v>1752</v>
      </c>
      <c r="F1656" s="43">
        <v>1</v>
      </c>
      <c r="G1656" s="43">
        <v>676.26</v>
      </c>
      <c r="H1656" s="45">
        <v>0.14000000000000001</v>
      </c>
      <c r="I1656" s="43" t="s">
        <v>1824</v>
      </c>
      <c r="J1656" s="43">
        <v>581.58359999999993</v>
      </c>
    </row>
    <row r="1657" spans="1:10">
      <c r="A1657" s="43" t="s">
        <v>3481</v>
      </c>
      <c r="B1657" s="44">
        <v>45708</v>
      </c>
      <c r="C1657" s="43" t="s">
        <v>130</v>
      </c>
      <c r="D1657" s="43" t="s">
        <v>1668</v>
      </c>
      <c r="E1657" s="43" t="s">
        <v>1786</v>
      </c>
      <c r="F1657" s="43">
        <v>2</v>
      </c>
      <c r="G1657" s="43">
        <v>666.49</v>
      </c>
      <c r="H1657" s="45">
        <v>0.06</v>
      </c>
      <c r="I1657" s="43" t="s">
        <v>1824</v>
      </c>
      <c r="J1657" s="43">
        <v>1253.0011999999999</v>
      </c>
    </row>
    <row r="1658" spans="1:10">
      <c r="A1658" s="43" t="s">
        <v>3482</v>
      </c>
      <c r="B1658" s="44">
        <v>45735</v>
      </c>
      <c r="C1658" s="43" t="s">
        <v>1419</v>
      </c>
      <c r="D1658" s="43" t="s">
        <v>1578</v>
      </c>
      <c r="E1658" s="43" t="s">
        <v>1769</v>
      </c>
      <c r="F1658" s="43">
        <v>3</v>
      </c>
      <c r="G1658" s="43">
        <v>471.19</v>
      </c>
      <c r="H1658" s="45">
        <v>0.28000000000000003</v>
      </c>
      <c r="I1658" s="43" t="s">
        <v>1829</v>
      </c>
      <c r="J1658" s="43">
        <v>1017.7704</v>
      </c>
    </row>
    <row r="1659" spans="1:10">
      <c r="A1659" s="43" t="s">
        <v>3483</v>
      </c>
      <c r="B1659" s="44">
        <v>45237</v>
      </c>
      <c r="C1659" s="43" t="s">
        <v>414</v>
      </c>
      <c r="D1659" s="43" t="s">
        <v>1562</v>
      </c>
      <c r="E1659" s="43" t="s">
        <v>1766</v>
      </c>
      <c r="F1659" s="43">
        <v>4</v>
      </c>
      <c r="G1659" s="43">
        <v>555.65</v>
      </c>
      <c r="H1659" s="45">
        <v>0.25</v>
      </c>
      <c r="I1659" s="43" t="s">
        <v>1829</v>
      </c>
      <c r="J1659" s="43">
        <v>1666.95</v>
      </c>
    </row>
    <row r="1660" spans="1:10">
      <c r="A1660" s="43" t="s">
        <v>3484</v>
      </c>
      <c r="B1660" s="44">
        <v>45282</v>
      </c>
      <c r="C1660" s="43" t="s">
        <v>141</v>
      </c>
      <c r="D1660" s="43" t="s">
        <v>1738</v>
      </c>
      <c r="E1660" s="43" t="s">
        <v>1799</v>
      </c>
      <c r="F1660" s="43">
        <v>2</v>
      </c>
      <c r="G1660" s="43">
        <v>100.42</v>
      </c>
      <c r="H1660" s="45">
        <v>0.06</v>
      </c>
      <c r="I1660" s="43" t="s">
        <v>1824</v>
      </c>
      <c r="J1660" s="43">
        <v>188.78960000000001</v>
      </c>
    </row>
    <row r="1661" spans="1:10">
      <c r="A1661" s="43" t="s">
        <v>3485</v>
      </c>
      <c r="B1661" s="44">
        <v>45337</v>
      </c>
      <c r="C1661" s="43" t="s">
        <v>191</v>
      </c>
      <c r="D1661" s="43" t="s">
        <v>1744</v>
      </c>
      <c r="E1661" s="43" t="s">
        <v>1810</v>
      </c>
      <c r="F1661" s="43">
        <v>3</v>
      </c>
      <c r="G1661" s="43">
        <v>981.69</v>
      </c>
      <c r="H1661" s="45">
        <v>0.05</v>
      </c>
      <c r="I1661" s="43" t="s">
        <v>1829</v>
      </c>
      <c r="J1661" s="43">
        <v>2797.8164999999999</v>
      </c>
    </row>
    <row r="1662" spans="1:10">
      <c r="A1662" s="43" t="s">
        <v>3486</v>
      </c>
      <c r="B1662" s="44">
        <v>45310</v>
      </c>
      <c r="C1662" s="43" t="s">
        <v>1029</v>
      </c>
      <c r="D1662" s="43" t="s">
        <v>1568</v>
      </c>
      <c r="E1662" s="43" t="s">
        <v>1804</v>
      </c>
      <c r="F1662" s="43">
        <v>2</v>
      </c>
      <c r="G1662" s="43">
        <v>848.87</v>
      </c>
      <c r="H1662" s="45">
        <v>0.09</v>
      </c>
      <c r="I1662" s="43" t="s">
        <v>1829</v>
      </c>
      <c r="J1662" s="43">
        <v>1544.9434000000001</v>
      </c>
    </row>
    <row r="1663" spans="1:10">
      <c r="A1663" s="43" t="s">
        <v>3487</v>
      </c>
      <c r="B1663" s="44">
        <v>45230</v>
      </c>
      <c r="C1663" s="43" t="s">
        <v>1172</v>
      </c>
      <c r="D1663" s="43" t="s">
        <v>1740</v>
      </c>
      <c r="E1663" s="43" t="s">
        <v>1789</v>
      </c>
      <c r="F1663" s="43">
        <v>3</v>
      </c>
      <c r="G1663" s="43">
        <v>582.32000000000005</v>
      </c>
      <c r="H1663" s="45">
        <v>0</v>
      </c>
      <c r="I1663" s="43" t="s">
        <v>1826</v>
      </c>
      <c r="J1663" s="43">
        <v>1746.96</v>
      </c>
    </row>
    <row r="1664" spans="1:10">
      <c r="A1664" s="43" t="s">
        <v>3488</v>
      </c>
      <c r="B1664" s="44">
        <v>45341</v>
      </c>
      <c r="C1664" s="43" t="s">
        <v>568</v>
      </c>
      <c r="D1664" s="43" t="s">
        <v>1646</v>
      </c>
      <c r="E1664" s="43" t="s">
        <v>1807</v>
      </c>
      <c r="F1664" s="43">
        <v>2</v>
      </c>
      <c r="G1664" s="43">
        <v>869.43</v>
      </c>
      <c r="H1664" s="45">
        <v>0.24</v>
      </c>
      <c r="I1664" s="43" t="s">
        <v>1829</v>
      </c>
      <c r="J1664" s="43">
        <v>1321.5336</v>
      </c>
    </row>
    <row r="1665" spans="1:10">
      <c r="A1665" s="43" t="s">
        <v>3489</v>
      </c>
      <c r="B1665" s="44">
        <v>45440</v>
      </c>
      <c r="C1665" s="43" t="s">
        <v>93</v>
      </c>
      <c r="D1665" s="43" t="s">
        <v>1656</v>
      </c>
      <c r="E1665" s="43" t="s">
        <v>1769</v>
      </c>
      <c r="F1665" s="43">
        <v>1</v>
      </c>
      <c r="G1665" s="43">
        <v>62.26</v>
      </c>
      <c r="H1665" s="45">
        <v>0.03</v>
      </c>
      <c r="I1665" s="43" t="s">
        <v>1829</v>
      </c>
      <c r="J1665" s="43">
        <v>60.392200000000003</v>
      </c>
    </row>
    <row r="1666" spans="1:10">
      <c r="A1666" s="43" t="s">
        <v>3490</v>
      </c>
      <c r="B1666" s="44">
        <v>45798</v>
      </c>
      <c r="C1666" s="43" t="s">
        <v>511</v>
      </c>
      <c r="D1666" s="43" t="s">
        <v>1626</v>
      </c>
      <c r="E1666" s="43" t="s">
        <v>1799</v>
      </c>
      <c r="F1666" s="43">
        <v>3</v>
      </c>
      <c r="G1666" s="43">
        <v>343.97</v>
      </c>
      <c r="H1666" s="45">
        <v>0.04</v>
      </c>
      <c r="I1666" s="43" t="s">
        <v>1829</v>
      </c>
      <c r="J1666" s="43">
        <v>990.6336</v>
      </c>
    </row>
    <row r="1667" spans="1:10">
      <c r="A1667" s="43" t="s">
        <v>3491</v>
      </c>
      <c r="B1667" s="44">
        <v>45293</v>
      </c>
      <c r="C1667" s="43" t="s">
        <v>957</v>
      </c>
      <c r="D1667" s="43" t="s">
        <v>1596</v>
      </c>
      <c r="E1667" s="43" t="s">
        <v>1794</v>
      </c>
      <c r="F1667" s="43">
        <v>3</v>
      </c>
      <c r="G1667" s="43">
        <v>304.67</v>
      </c>
      <c r="H1667" s="45">
        <v>0.11</v>
      </c>
      <c r="I1667" s="43" t="s">
        <v>1824</v>
      </c>
      <c r="J1667" s="43">
        <v>813.46889999999996</v>
      </c>
    </row>
    <row r="1668" spans="1:10">
      <c r="A1668" s="43" t="s">
        <v>3492</v>
      </c>
      <c r="B1668" s="44">
        <v>45296</v>
      </c>
      <c r="C1668" s="43" t="s">
        <v>1142</v>
      </c>
      <c r="D1668" s="43" t="s">
        <v>1602</v>
      </c>
      <c r="E1668" s="43" t="s">
        <v>1786</v>
      </c>
      <c r="F1668" s="43">
        <v>4</v>
      </c>
      <c r="G1668" s="43">
        <v>208.34</v>
      </c>
      <c r="H1668" s="45">
        <v>0.01</v>
      </c>
      <c r="I1668" s="43" t="s">
        <v>1826</v>
      </c>
      <c r="J1668" s="43">
        <v>825.02639999999997</v>
      </c>
    </row>
    <row r="1669" spans="1:10">
      <c r="A1669" s="43" t="s">
        <v>3493</v>
      </c>
      <c r="B1669" s="44">
        <v>45860</v>
      </c>
      <c r="C1669" s="43" t="s">
        <v>984</v>
      </c>
      <c r="D1669" s="43" t="s">
        <v>1720</v>
      </c>
      <c r="E1669" s="43" t="s">
        <v>1757</v>
      </c>
      <c r="F1669" s="43">
        <v>1</v>
      </c>
      <c r="G1669" s="43">
        <v>119.04</v>
      </c>
      <c r="H1669" s="45">
        <v>0.13</v>
      </c>
      <c r="I1669" s="43" t="s">
        <v>1829</v>
      </c>
      <c r="J1669" s="43">
        <v>103.56480000000001</v>
      </c>
    </row>
    <row r="1670" spans="1:10">
      <c r="A1670" s="43" t="s">
        <v>3494</v>
      </c>
      <c r="B1670" s="44">
        <v>45843</v>
      </c>
      <c r="C1670" s="43" t="s">
        <v>1011</v>
      </c>
      <c r="D1670" s="43" t="s">
        <v>1636</v>
      </c>
      <c r="E1670" s="43" t="s">
        <v>1786</v>
      </c>
      <c r="F1670" s="43">
        <v>4</v>
      </c>
      <c r="G1670" s="43">
        <v>791.65</v>
      </c>
      <c r="H1670" s="45">
        <v>0.06</v>
      </c>
      <c r="I1670" s="43" t="s">
        <v>1829</v>
      </c>
      <c r="J1670" s="43">
        <v>2976.6039999999998</v>
      </c>
    </row>
    <row r="1671" spans="1:10">
      <c r="A1671" s="43" t="s">
        <v>3495</v>
      </c>
      <c r="B1671" s="44">
        <v>45862</v>
      </c>
      <c r="C1671" s="43" t="s">
        <v>198</v>
      </c>
      <c r="D1671" s="43" t="s">
        <v>1576</v>
      </c>
      <c r="E1671" s="43" t="s">
        <v>1761</v>
      </c>
      <c r="F1671" s="43">
        <v>2</v>
      </c>
      <c r="G1671" s="43">
        <v>414.86</v>
      </c>
      <c r="H1671" s="45">
        <v>0.23</v>
      </c>
      <c r="I1671" s="43" t="s">
        <v>1824</v>
      </c>
      <c r="J1671" s="43">
        <v>638.88440000000003</v>
      </c>
    </row>
    <row r="1672" spans="1:10">
      <c r="A1672" s="43" t="s">
        <v>3496</v>
      </c>
      <c r="B1672" s="44">
        <v>45385</v>
      </c>
      <c r="C1672" s="43" t="s">
        <v>1472</v>
      </c>
      <c r="D1672" s="43" t="s">
        <v>1624</v>
      </c>
      <c r="E1672" s="43" t="s">
        <v>1794</v>
      </c>
      <c r="F1672" s="43">
        <v>2</v>
      </c>
      <c r="G1672" s="43">
        <v>960.81</v>
      </c>
      <c r="H1672" s="45">
        <v>0.28000000000000003</v>
      </c>
      <c r="I1672" s="43" t="s">
        <v>1826</v>
      </c>
      <c r="J1672" s="43">
        <v>1383.5663999999999</v>
      </c>
    </row>
    <row r="1673" spans="1:10">
      <c r="A1673" s="43" t="s">
        <v>3497</v>
      </c>
      <c r="B1673" s="44">
        <v>45668</v>
      </c>
      <c r="C1673" s="43" t="s">
        <v>690</v>
      </c>
      <c r="D1673" s="43" t="s">
        <v>1648</v>
      </c>
      <c r="E1673" s="43" t="s">
        <v>1769</v>
      </c>
      <c r="F1673" s="43">
        <v>4</v>
      </c>
      <c r="G1673" s="43">
        <v>943.36</v>
      </c>
      <c r="H1673" s="45">
        <v>0.18</v>
      </c>
      <c r="I1673" s="43" t="s">
        <v>1826</v>
      </c>
      <c r="J1673" s="43">
        <v>3094.2208000000001</v>
      </c>
    </row>
    <row r="1674" spans="1:10">
      <c r="A1674" s="43" t="s">
        <v>3498</v>
      </c>
      <c r="B1674" s="44">
        <v>45561</v>
      </c>
      <c r="C1674" s="43" t="s">
        <v>693</v>
      </c>
      <c r="D1674" s="43" t="s">
        <v>1551</v>
      </c>
      <c r="E1674" s="43" t="s">
        <v>1797</v>
      </c>
      <c r="F1674" s="43">
        <v>1</v>
      </c>
      <c r="G1674" s="43">
        <v>830.42</v>
      </c>
      <c r="H1674" s="45">
        <v>0.26</v>
      </c>
      <c r="I1674" s="43" t="s">
        <v>1829</v>
      </c>
      <c r="J1674" s="43">
        <v>614.51080000000002</v>
      </c>
    </row>
    <row r="1675" spans="1:10">
      <c r="A1675" s="43" t="s">
        <v>3499</v>
      </c>
      <c r="B1675" s="44">
        <v>45637</v>
      </c>
      <c r="C1675" s="43" t="s">
        <v>1107</v>
      </c>
      <c r="D1675" s="43" t="s">
        <v>1682</v>
      </c>
      <c r="E1675" s="43" t="s">
        <v>1807</v>
      </c>
      <c r="F1675" s="43">
        <v>1</v>
      </c>
      <c r="G1675" s="43">
        <v>762.55</v>
      </c>
      <c r="H1675" s="45">
        <v>0.19</v>
      </c>
      <c r="I1675" s="43" t="s">
        <v>1824</v>
      </c>
      <c r="J1675" s="43">
        <v>617.66549999999995</v>
      </c>
    </row>
    <row r="1676" spans="1:10">
      <c r="A1676" s="43" t="s">
        <v>3500</v>
      </c>
      <c r="B1676" s="44">
        <v>45839</v>
      </c>
      <c r="C1676" s="43" t="s">
        <v>1077</v>
      </c>
      <c r="D1676" s="43" t="s">
        <v>1696</v>
      </c>
      <c r="E1676" s="43" t="s">
        <v>1810</v>
      </c>
      <c r="F1676" s="43">
        <v>2</v>
      </c>
      <c r="G1676" s="43">
        <v>464.43</v>
      </c>
      <c r="H1676" s="45">
        <v>0.24</v>
      </c>
      <c r="I1676" s="43" t="s">
        <v>1829</v>
      </c>
      <c r="J1676" s="43">
        <v>705.93360000000007</v>
      </c>
    </row>
    <row r="1677" spans="1:10">
      <c r="A1677" s="43" t="s">
        <v>3501</v>
      </c>
      <c r="B1677" s="44">
        <v>45851</v>
      </c>
      <c r="C1677" s="43" t="s">
        <v>75</v>
      </c>
      <c r="D1677" s="43" t="s">
        <v>1676</v>
      </c>
      <c r="E1677" s="43" t="s">
        <v>1810</v>
      </c>
      <c r="F1677" s="43">
        <v>1</v>
      </c>
      <c r="G1677" s="43">
        <v>711.08</v>
      </c>
      <c r="H1677" s="45">
        <v>0.24</v>
      </c>
      <c r="I1677" s="43" t="s">
        <v>1826</v>
      </c>
      <c r="J1677" s="43">
        <v>540.42079999999999</v>
      </c>
    </row>
    <row r="1678" spans="1:10">
      <c r="A1678" s="43" t="s">
        <v>3502</v>
      </c>
      <c r="B1678" s="44">
        <v>45656</v>
      </c>
      <c r="C1678" s="43" t="s">
        <v>803</v>
      </c>
      <c r="D1678" s="43" t="s">
        <v>1638</v>
      </c>
      <c r="E1678" s="43" t="s">
        <v>1799</v>
      </c>
      <c r="F1678" s="43">
        <v>2</v>
      </c>
      <c r="G1678" s="43">
        <v>984.96</v>
      </c>
      <c r="H1678" s="45">
        <v>0.16</v>
      </c>
      <c r="I1678" s="43" t="s">
        <v>1826</v>
      </c>
      <c r="J1678" s="43">
        <v>1654.7328</v>
      </c>
    </row>
    <row r="1679" spans="1:10">
      <c r="A1679" s="43" t="s">
        <v>3503</v>
      </c>
      <c r="B1679" s="44">
        <v>45759</v>
      </c>
      <c r="C1679" s="43" t="s">
        <v>1077</v>
      </c>
      <c r="D1679" s="43" t="s">
        <v>1624</v>
      </c>
      <c r="E1679" s="43" t="s">
        <v>1794</v>
      </c>
      <c r="F1679" s="43">
        <v>1</v>
      </c>
      <c r="G1679" s="43">
        <v>21.14</v>
      </c>
      <c r="H1679" s="45">
        <v>0.06</v>
      </c>
      <c r="I1679" s="43" t="s">
        <v>1829</v>
      </c>
      <c r="J1679" s="43">
        <v>19.871600000000001</v>
      </c>
    </row>
    <row r="1680" spans="1:10">
      <c r="A1680" s="43" t="s">
        <v>3504</v>
      </c>
      <c r="B1680" s="44">
        <v>45679</v>
      </c>
      <c r="C1680" s="43" t="s">
        <v>375</v>
      </c>
      <c r="D1680" s="43" t="s">
        <v>1744</v>
      </c>
      <c r="E1680" s="43" t="s">
        <v>1782</v>
      </c>
      <c r="F1680" s="43">
        <v>1</v>
      </c>
      <c r="G1680" s="43">
        <v>343.03</v>
      </c>
      <c r="H1680" s="45">
        <v>0.16</v>
      </c>
      <c r="I1680" s="43" t="s">
        <v>1824</v>
      </c>
      <c r="J1680" s="43">
        <v>288.14519999999999</v>
      </c>
    </row>
    <row r="1681" spans="1:10">
      <c r="A1681" s="43" t="s">
        <v>3505</v>
      </c>
      <c r="B1681" s="44">
        <v>45237</v>
      </c>
      <c r="C1681" s="43" t="s">
        <v>791</v>
      </c>
      <c r="D1681" s="43" t="s">
        <v>1588</v>
      </c>
      <c r="E1681" s="43" t="s">
        <v>1810</v>
      </c>
      <c r="F1681" s="43">
        <v>3</v>
      </c>
      <c r="G1681" s="43">
        <v>94.83</v>
      </c>
      <c r="H1681" s="45">
        <v>0.16</v>
      </c>
      <c r="I1681" s="43" t="s">
        <v>1829</v>
      </c>
      <c r="J1681" s="43">
        <v>238.9716</v>
      </c>
    </row>
    <row r="1682" spans="1:10">
      <c r="A1682" s="43" t="s">
        <v>3506</v>
      </c>
      <c r="B1682" s="44">
        <v>45790</v>
      </c>
      <c r="C1682" s="43" t="s">
        <v>82</v>
      </c>
      <c r="D1682" s="43" t="s">
        <v>1686</v>
      </c>
      <c r="E1682" s="43" t="s">
        <v>1813</v>
      </c>
      <c r="F1682" s="43">
        <v>3</v>
      </c>
      <c r="G1682" s="43">
        <v>74.66</v>
      </c>
      <c r="H1682" s="45">
        <v>0.03</v>
      </c>
      <c r="I1682" s="43" t="s">
        <v>1826</v>
      </c>
      <c r="J1682" s="43">
        <v>217.26060000000001</v>
      </c>
    </row>
    <row r="1683" spans="1:10">
      <c r="A1683" s="43" t="s">
        <v>3507</v>
      </c>
      <c r="B1683" s="44">
        <v>45268</v>
      </c>
      <c r="C1683" s="43" t="s">
        <v>464</v>
      </c>
      <c r="D1683" s="43" t="s">
        <v>1622</v>
      </c>
      <c r="E1683" s="43" t="s">
        <v>1801</v>
      </c>
      <c r="F1683" s="43">
        <v>3</v>
      </c>
      <c r="G1683" s="43">
        <v>281.95999999999998</v>
      </c>
      <c r="H1683" s="45">
        <v>0.01</v>
      </c>
      <c r="I1683" s="43" t="s">
        <v>1829</v>
      </c>
      <c r="J1683" s="43">
        <v>837.42119999999989</v>
      </c>
    </row>
    <row r="1684" spans="1:10">
      <c r="A1684" s="43" t="s">
        <v>3508</v>
      </c>
      <c r="B1684" s="44">
        <v>45664</v>
      </c>
      <c r="C1684" s="43" t="s">
        <v>758</v>
      </c>
      <c r="D1684" s="43" t="s">
        <v>1690</v>
      </c>
      <c r="E1684" s="43" t="s">
        <v>1810</v>
      </c>
      <c r="F1684" s="43">
        <v>4</v>
      </c>
      <c r="G1684" s="43">
        <v>622.27</v>
      </c>
      <c r="H1684" s="45">
        <v>0.02</v>
      </c>
      <c r="I1684" s="43" t="s">
        <v>1826</v>
      </c>
      <c r="J1684" s="43">
        <v>2439.2984000000001</v>
      </c>
    </row>
    <row r="1685" spans="1:10">
      <c r="A1685" s="43" t="s">
        <v>3509</v>
      </c>
      <c r="B1685" s="44">
        <v>45475</v>
      </c>
      <c r="C1685" s="43" t="s">
        <v>363</v>
      </c>
      <c r="D1685" s="43" t="s">
        <v>1622</v>
      </c>
      <c r="E1685" s="43" t="s">
        <v>1779</v>
      </c>
      <c r="F1685" s="43">
        <v>2</v>
      </c>
      <c r="G1685" s="43">
        <v>78.27</v>
      </c>
      <c r="H1685" s="45">
        <v>0.28999999999999998</v>
      </c>
      <c r="I1685" s="43" t="s">
        <v>1829</v>
      </c>
      <c r="J1685" s="43">
        <v>111.1434</v>
      </c>
    </row>
    <row r="1686" spans="1:10">
      <c r="A1686" s="43" t="s">
        <v>3510</v>
      </c>
      <c r="B1686" s="44">
        <v>45845</v>
      </c>
      <c r="C1686" s="43" t="s">
        <v>59</v>
      </c>
      <c r="D1686" s="43" t="s">
        <v>1672</v>
      </c>
      <c r="E1686" s="43" t="s">
        <v>1797</v>
      </c>
      <c r="F1686" s="43">
        <v>4</v>
      </c>
      <c r="G1686" s="43">
        <v>676.58</v>
      </c>
      <c r="H1686" s="45">
        <v>0.23</v>
      </c>
      <c r="I1686" s="43" t="s">
        <v>1829</v>
      </c>
      <c r="J1686" s="43">
        <v>2083.8663999999999</v>
      </c>
    </row>
    <row r="1687" spans="1:10">
      <c r="A1687" s="43" t="s">
        <v>3511</v>
      </c>
      <c r="B1687" s="44">
        <v>45446</v>
      </c>
      <c r="C1687" s="43" t="s">
        <v>1495</v>
      </c>
      <c r="D1687" s="43" t="s">
        <v>1610</v>
      </c>
      <c r="E1687" s="43" t="s">
        <v>1757</v>
      </c>
      <c r="F1687" s="43">
        <v>2</v>
      </c>
      <c r="G1687" s="43">
        <v>938.6</v>
      </c>
      <c r="H1687" s="45">
        <v>0.04</v>
      </c>
      <c r="I1687" s="43" t="s">
        <v>1826</v>
      </c>
      <c r="J1687" s="43">
        <v>1802.1120000000001</v>
      </c>
    </row>
    <row r="1688" spans="1:10">
      <c r="A1688" s="43" t="s">
        <v>3512</v>
      </c>
      <c r="B1688" s="44">
        <v>45761</v>
      </c>
      <c r="C1688" s="43" t="s">
        <v>1112</v>
      </c>
      <c r="D1688" s="43" t="s">
        <v>1574</v>
      </c>
      <c r="E1688" s="43" t="s">
        <v>1799</v>
      </c>
      <c r="F1688" s="43">
        <v>2</v>
      </c>
      <c r="G1688" s="43">
        <v>859.47</v>
      </c>
      <c r="H1688" s="45">
        <v>0.01</v>
      </c>
      <c r="I1688" s="43" t="s">
        <v>1824</v>
      </c>
      <c r="J1688" s="43">
        <v>1701.7506000000001</v>
      </c>
    </row>
    <row r="1689" spans="1:10">
      <c r="A1689" s="43" t="s">
        <v>3513</v>
      </c>
      <c r="B1689" s="44">
        <v>45363</v>
      </c>
      <c r="C1689" s="43" t="s">
        <v>214</v>
      </c>
      <c r="D1689" s="43" t="s">
        <v>1602</v>
      </c>
      <c r="E1689" s="43" t="s">
        <v>1799</v>
      </c>
      <c r="F1689" s="43">
        <v>3</v>
      </c>
      <c r="G1689" s="43">
        <v>672.98</v>
      </c>
      <c r="H1689" s="45">
        <v>0.23</v>
      </c>
      <c r="I1689" s="43" t="s">
        <v>1826</v>
      </c>
      <c r="J1689" s="43">
        <v>1554.5838000000001</v>
      </c>
    </row>
    <row r="1690" spans="1:10">
      <c r="A1690" s="43" t="s">
        <v>3514</v>
      </c>
      <c r="B1690" s="44">
        <v>45420</v>
      </c>
      <c r="C1690" s="43" t="s">
        <v>672</v>
      </c>
      <c r="D1690" s="43" t="s">
        <v>1660</v>
      </c>
      <c r="E1690" s="43" t="s">
        <v>1810</v>
      </c>
      <c r="F1690" s="43">
        <v>1</v>
      </c>
      <c r="G1690" s="43">
        <v>75.8</v>
      </c>
      <c r="H1690" s="45">
        <v>0.28999999999999998</v>
      </c>
      <c r="I1690" s="43" t="s">
        <v>1826</v>
      </c>
      <c r="J1690" s="43">
        <v>53.817999999999998</v>
      </c>
    </row>
    <row r="1691" spans="1:10">
      <c r="A1691" s="43" t="s">
        <v>3515</v>
      </c>
      <c r="B1691" s="44">
        <v>45536</v>
      </c>
      <c r="C1691" s="43" t="s">
        <v>137</v>
      </c>
      <c r="D1691" s="43" t="s">
        <v>1582</v>
      </c>
      <c r="E1691" s="43" t="s">
        <v>1801</v>
      </c>
      <c r="F1691" s="43">
        <v>4</v>
      </c>
      <c r="G1691" s="43">
        <v>742.15</v>
      </c>
      <c r="H1691" s="45">
        <v>0.1</v>
      </c>
      <c r="I1691" s="43" t="s">
        <v>1829</v>
      </c>
      <c r="J1691" s="43">
        <v>2671.74</v>
      </c>
    </row>
    <row r="1692" spans="1:10">
      <c r="A1692" s="43" t="s">
        <v>3516</v>
      </c>
      <c r="B1692" s="44">
        <v>45445</v>
      </c>
      <c r="C1692" s="43" t="s">
        <v>264</v>
      </c>
      <c r="D1692" s="43" t="s">
        <v>1608</v>
      </c>
      <c r="E1692" s="43" t="s">
        <v>1779</v>
      </c>
      <c r="F1692" s="43">
        <v>1</v>
      </c>
      <c r="G1692" s="43">
        <v>637.39</v>
      </c>
      <c r="H1692" s="45">
        <v>0.22</v>
      </c>
      <c r="I1692" s="43" t="s">
        <v>1826</v>
      </c>
      <c r="J1692" s="43">
        <v>497.16419999999999</v>
      </c>
    </row>
    <row r="1693" spans="1:10">
      <c r="A1693" s="43" t="s">
        <v>3517</v>
      </c>
      <c r="B1693" s="44">
        <v>45230</v>
      </c>
      <c r="C1693" s="43" t="s">
        <v>1220</v>
      </c>
      <c r="D1693" s="43" t="s">
        <v>1557</v>
      </c>
      <c r="E1693" s="43" t="s">
        <v>1807</v>
      </c>
      <c r="F1693" s="43">
        <v>1</v>
      </c>
      <c r="G1693" s="43">
        <v>631</v>
      </c>
      <c r="H1693" s="45">
        <v>0.04</v>
      </c>
      <c r="I1693" s="43" t="s">
        <v>1824</v>
      </c>
      <c r="J1693" s="43">
        <v>605.76</v>
      </c>
    </row>
    <row r="1694" spans="1:10">
      <c r="A1694" s="43" t="s">
        <v>3518</v>
      </c>
      <c r="B1694" s="44">
        <v>45916</v>
      </c>
      <c r="C1694" s="43" t="s">
        <v>1226</v>
      </c>
      <c r="D1694" s="43" t="s">
        <v>1708</v>
      </c>
      <c r="E1694" s="43" t="s">
        <v>1766</v>
      </c>
      <c r="F1694" s="43">
        <v>4</v>
      </c>
      <c r="G1694" s="43">
        <v>983.98</v>
      </c>
      <c r="H1694" s="45">
        <v>0.11</v>
      </c>
      <c r="I1694" s="43" t="s">
        <v>1829</v>
      </c>
      <c r="J1694" s="43">
        <v>3502.9688000000001</v>
      </c>
    </row>
    <row r="1695" spans="1:10">
      <c r="A1695" s="43" t="s">
        <v>3519</v>
      </c>
      <c r="B1695" s="44">
        <v>45353</v>
      </c>
      <c r="C1695" s="43" t="s">
        <v>205</v>
      </c>
      <c r="D1695" s="43" t="s">
        <v>1658</v>
      </c>
      <c r="E1695" s="43" t="s">
        <v>1792</v>
      </c>
      <c r="F1695" s="43">
        <v>4</v>
      </c>
      <c r="G1695" s="43">
        <v>73.69</v>
      </c>
      <c r="H1695" s="45">
        <v>0.08</v>
      </c>
      <c r="I1695" s="43" t="s">
        <v>1824</v>
      </c>
      <c r="J1695" s="43">
        <v>271.17919999999998</v>
      </c>
    </row>
    <row r="1696" spans="1:10">
      <c r="A1696" s="43" t="s">
        <v>3520</v>
      </c>
      <c r="B1696" s="44">
        <v>45490</v>
      </c>
      <c r="C1696" s="43" t="s">
        <v>1343</v>
      </c>
      <c r="D1696" s="43" t="s">
        <v>1570</v>
      </c>
      <c r="E1696" s="43" t="s">
        <v>1779</v>
      </c>
      <c r="F1696" s="43">
        <v>3</v>
      </c>
      <c r="G1696" s="43">
        <v>110.99</v>
      </c>
      <c r="H1696" s="45">
        <v>0.21</v>
      </c>
      <c r="I1696" s="43" t="s">
        <v>1824</v>
      </c>
      <c r="J1696" s="43">
        <v>263.04629999999997</v>
      </c>
    </row>
    <row r="1697" spans="1:10">
      <c r="A1697" s="43" t="s">
        <v>3521</v>
      </c>
      <c r="B1697" s="44">
        <v>45850</v>
      </c>
      <c r="C1697" s="43" t="s">
        <v>301</v>
      </c>
      <c r="D1697" s="43" t="s">
        <v>1568</v>
      </c>
      <c r="E1697" s="43" t="s">
        <v>1779</v>
      </c>
      <c r="F1697" s="43">
        <v>1</v>
      </c>
      <c r="G1697" s="43">
        <v>66.86</v>
      </c>
      <c r="H1697" s="45">
        <v>0.22</v>
      </c>
      <c r="I1697" s="43" t="s">
        <v>1829</v>
      </c>
      <c r="J1697" s="43">
        <v>52.150799999999997</v>
      </c>
    </row>
    <row r="1698" spans="1:10">
      <c r="A1698" s="43" t="s">
        <v>3522</v>
      </c>
      <c r="B1698" s="44">
        <v>45515</v>
      </c>
      <c r="C1698" s="43" t="s">
        <v>1295</v>
      </c>
      <c r="D1698" s="43" t="s">
        <v>1682</v>
      </c>
      <c r="E1698" s="43" t="s">
        <v>1810</v>
      </c>
      <c r="F1698" s="43">
        <v>1</v>
      </c>
      <c r="G1698" s="43">
        <v>980.26</v>
      </c>
      <c r="H1698" s="45">
        <v>0.14000000000000001</v>
      </c>
      <c r="I1698" s="43" t="s">
        <v>1826</v>
      </c>
      <c r="J1698" s="43">
        <v>843.02359999999999</v>
      </c>
    </row>
    <row r="1699" spans="1:10">
      <c r="A1699" s="43" t="s">
        <v>3523</v>
      </c>
      <c r="B1699" s="44">
        <v>45322</v>
      </c>
      <c r="C1699" s="43" t="s">
        <v>147</v>
      </c>
      <c r="D1699" s="43" t="s">
        <v>1584</v>
      </c>
      <c r="E1699" s="43" t="s">
        <v>1810</v>
      </c>
      <c r="F1699" s="43">
        <v>1</v>
      </c>
      <c r="G1699" s="43">
        <v>235.28</v>
      </c>
      <c r="H1699" s="45">
        <v>0.05</v>
      </c>
      <c r="I1699" s="43" t="s">
        <v>1826</v>
      </c>
      <c r="J1699" s="43">
        <v>223.51599999999999</v>
      </c>
    </row>
    <row r="1700" spans="1:10">
      <c r="A1700" s="43" t="s">
        <v>3524</v>
      </c>
      <c r="B1700" s="44">
        <v>45542</v>
      </c>
      <c r="C1700" s="43" t="s">
        <v>1292</v>
      </c>
      <c r="D1700" s="43" t="s">
        <v>1543</v>
      </c>
      <c r="E1700" s="43" t="s">
        <v>1801</v>
      </c>
      <c r="F1700" s="43">
        <v>3</v>
      </c>
      <c r="G1700" s="43">
        <v>407.39</v>
      </c>
      <c r="H1700" s="45">
        <v>0.08</v>
      </c>
      <c r="I1700" s="43" t="s">
        <v>1826</v>
      </c>
      <c r="J1700" s="43">
        <v>1124.3964000000001</v>
      </c>
    </row>
    <row r="1701" spans="1:10">
      <c r="A1701" s="43" t="s">
        <v>3525</v>
      </c>
      <c r="B1701" s="44">
        <v>45675</v>
      </c>
      <c r="C1701" s="43" t="s">
        <v>251</v>
      </c>
      <c r="D1701" s="43" t="s">
        <v>1602</v>
      </c>
      <c r="E1701" s="43" t="s">
        <v>1799</v>
      </c>
      <c r="F1701" s="43">
        <v>4</v>
      </c>
      <c r="G1701" s="43">
        <v>459.83</v>
      </c>
      <c r="H1701" s="45">
        <v>0.12</v>
      </c>
      <c r="I1701" s="43" t="s">
        <v>1829</v>
      </c>
      <c r="J1701" s="43">
        <v>1618.6016</v>
      </c>
    </row>
    <row r="1702" spans="1:10">
      <c r="A1702" s="43" t="s">
        <v>3526</v>
      </c>
      <c r="B1702" s="44">
        <v>45333</v>
      </c>
      <c r="C1702" s="43" t="s">
        <v>496</v>
      </c>
      <c r="D1702" s="43" t="s">
        <v>1734</v>
      </c>
      <c r="E1702" s="43" t="s">
        <v>1769</v>
      </c>
      <c r="F1702" s="43">
        <v>3</v>
      </c>
      <c r="G1702" s="43">
        <v>706.6</v>
      </c>
      <c r="H1702" s="45">
        <v>0.17</v>
      </c>
      <c r="I1702" s="43" t="s">
        <v>1826</v>
      </c>
      <c r="J1702" s="43">
        <v>1759.434</v>
      </c>
    </row>
    <row r="1703" spans="1:10">
      <c r="A1703" s="43" t="s">
        <v>3527</v>
      </c>
      <c r="B1703" s="44">
        <v>45819</v>
      </c>
      <c r="C1703" s="43" t="s">
        <v>1425</v>
      </c>
      <c r="D1703" s="43" t="s">
        <v>1730</v>
      </c>
      <c r="E1703" s="43" t="s">
        <v>1813</v>
      </c>
      <c r="F1703" s="43">
        <v>3</v>
      </c>
      <c r="G1703" s="43">
        <v>811.16</v>
      </c>
      <c r="H1703" s="45">
        <v>0.1</v>
      </c>
      <c r="I1703" s="43" t="s">
        <v>1829</v>
      </c>
      <c r="J1703" s="43">
        <v>2190.1320000000001</v>
      </c>
    </row>
    <row r="1704" spans="1:10">
      <c r="A1704" s="43" t="s">
        <v>3528</v>
      </c>
      <c r="B1704" s="44">
        <v>45268</v>
      </c>
      <c r="C1704" s="43" t="s">
        <v>705</v>
      </c>
      <c r="D1704" s="43" t="s">
        <v>1622</v>
      </c>
      <c r="E1704" s="43" t="s">
        <v>1779</v>
      </c>
      <c r="F1704" s="43">
        <v>2</v>
      </c>
      <c r="G1704" s="43">
        <v>985.79</v>
      </c>
      <c r="H1704" s="45">
        <v>0.04</v>
      </c>
      <c r="I1704" s="43" t="s">
        <v>1826</v>
      </c>
      <c r="J1704" s="43">
        <v>1892.7167999999999</v>
      </c>
    </row>
    <row r="1705" spans="1:10">
      <c r="A1705" s="43" t="s">
        <v>3529</v>
      </c>
      <c r="B1705" s="44">
        <v>45521</v>
      </c>
      <c r="C1705" s="43" t="s">
        <v>616</v>
      </c>
      <c r="D1705" s="43" t="s">
        <v>1614</v>
      </c>
      <c r="E1705" s="43" t="s">
        <v>1799</v>
      </c>
      <c r="F1705" s="43">
        <v>1</v>
      </c>
      <c r="G1705" s="43">
        <v>255.02</v>
      </c>
      <c r="H1705" s="45">
        <v>0.3</v>
      </c>
      <c r="I1705" s="43" t="s">
        <v>1824</v>
      </c>
      <c r="J1705" s="43">
        <v>178.51400000000001</v>
      </c>
    </row>
    <row r="1706" spans="1:10">
      <c r="A1706" s="43" t="s">
        <v>3530</v>
      </c>
      <c r="B1706" s="44">
        <v>45693</v>
      </c>
      <c r="C1706" s="43" t="s">
        <v>341</v>
      </c>
      <c r="D1706" s="43" t="s">
        <v>1586</v>
      </c>
      <c r="E1706" s="43" t="s">
        <v>1782</v>
      </c>
      <c r="F1706" s="43">
        <v>1</v>
      </c>
      <c r="G1706" s="43">
        <v>153.57</v>
      </c>
      <c r="H1706" s="45">
        <v>0.01</v>
      </c>
      <c r="I1706" s="43" t="s">
        <v>1826</v>
      </c>
      <c r="J1706" s="43">
        <v>152.0343</v>
      </c>
    </row>
    <row r="1707" spans="1:10">
      <c r="A1707" s="43" t="s">
        <v>3531</v>
      </c>
      <c r="B1707" s="44">
        <v>45734</v>
      </c>
      <c r="C1707" s="43" t="s">
        <v>809</v>
      </c>
      <c r="D1707" s="43" t="s">
        <v>1634</v>
      </c>
      <c r="E1707" s="43" t="s">
        <v>1810</v>
      </c>
      <c r="F1707" s="43">
        <v>3</v>
      </c>
      <c r="G1707" s="43">
        <v>962.98</v>
      </c>
      <c r="H1707" s="45">
        <v>0.21</v>
      </c>
      <c r="I1707" s="43" t="s">
        <v>1824</v>
      </c>
      <c r="J1707" s="43">
        <v>2282.2626</v>
      </c>
    </row>
    <row r="1708" spans="1:10">
      <c r="A1708" s="43" t="s">
        <v>3532</v>
      </c>
      <c r="B1708" s="44">
        <v>45377</v>
      </c>
      <c r="C1708" s="43" t="s">
        <v>214</v>
      </c>
      <c r="D1708" s="43" t="s">
        <v>1636</v>
      </c>
      <c r="E1708" s="43" t="s">
        <v>1782</v>
      </c>
      <c r="F1708" s="43">
        <v>3</v>
      </c>
      <c r="G1708" s="43">
        <v>884.46</v>
      </c>
      <c r="H1708" s="45">
        <v>0.25</v>
      </c>
      <c r="I1708" s="43" t="s">
        <v>1824</v>
      </c>
      <c r="J1708" s="43">
        <v>1990.0350000000001</v>
      </c>
    </row>
    <row r="1709" spans="1:10">
      <c r="A1709" s="43" t="s">
        <v>3533</v>
      </c>
      <c r="B1709" s="44">
        <v>45778</v>
      </c>
      <c r="C1709" s="43" t="s">
        <v>1355</v>
      </c>
      <c r="D1709" s="43" t="s">
        <v>1682</v>
      </c>
      <c r="E1709" s="43" t="s">
        <v>1789</v>
      </c>
      <c r="F1709" s="43">
        <v>4</v>
      </c>
      <c r="G1709" s="43">
        <v>359.71</v>
      </c>
      <c r="H1709" s="45">
        <v>0.05</v>
      </c>
      <c r="I1709" s="43" t="s">
        <v>1826</v>
      </c>
      <c r="J1709" s="43">
        <v>1366.8979999999999</v>
      </c>
    </row>
    <row r="1710" spans="1:10">
      <c r="A1710" s="43" t="s">
        <v>3534</v>
      </c>
      <c r="B1710" s="44">
        <v>45715</v>
      </c>
      <c r="C1710" s="43" t="s">
        <v>195</v>
      </c>
      <c r="D1710" s="43" t="s">
        <v>1648</v>
      </c>
      <c r="E1710" s="43" t="s">
        <v>1769</v>
      </c>
      <c r="F1710" s="43">
        <v>3</v>
      </c>
      <c r="G1710" s="43">
        <v>766.47</v>
      </c>
      <c r="H1710" s="45">
        <v>0.18</v>
      </c>
      <c r="I1710" s="43" t="s">
        <v>1824</v>
      </c>
      <c r="J1710" s="43">
        <v>1885.5162</v>
      </c>
    </row>
    <row r="1711" spans="1:10">
      <c r="A1711" s="43" t="s">
        <v>3535</v>
      </c>
      <c r="B1711" s="44">
        <v>45492</v>
      </c>
      <c r="C1711" s="43" t="s">
        <v>722</v>
      </c>
      <c r="D1711" s="43" t="s">
        <v>1660</v>
      </c>
      <c r="E1711" s="43" t="s">
        <v>1810</v>
      </c>
      <c r="F1711" s="43">
        <v>1</v>
      </c>
      <c r="G1711" s="43">
        <v>772.07</v>
      </c>
      <c r="H1711" s="45">
        <v>0.26</v>
      </c>
      <c r="I1711" s="43" t="s">
        <v>1826</v>
      </c>
      <c r="J1711" s="43">
        <v>571.33180000000004</v>
      </c>
    </row>
    <row r="1712" spans="1:10">
      <c r="A1712" s="43" t="s">
        <v>3536</v>
      </c>
      <c r="B1712" s="44">
        <v>45292</v>
      </c>
      <c r="C1712" s="43" t="s">
        <v>881</v>
      </c>
      <c r="D1712" s="43" t="s">
        <v>1586</v>
      </c>
      <c r="E1712" s="43" t="s">
        <v>1773</v>
      </c>
      <c r="F1712" s="43">
        <v>3</v>
      </c>
      <c r="G1712" s="43">
        <v>108.31</v>
      </c>
      <c r="H1712" s="45">
        <v>0.26</v>
      </c>
      <c r="I1712" s="43" t="s">
        <v>1829</v>
      </c>
      <c r="J1712" s="43">
        <v>240.44820000000001</v>
      </c>
    </row>
    <row r="1713" spans="1:10">
      <c r="A1713" s="43" t="s">
        <v>3537</v>
      </c>
      <c r="B1713" s="44">
        <v>45316</v>
      </c>
      <c r="C1713" s="43" t="s">
        <v>708</v>
      </c>
      <c r="D1713" s="43" t="s">
        <v>1706</v>
      </c>
      <c r="E1713" s="43" t="s">
        <v>1776</v>
      </c>
      <c r="F1713" s="43">
        <v>1</v>
      </c>
      <c r="G1713" s="43">
        <v>502.53</v>
      </c>
      <c r="H1713" s="45">
        <v>0</v>
      </c>
      <c r="I1713" s="43" t="s">
        <v>1826</v>
      </c>
      <c r="J1713" s="43">
        <v>502.53</v>
      </c>
    </row>
    <row r="1714" spans="1:10">
      <c r="A1714" s="43" t="s">
        <v>3538</v>
      </c>
      <c r="B1714" s="44">
        <v>45548</v>
      </c>
      <c r="C1714" s="43" t="s">
        <v>278</v>
      </c>
      <c r="D1714" s="43" t="s">
        <v>1546</v>
      </c>
      <c r="E1714" s="43" t="s">
        <v>1804</v>
      </c>
      <c r="F1714" s="43">
        <v>2</v>
      </c>
      <c r="G1714" s="43">
        <v>508.52</v>
      </c>
      <c r="H1714" s="45">
        <v>0.11</v>
      </c>
      <c r="I1714" s="43" t="s">
        <v>1829</v>
      </c>
      <c r="J1714" s="43">
        <v>905.16559999999993</v>
      </c>
    </row>
    <row r="1715" spans="1:10">
      <c r="A1715" s="43" t="s">
        <v>3539</v>
      </c>
      <c r="B1715" s="44">
        <v>45572</v>
      </c>
      <c r="C1715" s="43" t="s">
        <v>1443</v>
      </c>
      <c r="D1715" s="43" t="s">
        <v>1696</v>
      </c>
      <c r="E1715" s="43" t="s">
        <v>1766</v>
      </c>
      <c r="F1715" s="43">
        <v>1</v>
      </c>
      <c r="G1715" s="43">
        <v>492</v>
      </c>
      <c r="H1715" s="45">
        <v>0.26</v>
      </c>
      <c r="I1715" s="43" t="s">
        <v>1826</v>
      </c>
      <c r="J1715" s="43">
        <v>364.08</v>
      </c>
    </row>
    <row r="1716" spans="1:10">
      <c r="A1716" s="43" t="s">
        <v>3540</v>
      </c>
      <c r="B1716" s="44">
        <v>45347</v>
      </c>
      <c r="C1716" s="43" t="s">
        <v>1492</v>
      </c>
      <c r="D1716" s="43" t="s">
        <v>1622</v>
      </c>
      <c r="E1716" s="43" t="s">
        <v>1799</v>
      </c>
      <c r="F1716" s="43">
        <v>4</v>
      </c>
      <c r="G1716" s="43">
        <v>746.36</v>
      </c>
      <c r="H1716" s="45">
        <v>0.02</v>
      </c>
      <c r="I1716" s="43" t="s">
        <v>1824</v>
      </c>
      <c r="J1716" s="43">
        <v>2925.7312000000002</v>
      </c>
    </row>
    <row r="1717" spans="1:10">
      <c r="A1717" s="43" t="s">
        <v>3541</v>
      </c>
      <c r="B1717" s="44">
        <v>45823</v>
      </c>
      <c r="C1717" s="43" t="s">
        <v>1343</v>
      </c>
      <c r="D1717" s="43" t="s">
        <v>1572</v>
      </c>
      <c r="E1717" s="43" t="s">
        <v>1757</v>
      </c>
      <c r="F1717" s="43">
        <v>1</v>
      </c>
      <c r="G1717" s="43">
        <v>120.83</v>
      </c>
      <c r="H1717" s="45">
        <v>0.08</v>
      </c>
      <c r="I1717" s="43" t="s">
        <v>1824</v>
      </c>
      <c r="J1717" s="43">
        <v>111.1636</v>
      </c>
    </row>
    <row r="1718" spans="1:10">
      <c r="A1718" s="43" t="s">
        <v>3542</v>
      </c>
      <c r="B1718" s="44">
        <v>45394</v>
      </c>
      <c r="C1718" s="43" t="s">
        <v>1243</v>
      </c>
      <c r="D1718" s="43" t="s">
        <v>1702</v>
      </c>
      <c r="E1718" s="43" t="s">
        <v>1810</v>
      </c>
      <c r="F1718" s="43">
        <v>2</v>
      </c>
      <c r="G1718" s="43">
        <v>68.31</v>
      </c>
      <c r="H1718" s="45">
        <v>0.28999999999999998</v>
      </c>
      <c r="I1718" s="43" t="s">
        <v>1829</v>
      </c>
      <c r="J1718" s="43">
        <v>97.000199999999992</v>
      </c>
    </row>
    <row r="1719" spans="1:10">
      <c r="A1719" s="43" t="s">
        <v>3543</v>
      </c>
      <c r="B1719" s="44">
        <v>45265</v>
      </c>
      <c r="C1719" s="43" t="s">
        <v>230</v>
      </c>
      <c r="D1719" s="43" t="s">
        <v>1592</v>
      </c>
      <c r="E1719" s="43" t="s">
        <v>1810</v>
      </c>
      <c r="F1719" s="43">
        <v>2</v>
      </c>
      <c r="G1719" s="43">
        <v>761.71</v>
      </c>
      <c r="H1719" s="45">
        <v>0.02</v>
      </c>
      <c r="I1719" s="43" t="s">
        <v>1826</v>
      </c>
      <c r="J1719" s="43">
        <v>1492.9516000000001</v>
      </c>
    </row>
    <row r="1720" spans="1:10">
      <c r="A1720" s="43" t="s">
        <v>3544</v>
      </c>
      <c r="B1720" s="44">
        <v>45261</v>
      </c>
      <c r="C1720" s="43" t="s">
        <v>244</v>
      </c>
      <c r="D1720" s="43" t="s">
        <v>1704</v>
      </c>
      <c r="E1720" s="43" t="s">
        <v>1766</v>
      </c>
      <c r="F1720" s="43">
        <v>4</v>
      </c>
      <c r="G1720" s="43">
        <v>346.37</v>
      </c>
      <c r="H1720" s="45">
        <v>0.18</v>
      </c>
      <c r="I1720" s="43" t="s">
        <v>1829</v>
      </c>
      <c r="J1720" s="43">
        <v>1136.0935999999999</v>
      </c>
    </row>
    <row r="1721" spans="1:10">
      <c r="A1721" s="43" t="s">
        <v>3545</v>
      </c>
      <c r="B1721" s="44">
        <v>45702</v>
      </c>
      <c r="C1721" s="43" t="s">
        <v>40</v>
      </c>
      <c r="D1721" s="43" t="s">
        <v>1658</v>
      </c>
      <c r="E1721" s="43" t="s">
        <v>1794</v>
      </c>
      <c r="F1721" s="43">
        <v>1</v>
      </c>
      <c r="G1721" s="43">
        <v>846.3</v>
      </c>
      <c r="H1721" s="45">
        <v>0.14000000000000001</v>
      </c>
      <c r="I1721" s="43" t="s">
        <v>1826</v>
      </c>
      <c r="J1721" s="43">
        <v>727.81799999999998</v>
      </c>
    </row>
    <row r="1722" spans="1:10">
      <c r="A1722" s="43" t="s">
        <v>3546</v>
      </c>
      <c r="B1722" s="44">
        <v>45624</v>
      </c>
      <c r="C1722" s="43" t="s">
        <v>1340</v>
      </c>
      <c r="D1722" s="43" t="s">
        <v>1543</v>
      </c>
      <c r="E1722" s="43" t="s">
        <v>1813</v>
      </c>
      <c r="F1722" s="43">
        <v>1</v>
      </c>
      <c r="G1722" s="43">
        <v>458.97</v>
      </c>
      <c r="H1722" s="45">
        <v>0.1</v>
      </c>
      <c r="I1722" s="43" t="s">
        <v>1826</v>
      </c>
      <c r="J1722" s="43">
        <v>413.07299999999998</v>
      </c>
    </row>
    <row r="1723" spans="1:10">
      <c r="A1723" s="43" t="s">
        <v>3547</v>
      </c>
      <c r="B1723" s="44">
        <v>45736</v>
      </c>
      <c r="C1723" s="43" t="s">
        <v>917</v>
      </c>
      <c r="D1723" s="43" t="s">
        <v>1634</v>
      </c>
      <c r="E1723" s="43" t="s">
        <v>1779</v>
      </c>
      <c r="F1723" s="43">
        <v>2</v>
      </c>
      <c r="G1723" s="43">
        <v>536.61</v>
      </c>
      <c r="H1723" s="45">
        <v>0.14000000000000001</v>
      </c>
      <c r="I1723" s="43" t="s">
        <v>1824</v>
      </c>
      <c r="J1723" s="43">
        <v>922.9692</v>
      </c>
    </row>
    <row r="1724" spans="1:10">
      <c r="A1724" s="43" t="s">
        <v>3548</v>
      </c>
      <c r="B1724" s="44">
        <v>45709</v>
      </c>
      <c r="C1724" s="43" t="s">
        <v>1304</v>
      </c>
      <c r="D1724" s="43" t="s">
        <v>1664</v>
      </c>
      <c r="E1724" s="43" t="s">
        <v>1752</v>
      </c>
      <c r="F1724" s="43">
        <v>3</v>
      </c>
      <c r="G1724" s="43">
        <v>130.41</v>
      </c>
      <c r="H1724" s="45">
        <v>0.14000000000000001</v>
      </c>
      <c r="I1724" s="43" t="s">
        <v>1826</v>
      </c>
      <c r="J1724" s="43">
        <v>336.45780000000002</v>
      </c>
    </row>
    <row r="1725" spans="1:10">
      <c r="A1725" s="43" t="s">
        <v>3549</v>
      </c>
      <c r="B1725" s="44">
        <v>45738</v>
      </c>
      <c r="C1725" s="43" t="s">
        <v>1524</v>
      </c>
      <c r="D1725" s="43" t="s">
        <v>1726</v>
      </c>
      <c r="E1725" s="43" t="s">
        <v>1794</v>
      </c>
      <c r="F1725" s="43">
        <v>4</v>
      </c>
      <c r="G1725" s="43">
        <v>706.67</v>
      </c>
      <c r="H1725" s="45">
        <v>0.01</v>
      </c>
      <c r="I1725" s="43" t="s">
        <v>1824</v>
      </c>
      <c r="J1725" s="43">
        <v>2798.4132</v>
      </c>
    </row>
    <row r="1726" spans="1:10">
      <c r="A1726" s="43" t="s">
        <v>3550</v>
      </c>
      <c r="B1726" s="44">
        <v>45685</v>
      </c>
      <c r="C1726" s="43" t="s">
        <v>1223</v>
      </c>
      <c r="D1726" s="43" t="s">
        <v>1602</v>
      </c>
      <c r="E1726" s="43" t="s">
        <v>1766</v>
      </c>
      <c r="F1726" s="43">
        <v>3</v>
      </c>
      <c r="G1726" s="43">
        <v>523.45000000000005</v>
      </c>
      <c r="H1726" s="45">
        <v>0.17</v>
      </c>
      <c r="I1726" s="43" t="s">
        <v>1824</v>
      </c>
      <c r="J1726" s="43">
        <v>1303.3905</v>
      </c>
    </row>
    <row r="1727" spans="1:10">
      <c r="A1727" s="43" t="s">
        <v>3551</v>
      </c>
      <c r="B1727" s="44">
        <v>45701</v>
      </c>
      <c r="C1727" s="43" t="s">
        <v>48</v>
      </c>
      <c r="D1727" s="43" t="s">
        <v>1730</v>
      </c>
      <c r="E1727" s="43" t="s">
        <v>1810</v>
      </c>
      <c r="F1727" s="43">
        <v>3</v>
      </c>
      <c r="G1727" s="43">
        <v>482.2</v>
      </c>
      <c r="H1727" s="45">
        <v>0.23</v>
      </c>
      <c r="I1727" s="43" t="s">
        <v>1829</v>
      </c>
      <c r="J1727" s="43">
        <v>1113.8820000000001</v>
      </c>
    </row>
    <row r="1728" spans="1:10">
      <c r="A1728" s="43" t="s">
        <v>3552</v>
      </c>
      <c r="B1728" s="44">
        <v>45745</v>
      </c>
      <c r="C1728" s="43" t="s">
        <v>428</v>
      </c>
      <c r="D1728" s="43" t="s">
        <v>1674</v>
      </c>
      <c r="E1728" s="43" t="s">
        <v>1773</v>
      </c>
      <c r="F1728" s="43">
        <v>4</v>
      </c>
      <c r="G1728" s="43">
        <v>688.86</v>
      </c>
      <c r="H1728" s="45">
        <v>0.02</v>
      </c>
      <c r="I1728" s="43" t="s">
        <v>1829</v>
      </c>
      <c r="J1728" s="43">
        <v>2700.3312000000001</v>
      </c>
    </row>
    <row r="1729" spans="1:10">
      <c r="A1729" s="43" t="s">
        <v>3553</v>
      </c>
      <c r="B1729" s="44">
        <v>45214</v>
      </c>
      <c r="C1729" s="43" t="s">
        <v>100</v>
      </c>
      <c r="D1729" s="43" t="s">
        <v>1572</v>
      </c>
      <c r="E1729" s="43" t="s">
        <v>1752</v>
      </c>
      <c r="F1729" s="43">
        <v>1</v>
      </c>
      <c r="G1729" s="43">
        <v>145.47999999999999</v>
      </c>
      <c r="H1729" s="45">
        <v>0.1</v>
      </c>
      <c r="I1729" s="43" t="s">
        <v>1829</v>
      </c>
      <c r="J1729" s="43">
        <v>130.93199999999999</v>
      </c>
    </row>
    <row r="1730" spans="1:10">
      <c r="A1730" s="43" t="s">
        <v>3554</v>
      </c>
      <c r="B1730" s="44">
        <v>45547</v>
      </c>
      <c r="C1730" s="43" t="s">
        <v>198</v>
      </c>
      <c r="D1730" s="43" t="s">
        <v>1610</v>
      </c>
      <c r="E1730" s="43" t="s">
        <v>1792</v>
      </c>
      <c r="F1730" s="43">
        <v>4</v>
      </c>
      <c r="G1730" s="43">
        <v>862.25</v>
      </c>
      <c r="H1730" s="45">
        <v>0.28000000000000003</v>
      </c>
      <c r="I1730" s="43" t="s">
        <v>1826</v>
      </c>
      <c r="J1730" s="43">
        <v>2483.2800000000002</v>
      </c>
    </row>
    <row r="1731" spans="1:10">
      <c r="A1731" s="43" t="s">
        <v>3555</v>
      </c>
      <c r="B1731" s="44">
        <v>45296</v>
      </c>
      <c r="C1731" s="43" t="s">
        <v>926</v>
      </c>
      <c r="D1731" s="43" t="s">
        <v>1546</v>
      </c>
      <c r="E1731" s="43" t="s">
        <v>1799</v>
      </c>
      <c r="F1731" s="43">
        <v>4</v>
      </c>
      <c r="G1731" s="43">
        <v>146.12</v>
      </c>
      <c r="H1731" s="45">
        <v>0.12</v>
      </c>
      <c r="I1731" s="43" t="s">
        <v>1829</v>
      </c>
      <c r="J1731" s="43">
        <v>514.3424</v>
      </c>
    </row>
    <row r="1732" spans="1:10">
      <c r="A1732" s="43" t="s">
        <v>3556</v>
      </c>
      <c r="B1732" s="44">
        <v>45549</v>
      </c>
      <c r="C1732" s="43" t="s">
        <v>1472</v>
      </c>
      <c r="D1732" s="43" t="s">
        <v>1610</v>
      </c>
      <c r="E1732" s="43" t="s">
        <v>1810</v>
      </c>
      <c r="F1732" s="43">
        <v>2</v>
      </c>
      <c r="G1732" s="43">
        <v>695.02</v>
      </c>
      <c r="H1732" s="45">
        <v>0.3</v>
      </c>
      <c r="I1732" s="43" t="s">
        <v>1829</v>
      </c>
      <c r="J1732" s="43">
        <v>973.02799999999991</v>
      </c>
    </row>
    <row r="1733" spans="1:10">
      <c r="A1733" s="43" t="s">
        <v>3557</v>
      </c>
      <c r="B1733" s="44">
        <v>45231</v>
      </c>
      <c r="C1733" s="43" t="s">
        <v>711</v>
      </c>
      <c r="D1733" s="43" t="s">
        <v>1736</v>
      </c>
      <c r="E1733" s="43" t="s">
        <v>1789</v>
      </c>
      <c r="F1733" s="43">
        <v>2</v>
      </c>
      <c r="G1733" s="43">
        <v>886.67</v>
      </c>
      <c r="H1733" s="45">
        <v>0.24</v>
      </c>
      <c r="I1733" s="43" t="s">
        <v>1826</v>
      </c>
      <c r="J1733" s="43">
        <v>1347.7384</v>
      </c>
    </row>
    <row r="1734" spans="1:10">
      <c r="A1734" s="43" t="s">
        <v>3558</v>
      </c>
      <c r="B1734" s="44">
        <v>45628</v>
      </c>
      <c r="C1734" s="43" t="s">
        <v>205</v>
      </c>
      <c r="D1734" s="43" t="s">
        <v>1680</v>
      </c>
      <c r="E1734" s="43" t="s">
        <v>1810</v>
      </c>
      <c r="F1734" s="43">
        <v>2</v>
      </c>
      <c r="G1734" s="43">
        <v>864.09</v>
      </c>
      <c r="H1734" s="45">
        <v>0.06</v>
      </c>
      <c r="I1734" s="43" t="s">
        <v>1829</v>
      </c>
      <c r="J1734" s="43">
        <v>1624.4892</v>
      </c>
    </row>
    <row r="1735" spans="1:10">
      <c r="A1735" s="43" t="s">
        <v>3559</v>
      </c>
      <c r="B1735" s="44">
        <v>45862</v>
      </c>
      <c r="C1735" s="43" t="s">
        <v>23</v>
      </c>
      <c r="D1735" s="43" t="s">
        <v>1572</v>
      </c>
      <c r="E1735" s="43" t="s">
        <v>1786</v>
      </c>
      <c r="F1735" s="43">
        <v>1</v>
      </c>
      <c r="G1735" s="43">
        <v>437.65</v>
      </c>
      <c r="H1735" s="45">
        <v>0.02</v>
      </c>
      <c r="I1735" s="43" t="s">
        <v>1826</v>
      </c>
      <c r="J1735" s="43">
        <v>428.89699999999999</v>
      </c>
    </row>
    <row r="1736" spans="1:10">
      <c r="A1736" s="43" t="s">
        <v>3560</v>
      </c>
      <c r="B1736" s="44">
        <v>45843</v>
      </c>
      <c r="C1736" s="43" t="s">
        <v>660</v>
      </c>
      <c r="D1736" s="43" t="s">
        <v>1620</v>
      </c>
      <c r="E1736" s="43" t="s">
        <v>1797</v>
      </c>
      <c r="F1736" s="43">
        <v>2</v>
      </c>
      <c r="G1736" s="43">
        <v>208.09</v>
      </c>
      <c r="H1736" s="45">
        <v>0.27</v>
      </c>
      <c r="I1736" s="43" t="s">
        <v>1824</v>
      </c>
      <c r="J1736" s="43">
        <v>303.81139999999999</v>
      </c>
    </row>
    <row r="1737" spans="1:10">
      <c r="A1737" s="43" t="s">
        <v>3561</v>
      </c>
      <c r="B1737" s="44">
        <v>45482</v>
      </c>
      <c r="C1737" s="43" t="s">
        <v>205</v>
      </c>
      <c r="D1737" s="43" t="s">
        <v>1734</v>
      </c>
      <c r="E1737" s="43" t="s">
        <v>1807</v>
      </c>
      <c r="F1737" s="43">
        <v>4</v>
      </c>
      <c r="G1737" s="43">
        <v>825.78</v>
      </c>
      <c r="H1737" s="45">
        <v>0.02</v>
      </c>
      <c r="I1737" s="43" t="s">
        <v>1824</v>
      </c>
      <c r="J1737" s="43">
        <v>3237.0576000000001</v>
      </c>
    </row>
    <row r="1738" spans="1:10">
      <c r="A1738" s="43" t="s">
        <v>3562</v>
      </c>
      <c r="B1738" s="44">
        <v>45313</v>
      </c>
      <c r="C1738" s="43" t="s">
        <v>405</v>
      </c>
      <c r="D1738" s="43" t="s">
        <v>1598</v>
      </c>
      <c r="E1738" s="43" t="s">
        <v>1807</v>
      </c>
      <c r="F1738" s="43">
        <v>3</v>
      </c>
      <c r="G1738" s="43">
        <v>849.77</v>
      </c>
      <c r="H1738" s="45">
        <v>0.12</v>
      </c>
      <c r="I1738" s="43" t="s">
        <v>1826</v>
      </c>
      <c r="J1738" s="43">
        <v>2243.3928000000001</v>
      </c>
    </row>
    <row r="1739" spans="1:10">
      <c r="A1739" s="43" t="s">
        <v>3563</v>
      </c>
      <c r="B1739" s="44">
        <v>45314</v>
      </c>
      <c r="C1739" s="43" t="s">
        <v>1080</v>
      </c>
      <c r="D1739" s="43" t="s">
        <v>1668</v>
      </c>
      <c r="E1739" s="43" t="s">
        <v>1769</v>
      </c>
      <c r="F1739" s="43">
        <v>1</v>
      </c>
      <c r="G1739" s="43">
        <v>88.78</v>
      </c>
      <c r="H1739" s="45">
        <v>0.18</v>
      </c>
      <c r="I1739" s="43" t="s">
        <v>1824</v>
      </c>
      <c r="J1739" s="43">
        <v>72.799600000000012</v>
      </c>
    </row>
    <row r="1740" spans="1:10">
      <c r="A1740" s="43" t="s">
        <v>3564</v>
      </c>
      <c r="B1740" s="44">
        <v>45526</v>
      </c>
      <c r="C1740" s="43" t="s">
        <v>628</v>
      </c>
      <c r="D1740" s="43" t="s">
        <v>1704</v>
      </c>
      <c r="E1740" s="43" t="s">
        <v>1769</v>
      </c>
      <c r="F1740" s="43">
        <v>4</v>
      </c>
      <c r="G1740" s="43">
        <v>507.22</v>
      </c>
      <c r="H1740" s="45">
        <v>0.14000000000000001</v>
      </c>
      <c r="I1740" s="43" t="s">
        <v>1826</v>
      </c>
      <c r="J1740" s="43">
        <v>1744.8368</v>
      </c>
    </row>
    <row r="1741" spans="1:10">
      <c r="A1741" s="43" t="s">
        <v>3565</v>
      </c>
      <c r="B1741" s="44">
        <v>45887</v>
      </c>
      <c r="C1741" s="43" t="s">
        <v>996</v>
      </c>
      <c r="D1741" s="43" t="s">
        <v>1740</v>
      </c>
      <c r="E1741" s="43" t="s">
        <v>1752</v>
      </c>
      <c r="F1741" s="43">
        <v>3</v>
      </c>
      <c r="G1741" s="43">
        <v>330.98</v>
      </c>
      <c r="H1741" s="45">
        <v>0.11</v>
      </c>
      <c r="I1741" s="43" t="s">
        <v>1824</v>
      </c>
      <c r="J1741" s="43">
        <v>883.71660000000008</v>
      </c>
    </row>
    <row r="1742" spans="1:10">
      <c r="A1742" s="43" t="s">
        <v>3566</v>
      </c>
      <c r="B1742" s="44">
        <v>45562</v>
      </c>
      <c r="C1742" s="43" t="s">
        <v>195</v>
      </c>
      <c r="D1742" s="43" t="s">
        <v>1622</v>
      </c>
      <c r="E1742" s="43" t="s">
        <v>1813</v>
      </c>
      <c r="F1742" s="43">
        <v>4</v>
      </c>
      <c r="G1742" s="43">
        <v>442.87</v>
      </c>
      <c r="H1742" s="45">
        <v>0.08</v>
      </c>
      <c r="I1742" s="43" t="s">
        <v>1824</v>
      </c>
      <c r="J1742" s="43">
        <v>1629.7616</v>
      </c>
    </row>
    <row r="1743" spans="1:10">
      <c r="A1743" s="43" t="s">
        <v>3567</v>
      </c>
      <c r="B1743" s="44">
        <v>45880</v>
      </c>
      <c r="C1743" s="43" t="s">
        <v>48</v>
      </c>
      <c r="D1743" s="43" t="s">
        <v>1740</v>
      </c>
      <c r="E1743" s="43" t="s">
        <v>1761</v>
      </c>
      <c r="F1743" s="43">
        <v>2</v>
      </c>
      <c r="G1743" s="43">
        <v>939.66</v>
      </c>
      <c r="H1743" s="45">
        <v>0.14000000000000001</v>
      </c>
      <c r="I1743" s="43" t="s">
        <v>1826</v>
      </c>
      <c r="J1743" s="43">
        <v>1616.2152000000001</v>
      </c>
    </row>
    <row r="1744" spans="1:10">
      <c r="A1744" s="43" t="s">
        <v>3568</v>
      </c>
      <c r="B1744" s="44">
        <v>45556</v>
      </c>
      <c r="C1744" s="43" t="s">
        <v>929</v>
      </c>
      <c r="D1744" s="43" t="s">
        <v>1694</v>
      </c>
      <c r="E1744" s="43" t="s">
        <v>1766</v>
      </c>
      <c r="F1744" s="43">
        <v>1</v>
      </c>
      <c r="G1744" s="43">
        <v>24.13</v>
      </c>
      <c r="H1744" s="45">
        <v>0</v>
      </c>
      <c r="I1744" s="43" t="s">
        <v>1824</v>
      </c>
      <c r="J1744" s="43">
        <v>24.13</v>
      </c>
    </row>
    <row r="1745" spans="1:10">
      <c r="A1745" s="43" t="s">
        <v>3569</v>
      </c>
      <c r="B1745" s="44">
        <v>45355</v>
      </c>
      <c r="C1745" s="43" t="s">
        <v>1139</v>
      </c>
      <c r="D1745" s="43" t="s">
        <v>1630</v>
      </c>
      <c r="E1745" s="43" t="s">
        <v>1766</v>
      </c>
      <c r="F1745" s="43">
        <v>3</v>
      </c>
      <c r="G1745" s="43">
        <v>239.54</v>
      </c>
      <c r="H1745" s="45">
        <v>0.28999999999999998</v>
      </c>
      <c r="I1745" s="43" t="s">
        <v>1829</v>
      </c>
      <c r="J1745" s="43">
        <v>510.22019999999998</v>
      </c>
    </row>
    <row r="1746" spans="1:10">
      <c r="A1746" s="43" t="s">
        <v>3570</v>
      </c>
      <c r="B1746" s="44">
        <v>45244</v>
      </c>
      <c r="C1746" s="43" t="s">
        <v>1484</v>
      </c>
      <c r="D1746" s="43" t="s">
        <v>1640</v>
      </c>
      <c r="E1746" s="43" t="s">
        <v>1799</v>
      </c>
      <c r="F1746" s="43">
        <v>1</v>
      </c>
      <c r="G1746" s="43">
        <v>588.53</v>
      </c>
      <c r="H1746" s="45">
        <v>0.1</v>
      </c>
      <c r="I1746" s="43" t="s">
        <v>1824</v>
      </c>
      <c r="J1746" s="43">
        <v>529.67700000000002</v>
      </c>
    </row>
    <row r="1747" spans="1:10">
      <c r="A1747" s="43" t="s">
        <v>3571</v>
      </c>
      <c r="B1747" s="44">
        <v>45863</v>
      </c>
      <c r="C1747" s="43" t="s">
        <v>914</v>
      </c>
      <c r="D1747" s="43" t="s">
        <v>1668</v>
      </c>
      <c r="E1747" s="43" t="s">
        <v>1801</v>
      </c>
      <c r="F1747" s="43">
        <v>1</v>
      </c>
      <c r="G1747" s="43">
        <v>145.96</v>
      </c>
      <c r="H1747" s="45">
        <v>0.3</v>
      </c>
      <c r="I1747" s="43" t="s">
        <v>1824</v>
      </c>
      <c r="J1747" s="43">
        <v>102.172</v>
      </c>
    </row>
    <row r="1748" spans="1:10">
      <c r="A1748" s="43" t="s">
        <v>3572</v>
      </c>
      <c r="B1748" s="44">
        <v>45573</v>
      </c>
      <c r="C1748" s="43" t="s">
        <v>360</v>
      </c>
      <c r="D1748" s="43" t="s">
        <v>1688</v>
      </c>
      <c r="E1748" s="43" t="s">
        <v>1769</v>
      </c>
      <c r="F1748" s="43">
        <v>4</v>
      </c>
      <c r="G1748" s="43">
        <v>640.91</v>
      </c>
      <c r="H1748" s="45">
        <v>0.06</v>
      </c>
      <c r="I1748" s="43" t="s">
        <v>1824</v>
      </c>
      <c r="J1748" s="43">
        <v>2409.8216000000002</v>
      </c>
    </row>
    <row r="1749" spans="1:10">
      <c r="A1749" s="43" t="s">
        <v>3573</v>
      </c>
      <c r="B1749" s="44">
        <v>45792</v>
      </c>
      <c r="C1749" s="43" t="s">
        <v>164</v>
      </c>
      <c r="D1749" s="43" t="s">
        <v>1676</v>
      </c>
      <c r="E1749" s="43" t="s">
        <v>1792</v>
      </c>
      <c r="F1749" s="43">
        <v>3</v>
      </c>
      <c r="G1749" s="43">
        <v>773.86</v>
      </c>
      <c r="H1749" s="45">
        <v>0.22</v>
      </c>
      <c r="I1749" s="43" t="s">
        <v>1824</v>
      </c>
      <c r="J1749" s="43">
        <v>1810.8324</v>
      </c>
    </row>
    <row r="1750" spans="1:10">
      <c r="A1750" s="43" t="s">
        <v>3574</v>
      </c>
      <c r="B1750" s="44">
        <v>45744</v>
      </c>
      <c r="C1750" s="43" t="s">
        <v>1428</v>
      </c>
      <c r="D1750" s="43" t="s">
        <v>1610</v>
      </c>
      <c r="E1750" s="43" t="s">
        <v>1801</v>
      </c>
      <c r="F1750" s="43">
        <v>2</v>
      </c>
      <c r="G1750" s="43">
        <v>31.28</v>
      </c>
      <c r="H1750" s="45">
        <v>0.2</v>
      </c>
      <c r="I1750" s="43" t="s">
        <v>1829</v>
      </c>
      <c r="J1750" s="43">
        <v>50.048000000000002</v>
      </c>
    </row>
    <row r="1751" spans="1:10">
      <c r="A1751" s="43" t="s">
        <v>3575</v>
      </c>
      <c r="B1751" s="44">
        <v>45842</v>
      </c>
      <c r="C1751" s="43" t="s">
        <v>1166</v>
      </c>
      <c r="D1751" s="43" t="s">
        <v>1712</v>
      </c>
      <c r="E1751" s="43" t="s">
        <v>1776</v>
      </c>
      <c r="F1751" s="43">
        <v>4</v>
      </c>
      <c r="G1751" s="43">
        <v>389.22</v>
      </c>
      <c r="H1751" s="45">
        <v>0.18</v>
      </c>
      <c r="I1751" s="43" t="s">
        <v>1824</v>
      </c>
      <c r="J1751" s="43">
        <v>1276.6415999999999</v>
      </c>
    </row>
    <row r="1752" spans="1:10">
      <c r="A1752" s="43" t="s">
        <v>3576</v>
      </c>
      <c r="B1752" s="44">
        <v>45502</v>
      </c>
      <c r="C1752" s="43" t="s">
        <v>71</v>
      </c>
      <c r="D1752" s="43" t="s">
        <v>1676</v>
      </c>
      <c r="E1752" s="43" t="s">
        <v>1801</v>
      </c>
      <c r="F1752" s="43">
        <v>3</v>
      </c>
      <c r="G1752" s="43">
        <v>543.44000000000005</v>
      </c>
      <c r="H1752" s="45">
        <v>0.13</v>
      </c>
      <c r="I1752" s="43" t="s">
        <v>1826</v>
      </c>
      <c r="J1752" s="43">
        <v>1418.3784000000001</v>
      </c>
    </row>
    <row r="1753" spans="1:10">
      <c r="A1753" s="43" t="s">
        <v>3577</v>
      </c>
      <c r="B1753" s="44">
        <v>45296</v>
      </c>
      <c r="C1753" s="43" t="s">
        <v>821</v>
      </c>
      <c r="D1753" s="43" t="s">
        <v>1742</v>
      </c>
      <c r="E1753" s="43" t="s">
        <v>1813</v>
      </c>
      <c r="F1753" s="43">
        <v>4</v>
      </c>
      <c r="G1753" s="43">
        <v>715.42</v>
      </c>
      <c r="H1753" s="45">
        <v>0.28999999999999998</v>
      </c>
      <c r="I1753" s="43" t="s">
        <v>1826</v>
      </c>
      <c r="J1753" s="43">
        <v>2031.7927999999999</v>
      </c>
    </row>
    <row r="1754" spans="1:10">
      <c r="A1754" s="43" t="s">
        <v>3578</v>
      </c>
      <c r="B1754" s="44">
        <v>45886</v>
      </c>
      <c r="C1754" s="43" t="s">
        <v>195</v>
      </c>
      <c r="D1754" s="43" t="s">
        <v>1572</v>
      </c>
      <c r="E1754" s="43" t="s">
        <v>1769</v>
      </c>
      <c r="F1754" s="43">
        <v>4</v>
      </c>
      <c r="G1754" s="43">
        <v>676.14</v>
      </c>
      <c r="H1754" s="45">
        <v>0.11</v>
      </c>
      <c r="I1754" s="43" t="s">
        <v>1829</v>
      </c>
      <c r="J1754" s="43">
        <v>2407.0583999999999</v>
      </c>
    </row>
    <row r="1755" spans="1:10">
      <c r="A1755" s="43" t="s">
        <v>3579</v>
      </c>
      <c r="B1755" s="44">
        <v>45425</v>
      </c>
      <c r="C1755" s="43" t="s">
        <v>321</v>
      </c>
      <c r="D1755" s="43" t="s">
        <v>1626</v>
      </c>
      <c r="E1755" s="43" t="s">
        <v>1757</v>
      </c>
      <c r="F1755" s="43">
        <v>4</v>
      </c>
      <c r="G1755" s="43">
        <v>352.72</v>
      </c>
      <c r="H1755" s="45">
        <v>0.25</v>
      </c>
      <c r="I1755" s="43" t="s">
        <v>1824</v>
      </c>
      <c r="J1755" s="43">
        <v>1058.1600000000001</v>
      </c>
    </row>
    <row r="1756" spans="1:10">
      <c r="A1756" s="43" t="s">
        <v>3580</v>
      </c>
      <c r="B1756" s="44">
        <v>45797</v>
      </c>
      <c r="C1756" s="43" t="s">
        <v>574</v>
      </c>
      <c r="D1756" s="43" t="s">
        <v>1570</v>
      </c>
      <c r="E1756" s="43" t="s">
        <v>1794</v>
      </c>
      <c r="F1756" s="43">
        <v>1</v>
      </c>
      <c r="G1756" s="43">
        <v>470.18</v>
      </c>
      <c r="H1756" s="45">
        <v>0.19</v>
      </c>
      <c r="I1756" s="43" t="s">
        <v>1826</v>
      </c>
      <c r="J1756" s="43">
        <v>380.84580000000011</v>
      </c>
    </row>
    <row r="1757" spans="1:10">
      <c r="A1757" s="43" t="s">
        <v>3581</v>
      </c>
      <c r="B1757" s="44">
        <v>45898</v>
      </c>
      <c r="C1757" s="43" t="s">
        <v>740</v>
      </c>
      <c r="D1757" s="43" t="s">
        <v>1680</v>
      </c>
      <c r="E1757" s="43" t="s">
        <v>1792</v>
      </c>
      <c r="F1757" s="43">
        <v>1</v>
      </c>
      <c r="G1757" s="43">
        <v>891.79</v>
      </c>
      <c r="H1757" s="45">
        <v>0.03</v>
      </c>
      <c r="I1757" s="43" t="s">
        <v>1824</v>
      </c>
      <c r="J1757" s="43">
        <v>865.03629999999998</v>
      </c>
    </row>
    <row r="1758" spans="1:10">
      <c r="A1758" s="43" t="s">
        <v>3582</v>
      </c>
      <c r="B1758" s="44">
        <v>45390</v>
      </c>
      <c r="C1758" s="43" t="s">
        <v>1092</v>
      </c>
      <c r="D1758" s="43" t="s">
        <v>1726</v>
      </c>
      <c r="E1758" s="43" t="s">
        <v>1807</v>
      </c>
      <c r="F1758" s="43">
        <v>2</v>
      </c>
      <c r="G1758" s="43">
        <v>433.07</v>
      </c>
      <c r="H1758" s="45">
        <v>0.25</v>
      </c>
      <c r="I1758" s="43" t="s">
        <v>1829</v>
      </c>
      <c r="J1758" s="43">
        <v>649.60500000000002</v>
      </c>
    </row>
    <row r="1759" spans="1:10">
      <c r="A1759" s="43" t="s">
        <v>3583</v>
      </c>
      <c r="B1759" s="44">
        <v>45355</v>
      </c>
      <c r="C1759" s="43" t="s">
        <v>59</v>
      </c>
      <c r="D1759" s="43" t="s">
        <v>1680</v>
      </c>
      <c r="E1759" s="43" t="s">
        <v>1813</v>
      </c>
      <c r="F1759" s="43">
        <v>3</v>
      </c>
      <c r="G1759" s="43">
        <v>626.71</v>
      </c>
      <c r="H1759" s="45">
        <v>7.0000000000000007E-2</v>
      </c>
      <c r="I1759" s="43" t="s">
        <v>1829</v>
      </c>
      <c r="J1759" s="43">
        <v>1748.5209</v>
      </c>
    </row>
    <row r="1760" spans="1:10">
      <c r="A1760" s="43" t="s">
        <v>3584</v>
      </c>
      <c r="B1760" s="44">
        <v>45916</v>
      </c>
      <c r="C1760" s="43" t="s">
        <v>278</v>
      </c>
      <c r="D1760" s="43" t="s">
        <v>1620</v>
      </c>
      <c r="E1760" s="43" t="s">
        <v>1752</v>
      </c>
      <c r="F1760" s="43">
        <v>2</v>
      </c>
      <c r="G1760" s="43">
        <v>324.18</v>
      </c>
      <c r="H1760" s="45">
        <v>0.06</v>
      </c>
      <c r="I1760" s="43" t="s">
        <v>1829</v>
      </c>
      <c r="J1760" s="43">
        <v>609.45839999999998</v>
      </c>
    </row>
    <row r="1761" spans="1:10">
      <c r="A1761" s="43" t="s">
        <v>3585</v>
      </c>
      <c r="B1761" s="44">
        <v>45448</v>
      </c>
      <c r="C1761" s="43" t="s">
        <v>63</v>
      </c>
      <c r="D1761" s="43" t="s">
        <v>1576</v>
      </c>
      <c r="E1761" s="43" t="s">
        <v>1807</v>
      </c>
      <c r="F1761" s="43">
        <v>4</v>
      </c>
      <c r="G1761" s="43">
        <v>839.74</v>
      </c>
      <c r="H1761" s="45">
        <v>0.13</v>
      </c>
      <c r="I1761" s="43" t="s">
        <v>1826</v>
      </c>
      <c r="J1761" s="43">
        <v>2922.2952</v>
      </c>
    </row>
    <row r="1762" spans="1:10">
      <c r="A1762" s="43" t="s">
        <v>3586</v>
      </c>
      <c r="B1762" s="44">
        <v>45402</v>
      </c>
      <c r="C1762" s="43" t="s">
        <v>523</v>
      </c>
      <c r="D1762" s="43" t="s">
        <v>1672</v>
      </c>
      <c r="E1762" s="43" t="s">
        <v>1801</v>
      </c>
      <c r="F1762" s="43">
        <v>3</v>
      </c>
      <c r="G1762" s="43">
        <v>252.63</v>
      </c>
      <c r="H1762" s="45">
        <v>0.28000000000000003</v>
      </c>
      <c r="I1762" s="43" t="s">
        <v>1824</v>
      </c>
      <c r="J1762" s="43">
        <v>545.68079999999998</v>
      </c>
    </row>
    <row r="1763" spans="1:10">
      <c r="A1763" s="43" t="s">
        <v>3587</v>
      </c>
      <c r="B1763" s="44">
        <v>45581</v>
      </c>
      <c r="C1763" s="43" t="s">
        <v>815</v>
      </c>
      <c r="D1763" s="43" t="s">
        <v>1706</v>
      </c>
      <c r="E1763" s="43" t="s">
        <v>1813</v>
      </c>
      <c r="F1763" s="43">
        <v>2</v>
      </c>
      <c r="G1763" s="43">
        <v>60.53</v>
      </c>
      <c r="H1763" s="45">
        <v>0.18</v>
      </c>
      <c r="I1763" s="43" t="s">
        <v>1824</v>
      </c>
      <c r="J1763" s="43">
        <v>99.269200000000012</v>
      </c>
    </row>
    <row r="1764" spans="1:10">
      <c r="A1764" s="43" t="s">
        <v>3588</v>
      </c>
      <c r="B1764" s="44">
        <v>45610</v>
      </c>
      <c r="C1764" s="43" t="s">
        <v>205</v>
      </c>
      <c r="D1764" s="43" t="s">
        <v>1716</v>
      </c>
      <c r="E1764" s="43" t="s">
        <v>1797</v>
      </c>
      <c r="F1764" s="43">
        <v>4</v>
      </c>
      <c r="G1764" s="43">
        <v>341.95</v>
      </c>
      <c r="H1764" s="45">
        <v>0.25</v>
      </c>
      <c r="I1764" s="43" t="s">
        <v>1824</v>
      </c>
      <c r="J1764" s="43">
        <v>1025.8499999999999</v>
      </c>
    </row>
    <row r="1765" spans="1:10">
      <c r="A1765" s="43" t="s">
        <v>3589</v>
      </c>
      <c r="B1765" s="44">
        <v>45438</v>
      </c>
      <c r="C1765" s="43" t="s">
        <v>899</v>
      </c>
      <c r="D1765" s="43" t="s">
        <v>1592</v>
      </c>
      <c r="E1765" s="43" t="s">
        <v>1804</v>
      </c>
      <c r="F1765" s="43">
        <v>4</v>
      </c>
      <c r="G1765" s="43">
        <v>300.12</v>
      </c>
      <c r="H1765" s="45">
        <v>0.05</v>
      </c>
      <c r="I1765" s="43" t="s">
        <v>1826</v>
      </c>
      <c r="J1765" s="43">
        <v>1140.4559999999999</v>
      </c>
    </row>
    <row r="1766" spans="1:10">
      <c r="A1766" s="43" t="s">
        <v>3590</v>
      </c>
      <c r="B1766" s="44">
        <v>45705</v>
      </c>
      <c r="C1766" s="43" t="s">
        <v>402</v>
      </c>
      <c r="D1766" s="43" t="s">
        <v>1604</v>
      </c>
      <c r="E1766" s="43" t="s">
        <v>1807</v>
      </c>
      <c r="F1766" s="43">
        <v>2</v>
      </c>
      <c r="G1766" s="43">
        <v>289.14</v>
      </c>
      <c r="H1766" s="45">
        <v>0.12</v>
      </c>
      <c r="I1766" s="43" t="s">
        <v>1829</v>
      </c>
      <c r="J1766" s="43">
        <v>508.88639999999998</v>
      </c>
    </row>
    <row r="1767" spans="1:10">
      <c r="A1767" s="43" t="s">
        <v>3591</v>
      </c>
      <c r="B1767" s="44">
        <v>45695</v>
      </c>
      <c r="C1767" s="43" t="s">
        <v>175</v>
      </c>
      <c r="D1767" s="43" t="s">
        <v>1598</v>
      </c>
      <c r="E1767" s="43" t="s">
        <v>1752</v>
      </c>
      <c r="F1767" s="43">
        <v>2</v>
      </c>
      <c r="G1767" s="43">
        <v>596.84</v>
      </c>
      <c r="H1767" s="45">
        <v>0.01</v>
      </c>
      <c r="I1767" s="43" t="s">
        <v>1826</v>
      </c>
      <c r="J1767" s="43">
        <v>1181.7431999999999</v>
      </c>
    </row>
    <row r="1768" spans="1:10">
      <c r="A1768" s="43" t="s">
        <v>3592</v>
      </c>
      <c r="B1768" s="44">
        <v>45571</v>
      </c>
      <c r="C1768" s="43" t="s">
        <v>1352</v>
      </c>
      <c r="D1768" s="43" t="s">
        <v>1586</v>
      </c>
      <c r="E1768" s="43" t="s">
        <v>1782</v>
      </c>
      <c r="F1768" s="43">
        <v>4</v>
      </c>
      <c r="G1768" s="43">
        <v>466.24</v>
      </c>
      <c r="H1768" s="45">
        <v>0.16</v>
      </c>
      <c r="I1768" s="43" t="s">
        <v>1824</v>
      </c>
      <c r="J1768" s="43">
        <v>1566.5663999999999</v>
      </c>
    </row>
    <row r="1769" spans="1:10">
      <c r="A1769" s="43" t="s">
        <v>3593</v>
      </c>
      <c r="B1769" s="44">
        <v>45544</v>
      </c>
      <c r="C1769" s="43" t="s">
        <v>806</v>
      </c>
      <c r="D1769" s="43" t="s">
        <v>1574</v>
      </c>
      <c r="E1769" s="43" t="s">
        <v>1804</v>
      </c>
      <c r="F1769" s="43">
        <v>2</v>
      </c>
      <c r="G1769" s="43">
        <v>330.59</v>
      </c>
      <c r="H1769" s="45">
        <v>0.14000000000000001</v>
      </c>
      <c r="I1769" s="43" t="s">
        <v>1824</v>
      </c>
      <c r="J1769" s="43">
        <v>568.61479999999995</v>
      </c>
    </row>
    <row r="1770" spans="1:10">
      <c r="A1770" s="43" t="s">
        <v>3594</v>
      </c>
      <c r="B1770" s="44">
        <v>45654</v>
      </c>
      <c r="C1770" s="43" t="s">
        <v>1516</v>
      </c>
      <c r="D1770" s="43" t="s">
        <v>1592</v>
      </c>
      <c r="E1770" s="43" t="s">
        <v>1776</v>
      </c>
      <c r="F1770" s="43">
        <v>2</v>
      </c>
      <c r="G1770" s="43">
        <v>616.42999999999995</v>
      </c>
      <c r="H1770" s="45">
        <v>0.02</v>
      </c>
      <c r="I1770" s="43" t="s">
        <v>1829</v>
      </c>
      <c r="J1770" s="43">
        <v>1208.2028</v>
      </c>
    </row>
    <row r="1771" spans="1:10">
      <c r="A1771" s="43" t="s">
        <v>3595</v>
      </c>
      <c r="B1771" s="44">
        <v>45589</v>
      </c>
      <c r="C1771" s="43" t="s">
        <v>1254</v>
      </c>
      <c r="D1771" s="43" t="s">
        <v>1674</v>
      </c>
      <c r="E1771" s="43" t="s">
        <v>1776</v>
      </c>
      <c r="F1771" s="43">
        <v>3</v>
      </c>
      <c r="G1771" s="43">
        <v>195.89</v>
      </c>
      <c r="H1771" s="45">
        <v>0.16</v>
      </c>
      <c r="I1771" s="43" t="s">
        <v>1826</v>
      </c>
      <c r="J1771" s="43">
        <v>493.64280000000002</v>
      </c>
    </row>
    <row r="1772" spans="1:10">
      <c r="A1772" s="43" t="s">
        <v>3596</v>
      </c>
      <c r="B1772" s="44">
        <v>45487</v>
      </c>
      <c r="C1772" s="43" t="s">
        <v>1077</v>
      </c>
      <c r="D1772" s="43" t="s">
        <v>1560</v>
      </c>
      <c r="E1772" s="43" t="s">
        <v>1789</v>
      </c>
      <c r="F1772" s="43">
        <v>4</v>
      </c>
      <c r="G1772" s="43">
        <v>614.76</v>
      </c>
      <c r="H1772" s="45">
        <v>0.16</v>
      </c>
      <c r="I1772" s="43" t="s">
        <v>1824</v>
      </c>
      <c r="J1772" s="43">
        <v>2065.5936000000002</v>
      </c>
    </row>
    <row r="1773" spans="1:10">
      <c r="A1773" s="43" t="s">
        <v>3597</v>
      </c>
      <c r="B1773" s="44">
        <v>45418</v>
      </c>
      <c r="C1773" s="43" t="s">
        <v>1257</v>
      </c>
      <c r="D1773" s="43" t="s">
        <v>1706</v>
      </c>
      <c r="E1773" s="43" t="s">
        <v>1779</v>
      </c>
      <c r="F1773" s="43">
        <v>1</v>
      </c>
      <c r="G1773" s="43">
        <v>224.49</v>
      </c>
      <c r="H1773" s="45">
        <v>0.11</v>
      </c>
      <c r="I1773" s="43" t="s">
        <v>1826</v>
      </c>
      <c r="J1773" s="43">
        <v>199.7961</v>
      </c>
    </row>
    <row r="1774" spans="1:10">
      <c r="A1774" s="43" t="s">
        <v>3598</v>
      </c>
      <c r="B1774" s="44">
        <v>45338</v>
      </c>
      <c r="C1774" s="43" t="s">
        <v>1115</v>
      </c>
      <c r="D1774" s="43" t="s">
        <v>1658</v>
      </c>
      <c r="E1774" s="43" t="s">
        <v>1794</v>
      </c>
      <c r="F1774" s="43">
        <v>1</v>
      </c>
      <c r="G1774" s="43">
        <v>967.76</v>
      </c>
      <c r="H1774" s="45">
        <v>0.09</v>
      </c>
      <c r="I1774" s="43" t="s">
        <v>1824</v>
      </c>
      <c r="J1774" s="43">
        <v>880.66160000000002</v>
      </c>
    </row>
    <row r="1775" spans="1:10">
      <c r="A1775" s="43" t="s">
        <v>3599</v>
      </c>
      <c r="B1775" s="44">
        <v>45507</v>
      </c>
      <c r="C1775" s="43" t="s">
        <v>247</v>
      </c>
      <c r="D1775" s="43" t="s">
        <v>1630</v>
      </c>
      <c r="E1775" s="43" t="s">
        <v>1813</v>
      </c>
      <c r="F1775" s="43">
        <v>2</v>
      </c>
      <c r="G1775" s="43">
        <v>56.52</v>
      </c>
      <c r="H1775" s="45">
        <v>0.17</v>
      </c>
      <c r="I1775" s="43" t="s">
        <v>1826</v>
      </c>
      <c r="J1775" s="43">
        <v>93.8232</v>
      </c>
    </row>
    <row r="1776" spans="1:10">
      <c r="A1776" s="43" t="s">
        <v>3600</v>
      </c>
      <c r="B1776" s="44">
        <v>45275</v>
      </c>
      <c r="C1776" s="43" t="s">
        <v>1507</v>
      </c>
      <c r="D1776" s="43" t="s">
        <v>1682</v>
      </c>
      <c r="E1776" s="43" t="s">
        <v>1757</v>
      </c>
      <c r="F1776" s="43">
        <v>4</v>
      </c>
      <c r="G1776" s="43">
        <v>921.84</v>
      </c>
      <c r="H1776" s="45">
        <v>0.04</v>
      </c>
      <c r="I1776" s="43" t="s">
        <v>1824</v>
      </c>
      <c r="J1776" s="43">
        <v>3539.8656000000001</v>
      </c>
    </row>
    <row r="1777" spans="1:10">
      <c r="A1777" s="43" t="s">
        <v>3601</v>
      </c>
      <c r="B1777" s="44">
        <v>45319</v>
      </c>
      <c r="C1777" s="43" t="s">
        <v>1032</v>
      </c>
      <c r="D1777" s="43" t="s">
        <v>1720</v>
      </c>
      <c r="E1777" s="43" t="s">
        <v>1804</v>
      </c>
      <c r="F1777" s="43">
        <v>3</v>
      </c>
      <c r="G1777" s="43">
        <v>738.47</v>
      </c>
      <c r="H1777" s="45">
        <v>0.28000000000000003</v>
      </c>
      <c r="I1777" s="43" t="s">
        <v>1824</v>
      </c>
      <c r="J1777" s="43">
        <v>1595.0952</v>
      </c>
    </row>
    <row r="1778" spans="1:10">
      <c r="A1778" s="43" t="s">
        <v>3602</v>
      </c>
      <c r="B1778" s="44">
        <v>45620</v>
      </c>
      <c r="C1778" s="43" t="s">
        <v>1032</v>
      </c>
      <c r="D1778" s="43" t="s">
        <v>1555</v>
      </c>
      <c r="E1778" s="43" t="s">
        <v>1752</v>
      </c>
      <c r="F1778" s="43">
        <v>4</v>
      </c>
      <c r="G1778" s="43">
        <v>477.83</v>
      </c>
      <c r="H1778" s="45">
        <v>0.05</v>
      </c>
      <c r="I1778" s="43" t="s">
        <v>1829</v>
      </c>
      <c r="J1778" s="43">
        <v>1815.7539999999999</v>
      </c>
    </row>
    <row r="1779" spans="1:10">
      <c r="A1779" s="43" t="s">
        <v>3603</v>
      </c>
      <c r="B1779" s="44">
        <v>45831</v>
      </c>
      <c r="C1779" s="43" t="s">
        <v>559</v>
      </c>
      <c r="D1779" s="43" t="s">
        <v>1632</v>
      </c>
      <c r="E1779" s="43" t="s">
        <v>1794</v>
      </c>
      <c r="F1779" s="43">
        <v>3</v>
      </c>
      <c r="G1779" s="43">
        <v>605.83000000000004</v>
      </c>
      <c r="H1779" s="45">
        <v>0.28000000000000003</v>
      </c>
      <c r="I1779" s="43" t="s">
        <v>1829</v>
      </c>
      <c r="J1779" s="43">
        <v>1308.5927999999999</v>
      </c>
    </row>
    <row r="1780" spans="1:10">
      <c r="A1780" s="43" t="s">
        <v>3604</v>
      </c>
      <c r="B1780" s="44">
        <v>45373</v>
      </c>
      <c r="C1780" s="43" t="s">
        <v>247</v>
      </c>
      <c r="D1780" s="43" t="s">
        <v>1634</v>
      </c>
      <c r="E1780" s="43" t="s">
        <v>1766</v>
      </c>
      <c r="F1780" s="43">
        <v>2</v>
      </c>
      <c r="G1780" s="43">
        <v>521.44000000000005</v>
      </c>
      <c r="H1780" s="45">
        <v>0.25</v>
      </c>
      <c r="I1780" s="43" t="s">
        <v>1829</v>
      </c>
      <c r="J1780" s="43">
        <v>782.16000000000008</v>
      </c>
    </row>
    <row r="1781" spans="1:10">
      <c r="A1781" s="43" t="s">
        <v>3605</v>
      </c>
      <c r="B1781" s="44">
        <v>45863</v>
      </c>
      <c r="C1781" s="43" t="s">
        <v>1166</v>
      </c>
      <c r="D1781" s="43" t="s">
        <v>1568</v>
      </c>
      <c r="E1781" s="43" t="s">
        <v>1779</v>
      </c>
      <c r="F1781" s="43">
        <v>4</v>
      </c>
      <c r="G1781" s="43">
        <v>499.02</v>
      </c>
      <c r="H1781" s="45">
        <v>0.06</v>
      </c>
      <c r="I1781" s="43" t="s">
        <v>1824</v>
      </c>
      <c r="J1781" s="43">
        <v>1876.3152</v>
      </c>
    </row>
    <row r="1782" spans="1:10">
      <c r="A1782" s="43" t="s">
        <v>3606</v>
      </c>
      <c r="B1782" s="44">
        <v>45758</v>
      </c>
      <c r="C1782" s="43" t="s">
        <v>514</v>
      </c>
      <c r="D1782" s="43" t="s">
        <v>1553</v>
      </c>
      <c r="E1782" s="43" t="s">
        <v>1810</v>
      </c>
      <c r="F1782" s="43">
        <v>4</v>
      </c>
      <c r="G1782" s="43">
        <v>299.45999999999998</v>
      </c>
      <c r="H1782" s="45">
        <v>0.18</v>
      </c>
      <c r="I1782" s="43" t="s">
        <v>1829</v>
      </c>
      <c r="J1782" s="43">
        <v>982.22879999999998</v>
      </c>
    </row>
    <row r="1783" spans="1:10">
      <c r="A1783" s="43" t="s">
        <v>3607</v>
      </c>
      <c r="B1783" s="44">
        <v>45285</v>
      </c>
      <c r="C1783" s="43" t="s">
        <v>1411</v>
      </c>
      <c r="D1783" s="43" t="s">
        <v>1626</v>
      </c>
      <c r="E1783" s="43" t="s">
        <v>1752</v>
      </c>
      <c r="F1783" s="43">
        <v>1</v>
      </c>
      <c r="G1783" s="43">
        <v>609.29</v>
      </c>
      <c r="H1783" s="45">
        <v>0.15</v>
      </c>
      <c r="I1783" s="43" t="s">
        <v>1824</v>
      </c>
      <c r="J1783" s="43">
        <v>517.89649999999995</v>
      </c>
    </row>
    <row r="1784" spans="1:10">
      <c r="A1784" s="43" t="s">
        <v>3608</v>
      </c>
      <c r="B1784" s="44">
        <v>45656</v>
      </c>
      <c r="C1784" s="43" t="s">
        <v>360</v>
      </c>
      <c r="D1784" s="43" t="s">
        <v>1549</v>
      </c>
      <c r="E1784" s="43" t="s">
        <v>1782</v>
      </c>
      <c r="F1784" s="43">
        <v>1</v>
      </c>
      <c r="G1784" s="43">
        <v>213.74</v>
      </c>
      <c r="H1784" s="45">
        <v>7.0000000000000007E-2</v>
      </c>
      <c r="I1784" s="43" t="s">
        <v>1829</v>
      </c>
      <c r="J1784" s="43">
        <v>198.7782</v>
      </c>
    </row>
    <row r="1785" spans="1:10">
      <c r="A1785" s="43" t="s">
        <v>3609</v>
      </c>
      <c r="B1785" s="44">
        <v>45718</v>
      </c>
      <c r="C1785" s="43" t="s">
        <v>514</v>
      </c>
      <c r="D1785" s="43" t="s">
        <v>1658</v>
      </c>
      <c r="E1785" s="43" t="s">
        <v>1804</v>
      </c>
      <c r="F1785" s="43">
        <v>4</v>
      </c>
      <c r="G1785" s="43">
        <v>613.16999999999996</v>
      </c>
      <c r="H1785" s="45">
        <v>0.26</v>
      </c>
      <c r="I1785" s="43" t="s">
        <v>1824</v>
      </c>
      <c r="J1785" s="43">
        <v>1814.9831999999999</v>
      </c>
    </row>
    <row r="1786" spans="1:10">
      <c r="A1786" s="43" t="s">
        <v>3610</v>
      </c>
      <c r="B1786" s="44">
        <v>45293</v>
      </c>
      <c r="C1786" s="43" t="s">
        <v>1118</v>
      </c>
      <c r="D1786" s="43" t="s">
        <v>1666</v>
      </c>
      <c r="E1786" s="43" t="s">
        <v>1792</v>
      </c>
      <c r="F1786" s="43">
        <v>2</v>
      </c>
      <c r="G1786" s="43">
        <v>687.36</v>
      </c>
      <c r="H1786" s="45">
        <v>7.0000000000000007E-2</v>
      </c>
      <c r="I1786" s="43" t="s">
        <v>1829</v>
      </c>
      <c r="J1786" s="43">
        <v>1278.4896000000001</v>
      </c>
    </row>
    <row r="1787" spans="1:10">
      <c r="A1787" s="43" t="s">
        <v>3611</v>
      </c>
      <c r="B1787" s="44">
        <v>45915</v>
      </c>
      <c r="C1787" s="43" t="s">
        <v>1026</v>
      </c>
      <c r="D1787" s="43" t="s">
        <v>1682</v>
      </c>
      <c r="E1787" s="43" t="s">
        <v>1797</v>
      </c>
      <c r="F1787" s="43">
        <v>3</v>
      </c>
      <c r="G1787" s="43">
        <v>115.39</v>
      </c>
      <c r="H1787" s="45">
        <v>0.02</v>
      </c>
      <c r="I1787" s="43" t="s">
        <v>1826</v>
      </c>
      <c r="J1787" s="43">
        <v>339.2466</v>
      </c>
    </row>
    <row r="1788" spans="1:10">
      <c r="A1788" s="43" t="s">
        <v>3612</v>
      </c>
      <c r="B1788" s="44">
        <v>45359</v>
      </c>
      <c r="C1788" s="43" t="s">
        <v>592</v>
      </c>
      <c r="D1788" s="43" t="s">
        <v>1596</v>
      </c>
      <c r="E1788" s="43" t="s">
        <v>1794</v>
      </c>
      <c r="F1788" s="43">
        <v>2</v>
      </c>
      <c r="G1788" s="43">
        <v>722.06</v>
      </c>
      <c r="H1788" s="45">
        <v>7.0000000000000007E-2</v>
      </c>
      <c r="I1788" s="43" t="s">
        <v>1824</v>
      </c>
      <c r="J1788" s="43">
        <v>1343.0316</v>
      </c>
    </row>
    <row r="1789" spans="1:10">
      <c r="A1789" s="43" t="s">
        <v>3613</v>
      </c>
      <c r="B1789" s="44">
        <v>45652</v>
      </c>
      <c r="C1789" s="43" t="s">
        <v>1319</v>
      </c>
      <c r="D1789" s="43" t="s">
        <v>1560</v>
      </c>
      <c r="E1789" s="43" t="s">
        <v>1801</v>
      </c>
      <c r="F1789" s="43">
        <v>1</v>
      </c>
      <c r="G1789" s="43">
        <v>384.57</v>
      </c>
      <c r="H1789" s="45">
        <v>0.06</v>
      </c>
      <c r="I1789" s="43" t="s">
        <v>1826</v>
      </c>
      <c r="J1789" s="43">
        <v>361.49579999999997</v>
      </c>
    </row>
    <row r="1790" spans="1:10">
      <c r="A1790" s="43" t="s">
        <v>3614</v>
      </c>
      <c r="B1790" s="44">
        <v>45735</v>
      </c>
      <c r="C1790" s="43" t="s">
        <v>684</v>
      </c>
      <c r="D1790" s="43" t="s">
        <v>1562</v>
      </c>
      <c r="E1790" s="43" t="s">
        <v>1797</v>
      </c>
      <c r="F1790" s="43">
        <v>2</v>
      </c>
      <c r="G1790" s="43">
        <v>194.09</v>
      </c>
      <c r="H1790" s="45">
        <v>0.18</v>
      </c>
      <c r="I1790" s="43" t="s">
        <v>1826</v>
      </c>
      <c r="J1790" s="43">
        <v>318.30759999999998</v>
      </c>
    </row>
    <row r="1791" spans="1:10">
      <c r="A1791" s="43" t="s">
        <v>3615</v>
      </c>
      <c r="B1791" s="44">
        <v>45579</v>
      </c>
      <c r="C1791" s="43" t="s">
        <v>571</v>
      </c>
      <c r="D1791" s="43" t="s">
        <v>1724</v>
      </c>
      <c r="E1791" s="43" t="s">
        <v>1766</v>
      </c>
      <c r="F1791" s="43">
        <v>2</v>
      </c>
      <c r="G1791" s="43">
        <v>403.91</v>
      </c>
      <c r="H1791" s="45">
        <v>7.0000000000000007E-2</v>
      </c>
      <c r="I1791" s="43" t="s">
        <v>1824</v>
      </c>
      <c r="J1791" s="43">
        <v>751.27260000000001</v>
      </c>
    </row>
    <row r="1792" spans="1:10">
      <c r="A1792" s="43" t="s">
        <v>3616</v>
      </c>
      <c r="B1792" s="44">
        <v>45721</v>
      </c>
      <c r="C1792" s="43" t="s">
        <v>278</v>
      </c>
      <c r="D1792" s="43" t="s">
        <v>1582</v>
      </c>
      <c r="E1792" s="43" t="s">
        <v>1799</v>
      </c>
      <c r="F1792" s="43">
        <v>1</v>
      </c>
      <c r="G1792" s="43">
        <v>878.69</v>
      </c>
      <c r="H1792" s="45">
        <v>0.3</v>
      </c>
      <c r="I1792" s="43" t="s">
        <v>1826</v>
      </c>
      <c r="J1792" s="43">
        <v>615.08299999999997</v>
      </c>
    </row>
    <row r="1793" spans="1:10">
      <c r="A1793" s="43" t="s">
        <v>3617</v>
      </c>
      <c r="B1793" s="44">
        <v>45446</v>
      </c>
      <c r="C1793" s="43" t="s">
        <v>1190</v>
      </c>
      <c r="D1793" s="43" t="s">
        <v>1614</v>
      </c>
      <c r="E1793" s="43" t="s">
        <v>1801</v>
      </c>
      <c r="F1793" s="43">
        <v>1</v>
      </c>
      <c r="G1793" s="43">
        <v>161.16999999999999</v>
      </c>
      <c r="H1793" s="45">
        <v>0.05</v>
      </c>
      <c r="I1793" s="43" t="s">
        <v>1824</v>
      </c>
      <c r="J1793" s="43">
        <v>153.11150000000001</v>
      </c>
    </row>
    <row r="1794" spans="1:10">
      <c r="A1794" s="43" t="s">
        <v>3618</v>
      </c>
      <c r="B1794" s="44">
        <v>45387</v>
      </c>
      <c r="C1794" s="43" t="s">
        <v>696</v>
      </c>
      <c r="D1794" s="43" t="s">
        <v>1694</v>
      </c>
      <c r="E1794" s="43" t="s">
        <v>1799</v>
      </c>
      <c r="F1794" s="43">
        <v>2</v>
      </c>
      <c r="G1794" s="43">
        <v>720.15</v>
      </c>
      <c r="H1794" s="45">
        <v>0.22</v>
      </c>
      <c r="I1794" s="43" t="s">
        <v>1829</v>
      </c>
      <c r="J1794" s="43">
        <v>1123.434</v>
      </c>
    </row>
    <row r="1795" spans="1:10">
      <c r="A1795" s="43" t="s">
        <v>3619</v>
      </c>
      <c r="B1795" s="44">
        <v>45222</v>
      </c>
      <c r="C1795" s="43" t="s">
        <v>1089</v>
      </c>
      <c r="D1795" s="43" t="s">
        <v>1600</v>
      </c>
      <c r="E1795" s="43" t="s">
        <v>1782</v>
      </c>
      <c r="F1795" s="43">
        <v>1</v>
      </c>
      <c r="G1795" s="43">
        <v>361.8</v>
      </c>
      <c r="H1795" s="45">
        <v>0.02</v>
      </c>
      <c r="I1795" s="43" t="s">
        <v>1829</v>
      </c>
      <c r="J1795" s="43">
        <v>354.56400000000002</v>
      </c>
    </row>
    <row r="1796" spans="1:10">
      <c r="A1796" s="43" t="s">
        <v>3620</v>
      </c>
      <c r="B1796" s="44">
        <v>45402</v>
      </c>
      <c r="C1796" s="43" t="s">
        <v>740</v>
      </c>
      <c r="D1796" s="43" t="s">
        <v>1738</v>
      </c>
      <c r="E1796" s="43" t="s">
        <v>1776</v>
      </c>
      <c r="F1796" s="43">
        <v>1</v>
      </c>
      <c r="G1796" s="43">
        <v>779.84</v>
      </c>
      <c r="H1796" s="45">
        <v>0.28999999999999998</v>
      </c>
      <c r="I1796" s="43" t="s">
        <v>1826</v>
      </c>
      <c r="J1796" s="43">
        <v>553.68640000000005</v>
      </c>
    </row>
    <row r="1797" spans="1:10">
      <c r="A1797" s="43" t="s">
        <v>3621</v>
      </c>
      <c r="B1797" s="44">
        <v>45455</v>
      </c>
      <c r="C1797" s="43" t="s">
        <v>27</v>
      </c>
      <c r="D1797" s="43" t="s">
        <v>1740</v>
      </c>
      <c r="E1797" s="43" t="s">
        <v>1769</v>
      </c>
      <c r="F1797" s="43">
        <v>2</v>
      </c>
      <c r="G1797" s="43">
        <v>649.89</v>
      </c>
      <c r="H1797" s="45">
        <v>0.17</v>
      </c>
      <c r="I1797" s="43" t="s">
        <v>1829</v>
      </c>
      <c r="J1797" s="43">
        <v>1078.8173999999999</v>
      </c>
    </row>
    <row r="1798" spans="1:10">
      <c r="A1798" s="43" t="s">
        <v>3622</v>
      </c>
      <c r="B1798" s="44">
        <v>45877</v>
      </c>
      <c r="C1798" s="43" t="s">
        <v>666</v>
      </c>
      <c r="D1798" s="43" t="s">
        <v>1654</v>
      </c>
      <c r="E1798" s="43" t="s">
        <v>1776</v>
      </c>
      <c r="F1798" s="43">
        <v>1</v>
      </c>
      <c r="G1798" s="43">
        <v>952.73</v>
      </c>
      <c r="H1798" s="45">
        <v>0.17</v>
      </c>
      <c r="I1798" s="43" t="s">
        <v>1824</v>
      </c>
      <c r="J1798" s="43">
        <v>790.76589999999999</v>
      </c>
    </row>
    <row r="1799" spans="1:10">
      <c r="A1799" s="43" t="s">
        <v>3623</v>
      </c>
      <c r="B1799" s="44">
        <v>45875</v>
      </c>
      <c r="C1799" s="43" t="s">
        <v>304</v>
      </c>
      <c r="D1799" s="43" t="s">
        <v>1746</v>
      </c>
      <c r="E1799" s="43" t="s">
        <v>1804</v>
      </c>
      <c r="F1799" s="43">
        <v>4</v>
      </c>
      <c r="G1799" s="43">
        <v>820.78</v>
      </c>
      <c r="H1799" s="45">
        <v>0.25</v>
      </c>
      <c r="I1799" s="43" t="s">
        <v>1824</v>
      </c>
      <c r="J1799" s="43">
        <v>2462.34</v>
      </c>
    </row>
    <row r="1800" spans="1:10">
      <c r="A1800" s="43" t="s">
        <v>3624</v>
      </c>
      <c r="B1800" s="44">
        <v>45592</v>
      </c>
      <c r="C1800" s="43" t="s">
        <v>1074</v>
      </c>
      <c r="D1800" s="43" t="s">
        <v>1624</v>
      </c>
      <c r="E1800" s="43" t="s">
        <v>1766</v>
      </c>
      <c r="F1800" s="43">
        <v>4</v>
      </c>
      <c r="G1800" s="43">
        <v>247.55</v>
      </c>
      <c r="H1800" s="45">
        <v>0.05</v>
      </c>
      <c r="I1800" s="43" t="s">
        <v>1824</v>
      </c>
      <c r="J1800" s="43">
        <v>940.69</v>
      </c>
    </row>
    <row r="1801" spans="1:10">
      <c r="A1801" s="43" t="s">
        <v>3625</v>
      </c>
      <c r="B1801" s="44">
        <v>45369</v>
      </c>
      <c r="C1801" s="43" t="s">
        <v>732</v>
      </c>
      <c r="D1801" s="43" t="s">
        <v>1746</v>
      </c>
      <c r="E1801" s="43" t="s">
        <v>1782</v>
      </c>
      <c r="F1801" s="43">
        <v>3</v>
      </c>
      <c r="G1801" s="43">
        <v>561.44000000000005</v>
      </c>
      <c r="H1801" s="45">
        <v>0.2</v>
      </c>
      <c r="I1801" s="43" t="s">
        <v>1829</v>
      </c>
      <c r="J1801" s="43">
        <v>1347.4559999999999</v>
      </c>
    </row>
    <row r="1802" spans="1:10">
      <c r="A1802" s="43" t="s">
        <v>3626</v>
      </c>
      <c r="B1802" s="44">
        <v>45249</v>
      </c>
      <c r="C1802" s="43" t="s">
        <v>893</v>
      </c>
      <c r="D1802" s="43" t="s">
        <v>1692</v>
      </c>
      <c r="E1802" s="43" t="s">
        <v>1782</v>
      </c>
      <c r="F1802" s="43">
        <v>4</v>
      </c>
      <c r="G1802" s="43">
        <v>214.37</v>
      </c>
      <c r="H1802" s="45">
        <v>0.11</v>
      </c>
      <c r="I1802" s="43" t="s">
        <v>1829</v>
      </c>
      <c r="J1802" s="43">
        <v>763.15719999999999</v>
      </c>
    </row>
    <row r="1803" spans="1:10">
      <c r="A1803" s="43" t="s">
        <v>3627</v>
      </c>
      <c r="B1803" s="44">
        <v>45741</v>
      </c>
      <c r="C1803" s="43" t="s">
        <v>1295</v>
      </c>
      <c r="D1803" s="43" t="s">
        <v>1582</v>
      </c>
      <c r="E1803" s="43" t="s">
        <v>1804</v>
      </c>
      <c r="F1803" s="43">
        <v>3</v>
      </c>
      <c r="G1803" s="43">
        <v>123.74</v>
      </c>
      <c r="H1803" s="45">
        <v>0.23</v>
      </c>
      <c r="I1803" s="43" t="s">
        <v>1826</v>
      </c>
      <c r="J1803" s="43">
        <v>285.83940000000001</v>
      </c>
    </row>
    <row r="1804" spans="1:10">
      <c r="A1804" s="43" t="s">
        <v>3628</v>
      </c>
      <c r="B1804" s="44">
        <v>45427</v>
      </c>
      <c r="C1804" s="43" t="s">
        <v>63</v>
      </c>
      <c r="D1804" s="43" t="s">
        <v>1682</v>
      </c>
      <c r="E1804" s="43" t="s">
        <v>1792</v>
      </c>
      <c r="F1804" s="43">
        <v>4</v>
      </c>
      <c r="G1804" s="43">
        <v>645.71</v>
      </c>
      <c r="H1804" s="45">
        <v>0.1</v>
      </c>
      <c r="I1804" s="43" t="s">
        <v>1826</v>
      </c>
      <c r="J1804" s="43">
        <v>2324.556</v>
      </c>
    </row>
    <row r="1805" spans="1:10">
      <c r="A1805" s="43" t="s">
        <v>3629</v>
      </c>
      <c r="B1805" s="44">
        <v>45736</v>
      </c>
      <c r="C1805" s="43" t="s">
        <v>134</v>
      </c>
      <c r="D1805" s="43" t="s">
        <v>1590</v>
      </c>
      <c r="E1805" s="43" t="s">
        <v>1794</v>
      </c>
      <c r="F1805" s="43">
        <v>3</v>
      </c>
      <c r="G1805" s="43">
        <v>587.12</v>
      </c>
      <c r="H1805" s="45">
        <v>0.3</v>
      </c>
      <c r="I1805" s="43" t="s">
        <v>1824</v>
      </c>
      <c r="J1805" s="43">
        <v>1232.952</v>
      </c>
    </row>
    <row r="1806" spans="1:10">
      <c r="A1806" s="43" t="s">
        <v>3630</v>
      </c>
      <c r="B1806" s="44">
        <v>45941</v>
      </c>
      <c r="C1806" s="43" t="s">
        <v>773</v>
      </c>
      <c r="D1806" s="43" t="s">
        <v>1598</v>
      </c>
      <c r="E1806" s="43" t="s">
        <v>1810</v>
      </c>
      <c r="F1806" s="43">
        <v>1</v>
      </c>
      <c r="G1806" s="43">
        <v>401.18</v>
      </c>
      <c r="H1806" s="45">
        <v>0.15</v>
      </c>
      <c r="I1806" s="43" t="s">
        <v>1829</v>
      </c>
      <c r="J1806" s="43">
        <v>341.00299999999999</v>
      </c>
    </row>
    <row r="1807" spans="1:10">
      <c r="A1807" s="43" t="s">
        <v>3631</v>
      </c>
      <c r="B1807" s="44">
        <v>45486</v>
      </c>
      <c r="C1807" s="43" t="s">
        <v>1145</v>
      </c>
      <c r="D1807" s="43" t="s">
        <v>1664</v>
      </c>
      <c r="E1807" s="43" t="s">
        <v>1810</v>
      </c>
      <c r="F1807" s="43">
        <v>3</v>
      </c>
      <c r="G1807" s="43">
        <v>658.33</v>
      </c>
      <c r="H1807" s="45">
        <v>0.12</v>
      </c>
      <c r="I1807" s="43" t="s">
        <v>1829</v>
      </c>
      <c r="J1807" s="43">
        <v>1737.9911999999999</v>
      </c>
    </row>
    <row r="1808" spans="1:10">
      <c r="A1808" s="43" t="s">
        <v>3632</v>
      </c>
      <c r="B1808" s="44">
        <v>45474</v>
      </c>
      <c r="C1808" s="43" t="s">
        <v>657</v>
      </c>
      <c r="D1808" s="43" t="s">
        <v>1646</v>
      </c>
      <c r="E1808" s="43" t="s">
        <v>1792</v>
      </c>
      <c r="F1808" s="43">
        <v>4</v>
      </c>
      <c r="G1808" s="43">
        <v>450.3</v>
      </c>
      <c r="H1808" s="45">
        <v>0.02</v>
      </c>
      <c r="I1808" s="43" t="s">
        <v>1824</v>
      </c>
      <c r="J1808" s="43">
        <v>1765.1759999999999</v>
      </c>
    </row>
    <row r="1809" spans="1:10">
      <c r="A1809" s="43" t="s">
        <v>3633</v>
      </c>
      <c r="B1809" s="44">
        <v>45757</v>
      </c>
      <c r="C1809" s="43" t="s">
        <v>490</v>
      </c>
      <c r="D1809" s="43" t="s">
        <v>1736</v>
      </c>
      <c r="E1809" s="43" t="s">
        <v>1789</v>
      </c>
      <c r="F1809" s="43">
        <v>4</v>
      </c>
      <c r="G1809" s="43">
        <v>33.630000000000003</v>
      </c>
      <c r="H1809" s="45">
        <v>0.05</v>
      </c>
      <c r="I1809" s="43" t="s">
        <v>1824</v>
      </c>
      <c r="J1809" s="43">
        <v>127.794</v>
      </c>
    </row>
    <row r="1810" spans="1:10">
      <c r="A1810" s="43" t="s">
        <v>3634</v>
      </c>
      <c r="B1810" s="44">
        <v>45475</v>
      </c>
      <c r="C1810" s="43" t="s">
        <v>141</v>
      </c>
      <c r="D1810" s="43" t="s">
        <v>1580</v>
      </c>
      <c r="E1810" s="43" t="s">
        <v>1752</v>
      </c>
      <c r="F1810" s="43">
        <v>3</v>
      </c>
      <c r="G1810" s="43">
        <v>168.89</v>
      </c>
      <c r="H1810" s="45">
        <v>0.03</v>
      </c>
      <c r="I1810" s="43" t="s">
        <v>1829</v>
      </c>
      <c r="J1810" s="43">
        <v>491.46989999999988</v>
      </c>
    </row>
    <row r="1811" spans="1:10">
      <c r="A1811" s="43" t="s">
        <v>3635</v>
      </c>
      <c r="B1811" s="44">
        <v>45546</v>
      </c>
      <c r="C1811" s="43" t="s">
        <v>341</v>
      </c>
      <c r="D1811" s="43" t="s">
        <v>1668</v>
      </c>
      <c r="E1811" s="43" t="s">
        <v>1792</v>
      </c>
      <c r="F1811" s="43">
        <v>1</v>
      </c>
      <c r="G1811" s="43">
        <v>141.85</v>
      </c>
      <c r="H1811" s="45">
        <v>0.06</v>
      </c>
      <c r="I1811" s="43" t="s">
        <v>1826</v>
      </c>
      <c r="J1811" s="43">
        <v>133.339</v>
      </c>
    </row>
    <row r="1812" spans="1:10">
      <c r="A1812" s="43" t="s">
        <v>3636</v>
      </c>
      <c r="B1812" s="44">
        <v>45520</v>
      </c>
      <c r="C1812" s="43" t="s">
        <v>966</v>
      </c>
      <c r="D1812" s="43" t="s">
        <v>1618</v>
      </c>
      <c r="E1812" s="43" t="s">
        <v>1779</v>
      </c>
      <c r="F1812" s="43">
        <v>1</v>
      </c>
      <c r="G1812" s="43">
        <v>617.4</v>
      </c>
      <c r="H1812" s="45">
        <v>0.21</v>
      </c>
      <c r="I1812" s="43" t="s">
        <v>1824</v>
      </c>
      <c r="J1812" s="43">
        <v>487.74599999999998</v>
      </c>
    </row>
    <row r="1813" spans="1:10">
      <c r="A1813" s="43" t="s">
        <v>3637</v>
      </c>
      <c r="B1813" s="44">
        <v>45534</v>
      </c>
      <c r="C1813" s="43" t="s">
        <v>496</v>
      </c>
      <c r="D1813" s="43" t="s">
        <v>1654</v>
      </c>
      <c r="E1813" s="43" t="s">
        <v>1757</v>
      </c>
      <c r="F1813" s="43">
        <v>3</v>
      </c>
      <c r="G1813" s="43">
        <v>841.47</v>
      </c>
      <c r="H1813" s="45">
        <v>0.15</v>
      </c>
      <c r="I1813" s="43" t="s">
        <v>1829</v>
      </c>
      <c r="J1813" s="43">
        <v>2145.7485000000001</v>
      </c>
    </row>
    <row r="1814" spans="1:10">
      <c r="A1814" s="43" t="s">
        <v>3638</v>
      </c>
      <c r="B1814" s="44">
        <v>45334</v>
      </c>
      <c r="C1814" s="43" t="s">
        <v>221</v>
      </c>
      <c r="D1814" s="43" t="s">
        <v>1590</v>
      </c>
      <c r="E1814" s="43" t="s">
        <v>1797</v>
      </c>
      <c r="F1814" s="43">
        <v>2</v>
      </c>
      <c r="G1814" s="43">
        <v>960.41</v>
      </c>
      <c r="H1814" s="45">
        <v>0.18</v>
      </c>
      <c r="I1814" s="43" t="s">
        <v>1824</v>
      </c>
      <c r="J1814" s="43">
        <v>1575.0724</v>
      </c>
    </row>
    <row r="1815" spans="1:10">
      <c r="A1815" s="43" t="s">
        <v>3639</v>
      </c>
      <c r="B1815" s="44">
        <v>45289</v>
      </c>
      <c r="C1815" s="43" t="s">
        <v>1395</v>
      </c>
      <c r="D1815" s="43" t="s">
        <v>1698</v>
      </c>
      <c r="E1815" s="43" t="s">
        <v>1810</v>
      </c>
      <c r="F1815" s="43">
        <v>3</v>
      </c>
      <c r="G1815" s="43">
        <v>717.22</v>
      </c>
      <c r="H1815" s="45">
        <v>0.24</v>
      </c>
      <c r="I1815" s="43" t="s">
        <v>1826</v>
      </c>
      <c r="J1815" s="43">
        <v>1635.2616</v>
      </c>
    </row>
    <row r="1816" spans="1:10">
      <c r="A1816" s="43" t="s">
        <v>3640</v>
      </c>
      <c r="B1816" s="44">
        <v>45832</v>
      </c>
      <c r="C1816" s="43" t="s">
        <v>402</v>
      </c>
      <c r="D1816" s="43" t="s">
        <v>1572</v>
      </c>
      <c r="E1816" s="43" t="s">
        <v>1752</v>
      </c>
      <c r="F1816" s="43">
        <v>1</v>
      </c>
      <c r="G1816" s="43">
        <v>281.83</v>
      </c>
      <c r="H1816" s="45">
        <v>0.16</v>
      </c>
      <c r="I1816" s="43" t="s">
        <v>1829</v>
      </c>
      <c r="J1816" s="43">
        <v>236.7372</v>
      </c>
    </row>
    <row r="1817" spans="1:10">
      <c r="A1817" s="43" t="s">
        <v>3641</v>
      </c>
      <c r="B1817" s="44">
        <v>45400</v>
      </c>
      <c r="C1817" s="43" t="s">
        <v>666</v>
      </c>
      <c r="D1817" s="43" t="s">
        <v>1666</v>
      </c>
      <c r="E1817" s="43" t="s">
        <v>1799</v>
      </c>
      <c r="F1817" s="43">
        <v>1</v>
      </c>
      <c r="G1817" s="43">
        <v>509.08</v>
      </c>
      <c r="H1817" s="45">
        <v>0.04</v>
      </c>
      <c r="I1817" s="43" t="s">
        <v>1826</v>
      </c>
      <c r="J1817" s="43">
        <v>488.71679999999998</v>
      </c>
    </row>
    <row r="1818" spans="1:10">
      <c r="A1818" s="43" t="s">
        <v>3642</v>
      </c>
      <c r="B1818" s="44">
        <v>45930</v>
      </c>
      <c r="C1818" s="43" t="s">
        <v>1246</v>
      </c>
      <c r="D1818" s="43" t="s">
        <v>1740</v>
      </c>
      <c r="E1818" s="43" t="s">
        <v>1761</v>
      </c>
      <c r="F1818" s="43">
        <v>4</v>
      </c>
      <c r="G1818" s="43">
        <v>827.09</v>
      </c>
      <c r="H1818" s="45">
        <v>0.3</v>
      </c>
      <c r="I1818" s="43" t="s">
        <v>1824</v>
      </c>
      <c r="J1818" s="43">
        <v>2315.8519999999999</v>
      </c>
    </row>
    <row r="1819" spans="1:10">
      <c r="A1819" s="43" t="s">
        <v>3643</v>
      </c>
      <c r="B1819" s="44">
        <v>45935</v>
      </c>
      <c r="C1819" s="43" t="s">
        <v>684</v>
      </c>
      <c r="D1819" s="43" t="s">
        <v>1606</v>
      </c>
      <c r="E1819" s="43" t="s">
        <v>1769</v>
      </c>
      <c r="F1819" s="43">
        <v>2</v>
      </c>
      <c r="G1819" s="43">
        <v>823.36</v>
      </c>
      <c r="H1819" s="45">
        <v>0.23</v>
      </c>
      <c r="I1819" s="43" t="s">
        <v>1824</v>
      </c>
      <c r="J1819" s="43">
        <v>1267.9744000000001</v>
      </c>
    </row>
    <row r="1820" spans="1:10">
      <c r="A1820" s="43" t="s">
        <v>3644</v>
      </c>
      <c r="B1820" s="44">
        <v>45814</v>
      </c>
      <c r="C1820" s="43" t="s">
        <v>467</v>
      </c>
      <c r="D1820" s="43" t="s">
        <v>1600</v>
      </c>
      <c r="E1820" s="43" t="s">
        <v>1773</v>
      </c>
      <c r="F1820" s="43">
        <v>4</v>
      </c>
      <c r="G1820" s="43">
        <v>282.18</v>
      </c>
      <c r="H1820" s="45">
        <v>0.13</v>
      </c>
      <c r="I1820" s="43" t="s">
        <v>1829</v>
      </c>
      <c r="J1820" s="43">
        <v>981.9864</v>
      </c>
    </row>
    <row r="1821" spans="1:10">
      <c r="A1821" s="43" t="s">
        <v>3645</v>
      </c>
      <c r="B1821" s="44">
        <v>45323</v>
      </c>
      <c r="C1821" s="43" t="s">
        <v>571</v>
      </c>
      <c r="D1821" s="43" t="s">
        <v>1590</v>
      </c>
      <c r="E1821" s="43" t="s">
        <v>1757</v>
      </c>
      <c r="F1821" s="43">
        <v>1</v>
      </c>
      <c r="G1821" s="43">
        <v>486.39</v>
      </c>
      <c r="H1821" s="45">
        <v>0.09</v>
      </c>
      <c r="I1821" s="43" t="s">
        <v>1829</v>
      </c>
      <c r="J1821" s="43">
        <v>442.61489999999998</v>
      </c>
    </row>
    <row r="1822" spans="1:10">
      <c r="A1822" s="43" t="s">
        <v>3646</v>
      </c>
      <c r="B1822" s="44">
        <v>45312</v>
      </c>
      <c r="C1822" s="43" t="s">
        <v>172</v>
      </c>
      <c r="D1822" s="43" t="s">
        <v>1584</v>
      </c>
      <c r="E1822" s="43" t="s">
        <v>1766</v>
      </c>
      <c r="F1822" s="43">
        <v>2</v>
      </c>
      <c r="G1822" s="43">
        <v>603.62</v>
      </c>
      <c r="H1822" s="45">
        <v>0.18</v>
      </c>
      <c r="I1822" s="43" t="s">
        <v>1829</v>
      </c>
      <c r="J1822" s="43">
        <v>989.93680000000006</v>
      </c>
    </row>
    <row r="1823" spans="1:10">
      <c r="A1823" s="43" t="s">
        <v>3647</v>
      </c>
      <c r="B1823" s="44">
        <v>45554</v>
      </c>
      <c r="C1823" s="43" t="s">
        <v>496</v>
      </c>
      <c r="D1823" s="43" t="s">
        <v>1622</v>
      </c>
      <c r="E1823" s="43" t="s">
        <v>1782</v>
      </c>
      <c r="F1823" s="43">
        <v>3</v>
      </c>
      <c r="G1823" s="43">
        <v>204.17</v>
      </c>
      <c r="H1823" s="45">
        <v>0.1</v>
      </c>
      <c r="I1823" s="43" t="s">
        <v>1826</v>
      </c>
      <c r="J1823" s="43">
        <v>551.25900000000001</v>
      </c>
    </row>
    <row r="1824" spans="1:10">
      <c r="A1824" s="43" t="s">
        <v>3648</v>
      </c>
      <c r="B1824" s="44">
        <v>45310</v>
      </c>
      <c r="C1824" s="43" t="s">
        <v>467</v>
      </c>
      <c r="D1824" s="43" t="s">
        <v>1562</v>
      </c>
      <c r="E1824" s="43" t="s">
        <v>1801</v>
      </c>
      <c r="F1824" s="43">
        <v>1</v>
      </c>
      <c r="G1824" s="43">
        <v>43.58</v>
      </c>
      <c r="H1824" s="45">
        <v>0.01</v>
      </c>
      <c r="I1824" s="43" t="s">
        <v>1829</v>
      </c>
      <c r="J1824" s="43">
        <v>43.144199999999998</v>
      </c>
    </row>
    <row r="1825" spans="1:10">
      <c r="A1825" s="43" t="s">
        <v>3649</v>
      </c>
      <c r="B1825" s="44">
        <v>45594</v>
      </c>
      <c r="C1825" s="43" t="s">
        <v>1044</v>
      </c>
      <c r="D1825" s="43" t="s">
        <v>1642</v>
      </c>
      <c r="E1825" s="43" t="s">
        <v>1761</v>
      </c>
      <c r="F1825" s="43">
        <v>3</v>
      </c>
      <c r="G1825" s="43">
        <v>469.33</v>
      </c>
      <c r="H1825" s="45">
        <v>0.14000000000000001</v>
      </c>
      <c r="I1825" s="43" t="s">
        <v>1826</v>
      </c>
      <c r="J1825" s="43">
        <v>1210.8714</v>
      </c>
    </row>
    <row r="1826" spans="1:10">
      <c r="A1826" s="43" t="s">
        <v>3650</v>
      </c>
      <c r="B1826" s="44">
        <v>45840</v>
      </c>
      <c r="C1826" s="43" t="s">
        <v>681</v>
      </c>
      <c r="D1826" s="43" t="s">
        <v>1562</v>
      </c>
      <c r="E1826" s="43" t="s">
        <v>1782</v>
      </c>
      <c r="F1826" s="43">
        <v>4</v>
      </c>
      <c r="G1826" s="43">
        <v>836.23</v>
      </c>
      <c r="H1826" s="45">
        <v>0.12</v>
      </c>
      <c r="I1826" s="43" t="s">
        <v>1824</v>
      </c>
      <c r="J1826" s="43">
        <v>2943.5295999999998</v>
      </c>
    </row>
    <row r="1827" spans="1:10">
      <c r="A1827" s="43" t="s">
        <v>3651</v>
      </c>
      <c r="B1827" s="44">
        <v>45549</v>
      </c>
      <c r="C1827" s="43" t="s">
        <v>589</v>
      </c>
      <c r="D1827" s="43" t="s">
        <v>1682</v>
      </c>
      <c r="E1827" s="43" t="s">
        <v>1813</v>
      </c>
      <c r="F1827" s="43">
        <v>2</v>
      </c>
      <c r="G1827" s="43">
        <v>661.53</v>
      </c>
      <c r="H1827" s="45">
        <v>0.2</v>
      </c>
      <c r="I1827" s="43" t="s">
        <v>1826</v>
      </c>
      <c r="J1827" s="43">
        <v>1058.4480000000001</v>
      </c>
    </row>
    <row r="1828" spans="1:10">
      <c r="A1828" s="43" t="s">
        <v>3652</v>
      </c>
      <c r="B1828" s="44">
        <v>45903</v>
      </c>
      <c r="C1828" s="43" t="s">
        <v>411</v>
      </c>
      <c r="D1828" s="43" t="s">
        <v>1660</v>
      </c>
      <c r="E1828" s="43" t="s">
        <v>1804</v>
      </c>
      <c r="F1828" s="43">
        <v>3</v>
      </c>
      <c r="G1828" s="43">
        <v>753.47</v>
      </c>
      <c r="H1828" s="45">
        <v>0.25</v>
      </c>
      <c r="I1828" s="43" t="s">
        <v>1826</v>
      </c>
      <c r="J1828" s="43">
        <v>1695.3074999999999</v>
      </c>
    </row>
    <row r="1829" spans="1:10">
      <c r="A1829" s="43" t="s">
        <v>3653</v>
      </c>
      <c r="B1829" s="44">
        <v>45673</v>
      </c>
      <c r="C1829" s="43" t="s">
        <v>523</v>
      </c>
      <c r="D1829" s="43" t="s">
        <v>1676</v>
      </c>
      <c r="E1829" s="43" t="s">
        <v>1752</v>
      </c>
      <c r="F1829" s="43">
        <v>3</v>
      </c>
      <c r="G1829" s="43">
        <v>713.95</v>
      </c>
      <c r="H1829" s="45">
        <v>0</v>
      </c>
      <c r="I1829" s="43" t="s">
        <v>1824</v>
      </c>
      <c r="J1829" s="43">
        <v>2141.85</v>
      </c>
    </row>
    <row r="1830" spans="1:10">
      <c r="A1830" s="43" t="s">
        <v>3654</v>
      </c>
      <c r="B1830" s="44">
        <v>45395</v>
      </c>
      <c r="C1830" s="43" t="s">
        <v>353</v>
      </c>
      <c r="D1830" s="43" t="s">
        <v>1570</v>
      </c>
      <c r="E1830" s="43" t="s">
        <v>1773</v>
      </c>
      <c r="F1830" s="43">
        <v>3</v>
      </c>
      <c r="G1830" s="43">
        <v>596</v>
      </c>
      <c r="H1830" s="45">
        <v>0.28000000000000003</v>
      </c>
      <c r="I1830" s="43" t="s">
        <v>1829</v>
      </c>
      <c r="J1830" s="43">
        <v>1287.3599999999999</v>
      </c>
    </row>
    <row r="1831" spans="1:10">
      <c r="A1831" s="43" t="s">
        <v>3655</v>
      </c>
      <c r="B1831" s="44">
        <v>45379</v>
      </c>
      <c r="C1831" s="43" t="s">
        <v>1050</v>
      </c>
      <c r="D1831" s="43" t="s">
        <v>1565</v>
      </c>
      <c r="E1831" s="43" t="s">
        <v>1786</v>
      </c>
      <c r="F1831" s="43">
        <v>2</v>
      </c>
      <c r="G1831" s="43">
        <v>169.46</v>
      </c>
      <c r="H1831" s="45">
        <v>0.03</v>
      </c>
      <c r="I1831" s="43" t="s">
        <v>1826</v>
      </c>
      <c r="J1831" s="43">
        <v>328.75240000000002</v>
      </c>
    </row>
    <row r="1832" spans="1:10">
      <c r="A1832" s="43" t="s">
        <v>3656</v>
      </c>
      <c r="B1832" s="44">
        <v>45860</v>
      </c>
      <c r="C1832" s="43" t="s">
        <v>948</v>
      </c>
      <c r="D1832" s="43" t="s">
        <v>1678</v>
      </c>
      <c r="E1832" s="43" t="s">
        <v>1799</v>
      </c>
      <c r="F1832" s="43">
        <v>4</v>
      </c>
      <c r="G1832" s="43">
        <v>611.91999999999996</v>
      </c>
      <c r="H1832" s="45">
        <v>0.2</v>
      </c>
      <c r="I1832" s="43" t="s">
        <v>1826</v>
      </c>
      <c r="J1832" s="43">
        <v>1958.144</v>
      </c>
    </row>
    <row r="1833" spans="1:10">
      <c r="A1833" s="43" t="s">
        <v>3657</v>
      </c>
      <c r="B1833" s="44">
        <v>45704</v>
      </c>
      <c r="C1833" s="43" t="s">
        <v>23</v>
      </c>
      <c r="D1833" s="43" t="s">
        <v>1696</v>
      </c>
      <c r="E1833" s="43" t="s">
        <v>1801</v>
      </c>
      <c r="F1833" s="43">
        <v>2</v>
      </c>
      <c r="G1833" s="43">
        <v>25.3</v>
      </c>
      <c r="H1833" s="45">
        <v>0.21</v>
      </c>
      <c r="I1833" s="43" t="s">
        <v>1824</v>
      </c>
      <c r="J1833" s="43">
        <v>39.973999999999997</v>
      </c>
    </row>
    <row r="1834" spans="1:10">
      <c r="A1834" s="43" t="s">
        <v>3658</v>
      </c>
      <c r="B1834" s="44">
        <v>45327</v>
      </c>
      <c r="C1834" s="43" t="s">
        <v>1343</v>
      </c>
      <c r="D1834" s="43" t="s">
        <v>1694</v>
      </c>
      <c r="E1834" s="43" t="s">
        <v>1789</v>
      </c>
      <c r="F1834" s="43">
        <v>4</v>
      </c>
      <c r="G1834" s="43">
        <v>166.93</v>
      </c>
      <c r="H1834" s="45">
        <v>0.02</v>
      </c>
      <c r="I1834" s="43" t="s">
        <v>1826</v>
      </c>
      <c r="J1834" s="43">
        <v>654.36559999999997</v>
      </c>
    </row>
    <row r="1835" spans="1:10">
      <c r="A1835" s="43" t="s">
        <v>3659</v>
      </c>
      <c r="B1835" s="44">
        <v>45721</v>
      </c>
      <c r="C1835" s="43" t="s">
        <v>890</v>
      </c>
      <c r="D1835" s="43" t="s">
        <v>1668</v>
      </c>
      <c r="E1835" s="43" t="s">
        <v>1792</v>
      </c>
      <c r="F1835" s="43">
        <v>4</v>
      </c>
      <c r="G1835" s="43">
        <v>861.55</v>
      </c>
      <c r="H1835" s="45">
        <v>0.12</v>
      </c>
      <c r="I1835" s="43" t="s">
        <v>1824</v>
      </c>
      <c r="J1835" s="43">
        <v>3032.6559999999999</v>
      </c>
    </row>
    <row r="1836" spans="1:10">
      <c r="A1836" s="43" t="s">
        <v>3660</v>
      </c>
      <c r="B1836" s="44">
        <v>45842</v>
      </c>
      <c r="C1836" s="43" t="s">
        <v>1127</v>
      </c>
      <c r="D1836" s="43" t="s">
        <v>1634</v>
      </c>
      <c r="E1836" s="43" t="s">
        <v>1773</v>
      </c>
      <c r="F1836" s="43">
        <v>3</v>
      </c>
      <c r="G1836" s="43">
        <v>56.17</v>
      </c>
      <c r="H1836" s="45">
        <v>0.01</v>
      </c>
      <c r="I1836" s="43" t="s">
        <v>1829</v>
      </c>
      <c r="J1836" s="43">
        <v>166.82490000000001</v>
      </c>
    </row>
    <row r="1837" spans="1:10">
      <c r="A1837" s="43" t="s">
        <v>3661</v>
      </c>
      <c r="B1837" s="44">
        <v>45862</v>
      </c>
      <c r="C1837" s="43" t="s">
        <v>849</v>
      </c>
      <c r="D1837" s="43" t="s">
        <v>1578</v>
      </c>
      <c r="E1837" s="43" t="s">
        <v>1813</v>
      </c>
      <c r="F1837" s="43">
        <v>1</v>
      </c>
      <c r="G1837" s="43">
        <v>582.29</v>
      </c>
      <c r="H1837" s="45">
        <v>0.2</v>
      </c>
      <c r="I1837" s="43" t="s">
        <v>1824</v>
      </c>
      <c r="J1837" s="43">
        <v>465.83199999999999</v>
      </c>
    </row>
    <row r="1838" spans="1:10">
      <c r="A1838" s="43" t="s">
        <v>3662</v>
      </c>
      <c r="B1838" s="44">
        <v>45681</v>
      </c>
      <c r="C1838" s="43" t="s">
        <v>833</v>
      </c>
      <c r="D1838" s="43" t="s">
        <v>1714</v>
      </c>
      <c r="E1838" s="43" t="s">
        <v>1752</v>
      </c>
      <c r="F1838" s="43">
        <v>3</v>
      </c>
      <c r="G1838" s="43">
        <v>63.96</v>
      </c>
      <c r="H1838" s="45">
        <v>0.02</v>
      </c>
      <c r="I1838" s="43" t="s">
        <v>1824</v>
      </c>
      <c r="J1838" s="43">
        <v>188.04239999999999</v>
      </c>
    </row>
    <row r="1839" spans="1:10">
      <c r="A1839" s="43" t="s">
        <v>3663</v>
      </c>
      <c r="B1839" s="44">
        <v>45392</v>
      </c>
      <c r="C1839" s="43" t="s">
        <v>241</v>
      </c>
      <c r="D1839" s="43" t="s">
        <v>1565</v>
      </c>
      <c r="E1839" s="43" t="s">
        <v>1794</v>
      </c>
      <c r="F1839" s="43">
        <v>1</v>
      </c>
      <c r="G1839" s="43">
        <v>829.83</v>
      </c>
      <c r="H1839" s="45">
        <v>0.26</v>
      </c>
      <c r="I1839" s="43" t="s">
        <v>1829</v>
      </c>
      <c r="J1839" s="43">
        <v>614.07420000000002</v>
      </c>
    </row>
    <row r="1840" spans="1:10">
      <c r="A1840" s="43" t="s">
        <v>3664</v>
      </c>
      <c r="B1840" s="44">
        <v>45586</v>
      </c>
      <c r="C1840" s="43" t="s">
        <v>1157</v>
      </c>
      <c r="D1840" s="43" t="s">
        <v>1616</v>
      </c>
      <c r="E1840" s="43" t="s">
        <v>1804</v>
      </c>
      <c r="F1840" s="43">
        <v>2</v>
      </c>
      <c r="G1840" s="43">
        <v>858.15</v>
      </c>
      <c r="H1840" s="45">
        <v>0.03</v>
      </c>
      <c r="I1840" s="43" t="s">
        <v>1824</v>
      </c>
      <c r="J1840" s="43">
        <v>1664.8109999999999</v>
      </c>
    </row>
    <row r="1841" spans="1:10">
      <c r="A1841" s="43" t="s">
        <v>3665</v>
      </c>
      <c r="B1841" s="44">
        <v>45340</v>
      </c>
      <c r="C1841" s="43" t="s">
        <v>1124</v>
      </c>
      <c r="D1841" s="43" t="s">
        <v>1694</v>
      </c>
      <c r="E1841" s="43" t="s">
        <v>1797</v>
      </c>
      <c r="F1841" s="43">
        <v>3</v>
      </c>
      <c r="G1841" s="43">
        <v>717.32</v>
      </c>
      <c r="H1841" s="45">
        <v>0.23</v>
      </c>
      <c r="I1841" s="43" t="s">
        <v>1829</v>
      </c>
      <c r="J1841" s="43">
        <v>1657.0092</v>
      </c>
    </row>
    <row r="1842" spans="1:10">
      <c r="A1842" s="43" t="s">
        <v>3666</v>
      </c>
      <c r="B1842" s="44">
        <v>45853</v>
      </c>
      <c r="C1842" s="43" t="s">
        <v>1328</v>
      </c>
      <c r="D1842" s="43" t="s">
        <v>1714</v>
      </c>
      <c r="E1842" s="43" t="s">
        <v>1794</v>
      </c>
      <c r="F1842" s="43">
        <v>1</v>
      </c>
      <c r="G1842" s="43">
        <v>163.19999999999999</v>
      </c>
      <c r="H1842" s="45">
        <v>0.22</v>
      </c>
      <c r="I1842" s="43" t="s">
        <v>1826</v>
      </c>
      <c r="J1842" s="43">
        <v>127.29600000000001</v>
      </c>
    </row>
    <row r="1843" spans="1:10">
      <c r="A1843" s="43" t="s">
        <v>3667</v>
      </c>
      <c r="B1843" s="44">
        <v>45489</v>
      </c>
      <c r="C1843" s="43" t="s">
        <v>435</v>
      </c>
      <c r="D1843" s="43" t="s">
        <v>1710</v>
      </c>
      <c r="E1843" s="43" t="s">
        <v>1794</v>
      </c>
      <c r="F1843" s="43">
        <v>2</v>
      </c>
      <c r="G1843" s="43">
        <v>966.71</v>
      </c>
      <c r="H1843" s="45">
        <v>0.11</v>
      </c>
      <c r="I1843" s="43" t="s">
        <v>1824</v>
      </c>
      <c r="J1843" s="43">
        <v>1720.7438</v>
      </c>
    </row>
    <row r="1844" spans="1:10">
      <c r="A1844" s="43" t="s">
        <v>3668</v>
      </c>
      <c r="B1844" s="44">
        <v>45761</v>
      </c>
      <c r="C1844" s="43" t="s">
        <v>1092</v>
      </c>
      <c r="D1844" s="43" t="s">
        <v>1618</v>
      </c>
      <c r="E1844" s="43" t="s">
        <v>1797</v>
      </c>
      <c r="F1844" s="43">
        <v>2</v>
      </c>
      <c r="G1844" s="43">
        <v>873.94</v>
      </c>
      <c r="H1844" s="45">
        <v>0.14000000000000001</v>
      </c>
      <c r="I1844" s="43" t="s">
        <v>1829</v>
      </c>
      <c r="J1844" s="43">
        <v>1503.1768</v>
      </c>
    </row>
    <row r="1845" spans="1:10">
      <c r="A1845" s="43" t="s">
        <v>3669</v>
      </c>
      <c r="B1845" s="44">
        <v>45379</v>
      </c>
      <c r="C1845" s="43" t="s">
        <v>502</v>
      </c>
      <c r="D1845" s="43" t="s">
        <v>1543</v>
      </c>
      <c r="E1845" s="43" t="s">
        <v>1766</v>
      </c>
      <c r="F1845" s="43">
        <v>1</v>
      </c>
      <c r="G1845" s="43">
        <v>140.24</v>
      </c>
      <c r="H1845" s="45">
        <v>0.27</v>
      </c>
      <c r="I1845" s="43" t="s">
        <v>1824</v>
      </c>
      <c r="J1845" s="43">
        <v>102.37520000000001</v>
      </c>
    </row>
    <row r="1846" spans="1:10">
      <c r="A1846" s="43" t="s">
        <v>3670</v>
      </c>
      <c r="B1846" s="44">
        <v>45716</v>
      </c>
      <c r="C1846" s="43" t="s">
        <v>657</v>
      </c>
      <c r="D1846" s="43" t="s">
        <v>1634</v>
      </c>
      <c r="E1846" s="43" t="s">
        <v>1773</v>
      </c>
      <c r="F1846" s="43">
        <v>2</v>
      </c>
      <c r="G1846" s="43">
        <v>549.91999999999996</v>
      </c>
      <c r="H1846" s="45">
        <v>0.28000000000000003</v>
      </c>
      <c r="I1846" s="43" t="s">
        <v>1824</v>
      </c>
      <c r="J1846" s="43">
        <v>791.88479999999993</v>
      </c>
    </row>
    <row r="1847" spans="1:10">
      <c r="A1847" s="43" t="s">
        <v>3671</v>
      </c>
      <c r="B1847" s="44">
        <v>45364</v>
      </c>
      <c r="C1847" s="43" t="s">
        <v>390</v>
      </c>
      <c r="D1847" s="43" t="s">
        <v>1582</v>
      </c>
      <c r="E1847" s="43" t="s">
        <v>1773</v>
      </c>
      <c r="F1847" s="43">
        <v>4</v>
      </c>
      <c r="G1847" s="43">
        <v>715.88</v>
      </c>
      <c r="H1847" s="45">
        <v>0.19</v>
      </c>
      <c r="I1847" s="43" t="s">
        <v>1826</v>
      </c>
      <c r="J1847" s="43">
        <v>2319.4512</v>
      </c>
    </row>
    <row r="1848" spans="1:10">
      <c r="A1848" s="43" t="s">
        <v>3672</v>
      </c>
      <c r="B1848" s="44">
        <v>45752</v>
      </c>
      <c r="C1848" s="43" t="s">
        <v>1160</v>
      </c>
      <c r="D1848" s="43" t="s">
        <v>1549</v>
      </c>
      <c r="E1848" s="43" t="s">
        <v>1782</v>
      </c>
      <c r="F1848" s="43">
        <v>3</v>
      </c>
      <c r="G1848" s="43">
        <v>591.9</v>
      </c>
      <c r="H1848" s="45">
        <v>0.27</v>
      </c>
      <c r="I1848" s="43" t="s">
        <v>1824</v>
      </c>
      <c r="J1848" s="43">
        <v>1296.261</v>
      </c>
    </row>
    <row r="1849" spans="1:10">
      <c r="A1849" s="43" t="s">
        <v>3673</v>
      </c>
      <c r="B1849" s="44">
        <v>45883</v>
      </c>
      <c r="C1849" s="43" t="s">
        <v>1172</v>
      </c>
      <c r="D1849" s="43" t="s">
        <v>1592</v>
      </c>
      <c r="E1849" s="43" t="s">
        <v>1789</v>
      </c>
      <c r="F1849" s="43">
        <v>2</v>
      </c>
      <c r="G1849" s="43">
        <v>523.14</v>
      </c>
      <c r="H1849" s="45">
        <v>0.13</v>
      </c>
      <c r="I1849" s="43" t="s">
        <v>1826</v>
      </c>
      <c r="J1849" s="43">
        <v>910.2636</v>
      </c>
    </row>
    <row r="1850" spans="1:10">
      <c r="A1850" s="43" t="s">
        <v>3674</v>
      </c>
      <c r="B1850" s="44">
        <v>45477</v>
      </c>
      <c r="C1850" s="43" t="s">
        <v>730</v>
      </c>
      <c r="D1850" s="43" t="s">
        <v>1686</v>
      </c>
      <c r="E1850" s="43" t="s">
        <v>1799</v>
      </c>
      <c r="F1850" s="43">
        <v>2</v>
      </c>
      <c r="G1850" s="43">
        <v>478.62</v>
      </c>
      <c r="H1850" s="45">
        <v>0.17</v>
      </c>
      <c r="I1850" s="43" t="s">
        <v>1829</v>
      </c>
      <c r="J1850" s="43">
        <v>794.50919999999996</v>
      </c>
    </row>
    <row r="1851" spans="1:10">
      <c r="A1851" s="43" t="s">
        <v>3675</v>
      </c>
      <c r="B1851" s="44">
        <v>45556</v>
      </c>
      <c r="C1851" s="43" t="s">
        <v>945</v>
      </c>
      <c r="D1851" s="43" t="s">
        <v>1712</v>
      </c>
      <c r="E1851" s="43" t="s">
        <v>1757</v>
      </c>
      <c r="F1851" s="43">
        <v>4</v>
      </c>
      <c r="G1851" s="43">
        <v>740.5</v>
      </c>
      <c r="H1851" s="45">
        <v>0.17</v>
      </c>
      <c r="I1851" s="43" t="s">
        <v>1826</v>
      </c>
      <c r="J1851" s="43">
        <v>2458.46</v>
      </c>
    </row>
    <row r="1852" spans="1:10">
      <c r="A1852" s="43" t="s">
        <v>3676</v>
      </c>
      <c r="B1852" s="44">
        <v>45465</v>
      </c>
      <c r="C1852" s="43" t="s">
        <v>393</v>
      </c>
      <c r="D1852" s="43" t="s">
        <v>1640</v>
      </c>
      <c r="E1852" s="43" t="s">
        <v>1761</v>
      </c>
      <c r="F1852" s="43">
        <v>1</v>
      </c>
      <c r="G1852" s="43">
        <v>780.24</v>
      </c>
      <c r="H1852" s="45">
        <v>0.04</v>
      </c>
      <c r="I1852" s="43" t="s">
        <v>1829</v>
      </c>
      <c r="J1852" s="43">
        <v>749.03039999999999</v>
      </c>
    </row>
    <row r="1853" spans="1:10">
      <c r="A1853" s="43" t="s">
        <v>3677</v>
      </c>
      <c r="B1853" s="44">
        <v>45552</v>
      </c>
      <c r="C1853" s="43" t="s">
        <v>378</v>
      </c>
      <c r="D1853" s="43" t="s">
        <v>1688</v>
      </c>
      <c r="E1853" s="43" t="s">
        <v>1804</v>
      </c>
      <c r="F1853" s="43">
        <v>4</v>
      </c>
      <c r="G1853" s="43">
        <v>579.24</v>
      </c>
      <c r="H1853" s="45">
        <v>0.04</v>
      </c>
      <c r="I1853" s="43" t="s">
        <v>1829</v>
      </c>
      <c r="J1853" s="43">
        <v>2224.2815999999998</v>
      </c>
    </row>
    <row r="1854" spans="1:10">
      <c r="A1854" s="43" t="s">
        <v>3678</v>
      </c>
      <c r="B1854" s="44">
        <v>45635</v>
      </c>
      <c r="C1854" s="43" t="s">
        <v>1160</v>
      </c>
      <c r="D1854" s="43" t="s">
        <v>1546</v>
      </c>
      <c r="E1854" s="43" t="s">
        <v>1761</v>
      </c>
      <c r="F1854" s="43">
        <v>3</v>
      </c>
      <c r="G1854" s="43">
        <v>268.95</v>
      </c>
      <c r="H1854" s="45">
        <v>0.04</v>
      </c>
      <c r="I1854" s="43" t="s">
        <v>1826</v>
      </c>
      <c r="J1854" s="43">
        <v>774.57599999999991</v>
      </c>
    </row>
    <row r="1855" spans="1:10">
      <c r="A1855" s="43" t="s">
        <v>3679</v>
      </c>
      <c r="B1855" s="44">
        <v>45740</v>
      </c>
      <c r="C1855" s="43" t="s">
        <v>963</v>
      </c>
      <c r="D1855" s="43" t="s">
        <v>1555</v>
      </c>
      <c r="E1855" s="43" t="s">
        <v>1769</v>
      </c>
      <c r="F1855" s="43">
        <v>1</v>
      </c>
      <c r="G1855" s="43">
        <v>47.47</v>
      </c>
      <c r="H1855" s="45">
        <v>0.28000000000000003</v>
      </c>
      <c r="I1855" s="43" t="s">
        <v>1824</v>
      </c>
      <c r="J1855" s="43">
        <v>34.178400000000003</v>
      </c>
    </row>
    <row r="1856" spans="1:10">
      <c r="A1856" s="43" t="s">
        <v>3680</v>
      </c>
      <c r="B1856" s="44">
        <v>45796</v>
      </c>
      <c r="C1856" s="43" t="s">
        <v>821</v>
      </c>
      <c r="D1856" s="43" t="s">
        <v>1614</v>
      </c>
      <c r="E1856" s="43" t="s">
        <v>1807</v>
      </c>
      <c r="F1856" s="43">
        <v>3</v>
      </c>
      <c r="G1856" s="43">
        <v>858.81</v>
      </c>
      <c r="H1856" s="45">
        <v>7.0000000000000007E-2</v>
      </c>
      <c r="I1856" s="43" t="s">
        <v>1824</v>
      </c>
      <c r="J1856" s="43">
        <v>2396.0799000000002</v>
      </c>
    </row>
    <row r="1857" spans="1:10">
      <c r="A1857" s="43" t="s">
        <v>3681</v>
      </c>
      <c r="B1857" s="44">
        <v>45710</v>
      </c>
      <c r="C1857" s="43" t="s">
        <v>978</v>
      </c>
      <c r="D1857" s="43" t="s">
        <v>1586</v>
      </c>
      <c r="E1857" s="43" t="s">
        <v>1789</v>
      </c>
      <c r="F1857" s="43">
        <v>3</v>
      </c>
      <c r="G1857" s="43">
        <v>569.98</v>
      </c>
      <c r="H1857" s="45">
        <v>0.05</v>
      </c>
      <c r="I1857" s="43" t="s">
        <v>1824</v>
      </c>
      <c r="J1857" s="43">
        <v>1624.443</v>
      </c>
    </row>
    <row r="1858" spans="1:10">
      <c r="A1858" s="43" t="s">
        <v>3682</v>
      </c>
      <c r="B1858" s="44">
        <v>45596</v>
      </c>
      <c r="C1858" s="43" t="s">
        <v>1029</v>
      </c>
      <c r="D1858" s="43" t="s">
        <v>1696</v>
      </c>
      <c r="E1858" s="43" t="s">
        <v>1794</v>
      </c>
      <c r="F1858" s="43">
        <v>3</v>
      </c>
      <c r="G1858" s="43">
        <v>306.52</v>
      </c>
      <c r="H1858" s="45">
        <v>0.01</v>
      </c>
      <c r="I1858" s="43" t="s">
        <v>1829</v>
      </c>
      <c r="J1858" s="43">
        <v>910.36439999999993</v>
      </c>
    </row>
    <row r="1859" spans="1:10">
      <c r="A1859" s="43" t="s">
        <v>3683</v>
      </c>
      <c r="B1859" s="44">
        <v>45354</v>
      </c>
      <c r="C1859" s="43" t="s">
        <v>238</v>
      </c>
      <c r="D1859" s="43" t="s">
        <v>1660</v>
      </c>
      <c r="E1859" s="43" t="s">
        <v>1797</v>
      </c>
      <c r="F1859" s="43">
        <v>3</v>
      </c>
      <c r="G1859" s="43">
        <v>184.67</v>
      </c>
      <c r="H1859" s="45">
        <v>0.03</v>
      </c>
      <c r="I1859" s="43" t="s">
        <v>1829</v>
      </c>
      <c r="J1859" s="43">
        <v>537.38969999999995</v>
      </c>
    </row>
    <row r="1860" spans="1:10">
      <c r="A1860" s="43" t="s">
        <v>3684</v>
      </c>
      <c r="B1860" s="44">
        <v>45428</v>
      </c>
      <c r="C1860" s="43" t="s">
        <v>1484</v>
      </c>
      <c r="D1860" s="43" t="s">
        <v>1600</v>
      </c>
      <c r="E1860" s="43" t="s">
        <v>1773</v>
      </c>
      <c r="F1860" s="43">
        <v>4</v>
      </c>
      <c r="G1860" s="43">
        <v>189.56</v>
      </c>
      <c r="H1860" s="45">
        <v>0</v>
      </c>
      <c r="I1860" s="43" t="s">
        <v>1829</v>
      </c>
      <c r="J1860" s="43">
        <v>758.24</v>
      </c>
    </row>
    <row r="1861" spans="1:10">
      <c r="A1861" s="43" t="s">
        <v>3685</v>
      </c>
      <c r="B1861" s="44">
        <v>45511</v>
      </c>
      <c r="C1861" s="43" t="s">
        <v>678</v>
      </c>
      <c r="D1861" s="43" t="s">
        <v>1698</v>
      </c>
      <c r="E1861" s="43" t="s">
        <v>1773</v>
      </c>
      <c r="F1861" s="43">
        <v>1</v>
      </c>
      <c r="G1861" s="43">
        <v>805.24</v>
      </c>
      <c r="H1861" s="45">
        <v>0.04</v>
      </c>
      <c r="I1861" s="43" t="s">
        <v>1826</v>
      </c>
      <c r="J1861" s="43">
        <v>773.03039999999999</v>
      </c>
    </row>
    <row r="1862" spans="1:10">
      <c r="A1862" s="43" t="s">
        <v>3686</v>
      </c>
      <c r="B1862" s="44">
        <v>45549</v>
      </c>
      <c r="C1862" s="43" t="s">
        <v>619</v>
      </c>
      <c r="D1862" s="43" t="s">
        <v>1656</v>
      </c>
      <c r="E1862" s="43" t="s">
        <v>1807</v>
      </c>
      <c r="F1862" s="43">
        <v>3</v>
      </c>
      <c r="G1862" s="43">
        <v>683.74</v>
      </c>
      <c r="H1862" s="45">
        <v>0.24</v>
      </c>
      <c r="I1862" s="43" t="s">
        <v>1824</v>
      </c>
      <c r="J1862" s="43">
        <v>1558.9272000000001</v>
      </c>
    </row>
    <row r="1863" spans="1:10">
      <c r="A1863" s="43" t="s">
        <v>3687</v>
      </c>
      <c r="B1863" s="44">
        <v>45573</v>
      </c>
      <c r="C1863" s="43" t="s">
        <v>684</v>
      </c>
      <c r="D1863" s="43" t="s">
        <v>1660</v>
      </c>
      <c r="E1863" s="43" t="s">
        <v>1810</v>
      </c>
      <c r="F1863" s="43">
        <v>3</v>
      </c>
      <c r="G1863" s="43">
        <v>439.21</v>
      </c>
      <c r="H1863" s="45">
        <v>0.28000000000000003</v>
      </c>
      <c r="I1863" s="43" t="s">
        <v>1829</v>
      </c>
      <c r="J1863" s="43">
        <v>948.69359999999983</v>
      </c>
    </row>
    <row r="1864" spans="1:10">
      <c r="A1864" s="43" t="s">
        <v>3688</v>
      </c>
      <c r="B1864" s="44">
        <v>45904</v>
      </c>
      <c r="C1864" s="43" t="s">
        <v>414</v>
      </c>
      <c r="D1864" s="43" t="s">
        <v>1680</v>
      </c>
      <c r="E1864" s="43" t="s">
        <v>1776</v>
      </c>
      <c r="F1864" s="43">
        <v>1</v>
      </c>
      <c r="G1864" s="43">
        <v>126.92</v>
      </c>
      <c r="H1864" s="45">
        <v>0.24</v>
      </c>
      <c r="I1864" s="43" t="s">
        <v>1829</v>
      </c>
      <c r="J1864" s="43">
        <v>96.459199999999996</v>
      </c>
    </row>
    <row r="1865" spans="1:10">
      <c r="A1865" s="43" t="s">
        <v>3689</v>
      </c>
      <c r="B1865" s="44">
        <v>45489</v>
      </c>
      <c r="C1865" s="43" t="s">
        <v>27</v>
      </c>
      <c r="D1865" s="43" t="s">
        <v>1694</v>
      </c>
      <c r="E1865" s="43" t="s">
        <v>1769</v>
      </c>
      <c r="F1865" s="43">
        <v>4</v>
      </c>
      <c r="G1865" s="43">
        <v>834.7</v>
      </c>
      <c r="H1865" s="45">
        <v>0.14000000000000001</v>
      </c>
      <c r="I1865" s="43" t="s">
        <v>1824</v>
      </c>
      <c r="J1865" s="43">
        <v>2871.3679999999999</v>
      </c>
    </row>
    <row r="1866" spans="1:10">
      <c r="A1866" s="43" t="s">
        <v>3690</v>
      </c>
      <c r="B1866" s="44">
        <v>45909</v>
      </c>
      <c r="C1866" s="43" t="s">
        <v>1071</v>
      </c>
      <c r="D1866" s="43" t="s">
        <v>1632</v>
      </c>
      <c r="E1866" s="43" t="s">
        <v>1792</v>
      </c>
      <c r="F1866" s="43">
        <v>2</v>
      </c>
      <c r="G1866" s="43">
        <v>271.88</v>
      </c>
      <c r="H1866" s="45">
        <v>0.11</v>
      </c>
      <c r="I1866" s="43" t="s">
        <v>1829</v>
      </c>
      <c r="J1866" s="43">
        <v>483.94639999999998</v>
      </c>
    </row>
    <row r="1867" spans="1:10">
      <c r="A1867" s="43" t="s">
        <v>3691</v>
      </c>
      <c r="B1867" s="44">
        <v>45720</v>
      </c>
      <c r="C1867" s="43" t="s">
        <v>1478</v>
      </c>
      <c r="D1867" s="43" t="s">
        <v>1570</v>
      </c>
      <c r="E1867" s="43" t="s">
        <v>1757</v>
      </c>
      <c r="F1867" s="43">
        <v>4</v>
      </c>
      <c r="G1867" s="43">
        <v>972.14</v>
      </c>
      <c r="H1867" s="45">
        <v>0.25</v>
      </c>
      <c r="I1867" s="43" t="s">
        <v>1824</v>
      </c>
      <c r="J1867" s="43">
        <v>2916.42</v>
      </c>
    </row>
    <row r="1868" spans="1:10">
      <c r="A1868" s="43" t="s">
        <v>3692</v>
      </c>
      <c r="B1868" s="44">
        <v>45831</v>
      </c>
      <c r="C1868" s="43" t="s">
        <v>335</v>
      </c>
      <c r="D1868" s="43" t="s">
        <v>1634</v>
      </c>
      <c r="E1868" s="43" t="s">
        <v>1769</v>
      </c>
      <c r="F1868" s="43">
        <v>3</v>
      </c>
      <c r="G1868" s="43">
        <v>523.66</v>
      </c>
      <c r="H1868" s="45">
        <v>0.27</v>
      </c>
      <c r="I1868" s="43" t="s">
        <v>1826</v>
      </c>
      <c r="J1868" s="43">
        <v>1146.8154</v>
      </c>
    </row>
    <row r="1869" spans="1:10">
      <c r="A1869" s="43" t="s">
        <v>3693</v>
      </c>
      <c r="B1869" s="44">
        <v>45602</v>
      </c>
      <c r="C1869" s="43" t="s">
        <v>499</v>
      </c>
      <c r="D1869" s="43" t="s">
        <v>1676</v>
      </c>
      <c r="E1869" s="43" t="s">
        <v>1761</v>
      </c>
      <c r="F1869" s="43">
        <v>4</v>
      </c>
      <c r="G1869" s="43">
        <v>838.99</v>
      </c>
      <c r="H1869" s="45">
        <v>0.16</v>
      </c>
      <c r="I1869" s="43" t="s">
        <v>1824</v>
      </c>
      <c r="J1869" s="43">
        <v>2819.0064000000002</v>
      </c>
    </row>
    <row r="1870" spans="1:10">
      <c r="A1870" s="43" t="s">
        <v>3694</v>
      </c>
      <c r="B1870" s="44">
        <v>45722</v>
      </c>
      <c r="C1870" s="43" t="s">
        <v>461</v>
      </c>
      <c r="D1870" s="43" t="s">
        <v>1570</v>
      </c>
      <c r="E1870" s="43" t="s">
        <v>1807</v>
      </c>
      <c r="F1870" s="43">
        <v>4</v>
      </c>
      <c r="G1870" s="43">
        <v>838.7</v>
      </c>
      <c r="H1870" s="45">
        <v>0.21</v>
      </c>
      <c r="I1870" s="43" t="s">
        <v>1829</v>
      </c>
      <c r="J1870" s="43">
        <v>2650.2919999999999</v>
      </c>
    </row>
    <row r="1871" spans="1:10">
      <c r="A1871" s="43" t="s">
        <v>3695</v>
      </c>
      <c r="B1871" s="44">
        <v>45794</v>
      </c>
      <c r="C1871" s="43" t="s">
        <v>1304</v>
      </c>
      <c r="D1871" s="43" t="s">
        <v>1696</v>
      </c>
      <c r="E1871" s="43" t="s">
        <v>1782</v>
      </c>
      <c r="F1871" s="43">
        <v>3</v>
      </c>
      <c r="G1871" s="43">
        <v>943.24</v>
      </c>
      <c r="H1871" s="45">
        <v>0.21</v>
      </c>
      <c r="I1871" s="43" t="s">
        <v>1824</v>
      </c>
      <c r="J1871" s="43">
        <v>2235.4787999999999</v>
      </c>
    </row>
    <row r="1872" spans="1:10">
      <c r="A1872" s="43" t="s">
        <v>3696</v>
      </c>
      <c r="B1872" s="44">
        <v>45659</v>
      </c>
      <c r="C1872" s="43" t="s">
        <v>945</v>
      </c>
      <c r="D1872" s="43" t="s">
        <v>1543</v>
      </c>
      <c r="E1872" s="43" t="s">
        <v>1807</v>
      </c>
      <c r="F1872" s="43">
        <v>2</v>
      </c>
      <c r="G1872" s="43">
        <v>310.33</v>
      </c>
      <c r="H1872" s="45">
        <v>0.26</v>
      </c>
      <c r="I1872" s="43" t="s">
        <v>1824</v>
      </c>
      <c r="J1872" s="43">
        <v>459.28840000000002</v>
      </c>
    </row>
    <row r="1873" spans="1:10">
      <c r="A1873" s="43" t="s">
        <v>3697</v>
      </c>
      <c r="B1873" s="44">
        <v>45501</v>
      </c>
      <c r="C1873" s="43" t="s">
        <v>1086</v>
      </c>
      <c r="D1873" s="43" t="s">
        <v>1638</v>
      </c>
      <c r="E1873" s="43" t="s">
        <v>1752</v>
      </c>
      <c r="F1873" s="43">
        <v>3</v>
      </c>
      <c r="G1873" s="43">
        <v>201.05</v>
      </c>
      <c r="H1873" s="45">
        <v>0.23</v>
      </c>
      <c r="I1873" s="43" t="s">
        <v>1826</v>
      </c>
      <c r="J1873" s="43">
        <v>464.42550000000011</v>
      </c>
    </row>
    <row r="1874" spans="1:10">
      <c r="A1874" s="43" t="s">
        <v>3698</v>
      </c>
      <c r="B1874" s="44">
        <v>45408</v>
      </c>
      <c r="C1874" s="43" t="s">
        <v>806</v>
      </c>
      <c r="D1874" s="43" t="s">
        <v>1664</v>
      </c>
      <c r="E1874" s="43" t="s">
        <v>1807</v>
      </c>
      <c r="F1874" s="43">
        <v>1</v>
      </c>
      <c r="G1874" s="43">
        <v>803.37</v>
      </c>
      <c r="H1874" s="45">
        <v>0.3</v>
      </c>
      <c r="I1874" s="43" t="s">
        <v>1826</v>
      </c>
      <c r="J1874" s="43">
        <v>562.35899999999992</v>
      </c>
    </row>
    <row r="1875" spans="1:10">
      <c r="A1875" s="43" t="s">
        <v>3699</v>
      </c>
      <c r="B1875" s="44">
        <v>45886</v>
      </c>
      <c r="C1875" s="43" t="s">
        <v>144</v>
      </c>
      <c r="D1875" s="43" t="s">
        <v>1670</v>
      </c>
      <c r="E1875" s="43" t="s">
        <v>1801</v>
      </c>
      <c r="F1875" s="43">
        <v>3</v>
      </c>
      <c r="G1875" s="43">
        <v>259.98</v>
      </c>
      <c r="H1875" s="45">
        <v>7.0000000000000007E-2</v>
      </c>
      <c r="I1875" s="43" t="s">
        <v>1829</v>
      </c>
      <c r="J1875" s="43">
        <v>725.3442</v>
      </c>
    </row>
    <row r="1876" spans="1:10">
      <c r="A1876" s="43" t="s">
        <v>3700</v>
      </c>
      <c r="B1876" s="44">
        <v>45426</v>
      </c>
      <c r="C1876" s="43" t="s">
        <v>428</v>
      </c>
      <c r="D1876" s="43" t="s">
        <v>1549</v>
      </c>
      <c r="E1876" s="43" t="s">
        <v>1766</v>
      </c>
      <c r="F1876" s="43">
        <v>4</v>
      </c>
      <c r="G1876" s="43">
        <v>591.9</v>
      </c>
      <c r="H1876" s="45">
        <v>0.2</v>
      </c>
      <c r="I1876" s="43" t="s">
        <v>1826</v>
      </c>
      <c r="J1876" s="43">
        <v>1894.08</v>
      </c>
    </row>
    <row r="1877" spans="1:10">
      <c r="A1877" s="43" t="s">
        <v>3701</v>
      </c>
      <c r="B1877" s="44">
        <v>45730</v>
      </c>
      <c r="C1877" s="43" t="s">
        <v>127</v>
      </c>
      <c r="D1877" s="43" t="s">
        <v>1668</v>
      </c>
      <c r="E1877" s="43" t="s">
        <v>1794</v>
      </c>
      <c r="F1877" s="43">
        <v>2</v>
      </c>
      <c r="G1877" s="43">
        <v>396.9</v>
      </c>
      <c r="H1877" s="45">
        <v>0.18</v>
      </c>
      <c r="I1877" s="43" t="s">
        <v>1826</v>
      </c>
      <c r="J1877" s="43">
        <v>650.91600000000005</v>
      </c>
    </row>
    <row r="1878" spans="1:10">
      <c r="A1878" s="43" t="s">
        <v>3702</v>
      </c>
      <c r="B1878" s="44">
        <v>45731</v>
      </c>
      <c r="C1878" s="43" t="s">
        <v>1400</v>
      </c>
      <c r="D1878" s="43" t="s">
        <v>1744</v>
      </c>
      <c r="E1878" s="43" t="s">
        <v>1761</v>
      </c>
      <c r="F1878" s="43">
        <v>1</v>
      </c>
      <c r="G1878" s="43">
        <v>176.84</v>
      </c>
      <c r="H1878" s="45">
        <v>0.19</v>
      </c>
      <c r="I1878" s="43" t="s">
        <v>1824</v>
      </c>
      <c r="J1878" s="43">
        <v>143.24039999999999</v>
      </c>
    </row>
    <row r="1879" spans="1:10">
      <c r="A1879" s="43" t="s">
        <v>3703</v>
      </c>
      <c r="B1879" s="44">
        <v>45272</v>
      </c>
      <c r="C1879" s="43" t="s">
        <v>812</v>
      </c>
      <c r="D1879" s="43" t="s">
        <v>1600</v>
      </c>
      <c r="E1879" s="43" t="s">
        <v>1752</v>
      </c>
      <c r="F1879" s="43">
        <v>2</v>
      </c>
      <c r="G1879" s="43">
        <v>614.21</v>
      </c>
      <c r="H1879" s="45">
        <v>0.11</v>
      </c>
      <c r="I1879" s="43" t="s">
        <v>1826</v>
      </c>
      <c r="J1879" s="43">
        <v>1093.2937999999999</v>
      </c>
    </row>
    <row r="1880" spans="1:10">
      <c r="A1880" s="43" t="s">
        <v>3704</v>
      </c>
      <c r="B1880" s="44">
        <v>45584</v>
      </c>
      <c r="C1880" s="43" t="s">
        <v>381</v>
      </c>
      <c r="D1880" s="43" t="s">
        <v>1551</v>
      </c>
      <c r="E1880" s="43" t="s">
        <v>1779</v>
      </c>
      <c r="F1880" s="43">
        <v>3</v>
      </c>
      <c r="G1880" s="43">
        <v>604.66</v>
      </c>
      <c r="H1880" s="45">
        <v>0.18</v>
      </c>
      <c r="I1880" s="43" t="s">
        <v>1829</v>
      </c>
      <c r="J1880" s="43">
        <v>1487.4636</v>
      </c>
    </row>
    <row r="1881" spans="1:10">
      <c r="A1881" s="43" t="s">
        <v>3705</v>
      </c>
      <c r="B1881" s="44">
        <v>45534</v>
      </c>
      <c r="C1881" s="43" t="s">
        <v>1530</v>
      </c>
      <c r="D1881" s="43" t="s">
        <v>1549</v>
      </c>
      <c r="E1881" s="43" t="s">
        <v>1794</v>
      </c>
      <c r="F1881" s="43">
        <v>3</v>
      </c>
      <c r="G1881" s="43">
        <v>24.29</v>
      </c>
      <c r="H1881" s="45">
        <v>0.12</v>
      </c>
      <c r="I1881" s="43" t="s">
        <v>1826</v>
      </c>
      <c r="J1881" s="43">
        <v>64.125600000000006</v>
      </c>
    </row>
    <row r="1882" spans="1:10">
      <c r="A1882" s="43" t="s">
        <v>3706</v>
      </c>
      <c r="B1882" s="44">
        <v>45482</v>
      </c>
      <c r="C1882" s="43" t="s">
        <v>419</v>
      </c>
      <c r="D1882" s="43" t="s">
        <v>1674</v>
      </c>
      <c r="E1882" s="43" t="s">
        <v>1792</v>
      </c>
      <c r="F1882" s="43">
        <v>1</v>
      </c>
      <c r="G1882" s="43">
        <v>503.95</v>
      </c>
      <c r="H1882" s="45">
        <v>0.24</v>
      </c>
      <c r="I1882" s="43" t="s">
        <v>1826</v>
      </c>
      <c r="J1882" s="43">
        <v>383.00200000000001</v>
      </c>
    </row>
    <row r="1883" spans="1:10">
      <c r="A1883" s="43" t="s">
        <v>3707</v>
      </c>
      <c r="B1883" s="44">
        <v>45475</v>
      </c>
      <c r="C1883" s="43" t="s">
        <v>1005</v>
      </c>
      <c r="D1883" s="43" t="s">
        <v>1650</v>
      </c>
      <c r="E1883" s="43" t="s">
        <v>1799</v>
      </c>
      <c r="F1883" s="43">
        <v>4</v>
      </c>
      <c r="G1883" s="43">
        <v>860.78</v>
      </c>
      <c r="H1883" s="45">
        <v>0.03</v>
      </c>
      <c r="I1883" s="43" t="s">
        <v>1824</v>
      </c>
      <c r="J1883" s="43">
        <v>3339.8263999999999</v>
      </c>
    </row>
    <row r="1884" spans="1:10">
      <c r="A1884" s="43" t="s">
        <v>3708</v>
      </c>
      <c r="B1884" s="44">
        <v>45234</v>
      </c>
      <c r="C1884" s="43" t="s">
        <v>646</v>
      </c>
      <c r="D1884" s="43" t="s">
        <v>1632</v>
      </c>
      <c r="E1884" s="43" t="s">
        <v>1766</v>
      </c>
      <c r="F1884" s="43">
        <v>3</v>
      </c>
      <c r="G1884" s="43">
        <v>41.97</v>
      </c>
      <c r="H1884" s="45">
        <v>0.03</v>
      </c>
      <c r="I1884" s="43" t="s">
        <v>1829</v>
      </c>
      <c r="J1884" s="43">
        <v>122.1327</v>
      </c>
    </row>
    <row r="1885" spans="1:10">
      <c r="A1885" s="43" t="s">
        <v>3709</v>
      </c>
      <c r="B1885" s="44">
        <v>45397</v>
      </c>
      <c r="C1885" s="43" t="s">
        <v>134</v>
      </c>
      <c r="D1885" s="43" t="s">
        <v>1578</v>
      </c>
      <c r="E1885" s="43" t="s">
        <v>1773</v>
      </c>
      <c r="F1885" s="43">
        <v>1</v>
      </c>
      <c r="G1885" s="43">
        <v>649.59</v>
      </c>
      <c r="H1885" s="45">
        <v>0.12</v>
      </c>
      <c r="I1885" s="43" t="s">
        <v>1829</v>
      </c>
      <c r="J1885" s="43">
        <v>571.63920000000007</v>
      </c>
    </row>
    <row r="1886" spans="1:10">
      <c r="A1886" s="43" t="s">
        <v>3710</v>
      </c>
      <c r="B1886" s="44">
        <v>45502</v>
      </c>
      <c r="C1886" s="43" t="s">
        <v>202</v>
      </c>
      <c r="D1886" s="43" t="s">
        <v>1674</v>
      </c>
      <c r="E1886" s="43" t="s">
        <v>1786</v>
      </c>
      <c r="F1886" s="43">
        <v>2</v>
      </c>
      <c r="G1886" s="43">
        <v>386.09</v>
      </c>
      <c r="H1886" s="45">
        <v>0.19</v>
      </c>
      <c r="I1886" s="43" t="s">
        <v>1826</v>
      </c>
      <c r="J1886" s="43">
        <v>625.46579999999994</v>
      </c>
    </row>
    <row r="1887" spans="1:10">
      <c r="A1887" s="43" t="s">
        <v>3711</v>
      </c>
      <c r="B1887" s="44">
        <v>45644</v>
      </c>
      <c r="C1887" s="43" t="s">
        <v>353</v>
      </c>
      <c r="D1887" s="43" t="s">
        <v>1650</v>
      </c>
      <c r="E1887" s="43" t="s">
        <v>1794</v>
      </c>
      <c r="F1887" s="43">
        <v>1</v>
      </c>
      <c r="G1887" s="43">
        <v>891.62</v>
      </c>
      <c r="H1887" s="45">
        <v>0.06</v>
      </c>
      <c r="I1887" s="43" t="s">
        <v>1826</v>
      </c>
      <c r="J1887" s="43">
        <v>838.12279999999998</v>
      </c>
    </row>
    <row r="1888" spans="1:10">
      <c r="A1888" s="43" t="s">
        <v>3712</v>
      </c>
      <c r="B1888" s="44">
        <v>45617</v>
      </c>
      <c r="C1888" s="43" t="s">
        <v>1190</v>
      </c>
      <c r="D1888" s="43" t="s">
        <v>1676</v>
      </c>
      <c r="E1888" s="43" t="s">
        <v>1801</v>
      </c>
      <c r="F1888" s="43">
        <v>2</v>
      </c>
      <c r="G1888" s="43">
        <v>558.9</v>
      </c>
      <c r="H1888" s="45">
        <v>0.05</v>
      </c>
      <c r="I1888" s="43" t="s">
        <v>1829</v>
      </c>
      <c r="J1888" s="43">
        <v>1061.9100000000001</v>
      </c>
    </row>
    <row r="1889" spans="1:10">
      <c r="A1889" s="43" t="s">
        <v>3713</v>
      </c>
      <c r="B1889" s="44">
        <v>45797</v>
      </c>
      <c r="C1889" s="43" t="s">
        <v>1104</v>
      </c>
      <c r="D1889" s="43" t="s">
        <v>1546</v>
      </c>
      <c r="E1889" s="43" t="s">
        <v>1766</v>
      </c>
      <c r="F1889" s="43">
        <v>2</v>
      </c>
      <c r="G1889" s="43">
        <v>99.04</v>
      </c>
      <c r="H1889" s="45">
        <v>0.26</v>
      </c>
      <c r="I1889" s="43" t="s">
        <v>1829</v>
      </c>
      <c r="J1889" s="43">
        <v>146.57919999999999</v>
      </c>
    </row>
    <row r="1890" spans="1:10">
      <c r="A1890" s="43" t="s">
        <v>3714</v>
      </c>
      <c r="B1890" s="44">
        <v>45740</v>
      </c>
      <c r="C1890" s="43" t="s">
        <v>923</v>
      </c>
      <c r="D1890" s="43" t="s">
        <v>1551</v>
      </c>
      <c r="E1890" s="43" t="s">
        <v>1782</v>
      </c>
      <c r="F1890" s="43">
        <v>4</v>
      </c>
      <c r="G1890" s="43">
        <v>625.13</v>
      </c>
      <c r="H1890" s="45">
        <v>0.06</v>
      </c>
      <c r="I1890" s="43" t="s">
        <v>1824</v>
      </c>
      <c r="J1890" s="43">
        <v>2350.4888000000001</v>
      </c>
    </row>
    <row r="1891" spans="1:10">
      <c r="A1891" s="43" t="s">
        <v>3715</v>
      </c>
      <c r="B1891" s="44">
        <v>45824</v>
      </c>
      <c r="C1891" s="43" t="s">
        <v>144</v>
      </c>
      <c r="D1891" s="43" t="s">
        <v>1628</v>
      </c>
      <c r="E1891" s="43" t="s">
        <v>1810</v>
      </c>
      <c r="F1891" s="43">
        <v>4</v>
      </c>
      <c r="G1891" s="43">
        <v>38.380000000000003</v>
      </c>
      <c r="H1891" s="45">
        <v>0.16</v>
      </c>
      <c r="I1891" s="43" t="s">
        <v>1829</v>
      </c>
      <c r="J1891" s="43">
        <v>128.95679999999999</v>
      </c>
    </row>
    <row r="1892" spans="1:10">
      <c r="A1892" s="43" t="s">
        <v>3716</v>
      </c>
      <c r="B1892" s="44">
        <v>45404</v>
      </c>
      <c r="C1892" s="43" t="s">
        <v>1513</v>
      </c>
      <c r="D1892" s="43" t="s">
        <v>1736</v>
      </c>
      <c r="E1892" s="43" t="s">
        <v>1789</v>
      </c>
      <c r="F1892" s="43">
        <v>4</v>
      </c>
      <c r="G1892" s="43">
        <v>731.72</v>
      </c>
      <c r="H1892" s="45">
        <v>0.22</v>
      </c>
      <c r="I1892" s="43" t="s">
        <v>1829</v>
      </c>
      <c r="J1892" s="43">
        <v>2282.9663999999998</v>
      </c>
    </row>
    <row r="1893" spans="1:10">
      <c r="A1893" s="43" t="s">
        <v>3717</v>
      </c>
      <c r="B1893" s="44">
        <v>45916</v>
      </c>
      <c r="C1893" s="43" t="s">
        <v>1411</v>
      </c>
      <c r="D1893" s="43" t="s">
        <v>1710</v>
      </c>
      <c r="E1893" s="43" t="s">
        <v>1813</v>
      </c>
      <c r="F1893" s="43">
        <v>3</v>
      </c>
      <c r="G1893" s="43">
        <v>825.33</v>
      </c>
      <c r="H1893" s="45">
        <v>0.21</v>
      </c>
      <c r="I1893" s="43" t="s">
        <v>1824</v>
      </c>
      <c r="J1893" s="43">
        <v>1956.0320999999999</v>
      </c>
    </row>
    <row r="1894" spans="1:10">
      <c r="A1894" s="43" t="s">
        <v>3718</v>
      </c>
      <c r="B1894" s="44">
        <v>45269</v>
      </c>
      <c r="C1894" s="43" t="s">
        <v>221</v>
      </c>
      <c r="D1894" s="43" t="s">
        <v>1688</v>
      </c>
      <c r="E1894" s="43" t="s">
        <v>1799</v>
      </c>
      <c r="F1894" s="43">
        <v>2</v>
      </c>
      <c r="G1894" s="43">
        <v>47.3</v>
      </c>
      <c r="H1894" s="45">
        <v>0.01</v>
      </c>
      <c r="I1894" s="43" t="s">
        <v>1826</v>
      </c>
      <c r="J1894" s="43">
        <v>93.653999999999996</v>
      </c>
    </row>
    <row r="1895" spans="1:10">
      <c r="A1895" s="43" t="s">
        <v>3719</v>
      </c>
      <c r="B1895" s="44">
        <v>45493</v>
      </c>
      <c r="C1895" s="43" t="s">
        <v>568</v>
      </c>
      <c r="D1895" s="43" t="s">
        <v>1692</v>
      </c>
      <c r="E1895" s="43" t="s">
        <v>1807</v>
      </c>
      <c r="F1895" s="43">
        <v>1</v>
      </c>
      <c r="G1895" s="43">
        <v>389.12</v>
      </c>
      <c r="H1895" s="45">
        <v>0.18</v>
      </c>
      <c r="I1895" s="43" t="s">
        <v>1826</v>
      </c>
      <c r="J1895" s="43">
        <v>319.07839999999999</v>
      </c>
    </row>
    <row r="1896" spans="1:10">
      <c r="A1896" s="43" t="s">
        <v>3720</v>
      </c>
      <c r="B1896" s="44">
        <v>45558</v>
      </c>
      <c r="C1896" s="43" t="s">
        <v>1414</v>
      </c>
      <c r="D1896" s="43" t="s">
        <v>1712</v>
      </c>
      <c r="E1896" s="43" t="s">
        <v>1810</v>
      </c>
      <c r="F1896" s="43">
        <v>3</v>
      </c>
      <c r="G1896" s="43">
        <v>543.83000000000004</v>
      </c>
      <c r="H1896" s="45">
        <v>0.05</v>
      </c>
      <c r="I1896" s="43" t="s">
        <v>1824</v>
      </c>
      <c r="J1896" s="43">
        <v>1549.9155000000001</v>
      </c>
    </row>
    <row r="1897" spans="1:10">
      <c r="A1897" s="43" t="s">
        <v>3721</v>
      </c>
      <c r="B1897" s="44">
        <v>45423</v>
      </c>
      <c r="C1897" s="43" t="s">
        <v>103</v>
      </c>
      <c r="D1897" s="43" t="s">
        <v>1576</v>
      </c>
      <c r="E1897" s="43" t="s">
        <v>1757</v>
      </c>
      <c r="F1897" s="43">
        <v>2</v>
      </c>
      <c r="G1897" s="43">
        <v>660.27</v>
      </c>
      <c r="H1897" s="45">
        <v>0.01</v>
      </c>
      <c r="I1897" s="43" t="s">
        <v>1826</v>
      </c>
      <c r="J1897" s="43">
        <v>1307.3345999999999</v>
      </c>
    </row>
    <row r="1898" spans="1:10">
      <c r="A1898" s="43" t="s">
        <v>3722</v>
      </c>
      <c r="B1898" s="44">
        <v>45780</v>
      </c>
      <c r="C1898" s="43" t="s">
        <v>1346</v>
      </c>
      <c r="D1898" s="43" t="s">
        <v>1574</v>
      </c>
      <c r="E1898" s="43" t="s">
        <v>1782</v>
      </c>
      <c r="F1898" s="43">
        <v>4</v>
      </c>
      <c r="G1898" s="43">
        <v>729.31</v>
      </c>
      <c r="H1898" s="45">
        <v>0.03</v>
      </c>
      <c r="I1898" s="43" t="s">
        <v>1824</v>
      </c>
      <c r="J1898" s="43">
        <v>2829.7228</v>
      </c>
    </row>
    <row r="1899" spans="1:10">
      <c r="A1899" s="43" t="s">
        <v>3723</v>
      </c>
      <c r="B1899" s="44">
        <v>45345</v>
      </c>
      <c r="C1899" s="43" t="s">
        <v>1307</v>
      </c>
      <c r="D1899" s="43" t="s">
        <v>1722</v>
      </c>
      <c r="E1899" s="43" t="s">
        <v>1776</v>
      </c>
      <c r="F1899" s="43">
        <v>2</v>
      </c>
      <c r="G1899" s="43">
        <v>152.91</v>
      </c>
      <c r="H1899" s="45">
        <v>0.24</v>
      </c>
      <c r="I1899" s="43" t="s">
        <v>1826</v>
      </c>
      <c r="J1899" s="43">
        <v>232.42320000000001</v>
      </c>
    </row>
    <row r="1900" spans="1:10">
      <c r="A1900" s="43" t="s">
        <v>3724</v>
      </c>
      <c r="B1900" s="44">
        <v>45344</v>
      </c>
      <c r="C1900" s="43" t="s">
        <v>1422</v>
      </c>
      <c r="D1900" s="43" t="s">
        <v>1696</v>
      </c>
      <c r="E1900" s="43" t="s">
        <v>1801</v>
      </c>
      <c r="F1900" s="43">
        <v>4</v>
      </c>
      <c r="G1900" s="43">
        <v>592.14</v>
      </c>
      <c r="H1900" s="45">
        <v>0.12</v>
      </c>
      <c r="I1900" s="43" t="s">
        <v>1829</v>
      </c>
      <c r="J1900" s="43">
        <v>2084.3328000000001</v>
      </c>
    </row>
    <row r="1901" spans="1:10">
      <c r="A1901" s="43" t="s">
        <v>3725</v>
      </c>
      <c r="B1901" s="44">
        <v>45525</v>
      </c>
      <c r="C1901" s="43" t="s">
        <v>230</v>
      </c>
      <c r="D1901" s="43" t="s">
        <v>1704</v>
      </c>
      <c r="E1901" s="43" t="s">
        <v>1794</v>
      </c>
      <c r="F1901" s="43">
        <v>1</v>
      </c>
      <c r="G1901" s="43">
        <v>984.37</v>
      </c>
      <c r="H1901" s="45">
        <v>0</v>
      </c>
      <c r="I1901" s="43" t="s">
        <v>1826</v>
      </c>
      <c r="J1901" s="43">
        <v>984.37</v>
      </c>
    </row>
    <row r="1902" spans="1:10">
      <c r="A1902" s="43" t="s">
        <v>3726</v>
      </c>
      <c r="B1902" s="44">
        <v>45329</v>
      </c>
      <c r="C1902" s="43" t="s">
        <v>926</v>
      </c>
      <c r="D1902" s="43" t="s">
        <v>1546</v>
      </c>
      <c r="E1902" s="43" t="s">
        <v>1794</v>
      </c>
      <c r="F1902" s="43">
        <v>2</v>
      </c>
      <c r="G1902" s="43">
        <v>237.59</v>
      </c>
      <c r="H1902" s="45">
        <v>0.12</v>
      </c>
      <c r="I1902" s="43" t="s">
        <v>1824</v>
      </c>
      <c r="J1902" s="43">
        <v>418.15839999999997</v>
      </c>
    </row>
    <row r="1903" spans="1:10">
      <c r="A1903" s="43" t="s">
        <v>3727</v>
      </c>
      <c r="B1903" s="44">
        <v>45250</v>
      </c>
      <c r="C1903" s="43" t="s">
        <v>1337</v>
      </c>
      <c r="D1903" s="43" t="s">
        <v>1598</v>
      </c>
      <c r="E1903" s="43" t="s">
        <v>1782</v>
      </c>
      <c r="F1903" s="43">
        <v>1</v>
      </c>
      <c r="G1903" s="43">
        <v>52.06</v>
      </c>
      <c r="H1903" s="45">
        <v>0.27</v>
      </c>
      <c r="I1903" s="43" t="s">
        <v>1829</v>
      </c>
      <c r="J1903" s="43">
        <v>38.003799999999998</v>
      </c>
    </row>
    <row r="1904" spans="1:10">
      <c r="A1904" s="43" t="s">
        <v>3728</v>
      </c>
      <c r="B1904" s="44">
        <v>45691</v>
      </c>
      <c r="C1904" s="43" t="s">
        <v>1405</v>
      </c>
      <c r="D1904" s="43" t="s">
        <v>1551</v>
      </c>
      <c r="E1904" s="43" t="s">
        <v>1757</v>
      </c>
      <c r="F1904" s="43">
        <v>2</v>
      </c>
      <c r="G1904" s="43">
        <v>594.63</v>
      </c>
      <c r="H1904" s="45">
        <v>0.12</v>
      </c>
      <c r="I1904" s="43" t="s">
        <v>1824</v>
      </c>
      <c r="J1904" s="43">
        <v>1046.5488</v>
      </c>
    </row>
    <row r="1905" spans="1:10">
      <c r="A1905" s="43" t="s">
        <v>3729</v>
      </c>
      <c r="B1905" s="44">
        <v>45644</v>
      </c>
      <c r="C1905" s="43" t="s">
        <v>556</v>
      </c>
      <c r="D1905" s="43" t="s">
        <v>1551</v>
      </c>
      <c r="E1905" s="43" t="s">
        <v>1752</v>
      </c>
      <c r="F1905" s="43">
        <v>3</v>
      </c>
      <c r="G1905" s="43">
        <v>476.1</v>
      </c>
      <c r="H1905" s="45">
        <v>0.05</v>
      </c>
      <c r="I1905" s="43" t="s">
        <v>1829</v>
      </c>
      <c r="J1905" s="43">
        <v>1356.885</v>
      </c>
    </row>
    <row r="1906" spans="1:10">
      <c r="A1906" s="43" t="s">
        <v>3730</v>
      </c>
      <c r="B1906" s="44">
        <v>45514</v>
      </c>
      <c r="C1906" s="43" t="s">
        <v>227</v>
      </c>
      <c r="D1906" s="43" t="s">
        <v>1670</v>
      </c>
      <c r="E1906" s="43" t="s">
        <v>1776</v>
      </c>
      <c r="F1906" s="43">
        <v>1</v>
      </c>
      <c r="G1906" s="43">
        <v>546.47</v>
      </c>
      <c r="H1906" s="45">
        <v>0.08</v>
      </c>
      <c r="I1906" s="43" t="s">
        <v>1829</v>
      </c>
      <c r="J1906" s="43">
        <v>502.75240000000002</v>
      </c>
    </row>
    <row r="1907" spans="1:10">
      <c r="A1907" s="43" t="s">
        <v>3731</v>
      </c>
      <c r="B1907" s="44">
        <v>45760</v>
      </c>
      <c r="C1907" s="43" t="s">
        <v>582</v>
      </c>
      <c r="D1907" s="43" t="s">
        <v>1698</v>
      </c>
      <c r="E1907" s="43" t="s">
        <v>1794</v>
      </c>
      <c r="F1907" s="43">
        <v>1</v>
      </c>
      <c r="G1907" s="43">
        <v>979.49</v>
      </c>
      <c r="H1907" s="45">
        <v>0.19</v>
      </c>
      <c r="I1907" s="43" t="s">
        <v>1829</v>
      </c>
      <c r="J1907" s="43">
        <v>793.38690000000008</v>
      </c>
    </row>
    <row r="1908" spans="1:10">
      <c r="A1908" s="43" t="s">
        <v>3732</v>
      </c>
      <c r="B1908" s="44">
        <v>45289</v>
      </c>
      <c r="C1908" s="43" t="s">
        <v>634</v>
      </c>
      <c r="D1908" s="43" t="s">
        <v>1582</v>
      </c>
      <c r="E1908" s="43" t="s">
        <v>1761</v>
      </c>
      <c r="F1908" s="43">
        <v>3</v>
      </c>
      <c r="G1908" s="43">
        <v>988.53</v>
      </c>
      <c r="H1908" s="45">
        <v>0.3</v>
      </c>
      <c r="I1908" s="43" t="s">
        <v>1829</v>
      </c>
      <c r="J1908" s="43">
        <v>2075.913</v>
      </c>
    </row>
    <row r="1909" spans="1:10">
      <c r="A1909" s="43" t="s">
        <v>3733</v>
      </c>
      <c r="B1909" s="44">
        <v>45704</v>
      </c>
      <c r="C1909" s="43" t="s">
        <v>815</v>
      </c>
      <c r="D1909" s="43" t="s">
        <v>1700</v>
      </c>
      <c r="E1909" s="43" t="s">
        <v>1766</v>
      </c>
      <c r="F1909" s="43">
        <v>4</v>
      </c>
      <c r="G1909" s="43">
        <v>849.29</v>
      </c>
      <c r="H1909" s="45">
        <v>0.26</v>
      </c>
      <c r="I1909" s="43" t="s">
        <v>1824</v>
      </c>
      <c r="J1909" s="43">
        <v>2513.8984</v>
      </c>
    </row>
    <row r="1910" spans="1:10">
      <c r="A1910" s="43" t="s">
        <v>3734</v>
      </c>
      <c r="B1910" s="44">
        <v>45318</v>
      </c>
      <c r="C1910" s="43" t="s">
        <v>1077</v>
      </c>
      <c r="D1910" s="43" t="s">
        <v>1738</v>
      </c>
      <c r="E1910" s="43" t="s">
        <v>1799</v>
      </c>
      <c r="F1910" s="43">
        <v>2</v>
      </c>
      <c r="G1910" s="43">
        <v>452.29</v>
      </c>
      <c r="H1910" s="45">
        <v>0.01</v>
      </c>
      <c r="I1910" s="43" t="s">
        <v>1829</v>
      </c>
      <c r="J1910" s="43">
        <v>895.53420000000006</v>
      </c>
    </row>
    <row r="1911" spans="1:10">
      <c r="A1911" s="43" t="s">
        <v>3735</v>
      </c>
      <c r="B1911" s="44">
        <v>45495</v>
      </c>
      <c r="C1911" s="43" t="s">
        <v>1377</v>
      </c>
      <c r="D1911" s="43" t="s">
        <v>1656</v>
      </c>
      <c r="E1911" s="43" t="s">
        <v>1810</v>
      </c>
      <c r="F1911" s="43">
        <v>2</v>
      </c>
      <c r="G1911" s="43">
        <v>810.81</v>
      </c>
      <c r="H1911" s="45">
        <v>0.11</v>
      </c>
      <c r="I1911" s="43" t="s">
        <v>1829</v>
      </c>
      <c r="J1911" s="43">
        <v>1443.2418</v>
      </c>
    </row>
    <row r="1912" spans="1:10">
      <c r="A1912" s="43" t="s">
        <v>3736</v>
      </c>
      <c r="B1912" s="44">
        <v>45560</v>
      </c>
      <c r="C1912" s="43" t="s">
        <v>127</v>
      </c>
      <c r="D1912" s="43" t="s">
        <v>1670</v>
      </c>
      <c r="E1912" s="43" t="s">
        <v>1782</v>
      </c>
      <c r="F1912" s="43">
        <v>1</v>
      </c>
      <c r="G1912" s="43">
        <v>846.67</v>
      </c>
      <c r="H1912" s="45">
        <v>0.1</v>
      </c>
      <c r="I1912" s="43" t="s">
        <v>1829</v>
      </c>
      <c r="J1912" s="43">
        <v>762.00299999999993</v>
      </c>
    </row>
    <row r="1913" spans="1:10">
      <c r="A1913" s="43" t="s">
        <v>3737</v>
      </c>
      <c r="B1913" s="44">
        <v>45367</v>
      </c>
      <c r="C1913" s="43" t="s">
        <v>78</v>
      </c>
      <c r="D1913" s="43" t="s">
        <v>1596</v>
      </c>
      <c r="E1913" s="43" t="s">
        <v>1776</v>
      </c>
      <c r="F1913" s="43">
        <v>4</v>
      </c>
      <c r="G1913" s="43">
        <v>73.55</v>
      </c>
      <c r="H1913" s="45">
        <v>0.24</v>
      </c>
      <c r="I1913" s="43" t="s">
        <v>1829</v>
      </c>
      <c r="J1913" s="43">
        <v>223.59200000000001</v>
      </c>
    </row>
    <row r="1914" spans="1:10">
      <c r="A1914" s="43" t="s">
        <v>3738</v>
      </c>
      <c r="B1914" s="44">
        <v>45861</v>
      </c>
      <c r="C1914" s="43" t="s">
        <v>884</v>
      </c>
      <c r="D1914" s="43" t="s">
        <v>1732</v>
      </c>
      <c r="E1914" s="43" t="s">
        <v>1776</v>
      </c>
      <c r="F1914" s="43">
        <v>1</v>
      </c>
      <c r="G1914" s="43">
        <v>882.03</v>
      </c>
      <c r="H1914" s="45">
        <v>0.04</v>
      </c>
      <c r="I1914" s="43" t="s">
        <v>1829</v>
      </c>
      <c r="J1914" s="43">
        <v>846.74879999999996</v>
      </c>
    </row>
    <row r="1915" spans="1:10">
      <c r="A1915" s="43" t="s">
        <v>3739</v>
      </c>
      <c r="B1915" s="44">
        <v>45589</v>
      </c>
      <c r="C1915" s="43" t="s">
        <v>44</v>
      </c>
      <c r="D1915" s="43" t="s">
        <v>1592</v>
      </c>
      <c r="E1915" s="43" t="s">
        <v>1799</v>
      </c>
      <c r="F1915" s="43">
        <v>1</v>
      </c>
      <c r="G1915" s="43">
        <v>958.44</v>
      </c>
      <c r="H1915" s="45">
        <v>0.21</v>
      </c>
      <c r="I1915" s="43" t="s">
        <v>1824</v>
      </c>
      <c r="J1915" s="43">
        <v>757.16760000000011</v>
      </c>
    </row>
    <row r="1916" spans="1:10">
      <c r="A1916" s="43" t="s">
        <v>3740</v>
      </c>
      <c r="B1916" s="44">
        <v>45560</v>
      </c>
      <c r="C1916" s="43" t="s">
        <v>44</v>
      </c>
      <c r="D1916" s="43" t="s">
        <v>1746</v>
      </c>
      <c r="E1916" s="43" t="s">
        <v>1761</v>
      </c>
      <c r="F1916" s="43">
        <v>1</v>
      </c>
      <c r="G1916" s="43">
        <v>716.29</v>
      </c>
      <c r="H1916" s="45">
        <v>0.01</v>
      </c>
      <c r="I1916" s="43" t="s">
        <v>1826</v>
      </c>
      <c r="J1916" s="43">
        <v>709.12709999999993</v>
      </c>
    </row>
    <row r="1917" spans="1:10">
      <c r="A1917" s="43" t="s">
        <v>3741</v>
      </c>
      <c r="B1917" s="44">
        <v>45408</v>
      </c>
      <c r="C1917" s="43" t="s">
        <v>1017</v>
      </c>
      <c r="D1917" s="43" t="s">
        <v>1565</v>
      </c>
      <c r="E1917" s="43" t="s">
        <v>1804</v>
      </c>
      <c r="F1917" s="43">
        <v>2</v>
      </c>
      <c r="G1917" s="43">
        <v>409.14</v>
      </c>
      <c r="H1917" s="45">
        <v>0.01</v>
      </c>
      <c r="I1917" s="43" t="s">
        <v>1826</v>
      </c>
      <c r="J1917" s="43">
        <v>810.09719999999993</v>
      </c>
    </row>
    <row r="1918" spans="1:10">
      <c r="A1918" s="43" t="s">
        <v>3742</v>
      </c>
      <c r="B1918" s="44">
        <v>45714</v>
      </c>
      <c r="C1918" s="43" t="s">
        <v>304</v>
      </c>
      <c r="D1918" s="43" t="s">
        <v>1746</v>
      </c>
      <c r="E1918" s="43" t="s">
        <v>1786</v>
      </c>
      <c r="F1918" s="43">
        <v>4</v>
      </c>
      <c r="G1918" s="43">
        <v>261.73</v>
      </c>
      <c r="H1918" s="45">
        <v>0.1</v>
      </c>
      <c r="I1918" s="43" t="s">
        <v>1826</v>
      </c>
      <c r="J1918" s="43">
        <v>942.22800000000007</v>
      </c>
    </row>
    <row r="1919" spans="1:10">
      <c r="A1919" s="43" t="s">
        <v>3743</v>
      </c>
      <c r="B1919" s="44">
        <v>45661</v>
      </c>
      <c r="C1919" s="43" t="s">
        <v>1437</v>
      </c>
      <c r="D1919" s="43" t="s">
        <v>1572</v>
      </c>
      <c r="E1919" s="43" t="s">
        <v>1752</v>
      </c>
      <c r="F1919" s="43">
        <v>2</v>
      </c>
      <c r="G1919" s="43">
        <v>687.35</v>
      </c>
      <c r="H1919" s="45">
        <v>0.2</v>
      </c>
      <c r="I1919" s="43" t="s">
        <v>1829</v>
      </c>
      <c r="J1919" s="43">
        <v>1099.76</v>
      </c>
    </row>
    <row r="1920" spans="1:10">
      <c r="A1920" s="43" t="s">
        <v>3744</v>
      </c>
      <c r="B1920" s="44">
        <v>45921</v>
      </c>
      <c r="C1920" s="43" t="s">
        <v>675</v>
      </c>
      <c r="D1920" s="43" t="s">
        <v>1716</v>
      </c>
      <c r="E1920" s="43" t="s">
        <v>1782</v>
      </c>
      <c r="F1920" s="43">
        <v>2</v>
      </c>
      <c r="G1920" s="43">
        <v>30.14</v>
      </c>
      <c r="H1920" s="45">
        <v>0.21</v>
      </c>
      <c r="I1920" s="43" t="s">
        <v>1824</v>
      </c>
      <c r="J1920" s="43">
        <v>47.621200000000002</v>
      </c>
    </row>
    <row r="1921" spans="1:10">
      <c r="A1921" s="43" t="s">
        <v>3745</v>
      </c>
      <c r="B1921" s="44">
        <v>45651</v>
      </c>
      <c r="C1921" s="43" t="s">
        <v>353</v>
      </c>
      <c r="D1921" s="43" t="s">
        <v>1616</v>
      </c>
      <c r="E1921" s="43" t="s">
        <v>1782</v>
      </c>
      <c r="F1921" s="43">
        <v>3</v>
      </c>
      <c r="G1921" s="43">
        <v>570.12</v>
      </c>
      <c r="H1921" s="45">
        <v>0.12</v>
      </c>
      <c r="I1921" s="43" t="s">
        <v>1826</v>
      </c>
      <c r="J1921" s="43">
        <v>1505.1168</v>
      </c>
    </row>
    <row r="1922" spans="1:10">
      <c r="A1922" s="43" t="s">
        <v>3746</v>
      </c>
      <c r="B1922" s="44">
        <v>45883</v>
      </c>
      <c r="C1922" s="43" t="s">
        <v>893</v>
      </c>
      <c r="D1922" s="43" t="s">
        <v>1702</v>
      </c>
      <c r="E1922" s="43" t="s">
        <v>1813</v>
      </c>
      <c r="F1922" s="43">
        <v>3</v>
      </c>
      <c r="G1922" s="43">
        <v>401.87</v>
      </c>
      <c r="H1922" s="45">
        <v>0.28999999999999998</v>
      </c>
      <c r="I1922" s="43" t="s">
        <v>1829</v>
      </c>
      <c r="J1922" s="43">
        <v>855.98310000000004</v>
      </c>
    </row>
    <row r="1923" spans="1:10">
      <c r="A1923" s="43" t="s">
        <v>3747</v>
      </c>
      <c r="B1923" s="44">
        <v>45624</v>
      </c>
      <c r="C1923" s="43" t="s">
        <v>1524</v>
      </c>
      <c r="D1923" s="43" t="s">
        <v>1706</v>
      </c>
      <c r="E1923" s="43" t="s">
        <v>1794</v>
      </c>
      <c r="F1923" s="43">
        <v>4</v>
      </c>
      <c r="G1923" s="43">
        <v>619.35</v>
      </c>
      <c r="H1923" s="45">
        <v>0.3</v>
      </c>
      <c r="I1923" s="43" t="s">
        <v>1824</v>
      </c>
      <c r="J1923" s="43">
        <v>1734.18</v>
      </c>
    </row>
    <row r="1924" spans="1:10">
      <c r="A1924" s="43" t="s">
        <v>3748</v>
      </c>
      <c r="B1924" s="44">
        <v>45276</v>
      </c>
      <c r="C1924" s="43" t="s">
        <v>791</v>
      </c>
      <c r="D1924" s="43" t="s">
        <v>1640</v>
      </c>
      <c r="E1924" s="43" t="s">
        <v>1807</v>
      </c>
      <c r="F1924" s="43">
        <v>4</v>
      </c>
      <c r="G1924" s="43">
        <v>569.36</v>
      </c>
      <c r="H1924" s="45">
        <v>0.27</v>
      </c>
      <c r="I1924" s="43" t="s">
        <v>1826</v>
      </c>
      <c r="J1924" s="43">
        <v>1662.5311999999999</v>
      </c>
    </row>
    <row r="1925" spans="1:10">
      <c r="A1925" s="43" t="s">
        <v>3749</v>
      </c>
      <c r="B1925" s="44">
        <v>45344</v>
      </c>
      <c r="C1925" s="43" t="s">
        <v>1466</v>
      </c>
      <c r="D1925" s="43" t="s">
        <v>1602</v>
      </c>
      <c r="E1925" s="43" t="s">
        <v>1769</v>
      </c>
      <c r="F1925" s="43">
        <v>2</v>
      </c>
      <c r="G1925" s="43">
        <v>846.35</v>
      </c>
      <c r="H1925" s="45">
        <v>0.3</v>
      </c>
      <c r="I1925" s="43" t="s">
        <v>1829</v>
      </c>
      <c r="J1925" s="43">
        <v>1184.8900000000001</v>
      </c>
    </row>
    <row r="1926" spans="1:10">
      <c r="A1926" s="43" t="s">
        <v>3750</v>
      </c>
      <c r="B1926" s="44">
        <v>45849</v>
      </c>
      <c r="C1926" s="43" t="s">
        <v>1346</v>
      </c>
      <c r="D1926" s="43" t="s">
        <v>1608</v>
      </c>
      <c r="E1926" s="43" t="s">
        <v>1761</v>
      </c>
      <c r="F1926" s="43">
        <v>1</v>
      </c>
      <c r="G1926" s="43">
        <v>788.45</v>
      </c>
      <c r="H1926" s="45">
        <v>0.28999999999999998</v>
      </c>
      <c r="I1926" s="43" t="s">
        <v>1826</v>
      </c>
      <c r="J1926" s="43">
        <v>559.79949999999997</v>
      </c>
    </row>
    <row r="1927" spans="1:10">
      <c r="A1927" s="43" t="s">
        <v>3751</v>
      </c>
      <c r="B1927" s="44">
        <v>45880</v>
      </c>
      <c r="C1927" s="43" t="s">
        <v>1127</v>
      </c>
      <c r="D1927" s="43" t="s">
        <v>1618</v>
      </c>
      <c r="E1927" s="43" t="s">
        <v>1794</v>
      </c>
      <c r="F1927" s="43">
        <v>2</v>
      </c>
      <c r="G1927" s="43">
        <v>338.81</v>
      </c>
      <c r="H1927" s="45">
        <v>7.0000000000000007E-2</v>
      </c>
      <c r="I1927" s="43" t="s">
        <v>1829</v>
      </c>
      <c r="J1927" s="43">
        <v>630.1866</v>
      </c>
    </row>
    <row r="1928" spans="1:10">
      <c r="A1928" s="43" t="s">
        <v>3752</v>
      </c>
      <c r="B1928" s="44">
        <v>45907</v>
      </c>
      <c r="C1928" s="43" t="s">
        <v>110</v>
      </c>
      <c r="D1928" s="43" t="s">
        <v>1576</v>
      </c>
      <c r="E1928" s="43" t="s">
        <v>1773</v>
      </c>
      <c r="F1928" s="43">
        <v>4</v>
      </c>
      <c r="G1928" s="43">
        <v>94.48</v>
      </c>
      <c r="H1928" s="45">
        <v>0.06</v>
      </c>
      <c r="I1928" s="43" t="s">
        <v>1829</v>
      </c>
      <c r="J1928" s="43">
        <v>355.2448</v>
      </c>
    </row>
    <row r="1929" spans="1:10">
      <c r="A1929" s="43" t="s">
        <v>3753</v>
      </c>
      <c r="B1929" s="44">
        <v>45545</v>
      </c>
      <c r="C1929" s="43" t="s">
        <v>1469</v>
      </c>
      <c r="D1929" s="43" t="s">
        <v>1586</v>
      </c>
      <c r="E1929" s="43" t="s">
        <v>1797</v>
      </c>
      <c r="F1929" s="43">
        <v>3</v>
      </c>
      <c r="G1929" s="43">
        <v>941.85</v>
      </c>
      <c r="H1929" s="45">
        <v>0.16</v>
      </c>
      <c r="I1929" s="43" t="s">
        <v>1826</v>
      </c>
      <c r="J1929" s="43">
        <v>2373.462</v>
      </c>
    </row>
    <row r="1930" spans="1:10">
      <c r="A1930" s="43" t="s">
        <v>3754</v>
      </c>
      <c r="B1930" s="44">
        <v>45257</v>
      </c>
      <c r="C1930" s="43" t="s">
        <v>538</v>
      </c>
      <c r="D1930" s="43" t="s">
        <v>1638</v>
      </c>
      <c r="E1930" s="43" t="s">
        <v>1773</v>
      </c>
      <c r="F1930" s="43">
        <v>2</v>
      </c>
      <c r="G1930" s="43">
        <v>336.97</v>
      </c>
      <c r="H1930" s="45">
        <v>0.14000000000000001</v>
      </c>
      <c r="I1930" s="43" t="s">
        <v>1826</v>
      </c>
      <c r="J1930" s="43">
        <v>579.58840000000009</v>
      </c>
    </row>
    <row r="1931" spans="1:10">
      <c r="A1931" s="43" t="s">
        <v>3755</v>
      </c>
      <c r="B1931" s="44">
        <v>45466</v>
      </c>
      <c r="C1931" s="43" t="s">
        <v>978</v>
      </c>
      <c r="D1931" s="43" t="s">
        <v>1555</v>
      </c>
      <c r="E1931" s="43" t="s">
        <v>1773</v>
      </c>
      <c r="F1931" s="43">
        <v>2</v>
      </c>
      <c r="G1931" s="43">
        <v>344.16</v>
      </c>
      <c r="H1931" s="45">
        <v>0.09</v>
      </c>
      <c r="I1931" s="43" t="s">
        <v>1826</v>
      </c>
      <c r="J1931" s="43">
        <v>626.37120000000004</v>
      </c>
    </row>
    <row r="1932" spans="1:10">
      <c r="A1932" s="43" t="s">
        <v>3756</v>
      </c>
      <c r="B1932" s="44">
        <v>45847</v>
      </c>
      <c r="C1932" s="43" t="s">
        <v>948</v>
      </c>
      <c r="D1932" s="43" t="s">
        <v>1644</v>
      </c>
      <c r="E1932" s="43" t="s">
        <v>1786</v>
      </c>
      <c r="F1932" s="43">
        <v>1</v>
      </c>
      <c r="G1932" s="43">
        <v>841.53</v>
      </c>
      <c r="H1932" s="45">
        <v>0.15</v>
      </c>
      <c r="I1932" s="43" t="s">
        <v>1824</v>
      </c>
      <c r="J1932" s="43">
        <v>715.30049999999994</v>
      </c>
    </row>
    <row r="1933" spans="1:10">
      <c r="A1933" s="43" t="s">
        <v>3757</v>
      </c>
      <c r="B1933" s="44">
        <v>45825</v>
      </c>
      <c r="C1933" s="43" t="s">
        <v>1316</v>
      </c>
      <c r="D1933" s="43" t="s">
        <v>1714</v>
      </c>
      <c r="E1933" s="43" t="s">
        <v>1807</v>
      </c>
      <c r="F1933" s="43">
        <v>3</v>
      </c>
      <c r="G1933" s="43">
        <v>63.36</v>
      </c>
      <c r="H1933" s="45">
        <v>0.28999999999999998</v>
      </c>
      <c r="I1933" s="43" t="s">
        <v>1829</v>
      </c>
      <c r="J1933" s="43">
        <v>134.95679999999999</v>
      </c>
    </row>
    <row r="1934" spans="1:10">
      <c r="A1934" s="43" t="s">
        <v>3758</v>
      </c>
      <c r="B1934" s="44">
        <v>45839</v>
      </c>
      <c r="C1934" s="43" t="s">
        <v>1524</v>
      </c>
      <c r="D1934" s="43" t="s">
        <v>1704</v>
      </c>
      <c r="E1934" s="43" t="s">
        <v>1782</v>
      </c>
      <c r="F1934" s="43">
        <v>2</v>
      </c>
      <c r="G1934" s="43">
        <v>552.49</v>
      </c>
      <c r="H1934" s="45">
        <v>0.1</v>
      </c>
      <c r="I1934" s="43" t="s">
        <v>1824</v>
      </c>
      <c r="J1934" s="43">
        <v>994.48200000000008</v>
      </c>
    </row>
    <row r="1935" spans="1:10">
      <c r="A1935" s="43" t="s">
        <v>3759</v>
      </c>
      <c r="B1935" s="44">
        <v>45720</v>
      </c>
      <c r="C1935" s="43" t="s">
        <v>758</v>
      </c>
      <c r="D1935" s="43" t="s">
        <v>1596</v>
      </c>
      <c r="E1935" s="43" t="s">
        <v>1776</v>
      </c>
      <c r="F1935" s="43">
        <v>3</v>
      </c>
      <c r="G1935" s="43">
        <v>447.38</v>
      </c>
      <c r="H1935" s="45">
        <v>0.03</v>
      </c>
      <c r="I1935" s="43" t="s">
        <v>1824</v>
      </c>
      <c r="J1935" s="43">
        <v>1301.8758</v>
      </c>
    </row>
    <row r="1936" spans="1:10">
      <c r="A1936" s="43" t="s">
        <v>3760</v>
      </c>
      <c r="B1936" s="44">
        <v>45250</v>
      </c>
      <c r="C1936" s="43" t="s">
        <v>1392</v>
      </c>
      <c r="D1936" s="43" t="s">
        <v>1694</v>
      </c>
      <c r="E1936" s="43" t="s">
        <v>1813</v>
      </c>
      <c r="F1936" s="43">
        <v>1</v>
      </c>
      <c r="G1936" s="43">
        <v>727.7</v>
      </c>
      <c r="H1936" s="45">
        <v>0.21</v>
      </c>
      <c r="I1936" s="43" t="s">
        <v>1829</v>
      </c>
      <c r="J1936" s="43">
        <v>574.88300000000004</v>
      </c>
    </row>
    <row r="1937" spans="1:10">
      <c r="A1937" s="43" t="s">
        <v>3761</v>
      </c>
      <c r="B1937" s="44">
        <v>45258</v>
      </c>
      <c r="C1937" s="43" t="s">
        <v>1352</v>
      </c>
      <c r="D1937" s="43" t="s">
        <v>1650</v>
      </c>
      <c r="E1937" s="43" t="s">
        <v>1779</v>
      </c>
      <c r="F1937" s="43">
        <v>4</v>
      </c>
      <c r="G1937" s="43">
        <v>581.34</v>
      </c>
      <c r="H1937" s="45">
        <v>0.08</v>
      </c>
      <c r="I1937" s="43" t="s">
        <v>1824</v>
      </c>
      <c r="J1937" s="43">
        <v>2139.3312000000001</v>
      </c>
    </row>
    <row r="1938" spans="1:10">
      <c r="A1938" s="43" t="s">
        <v>3762</v>
      </c>
      <c r="B1938" s="44">
        <v>45793</v>
      </c>
      <c r="C1938" s="43" t="s">
        <v>344</v>
      </c>
      <c r="D1938" s="43" t="s">
        <v>1680</v>
      </c>
      <c r="E1938" s="43" t="s">
        <v>1757</v>
      </c>
      <c r="F1938" s="43">
        <v>1</v>
      </c>
      <c r="G1938" s="43">
        <v>338.83</v>
      </c>
      <c r="H1938" s="45">
        <v>0.19</v>
      </c>
      <c r="I1938" s="43" t="s">
        <v>1826</v>
      </c>
      <c r="J1938" s="43">
        <v>274.45229999999998</v>
      </c>
    </row>
    <row r="1939" spans="1:10">
      <c r="A1939" s="43" t="s">
        <v>3763</v>
      </c>
      <c r="B1939" s="44">
        <v>45265</v>
      </c>
      <c r="C1939" s="43" t="s">
        <v>905</v>
      </c>
      <c r="D1939" s="43" t="s">
        <v>1646</v>
      </c>
      <c r="E1939" s="43" t="s">
        <v>1797</v>
      </c>
      <c r="F1939" s="43">
        <v>4</v>
      </c>
      <c r="G1939" s="43">
        <v>568.80999999999995</v>
      </c>
      <c r="H1939" s="45">
        <v>0.25</v>
      </c>
      <c r="I1939" s="43" t="s">
        <v>1824</v>
      </c>
      <c r="J1939" s="43">
        <v>1706.43</v>
      </c>
    </row>
    <row r="1940" spans="1:10">
      <c r="A1940" s="43" t="s">
        <v>3764</v>
      </c>
      <c r="B1940" s="44">
        <v>45607</v>
      </c>
      <c r="C1940" s="43" t="s">
        <v>1172</v>
      </c>
      <c r="D1940" s="43" t="s">
        <v>1670</v>
      </c>
      <c r="E1940" s="43" t="s">
        <v>1807</v>
      </c>
      <c r="F1940" s="43">
        <v>2</v>
      </c>
      <c r="G1940" s="43">
        <v>352.63</v>
      </c>
      <c r="H1940" s="45">
        <v>0.15</v>
      </c>
      <c r="I1940" s="43" t="s">
        <v>1826</v>
      </c>
      <c r="J1940" s="43">
        <v>599.471</v>
      </c>
    </row>
    <row r="1941" spans="1:10">
      <c r="A1941" s="43" t="s">
        <v>3765</v>
      </c>
      <c r="B1941" s="44">
        <v>45382</v>
      </c>
      <c r="C1941" s="43" t="s">
        <v>523</v>
      </c>
      <c r="D1941" s="43" t="s">
        <v>1740</v>
      </c>
      <c r="E1941" s="43" t="s">
        <v>1797</v>
      </c>
      <c r="F1941" s="43">
        <v>2</v>
      </c>
      <c r="G1941" s="43">
        <v>629.86</v>
      </c>
      <c r="H1941" s="45">
        <v>0.15</v>
      </c>
      <c r="I1941" s="43" t="s">
        <v>1826</v>
      </c>
      <c r="J1941" s="43">
        <v>1070.7619999999999</v>
      </c>
    </row>
    <row r="1942" spans="1:10">
      <c r="A1942" s="43" t="s">
        <v>3766</v>
      </c>
      <c r="B1942" s="44">
        <v>45793</v>
      </c>
      <c r="C1942" s="43" t="s">
        <v>1516</v>
      </c>
      <c r="D1942" s="43" t="s">
        <v>1744</v>
      </c>
      <c r="E1942" s="43" t="s">
        <v>1766</v>
      </c>
      <c r="F1942" s="43">
        <v>3</v>
      </c>
      <c r="G1942" s="43">
        <v>212.08</v>
      </c>
      <c r="H1942" s="45">
        <v>7.0000000000000007E-2</v>
      </c>
      <c r="I1942" s="43" t="s">
        <v>1824</v>
      </c>
      <c r="J1942" s="43">
        <v>591.70319999999992</v>
      </c>
    </row>
    <row r="1943" spans="1:10">
      <c r="A1943" s="43" t="s">
        <v>3767</v>
      </c>
      <c r="B1943" s="44">
        <v>45590</v>
      </c>
      <c r="C1943" s="43" t="s">
        <v>538</v>
      </c>
      <c r="D1943" s="43" t="s">
        <v>1662</v>
      </c>
      <c r="E1943" s="43" t="s">
        <v>1761</v>
      </c>
      <c r="F1943" s="43">
        <v>3</v>
      </c>
      <c r="G1943" s="43">
        <v>878.62</v>
      </c>
      <c r="H1943" s="45">
        <v>0.05</v>
      </c>
      <c r="I1943" s="43" t="s">
        <v>1826</v>
      </c>
      <c r="J1943" s="43">
        <v>2504.067</v>
      </c>
    </row>
    <row r="1944" spans="1:10">
      <c r="A1944" s="43" t="s">
        <v>3768</v>
      </c>
      <c r="B1944" s="44">
        <v>45679</v>
      </c>
      <c r="C1944" s="43" t="s">
        <v>833</v>
      </c>
      <c r="D1944" s="43" t="s">
        <v>1708</v>
      </c>
      <c r="E1944" s="43" t="s">
        <v>1789</v>
      </c>
      <c r="F1944" s="43">
        <v>4</v>
      </c>
      <c r="G1944" s="43">
        <v>87.83</v>
      </c>
      <c r="H1944" s="45">
        <v>0.23</v>
      </c>
      <c r="I1944" s="43" t="s">
        <v>1826</v>
      </c>
      <c r="J1944" s="43">
        <v>270.51639999999998</v>
      </c>
    </row>
    <row r="1945" spans="1:10">
      <c r="A1945" s="43" t="s">
        <v>3769</v>
      </c>
      <c r="B1945" s="44">
        <v>45814</v>
      </c>
      <c r="C1945" s="43" t="s">
        <v>875</v>
      </c>
      <c r="D1945" s="43" t="s">
        <v>1660</v>
      </c>
      <c r="E1945" s="43" t="s">
        <v>1786</v>
      </c>
      <c r="F1945" s="43">
        <v>3</v>
      </c>
      <c r="G1945" s="43">
        <v>442.64</v>
      </c>
      <c r="H1945" s="45">
        <v>0.15</v>
      </c>
      <c r="I1945" s="43" t="s">
        <v>1829</v>
      </c>
      <c r="J1945" s="43">
        <v>1128.732</v>
      </c>
    </row>
    <row r="1946" spans="1:10">
      <c r="A1946" s="43" t="s">
        <v>3770</v>
      </c>
      <c r="B1946" s="44">
        <v>45795</v>
      </c>
      <c r="C1946" s="43" t="s">
        <v>335</v>
      </c>
      <c r="D1946" s="43" t="s">
        <v>1624</v>
      </c>
      <c r="E1946" s="43" t="s">
        <v>1761</v>
      </c>
      <c r="F1946" s="43">
        <v>3</v>
      </c>
      <c r="G1946" s="43">
        <v>410.04</v>
      </c>
      <c r="H1946" s="45">
        <v>0.09</v>
      </c>
      <c r="I1946" s="43" t="s">
        <v>1829</v>
      </c>
      <c r="J1946" s="43">
        <v>1119.4092000000001</v>
      </c>
    </row>
    <row r="1947" spans="1:10">
      <c r="A1947" s="43" t="s">
        <v>3771</v>
      </c>
      <c r="B1947" s="44">
        <v>45797</v>
      </c>
      <c r="C1947" s="43" t="s">
        <v>455</v>
      </c>
      <c r="D1947" s="43" t="s">
        <v>1736</v>
      </c>
      <c r="E1947" s="43" t="s">
        <v>1807</v>
      </c>
      <c r="F1947" s="43">
        <v>1</v>
      </c>
      <c r="G1947" s="43">
        <v>355.31</v>
      </c>
      <c r="H1947" s="45">
        <v>0.27</v>
      </c>
      <c r="I1947" s="43" t="s">
        <v>1824</v>
      </c>
      <c r="J1947" s="43">
        <v>259.37630000000001</v>
      </c>
    </row>
    <row r="1948" spans="1:10">
      <c r="A1948" s="43" t="s">
        <v>3772</v>
      </c>
      <c r="B1948" s="44">
        <v>45607</v>
      </c>
      <c r="C1948" s="43" t="s">
        <v>1175</v>
      </c>
      <c r="D1948" s="43" t="s">
        <v>1565</v>
      </c>
      <c r="E1948" s="43" t="s">
        <v>1797</v>
      </c>
      <c r="F1948" s="43">
        <v>4</v>
      </c>
      <c r="G1948" s="43">
        <v>243.13</v>
      </c>
      <c r="H1948" s="45">
        <v>0.25</v>
      </c>
      <c r="I1948" s="43" t="s">
        <v>1829</v>
      </c>
      <c r="J1948" s="43">
        <v>729.39</v>
      </c>
    </row>
    <row r="1949" spans="1:10">
      <c r="A1949" s="43" t="s">
        <v>3773</v>
      </c>
      <c r="B1949" s="44">
        <v>45614</v>
      </c>
      <c r="C1949" s="43" t="s">
        <v>737</v>
      </c>
      <c r="D1949" s="43" t="s">
        <v>1666</v>
      </c>
      <c r="E1949" s="43" t="s">
        <v>1792</v>
      </c>
      <c r="F1949" s="43">
        <v>2</v>
      </c>
      <c r="G1949" s="43">
        <v>410.63</v>
      </c>
      <c r="H1949" s="45">
        <v>0.28000000000000003</v>
      </c>
      <c r="I1949" s="43" t="s">
        <v>1829</v>
      </c>
      <c r="J1949" s="43">
        <v>591.30719999999997</v>
      </c>
    </row>
    <row r="1950" spans="1:10">
      <c r="A1950" s="43" t="s">
        <v>3774</v>
      </c>
      <c r="B1950" s="44">
        <v>45293</v>
      </c>
      <c r="C1950" s="43" t="s">
        <v>1319</v>
      </c>
      <c r="D1950" s="43" t="s">
        <v>1736</v>
      </c>
      <c r="E1950" s="43" t="s">
        <v>1789</v>
      </c>
      <c r="F1950" s="43">
        <v>4</v>
      </c>
      <c r="G1950" s="43">
        <v>101.25</v>
      </c>
      <c r="H1950" s="45">
        <v>0.16</v>
      </c>
      <c r="I1950" s="43" t="s">
        <v>1826</v>
      </c>
      <c r="J1950" s="43">
        <v>340.2</v>
      </c>
    </row>
    <row r="1951" spans="1:10">
      <c r="A1951" s="43" t="s">
        <v>3775</v>
      </c>
      <c r="B1951" s="44">
        <v>45301</v>
      </c>
      <c r="C1951" s="43" t="s">
        <v>730</v>
      </c>
      <c r="D1951" s="43" t="s">
        <v>1560</v>
      </c>
      <c r="E1951" s="43" t="s">
        <v>1807</v>
      </c>
      <c r="F1951" s="43">
        <v>4</v>
      </c>
      <c r="G1951" s="43">
        <v>716.39</v>
      </c>
      <c r="H1951" s="45">
        <v>0.03</v>
      </c>
      <c r="I1951" s="43" t="s">
        <v>1826</v>
      </c>
      <c r="J1951" s="43">
        <v>2779.5931999999998</v>
      </c>
    </row>
    <row r="1952" spans="1:10">
      <c r="A1952" s="43" t="s">
        <v>3776</v>
      </c>
      <c r="B1952" s="44">
        <v>45311</v>
      </c>
      <c r="C1952" s="43" t="s">
        <v>338</v>
      </c>
      <c r="D1952" s="43" t="s">
        <v>1694</v>
      </c>
      <c r="E1952" s="43" t="s">
        <v>1757</v>
      </c>
      <c r="F1952" s="43">
        <v>1</v>
      </c>
      <c r="G1952" s="43">
        <v>721.74</v>
      </c>
      <c r="H1952" s="45">
        <v>0.24</v>
      </c>
      <c r="I1952" s="43" t="s">
        <v>1826</v>
      </c>
      <c r="J1952" s="43">
        <v>548.52240000000006</v>
      </c>
    </row>
    <row r="1953" spans="1:10">
      <c r="A1953" s="43" t="s">
        <v>3777</v>
      </c>
      <c r="B1953" s="44">
        <v>45702</v>
      </c>
      <c r="C1953" s="43" t="s">
        <v>205</v>
      </c>
      <c r="D1953" s="43" t="s">
        <v>1672</v>
      </c>
      <c r="E1953" s="43" t="s">
        <v>1792</v>
      </c>
      <c r="F1953" s="43">
        <v>2</v>
      </c>
      <c r="G1953" s="43">
        <v>527.91</v>
      </c>
      <c r="H1953" s="45">
        <v>0.02</v>
      </c>
      <c r="I1953" s="43" t="s">
        <v>1824</v>
      </c>
      <c r="J1953" s="43">
        <v>1034.7036000000001</v>
      </c>
    </row>
    <row r="1954" spans="1:10">
      <c r="A1954" s="43" t="s">
        <v>3778</v>
      </c>
      <c r="B1954" s="44">
        <v>45525</v>
      </c>
      <c r="C1954" s="43" t="s">
        <v>1005</v>
      </c>
      <c r="D1954" s="43" t="s">
        <v>1652</v>
      </c>
      <c r="E1954" s="43" t="s">
        <v>1797</v>
      </c>
      <c r="F1954" s="43">
        <v>2</v>
      </c>
      <c r="G1954" s="43">
        <v>945.92</v>
      </c>
      <c r="H1954" s="45">
        <v>0.19</v>
      </c>
      <c r="I1954" s="43" t="s">
        <v>1829</v>
      </c>
      <c r="J1954" s="43">
        <v>1532.3904</v>
      </c>
    </row>
    <row r="1955" spans="1:10">
      <c r="A1955" s="43" t="s">
        <v>3779</v>
      </c>
      <c r="B1955" s="44">
        <v>45780</v>
      </c>
      <c r="C1955" s="43" t="s">
        <v>295</v>
      </c>
      <c r="D1955" s="43" t="s">
        <v>1660</v>
      </c>
      <c r="E1955" s="43" t="s">
        <v>1807</v>
      </c>
      <c r="F1955" s="43">
        <v>2</v>
      </c>
      <c r="G1955" s="43">
        <v>981.35</v>
      </c>
      <c r="H1955" s="45">
        <v>0.16</v>
      </c>
      <c r="I1955" s="43" t="s">
        <v>1826</v>
      </c>
      <c r="J1955" s="43">
        <v>1648.6679999999999</v>
      </c>
    </row>
    <row r="1956" spans="1:10">
      <c r="A1956" s="43" t="s">
        <v>3780</v>
      </c>
      <c r="B1956" s="44">
        <v>45819</v>
      </c>
      <c r="C1956" s="43" t="s">
        <v>722</v>
      </c>
      <c r="D1956" s="43" t="s">
        <v>1666</v>
      </c>
      <c r="E1956" s="43" t="s">
        <v>1766</v>
      </c>
      <c r="F1956" s="43">
        <v>1</v>
      </c>
      <c r="G1956" s="43">
        <v>913.99</v>
      </c>
      <c r="H1956" s="45">
        <v>0.14000000000000001</v>
      </c>
      <c r="I1956" s="43" t="s">
        <v>1824</v>
      </c>
      <c r="J1956" s="43">
        <v>786.03139999999996</v>
      </c>
    </row>
    <row r="1957" spans="1:10">
      <c r="A1957" s="43" t="s">
        <v>3781</v>
      </c>
      <c r="B1957" s="44">
        <v>45863</v>
      </c>
      <c r="C1957" s="43" t="s">
        <v>55</v>
      </c>
      <c r="D1957" s="43" t="s">
        <v>1680</v>
      </c>
      <c r="E1957" s="43" t="s">
        <v>1782</v>
      </c>
      <c r="F1957" s="43">
        <v>4</v>
      </c>
      <c r="G1957" s="43">
        <v>270.69</v>
      </c>
      <c r="H1957" s="45">
        <v>0.18</v>
      </c>
      <c r="I1957" s="43" t="s">
        <v>1826</v>
      </c>
      <c r="J1957" s="43">
        <v>887.86320000000001</v>
      </c>
    </row>
    <row r="1958" spans="1:10">
      <c r="A1958" s="43" t="s">
        <v>3782</v>
      </c>
      <c r="B1958" s="44">
        <v>45687</v>
      </c>
      <c r="C1958" s="43" t="s">
        <v>538</v>
      </c>
      <c r="D1958" s="43" t="s">
        <v>1702</v>
      </c>
      <c r="E1958" s="43" t="s">
        <v>1776</v>
      </c>
      <c r="F1958" s="43">
        <v>3</v>
      </c>
      <c r="G1958" s="43">
        <v>998.58</v>
      </c>
      <c r="H1958" s="45">
        <v>0.02</v>
      </c>
      <c r="I1958" s="43" t="s">
        <v>1824</v>
      </c>
      <c r="J1958" s="43">
        <v>2935.8252000000002</v>
      </c>
    </row>
    <row r="1959" spans="1:10">
      <c r="A1959" s="43" t="s">
        <v>3783</v>
      </c>
      <c r="B1959" s="44">
        <v>45806</v>
      </c>
      <c r="C1959" s="43" t="s">
        <v>1408</v>
      </c>
      <c r="D1959" s="43" t="s">
        <v>1622</v>
      </c>
      <c r="E1959" s="43" t="s">
        <v>1786</v>
      </c>
      <c r="F1959" s="43">
        <v>3</v>
      </c>
      <c r="G1959" s="43">
        <v>765.12</v>
      </c>
      <c r="H1959" s="45">
        <v>0.18</v>
      </c>
      <c r="I1959" s="43" t="s">
        <v>1824</v>
      </c>
      <c r="J1959" s="43">
        <v>1882.1952000000001</v>
      </c>
    </row>
    <row r="1960" spans="1:10">
      <c r="A1960" s="43" t="s">
        <v>3784</v>
      </c>
      <c r="B1960" s="44">
        <v>45216</v>
      </c>
      <c r="C1960" s="43" t="s">
        <v>264</v>
      </c>
      <c r="D1960" s="43" t="s">
        <v>1676</v>
      </c>
      <c r="E1960" s="43" t="s">
        <v>1813</v>
      </c>
      <c r="F1960" s="43">
        <v>3</v>
      </c>
      <c r="G1960" s="43">
        <v>449.99</v>
      </c>
      <c r="H1960" s="45">
        <v>0.17</v>
      </c>
      <c r="I1960" s="43" t="s">
        <v>1829</v>
      </c>
      <c r="J1960" s="43">
        <v>1120.4751000000001</v>
      </c>
    </row>
    <row r="1961" spans="1:10">
      <c r="A1961" s="43" t="s">
        <v>3785</v>
      </c>
      <c r="B1961" s="44">
        <v>45639</v>
      </c>
      <c r="C1961" s="43" t="s">
        <v>806</v>
      </c>
      <c r="D1961" s="43" t="s">
        <v>1634</v>
      </c>
      <c r="E1961" s="43" t="s">
        <v>1792</v>
      </c>
      <c r="F1961" s="43">
        <v>2</v>
      </c>
      <c r="G1961" s="43">
        <v>249.02</v>
      </c>
      <c r="H1961" s="45">
        <v>0.01</v>
      </c>
      <c r="I1961" s="43" t="s">
        <v>1829</v>
      </c>
      <c r="J1961" s="43">
        <v>493.05959999999999</v>
      </c>
    </row>
    <row r="1962" spans="1:10">
      <c r="A1962" s="43" t="s">
        <v>3786</v>
      </c>
      <c r="B1962" s="44">
        <v>45454</v>
      </c>
      <c r="C1962" s="43" t="s">
        <v>467</v>
      </c>
      <c r="D1962" s="43" t="s">
        <v>1662</v>
      </c>
      <c r="E1962" s="43" t="s">
        <v>1813</v>
      </c>
      <c r="F1962" s="43">
        <v>3</v>
      </c>
      <c r="G1962" s="43">
        <v>223.64</v>
      </c>
      <c r="H1962" s="45">
        <v>0.05</v>
      </c>
      <c r="I1962" s="43" t="s">
        <v>1824</v>
      </c>
      <c r="J1962" s="43">
        <v>637.37399999999991</v>
      </c>
    </row>
    <row r="1963" spans="1:10">
      <c r="A1963" s="43" t="s">
        <v>3787</v>
      </c>
      <c r="B1963" s="44">
        <v>45934</v>
      </c>
      <c r="C1963" s="43" t="s">
        <v>375</v>
      </c>
      <c r="D1963" s="43" t="s">
        <v>1596</v>
      </c>
      <c r="E1963" s="43" t="s">
        <v>1769</v>
      </c>
      <c r="F1963" s="43">
        <v>2</v>
      </c>
      <c r="G1963" s="43">
        <v>92.94</v>
      </c>
      <c r="H1963" s="45">
        <v>0.12</v>
      </c>
      <c r="I1963" s="43" t="s">
        <v>1824</v>
      </c>
      <c r="J1963" s="43">
        <v>163.5744</v>
      </c>
    </row>
    <row r="1964" spans="1:10">
      <c r="A1964" s="43" t="s">
        <v>3788</v>
      </c>
      <c r="B1964" s="44">
        <v>45401</v>
      </c>
      <c r="C1964" s="43" t="s">
        <v>1130</v>
      </c>
      <c r="D1964" s="43" t="s">
        <v>1580</v>
      </c>
      <c r="E1964" s="43" t="s">
        <v>1761</v>
      </c>
      <c r="F1964" s="43">
        <v>4</v>
      </c>
      <c r="G1964" s="43">
        <v>268.3</v>
      </c>
      <c r="H1964" s="45">
        <v>0.02</v>
      </c>
      <c r="I1964" s="43" t="s">
        <v>1829</v>
      </c>
      <c r="J1964" s="43">
        <v>1051.7360000000001</v>
      </c>
    </row>
    <row r="1965" spans="1:10">
      <c r="A1965" s="43" t="s">
        <v>3789</v>
      </c>
      <c r="B1965" s="44">
        <v>45770</v>
      </c>
      <c r="C1965" s="43" t="s">
        <v>1368</v>
      </c>
      <c r="D1965" s="43" t="s">
        <v>1666</v>
      </c>
      <c r="E1965" s="43" t="s">
        <v>1813</v>
      </c>
      <c r="F1965" s="43">
        <v>4</v>
      </c>
      <c r="G1965" s="43">
        <v>835.61</v>
      </c>
      <c r="H1965" s="45">
        <v>0.03</v>
      </c>
      <c r="I1965" s="43" t="s">
        <v>1824</v>
      </c>
      <c r="J1965" s="43">
        <v>3242.1668</v>
      </c>
    </row>
    <row r="1966" spans="1:10">
      <c r="A1966" s="43" t="s">
        <v>3790</v>
      </c>
      <c r="B1966" s="44">
        <v>45405</v>
      </c>
      <c r="C1966" s="43" t="s">
        <v>1193</v>
      </c>
      <c r="D1966" s="43" t="s">
        <v>1684</v>
      </c>
      <c r="E1966" s="43" t="s">
        <v>1773</v>
      </c>
      <c r="F1966" s="43">
        <v>3</v>
      </c>
      <c r="G1966" s="43">
        <v>120.97</v>
      </c>
      <c r="H1966" s="45">
        <v>0.11</v>
      </c>
      <c r="I1966" s="43" t="s">
        <v>1824</v>
      </c>
      <c r="J1966" s="43">
        <v>322.98989999999998</v>
      </c>
    </row>
    <row r="1967" spans="1:10">
      <c r="A1967" s="43" t="s">
        <v>3791</v>
      </c>
      <c r="B1967" s="44">
        <v>45424</v>
      </c>
      <c r="C1967" s="43" t="s">
        <v>124</v>
      </c>
      <c r="D1967" s="43" t="s">
        <v>1628</v>
      </c>
      <c r="E1967" s="43" t="s">
        <v>1786</v>
      </c>
      <c r="F1967" s="43">
        <v>2</v>
      </c>
      <c r="G1967" s="43">
        <v>26.36</v>
      </c>
      <c r="H1967" s="45">
        <v>0.03</v>
      </c>
      <c r="I1967" s="43" t="s">
        <v>1829</v>
      </c>
      <c r="J1967" s="43">
        <v>51.138399999999997</v>
      </c>
    </row>
    <row r="1968" spans="1:10">
      <c r="A1968" s="43" t="s">
        <v>3792</v>
      </c>
      <c r="B1968" s="44">
        <v>45881</v>
      </c>
      <c r="C1968" s="43" t="s">
        <v>134</v>
      </c>
      <c r="D1968" s="43" t="s">
        <v>1702</v>
      </c>
      <c r="E1968" s="43" t="s">
        <v>1776</v>
      </c>
      <c r="F1968" s="43">
        <v>1</v>
      </c>
      <c r="G1968" s="43">
        <v>918.87</v>
      </c>
      <c r="H1968" s="45">
        <v>0.11</v>
      </c>
      <c r="I1968" s="43" t="s">
        <v>1826</v>
      </c>
      <c r="J1968" s="43">
        <v>817.79430000000002</v>
      </c>
    </row>
    <row r="1969" spans="1:10">
      <c r="A1969" s="43" t="s">
        <v>3793</v>
      </c>
      <c r="B1969" s="44">
        <v>45794</v>
      </c>
      <c r="C1969" s="43" t="s">
        <v>127</v>
      </c>
      <c r="D1969" s="43" t="s">
        <v>1682</v>
      </c>
      <c r="E1969" s="43" t="s">
        <v>1792</v>
      </c>
      <c r="F1969" s="43">
        <v>2</v>
      </c>
      <c r="G1969" s="43">
        <v>924.73</v>
      </c>
      <c r="H1969" s="45">
        <v>0.28999999999999998</v>
      </c>
      <c r="I1969" s="43" t="s">
        <v>1826</v>
      </c>
      <c r="J1969" s="43">
        <v>1313.1166000000001</v>
      </c>
    </row>
    <row r="1970" spans="1:10">
      <c r="A1970" s="43" t="s">
        <v>3794</v>
      </c>
      <c r="B1970" s="44">
        <v>45665</v>
      </c>
      <c r="C1970" s="43" t="s">
        <v>93</v>
      </c>
      <c r="D1970" s="43" t="s">
        <v>1572</v>
      </c>
      <c r="E1970" s="43" t="s">
        <v>1789</v>
      </c>
      <c r="F1970" s="43">
        <v>3</v>
      </c>
      <c r="G1970" s="43">
        <v>195.31</v>
      </c>
      <c r="H1970" s="45">
        <v>0.13</v>
      </c>
      <c r="I1970" s="43" t="s">
        <v>1829</v>
      </c>
      <c r="J1970" s="43">
        <v>509.75909999999999</v>
      </c>
    </row>
    <row r="1971" spans="1:10">
      <c r="A1971" s="43" t="s">
        <v>3795</v>
      </c>
      <c r="B1971" s="44">
        <v>45793</v>
      </c>
      <c r="C1971" s="43" t="s">
        <v>481</v>
      </c>
      <c r="D1971" s="43" t="s">
        <v>1624</v>
      </c>
      <c r="E1971" s="43" t="s">
        <v>1782</v>
      </c>
      <c r="F1971" s="43">
        <v>1</v>
      </c>
      <c r="G1971" s="43">
        <v>91.38</v>
      </c>
      <c r="H1971" s="45">
        <v>0.14000000000000001</v>
      </c>
      <c r="I1971" s="43" t="s">
        <v>1824</v>
      </c>
      <c r="J1971" s="43">
        <v>78.586799999999997</v>
      </c>
    </row>
    <row r="1972" spans="1:10">
      <c r="A1972" s="43" t="s">
        <v>3796</v>
      </c>
      <c r="B1972" s="44">
        <v>45563</v>
      </c>
      <c r="C1972" s="43" t="s">
        <v>1487</v>
      </c>
      <c r="D1972" s="43" t="s">
        <v>1720</v>
      </c>
      <c r="E1972" s="43" t="s">
        <v>1792</v>
      </c>
      <c r="F1972" s="43">
        <v>2</v>
      </c>
      <c r="G1972" s="43">
        <v>494.35</v>
      </c>
      <c r="H1972" s="45">
        <v>0.1</v>
      </c>
      <c r="I1972" s="43" t="s">
        <v>1824</v>
      </c>
      <c r="J1972" s="43">
        <v>889.83</v>
      </c>
    </row>
    <row r="1973" spans="1:10">
      <c r="A1973" s="43" t="s">
        <v>3797</v>
      </c>
      <c r="B1973" s="44">
        <v>45577</v>
      </c>
      <c r="C1973" s="43" t="s">
        <v>815</v>
      </c>
      <c r="D1973" s="43" t="s">
        <v>1596</v>
      </c>
      <c r="E1973" s="43" t="s">
        <v>1789</v>
      </c>
      <c r="F1973" s="43">
        <v>1</v>
      </c>
      <c r="G1973" s="43">
        <v>412.2</v>
      </c>
      <c r="H1973" s="45">
        <v>0.11</v>
      </c>
      <c r="I1973" s="43" t="s">
        <v>1824</v>
      </c>
      <c r="J1973" s="43">
        <v>366.858</v>
      </c>
    </row>
    <row r="1974" spans="1:10">
      <c r="A1974" s="43" t="s">
        <v>3798</v>
      </c>
      <c r="B1974" s="44">
        <v>45466</v>
      </c>
      <c r="C1974" s="43" t="s">
        <v>1229</v>
      </c>
      <c r="D1974" s="43" t="s">
        <v>1706</v>
      </c>
      <c r="E1974" s="43" t="s">
        <v>1804</v>
      </c>
      <c r="F1974" s="43">
        <v>1</v>
      </c>
      <c r="G1974" s="43">
        <v>650.47</v>
      </c>
      <c r="H1974" s="45">
        <v>0.13</v>
      </c>
      <c r="I1974" s="43" t="s">
        <v>1826</v>
      </c>
      <c r="J1974" s="43">
        <v>565.90890000000002</v>
      </c>
    </row>
    <row r="1975" spans="1:10">
      <c r="A1975" s="43" t="s">
        <v>3799</v>
      </c>
      <c r="B1975" s="44">
        <v>45256</v>
      </c>
      <c r="C1975" s="43" t="s">
        <v>520</v>
      </c>
      <c r="D1975" s="43" t="s">
        <v>1576</v>
      </c>
      <c r="E1975" s="43" t="s">
        <v>1794</v>
      </c>
      <c r="F1975" s="43">
        <v>1</v>
      </c>
      <c r="G1975" s="43">
        <v>68.209999999999994</v>
      </c>
      <c r="H1975" s="45">
        <v>0.05</v>
      </c>
      <c r="I1975" s="43" t="s">
        <v>1826</v>
      </c>
      <c r="J1975" s="43">
        <v>64.799499999999995</v>
      </c>
    </row>
    <row r="1976" spans="1:10">
      <c r="A1976" s="43" t="s">
        <v>3800</v>
      </c>
      <c r="B1976" s="44">
        <v>45886</v>
      </c>
      <c r="C1976" s="43" t="s">
        <v>461</v>
      </c>
      <c r="D1976" s="43" t="s">
        <v>1654</v>
      </c>
      <c r="E1976" s="43" t="s">
        <v>1779</v>
      </c>
      <c r="F1976" s="43">
        <v>2</v>
      </c>
      <c r="G1976" s="43">
        <v>842.89</v>
      </c>
      <c r="H1976" s="45">
        <v>0.25</v>
      </c>
      <c r="I1976" s="43" t="s">
        <v>1829</v>
      </c>
      <c r="J1976" s="43">
        <v>1264.335</v>
      </c>
    </row>
    <row r="1977" spans="1:10">
      <c r="A1977" s="43" t="s">
        <v>3801</v>
      </c>
      <c r="B1977" s="44">
        <v>45390</v>
      </c>
      <c r="C1977" s="43" t="s">
        <v>948</v>
      </c>
      <c r="D1977" s="43" t="s">
        <v>1555</v>
      </c>
      <c r="E1977" s="43" t="s">
        <v>1769</v>
      </c>
      <c r="F1977" s="43">
        <v>2</v>
      </c>
      <c r="G1977" s="43">
        <v>227.95</v>
      </c>
      <c r="H1977" s="45">
        <v>0.24</v>
      </c>
      <c r="I1977" s="43" t="s">
        <v>1829</v>
      </c>
      <c r="J1977" s="43">
        <v>346.48399999999998</v>
      </c>
    </row>
    <row r="1978" spans="1:10">
      <c r="A1978" s="43" t="s">
        <v>3802</v>
      </c>
      <c r="B1978" s="44">
        <v>45388</v>
      </c>
      <c r="C1978" s="43" t="s">
        <v>631</v>
      </c>
      <c r="D1978" s="43" t="s">
        <v>1680</v>
      </c>
      <c r="E1978" s="43" t="s">
        <v>1794</v>
      </c>
      <c r="F1978" s="43">
        <v>3</v>
      </c>
      <c r="G1978" s="43">
        <v>685.97</v>
      </c>
      <c r="H1978" s="45">
        <v>0.24</v>
      </c>
      <c r="I1978" s="43" t="s">
        <v>1826</v>
      </c>
      <c r="J1978" s="43">
        <v>1564.0116</v>
      </c>
    </row>
    <row r="1979" spans="1:10">
      <c r="A1979" s="43" t="s">
        <v>3803</v>
      </c>
      <c r="B1979" s="44">
        <v>45793</v>
      </c>
      <c r="C1979" s="43" t="s">
        <v>1142</v>
      </c>
      <c r="D1979" s="43" t="s">
        <v>1606</v>
      </c>
      <c r="E1979" s="43" t="s">
        <v>1761</v>
      </c>
      <c r="F1979" s="43">
        <v>1</v>
      </c>
      <c r="G1979" s="43">
        <v>722.57</v>
      </c>
      <c r="H1979" s="45">
        <v>0.18</v>
      </c>
      <c r="I1979" s="43" t="s">
        <v>1824</v>
      </c>
      <c r="J1979" s="43">
        <v>592.50740000000008</v>
      </c>
    </row>
    <row r="1980" spans="1:10">
      <c r="A1980" s="43" t="s">
        <v>3804</v>
      </c>
      <c r="B1980" s="44">
        <v>45615</v>
      </c>
      <c r="C1980" s="43" t="s">
        <v>475</v>
      </c>
      <c r="D1980" s="43" t="s">
        <v>1618</v>
      </c>
      <c r="E1980" s="43" t="s">
        <v>1773</v>
      </c>
      <c r="F1980" s="43">
        <v>3</v>
      </c>
      <c r="G1980" s="43">
        <v>585.54999999999995</v>
      </c>
      <c r="H1980" s="45">
        <v>0.14000000000000001</v>
      </c>
      <c r="I1980" s="43" t="s">
        <v>1829</v>
      </c>
      <c r="J1980" s="43">
        <v>1510.7190000000001</v>
      </c>
    </row>
    <row r="1981" spans="1:10">
      <c r="A1981" s="43" t="s">
        <v>3805</v>
      </c>
      <c r="B1981" s="44">
        <v>45666</v>
      </c>
      <c r="C1981" s="43" t="s">
        <v>975</v>
      </c>
      <c r="D1981" s="43" t="s">
        <v>1640</v>
      </c>
      <c r="E1981" s="43" t="s">
        <v>1797</v>
      </c>
      <c r="F1981" s="43">
        <v>2</v>
      </c>
      <c r="G1981" s="43">
        <v>635.80999999999995</v>
      </c>
      <c r="H1981" s="45">
        <v>0.13</v>
      </c>
      <c r="I1981" s="43" t="s">
        <v>1826</v>
      </c>
      <c r="J1981" s="43">
        <v>1106.3094000000001</v>
      </c>
    </row>
    <row r="1982" spans="1:10">
      <c r="A1982" s="43" t="s">
        <v>3806</v>
      </c>
      <c r="B1982" s="44">
        <v>45644</v>
      </c>
      <c r="C1982" s="43" t="s">
        <v>881</v>
      </c>
      <c r="D1982" s="43" t="s">
        <v>1576</v>
      </c>
      <c r="E1982" s="43" t="s">
        <v>1769</v>
      </c>
      <c r="F1982" s="43">
        <v>2</v>
      </c>
      <c r="G1982" s="43">
        <v>353.74</v>
      </c>
      <c r="H1982" s="45">
        <v>0.01</v>
      </c>
      <c r="I1982" s="43" t="s">
        <v>1824</v>
      </c>
      <c r="J1982" s="43">
        <v>700.40520000000004</v>
      </c>
    </row>
    <row r="1983" spans="1:10">
      <c r="A1983" s="43" t="s">
        <v>3807</v>
      </c>
      <c r="B1983" s="44">
        <v>45648</v>
      </c>
      <c r="C1983" s="43" t="s">
        <v>842</v>
      </c>
      <c r="D1983" s="43" t="s">
        <v>1620</v>
      </c>
      <c r="E1983" s="43" t="s">
        <v>1779</v>
      </c>
      <c r="F1983" s="43">
        <v>1</v>
      </c>
      <c r="G1983" s="43">
        <v>377.52</v>
      </c>
      <c r="H1983" s="45">
        <v>0.15</v>
      </c>
      <c r="I1983" s="43" t="s">
        <v>1824</v>
      </c>
      <c r="J1983" s="43">
        <v>320.892</v>
      </c>
    </row>
    <row r="1984" spans="1:10">
      <c r="A1984" s="43" t="s">
        <v>3808</v>
      </c>
      <c r="B1984" s="44">
        <v>45500</v>
      </c>
      <c r="C1984" s="43" t="s">
        <v>669</v>
      </c>
      <c r="D1984" s="43" t="s">
        <v>1684</v>
      </c>
      <c r="E1984" s="43" t="s">
        <v>1761</v>
      </c>
      <c r="F1984" s="43">
        <v>3</v>
      </c>
      <c r="G1984" s="43">
        <v>901.49</v>
      </c>
      <c r="H1984" s="45">
        <v>0</v>
      </c>
      <c r="I1984" s="43" t="s">
        <v>1824</v>
      </c>
      <c r="J1984" s="43">
        <v>2704.47</v>
      </c>
    </row>
    <row r="1985" spans="1:10">
      <c r="A1985" s="43" t="s">
        <v>3809</v>
      </c>
      <c r="B1985" s="44">
        <v>45806</v>
      </c>
      <c r="C1985" s="43" t="s">
        <v>654</v>
      </c>
      <c r="D1985" s="43" t="s">
        <v>1608</v>
      </c>
      <c r="E1985" s="43" t="s">
        <v>1773</v>
      </c>
      <c r="F1985" s="43">
        <v>1</v>
      </c>
      <c r="G1985" s="43">
        <v>563.01</v>
      </c>
      <c r="H1985" s="45">
        <v>0.1</v>
      </c>
      <c r="I1985" s="43" t="s">
        <v>1824</v>
      </c>
      <c r="J1985" s="43">
        <v>506.709</v>
      </c>
    </row>
    <row r="1986" spans="1:10">
      <c r="A1986" s="43" t="s">
        <v>3810</v>
      </c>
      <c r="B1986" s="44">
        <v>45365</v>
      </c>
      <c r="C1986" s="43" t="s">
        <v>198</v>
      </c>
      <c r="D1986" s="43" t="s">
        <v>1688</v>
      </c>
      <c r="E1986" s="43" t="s">
        <v>1776</v>
      </c>
      <c r="F1986" s="43">
        <v>4</v>
      </c>
      <c r="G1986" s="43">
        <v>167.25</v>
      </c>
      <c r="H1986" s="45">
        <v>0.11</v>
      </c>
      <c r="I1986" s="43" t="s">
        <v>1824</v>
      </c>
      <c r="J1986" s="43">
        <v>595.41</v>
      </c>
    </row>
    <row r="1987" spans="1:10">
      <c r="A1987" s="43" t="s">
        <v>3811</v>
      </c>
      <c r="B1987" s="44">
        <v>45229</v>
      </c>
      <c r="C1987" s="43" t="s">
        <v>1403</v>
      </c>
      <c r="D1987" s="43" t="s">
        <v>1668</v>
      </c>
      <c r="E1987" s="43" t="s">
        <v>1810</v>
      </c>
      <c r="F1987" s="43">
        <v>3</v>
      </c>
      <c r="G1987" s="43">
        <v>345.43</v>
      </c>
      <c r="H1987" s="45">
        <v>0.08</v>
      </c>
      <c r="I1987" s="43" t="s">
        <v>1829</v>
      </c>
      <c r="J1987" s="43">
        <v>953.38679999999999</v>
      </c>
    </row>
    <row r="1988" spans="1:10">
      <c r="A1988" s="43" t="s">
        <v>3812</v>
      </c>
      <c r="B1988" s="44">
        <v>45349</v>
      </c>
      <c r="C1988" s="43" t="s">
        <v>972</v>
      </c>
      <c r="D1988" s="43" t="s">
        <v>1712</v>
      </c>
      <c r="E1988" s="43" t="s">
        <v>1786</v>
      </c>
      <c r="F1988" s="43">
        <v>4</v>
      </c>
      <c r="G1988" s="43">
        <v>752.48</v>
      </c>
      <c r="H1988" s="45">
        <v>0.23</v>
      </c>
      <c r="I1988" s="43" t="s">
        <v>1824</v>
      </c>
      <c r="J1988" s="43">
        <v>2317.6383999999998</v>
      </c>
    </row>
    <row r="1989" spans="1:10">
      <c r="A1989" s="43" t="s">
        <v>3813</v>
      </c>
      <c r="B1989" s="44">
        <v>45886</v>
      </c>
      <c r="C1989" s="43" t="s">
        <v>1389</v>
      </c>
      <c r="D1989" s="43" t="s">
        <v>1662</v>
      </c>
      <c r="E1989" s="43" t="s">
        <v>1813</v>
      </c>
      <c r="F1989" s="43">
        <v>1</v>
      </c>
      <c r="G1989" s="43">
        <v>120.02</v>
      </c>
      <c r="H1989" s="45">
        <v>0.26</v>
      </c>
      <c r="I1989" s="43" t="s">
        <v>1824</v>
      </c>
      <c r="J1989" s="43">
        <v>88.814799999999991</v>
      </c>
    </row>
    <row r="1990" spans="1:10">
      <c r="A1990" s="43" t="s">
        <v>3814</v>
      </c>
      <c r="B1990" s="44">
        <v>45359</v>
      </c>
      <c r="C1990" s="43" t="s">
        <v>1017</v>
      </c>
      <c r="D1990" s="43" t="s">
        <v>1630</v>
      </c>
      <c r="E1990" s="43" t="s">
        <v>1782</v>
      </c>
      <c r="F1990" s="43">
        <v>3</v>
      </c>
      <c r="G1990" s="43">
        <v>146.71</v>
      </c>
      <c r="H1990" s="45">
        <v>0.28000000000000003</v>
      </c>
      <c r="I1990" s="43" t="s">
        <v>1824</v>
      </c>
      <c r="J1990" s="43">
        <v>316.89359999999999</v>
      </c>
    </row>
    <row r="1991" spans="1:10">
      <c r="A1991" s="43" t="s">
        <v>3815</v>
      </c>
      <c r="B1991" s="44">
        <v>45730</v>
      </c>
      <c r="C1991" s="43" t="s">
        <v>298</v>
      </c>
      <c r="D1991" s="43" t="s">
        <v>1676</v>
      </c>
      <c r="E1991" s="43" t="s">
        <v>1752</v>
      </c>
      <c r="F1991" s="43">
        <v>2</v>
      </c>
      <c r="G1991" s="43">
        <v>358.87</v>
      </c>
      <c r="H1991" s="45">
        <v>0.24</v>
      </c>
      <c r="I1991" s="43" t="s">
        <v>1824</v>
      </c>
      <c r="J1991" s="43">
        <v>545.48239999999998</v>
      </c>
    </row>
    <row r="1992" spans="1:10">
      <c r="A1992" s="43" t="s">
        <v>3816</v>
      </c>
      <c r="B1992" s="44">
        <v>45456</v>
      </c>
      <c r="C1992" s="43" t="s">
        <v>773</v>
      </c>
      <c r="D1992" s="43" t="s">
        <v>1652</v>
      </c>
      <c r="E1992" s="43" t="s">
        <v>1766</v>
      </c>
      <c r="F1992" s="43">
        <v>4</v>
      </c>
      <c r="G1992" s="43">
        <v>212.75</v>
      </c>
      <c r="H1992" s="45">
        <v>0.11</v>
      </c>
      <c r="I1992" s="43" t="s">
        <v>1829</v>
      </c>
      <c r="J1992" s="43">
        <v>757.39</v>
      </c>
    </row>
    <row r="1993" spans="1:10">
      <c r="A1993" s="43" t="s">
        <v>3817</v>
      </c>
      <c r="B1993" s="44">
        <v>45450</v>
      </c>
      <c r="C1993" s="43" t="s">
        <v>1029</v>
      </c>
      <c r="D1993" s="43" t="s">
        <v>1638</v>
      </c>
      <c r="E1993" s="43" t="s">
        <v>1792</v>
      </c>
      <c r="F1993" s="43">
        <v>1</v>
      </c>
      <c r="G1993" s="43">
        <v>183.47</v>
      </c>
      <c r="H1993" s="45">
        <v>0.17</v>
      </c>
      <c r="I1993" s="43" t="s">
        <v>1826</v>
      </c>
      <c r="J1993" s="43">
        <v>152.2801</v>
      </c>
    </row>
    <row r="1994" spans="1:10">
      <c r="A1994" s="43" t="s">
        <v>3818</v>
      </c>
      <c r="B1994" s="44">
        <v>45493</v>
      </c>
      <c r="C1994" s="43" t="s">
        <v>251</v>
      </c>
      <c r="D1994" s="43" t="s">
        <v>1726</v>
      </c>
      <c r="E1994" s="43" t="s">
        <v>1801</v>
      </c>
      <c r="F1994" s="43">
        <v>4</v>
      </c>
      <c r="G1994" s="43">
        <v>569.98</v>
      </c>
      <c r="H1994" s="45">
        <v>0.23</v>
      </c>
      <c r="I1994" s="43" t="s">
        <v>1824</v>
      </c>
      <c r="J1994" s="43">
        <v>1755.5383999999999</v>
      </c>
    </row>
    <row r="1995" spans="1:10">
      <c r="A1995" s="43" t="s">
        <v>3819</v>
      </c>
      <c r="B1995" s="44">
        <v>45274</v>
      </c>
      <c r="C1995" s="43" t="s">
        <v>1455</v>
      </c>
      <c r="D1995" s="43" t="s">
        <v>1590</v>
      </c>
      <c r="E1995" s="43" t="s">
        <v>1794</v>
      </c>
      <c r="F1995" s="43">
        <v>3</v>
      </c>
      <c r="G1995" s="43">
        <v>984.12</v>
      </c>
      <c r="H1995" s="45">
        <v>0.27</v>
      </c>
      <c r="I1995" s="43" t="s">
        <v>1824</v>
      </c>
      <c r="J1995" s="43">
        <v>2155.2228</v>
      </c>
    </row>
    <row r="1996" spans="1:10">
      <c r="A1996" s="43" t="s">
        <v>3820</v>
      </c>
      <c r="B1996" s="44">
        <v>45844</v>
      </c>
      <c r="C1996" s="43" t="s">
        <v>1458</v>
      </c>
      <c r="D1996" s="43" t="s">
        <v>1716</v>
      </c>
      <c r="E1996" s="43" t="s">
        <v>1782</v>
      </c>
      <c r="F1996" s="43">
        <v>1</v>
      </c>
      <c r="G1996" s="43">
        <v>905.23</v>
      </c>
      <c r="H1996" s="45">
        <v>0</v>
      </c>
      <c r="I1996" s="43" t="s">
        <v>1824</v>
      </c>
      <c r="J1996" s="43">
        <v>905.23</v>
      </c>
    </row>
    <row r="1997" spans="1:10">
      <c r="A1997" s="43" t="s">
        <v>3821</v>
      </c>
      <c r="B1997" s="44">
        <v>45264</v>
      </c>
      <c r="C1997" s="43" t="s">
        <v>613</v>
      </c>
      <c r="D1997" s="43" t="s">
        <v>1746</v>
      </c>
      <c r="E1997" s="43" t="s">
        <v>1813</v>
      </c>
      <c r="F1997" s="43">
        <v>3</v>
      </c>
      <c r="G1997" s="43">
        <v>112.77</v>
      </c>
      <c r="H1997" s="45">
        <v>0.19</v>
      </c>
      <c r="I1997" s="43" t="s">
        <v>1824</v>
      </c>
      <c r="J1997" s="43">
        <v>274.03109999999998</v>
      </c>
    </row>
    <row r="1998" spans="1:10">
      <c r="A1998" s="43" t="s">
        <v>3822</v>
      </c>
      <c r="B1998" s="44">
        <v>45773</v>
      </c>
      <c r="C1998" s="43" t="s">
        <v>538</v>
      </c>
      <c r="D1998" s="43" t="s">
        <v>1618</v>
      </c>
      <c r="E1998" s="43" t="s">
        <v>1782</v>
      </c>
      <c r="F1998" s="43">
        <v>3</v>
      </c>
      <c r="G1998" s="43">
        <v>875.99</v>
      </c>
      <c r="H1998" s="45">
        <v>0.09</v>
      </c>
      <c r="I1998" s="43" t="s">
        <v>1826</v>
      </c>
      <c r="J1998" s="43">
        <v>2391.4526999999998</v>
      </c>
    </row>
    <row r="1999" spans="1:10">
      <c r="A1999" s="43" t="s">
        <v>3823</v>
      </c>
      <c r="B1999" s="44">
        <v>45460</v>
      </c>
      <c r="C1999" s="43" t="s">
        <v>441</v>
      </c>
      <c r="D1999" s="43" t="s">
        <v>1726</v>
      </c>
      <c r="E1999" s="43" t="s">
        <v>1789</v>
      </c>
      <c r="F1999" s="43">
        <v>2</v>
      </c>
      <c r="G1999" s="43">
        <v>685.31</v>
      </c>
      <c r="H1999" s="45">
        <v>0.26</v>
      </c>
      <c r="I1999" s="43" t="s">
        <v>1826</v>
      </c>
      <c r="J1999" s="43">
        <v>1014.2588</v>
      </c>
    </row>
    <row r="2000" spans="1:10">
      <c r="A2000" s="43" t="s">
        <v>3824</v>
      </c>
      <c r="B2000" s="44">
        <v>45607</v>
      </c>
      <c r="C2000" s="43" t="s">
        <v>198</v>
      </c>
      <c r="D2000" s="43" t="s">
        <v>1670</v>
      </c>
      <c r="E2000" s="43" t="s">
        <v>1792</v>
      </c>
      <c r="F2000" s="43">
        <v>3</v>
      </c>
      <c r="G2000" s="43">
        <v>945.37</v>
      </c>
      <c r="H2000" s="45">
        <v>0.05</v>
      </c>
      <c r="I2000" s="43" t="s">
        <v>1824</v>
      </c>
      <c r="J2000" s="43">
        <v>2694.3045000000002</v>
      </c>
    </row>
    <row r="2001" spans="1:10">
      <c r="A2001" s="43" t="s">
        <v>3825</v>
      </c>
      <c r="B2001" s="44">
        <v>45267</v>
      </c>
      <c r="C2001" s="43" t="s">
        <v>100</v>
      </c>
      <c r="D2001" s="43" t="s">
        <v>1700</v>
      </c>
      <c r="E2001" s="43" t="s">
        <v>1813</v>
      </c>
      <c r="F2001" s="43">
        <v>3</v>
      </c>
      <c r="G2001" s="43">
        <v>68.45</v>
      </c>
      <c r="H2001" s="45">
        <v>0.17</v>
      </c>
      <c r="I2001" s="43" t="s">
        <v>1826</v>
      </c>
      <c r="J2001" s="43">
        <v>170.44049999999999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3E5D7-2249-4C8D-928E-941D3C5F726D}">
  <dimension ref="A1:AH2001"/>
  <sheetViews>
    <sheetView tabSelected="1" topLeftCell="A2" workbookViewId="0">
      <selection activeCell="D4" sqref="A2:AH2001"/>
    </sheetView>
  </sheetViews>
  <sheetFormatPr defaultRowHeight="14.4"/>
  <cols>
    <col min="1" max="1" width="12.44140625" bestFit="1" customWidth="1"/>
    <col min="2" max="2" width="15.109375" style="6" bestFit="1" customWidth="1"/>
    <col min="3" max="4" width="15.109375" customWidth="1"/>
    <col min="5" max="5" width="16.33203125" bestFit="1" customWidth="1"/>
    <col min="6" max="6" width="14.88671875" bestFit="1" customWidth="1"/>
    <col min="7" max="7" width="12.6640625" bestFit="1" customWidth="1"/>
    <col min="8" max="8" width="12.77734375" bestFit="1" customWidth="1"/>
    <col min="9" max="9" width="14.109375" bestFit="1" customWidth="1"/>
    <col min="10" max="10" width="12.77734375" bestFit="1" customWidth="1"/>
    <col min="11" max="11" width="18.21875" bestFit="1" customWidth="1"/>
    <col min="12" max="12" width="17.6640625" bestFit="1" customWidth="1"/>
    <col min="13" max="13" width="21.44140625" customWidth="1"/>
    <col min="14" max="14" width="11.6640625" customWidth="1"/>
    <col min="15" max="15" width="14.21875" customWidth="1"/>
    <col min="16" max="16" width="20.44140625" customWidth="1"/>
    <col min="17" max="18" width="17.6640625" customWidth="1"/>
    <col min="19" max="19" width="27.21875" customWidth="1"/>
    <col min="20" max="20" width="13.6640625" customWidth="1"/>
    <col min="21" max="21" width="17.77734375" customWidth="1"/>
    <col min="22" max="22" width="27.33203125" bestFit="1" customWidth="1"/>
    <col min="23" max="24" width="10.44140625" customWidth="1"/>
    <col min="25" max="25" width="29.109375" bestFit="1" customWidth="1"/>
    <col min="26" max="26" width="13.109375" customWidth="1"/>
    <col min="27" max="27" width="17.88671875" bestFit="1" customWidth="1"/>
    <col min="28" max="28" width="17.77734375" customWidth="1"/>
    <col min="29" max="29" width="16.44140625" customWidth="1"/>
    <col min="30" max="30" width="22.44140625" customWidth="1"/>
    <col min="31" max="31" width="15.77734375" customWidth="1"/>
    <col min="32" max="32" width="11.5546875" customWidth="1"/>
    <col min="33" max="34" width="20.21875" customWidth="1"/>
    <col min="35" max="35" width="28.5546875" bestFit="1" customWidth="1"/>
    <col min="36" max="36" width="26" bestFit="1" customWidth="1"/>
    <col min="37" max="37" width="24.88671875" customWidth="1"/>
  </cols>
  <sheetData>
    <row r="1" spans="1:34">
      <c r="A1" s="2" t="s">
        <v>1816</v>
      </c>
      <c r="B1" s="5" t="s">
        <v>1817</v>
      </c>
      <c r="C1" s="38" t="s">
        <v>4008</v>
      </c>
      <c r="D1" s="38" t="s">
        <v>4007</v>
      </c>
      <c r="E1" s="2" t="s">
        <v>0</v>
      </c>
      <c r="F1" s="2" t="s">
        <v>1536</v>
      </c>
      <c r="G1" s="2" t="s">
        <v>1748</v>
      </c>
      <c r="H1" s="2" t="s">
        <v>1818</v>
      </c>
      <c r="I1" s="2" t="s">
        <v>1819</v>
      </c>
      <c r="J1" s="4" t="s">
        <v>1820</v>
      </c>
      <c r="K1" s="2" t="s">
        <v>1821</v>
      </c>
      <c r="L1" s="2" t="s">
        <v>1822</v>
      </c>
      <c r="M1" s="38" t="s">
        <v>4006</v>
      </c>
      <c r="N1" s="38" t="s">
        <v>2</v>
      </c>
      <c r="O1" s="38" t="s">
        <v>3</v>
      </c>
      <c r="P1" s="38" t="s">
        <v>4014</v>
      </c>
      <c r="Q1" s="38" t="s">
        <v>5</v>
      </c>
      <c r="R1" s="38" t="s">
        <v>7</v>
      </c>
      <c r="S1" s="38" t="s">
        <v>1537</v>
      </c>
      <c r="T1" s="2" t="s">
        <v>1538</v>
      </c>
      <c r="U1" s="2" t="s">
        <v>1539</v>
      </c>
      <c r="V1" s="2" t="s">
        <v>1540</v>
      </c>
      <c r="W1" s="2" t="s">
        <v>4009</v>
      </c>
      <c r="X1" s="38" t="s">
        <v>1542</v>
      </c>
      <c r="Y1" s="2" t="s">
        <v>1749</v>
      </c>
      <c r="Z1" s="2" t="s">
        <v>1750</v>
      </c>
      <c r="AA1" s="38" t="s">
        <v>4</v>
      </c>
      <c r="AB1" s="38" t="s">
        <v>1751</v>
      </c>
      <c r="AC1" s="38" t="s">
        <v>4012</v>
      </c>
      <c r="AD1" s="2" t="s">
        <v>4010</v>
      </c>
      <c r="AE1" s="38" t="s">
        <v>4013</v>
      </c>
      <c r="AF1" s="2" t="s">
        <v>4011</v>
      </c>
      <c r="AG1" s="38" t="s">
        <v>4032</v>
      </c>
      <c r="AH1" s="38" t="s">
        <v>4031</v>
      </c>
    </row>
    <row r="2" spans="1:34">
      <c r="A2" s="43" t="s">
        <v>1823</v>
      </c>
      <c r="B2" s="46">
        <v>45480</v>
      </c>
      <c r="C2" s="43">
        <f>YEAR(B2)</f>
        <v>2024</v>
      </c>
      <c r="D2" s="43" t="str">
        <f>TEXT(Combined[[#This Row],[Order_Date]],"MMM")</f>
        <v>Jul</v>
      </c>
      <c r="E2" s="43" t="s">
        <v>1272</v>
      </c>
      <c r="F2" s="43" t="s">
        <v>1742</v>
      </c>
      <c r="G2" s="43" t="s">
        <v>1766</v>
      </c>
      <c r="H2" s="43">
        <v>1</v>
      </c>
      <c r="I2" s="43">
        <v>218.04</v>
      </c>
      <c r="J2" s="45">
        <v>0.09</v>
      </c>
      <c r="K2" s="43" t="s">
        <v>1824</v>
      </c>
      <c r="L2" s="43">
        <v>198.41640000000001</v>
      </c>
      <c r="M2" s="43" t="str">
        <f>VLOOKUP(Combined[[#This Row],[Customer_ID]],Customer[],2,FALSE)</f>
        <v>Sarah Smith</v>
      </c>
      <c r="N2" s="43">
        <v>55</v>
      </c>
      <c r="O2" s="43" t="str">
        <f>VLOOKUP(Combined[[#This Row],[Customer_ID]],Customer[],4,FALSE)</f>
        <v>Male</v>
      </c>
      <c r="P2" s="43" t="str">
        <f>VLOOKUP(Combined[[#This Row],[Customer_ID]],Customer[],5,FALSE)</f>
        <v>Kathleenport</v>
      </c>
      <c r="Q2" s="43" t="str">
        <f>VLOOKUP(Combined[[#This Row],[Customer_ID]],Customer[],6,FALSE)</f>
        <v>Wyoming</v>
      </c>
      <c r="R2" s="43" t="str">
        <f>VLOOKUP(Combined[[#This Row],[Customer_ID]],Customer[],8,FALSE)</f>
        <v>Gold</v>
      </c>
      <c r="S2" s="43" t="str">
        <f>VLOOKUP(Combined[[#This Row],[Product_ID]],Product[],2,FALSE)</f>
        <v>Cricket Bat</v>
      </c>
      <c r="T2" s="43" t="str">
        <f>VLOOKUP(Combined[[#This Row],[Product_ID]],Product[],3,FALSE)</f>
        <v>Sports</v>
      </c>
      <c r="U2" s="43" t="str">
        <f>VLOOKUP(Combined[[#This Row],[Product_ID]],Product[],4,FALSE)</f>
        <v>Team Sports</v>
      </c>
      <c r="V2" s="43" t="str">
        <f>VLOOKUP(Combined[[#This Row],[Product_ID]],Product[],5,FALSE)</f>
        <v>Khan LLC</v>
      </c>
      <c r="W2" s="43">
        <f>VLOOKUP(Combined[[#This Row],[Product_ID]],Product[],6,FALSE)</f>
        <v>245.98</v>
      </c>
      <c r="X2" s="43">
        <f>VLOOKUP(Combined[[#This Row],[Product_ID]],Product[],7,FALSE)</f>
        <v>471</v>
      </c>
      <c r="Y2" s="43" t="str">
        <f>_xlfn.XLOOKUP(Combined[[#This Row],[Store_ID]],Store[Store_ID],Store[Store_Name])</f>
        <v>Johnson-Wright</v>
      </c>
      <c r="Z2" s="43" t="str">
        <f>_xlfn.XLOOKUP(Combined[[#This Row],[Store_ID]],Store[Store_ID],Store[Region])</f>
        <v>North</v>
      </c>
      <c r="AA2" s="43" t="str">
        <f>_xlfn.XLOOKUP(Combined[[#This Row],[Store_ID]],Store[Store_ID],Store[City])</f>
        <v>Hoodberg</v>
      </c>
      <c r="AB2" s="43" t="str">
        <f>_xlfn.XLOOKUP(Combined[[#This Row],[Store_ID]],Store[Store_ID],Store[Store_Type])</f>
        <v>Outlet</v>
      </c>
      <c r="AC2" s="43">
        <f>Combined[[#This Row],[Quantity]]*Combined[[#This Row],[Unit_Price]]</f>
        <v>218.04</v>
      </c>
      <c r="AD2" s="43">
        <f>Combined[[#This Row],[Gross_Sales]]*Combined[[#This Row],[Discount]]</f>
        <v>19.6236</v>
      </c>
      <c r="AE2" s="43">
        <f>Combined[[#This Row],[Quantity]]*Combined[[#This Row],[cost]]</f>
        <v>245.98</v>
      </c>
      <c r="AF2" s="43">
        <f>Combined[[#This Row],[Total_Amount]]-Combined[[#This Row],[Total_Cost]]</f>
        <v>-47.56359999999998</v>
      </c>
      <c r="AG2" s="43" t="str">
        <f>IF(Combined[[#This Row],[Age]]&lt;=25,"18-25",IF(Combined[[#This Row],[Age]]&lt;=35,"26-35",IF(Combined[[#This Row],[Age]]&lt;=45,"36-45",IF(Combined[[#This Row],[Age]]&lt;=55,"46-55","56-64"))))</f>
        <v>46-55</v>
      </c>
      <c r="AH2" s="43">
        <f>IF(Combined[[#This Row],[Total_Amount]]=0,0,Combined[[#This Row],[Profit]]/Combined[[#This Row],[Total_Amount]])</f>
        <v>-0.23971607185696331</v>
      </c>
    </row>
    <row r="3" spans="1:34">
      <c r="A3" s="43" t="s">
        <v>1825</v>
      </c>
      <c r="B3" s="46">
        <v>45285</v>
      </c>
      <c r="C3" s="43">
        <f t="shared" ref="C3:C66" si="0">YEAR(B3)</f>
        <v>2023</v>
      </c>
      <c r="D3" s="43" t="str">
        <f>TEXT(Combined[[#This Row],[Order_Date]],"MMM")</f>
        <v>Dec</v>
      </c>
      <c r="E3" s="43" t="s">
        <v>1440</v>
      </c>
      <c r="F3" s="43" t="s">
        <v>1696</v>
      </c>
      <c r="G3" s="43" t="s">
        <v>1807</v>
      </c>
      <c r="H3" s="43">
        <v>3</v>
      </c>
      <c r="I3" s="43">
        <v>104.47</v>
      </c>
      <c r="J3" s="45">
        <v>0.27</v>
      </c>
      <c r="K3" s="43" t="s">
        <v>1826</v>
      </c>
      <c r="L3" s="43">
        <v>228.7893</v>
      </c>
      <c r="M3" s="43" t="str">
        <f>VLOOKUP(Combined[[#This Row],[Customer_ID]],Customer[],2,FALSE)</f>
        <v>Michael Foley</v>
      </c>
      <c r="N3" s="43">
        <f>VLOOKUP(Combined[[#This Row],[Customer_ID]],Customer[],3,FALSE)</f>
        <v>63</v>
      </c>
      <c r="O3" s="43" t="str">
        <f>VLOOKUP(Combined[[#This Row],[Customer_ID]],Customer[],4,FALSE)</f>
        <v>Female</v>
      </c>
      <c r="P3" s="43" t="str">
        <f>VLOOKUP(Combined[[#This Row],[Customer_ID]],Customer[],5,FALSE)</f>
        <v>Oneillfurt</v>
      </c>
      <c r="Q3" s="43" t="str">
        <f>VLOOKUP(Combined[[#This Row],[Customer_ID]],Customer[],6,FALSE)</f>
        <v>Vermont</v>
      </c>
      <c r="R3" s="43" t="str">
        <f>VLOOKUP(Combined[[#This Row],[Customer_ID]],Customer[],8,FALSE)</f>
        <v>Gold</v>
      </c>
      <c r="S3" s="43" t="str">
        <f>VLOOKUP(Combined[[#This Row],[Product_ID]],Product[],2,FALSE)</f>
        <v>Bluetooth Car Audio System</v>
      </c>
      <c r="T3" s="43" t="str">
        <f>VLOOKUP(Combined[[#This Row],[Product_ID]],Product[],3,FALSE)</f>
        <v>Electronics</v>
      </c>
      <c r="U3" s="43" t="str">
        <f>VLOOKUP(Combined[[#This Row],[Product_ID]],Product[],4,FALSE)</f>
        <v>Audio</v>
      </c>
      <c r="V3" s="43" t="str">
        <f>VLOOKUP(Combined[[#This Row],[Product_ID]],Product[],5,FALSE)</f>
        <v>Bruce-Bowen</v>
      </c>
      <c r="W3" s="43">
        <f>VLOOKUP(Combined[[#This Row],[Product_ID]],Product[],6,FALSE)</f>
        <v>403.71</v>
      </c>
      <c r="X3" s="43">
        <f>VLOOKUP(Combined[[#This Row],[Product_ID]],Product[],7,FALSE)</f>
        <v>159</v>
      </c>
      <c r="Y3" s="43" t="str">
        <f>_xlfn.XLOOKUP(Combined[[#This Row],[Store_ID]],Store[Store_ID],Store[Store_Name])</f>
        <v>Holloway Ltd</v>
      </c>
      <c r="Z3" s="43" t="str">
        <f>_xlfn.XLOOKUP(Combined[[#This Row],[Store_ID]],Store[Store_ID],Store[Region])</f>
        <v>North</v>
      </c>
      <c r="AA3" s="43" t="str">
        <f>_xlfn.XLOOKUP(Combined[[#This Row],[Store_ID]],Store[Store_ID],Store[City])</f>
        <v>Bensonhaven</v>
      </c>
      <c r="AB3" s="43" t="str">
        <f>_xlfn.XLOOKUP(Combined[[#This Row],[Store_ID]],Store[Store_ID],Store[Store_Type])</f>
        <v>Flagship</v>
      </c>
      <c r="AC3" s="43">
        <f>Combined[[#This Row],[Quantity]]*Combined[[#This Row],[Unit_Price]]</f>
        <v>313.40999999999997</v>
      </c>
      <c r="AD3" s="43">
        <f>Combined[[#This Row],[Gross_Sales]]*Combined[[#This Row],[Discount]]</f>
        <v>84.620699999999999</v>
      </c>
      <c r="AE3" s="43">
        <f>Combined[[#This Row],[Quantity]]*Combined[[#This Row],[cost]]</f>
        <v>1211.1299999999999</v>
      </c>
      <c r="AF3" s="43">
        <f>Combined[[#This Row],[Total_Amount]]-Combined[[#This Row],[Total_Cost]]</f>
        <v>-982.34069999999986</v>
      </c>
      <c r="AG3" s="43" t="str">
        <f>IF(Combined[[#This Row],[Age]]&lt;=25,"18-25",IF(Combined[[#This Row],[Age]]&lt;=35,"26-35",IF(Combined[[#This Row],[Age]]&lt;=45,"36-45",IF(Combined[[#This Row],[Age]]&lt;=55,"46-55","56-64"))))</f>
        <v>56-64</v>
      </c>
      <c r="AH3" s="43">
        <f>IF(Combined[[#This Row],[Total_Amount]]=0,0,Combined[[#This Row],[Profit]]/Combined[[#This Row],[Total_Amount]])</f>
        <v>-4.2936479109818508</v>
      </c>
    </row>
    <row r="4" spans="1:34">
      <c r="A4" s="43" t="s">
        <v>1827</v>
      </c>
      <c r="B4" s="46">
        <v>45446</v>
      </c>
      <c r="C4" s="43">
        <f t="shared" si="0"/>
        <v>2024</v>
      </c>
      <c r="D4" s="43" t="str">
        <f>TEXT(Combined[[#This Row],[Order_Date]],"MMM")</f>
        <v>Jun</v>
      </c>
      <c r="E4" s="43" t="s">
        <v>211</v>
      </c>
      <c r="F4" s="43" t="s">
        <v>1646</v>
      </c>
      <c r="G4" s="43" t="s">
        <v>1782</v>
      </c>
      <c r="H4" s="43">
        <v>4</v>
      </c>
      <c r="I4" s="43">
        <v>914.05</v>
      </c>
      <c r="J4" s="45">
        <v>0.25</v>
      </c>
      <c r="K4" s="43" t="s">
        <v>1824</v>
      </c>
      <c r="L4" s="43">
        <v>2742.15</v>
      </c>
      <c r="M4" s="43" t="str">
        <f>VLOOKUP(Combined[[#This Row],[Customer_ID]],Customer[],2,FALSE)</f>
        <v>Christopher Sutton</v>
      </c>
      <c r="N4" s="43">
        <f>VLOOKUP(Combined[[#This Row],[Customer_ID]],Customer[],3,FALSE)</f>
        <v>49</v>
      </c>
      <c r="O4" s="43" t="str">
        <f>VLOOKUP(Combined[[#This Row],[Customer_ID]],Customer[],4,FALSE)</f>
        <v>Female</v>
      </c>
      <c r="P4" s="43" t="str">
        <f>VLOOKUP(Combined[[#This Row],[Customer_ID]],Customer[],5,FALSE)</f>
        <v>Deborahberg</v>
      </c>
      <c r="Q4" s="43" t="str">
        <f>VLOOKUP(Combined[[#This Row],[Customer_ID]],Customer[],6,FALSE)</f>
        <v>Pennsylvania</v>
      </c>
      <c r="R4" s="43" t="str">
        <f>VLOOKUP(Combined[[#This Row],[Customer_ID]],Customer[],8,FALSE)</f>
        <v>Gold</v>
      </c>
      <c r="S4" s="43" t="str">
        <f>VLOOKUP(Combined[[#This Row],[Product_ID]],Product[],2,FALSE)</f>
        <v>Men's Roll-On Perfume</v>
      </c>
      <c r="T4" s="43" t="str">
        <f>VLOOKUP(Combined[[#This Row],[Product_ID]],Product[],3,FALSE)</f>
        <v>Beauty</v>
      </c>
      <c r="U4" s="43" t="str">
        <f>VLOOKUP(Combined[[#This Row],[Product_ID]],Product[],4,FALSE)</f>
        <v>Fragrance</v>
      </c>
      <c r="V4" s="43" t="str">
        <f>VLOOKUP(Combined[[#This Row],[Product_ID]],Product[],5,FALSE)</f>
        <v>Sullivan and Sons</v>
      </c>
      <c r="W4" s="43">
        <f>VLOOKUP(Combined[[#This Row],[Product_ID]],Product[],6,FALSE)</f>
        <v>43.29</v>
      </c>
      <c r="X4" s="43">
        <f>VLOOKUP(Combined[[#This Row],[Product_ID]],Product[],7,FALSE)</f>
        <v>267</v>
      </c>
      <c r="Y4" s="43" t="str">
        <f>_xlfn.XLOOKUP(Combined[[#This Row],[Store_ID]],Store[Store_ID],Store[Store_Name])</f>
        <v>Bean, Jones and Park</v>
      </c>
      <c r="Z4" s="43" t="str">
        <f>_xlfn.XLOOKUP(Combined[[#This Row],[Store_ID]],Store[Store_ID],Store[Region])</f>
        <v>West</v>
      </c>
      <c r="AA4" s="43" t="str">
        <f>_xlfn.XLOOKUP(Combined[[#This Row],[Store_ID]],Store[Store_ID],Store[City])</f>
        <v>Thompsonborough</v>
      </c>
      <c r="AB4" s="43" t="str">
        <f>_xlfn.XLOOKUP(Combined[[#This Row],[Store_ID]],Store[Store_ID],Store[Store_Type])</f>
        <v>Online</v>
      </c>
      <c r="AC4" s="43">
        <f>Combined[[#This Row],[Quantity]]*Combined[[#This Row],[Unit_Price]]</f>
        <v>3656.2</v>
      </c>
      <c r="AD4" s="43">
        <f>Combined[[#This Row],[Gross_Sales]]*Combined[[#This Row],[Discount]]</f>
        <v>914.05</v>
      </c>
      <c r="AE4" s="43">
        <f>Combined[[#This Row],[Quantity]]*Combined[[#This Row],[cost]]</f>
        <v>173.16</v>
      </c>
      <c r="AF4" s="43">
        <f>Combined[[#This Row],[Total_Amount]]-Combined[[#This Row],[Total_Cost]]</f>
        <v>2568.9900000000002</v>
      </c>
      <c r="AG4" s="43" t="str">
        <f>IF(Combined[[#This Row],[Age]]&lt;=25,"18-25",IF(Combined[[#This Row],[Age]]&lt;=35,"26-35",IF(Combined[[#This Row],[Age]]&lt;=45,"36-45",IF(Combined[[#This Row],[Age]]&lt;=55,"46-55","56-64"))))</f>
        <v>46-55</v>
      </c>
      <c r="AH4" s="43">
        <f>IF(Combined[[#This Row],[Total_Amount]]=0,0,Combined[[#This Row],[Profit]]/Combined[[#This Row],[Total_Amount]])</f>
        <v>0.93685246977736458</v>
      </c>
    </row>
    <row r="5" spans="1:34">
      <c r="A5" s="43" t="s">
        <v>1828</v>
      </c>
      <c r="B5" s="46">
        <v>45259</v>
      </c>
      <c r="C5" s="43">
        <f t="shared" si="0"/>
        <v>2023</v>
      </c>
      <c r="D5" s="43" t="str">
        <f>TEXT(Combined[[#This Row],[Order_Date]],"MMM")</f>
        <v>Nov</v>
      </c>
      <c r="E5" s="43" t="s">
        <v>1086</v>
      </c>
      <c r="F5" s="43" t="s">
        <v>1700</v>
      </c>
      <c r="G5" s="43" t="s">
        <v>1782</v>
      </c>
      <c r="H5" s="43">
        <v>1</v>
      </c>
      <c r="I5" s="43">
        <v>921.51</v>
      </c>
      <c r="J5" s="45">
        <v>0.16</v>
      </c>
      <c r="K5" s="43" t="s">
        <v>1829</v>
      </c>
      <c r="L5" s="43">
        <v>774.0684</v>
      </c>
      <c r="M5" s="43" t="str">
        <f>VLOOKUP(Combined[[#This Row],[Customer_ID]],Customer[],2,FALSE)</f>
        <v>John Jordan</v>
      </c>
      <c r="N5" s="43">
        <f>VLOOKUP(Combined[[#This Row],[Customer_ID]],Customer[],3,FALSE)</f>
        <v>58</v>
      </c>
      <c r="O5" s="43" t="str">
        <f>VLOOKUP(Combined[[#This Row],[Customer_ID]],Customer[],4,FALSE)</f>
        <v>Female</v>
      </c>
      <c r="P5" s="43" t="str">
        <f>VLOOKUP(Combined[[#This Row],[Customer_ID]],Customer[],5,FALSE)</f>
        <v>Port Crystalberg</v>
      </c>
      <c r="Q5" s="43" t="str">
        <f>VLOOKUP(Combined[[#This Row],[Customer_ID]],Customer[],6,FALSE)</f>
        <v>Tennessee</v>
      </c>
      <c r="R5" s="43" t="str">
        <f>VLOOKUP(Combined[[#This Row],[Customer_ID]],Customer[],8,FALSE)</f>
        <v>Platinum</v>
      </c>
      <c r="S5" s="43" t="str">
        <f>VLOOKUP(Combined[[#This Row],[Product_ID]],Product[],2,FALSE)</f>
        <v>Wireless Mouse</v>
      </c>
      <c r="T5" s="43" t="str">
        <f>VLOOKUP(Combined[[#This Row],[Product_ID]],Product[],3,FALSE)</f>
        <v>Electronics</v>
      </c>
      <c r="U5" s="43" t="str">
        <f>VLOOKUP(Combined[[#This Row],[Product_ID]],Product[],4,FALSE)</f>
        <v>Computer</v>
      </c>
      <c r="V5" s="43" t="str">
        <f>VLOOKUP(Combined[[#This Row],[Product_ID]],Product[],5,FALSE)</f>
        <v>Larson Ltd</v>
      </c>
      <c r="W5" s="43">
        <f>VLOOKUP(Combined[[#This Row],[Product_ID]],Product[],6,FALSE)</f>
        <v>392.89</v>
      </c>
      <c r="X5" s="43">
        <f>VLOOKUP(Combined[[#This Row],[Product_ID]],Product[],7,FALSE)</f>
        <v>320</v>
      </c>
      <c r="Y5" s="43" t="str">
        <f>_xlfn.XLOOKUP(Combined[[#This Row],[Store_ID]],Store[Store_ID],Store[Store_Name])</f>
        <v>Bean, Jones and Park</v>
      </c>
      <c r="Z5" s="43" t="str">
        <f>_xlfn.XLOOKUP(Combined[[#This Row],[Store_ID]],Store[Store_ID],Store[Region])</f>
        <v>West</v>
      </c>
      <c r="AA5" s="43" t="str">
        <f>_xlfn.XLOOKUP(Combined[[#This Row],[Store_ID]],Store[Store_ID],Store[City])</f>
        <v>Thompsonborough</v>
      </c>
      <c r="AB5" s="43" t="str">
        <f>_xlfn.XLOOKUP(Combined[[#This Row],[Store_ID]],Store[Store_ID],Store[Store_Type])</f>
        <v>Online</v>
      </c>
      <c r="AC5" s="43">
        <f>Combined[[#This Row],[Quantity]]*Combined[[#This Row],[Unit_Price]]</f>
        <v>921.51</v>
      </c>
      <c r="AD5" s="43">
        <f>Combined[[#This Row],[Gross_Sales]]*Combined[[#This Row],[Discount]]</f>
        <v>147.44159999999999</v>
      </c>
      <c r="AE5" s="43">
        <f>Combined[[#This Row],[Quantity]]*Combined[[#This Row],[cost]]</f>
        <v>392.89</v>
      </c>
      <c r="AF5" s="43">
        <f>Combined[[#This Row],[Total_Amount]]-Combined[[#This Row],[Total_Cost]]</f>
        <v>381.17840000000001</v>
      </c>
      <c r="AG5" s="43" t="str">
        <f>IF(Combined[[#This Row],[Age]]&lt;=25,"18-25",IF(Combined[[#This Row],[Age]]&lt;=35,"26-35",IF(Combined[[#This Row],[Age]]&lt;=45,"36-45",IF(Combined[[#This Row],[Age]]&lt;=55,"46-55","56-64"))))</f>
        <v>56-64</v>
      </c>
      <c r="AH5" s="43">
        <f>IF(Combined[[#This Row],[Total_Amount]]=0,0,Combined[[#This Row],[Profit]]/Combined[[#This Row],[Total_Amount]])</f>
        <v>0.49243503545681494</v>
      </c>
    </row>
    <row r="6" spans="1:34">
      <c r="A6" s="43" t="s">
        <v>1830</v>
      </c>
      <c r="B6" s="46">
        <v>45297</v>
      </c>
      <c r="C6" s="43">
        <f t="shared" si="0"/>
        <v>2024</v>
      </c>
      <c r="D6" s="43" t="str">
        <f>TEXT(Combined[[#This Row],[Order_Date]],"MMM")</f>
        <v>Jan</v>
      </c>
      <c r="E6" s="43" t="s">
        <v>1516</v>
      </c>
      <c r="F6" s="43" t="s">
        <v>1666</v>
      </c>
      <c r="G6" s="43" t="s">
        <v>1773</v>
      </c>
      <c r="H6" s="43">
        <v>3</v>
      </c>
      <c r="I6" s="43">
        <v>745.3</v>
      </c>
      <c r="J6" s="45">
        <v>0.18</v>
      </c>
      <c r="K6" s="43" t="s">
        <v>1824</v>
      </c>
      <c r="L6" s="43">
        <v>1833.4380000000001</v>
      </c>
      <c r="M6" s="43" t="str">
        <f>VLOOKUP(Combined[[#This Row],[Customer_ID]],Customer[],2,FALSE)</f>
        <v>Amanda Powell</v>
      </c>
      <c r="N6" s="43">
        <f>VLOOKUP(Combined[[#This Row],[Customer_ID]],Customer[],3,FALSE)</f>
        <v>28</v>
      </c>
      <c r="O6" s="43" t="str">
        <f>VLOOKUP(Combined[[#This Row],[Customer_ID]],Customer[],4,FALSE)</f>
        <v>Male</v>
      </c>
      <c r="P6" s="43" t="str">
        <f>VLOOKUP(Combined[[#This Row],[Customer_ID]],Customer[],5,FALSE)</f>
        <v>South William</v>
      </c>
      <c r="Q6" s="43" t="str">
        <f>VLOOKUP(Combined[[#This Row],[Customer_ID]],Customer[],6,FALSE)</f>
        <v>Alabama</v>
      </c>
      <c r="R6" s="43" t="str">
        <f>VLOOKUP(Combined[[#This Row],[Customer_ID]],Customer[],8,FALSE)</f>
        <v>Silver</v>
      </c>
      <c r="S6" s="43" t="str">
        <f>VLOOKUP(Combined[[#This Row],[Product_ID]],Product[],2,FALSE)</f>
        <v>Men's Hair Styling Gel</v>
      </c>
      <c r="T6" s="43" t="str">
        <f>VLOOKUP(Combined[[#This Row],[Product_ID]],Product[],3,FALSE)</f>
        <v>Beauty</v>
      </c>
      <c r="U6" s="43" t="str">
        <f>VLOOKUP(Combined[[#This Row],[Product_ID]],Product[],4,FALSE)</f>
        <v>Haircare</v>
      </c>
      <c r="V6" s="43" t="str">
        <f>VLOOKUP(Combined[[#This Row],[Product_ID]],Product[],5,FALSE)</f>
        <v>Cline-Mccarthy</v>
      </c>
      <c r="W6" s="43">
        <f>VLOOKUP(Combined[[#This Row],[Product_ID]],Product[],6,FALSE)</f>
        <v>17.309999999999999</v>
      </c>
      <c r="X6" s="43">
        <f>VLOOKUP(Combined[[#This Row],[Product_ID]],Product[],7,FALSE)</f>
        <v>399</v>
      </c>
      <c r="Y6" s="43" t="str">
        <f>_xlfn.XLOOKUP(Combined[[#This Row],[Store_ID]],Store[Store_ID],Store[Store_Name])</f>
        <v>Gray Ltd</v>
      </c>
      <c r="Z6" s="43" t="str">
        <f>_xlfn.XLOOKUP(Combined[[#This Row],[Store_ID]],Store[Store_ID],Store[Region])</f>
        <v>North</v>
      </c>
      <c r="AA6" s="43" t="str">
        <f>_xlfn.XLOOKUP(Combined[[#This Row],[Store_ID]],Store[Store_ID],Store[City])</f>
        <v>New Michaelchester</v>
      </c>
      <c r="AB6" s="43" t="str">
        <f>_xlfn.XLOOKUP(Combined[[#This Row],[Store_ID]],Store[Store_ID],Store[Store_Type])</f>
        <v>Outlet</v>
      </c>
      <c r="AC6" s="43">
        <f>Combined[[#This Row],[Quantity]]*Combined[[#This Row],[Unit_Price]]</f>
        <v>2235.8999999999996</v>
      </c>
      <c r="AD6" s="43">
        <f>Combined[[#This Row],[Gross_Sales]]*Combined[[#This Row],[Discount]]</f>
        <v>402.46199999999993</v>
      </c>
      <c r="AE6" s="43">
        <f>Combined[[#This Row],[Quantity]]*Combined[[#This Row],[cost]]</f>
        <v>51.929999999999993</v>
      </c>
      <c r="AF6" s="43">
        <f>Combined[[#This Row],[Total_Amount]]-Combined[[#This Row],[Total_Cost]]</f>
        <v>1781.508</v>
      </c>
      <c r="AG6" s="43" t="str">
        <f>IF(Combined[[#This Row],[Age]]&lt;=25,"18-25",IF(Combined[[#This Row],[Age]]&lt;=35,"26-35",IF(Combined[[#This Row],[Age]]&lt;=45,"36-45",IF(Combined[[#This Row],[Age]]&lt;=55,"46-55","56-64"))))</f>
        <v>26-35</v>
      </c>
      <c r="AH6" s="43">
        <f>IF(Combined[[#This Row],[Total_Amount]]=0,0,Combined[[#This Row],[Profit]]/Combined[[#This Row],[Total_Amount]])</f>
        <v>0.9716761624881779</v>
      </c>
    </row>
    <row r="7" spans="1:34">
      <c r="A7" s="43" t="s">
        <v>1831</v>
      </c>
      <c r="B7" s="46">
        <v>45499</v>
      </c>
      <c r="C7" s="43">
        <f t="shared" si="0"/>
        <v>2024</v>
      </c>
      <c r="D7" s="43" t="str">
        <f>TEXT(Combined[[#This Row],[Order_Date]],"MMM")</f>
        <v>Jul</v>
      </c>
      <c r="E7" s="43" t="s">
        <v>405</v>
      </c>
      <c r="F7" s="43" t="s">
        <v>1578</v>
      </c>
      <c r="G7" s="43" t="s">
        <v>1779</v>
      </c>
      <c r="H7" s="43">
        <v>3</v>
      </c>
      <c r="I7" s="43">
        <v>147.01</v>
      </c>
      <c r="J7" s="45">
        <v>0.19</v>
      </c>
      <c r="K7" s="43" t="s">
        <v>1829</v>
      </c>
      <c r="L7" s="43">
        <v>357.23430000000002</v>
      </c>
      <c r="M7" s="43" t="str">
        <f>VLOOKUP(Combined[[#This Row],[Customer_ID]],Customer[],2,FALSE)</f>
        <v>Anthony Phillips</v>
      </c>
      <c r="N7" s="43">
        <f>VLOOKUP(Combined[[#This Row],[Customer_ID]],Customer[],3,FALSE)</f>
        <v>18</v>
      </c>
      <c r="O7" s="43" t="str">
        <f>VLOOKUP(Combined[[#This Row],[Customer_ID]],Customer[],4,FALSE)</f>
        <v>Female</v>
      </c>
      <c r="P7" s="43" t="str">
        <f>VLOOKUP(Combined[[#This Row],[Customer_ID]],Customer[],5,FALSE)</f>
        <v>North Davidport</v>
      </c>
      <c r="Q7" s="43" t="str">
        <f>VLOOKUP(Combined[[#This Row],[Customer_ID]],Customer[],6,FALSE)</f>
        <v>Rhode Island</v>
      </c>
      <c r="R7" s="43" t="str">
        <f>VLOOKUP(Combined[[#This Row],[Customer_ID]],Customer[],8,FALSE)</f>
        <v>Platinum</v>
      </c>
      <c r="S7" s="43" t="str">
        <f>VLOOKUP(Combined[[#This Row],[Product_ID]],Product[],2,FALSE)</f>
        <v>4K Home Projector</v>
      </c>
      <c r="T7" s="43" t="str">
        <f>VLOOKUP(Combined[[#This Row],[Product_ID]],Product[],3,FALSE)</f>
        <v>Electronics</v>
      </c>
      <c r="U7" s="43" t="str">
        <f>VLOOKUP(Combined[[#This Row],[Product_ID]],Product[],4,FALSE)</f>
        <v>Appliances</v>
      </c>
      <c r="V7" s="43" t="str">
        <f>VLOOKUP(Combined[[#This Row],[Product_ID]],Product[],5,FALSE)</f>
        <v>Thomas LLC</v>
      </c>
      <c r="W7" s="43">
        <f>VLOOKUP(Combined[[#This Row],[Product_ID]],Product[],6,FALSE)</f>
        <v>465.34</v>
      </c>
      <c r="X7" s="43">
        <f>VLOOKUP(Combined[[#This Row],[Product_ID]],Product[],7,FALSE)</f>
        <v>301</v>
      </c>
      <c r="Y7" s="43" t="str">
        <f>_xlfn.XLOOKUP(Combined[[#This Row],[Store_ID]],Store[Store_ID],Store[Store_Name])</f>
        <v>Martinez-Mullins</v>
      </c>
      <c r="Z7" s="43" t="str">
        <f>_xlfn.XLOOKUP(Combined[[#This Row],[Store_ID]],Store[Store_ID],Store[Region])</f>
        <v>South</v>
      </c>
      <c r="AA7" s="43" t="str">
        <f>_xlfn.XLOOKUP(Combined[[#This Row],[Store_ID]],Store[Store_ID],Store[City])</f>
        <v>Williamsfurt</v>
      </c>
      <c r="AB7" s="43" t="str">
        <f>_xlfn.XLOOKUP(Combined[[#This Row],[Store_ID]],Store[Store_ID],Store[Store_Type])</f>
        <v>Online</v>
      </c>
      <c r="AC7" s="43">
        <f>Combined[[#This Row],[Quantity]]*Combined[[#This Row],[Unit_Price]]</f>
        <v>441.03</v>
      </c>
      <c r="AD7" s="43">
        <f>Combined[[#This Row],[Gross_Sales]]*Combined[[#This Row],[Discount]]</f>
        <v>83.795699999999997</v>
      </c>
      <c r="AE7" s="43">
        <f>Combined[[#This Row],[Quantity]]*Combined[[#This Row],[cost]]</f>
        <v>1396.02</v>
      </c>
      <c r="AF7" s="43">
        <f>Combined[[#This Row],[Total_Amount]]-Combined[[#This Row],[Total_Cost]]</f>
        <v>-1038.7856999999999</v>
      </c>
      <c r="AG7" s="43" t="str">
        <f>IF(Combined[[#This Row],[Age]]&lt;=25,"18-25",IF(Combined[[#This Row],[Age]]&lt;=35,"26-35",IF(Combined[[#This Row],[Age]]&lt;=45,"36-45",IF(Combined[[#This Row],[Age]]&lt;=55,"46-55","56-64"))))</f>
        <v>18-25</v>
      </c>
      <c r="AH7" s="43">
        <f>IF(Combined[[#This Row],[Total_Amount]]=0,0,Combined[[#This Row],[Profit]]/Combined[[#This Row],[Total_Amount]])</f>
        <v>-2.9078554326950123</v>
      </c>
    </row>
    <row r="8" spans="1:34">
      <c r="A8" s="43" t="s">
        <v>1832</v>
      </c>
      <c r="B8" s="46">
        <v>45850</v>
      </c>
      <c r="C8" s="43">
        <f t="shared" si="0"/>
        <v>2025</v>
      </c>
      <c r="D8" s="43" t="str">
        <f>TEXT(Combined[[#This Row],[Order_Date]],"MMM")</f>
        <v>Jul</v>
      </c>
      <c r="E8" s="43" t="s">
        <v>75</v>
      </c>
      <c r="F8" s="43" t="s">
        <v>1660</v>
      </c>
      <c r="G8" s="43" t="s">
        <v>1769</v>
      </c>
      <c r="H8" s="43">
        <v>2</v>
      </c>
      <c r="I8" s="43">
        <v>785.31</v>
      </c>
      <c r="J8" s="45">
        <v>0.15</v>
      </c>
      <c r="K8" s="43" t="s">
        <v>1826</v>
      </c>
      <c r="L8" s="43">
        <v>1335.027</v>
      </c>
      <c r="M8" s="43" t="str">
        <f>VLOOKUP(Combined[[#This Row],[Customer_ID]],Customer[],2,FALSE)</f>
        <v>John Scott</v>
      </c>
      <c r="N8" s="43">
        <f>VLOOKUP(Combined[[#This Row],[Customer_ID]],Customer[],3,FALSE)</f>
        <v>24</v>
      </c>
      <c r="O8" s="43" t="str">
        <f>VLOOKUP(Combined[[#This Row],[Customer_ID]],Customer[],4,FALSE)</f>
        <v>Female</v>
      </c>
      <c r="P8" s="43" t="str">
        <f>VLOOKUP(Combined[[#This Row],[Customer_ID]],Customer[],5,FALSE)</f>
        <v>South Christopher</v>
      </c>
      <c r="Q8" s="43" t="str">
        <f>VLOOKUP(Combined[[#This Row],[Customer_ID]],Customer[],6,FALSE)</f>
        <v>Pennsylvania</v>
      </c>
      <c r="R8" s="43" t="str">
        <f>VLOOKUP(Combined[[#This Row],[Customer_ID]],Customer[],8,FALSE)</f>
        <v>Bronze</v>
      </c>
      <c r="S8" s="43" t="str">
        <f>VLOOKUP(Combined[[#This Row],[Product_ID]],Product[],2,FALSE)</f>
        <v>Premium Blanket Throw</v>
      </c>
      <c r="T8" s="43" t="str">
        <f>VLOOKUP(Combined[[#This Row],[Product_ID]],Product[],3,FALSE)</f>
        <v>Home</v>
      </c>
      <c r="U8" s="43" t="str">
        <f>VLOOKUP(Combined[[#This Row],[Product_ID]],Product[],4,FALSE)</f>
        <v>Decor</v>
      </c>
      <c r="V8" s="43" t="str">
        <f>VLOOKUP(Combined[[#This Row],[Product_ID]],Product[],5,FALSE)</f>
        <v>Hernandez, Kennedy and Porter</v>
      </c>
      <c r="W8" s="43">
        <f>VLOOKUP(Combined[[#This Row],[Product_ID]],Product[],6,FALSE)</f>
        <v>461.47</v>
      </c>
      <c r="X8" s="43">
        <f>VLOOKUP(Combined[[#This Row],[Product_ID]],Product[],7,FALSE)</f>
        <v>190</v>
      </c>
      <c r="Y8" s="43" t="str">
        <f>_xlfn.XLOOKUP(Combined[[#This Row],[Store_ID]],Store[Store_ID],Store[Store_Name])</f>
        <v>Alexander Group</v>
      </c>
      <c r="Z8" s="43" t="str">
        <f>_xlfn.XLOOKUP(Combined[[#This Row],[Store_ID]],Store[Store_ID],Store[Region])</f>
        <v>South</v>
      </c>
      <c r="AA8" s="43" t="str">
        <f>_xlfn.XLOOKUP(Combined[[#This Row],[Store_ID]],Store[Store_ID],Store[City])</f>
        <v>Port Sharon</v>
      </c>
      <c r="AB8" s="43" t="str">
        <f>_xlfn.XLOOKUP(Combined[[#This Row],[Store_ID]],Store[Store_ID],Store[Store_Type])</f>
        <v>Online</v>
      </c>
      <c r="AC8" s="43">
        <f>Combined[[#This Row],[Quantity]]*Combined[[#This Row],[Unit_Price]]</f>
        <v>1570.62</v>
      </c>
      <c r="AD8" s="43">
        <f>Combined[[#This Row],[Gross_Sales]]*Combined[[#This Row],[Discount]]</f>
        <v>235.59299999999996</v>
      </c>
      <c r="AE8" s="43">
        <f>Combined[[#This Row],[Quantity]]*Combined[[#This Row],[cost]]</f>
        <v>922.94</v>
      </c>
      <c r="AF8" s="43">
        <f>Combined[[#This Row],[Total_Amount]]-Combined[[#This Row],[Total_Cost]]</f>
        <v>412.08699999999999</v>
      </c>
      <c r="AG8" s="43" t="str">
        <f>IF(Combined[[#This Row],[Age]]&lt;=25,"18-25",IF(Combined[[#This Row],[Age]]&lt;=35,"26-35",IF(Combined[[#This Row],[Age]]&lt;=45,"36-45",IF(Combined[[#This Row],[Age]]&lt;=55,"46-55","56-64"))))</f>
        <v>18-25</v>
      </c>
      <c r="AH8" s="43">
        <f>IF(Combined[[#This Row],[Total_Amount]]=0,0,Combined[[#This Row],[Profit]]/Combined[[#This Row],[Total_Amount]])</f>
        <v>0.30867315792115063</v>
      </c>
    </row>
    <row r="9" spans="1:34">
      <c r="A9" s="43" t="s">
        <v>1833</v>
      </c>
      <c r="B9" s="46">
        <v>45248</v>
      </c>
      <c r="C9" s="43">
        <f t="shared" si="0"/>
        <v>2023</v>
      </c>
      <c r="D9" s="43" t="str">
        <f>TEXT(Combined[[#This Row],[Order_Date]],"MMM")</f>
        <v>Nov</v>
      </c>
      <c r="E9" s="43" t="s">
        <v>511</v>
      </c>
      <c r="F9" s="43" t="s">
        <v>1688</v>
      </c>
      <c r="G9" s="43" t="s">
        <v>1782</v>
      </c>
      <c r="H9" s="43">
        <v>4</v>
      </c>
      <c r="I9" s="43">
        <v>342.39</v>
      </c>
      <c r="J9" s="45">
        <v>0.23</v>
      </c>
      <c r="K9" s="43" t="s">
        <v>1826</v>
      </c>
      <c r="L9" s="43">
        <v>1054.5612000000001</v>
      </c>
      <c r="M9" s="43" t="str">
        <f>VLOOKUP(Combined[[#This Row],[Customer_ID]],Customer[],2,FALSE)</f>
        <v>Patrick Roberts</v>
      </c>
      <c r="N9" s="43">
        <f>VLOOKUP(Combined[[#This Row],[Customer_ID]],Customer[],3,FALSE)</f>
        <v>41</v>
      </c>
      <c r="O9" s="43" t="str">
        <f>VLOOKUP(Combined[[#This Row],[Customer_ID]],Customer[],4,FALSE)</f>
        <v>Female</v>
      </c>
      <c r="P9" s="43" t="str">
        <f>VLOOKUP(Combined[[#This Row],[Customer_ID]],Customer[],5,FALSE)</f>
        <v>Jaredville</v>
      </c>
      <c r="Q9" s="43" t="str">
        <f>VLOOKUP(Combined[[#This Row],[Customer_ID]],Customer[],6,FALSE)</f>
        <v>Missouri</v>
      </c>
      <c r="R9" s="43" t="str">
        <f>VLOOKUP(Combined[[#This Row],[Customer_ID]],Customer[],8,FALSE)</f>
        <v>Platinum</v>
      </c>
      <c r="S9" s="43" t="str">
        <f>VLOOKUP(Combined[[#This Row],[Product_ID]],Product[],2,FALSE)</f>
        <v>Kitchen Storage Rack</v>
      </c>
      <c r="T9" s="43" t="str">
        <f>VLOOKUP(Combined[[#This Row],[Product_ID]],Product[],3,FALSE)</f>
        <v>Home</v>
      </c>
      <c r="U9" s="43" t="str">
        <f>VLOOKUP(Combined[[#This Row],[Product_ID]],Product[],4,FALSE)</f>
        <v>Storage</v>
      </c>
      <c r="V9" s="43" t="str">
        <f>VLOOKUP(Combined[[#This Row],[Product_ID]],Product[],5,FALSE)</f>
        <v>Duran Group</v>
      </c>
      <c r="W9" s="43">
        <f>VLOOKUP(Combined[[#This Row],[Product_ID]],Product[],6,FALSE)</f>
        <v>138.05000000000001</v>
      </c>
      <c r="X9" s="43">
        <f>VLOOKUP(Combined[[#This Row],[Product_ID]],Product[],7,FALSE)</f>
        <v>89</v>
      </c>
      <c r="Y9" s="43" t="str">
        <f>_xlfn.XLOOKUP(Combined[[#This Row],[Store_ID]],Store[Store_ID],Store[Store_Name])</f>
        <v>Bean, Jones and Park</v>
      </c>
      <c r="Z9" s="43" t="str">
        <f>_xlfn.XLOOKUP(Combined[[#This Row],[Store_ID]],Store[Store_ID],Store[Region])</f>
        <v>West</v>
      </c>
      <c r="AA9" s="43" t="str">
        <f>_xlfn.XLOOKUP(Combined[[#This Row],[Store_ID]],Store[Store_ID],Store[City])</f>
        <v>Thompsonborough</v>
      </c>
      <c r="AB9" s="43" t="str">
        <f>_xlfn.XLOOKUP(Combined[[#This Row],[Store_ID]],Store[Store_ID],Store[Store_Type])</f>
        <v>Online</v>
      </c>
      <c r="AC9" s="43">
        <f>Combined[[#This Row],[Quantity]]*Combined[[#This Row],[Unit_Price]]</f>
        <v>1369.56</v>
      </c>
      <c r="AD9" s="43">
        <f>Combined[[#This Row],[Gross_Sales]]*Combined[[#This Row],[Discount]]</f>
        <v>314.99880000000002</v>
      </c>
      <c r="AE9" s="43">
        <f>Combined[[#This Row],[Quantity]]*Combined[[#This Row],[cost]]</f>
        <v>552.20000000000005</v>
      </c>
      <c r="AF9" s="43">
        <f>Combined[[#This Row],[Total_Amount]]-Combined[[#This Row],[Total_Cost]]</f>
        <v>502.36120000000005</v>
      </c>
      <c r="AG9" s="43" t="str">
        <f>IF(Combined[[#This Row],[Age]]&lt;=25,"18-25",IF(Combined[[#This Row],[Age]]&lt;=35,"26-35",IF(Combined[[#This Row],[Age]]&lt;=45,"36-45",IF(Combined[[#This Row],[Age]]&lt;=55,"46-55","56-64"))))</f>
        <v>36-45</v>
      </c>
      <c r="AH9" s="43">
        <f>IF(Combined[[#This Row],[Total_Amount]]=0,0,Combined[[#This Row],[Profit]]/Combined[[#This Row],[Total_Amount]])</f>
        <v>0.47636988730478613</v>
      </c>
    </row>
    <row r="10" spans="1:34">
      <c r="A10" s="43" t="s">
        <v>1834</v>
      </c>
      <c r="B10" s="46">
        <v>45781</v>
      </c>
      <c r="C10" s="43">
        <f t="shared" si="0"/>
        <v>2025</v>
      </c>
      <c r="D10" s="43" t="str">
        <f>TEXT(Combined[[#This Row],[Order_Date]],"MMM")</f>
        <v>May</v>
      </c>
      <c r="E10" s="43" t="s">
        <v>616</v>
      </c>
      <c r="F10" s="43" t="s">
        <v>1746</v>
      </c>
      <c r="G10" s="43" t="s">
        <v>1773</v>
      </c>
      <c r="H10" s="43">
        <v>3</v>
      </c>
      <c r="I10" s="43">
        <v>448.25</v>
      </c>
      <c r="J10" s="45">
        <v>7.0000000000000007E-2</v>
      </c>
      <c r="K10" s="43" t="s">
        <v>1826</v>
      </c>
      <c r="L10" s="43">
        <v>1250.6175000000001</v>
      </c>
      <c r="M10" s="43" t="str">
        <f>VLOOKUP(Combined[[#This Row],[Customer_ID]],Customer[],2,FALSE)</f>
        <v>Dr. Suzanne Bullock</v>
      </c>
      <c r="N10" s="43">
        <f>VLOOKUP(Combined[[#This Row],[Customer_ID]],Customer[],3,FALSE)</f>
        <v>60</v>
      </c>
      <c r="O10" s="43" t="str">
        <f>VLOOKUP(Combined[[#This Row],[Customer_ID]],Customer[],4,FALSE)</f>
        <v>Female</v>
      </c>
      <c r="P10" s="43" t="str">
        <f>VLOOKUP(Combined[[#This Row],[Customer_ID]],Customer[],5,FALSE)</f>
        <v>Lake Blaketon</v>
      </c>
      <c r="Q10" s="43" t="str">
        <f>VLOOKUP(Combined[[#This Row],[Customer_ID]],Customer[],6,FALSE)</f>
        <v>Alabama</v>
      </c>
      <c r="R10" s="43" t="str">
        <f>VLOOKUP(Combined[[#This Row],[Customer_ID]],Customer[],8,FALSE)</f>
        <v>Platinum</v>
      </c>
      <c r="S10" s="43" t="str">
        <f>VLOOKUP(Combined[[#This Row],[Product_ID]],Product[],2,FALSE)</f>
        <v>Stainless Steel Cookware Set</v>
      </c>
      <c r="T10" s="43" t="str">
        <f>VLOOKUP(Combined[[#This Row],[Product_ID]],Product[],3,FALSE)</f>
        <v>Home</v>
      </c>
      <c r="U10" s="43" t="str">
        <f>VLOOKUP(Combined[[#This Row],[Product_ID]],Product[],4,FALSE)</f>
        <v>Kitchen</v>
      </c>
      <c r="V10" s="43" t="str">
        <f>VLOOKUP(Combined[[#This Row],[Product_ID]],Product[],5,FALSE)</f>
        <v>Campbell Ltd</v>
      </c>
      <c r="W10" s="43">
        <f>VLOOKUP(Combined[[#This Row],[Product_ID]],Product[],6,FALSE)</f>
        <v>201.41</v>
      </c>
      <c r="X10" s="43">
        <f>VLOOKUP(Combined[[#This Row],[Product_ID]],Product[],7,FALSE)</f>
        <v>146</v>
      </c>
      <c r="Y10" s="43" t="str">
        <f>_xlfn.XLOOKUP(Combined[[#This Row],[Store_ID]],Store[Store_ID],Store[Store_Name])</f>
        <v>Gray Ltd</v>
      </c>
      <c r="Z10" s="43" t="str">
        <f>_xlfn.XLOOKUP(Combined[[#This Row],[Store_ID]],Store[Store_ID],Store[Region])</f>
        <v>North</v>
      </c>
      <c r="AA10" s="43" t="str">
        <f>_xlfn.XLOOKUP(Combined[[#This Row],[Store_ID]],Store[Store_ID],Store[City])</f>
        <v>New Michaelchester</v>
      </c>
      <c r="AB10" s="43" t="str">
        <f>_xlfn.XLOOKUP(Combined[[#This Row],[Store_ID]],Store[Store_ID],Store[Store_Type])</f>
        <v>Outlet</v>
      </c>
      <c r="AC10" s="43">
        <f>Combined[[#This Row],[Quantity]]*Combined[[#This Row],[Unit_Price]]</f>
        <v>1344.75</v>
      </c>
      <c r="AD10" s="43">
        <f>Combined[[#This Row],[Gross_Sales]]*Combined[[#This Row],[Discount]]</f>
        <v>94.132500000000007</v>
      </c>
      <c r="AE10" s="43">
        <f>Combined[[#This Row],[Quantity]]*Combined[[#This Row],[cost]]</f>
        <v>604.23</v>
      </c>
      <c r="AF10" s="43">
        <f>Combined[[#This Row],[Total_Amount]]-Combined[[#This Row],[Total_Cost]]</f>
        <v>646.38750000000005</v>
      </c>
      <c r="AG10" s="43" t="str">
        <f>IF(Combined[[#This Row],[Age]]&lt;=25,"18-25",IF(Combined[[#This Row],[Age]]&lt;=35,"26-35",IF(Combined[[#This Row],[Age]]&lt;=45,"36-45",IF(Combined[[#This Row],[Age]]&lt;=55,"46-55","56-64"))))</f>
        <v>56-64</v>
      </c>
      <c r="AH10" s="43">
        <f>IF(Combined[[#This Row],[Total_Amount]]=0,0,Combined[[#This Row],[Profit]]/Combined[[#This Row],[Total_Amount]])</f>
        <v>0.51685467379114713</v>
      </c>
    </row>
    <row r="11" spans="1:34">
      <c r="A11" s="43" t="s">
        <v>1835</v>
      </c>
      <c r="B11" s="46">
        <v>45869</v>
      </c>
      <c r="C11" s="43">
        <f t="shared" si="0"/>
        <v>2025</v>
      </c>
      <c r="D11" s="43" t="str">
        <f>TEXT(Combined[[#This Row],[Order_Date]],"MMM")</f>
        <v>Jul</v>
      </c>
      <c r="E11" s="43" t="s">
        <v>1431</v>
      </c>
      <c r="F11" s="43" t="s">
        <v>1614</v>
      </c>
      <c r="G11" s="43" t="s">
        <v>1752</v>
      </c>
      <c r="H11" s="43">
        <v>2</v>
      </c>
      <c r="I11" s="43">
        <v>873.17</v>
      </c>
      <c r="J11" s="45">
        <v>0.23</v>
      </c>
      <c r="K11" s="43" t="s">
        <v>1826</v>
      </c>
      <c r="L11" s="43">
        <v>1344.6818000000001</v>
      </c>
      <c r="M11" s="43" t="str">
        <f>VLOOKUP(Combined[[#This Row],[Customer_ID]],Customer[],2,FALSE)</f>
        <v>David Pierce</v>
      </c>
      <c r="N11" s="43">
        <f>VLOOKUP(Combined[[#This Row],[Customer_ID]],Customer[],3,FALSE)</f>
        <v>45</v>
      </c>
      <c r="O11" s="43" t="str">
        <f>VLOOKUP(Combined[[#This Row],[Customer_ID]],Customer[],4,FALSE)</f>
        <v>Female</v>
      </c>
      <c r="P11" s="43" t="str">
        <f>VLOOKUP(Combined[[#This Row],[Customer_ID]],Customer[],5,FALSE)</f>
        <v>Grayland</v>
      </c>
      <c r="Q11" s="43" t="str">
        <f>VLOOKUP(Combined[[#This Row],[Customer_ID]],Customer[],6,FALSE)</f>
        <v>Washington</v>
      </c>
      <c r="R11" s="43" t="str">
        <f>VLOOKUP(Combined[[#This Row],[Customer_ID]],Customer[],8,FALSE)</f>
        <v>Platinum</v>
      </c>
      <c r="S11" s="43" t="str">
        <f>VLOOKUP(Combined[[#This Row],[Product_ID]],Product[],2,FALSE)</f>
        <v>Modern Wall Clock</v>
      </c>
      <c r="T11" s="43" t="str">
        <f>VLOOKUP(Combined[[#This Row],[Product_ID]],Product[],3,FALSE)</f>
        <v>Home</v>
      </c>
      <c r="U11" s="43" t="str">
        <f>VLOOKUP(Combined[[#This Row],[Product_ID]],Product[],4,FALSE)</f>
        <v>Decor</v>
      </c>
      <c r="V11" s="43" t="str">
        <f>VLOOKUP(Combined[[#This Row],[Product_ID]],Product[],5,FALSE)</f>
        <v>Weiss-Watson</v>
      </c>
      <c r="W11" s="43">
        <f>VLOOKUP(Combined[[#This Row],[Product_ID]],Product[],6,FALSE)</f>
        <v>179.77</v>
      </c>
      <c r="X11" s="43">
        <f>VLOOKUP(Combined[[#This Row],[Product_ID]],Product[],7,FALSE)</f>
        <v>305</v>
      </c>
      <c r="Y11" s="43" t="str">
        <f>_xlfn.XLOOKUP(Combined[[#This Row],[Store_ID]],Store[Store_ID],Store[Store_Name])</f>
        <v>Rivera-Warner</v>
      </c>
      <c r="Z11" s="43" t="str">
        <f>_xlfn.XLOOKUP(Combined[[#This Row],[Store_ID]],Store[Store_ID],Store[Region])</f>
        <v>East</v>
      </c>
      <c r="AA11" s="43" t="str">
        <f>_xlfn.XLOOKUP(Combined[[#This Row],[Store_ID]],Store[Store_ID],Store[City])</f>
        <v>Washingtonfurt</v>
      </c>
      <c r="AB11" s="43" t="str">
        <f>_xlfn.XLOOKUP(Combined[[#This Row],[Store_ID]],Store[Store_ID],Store[Store_Type])</f>
        <v>Flagship</v>
      </c>
      <c r="AC11" s="43">
        <f>Combined[[#This Row],[Quantity]]*Combined[[#This Row],[Unit_Price]]</f>
        <v>1746.34</v>
      </c>
      <c r="AD11" s="43">
        <f>Combined[[#This Row],[Gross_Sales]]*Combined[[#This Row],[Discount]]</f>
        <v>401.65820000000002</v>
      </c>
      <c r="AE11" s="43">
        <f>Combined[[#This Row],[Quantity]]*Combined[[#This Row],[cost]]</f>
        <v>359.54</v>
      </c>
      <c r="AF11" s="43">
        <f>Combined[[#This Row],[Total_Amount]]-Combined[[#This Row],[Total_Cost]]</f>
        <v>985.1418000000001</v>
      </c>
      <c r="AG11" s="43" t="str">
        <f>IF(Combined[[#This Row],[Age]]&lt;=25,"18-25",IF(Combined[[#This Row],[Age]]&lt;=35,"26-35",IF(Combined[[#This Row],[Age]]&lt;=45,"36-45",IF(Combined[[#This Row],[Age]]&lt;=55,"46-55","56-64"))))</f>
        <v>36-45</v>
      </c>
      <c r="AH11" s="43">
        <f>IF(Combined[[#This Row],[Total_Amount]]=0,0,Combined[[#This Row],[Profit]]/Combined[[#This Row],[Total_Amount]])</f>
        <v>0.73262075830876872</v>
      </c>
    </row>
    <row r="12" spans="1:34">
      <c r="A12" s="43" t="s">
        <v>1836</v>
      </c>
      <c r="B12" s="46">
        <v>45335</v>
      </c>
      <c r="C12" s="43">
        <f t="shared" si="0"/>
        <v>2024</v>
      </c>
      <c r="D12" s="43" t="str">
        <f>TEXT(Combined[[#This Row],[Order_Date]],"MMM")</f>
        <v>Feb</v>
      </c>
      <c r="E12" s="43" t="s">
        <v>241</v>
      </c>
      <c r="F12" s="43" t="s">
        <v>1596</v>
      </c>
      <c r="G12" s="43" t="s">
        <v>1799</v>
      </c>
      <c r="H12" s="43">
        <v>1</v>
      </c>
      <c r="I12" s="43">
        <v>278.63</v>
      </c>
      <c r="J12" s="45">
        <v>7.0000000000000007E-2</v>
      </c>
      <c r="K12" s="43" t="s">
        <v>1824</v>
      </c>
      <c r="L12" s="43">
        <v>259.1259</v>
      </c>
      <c r="M12" s="43" t="str">
        <f>VLOOKUP(Combined[[#This Row],[Customer_ID]],Customer[],2,FALSE)</f>
        <v>Michael Thomas</v>
      </c>
      <c r="N12" s="43">
        <f>VLOOKUP(Combined[[#This Row],[Customer_ID]],Customer[],3,FALSE)</f>
        <v>21</v>
      </c>
      <c r="O12" s="43" t="str">
        <f>VLOOKUP(Combined[[#This Row],[Customer_ID]],Customer[],4,FALSE)</f>
        <v>Female</v>
      </c>
      <c r="P12" s="43" t="str">
        <f>VLOOKUP(Combined[[#This Row],[Customer_ID]],Customer[],5,FALSE)</f>
        <v>Woodmouth</v>
      </c>
      <c r="Q12" s="43" t="str">
        <f>VLOOKUP(Combined[[#This Row],[Customer_ID]],Customer[],6,FALSE)</f>
        <v>Nevada</v>
      </c>
      <c r="R12" s="43" t="str">
        <f>VLOOKUP(Combined[[#This Row],[Customer_ID]],Customer[],8,FALSE)</f>
        <v>Silver</v>
      </c>
      <c r="S12" s="43" t="str">
        <f>VLOOKUP(Combined[[#This Row],[Product_ID]],Product[],2,FALSE)</f>
        <v>Foldable Camping Chair</v>
      </c>
      <c r="T12" s="43" t="str">
        <f>VLOOKUP(Combined[[#This Row],[Product_ID]],Product[],3,FALSE)</f>
        <v>Sports</v>
      </c>
      <c r="U12" s="43" t="str">
        <f>VLOOKUP(Combined[[#This Row],[Product_ID]],Product[],4,FALSE)</f>
        <v>Outdoor</v>
      </c>
      <c r="V12" s="43" t="str">
        <f>VLOOKUP(Combined[[#This Row],[Product_ID]],Product[],5,FALSE)</f>
        <v>Cook Ltd</v>
      </c>
      <c r="W12" s="43">
        <f>VLOOKUP(Combined[[#This Row],[Product_ID]],Product[],6,FALSE)</f>
        <v>166.06</v>
      </c>
      <c r="X12" s="43">
        <f>VLOOKUP(Combined[[#This Row],[Product_ID]],Product[],7,FALSE)</f>
        <v>340</v>
      </c>
      <c r="Y12" s="43" t="str">
        <f>_xlfn.XLOOKUP(Combined[[#This Row],[Store_ID]],Store[Store_ID],Store[Store_Name])</f>
        <v>Mcdonald Inc</v>
      </c>
      <c r="Z12" s="43" t="str">
        <f>_xlfn.XLOOKUP(Combined[[#This Row],[Store_ID]],Store[Store_ID],Store[Region])</f>
        <v>South</v>
      </c>
      <c r="AA12" s="43" t="str">
        <f>_xlfn.XLOOKUP(Combined[[#This Row],[Store_ID]],Store[Store_ID],Store[City])</f>
        <v>Christopherland</v>
      </c>
      <c r="AB12" s="43" t="str">
        <f>_xlfn.XLOOKUP(Combined[[#This Row],[Store_ID]],Store[Store_ID],Store[Store_Type])</f>
        <v>Outlet</v>
      </c>
      <c r="AC12" s="43">
        <f>Combined[[#This Row],[Quantity]]*Combined[[#This Row],[Unit_Price]]</f>
        <v>278.63</v>
      </c>
      <c r="AD12" s="43">
        <f>Combined[[#This Row],[Gross_Sales]]*Combined[[#This Row],[Discount]]</f>
        <v>19.504100000000001</v>
      </c>
      <c r="AE12" s="43">
        <f>Combined[[#This Row],[Quantity]]*Combined[[#This Row],[cost]]</f>
        <v>166.06</v>
      </c>
      <c r="AF12" s="43">
        <f>Combined[[#This Row],[Total_Amount]]-Combined[[#This Row],[Total_Cost]]</f>
        <v>93.065899999999999</v>
      </c>
      <c r="AG12" s="43" t="str">
        <f>IF(Combined[[#This Row],[Age]]&lt;=25,"18-25",IF(Combined[[#This Row],[Age]]&lt;=35,"26-35",IF(Combined[[#This Row],[Age]]&lt;=45,"36-45",IF(Combined[[#This Row],[Age]]&lt;=55,"46-55","56-64"))))</f>
        <v>18-25</v>
      </c>
      <c r="AH12" s="43">
        <f>IF(Combined[[#This Row],[Total_Amount]]=0,0,Combined[[#This Row],[Profit]]/Combined[[#This Row],[Total_Amount]])</f>
        <v>0.35915321471145878</v>
      </c>
    </row>
    <row r="13" spans="1:34">
      <c r="A13" s="43" t="s">
        <v>1837</v>
      </c>
      <c r="B13" s="46">
        <v>45801</v>
      </c>
      <c r="C13" s="43">
        <f t="shared" si="0"/>
        <v>2025</v>
      </c>
      <c r="D13" s="43" t="str">
        <f>TEXT(Combined[[#This Row],[Order_Date]],"MMM")</f>
        <v>May</v>
      </c>
      <c r="E13" s="43" t="s">
        <v>1008</v>
      </c>
      <c r="F13" s="43" t="s">
        <v>1626</v>
      </c>
      <c r="G13" s="43" t="s">
        <v>1757</v>
      </c>
      <c r="H13" s="43">
        <v>4</v>
      </c>
      <c r="I13" s="43">
        <v>286.92</v>
      </c>
      <c r="J13" s="45">
        <v>0.17</v>
      </c>
      <c r="K13" s="43" t="s">
        <v>1824</v>
      </c>
      <c r="L13" s="43">
        <v>952.57439999999997</v>
      </c>
      <c r="M13" s="43" t="str">
        <f>VLOOKUP(Combined[[#This Row],[Customer_ID]],Customer[],2,FALSE)</f>
        <v>Jessica Gonzalez</v>
      </c>
      <c r="N13" s="43">
        <f>VLOOKUP(Combined[[#This Row],[Customer_ID]],Customer[],3,FALSE)</f>
        <v>34</v>
      </c>
      <c r="O13" s="43" t="str">
        <f>VLOOKUP(Combined[[#This Row],[Customer_ID]],Customer[],4,FALSE)</f>
        <v>Female</v>
      </c>
      <c r="P13" s="43" t="str">
        <f>VLOOKUP(Combined[[#This Row],[Customer_ID]],Customer[],5,FALSE)</f>
        <v>South Darrenland</v>
      </c>
      <c r="Q13" s="43" t="str">
        <f>VLOOKUP(Combined[[#This Row],[Customer_ID]],Customer[],6,FALSE)</f>
        <v>Iowa</v>
      </c>
      <c r="R13" s="43" t="str">
        <f>VLOOKUP(Combined[[#This Row],[Customer_ID]],Customer[],8,FALSE)</f>
        <v>Bronze</v>
      </c>
      <c r="S13" s="43" t="str">
        <f>VLOOKUP(Combined[[#This Row],[Product_ID]],Product[],2,FALSE)</f>
        <v>Portable Power Bank</v>
      </c>
      <c r="T13" s="43" t="str">
        <f>VLOOKUP(Combined[[#This Row],[Product_ID]],Product[],3,FALSE)</f>
        <v>Electronics</v>
      </c>
      <c r="U13" s="43" t="str">
        <f>VLOOKUP(Combined[[#This Row],[Product_ID]],Product[],4,FALSE)</f>
        <v>Mobile</v>
      </c>
      <c r="V13" s="43" t="str">
        <f>VLOOKUP(Combined[[#This Row],[Product_ID]],Product[],5,FALSE)</f>
        <v>Cummings and Sons</v>
      </c>
      <c r="W13" s="43">
        <f>VLOOKUP(Combined[[#This Row],[Product_ID]],Product[],6,FALSE)</f>
        <v>326.06</v>
      </c>
      <c r="X13" s="43">
        <f>VLOOKUP(Combined[[#This Row],[Product_ID]],Product[],7,FALSE)</f>
        <v>301</v>
      </c>
      <c r="Y13" s="43" t="str">
        <f>_xlfn.XLOOKUP(Combined[[#This Row],[Store_ID]],Store[Store_ID],Store[Store_Name])</f>
        <v>Martinez, Adkins and Johnson</v>
      </c>
      <c r="Z13" s="43" t="str">
        <f>_xlfn.XLOOKUP(Combined[[#This Row],[Store_ID]],Store[Store_ID],Store[Region])</f>
        <v>North</v>
      </c>
      <c r="AA13" s="43" t="str">
        <f>_xlfn.XLOOKUP(Combined[[#This Row],[Store_ID]],Store[Store_ID],Store[City])</f>
        <v>Danielmouth</v>
      </c>
      <c r="AB13" s="43" t="str">
        <f>_xlfn.XLOOKUP(Combined[[#This Row],[Store_ID]],Store[Store_ID],Store[Store_Type])</f>
        <v>Flagship</v>
      </c>
      <c r="AC13" s="43">
        <f>Combined[[#This Row],[Quantity]]*Combined[[#This Row],[Unit_Price]]</f>
        <v>1147.68</v>
      </c>
      <c r="AD13" s="43">
        <f>Combined[[#This Row],[Gross_Sales]]*Combined[[#This Row],[Discount]]</f>
        <v>195.10560000000004</v>
      </c>
      <c r="AE13" s="43">
        <f>Combined[[#This Row],[Quantity]]*Combined[[#This Row],[cost]]</f>
        <v>1304.24</v>
      </c>
      <c r="AF13" s="43">
        <f>Combined[[#This Row],[Total_Amount]]-Combined[[#This Row],[Total_Cost]]</f>
        <v>-351.66560000000004</v>
      </c>
      <c r="AG13" s="43" t="str">
        <f>IF(Combined[[#This Row],[Age]]&lt;=25,"18-25",IF(Combined[[#This Row],[Age]]&lt;=35,"26-35",IF(Combined[[#This Row],[Age]]&lt;=45,"36-45",IF(Combined[[#This Row],[Age]]&lt;=55,"46-55","56-64"))))</f>
        <v>26-35</v>
      </c>
      <c r="AH13" s="43">
        <f>IF(Combined[[#This Row],[Total_Amount]]=0,0,Combined[[#This Row],[Profit]]/Combined[[#This Row],[Total_Amount]])</f>
        <v>-0.36917389339877288</v>
      </c>
    </row>
    <row r="14" spans="1:34">
      <c r="A14" s="43" t="s">
        <v>1838</v>
      </c>
      <c r="B14" s="46">
        <v>45528</v>
      </c>
      <c r="C14" s="43">
        <f t="shared" si="0"/>
        <v>2024</v>
      </c>
      <c r="D14" s="43" t="str">
        <f>TEXT(Combined[[#This Row],[Order_Date]],"MMM")</f>
        <v>Aug</v>
      </c>
      <c r="E14" s="43" t="s">
        <v>761</v>
      </c>
      <c r="F14" s="43" t="s">
        <v>1724</v>
      </c>
      <c r="G14" s="43" t="s">
        <v>1769</v>
      </c>
      <c r="H14" s="43">
        <v>4</v>
      </c>
      <c r="I14" s="43">
        <v>644.58000000000004</v>
      </c>
      <c r="J14" s="45">
        <v>0.01</v>
      </c>
      <c r="K14" s="43" t="s">
        <v>1824</v>
      </c>
      <c r="L14" s="43">
        <v>2552.5367999999999</v>
      </c>
      <c r="M14" s="43" t="str">
        <f>VLOOKUP(Combined[[#This Row],[Customer_ID]],Customer[],2,FALSE)</f>
        <v>Wesley Short</v>
      </c>
      <c r="N14" s="43">
        <f>VLOOKUP(Combined[[#This Row],[Customer_ID]],Customer[],3,FALSE)</f>
        <v>41</v>
      </c>
      <c r="O14" s="43" t="str">
        <f>VLOOKUP(Combined[[#This Row],[Customer_ID]],Customer[],4,FALSE)</f>
        <v>Female</v>
      </c>
      <c r="P14" s="43" t="str">
        <f>VLOOKUP(Combined[[#This Row],[Customer_ID]],Customer[],5,FALSE)</f>
        <v>Susanstad</v>
      </c>
      <c r="Q14" s="43" t="str">
        <f>VLOOKUP(Combined[[#This Row],[Customer_ID]],Customer[],6,FALSE)</f>
        <v>Montana</v>
      </c>
      <c r="R14" s="43" t="str">
        <f>VLOOKUP(Combined[[#This Row],[Customer_ID]],Customer[],8,FALSE)</f>
        <v>Gold</v>
      </c>
      <c r="S14" s="43" t="str">
        <f>VLOOKUP(Combined[[#This Row],[Product_ID]],Product[],2,FALSE)</f>
        <v>Sports Wrist Sweatbands</v>
      </c>
      <c r="T14" s="43" t="str">
        <f>VLOOKUP(Combined[[#This Row],[Product_ID]],Product[],3,FALSE)</f>
        <v>Sports</v>
      </c>
      <c r="U14" s="43" t="str">
        <f>VLOOKUP(Combined[[#This Row],[Product_ID]],Product[],4,FALSE)</f>
        <v>Accessories</v>
      </c>
      <c r="V14" s="43" t="str">
        <f>VLOOKUP(Combined[[#This Row],[Product_ID]],Product[],5,FALSE)</f>
        <v>Olsen-Daniels</v>
      </c>
      <c r="W14" s="43">
        <f>VLOOKUP(Combined[[#This Row],[Product_ID]],Product[],6,FALSE)</f>
        <v>131.24</v>
      </c>
      <c r="X14" s="43">
        <f>VLOOKUP(Combined[[#This Row],[Product_ID]],Product[],7,FALSE)</f>
        <v>232</v>
      </c>
      <c r="Y14" s="43" t="str">
        <f>_xlfn.XLOOKUP(Combined[[#This Row],[Store_ID]],Store[Store_ID],Store[Store_Name])</f>
        <v>Alexander Group</v>
      </c>
      <c r="Z14" s="43" t="str">
        <f>_xlfn.XLOOKUP(Combined[[#This Row],[Store_ID]],Store[Store_ID],Store[Region])</f>
        <v>South</v>
      </c>
      <c r="AA14" s="43" t="str">
        <f>_xlfn.XLOOKUP(Combined[[#This Row],[Store_ID]],Store[Store_ID],Store[City])</f>
        <v>Port Sharon</v>
      </c>
      <c r="AB14" s="43" t="str">
        <f>_xlfn.XLOOKUP(Combined[[#This Row],[Store_ID]],Store[Store_ID],Store[Store_Type])</f>
        <v>Online</v>
      </c>
      <c r="AC14" s="43">
        <f>Combined[[#This Row],[Quantity]]*Combined[[#This Row],[Unit_Price]]</f>
        <v>2578.3200000000002</v>
      </c>
      <c r="AD14" s="43">
        <f>Combined[[#This Row],[Gross_Sales]]*Combined[[#This Row],[Discount]]</f>
        <v>25.783200000000001</v>
      </c>
      <c r="AE14" s="43">
        <f>Combined[[#This Row],[Quantity]]*Combined[[#This Row],[cost]]</f>
        <v>524.96</v>
      </c>
      <c r="AF14" s="43">
        <f>Combined[[#This Row],[Total_Amount]]-Combined[[#This Row],[Total_Cost]]</f>
        <v>2027.5767999999998</v>
      </c>
      <c r="AG14" s="43" t="str">
        <f>IF(Combined[[#This Row],[Age]]&lt;=25,"18-25",IF(Combined[[#This Row],[Age]]&lt;=35,"26-35",IF(Combined[[#This Row],[Age]]&lt;=45,"36-45",IF(Combined[[#This Row],[Age]]&lt;=55,"46-55","56-64"))))</f>
        <v>36-45</v>
      </c>
      <c r="AH14" s="43">
        <f>IF(Combined[[#This Row],[Total_Amount]]=0,0,Combined[[#This Row],[Profit]]/Combined[[#This Row],[Total_Amount]])</f>
        <v>0.79433793079888204</v>
      </c>
    </row>
    <row r="15" spans="1:34">
      <c r="A15" s="43" t="s">
        <v>1839</v>
      </c>
      <c r="B15" s="46">
        <v>45875</v>
      </c>
      <c r="C15" s="43">
        <f t="shared" si="0"/>
        <v>2025</v>
      </c>
      <c r="D15" s="43" t="str">
        <f>TEXT(Combined[[#This Row],[Order_Date]],"MMM")</f>
        <v>Aug</v>
      </c>
      <c r="E15" s="43" t="s">
        <v>1371</v>
      </c>
      <c r="F15" s="43" t="s">
        <v>1616</v>
      </c>
      <c r="G15" s="43" t="s">
        <v>1804</v>
      </c>
      <c r="H15" s="43">
        <v>2</v>
      </c>
      <c r="I15" s="43">
        <v>316.89999999999998</v>
      </c>
      <c r="J15" s="45">
        <v>0.3</v>
      </c>
      <c r="K15" s="43" t="s">
        <v>1826</v>
      </c>
      <c r="L15" s="43">
        <v>443.66</v>
      </c>
      <c r="M15" s="43" t="str">
        <f>VLOOKUP(Combined[[#This Row],[Customer_ID]],Customer[],2,FALSE)</f>
        <v>Adam Castro</v>
      </c>
      <c r="N15" s="43">
        <f>VLOOKUP(Combined[[#This Row],[Customer_ID]],Customer[],3,FALSE)</f>
        <v>51</v>
      </c>
      <c r="O15" s="43" t="str">
        <f>VLOOKUP(Combined[[#This Row],[Customer_ID]],Customer[],4,FALSE)</f>
        <v>Male</v>
      </c>
      <c r="P15" s="43" t="str">
        <f>VLOOKUP(Combined[[#This Row],[Customer_ID]],Customer[],5,FALSE)</f>
        <v>New Donnabury</v>
      </c>
      <c r="Q15" s="43" t="str">
        <f>VLOOKUP(Combined[[#This Row],[Customer_ID]],Customer[],6,FALSE)</f>
        <v>Texas</v>
      </c>
      <c r="R15" s="43" t="str">
        <f>VLOOKUP(Combined[[#This Row],[Customer_ID]],Customer[],8,FALSE)</f>
        <v>Silver</v>
      </c>
      <c r="S15" s="43" t="str">
        <f>VLOOKUP(Combined[[#This Row],[Product_ID]],Product[],2,FALSE)</f>
        <v>Gaming Mechanical Keyboard</v>
      </c>
      <c r="T15" s="43" t="str">
        <f>VLOOKUP(Combined[[#This Row],[Product_ID]],Product[],3,FALSE)</f>
        <v>Electronics</v>
      </c>
      <c r="U15" s="43" t="str">
        <f>VLOOKUP(Combined[[#This Row],[Product_ID]],Product[],4,FALSE)</f>
        <v>Computer</v>
      </c>
      <c r="V15" s="43" t="str">
        <f>VLOOKUP(Combined[[#This Row],[Product_ID]],Product[],5,FALSE)</f>
        <v>Lucero LLC</v>
      </c>
      <c r="W15" s="43">
        <f>VLOOKUP(Combined[[#This Row],[Product_ID]],Product[],6,FALSE)</f>
        <v>419.28</v>
      </c>
      <c r="X15" s="43">
        <f>VLOOKUP(Combined[[#This Row],[Product_ID]],Product[],7,FALSE)</f>
        <v>86</v>
      </c>
      <c r="Y15" s="43" t="str">
        <f>_xlfn.XLOOKUP(Combined[[#This Row],[Store_ID]],Store[Store_ID],Store[Store_Name])</f>
        <v>Frederick-Wright</v>
      </c>
      <c r="Z15" s="43" t="str">
        <f>_xlfn.XLOOKUP(Combined[[#This Row],[Store_ID]],Store[Store_ID],Store[Region])</f>
        <v>West</v>
      </c>
      <c r="AA15" s="43" t="str">
        <f>_xlfn.XLOOKUP(Combined[[#This Row],[Store_ID]],Store[Store_ID],Store[City])</f>
        <v>New Jimmymouth</v>
      </c>
      <c r="AB15" s="43" t="str">
        <f>_xlfn.XLOOKUP(Combined[[#This Row],[Store_ID]],Store[Store_ID],Store[Store_Type])</f>
        <v>Flagship</v>
      </c>
      <c r="AC15" s="43">
        <f>Combined[[#This Row],[Quantity]]*Combined[[#This Row],[Unit_Price]]</f>
        <v>633.79999999999995</v>
      </c>
      <c r="AD15" s="43">
        <f>Combined[[#This Row],[Gross_Sales]]*Combined[[#This Row],[Discount]]</f>
        <v>190.14</v>
      </c>
      <c r="AE15" s="43">
        <f>Combined[[#This Row],[Quantity]]*Combined[[#This Row],[cost]]</f>
        <v>838.56</v>
      </c>
      <c r="AF15" s="43">
        <f>Combined[[#This Row],[Total_Amount]]-Combined[[#This Row],[Total_Cost]]</f>
        <v>-394.89999999999992</v>
      </c>
      <c r="AG15" s="43" t="str">
        <f>IF(Combined[[#This Row],[Age]]&lt;=25,"18-25",IF(Combined[[#This Row],[Age]]&lt;=35,"26-35",IF(Combined[[#This Row],[Age]]&lt;=45,"36-45",IF(Combined[[#This Row],[Age]]&lt;=55,"46-55","56-64"))))</f>
        <v>46-55</v>
      </c>
      <c r="AH15" s="43">
        <f>IF(Combined[[#This Row],[Total_Amount]]=0,0,Combined[[#This Row],[Profit]]/Combined[[#This Row],[Total_Amount]])</f>
        <v>-0.890096019474372</v>
      </c>
    </row>
    <row r="16" spans="1:34">
      <c r="A16" s="43" t="s">
        <v>1840</v>
      </c>
      <c r="B16" s="46">
        <v>45829</v>
      </c>
      <c r="C16" s="43">
        <f t="shared" si="0"/>
        <v>2025</v>
      </c>
      <c r="D16" s="43" t="str">
        <f>TEXT(Combined[[#This Row],[Order_Date]],"MMM")</f>
        <v>Jun</v>
      </c>
      <c r="E16" s="43" t="s">
        <v>1092</v>
      </c>
      <c r="F16" s="43" t="s">
        <v>1596</v>
      </c>
      <c r="G16" s="43" t="s">
        <v>1801</v>
      </c>
      <c r="H16" s="43">
        <v>4</v>
      </c>
      <c r="I16" s="43">
        <v>403.47</v>
      </c>
      <c r="J16" s="45">
        <v>0.28999999999999998</v>
      </c>
      <c r="K16" s="43" t="s">
        <v>1826</v>
      </c>
      <c r="L16" s="43">
        <v>1145.8548000000001</v>
      </c>
      <c r="M16" s="43" t="str">
        <f>VLOOKUP(Combined[[#This Row],[Customer_ID]],Customer[],2,FALSE)</f>
        <v>Sherry Cabrera</v>
      </c>
      <c r="N16" s="43">
        <f>VLOOKUP(Combined[[#This Row],[Customer_ID]],Customer[],3,FALSE)</f>
        <v>55</v>
      </c>
      <c r="O16" s="43" t="str">
        <f>VLOOKUP(Combined[[#This Row],[Customer_ID]],Customer[],4,FALSE)</f>
        <v>Male</v>
      </c>
      <c r="P16" s="43" t="str">
        <f>VLOOKUP(Combined[[#This Row],[Customer_ID]],Customer[],5,FALSE)</f>
        <v>Shannonview</v>
      </c>
      <c r="Q16" s="43" t="str">
        <f>VLOOKUP(Combined[[#This Row],[Customer_ID]],Customer[],6,FALSE)</f>
        <v>Pennsylvania</v>
      </c>
      <c r="R16" s="43" t="str">
        <f>VLOOKUP(Combined[[#This Row],[Customer_ID]],Customer[],8,FALSE)</f>
        <v>Silver</v>
      </c>
      <c r="S16" s="43" t="str">
        <f>VLOOKUP(Combined[[#This Row],[Product_ID]],Product[],2,FALSE)</f>
        <v>Foldable Camping Chair</v>
      </c>
      <c r="T16" s="43" t="str">
        <f>VLOOKUP(Combined[[#This Row],[Product_ID]],Product[],3,FALSE)</f>
        <v>Sports</v>
      </c>
      <c r="U16" s="43" t="str">
        <f>VLOOKUP(Combined[[#This Row],[Product_ID]],Product[],4,FALSE)</f>
        <v>Outdoor</v>
      </c>
      <c r="V16" s="43" t="str">
        <f>VLOOKUP(Combined[[#This Row],[Product_ID]],Product[],5,FALSE)</f>
        <v>Cook Ltd</v>
      </c>
      <c r="W16" s="43">
        <f>VLOOKUP(Combined[[#This Row],[Product_ID]],Product[],6,FALSE)</f>
        <v>166.06</v>
      </c>
      <c r="X16" s="43">
        <f>VLOOKUP(Combined[[#This Row],[Product_ID]],Product[],7,FALSE)</f>
        <v>340</v>
      </c>
      <c r="Y16" s="43" t="str">
        <f>_xlfn.XLOOKUP(Combined[[#This Row],[Store_ID]],Store[Store_ID],Store[Store_Name])</f>
        <v>Shelton PLC</v>
      </c>
      <c r="Z16" s="43" t="str">
        <f>_xlfn.XLOOKUP(Combined[[#This Row],[Store_ID]],Store[Store_ID],Store[Region])</f>
        <v>North</v>
      </c>
      <c r="AA16" s="43" t="str">
        <f>_xlfn.XLOOKUP(Combined[[#This Row],[Store_ID]],Store[Store_ID],Store[City])</f>
        <v>East Jenniferstad</v>
      </c>
      <c r="AB16" s="43" t="str">
        <f>_xlfn.XLOOKUP(Combined[[#This Row],[Store_ID]],Store[Store_ID],Store[Store_Type])</f>
        <v>Flagship</v>
      </c>
      <c r="AC16" s="43">
        <f>Combined[[#This Row],[Quantity]]*Combined[[#This Row],[Unit_Price]]</f>
        <v>1613.88</v>
      </c>
      <c r="AD16" s="43">
        <f>Combined[[#This Row],[Gross_Sales]]*Combined[[#This Row],[Discount]]</f>
        <v>468.02519999999998</v>
      </c>
      <c r="AE16" s="43">
        <f>Combined[[#This Row],[Quantity]]*Combined[[#This Row],[cost]]</f>
        <v>664.24</v>
      </c>
      <c r="AF16" s="43">
        <f>Combined[[#This Row],[Total_Amount]]-Combined[[#This Row],[Total_Cost]]</f>
        <v>481.61480000000006</v>
      </c>
      <c r="AG16" s="43" t="str">
        <f>IF(Combined[[#This Row],[Age]]&lt;=25,"18-25",IF(Combined[[#This Row],[Age]]&lt;=35,"26-35",IF(Combined[[#This Row],[Age]]&lt;=45,"36-45",IF(Combined[[#This Row],[Age]]&lt;=55,"46-55","56-64"))))</f>
        <v>46-55</v>
      </c>
      <c r="AH16" s="43">
        <f>IF(Combined[[#This Row],[Total_Amount]]=0,0,Combined[[#This Row],[Profit]]/Combined[[#This Row],[Total_Amount]])</f>
        <v>0.42031049658298769</v>
      </c>
    </row>
    <row r="17" spans="1:34">
      <c r="A17" s="43" t="s">
        <v>1841</v>
      </c>
      <c r="B17" s="46">
        <v>45636</v>
      </c>
      <c r="C17" s="43">
        <f t="shared" si="0"/>
        <v>2024</v>
      </c>
      <c r="D17" s="43" t="str">
        <f>TEXT(Combined[[#This Row],[Order_Date]],"MMM")</f>
        <v>Dec</v>
      </c>
      <c r="E17" s="43" t="s">
        <v>1349</v>
      </c>
      <c r="F17" s="43" t="s">
        <v>1620</v>
      </c>
      <c r="G17" s="43" t="s">
        <v>1786</v>
      </c>
      <c r="H17" s="43">
        <v>3</v>
      </c>
      <c r="I17" s="43">
        <v>871.34</v>
      </c>
      <c r="J17" s="45">
        <v>0.04</v>
      </c>
      <c r="K17" s="43" t="s">
        <v>1829</v>
      </c>
      <c r="L17" s="43">
        <v>2509.4591999999998</v>
      </c>
      <c r="M17" s="43" t="str">
        <f>VLOOKUP(Combined[[#This Row],[Customer_ID]],Customer[],2,FALSE)</f>
        <v>Lindsay Beasley</v>
      </c>
      <c r="N17" s="43">
        <f>VLOOKUP(Combined[[#This Row],[Customer_ID]],Customer[],3,FALSE)</f>
        <v>37</v>
      </c>
      <c r="O17" s="43" t="str">
        <f>VLOOKUP(Combined[[#This Row],[Customer_ID]],Customer[],4,FALSE)</f>
        <v>Female</v>
      </c>
      <c r="P17" s="43" t="str">
        <f>VLOOKUP(Combined[[#This Row],[Customer_ID]],Customer[],5,FALSE)</f>
        <v>Wesleyhaven</v>
      </c>
      <c r="Q17" s="43" t="str">
        <f>VLOOKUP(Combined[[#This Row],[Customer_ID]],Customer[],6,FALSE)</f>
        <v>Idaho</v>
      </c>
      <c r="R17" s="43" t="str">
        <f>VLOOKUP(Combined[[#This Row],[Customer_ID]],Customer[],8,FALSE)</f>
        <v>Silver</v>
      </c>
      <c r="S17" s="43" t="str">
        <f>VLOOKUP(Combined[[#This Row],[Product_ID]],Product[],2,FALSE)</f>
        <v>Women's Summer Dress</v>
      </c>
      <c r="T17" s="43" t="str">
        <f>VLOOKUP(Combined[[#This Row],[Product_ID]],Product[],3,FALSE)</f>
        <v>Clothing</v>
      </c>
      <c r="U17" s="43" t="str">
        <f>VLOOKUP(Combined[[#This Row],[Product_ID]],Product[],4,FALSE)</f>
        <v>Tops</v>
      </c>
      <c r="V17" s="43" t="str">
        <f>VLOOKUP(Combined[[#This Row],[Product_ID]],Product[],5,FALSE)</f>
        <v>Smith-Mills</v>
      </c>
      <c r="W17" s="43">
        <f>VLOOKUP(Combined[[#This Row],[Product_ID]],Product[],6,FALSE)</f>
        <v>223.43</v>
      </c>
      <c r="X17" s="43">
        <f>VLOOKUP(Combined[[#This Row],[Product_ID]],Product[],7,FALSE)</f>
        <v>154</v>
      </c>
      <c r="Y17" s="43" t="str">
        <f>_xlfn.XLOOKUP(Combined[[#This Row],[Store_ID]],Store[Store_ID],Store[Store_Name])</f>
        <v>Moore, Padilla and Butler</v>
      </c>
      <c r="Z17" s="43" t="str">
        <f>_xlfn.XLOOKUP(Combined[[#This Row],[Store_ID]],Store[Store_ID],Store[Region])</f>
        <v>South</v>
      </c>
      <c r="AA17" s="43" t="str">
        <f>_xlfn.XLOOKUP(Combined[[#This Row],[Store_ID]],Store[Store_ID],Store[City])</f>
        <v>East Johnstad</v>
      </c>
      <c r="AB17" s="43" t="str">
        <f>_xlfn.XLOOKUP(Combined[[#This Row],[Store_ID]],Store[Store_ID],Store[Store_Type])</f>
        <v>Flagship</v>
      </c>
      <c r="AC17" s="43">
        <f>Combined[[#This Row],[Quantity]]*Combined[[#This Row],[Unit_Price]]</f>
        <v>2614.02</v>
      </c>
      <c r="AD17" s="43">
        <f>Combined[[#This Row],[Gross_Sales]]*Combined[[#This Row],[Discount]]</f>
        <v>104.5608</v>
      </c>
      <c r="AE17" s="43">
        <f>Combined[[#This Row],[Quantity]]*Combined[[#This Row],[cost]]</f>
        <v>670.29</v>
      </c>
      <c r="AF17" s="43">
        <f>Combined[[#This Row],[Total_Amount]]-Combined[[#This Row],[Total_Cost]]</f>
        <v>1839.1691999999998</v>
      </c>
      <c r="AG17" s="43" t="str">
        <f>IF(Combined[[#This Row],[Age]]&lt;=25,"18-25",IF(Combined[[#This Row],[Age]]&lt;=35,"26-35",IF(Combined[[#This Row],[Age]]&lt;=45,"36-45",IF(Combined[[#This Row],[Age]]&lt;=55,"46-55","56-64"))))</f>
        <v>36-45</v>
      </c>
      <c r="AH17" s="43">
        <f>IF(Combined[[#This Row],[Total_Amount]]=0,0,Combined[[#This Row],[Profit]]/Combined[[#This Row],[Total_Amount]])</f>
        <v>0.73289464120396941</v>
      </c>
    </row>
    <row r="18" spans="1:34">
      <c r="A18" s="43" t="s">
        <v>1842</v>
      </c>
      <c r="B18" s="46">
        <v>45913</v>
      </c>
      <c r="C18" s="43">
        <f t="shared" si="0"/>
        <v>2025</v>
      </c>
      <c r="D18" s="43" t="str">
        <f>TEXT(Combined[[#This Row],[Order_Date]],"MMM")</f>
        <v>Sep</v>
      </c>
      <c r="E18" s="43" t="s">
        <v>878</v>
      </c>
      <c r="F18" s="43" t="s">
        <v>1678</v>
      </c>
      <c r="G18" s="43" t="s">
        <v>1813</v>
      </c>
      <c r="H18" s="43">
        <v>2</v>
      </c>
      <c r="I18" s="43">
        <v>451.98</v>
      </c>
      <c r="J18" s="45">
        <v>0.25</v>
      </c>
      <c r="K18" s="43" t="s">
        <v>1824</v>
      </c>
      <c r="L18" s="43">
        <v>677.97</v>
      </c>
      <c r="M18" s="43" t="str">
        <f>VLOOKUP(Combined[[#This Row],[Customer_ID]],Customer[],2,FALSE)</f>
        <v>Arthur Warren</v>
      </c>
      <c r="N18" s="43">
        <f>VLOOKUP(Combined[[#This Row],[Customer_ID]],Customer[],3,FALSE)</f>
        <v>38</v>
      </c>
      <c r="O18" s="43" t="str">
        <f>VLOOKUP(Combined[[#This Row],[Customer_ID]],Customer[],4,FALSE)</f>
        <v>Male</v>
      </c>
      <c r="P18" s="43" t="str">
        <f>VLOOKUP(Combined[[#This Row],[Customer_ID]],Customer[],5,FALSE)</f>
        <v>Ericshire</v>
      </c>
      <c r="Q18" s="43" t="str">
        <f>VLOOKUP(Combined[[#This Row],[Customer_ID]],Customer[],6,FALSE)</f>
        <v>Nevada</v>
      </c>
      <c r="R18" s="43" t="str">
        <f>VLOOKUP(Combined[[#This Row],[Customer_ID]],Customer[],8,FALSE)</f>
        <v>Gold</v>
      </c>
      <c r="S18" s="43" t="str">
        <f>VLOOKUP(Combined[[#This Row],[Product_ID]],Product[],2,FALSE)</f>
        <v>Adjustable Dumbbells 20kg</v>
      </c>
      <c r="T18" s="43" t="str">
        <f>VLOOKUP(Combined[[#This Row],[Product_ID]],Product[],3,FALSE)</f>
        <v>Sports</v>
      </c>
      <c r="U18" s="43" t="str">
        <f>VLOOKUP(Combined[[#This Row],[Product_ID]],Product[],4,FALSE)</f>
        <v>Fitness</v>
      </c>
      <c r="V18" s="43" t="str">
        <f>VLOOKUP(Combined[[#This Row],[Product_ID]],Product[],5,FALSE)</f>
        <v>Montgomery, Benton and Miller</v>
      </c>
      <c r="W18" s="43">
        <f>VLOOKUP(Combined[[#This Row],[Product_ID]],Product[],6,FALSE)</f>
        <v>240.63</v>
      </c>
      <c r="X18" s="43">
        <f>VLOOKUP(Combined[[#This Row],[Product_ID]],Product[],7,FALSE)</f>
        <v>423</v>
      </c>
      <c r="Y18" s="43" t="str">
        <f>_xlfn.XLOOKUP(Combined[[#This Row],[Store_ID]],Store[Store_ID],Store[Store_Name])</f>
        <v>Mann-Austin</v>
      </c>
      <c r="Z18" s="43" t="str">
        <f>_xlfn.XLOOKUP(Combined[[#This Row],[Store_ID]],Store[Store_ID],Store[Region])</f>
        <v>East</v>
      </c>
      <c r="AA18" s="43" t="str">
        <f>_xlfn.XLOOKUP(Combined[[#This Row],[Store_ID]],Store[Store_ID],Store[City])</f>
        <v>Vasquezborough</v>
      </c>
      <c r="AB18" s="43" t="str">
        <f>_xlfn.XLOOKUP(Combined[[#This Row],[Store_ID]],Store[Store_ID],Store[Store_Type])</f>
        <v>Online</v>
      </c>
      <c r="AC18" s="43">
        <f>Combined[[#This Row],[Quantity]]*Combined[[#This Row],[Unit_Price]]</f>
        <v>903.96</v>
      </c>
      <c r="AD18" s="43">
        <f>Combined[[#This Row],[Gross_Sales]]*Combined[[#This Row],[Discount]]</f>
        <v>225.99</v>
      </c>
      <c r="AE18" s="43">
        <f>Combined[[#This Row],[Quantity]]*Combined[[#This Row],[cost]]</f>
        <v>481.26</v>
      </c>
      <c r="AF18" s="43">
        <f>Combined[[#This Row],[Total_Amount]]-Combined[[#This Row],[Total_Cost]]</f>
        <v>196.71000000000004</v>
      </c>
      <c r="AG18" s="43" t="str">
        <f>IF(Combined[[#This Row],[Age]]&lt;=25,"18-25",IF(Combined[[#This Row],[Age]]&lt;=35,"26-35",IF(Combined[[#This Row],[Age]]&lt;=45,"36-45",IF(Combined[[#This Row],[Age]]&lt;=55,"46-55","56-64"))))</f>
        <v>36-45</v>
      </c>
      <c r="AH18" s="43">
        <f>IF(Combined[[#This Row],[Total_Amount]]=0,0,Combined[[#This Row],[Profit]]/Combined[[#This Row],[Total_Amount]])</f>
        <v>0.29014558166290549</v>
      </c>
    </row>
    <row r="19" spans="1:34">
      <c r="A19" s="43" t="s">
        <v>1843</v>
      </c>
      <c r="B19" s="46">
        <v>45637</v>
      </c>
      <c r="C19" s="43">
        <f t="shared" si="0"/>
        <v>2024</v>
      </c>
      <c r="D19" s="43" t="str">
        <f>TEXT(Combined[[#This Row],[Order_Date]],"MMM")</f>
        <v>Dec</v>
      </c>
      <c r="E19" s="43" t="s">
        <v>288</v>
      </c>
      <c r="F19" s="43" t="s">
        <v>1602</v>
      </c>
      <c r="G19" s="43" t="s">
        <v>1769</v>
      </c>
      <c r="H19" s="43">
        <v>2</v>
      </c>
      <c r="I19" s="43">
        <v>502.69</v>
      </c>
      <c r="J19" s="45">
        <v>0.23</v>
      </c>
      <c r="K19" s="43" t="s">
        <v>1824</v>
      </c>
      <c r="L19" s="43">
        <v>774.14260000000002</v>
      </c>
      <c r="M19" s="43" t="str">
        <f>VLOOKUP(Combined[[#This Row],[Customer_ID]],Customer[],2,FALSE)</f>
        <v>Molly Gardner</v>
      </c>
      <c r="N19" s="43">
        <f>VLOOKUP(Combined[[#This Row],[Customer_ID]],Customer[],3,FALSE)</f>
        <v>22</v>
      </c>
      <c r="O19" s="43" t="str">
        <f>VLOOKUP(Combined[[#This Row],[Customer_ID]],Customer[],4,FALSE)</f>
        <v>Female</v>
      </c>
      <c r="P19" s="43" t="str">
        <f>VLOOKUP(Combined[[#This Row],[Customer_ID]],Customer[],5,FALSE)</f>
        <v>Nicoleborough</v>
      </c>
      <c r="Q19" s="43" t="str">
        <f>VLOOKUP(Combined[[#This Row],[Customer_ID]],Customer[],6,FALSE)</f>
        <v>Arkansas</v>
      </c>
      <c r="R19" s="43" t="str">
        <f>VLOOKUP(Combined[[#This Row],[Customer_ID]],Customer[],8,FALSE)</f>
        <v>Platinum</v>
      </c>
      <c r="S19" s="43" t="str">
        <f>VLOOKUP(Combined[[#This Row],[Product_ID]],Product[],2,FALSE)</f>
        <v>Decorative Floor Vase</v>
      </c>
      <c r="T19" s="43" t="str">
        <f>VLOOKUP(Combined[[#This Row],[Product_ID]],Product[],3,FALSE)</f>
        <v>Home</v>
      </c>
      <c r="U19" s="43" t="str">
        <f>VLOOKUP(Combined[[#This Row],[Product_ID]],Product[],4,FALSE)</f>
        <v>Decor</v>
      </c>
      <c r="V19" s="43" t="str">
        <f>VLOOKUP(Combined[[#This Row],[Product_ID]],Product[],5,FALSE)</f>
        <v>Khan, Jones and Paul</v>
      </c>
      <c r="W19" s="43">
        <f>VLOOKUP(Combined[[#This Row],[Product_ID]],Product[],6,FALSE)</f>
        <v>219.12</v>
      </c>
      <c r="X19" s="43">
        <f>VLOOKUP(Combined[[#This Row],[Product_ID]],Product[],7,FALSE)</f>
        <v>378</v>
      </c>
      <c r="Y19" s="43" t="str">
        <f>_xlfn.XLOOKUP(Combined[[#This Row],[Store_ID]],Store[Store_ID],Store[Store_Name])</f>
        <v>Alexander Group</v>
      </c>
      <c r="Z19" s="43" t="str">
        <f>_xlfn.XLOOKUP(Combined[[#This Row],[Store_ID]],Store[Store_ID],Store[Region])</f>
        <v>South</v>
      </c>
      <c r="AA19" s="43" t="str">
        <f>_xlfn.XLOOKUP(Combined[[#This Row],[Store_ID]],Store[Store_ID],Store[City])</f>
        <v>Port Sharon</v>
      </c>
      <c r="AB19" s="43" t="str">
        <f>_xlfn.XLOOKUP(Combined[[#This Row],[Store_ID]],Store[Store_ID],Store[Store_Type])</f>
        <v>Online</v>
      </c>
      <c r="AC19" s="43">
        <f>Combined[[#This Row],[Quantity]]*Combined[[#This Row],[Unit_Price]]</f>
        <v>1005.38</v>
      </c>
      <c r="AD19" s="43">
        <f>Combined[[#This Row],[Gross_Sales]]*Combined[[#This Row],[Discount]]</f>
        <v>231.23740000000001</v>
      </c>
      <c r="AE19" s="43">
        <f>Combined[[#This Row],[Quantity]]*Combined[[#This Row],[cost]]</f>
        <v>438.24</v>
      </c>
      <c r="AF19" s="43">
        <f>Combined[[#This Row],[Total_Amount]]-Combined[[#This Row],[Total_Cost]]</f>
        <v>335.90260000000001</v>
      </c>
      <c r="AG19" s="43" t="str">
        <f>IF(Combined[[#This Row],[Age]]&lt;=25,"18-25",IF(Combined[[#This Row],[Age]]&lt;=35,"26-35",IF(Combined[[#This Row],[Age]]&lt;=45,"36-45",IF(Combined[[#This Row],[Age]]&lt;=55,"46-55","56-64"))))</f>
        <v>18-25</v>
      </c>
      <c r="AH19" s="43">
        <f>IF(Combined[[#This Row],[Total_Amount]]=0,0,Combined[[#This Row],[Profit]]/Combined[[#This Row],[Total_Amount]])</f>
        <v>0.43390274608321516</v>
      </c>
    </row>
    <row r="20" spans="1:34">
      <c r="A20" s="43" t="s">
        <v>1844</v>
      </c>
      <c r="B20" s="46">
        <v>45517</v>
      </c>
      <c r="C20" s="43">
        <f t="shared" si="0"/>
        <v>2024</v>
      </c>
      <c r="D20" s="43" t="str">
        <f>TEXT(Combined[[#This Row],[Order_Date]],"MMM")</f>
        <v>Aug</v>
      </c>
      <c r="E20" s="43" t="s">
        <v>338</v>
      </c>
      <c r="F20" s="43" t="s">
        <v>1626</v>
      </c>
      <c r="G20" s="43" t="s">
        <v>1769</v>
      </c>
      <c r="H20" s="43">
        <v>2</v>
      </c>
      <c r="I20" s="43">
        <v>559.23</v>
      </c>
      <c r="J20" s="45">
        <v>0.25</v>
      </c>
      <c r="K20" s="43" t="s">
        <v>1829</v>
      </c>
      <c r="L20" s="43">
        <v>838.84500000000003</v>
      </c>
      <c r="M20" s="43" t="str">
        <f>VLOOKUP(Combined[[#This Row],[Customer_ID]],Customer[],2,FALSE)</f>
        <v>David Patterson</v>
      </c>
      <c r="N20" s="43">
        <f>VLOOKUP(Combined[[#This Row],[Customer_ID]],Customer[],3,FALSE)</f>
        <v>43</v>
      </c>
      <c r="O20" s="43" t="str">
        <f>VLOOKUP(Combined[[#This Row],[Customer_ID]],Customer[],4,FALSE)</f>
        <v>Female</v>
      </c>
      <c r="P20" s="43" t="str">
        <f>VLOOKUP(Combined[[#This Row],[Customer_ID]],Customer[],5,FALSE)</f>
        <v>New Amyport</v>
      </c>
      <c r="Q20" s="43" t="str">
        <f>VLOOKUP(Combined[[#This Row],[Customer_ID]],Customer[],6,FALSE)</f>
        <v>Nevada</v>
      </c>
      <c r="R20" s="43" t="str">
        <f>VLOOKUP(Combined[[#This Row],[Customer_ID]],Customer[],8,FALSE)</f>
        <v>Gold</v>
      </c>
      <c r="S20" s="43" t="str">
        <f>VLOOKUP(Combined[[#This Row],[Product_ID]],Product[],2,FALSE)</f>
        <v>Portable Power Bank</v>
      </c>
      <c r="T20" s="43" t="str">
        <f>VLOOKUP(Combined[[#This Row],[Product_ID]],Product[],3,FALSE)</f>
        <v>Electronics</v>
      </c>
      <c r="U20" s="43" t="str">
        <f>VLOOKUP(Combined[[#This Row],[Product_ID]],Product[],4,FALSE)</f>
        <v>Mobile</v>
      </c>
      <c r="V20" s="43" t="str">
        <f>VLOOKUP(Combined[[#This Row],[Product_ID]],Product[],5,FALSE)</f>
        <v>Cummings and Sons</v>
      </c>
      <c r="W20" s="43">
        <f>VLOOKUP(Combined[[#This Row],[Product_ID]],Product[],6,FALSE)</f>
        <v>326.06</v>
      </c>
      <c r="X20" s="43">
        <f>VLOOKUP(Combined[[#This Row],[Product_ID]],Product[],7,FALSE)</f>
        <v>301</v>
      </c>
      <c r="Y20" s="43" t="str">
        <f>_xlfn.XLOOKUP(Combined[[#This Row],[Store_ID]],Store[Store_ID],Store[Store_Name])</f>
        <v>Alexander Group</v>
      </c>
      <c r="Z20" s="43" t="str">
        <f>_xlfn.XLOOKUP(Combined[[#This Row],[Store_ID]],Store[Store_ID],Store[Region])</f>
        <v>South</v>
      </c>
      <c r="AA20" s="43" t="str">
        <f>_xlfn.XLOOKUP(Combined[[#This Row],[Store_ID]],Store[Store_ID],Store[City])</f>
        <v>Port Sharon</v>
      </c>
      <c r="AB20" s="43" t="str">
        <f>_xlfn.XLOOKUP(Combined[[#This Row],[Store_ID]],Store[Store_ID],Store[Store_Type])</f>
        <v>Online</v>
      </c>
      <c r="AC20" s="43">
        <f>Combined[[#This Row],[Quantity]]*Combined[[#This Row],[Unit_Price]]</f>
        <v>1118.46</v>
      </c>
      <c r="AD20" s="43">
        <f>Combined[[#This Row],[Gross_Sales]]*Combined[[#This Row],[Discount]]</f>
        <v>279.61500000000001</v>
      </c>
      <c r="AE20" s="43">
        <f>Combined[[#This Row],[Quantity]]*Combined[[#This Row],[cost]]</f>
        <v>652.12</v>
      </c>
      <c r="AF20" s="43">
        <f>Combined[[#This Row],[Total_Amount]]-Combined[[#This Row],[Total_Cost]]</f>
        <v>186.72500000000002</v>
      </c>
      <c r="AG20" s="43" t="str">
        <f>IF(Combined[[#This Row],[Age]]&lt;=25,"18-25",IF(Combined[[#This Row],[Age]]&lt;=35,"26-35",IF(Combined[[#This Row],[Age]]&lt;=45,"36-45",IF(Combined[[#This Row],[Age]]&lt;=55,"46-55","56-64"))))</f>
        <v>36-45</v>
      </c>
      <c r="AH20" s="43">
        <f>IF(Combined[[#This Row],[Total_Amount]]=0,0,Combined[[#This Row],[Profit]]/Combined[[#This Row],[Total_Amount]])</f>
        <v>0.22259773855718282</v>
      </c>
    </row>
    <row r="21" spans="1:34">
      <c r="A21" s="43" t="s">
        <v>1845</v>
      </c>
      <c r="B21" s="46">
        <v>45369</v>
      </c>
      <c r="C21" s="43">
        <f t="shared" si="0"/>
        <v>2024</v>
      </c>
      <c r="D21" s="43" t="str">
        <f>TEXT(Combined[[#This Row],[Order_Date]],"MMM")</f>
        <v>Mar</v>
      </c>
      <c r="E21" s="43" t="s">
        <v>767</v>
      </c>
      <c r="F21" s="43" t="s">
        <v>1668</v>
      </c>
      <c r="G21" s="43" t="s">
        <v>1797</v>
      </c>
      <c r="H21" s="43">
        <v>4</v>
      </c>
      <c r="I21" s="43">
        <v>464.18</v>
      </c>
      <c r="J21" s="45">
        <v>0.04</v>
      </c>
      <c r="K21" s="43" t="s">
        <v>1829</v>
      </c>
      <c r="L21" s="43">
        <v>1782.4512</v>
      </c>
      <c r="M21" s="43" t="str">
        <f>VLOOKUP(Combined[[#This Row],[Customer_ID]],Customer[],2,FALSE)</f>
        <v>Maria Hill</v>
      </c>
      <c r="N21" s="43">
        <f>VLOOKUP(Combined[[#This Row],[Customer_ID]],Customer[],3,FALSE)</f>
        <v>58</v>
      </c>
      <c r="O21" s="43" t="str">
        <f>VLOOKUP(Combined[[#This Row],[Customer_ID]],Customer[],4,FALSE)</f>
        <v>Female</v>
      </c>
      <c r="P21" s="43" t="str">
        <f>VLOOKUP(Combined[[#This Row],[Customer_ID]],Customer[],5,FALSE)</f>
        <v>Zamoraborough</v>
      </c>
      <c r="Q21" s="43" t="str">
        <f>VLOOKUP(Combined[[#This Row],[Customer_ID]],Customer[],6,FALSE)</f>
        <v>Nevada</v>
      </c>
      <c r="R21" s="43" t="str">
        <f>VLOOKUP(Combined[[#This Row],[Customer_ID]],Customer[],8,FALSE)</f>
        <v>Platinum</v>
      </c>
      <c r="S21" s="43" t="str">
        <f>VLOOKUP(Combined[[#This Row],[Product_ID]],Product[],2,FALSE)</f>
        <v>Luxury Perfume Spray</v>
      </c>
      <c r="T21" s="43" t="str">
        <f>VLOOKUP(Combined[[#This Row],[Product_ID]],Product[],3,FALSE)</f>
        <v>Beauty</v>
      </c>
      <c r="U21" s="43" t="str">
        <f>VLOOKUP(Combined[[#This Row],[Product_ID]],Product[],4,FALSE)</f>
        <v>Fragrance</v>
      </c>
      <c r="V21" s="43" t="str">
        <f>VLOOKUP(Combined[[#This Row],[Product_ID]],Product[],5,FALSE)</f>
        <v>Gibson, Green and Lopez</v>
      </c>
      <c r="W21" s="43">
        <f>VLOOKUP(Combined[[#This Row],[Product_ID]],Product[],6,FALSE)</f>
        <v>482.75</v>
      </c>
      <c r="X21" s="43">
        <f>VLOOKUP(Combined[[#This Row],[Product_ID]],Product[],7,FALSE)</f>
        <v>444</v>
      </c>
      <c r="Y21" s="43" t="str">
        <f>_xlfn.XLOOKUP(Combined[[#This Row],[Store_ID]],Store[Store_ID],Store[Store_Name])</f>
        <v>Gardner, Humphrey and Contreras</v>
      </c>
      <c r="Z21" s="43" t="str">
        <f>_xlfn.XLOOKUP(Combined[[#This Row],[Store_ID]],Store[Store_ID],Store[Region])</f>
        <v>East</v>
      </c>
      <c r="AA21" s="43" t="str">
        <f>_xlfn.XLOOKUP(Combined[[#This Row],[Store_ID]],Store[Store_ID],Store[City])</f>
        <v>Johnsonville</v>
      </c>
      <c r="AB21" s="43" t="str">
        <f>_xlfn.XLOOKUP(Combined[[#This Row],[Store_ID]],Store[Store_ID],Store[Store_Type])</f>
        <v>Flagship</v>
      </c>
      <c r="AC21" s="43">
        <f>Combined[[#This Row],[Quantity]]*Combined[[#This Row],[Unit_Price]]</f>
        <v>1856.72</v>
      </c>
      <c r="AD21" s="43">
        <f>Combined[[#This Row],[Gross_Sales]]*Combined[[#This Row],[Discount]]</f>
        <v>74.268799999999999</v>
      </c>
      <c r="AE21" s="43">
        <f>Combined[[#This Row],[Quantity]]*Combined[[#This Row],[cost]]</f>
        <v>1931</v>
      </c>
      <c r="AF21" s="43">
        <f>Combined[[#This Row],[Total_Amount]]-Combined[[#This Row],[Total_Cost]]</f>
        <v>-148.54880000000003</v>
      </c>
      <c r="AG21" s="43" t="str">
        <f>IF(Combined[[#This Row],[Age]]&lt;=25,"18-25",IF(Combined[[#This Row],[Age]]&lt;=35,"26-35",IF(Combined[[#This Row],[Age]]&lt;=45,"36-45",IF(Combined[[#This Row],[Age]]&lt;=55,"46-55","56-64"))))</f>
        <v>56-64</v>
      </c>
      <c r="AH21" s="43">
        <f>IF(Combined[[#This Row],[Total_Amount]]=0,0,Combined[[#This Row],[Profit]]/Combined[[#This Row],[Total_Amount]])</f>
        <v>-8.3339616815315917E-2</v>
      </c>
    </row>
    <row r="22" spans="1:34">
      <c r="A22" s="43" t="s">
        <v>1846</v>
      </c>
      <c r="B22" s="46">
        <v>45843</v>
      </c>
      <c r="C22" s="43">
        <f t="shared" si="0"/>
        <v>2025</v>
      </c>
      <c r="D22" s="43" t="str">
        <f>TEXT(Combined[[#This Row],[Order_Date]],"MMM")</f>
        <v>Jul</v>
      </c>
      <c r="E22" s="43" t="s">
        <v>487</v>
      </c>
      <c r="F22" s="43" t="s">
        <v>1692</v>
      </c>
      <c r="G22" s="43" t="s">
        <v>1807</v>
      </c>
      <c r="H22" s="43">
        <v>3</v>
      </c>
      <c r="I22" s="43">
        <v>986.04</v>
      </c>
      <c r="J22" s="45">
        <v>0.27</v>
      </c>
      <c r="K22" s="43" t="s">
        <v>1829</v>
      </c>
      <c r="L22" s="43">
        <v>2159.4276</v>
      </c>
      <c r="M22" s="43" t="str">
        <f>VLOOKUP(Combined[[#This Row],[Customer_ID]],Customer[],2,FALSE)</f>
        <v>Justin Cross</v>
      </c>
      <c r="N22" s="43">
        <f>VLOOKUP(Combined[[#This Row],[Customer_ID]],Customer[],3,FALSE)</f>
        <v>62</v>
      </c>
      <c r="O22" s="43" t="str">
        <f>VLOOKUP(Combined[[#This Row],[Customer_ID]],Customer[],4,FALSE)</f>
        <v>Female</v>
      </c>
      <c r="P22" s="43" t="str">
        <f>VLOOKUP(Combined[[#This Row],[Customer_ID]],Customer[],5,FALSE)</f>
        <v>North Anthonychester</v>
      </c>
      <c r="Q22" s="43" t="str">
        <f>VLOOKUP(Combined[[#This Row],[Customer_ID]],Customer[],6,FALSE)</f>
        <v>Nevada</v>
      </c>
      <c r="R22" s="43" t="str">
        <f>VLOOKUP(Combined[[#This Row],[Customer_ID]],Customer[],8,FALSE)</f>
        <v>Bronze</v>
      </c>
      <c r="S22" s="43" t="str">
        <f>VLOOKUP(Combined[[#This Row],[Product_ID]],Product[],2,FALSE)</f>
        <v>Professional Jump Rope</v>
      </c>
      <c r="T22" s="43" t="str">
        <f>VLOOKUP(Combined[[#This Row],[Product_ID]],Product[],3,FALSE)</f>
        <v>Sports</v>
      </c>
      <c r="U22" s="43" t="str">
        <f>VLOOKUP(Combined[[#This Row],[Product_ID]],Product[],4,FALSE)</f>
        <v>Fitness</v>
      </c>
      <c r="V22" s="43" t="str">
        <f>VLOOKUP(Combined[[#This Row],[Product_ID]],Product[],5,FALSE)</f>
        <v>Davis PLC</v>
      </c>
      <c r="W22" s="43">
        <f>VLOOKUP(Combined[[#This Row],[Product_ID]],Product[],6,FALSE)</f>
        <v>477.61</v>
      </c>
      <c r="X22" s="43">
        <f>VLOOKUP(Combined[[#This Row],[Product_ID]],Product[],7,FALSE)</f>
        <v>300</v>
      </c>
      <c r="Y22" s="43" t="str">
        <f>_xlfn.XLOOKUP(Combined[[#This Row],[Store_ID]],Store[Store_ID],Store[Store_Name])</f>
        <v>Holloway Ltd</v>
      </c>
      <c r="Z22" s="43" t="str">
        <f>_xlfn.XLOOKUP(Combined[[#This Row],[Store_ID]],Store[Store_ID],Store[Region])</f>
        <v>North</v>
      </c>
      <c r="AA22" s="43" t="str">
        <f>_xlfn.XLOOKUP(Combined[[#This Row],[Store_ID]],Store[Store_ID],Store[City])</f>
        <v>Bensonhaven</v>
      </c>
      <c r="AB22" s="43" t="str">
        <f>_xlfn.XLOOKUP(Combined[[#This Row],[Store_ID]],Store[Store_ID],Store[Store_Type])</f>
        <v>Flagship</v>
      </c>
      <c r="AC22" s="43">
        <f>Combined[[#This Row],[Quantity]]*Combined[[#This Row],[Unit_Price]]</f>
        <v>2958.12</v>
      </c>
      <c r="AD22" s="43">
        <f>Combined[[#This Row],[Gross_Sales]]*Combined[[#This Row],[Discount]]</f>
        <v>798.69240000000002</v>
      </c>
      <c r="AE22" s="43">
        <f>Combined[[#This Row],[Quantity]]*Combined[[#This Row],[cost]]</f>
        <v>1432.83</v>
      </c>
      <c r="AF22" s="43">
        <f>Combined[[#This Row],[Total_Amount]]-Combined[[#This Row],[Total_Cost]]</f>
        <v>726.59760000000006</v>
      </c>
      <c r="AG22" s="43" t="str">
        <f>IF(Combined[[#This Row],[Age]]&lt;=25,"18-25",IF(Combined[[#This Row],[Age]]&lt;=35,"26-35",IF(Combined[[#This Row],[Age]]&lt;=45,"36-45",IF(Combined[[#This Row],[Age]]&lt;=55,"46-55","56-64"))))</f>
        <v>56-64</v>
      </c>
      <c r="AH22" s="43">
        <f>IF(Combined[[#This Row],[Total_Amount]]=0,0,Combined[[#This Row],[Profit]]/Combined[[#This Row],[Total_Amount]])</f>
        <v>0.33647694416798229</v>
      </c>
    </row>
    <row r="23" spans="1:34">
      <c r="A23" s="43" t="s">
        <v>1847</v>
      </c>
      <c r="B23" s="46">
        <v>45447</v>
      </c>
      <c r="C23" s="43">
        <f t="shared" si="0"/>
        <v>2024</v>
      </c>
      <c r="D23" s="43" t="str">
        <f>TEXT(Combined[[#This Row],[Order_Date]],"MMM")</f>
        <v>Jun</v>
      </c>
      <c r="E23" s="43" t="s">
        <v>1235</v>
      </c>
      <c r="F23" s="43" t="s">
        <v>1634</v>
      </c>
      <c r="G23" s="43" t="s">
        <v>1810</v>
      </c>
      <c r="H23" s="43">
        <v>1</v>
      </c>
      <c r="I23" s="43">
        <v>589.55999999999995</v>
      </c>
      <c r="J23" s="45">
        <v>0.22</v>
      </c>
      <c r="K23" s="43" t="s">
        <v>1824</v>
      </c>
      <c r="L23" s="43">
        <v>459.85680000000002</v>
      </c>
      <c r="M23" s="43" t="str">
        <f>VLOOKUP(Combined[[#This Row],[Customer_ID]],Customer[],2,FALSE)</f>
        <v>Alexander Byrd</v>
      </c>
      <c r="N23" s="43">
        <f>VLOOKUP(Combined[[#This Row],[Customer_ID]],Customer[],3,FALSE)</f>
        <v>25</v>
      </c>
      <c r="O23" s="43" t="str">
        <f>VLOOKUP(Combined[[#This Row],[Customer_ID]],Customer[],4,FALSE)</f>
        <v>Female</v>
      </c>
      <c r="P23" s="43" t="str">
        <f>VLOOKUP(Combined[[#This Row],[Customer_ID]],Customer[],5,FALSE)</f>
        <v>Parkerview</v>
      </c>
      <c r="Q23" s="43" t="str">
        <f>VLOOKUP(Combined[[#This Row],[Customer_ID]],Customer[],6,FALSE)</f>
        <v>New York</v>
      </c>
      <c r="R23" s="43" t="str">
        <f>VLOOKUP(Combined[[#This Row],[Customer_ID]],Customer[],8,FALSE)</f>
        <v>Silver</v>
      </c>
      <c r="S23" s="43" t="str">
        <f>VLOOKUP(Combined[[#This Row],[Product_ID]],Product[],2,FALSE)</f>
        <v>USB External Hard Drive</v>
      </c>
      <c r="T23" s="43" t="str">
        <f>VLOOKUP(Combined[[#This Row],[Product_ID]],Product[],3,FALSE)</f>
        <v>Electronics</v>
      </c>
      <c r="U23" s="43" t="str">
        <f>VLOOKUP(Combined[[#This Row],[Product_ID]],Product[],4,FALSE)</f>
        <v>Computer</v>
      </c>
      <c r="V23" s="43" t="str">
        <f>VLOOKUP(Combined[[#This Row],[Product_ID]],Product[],5,FALSE)</f>
        <v>Robinson Inc</v>
      </c>
      <c r="W23" s="43">
        <f>VLOOKUP(Combined[[#This Row],[Product_ID]],Product[],6,FALSE)</f>
        <v>253.33</v>
      </c>
      <c r="X23" s="43">
        <f>VLOOKUP(Combined[[#This Row],[Product_ID]],Product[],7,FALSE)</f>
        <v>266</v>
      </c>
      <c r="Y23" s="43" t="str">
        <f>_xlfn.XLOOKUP(Combined[[#This Row],[Store_ID]],Store[Store_ID],Store[Store_Name])</f>
        <v>Guerrero-Schmitt</v>
      </c>
      <c r="Z23" s="43" t="str">
        <f>_xlfn.XLOOKUP(Combined[[#This Row],[Store_ID]],Store[Store_ID],Store[Region])</f>
        <v>East</v>
      </c>
      <c r="AA23" s="43" t="str">
        <f>_xlfn.XLOOKUP(Combined[[#This Row],[Store_ID]],Store[Store_ID],Store[City])</f>
        <v>East Stevechester</v>
      </c>
      <c r="AB23" s="43" t="str">
        <f>_xlfn.XLOOKUP(Combined[[#This Row],[Store_ID]],Store[Store_ID],Store[Store_Type])</f>
        <v>Flagship</v>
      </c>
      <c r="AC23" s="43">
        <f>Combined[[#This Row],[Quantity]]*Combined[[#This Row],[Unit_Price]]</f>
        <v>589.55999999999995</v>
      </c>
      <c r="AD23" s="43">
        <f>Combined[[#This Row],[Gross_Sales]]*Combined[[#This Row],[Discount]]</f>
        <v>129.70319999999998</v>
      </c>
      <c r="AE23" s="43">
        <f>Combined[[#This Row],[Quantity]]*Combined[[#This Row],[cost]]</f>
        <v>253.33</v>
      </c>
      <c r="AF23" s="43">
        <f>Combined[[#This Row],[Total_Amount]]-Combined[[#This Row],[Total_Cost]]</f>
        <v>206.52680000000001</v>
      </c>
      <c r="AG23" s="43" t="str">
        <f>IF(Combined[[#This Row],[Age]]&lt;=25,"18-25",IF(Combined[[#This Row],[Age]]&lt;=35,"26-35",IF(Combined[[#This Row],[Age]]&lt;=45,"36-45",IF(Combined[[#This Row],[Age]]&lt;=55,"46-55","56-64"))))</f>
        <v>18-25</v>
      </c>
      <c r="AH23" s="43">
        <f>IF(Combined[[#This Row],[Total_Amount]]=0,0,Combined[[#This Row],[Profit]]/Combined[[#This Row],[Total_Amount]])</f>
        <v>0.44911111459045511</v>
      </c>
    </row>
    <row r="24" spans="1:34">
      <c r="A24" s="43" t="s">
        <v>1848</v>
      </c>
      <c r="B24" s="46">
        <v>45394</v>
      </c>
      <c r="C24" s="43">
        <f t="shared" si="0"/>
        <v>2024</v>
      </c>
      <c r="D24" s="43" t="str">
        <f>TEXT(Combined[[#This Row],[Order_Date]],"MMM")</f>
        <v>Apr</v>
      </c>
      <c r="E24" s="43" t="s">
        <v>1466</v>
      </c>
      <c r="F24" s="43" t="s">
        <v>1686</v>
      </c>
      <c r="G24" s="43" t="s">
        <v>1789</v>
      </c>
      <c r="H24" s="43">
        <v>3</v>
      </c>
      <c r="I24" s="43">
        <v>979.42</v>
      </c>
      <c r="J24" s="45">
        <v>0.03</v>
      </c>
      <c r="K24" s="43" t="s">
        <v>1826</v>
      </c>
      <c r="L24" s="43">
        <v>2850.1122</v>
      </c>
      <c r="M24" s="43" t="str">
        <f>VLOOKUP(Combined[[#This Row],[Customer_ID]],Customer[],2,FALSE)</f>
        <v>Elizabeth Foster</v>
      </c>
      <c r="N24" s="43">
        <f>VLOOKUP(Combined[[#This Row],[Customer_ID]],Customer[],3,FALSE)</f>
        <v>33</v>
      </c>
      <c r="O24" s="43" t="str">
        <f>VLOOKUP(Combined[[#This Row],[Customer_ID]],Customer[],4,FALSE)</f>
        <v>Female</v>
      </c>
      <c r="P24" s="43" t="str">
        <f>VLOOKUP(Combined[[#This Row],[Customer_ID]],Customer[],5,FALSE)</f>
        <v>Anthonymouth</v>
      </c>
      <c r="Q24" s="43" t="str">
        <f>VLOOKUP(Combined[[#This Row],[Customer_ID]],Customer[],6,FALSE)</f>
        <v>Oklahoma</v>
      </c>
      <c r="R24" s="43" t="str">
        <f>VLOOKUP(Combined[[#This Row],[Customer_ID]],Customer[],8,FALSE)</f>
        <v>Gold</v>
      </c>
      <c r="S24" s="43" t="str">
        <f>VLOOKUP(Combined[[#This Row],[Product_ID]],Product[],2,FALSE)</f>
        <v>Men's Sports Shorts</v>
      </c>
      <c r="T24" s="43" t="str">
        <f>VLOOKUP(Combined[[#This Row],[Product_ID]],Product[],3,FALSE)</f>
        <v>Clothing</v>
      </c>
      <c r="U24" s="43" t="str">
        <f>VLOOKUP(Combined[[#This Row],[Product_ID]],Product[],4,FALSE)</f>
        <v>Bottoms</v>
      </c>
      <c r="V24" s="43" t="str">
        <f>VLOOKUP(Combined[[#This Row],[Product_ID]],Product[],5,FALSE)</f>
        <v>Fitzpatrick Ltd</v>
      </c>
      <c r="W24" s="43">
        <f>VLOOKUP(Combined[[#This Row],[Product_ID]],Product[],6,FALSE)</f>
        <v>218.22</v>
      </c>
      <c r="X24" s="43">
        <f>VLOOKUP(Combined[[#This Row],[Product_ID]],Product[],7,FALSE)</f>
        <v>224</v>
      </c>
      <c r="Y24" s="43" t="str">
        <f>_xlfn.XLOOKUP(Combined[[#This Row],[Store_ID]],Store[Store_ID],Store[Store_Name])</f>
        <v>Hill, Wagner and Ballard</v>
      </c>
      <c r="Z24" s="43" t="str">
        <f>_xlfn.XLOOKUP(Combined[[#This Row],[Store_ID]],Store[Store_ID],Store[Region])</f>
        <v>East</v>
      </c>
      <c r="AA24" s="43" t="str">
        <f>_xlfn.XLOOKUP(Combined[[#This Row],[Store_ID]],Store[Store_ID],Store[City])</f>
        <v>East Davidville</v>
      </c>
      <c r="AB24" s="43" t="str">
        <f>_xlfn.XLOOKUP(Combined[[#This Row],[Store_ID]],Store[Store_ID],Store[Store_Type])</f>
        <v>Online</v>
      </c>
      <c r="AC24" s="43">
        <f>Combined[[#This Row],[Quantity]]*Combined[[#This Row],[Unit_Price]]</f>
        <v>2938.2599999999998</v>
      </c>
      <c r="AD24" s="43">
        <f>Combined[[#This Row],[Gross_Sales]]*Combined[[#This Row],[Discount]]</f>
        <v>88.147799999999989</v>
      </c>
      <c r="AE24" s="43">
        <f>Combined[[#This Row],[Quantity]]*Combined[[#This Row],[cost]]</f>
        <v>654.66</v>
      </c>
      <c r="AF24" s="43">
        <f>Combined[[#This Row],[Total_Amount]]-Combined[[#This Row],[Total_Cost]]</f>
        <v>2195.4522000000002</v>
      </c>
      <c r="AG24" s="43" t="str">
        <f>IF(Combined[[#This Row],[Age]]&lt;=25,"18-25",IF(Combined[[#This Row],[Age]]&lt;=35,"26-35",IF(Combined[[#This Row],[Age]]&lt;=45,"36-45",IF(Combined[[#This Row],[Age]]&lt;=55,"46-55","56-64"))))</f>
        <v>26-35</v>
      </c>
      <c r="AH24" s="43">
        <f>IF(Combined[[#This Row],[Total_Amount]]=0,0,Combined[[#This Row],[Profit]]/Combined[[#This Row],[Total_Amount]])</f>
        <v>0.77030377961962349</v>
      </c>
    </row>
    <row r="25" spans="1:34">
      <c r="A25" s="43" t="s">
        <v>1849</v>
      </c>
      <c r="B25" s="46">
        <v>45466</v>
      </c>
      <c r="C25" s="43">
        <f t="shared" si="0"/>
        <v>2024</v>
      </c>
      <c r="D25" s="43" t="str">
        <f>TEXT(Combined[[#This Row],[Order_Date]],"MMM")</f>
        <v>Jun</v>
      </c>
      <c r="E25" s="43" t="s">
        <v>1151</v>
      </c>
      <c r="F25" s="43" t="s">
        <v>1572</v>
      </c>
      <c r="G25" s="43" t="s">
        <v>1782</v>
      </c>
      <c r="H25" s="43">
        <v>1</v>
      </c>
      <c r="I25" s="43">
        <v>719.28</v>
      </c>
      <c r="J25" s="45">
        <v>0.08</v>
      </c>
      <c r="K25" s="43" t="s">
        <v>1824</v>
      </c>
      <c r="L25" s="43">
        <v>661.73760000000004</v>
      </c>
      <c r="M25" s="43" t="str">
        <f>VLOOKUP(Combined[[#This Row],[Customer_ID]],Customer[],2,FALSE)</f>
        <v>Miranda King</v>
      </c>
      <c r="N25" s="43">
        <f>VLOOKUP(Combined[[#This Row],[Customer_ID]],Customer[],3,FALSE)</f>
        <v>34</v>
      </c>
      <c r="O25" s="43" t="str">
        <f>VLOOKUP(Combined[[#This Row],[Customer_ID]],Customer[],4,FALSE)</f>
        <v>Female</v>
      </c>
      <c r="P25" s="43" t="str">
        <f>VLOOKUP(Combined[[#This Row],[Customer_ID]],Customer[],5,FALSE)</f>
        <v>West Mathew</v>
      </c>
      <c r="Q25" s="43" t="str">
        <f>VLOOKUP(Combined[[#This Row],[Customer_ID]],Customer[],6,FALSE)</f>
        <v>New York</v>
      </c>
      <c r="R25" s="43" t="str">
        <f>VLOOKUP(Combined[[#This Row],[Customer_ID]],Customer[],8,FALSE)</f>
        <v>Platinum</v>
      </c>
      <c r="S25" s="43" t="str">
        <f>VLOOKUP(Combined[[#This Row],[Product_ID]],Product[],2,FALSE)</f>
        <v>Hair Strengthening Shampoo</v>
      </c>
      <c r="T25" s="43" t="str">
        <f>VLOOKUP(Combined[[#This Row],[Product_ID]],Product[],3,FALSE)</f>
        <v>Beauty</v>
      </c>
      <c r="U25" s="43" t="str">
        <f>VLOOKUP(Combined[[#This Row],[Product_ID]],Product[],4,FALSE)</f>
        <v>Haircare</v>
      </c>
      <c r="V25" s="43" t="str">
        <f>VLOOKUP(Combined[[#This Row],[Product_ID]],Product[],5,FALSE)</f>
        <v>Rice LLC</v>
      </c>
      <c r="W25" s="43">
        <f>VLOOKUP(Combined[[#This Row],[Product_ID]],Product[],6,FALSE)</f>
        <v>115.82</v>
      </c>
      <c r="X25" s="43">
        <f>VLOOKUP(Combined[[#This Row],[Product_ID]],Product[],7,FALSE)</f>
        <v>460</v>
      </c>
      <c r="Y25" s="43" t="str">
        <f>_xlfn.XLOOKUP(Combined[[#This Row],[Store_ID]],Store[Store_ID],Store[Store_Name])</f>
        <v>Bean, Jones and Park</v>
      </c>
      <c r="Z25" s="43" t="str">
        <f>_xlfn.XLOOKUP(Combined[[#This Row],[Store_ID]],Store[Store_ID],Store[Region])</f>
        <v>West</v>
      </c>
      <c r="AA25" s="43" t="str">
        <f>_xlfn.XLOOKUP(Combined[[#This Row],[Store_ID]],Store[Store_ID],Store[City])</f>
        <v>Thompsonborough</v>
      </c>
      <c r="AB25" s="43" t="str">
        <f>_xlfn.XLOOKUP(Combined[[#This Row],[Store_ID]],Store[Store_ID],Store[Store_Type])</f>
        <v>Online</v>
      </c>
      <c r="AC25" s="43">
        <f>Combined[[#This Row],[Quantity]]*Combined[[#This Row],[Unit_Price]]</f>
        <v>719.28</v>
      </c>
      <c r="AD25" s="43">
        <f>Combined[[#This Row],[Gross_Sales]]*Combined[[#This Row],[Discount]]</f>
        <v>57.542400000000001</v>
      </c>
      <c r="AE25" s="43">
        <f>Combined[[#This Row],[Quantity]]*Combined[[#This Row],[cost]]</f>
        <v>115.82</v>
      </c>
      <c r="AF25" s="43">
        <f>Combined[[#This Row],[Total_Amount]]-Combined[[#This Row],[Total_Cost]]</f>
        <v>545.91759999999999</v>
      </c>
      <c r="AG25" s="43" t="str">
        <f>IF(Combined[[#This Row],[Age]]&lt;=25,"18-25",IF(Combined[[#This Row],[Age]]&lt;=35,"26-35",IF(Combined[[#This Row],[Age]]&lt;=45,"36-45",IF(Combined[[#This Row],[Age]]&lt;=55,"46-55","56-64"))))</f>
        <v>26-35</v>
      </c>
      <c r="AH25" s="43">
        <f>IF(Combined[[#This Row],[Total_Amount]]=0,0,Combined[[#This Row],[Profit]]/Combined[[#This Row],[Total_Amount]])</f>
        <v>0.82497594212570047</v>
      </c>
    </row>
    <row r="26" spans="1:34">
      <c r="A26" s="43" t="s">
        <v>1850</v>
      </c>
      <c r="B26" s="46">
        <v>45908</v>
      </c>
      <c r="C26" s="43">
        <f t="shared" si="0"/>
        <v>2025</v>
      </c>
      <c r="D26" s="43" t="str">
        <f>TEXT(Combined[[#This Row],[Order_Date]],"MMM")</f>
        <v>Sep</v>
      </c>
      <c r="E26" s="43" t="s">
        <v>613</v>
      </c>
      <c r="F26" s="43" t="s">
        <v>1682</v>
      </c>
      <c r="G26" s="43" t="s">
        <v>1776</v>
      </c>
      <c r="H26" s="43">
        <v>3</v>
      </c>
      <c r="I26" s="43">
        <v>77.599999999999994</v>
      </c>
      <c r="J26" s="45">
        <v>7.0000000000000007E-2</v>
      </c>
      <c r="K26" s="43" t="s">
        <v>1824</v>
      </c>
      <c r="L26" s="43">
        <v>216.50399999999999</v>
      </c>
      <c r="M26" s="43" t="str">
        <f>VLOOKUP(Combined[[#This Row],[Customer_ID]],Customer[],2,FALSE)</f>
        <v>Jennifer Pruitt</v>
      </c>
      <c r="N26" s="43">
        <f>VLOOKUP(Combined[[#This Row],[Customer_ID]],Customer[],3,FALSE)</f>
        <v>53</v>
      </c>
      <c r="O26" s="43" t="str">
        <f>VLOOKUP(Combined[[#This Row],[Customer_ID]],Customer[],4,FALSE)</f>
        <v>Male</v>
      </c>
      <c r="P26" s="43" t="str">
        <f>VLOOKUP(Combined[[#This Row],[Customer_ID]],Customer[],5,FALSE)</f>
        <v>East Justin</v>
      </c>
      <c r="Q26" s="43" t="str">
        <f>VLOOKUP(Combined[[#This Row],[Customer_ID]],Customer[],6,FALSE)</f>
        <v>Missouri</v>
      </c>
      <c r="R26" s="43" t="str">
        <f>VLOOKUP(Combined[[#This Row],[Customer_ID]],Customer[],8,FALSE)</f>
        <v>Silver</v>
      </c>
      <c r="S26" s="43" t="str">
        <f>VLOOKUP(Combined[[#This Row],[Product_ID]],Product[],2,FALSE)</f>
        <v>Smart LED Light Strip</v>
      </c>
      <c r="T26" s="43" t="str">
        <f>VLOOKUP(Combined[[#This Row],[Product_ID]],Product[],3,FALSE)</f>
        <v>Electronics</v>
      </c>
      <c r="U26" s="43" t="str">
        <f>VLOOKUP(Combined[[#This Row],[Product_ID]],Product[],4,FALSE)</f>
        <v>Accessories</v>
      </c>
      <c r="V26" s="43" t="str">
        <f>VLOOKUP(Combined[[#This Row],[Product_ID]],Product[],5,FALSE)</f>
        <v>Flores-Davis</v>
      </c>
      <c r="W26" s="43">
        <f>VLOOKUP(Combined[[#This Row],[Product_ID]],Product[],6,FALSE)</f>
        <v>349.17</v>
      </c>
      <c r="X26" s="43">
        <f>VLOOKUP(Combined[[#This Row],[Product_ID]],Product[],7,FALSE)</f>
        <v>476</v>
      </c>
      <c r="Y26" s="43" t="str">
        <f>_xlfn.XLOOKUP(Combined[[#This Row],[Store_ID]],Store[Store_ID],Store[Store_Name])</f>
        <v>Benson-Elliott</v>
      </c>
      <c r="Z26" s="43" t="str">
        <f>_xlfn.XLOOKUP(Combined[[#This Row],[Store_ID]],Store[Store_ID],Store[Region])</f>
        <v>East</v>
      </c>
      <c r="AA26" s="43" t="str">
        <f>_xlfn.XLOOKUP(Combined[[#This Row],[Store_ID]],Store[Store_ID],Store[City])</f>
        <v>Port Josephberg</v>
      </c>
      <c r="AB26" s="43" t="str">
        <f>_xlfn.XLOOKUP(Combined[[#This Row],[Store_ID]],Store[Store_ID],Store[Store_Type])</f>
        <v>Online</v>
      </c>
      <c r="AC26" s="43">
        <f>Combined[[#This Row],[Quantity]]*Combined[[#This Row],[Unit_Price]]</f>
        <v>232.79999999999998</v>
      </c>
      <c r="AD26" s="43">
        <f>Combined[[#This Row],[Gross_Sales]]*Combined[[#This Row],[Discount]]</f>
        <v>16.295999999999999</v>
      </c>
      <c r="AE26" s="43">
        <f>Combined[[#This Row],[Quantity]]*Combined[[#This Row],[cost]]</f>
        <v>1047.51</v>
      </c>
      <c r="AF26" s="43">
        <f>Combined[[#This Row],[Total_Amount]]-Combined[[#This Row],[Total_Cost]]</f>
        <v>-831.00599999999997</v>
      </c>
      <c r="AG26" s="43" t="str">
        <f>IF(Combined[[#This Row],[Age]]&lt;=25,"18-25",IF(Combined[[#This Row],[Age]]&lt;=35,"26-35",IF(Combined[[#This Row],[Age]]&lt;=45,"36-45",IF(Combined[[#This Row],[Age]]&lt;=55,"46-55","56-64"))))</f>
        <v>46-55</v>
      </c>
      <c r="AH26" s="43">
        <f>IF(Combined[[#This Row],[Total_Amount]]=0,0,Combined[[#This Row],[Profit]]/Combined[[#This Row],[Total_Amount]])</f>
        <v>-3.8382939807116729</v>
      </c>
    </row>
    <row r="27" spans="1:34">
      <c r="A27" s="43" t="s">
        <v>1851</v>
      </c>
      <c r="B27" s="46">
        <v>45552</v>
      </c>
      <c r="C27" s="43">
        <f t="shared" si="0"/>
        <v>2024</v>
      </c>
      <c r="D27" s="43" t="str">
        <f>TEXT(Combined[[#This Row],[Order_Date]],"MMM")</f>
        <v>Sep</v>
      </c>
      <c r="E27" s="43" t="s">
        <v>1190</v>
      </c>
      <c r="F27" s="43" t="s">
        <v>1555</v>
      </c>
      <c r="G27" s="43" t="s">
        <v>1766</v>
      </c>
      <c r="H27" s="43">
        <v>4</v>
      </c>
      <c r="I27" s="43">
        <v>852.71</v>
      </c>
      <c r="J27" s="45">
        <v>0.14000000000000001</v>
      </c>
      <c r="K27" s="43" t="s">
        <v>1826</v>
      </c>
      <c r="L27" s="43">
        <v>2933.3224</v>
      </c>
      <c r="M27" s="43" t="str">
        <f>VLOOKUP(Combined[[#This Row],[Customer_ID]],Customer[],2,FALSE)</f>
        <v>Erika Padilla</v>
      </c>
      <c r="N27" s="43">
        <f>VLOOKUP(Combined[[#This Row],[Customer_ID]],Customer[],3,FALSE)</f>
        <v>50</v>
      </c>
      <c r="O27" s="43" t="str">
        <f>VLOOKUP(Combined[[#This Row],[Customer_ID]],Customer[],4,FALSE)</f>
        <v>Male</v>
      </c>
      <c r="P27" s="43" t="str">
        <f>VLOOKUP(Combined[[#This Row],[Customer_ID]],Customer[],5,FALSE)</f>
        <v>Andrewsland</v>
      </c>
      <c r="Q27" s="43" t="str">
        <f>VLOOKUP(Combined[[#This Row],[Customer_ID]],Customer[],6,FALSE)</f>
        <v>Alabama</v>
      </c>
      <c r="R27" s="43" t="str">
        <f>VLOOKUP(Combined[[#This Row],[Customer_ID]],Customer[],8,FALSE)</f>
        <v>Silver</v>
      </c>
      <c r="S27" s="43" t="str">
        <f>VLOOKUP(Combined[[#This Row],[Product_ID]],Product[],2,FALSE)</f>
        <v>Men's Leather Belt</v>
      </c>
      <c r="T27" s="43" t="str">
        <f>VLOOKUP(Combined[[#This Row],[Product_ID]],Product[],3,FALSE)</f>
        <v>Clothing</v>
      </c>
      <c r="U27" s="43" t="str">
        <f>VLOOKUP(Combined[[#This Row],[Product_ID]],Product[],4,FALSE)</f>
        <v>Accessories</v>
      </c>
      <c r="V27" s="43" t="str">
        <f>VLOOKUP(Combined[[#This Row],[Product_ID]],Product[],5,FALSE)</f>
        <v>Baldwin, Garza and Gonzalez</v>
      </c>
      <c r="W27" s="43">
        <f>VLOOKUP(Combined[[#This Row],[Product_ID]],Product[],6,FALSE)</f>
        <v>261</v>
      </c>
      <c r="X27" s="43">
        <f>VLOOKUP(Combined[[#This Row],[Product_ID]],Product[],7,FALSE)</f>
        <v>59</v>
      </c>
      <c r="Y27" s="43" t="str">
        <f>_xlfn.XLOOKUP(Combined[[#This Row],[Store_ID]],Store[Store_ID],Store[Store_Name])</f>
        <v>Johnson-Wright</v>
      </c>
      <c r="Z27" s="43" t="str">
        <f>_xlfn.XLOOKUP(Combined[[#This Row],[Store_ID]],Store[Store_ID],Store[Region])</f>
        <v>North</v>
      </c>
      <c r="AA27" s="43" t="str">
        <f>_xlfn.XLOOKUP(Combined[[#This Row],[Store_ID]],Store[Store_ID],Store[City])</f>
        <v>Hoodberg</v>
      </c>
      <c r="AB27" s="43" t="str">
        <f>_xlfn.XLOOKUP(Combined[[#This Row],[Store_ID]],Store[Store_ID],Store[Store_Type])</f>
        <v>Outlet</v>
      </c>
      <c r="AC27" s="43">
        <f>Combined[[#This Row],[Quantity]]*Combined[[#This Row],[Unit_Price]]</f>
        <v>3410.84</v>
      </c>
      <c r="AD27" s="43">
        <f>Combined[[#This Row],[Gross_Sales]]*Combined[[#This Row],[Discount]]</f>
        <v>477.51760000000007</v>
      </c>
      <c r="AE27" s="43">
        <f>Combined[[#This Row],[Quantity]]*Combined[[#This Row],[cost]]</f>
        <v>1044</v>
      </c>
      <c r="AF27" s="43">
        <f>Combined[[#This Row],[Total_Amount]]-Combined[[#This Row],[Total_Cost]]</f>
        <v>1889.3224</v>
      </c>
      <c r="AG27" s="43" t="str">
        <f>IF(Combined[[#This Row],[Age]]&lt;=25,"18-25",IF(Combined[[#This Row],[Age]]&lt;=35,"26-35",IF(Combined[[#This Row],[Age]]&lt;=45,"36-45",IF(Combined[[#This Row],[Age]]&lt;=55,"46-55","56-64"))))</f>
        <v>46-55</v>
      </c>
      <c r="AH27" s="43">
        <f>IF(Combined[[#This Row],[Total_Amount]]=0,0,Combined[[#This Row],[Profit]]/Combined[[#This Row],[Total_Amount]])</f>
        <v>0.64408958251571669</v>
      </c>
    </row>
    <row r="28" spans="1:34">
      <c r="A28" s="43" t="s">
        <v>1852</v>
      </c>
      <c r="B28" s="46">
        <v>45294</v>
      </c>
      <c r="C28" s="43">
        <f t="shared" si="0"/>
        <v>2024</v>
      </c>
      <c r="D28" s="43" t="str">
        <f>TEXT(Combined[[#This Row],[Order_Date]],"MMM")</f>
        <v>Jan</v>
      </c>
      <c r="E28" s="43" t="s">
        <v>693</v>
      </c>
      <c r="F28" s="43" t="s">
        <v>1744</v>
      </c>
      <c r="G28" s="43" t="s">
        <v>1782</v>
      </c>
      <c r="H28" s="43">
        <v>4</v>
      </c>
      <c r="I28" s="43">
        <v>156.16</v>
      </c>
      <c r="J28" s="45">
        <v>4</v>
      </c>
      <c r="K28" s="43" t="s">
        <v>1824</v>
      </c>
      <c r="L28" s="43">
        <v>599.65440000000001</v>
      </c>
      <c r="M28" s="43" t="str">
        <f>VLOOKUP(Combined[[#This Row],[Customer_ID]],Customer[],2,FALSE)</f>
        <v>Stuart Johnson</v>
      </c>
      <c r="N28" s="43">
        <f>VLOOKUP(Combined[[#This Row],[Customer_ID]],Customer[],3,FALSE)</f>
        <v>42</v>
      </c>
      <c r="O28" s="43" t="str">
        <f>VLOOKUP(Combined[[#This Row],[Customer_ID]],Customer[],4,FALSE)</f>
        <v>Female</v>
      </c>
      <c r="P28" s="43" t="str">
        <f>VLOOKUP(Combined[[#This Row],[Customer_ID]],Customer[],5,FALSE)</f>
        <v>West Markport</v>
      </c>
      <c r="Q28" s="43" t="str">
        <f>VLOOKUP(Combined[[#This Row],[Customer_ID]],Customer[],6,FALSE)</f>
        <v>North Dakota</v>
      </c>
      <c r="R28" s="43" t="str">
        <f>VLOOKUP(Combined[[#This Row],[Customer_ID]],Customer[],8,FALSE)</f>
        <v>Platinum</v>
      </c>
      <c r="S28" s="43" t="str">
        <f>VLOOKUP(Combined[[#This Row],[Product_ID]],Product[],2,FALSE)</f>
        <v>Portable Bluetooth Speaker</v>
      </c>
      <c r="T28" s="43" t="str">
        <f>VLOOKUP(Combined[[#This Row],[Product_ID]],Product[],3,FALSE)</f>
        <v>Electronics</v>
      </c>
      <c r="U28" s="43" t="str">
        <f>VLOOKUP(Combined[[#This Row],[Product_ID]],Product[],4,FALSE)</f>
        <v>Audio</v>
      </c>
      <c r="V28" s="43" t="str">
        <f>VLOOKUP(Combined[[#This Row],[Product_ID]],Product[],5,FALSE)</f>
        <v>Flores-King</v>
      </c>
      <c r="W28" s="43">
        <f>VLOOKUP(Combined[[#This Row],[Product_ID]],Product[],6,FALSE)</f>
        <v>431.67</v>
      </c>
      <c r="X28" s="43">
        <f>VLOOKUP(Combined[[#This Row],[Product_ID]],Product[],7,FALSE)</f>
        <v>73</v>
      </c>
      <c r="Y28" s="43" t="str">
        <f>_xlfn.XLOOKUP(Combined[[#This Row],[Store_ID]],Store[Store_ID],Store[Store_Name])</f>
        <v>Bean, Jones and Park</v>
      </c>
      <c r="Z28" s="43" t="str">
        <f>_xlfn.XLOOKUP(Combined[[#This Row],[Store_ID]],Store[Store_ID],Store[Region])</f>
        <v>West</v>
      </c>
      <c r="AA28" s="43" t="str">
        <f>_xlfn.XLOOKUP(Combined[[#This Row],[Store_ID]],Store[Store_ID],Store[City])</f>
        <v>Thompsonborough</v>
      </c>
      <c r="AB28" s="43" t="str">
        <f>_xlfn.XLOOKUP(Combined[[#This Row],[Store_ID]],Store[Store_ID],Store[Store_Type])</f>
        <v>Online</v>
      </c>
      <c r="AC28" s="43">
        <f>Combined[[#This Row],[Quantity]]*Combined[[#This Row],[Unit_Price]]</f>
        <v>624.64</v>
      </c>
      <c r="AD28" s="43">
        <f>Combined[[#This Row],[Gross_Sales]]*Combined[[#This Row],[Discount]]</f>
        <v>2498.56</v>
      </c>
      <c r="AE28" s="43">
        <f>Combined[[#This Row],[Quantity]]*Combined[[#This Row],[cost]]</f>
        <v>1726.68</v>
      </c>
      <c r="AF28" s="43">
        <f>Combined[[#This Row],[Total_Amount]]-Combined[[#This Row],[Total_Cost]]</f>
        <v>-1127.0255999999999</v>
      </c>
      <c r="AG28" s="43" t="str">
        <f>IF(Combined[[#This Row],[Age]]&lt;=25,"18-25",IF(Combined[[#This Row],[Age]]&lt;=35,"26-35",IF(Combined[[#This Row],[Age]]&lt;=45,"36-45",IF(Combined[[#This Row],[Age]]&lt;=55,"46-55","56-64"))))</f>
        <v>36-45</v>
      </c>
      <c r="AH28" s="43">
        <f>IF(Combined[[#This Row],[Total_Amount]]=0,0,Combined[[#This Row],[Profit]]/Combined[[#This Row],[Total_Amount]])</f>
        <v>-1.8794585681352458</v>
      </c>
    </row>
    <row r="29" spans="1:34">
      <c r="A29" s="43" t="s">
        <v>1853</v>
      </c>
      <c r="B29" s="46">
        <v>45710</v>
      </c>
      <c r="C29" s="43">
        <f t="shared" si="0"/>
        <v>2025</v>
      </c>
      <c r="D29" s="43" t="str">
        <f>TEXT(Combined[[#This Row],[Order_Date]],"MMM")</f>
        <v>Feb</v>
      </c>
      <c r="E29" s="43" t="s">
        <v>654</v>
      </c>
      <c r="F29" s="43" t="s">
        <v>1702</v>
      </c>
      <c r="G29" s="43" t="s">
        <v>1782</v>
      </c>
      <c r="H29" s="43">
        <v>3</v>
      </c>
      <c r="I29" s="43">
        <v>815.49</v>
      </c>
      <c r="J29" s="45">
        <v>0.17</v>
      </c>
      <c r="K29" s="43" t="s">
        <v>1824</v>
      </c>
      <c r="L29" s="43">
        <v>2030.5700999999999</v>
      </c>
      <c r="M29" s="43" t="str">
        <f>VLOOKUP(Combined[[#This Row],[Customer_ID]],Customer[],2,FALSE)</f>
        <v>Anna Perez</v>
      </c>
      <c r="N29" s="43">
        <f>VLOOKUP(Combined[[#This Row],[Customer_ID]],Customer[],3,FALSE)</f>
        <v>30</v>
      </c>
      <c r="O29" s="43" t="str">
        <f>VLOOKUP(Combined[[#This Row],[Customer_ID]],Customer[],4,FALSE)</f>
        <v>Male</v>
      </c>
      <c r="P29" s="43" t="str">
        <f>VLOOKUP(Combined[[#This Row],[Customer_ID]],Customer[],5,FALSE)</f>
        <v>South Jerry</v>
      </c>
      <c r="Q29" s="43" t="str">
        <f>VLOOKUP(Combined[[#This Row],[Customer_ID]],Customer[],6,FALSE)</f>
        <v>Maine</v>
      </c>
      <c r="R29" s="43" t="str">
        <f>VLOOKUP(Combined[[#This Row],[Customer_ID]],Customer[],8,FALSE)</f>
        <v>Platinum</v>
      </c>
      <c r="S29" s="43" t="str">
        <f>VLOOKUP(Combined[[#This Row],[Product_ID]],Product[],2,FALSE)</f>
        <v>WiFi Mesh Router</v>
      </c>
      <c r="T29" s="43" t="str">
        <f>VLOOKUP(Combined[[#This Row],[Product_ID]],Product[],3,FALSE)</f>
        <v>Electronics</v>
      </c>
      <c r="U29" s="43" t="str">
        <f>VLOOKUP(Combined[[#This Row],[Product_ID]],Product[],4,FALSE)</f>
        <v>Appliances</v>
      </c>
      <c r="V29" s="43" t="str">
        <f>VLOOKUP(Combined[[#This Row],[Product_ID]],Product[],5,FALSE)</f>
        <v>White, Reeves and Woods</v>
      </c>
      <c r="W29" s="43">
        <f>VLOOKUP(Combined[[#This Row],[Product_ID]],Product[],6,FALSE)</f>
        <v>480.9</v>
      </c>
      <c r="X29" s="43">
        <f>VLOOKUP(Combined[[#This Row],[Product_ID]],Product[],7,FALSE)</f>
        <v>104</v>
      </c>
      <c r="Y29" s="43" t="str">
        <f>_xlfn.XLOOKUP(Combined[[#This Row],[Store_ID]],Store[Store_ID],Store[Store_Name])</f>
        <v>Bean, Jones and Park</v>
      </c>
      <c r="Z29" s="43" t="str">
        <f>_xlfn.XLOOKUP(Combined[[#This Row],[Store_ID]],Store[Store_ID],Store[Region])</f>
        <v>West</v>
      </c>
      <c r="AA29" s="43" t="str">
        <f>_xlfn.XLOOKUP(Combined[[#This Row],[Store_ID]],Store[Store_ID],Store[City])</f>
        <v>Thompsonborough</v>
      </c>
      <c r="AB29" s="43" t="str">
        <f>_xlfn.XLOOKUP(Combined[[#This Row],[Store_ID]],Store[Store_ID],Store[Store_Type])</f>
        <v>Online</v>
      </c>
      <c r="AC29" s="43">
        <f>Combined[[#This Row],[Quantity]]*Combined[[#This Row],[Unit_Price]]</f>
        <v>2446.4700000000003</v>
      </c>
      <c r="AD29" s="43">
        <f>Combined[[#This Row],[Gross_Sales]]*Combined[[#This Row],[Discount]]</f>
        <v>415.89990000000006</v>
      </c>
      <c r="AE29" s="43">
        <f>Combined[[#This Row],[Quantity]]*Combined[[#This Row],[cost]]</f>
        <v>1442.6999999999998</v>
      </c>
      <c r="AF29" s="43">
        <f>Combined[[#This Row],[Total_Amount]]-Combined[[#This Row],[Total_Cost]]</f>
        <v>587.87010000000009</v>
      </c>
      <c r="AG29" s="43" t="str">
        <f>IF(Combined[[#This Row],[Age]]&lt;=25,"18-25",IF(Combined[[#This Row],[Age]]&lt;=35,"26-35",IF(Combined[[#This Row],[Age]]&lt;=45,"36-45",IF(Combined[[#This Row],[Age]]&lt;=55,"46-55","56-64"))))</f>
        <v>26-35</v>
      </c>
      <c r="AH29" s="43">
        <f>IF(Combined[[#This Row],[Total_Amount]]=0,0,Combined[[#This Row],[Profit]]/Combined[[#This Row],[Total_Amount]])</f>
        <v>0.28950987705373982</v>
      </c>
    </row>
    <row r="30" spans="1:34">
      <c r="A30" s="43" t="s">
        <v>1854</v>
      </c>
      <c r="B30" s="46">
        <v>45923</v>
      </c>
      <c r="C30" s="43">
        <f t="shared" si="0"/>
        <v>2025</v>
      </c>
      <c r="D30" s="43" t="str">
        <f>TEXT(Combined[[#This Row],[Order_Date]],"MMM")</f>
        <v>Sep</v>
      </c>
      <c r="E30" s="43" t="s">
        <v>499</v>
      </c>
      <c r="F30" s="43" t="s">
        <v>1574</v>
      </c>
      <c r="G30" s="43" t="s">
        <v>1761</v>
      </c>
      <c r="H30" s="43">
        <v>2</v>
      </c>
      <c r="I30" s="43">
        <v>74.209999999999994</v>
      </c>
      <c r="J30" s="45">
        <v>0.11</v>
      </c>
      <c r="K30" s="43" t="s">
        <v>1826</v>
      </c>
      <c r="L30" s="43">
        <v>132.09379999999999</v>
      </c>
      <c r="M30" s="43" t="str">
        <f>VLOOKUP(Combined[[#This Row],[Customer_ID]],Customer[],2,FALSE)</f>
        <v>Theresa Campbell</v>
      </c>
      <c r="N30" s="43">
        <f>VLOOKUP(Combined[[#This Row],[Customer_ID]],Customer[],3,FALSE)</f>
        <v>42</v>
      </c>
      <c r="O30" s="43" t="str">
        <f>VLOOKUP(Combined[[#This Row],[Customer_ID]],Customer[],4,FALSE)</f>
        <v>Female</v>
      </c>
      <c r="P30" s="43" t="str">
        <f>VLOOKUP(Combined[[#This Row],[Customer_ID]],Customer[],5,FALSE)</f>
        <v>New Brian</v>
      </c>
      <c r="Q30" s="43" t="str">
        <f>VLOOKUP(Combined[[#This Row],[Customer_ID]],Customer[],6,FALSE)</f>
        <v>Wisconsin</v>
      </c>
      <c r="R30" s="43" t="str">
        <f>VLOOKUP(Combined[[#This Row],[Customer_ID]],Customer[],8,FALSE)</f>
        <v>Bronze</v>
      </c>
      <c r="S30" s="43" t="str">
        <f>VLOOKUP(Combined[[#This Row],[Product_ID]],Product[],2,FALSE)</f>
        <v>USB-C Fast Charger</v>
      </c>
      <c r="T30" s="43" t="str">
        <f>VLOOKUP(Combined[[#This Row],[Product_ID]],Product[],3,FALSE)</f>
        <v>Electronics</v>
      </c>
      <c r="U30" s="43" t="str">
        <f>VLOOKUP(Combined[[#This Row],[Product_ID]],Product[],4,FALSE)</f>
        <v>Accessories</v>
      </c>
      <c r="V30" s="43" t="str">
        <f>VLOOKUP(Combined[[#This Row],[Product_ID]],Product[],5,FALSE)</f>
        <v>Dawson-Perkins</v>
      </c>
      <c r="W30" s="43">
        <f>VLOOKUP(Combined[[#This Row],[Product_ID]],Product[],6,FALSE)</f>
        <v>242.23</v>
      </c>
      <c r="X30" s="43">
        <f>VLOOKUP(Combined[[#This Row],[Product_ID]],Product[],7,FALSE)</f>
        <v>453</v>
      </c>
      <c r="Y30" s="43" t="str">
        <f>_xlfn.XLOOKUP(Combined[[#This Row],[Store_ID]],Store[Store_ID],Store[Store_Name])</f>
        <v>Black-Horn</v>
      </c>
      <c r="Z30" s="43" t="str">
        <f>_xlfn.XLOOKUP(Combined[[#This Row],[Store_ID]],Store[Store_ID],Store[Region])</f>
        <v>South</v>
      </c>
      <c r="AA30" s="43" t="str">
        <f>_xlfn.XLOOKUP(Combined[[#This Row],[Store_ID]],Store[Store_ID],Store[City])</f>
        <v>North Nancyview</v>
      </c>
      <c r="AB30" s="43" t="str">
        <f>_xlfn.XLOOKUP(Combined[[#This Row],[Store_ID]],Store[Store_ID],Store[Store_Type])</f>
        <v>Outlet</v>
      </c>
      <c r="AC30" s="43">
        <f>Combined[[#This Row],[Quantity]]*Combined[[#This Row],[Unit_Price]]</f>
        <v>148.41999999999999</v>
      </c>
      <c r="AD30" s="43">
        <f>Combined[[#This Row],[Gross_Sales]]*Combined[[#This Row],[Discount]]</f>
        <v>16.3262</v>
      </c>
      <c r="AE30" s="43">
        <f>Combined[[#This Row],[Quantity]]*Combined[[#This Row],[cost]]</f>
        <v>484.46</v>
      </c>
      <c r="AF30" s="43">
        <f>Combined[[#This Row],[Total_Amount]]-Combined[[#This Row],[Total_Cost]]</f>
        <v>-352.36619999999999</v>
      </c>
      <c r="AG30" s="43" t="str">
        <f>IF(Combined[[#This Row],[Age]]&lt;=25,"18-25",IF(Combined[[#This Row],[Age]]&lt;=35,"26-35",IF(Combined[[#This Row],[Age]]&lt;=45,"36-45",IF(Combined[[#This Row],[Age]]&lt;=55,"46-55","56-64"))))</f>
        <v>36-45</v>
      </c>
      <c r="AH30" s="43">
        <f>IF(Combined[[#This Row],[Total_Amount]]=0,0,Combined[[#This Row],[Profit]]/Combined[[#This Row],[Total_Amount]])</f>
        <v>-2.6675453352087684</v>
      </c>
    </row>
    <row r="31" spans="1:34">
      <c r="A31" s="43" t="s">
        <v>1855</v>
      </c>
      <c r="B31" s="46">
        <v>45302</v>
      </c>
      <c r="C31" s="43">
        <f t="shared" si="0"/>
        <v>2024</v>
      </c>
      <c r="D31" s="43" t="str">
        <f>TEXT(Combined[[#This Row],[Order_Date]],"MMM")</f>
        <v>Jan</v>
      </c>
      <c r="E31" s="43" t="s">
        <v>1092</v>
      </c>
      <c r="F31" s="43" t="s">
        <v>1746</v>
      </c>
      <c r="G31" s="43" t="s">
        <v>1766</v>
      </c>
      <c r="H31" s="43">
        <v>4</v>
      </c>
      <c r="I31" s="43">
        <v>451.67</v>
      </c>
      <c r="J31" s="45">
        <v>0.15</v>
      </c>
      <c r="K31" s="43" t="s">
        <v>1824</v>
      </c>
      <c r="L31" s="43">
        <v>1535.6780000000001</v>
      </c>
      <c r="M31" s="43" t="str">
        <f>VLOOKUP(Combined[[#This Row],[Customer_ID]],Customer[],2,FALSE)</f>
        <v>Sherry Cabrera</v>
      </c>
      <c r="N31" s="43">
        <f>VLOOKUP(Combined[[#This Row],[Customer_ID]],Customer[],3,FALSE)</f>
        <v>55</v>
      </c>
      <c r="O31" s="43" t="str">
        <f>VLOOKUP(Combined[[#This Row],[Customer_ID]],Customer[],4,FALSE)</f>
        <v>Male</v>
      </c>
      <c r="P31" s="43" t="str">
        <f>VLOOKUP(Combined[[#This Row],[Customer_ID]],Customer[],5,FALSE)</f>
        <v>Shannonview</v>
      </c>
      <c r="Q31" s="43" t="str">
        <f>VLOOKUP(Combined[[#This Row],[Customer_ID]],Customer[],6,FALSE)</f>
        <v>Pennsylvania</v>
      </c>
      <c r="R31" s="43" t="str">
        <f>VLOOKUP(Combined[[#This Row],[Customer_ID]],Customer[],8,FALSE)</f>
        <v>Silver</v>
      </c>
      <c r="S31" s="43" t="str">
        <f>VLOOKUP(Combined[[#This Row],[Product_ID]],Product[],2,FALSE)</f>
        <v>Stainless Steel Cookware Set</v>
      </c>
      <c r="T31" s="43" t="str">
        <f>VLOOKUP(Combined[[#This Row],[Product_ID]],Product[],3,FALSE)</f>
        <v>Home</v>
      </c>
      <c r="U31" s="43" t="str">
        <f>VLOOKUP(Combined[[#This Row],[Product_ID]],Product[],4,FALSE)</f>
        <v>Kitchen</v>
      </c>
      <c r="V31" s="43" t="str">
        <f>VLOOKUP(Combined[[#This Row],[Product_ID]],Product[],5,FALSE)</f>
        <v>Campbell Ltd</v>
      </c>
      <c r="W31" s="43">
        <f>VLOOKUP(Combined[[#This Row],[Product_ID]],Product[],6,FALSE)</f>
        <v>201.41</v>
      </c>
      <c r="X31" s="43">
        <f>VLOOKUP(Combined[[#This Row],[Product_ID]],Product[],7,FALSE)</f>
        <v>146</v>
      </c>
      <c r="Y31" s="43" t="str">
        <f>_xlfn.XLOOKUP(Combined[[#This Row],[Store_ID]],Store[Store_ID],Store[Store_Name])</f>
        <v>Johnson-Wright</v>
      </c>
      <c r="Z31" s="43" t="str">
        <f>_xlfn.XLOOKUP(Combined[[#This Row],[Store_ID]],Store[Store_ID],Store[Region])</f>
        <v>North</v>
      </c>
      <c r="AA31" s="43" t="str">
        <f>_xlfn.XLOOKUP(Combined[[#This Row],[Store_ID]],Store[Store_ID],Store[City])</f>
        <v>Hoodberg</v>
      </c>
      <c r="AB31" s="43" t="str">
        <f>_xlfn.XLOOKUP(Combined[[#This Row],[Store_ID]],Store[Store_ID],Store[Store_Type])</f>
        <v>Outlet</v>
      </c>
      <c r="AC31" s="43">
        <f>Combined[[#This Row],[Quantity]]*Combined[[#This Row],[Unit_Price]]</f>
        <v>1806.68</v>
      </c>
      <c r="AD31" s="43">
        <f>Combined[[#This Row],[Gross_Sales]]*Combined[[#This Row],[Discount]]</f>
        <v>271.00200000000001</v>
      </c>
      <c r="AE31" s="43">
        <f>Combined[[#This Row],[Quantity]]*Combined[[#This Row],[cost]]</f>
        <v>805.64</v>
      </c>
      <c r="AF31" s="43">
        <f>Combined[[#This Row],[Total_Amount]]-Combined[[#This Row],[Total_Cost]]</f>
        <v>730.03800000000012</v>
      </c>
      <c r="AG31" s="43" t="str">
        <f>IF(Combined[[#This Row],[Age]]&lt;=25,"18-25",IF(Combined[[#This Row],[Age]]&lt;=35,"26-35",IF(Combined[[#This Row],[Age]]&lt;=45,"36-45",IF(Combined[[#This Row],[Age]]&lt;=55,"46-55","56-64"))))</f>
        <v>46-55</v>
      </c>
      <c r="AH31" s="43">
        <f>IF(Combined[[#This Row],[Total_Amount]]=0,0,Combined[[#This Row],[Profit]]/Combined[[#This Row],[Total_Amount]])</f>
        <v>0.47538481374350616</v>
      </c>
    </row>
    <row r="32" spans="1:34">
      <c r="A32" s="43" t="s">
        <v>1856</v>
      </c>
      <c r="B32" s="46">
        <v>45217</v>
      </c>
      <c r="C32" s="43">
        <f t="shared" si="0"/>
        <v>2023</v>
      </c>
      <c r="D32" s="43" t="str">
        <f>TEXT(Combined[[#This Row],[Order_Date]],"MMM")</f>
        <v>Oct</v>
      </c>
      <c r="E32" s="43" t="s">
        <v>118</v>
      </c>
      <c r="F32" s="43" t="s">
        <v>1555</v>
      </c>
      <c r="G32" s="43" t="s">
        <v>1813</v>
      </c>
      <c r="H32" s="43">
        <v>1</v>
      </c>
      <c r="I32" s="43">
        <v>429.38</v>
      </c>
      <c r="J32" s="45">
        <v>0.13</v>
      </c>
      <c r="K32" s="43" t="s">
        <v>1826</v>
      </c>
      <c r="L32" s="43">
        <v>373.56060000000002</v>
      </c>
      <c r="M32" s="43" t="str">
        <f>VLOOKUP(Combined[[#This Row],[Customer_ID]],Customer[],2,FALSE)</f>
        <v>Joshua Ryan</v>
      </c>
      <c r="N32" s="43">
        <f>VLOOKUP(Combined[[#This Row],[Customer_ID]],Customer[],3,FALSE)</f>
        <v>27</v>
      </c>
      <c r="O32" s="43" t="str">
        <f>VLOOKUP(Combined[[#This Row],[Customer_ID]],Customer[],4,FALSE)</f>
        <v>Female</v>
      </c>
      <c r="P32" s="43" t="str">
        <f>VLOOKUP(Combined[[#This Row],[Customer_ID]],Customer[],5,FALSE)</f>
        <v>New David</v>
      </c>
      <c r="Q32" s="43" t="str">
        <f>VLOOKUP(Combined[[#This Row],[Customer_ID]],Customer[],6,FALSE)</f>
        <v>New Jersey</v>
      </c>
      <c r="R32" s="43" t="str">
        <f>VLOOKUP(Combined[[#This Row],[Customer_ID]],Customer[],8,FALSE)</f>
        <v>Platinum</v>
      </c>
      <c r="S32" s="43" t="str">
        <f>VLOOKUP(Combined[[#This Row],[Product_ID]],Product[],2,FALSE)</f>
        <v>Men's Leather Belt</v>
      </c>
      <c r="T32" s="43" t="str">
        <f>VLOOKUP(Combined[[#This Row],[Product_ID]],Product[],3,FALSE)</f>
        <v>Clothing</v>
      </c>
      <c r="U32" s="43" t="str">
        <f>VLOOKUP(Combined[[#This Row],[Product_ID]],Product[],4,FALSE)</f>
        <v>Accessories</v>
      </c>
      <c r="V32" s="43" t="str">
        <f>VLOOKUP(Combined[[#This Row],[Product_ID]],Product[],5,FALSE)</f>
        <v>Baldwin, Garza and Gonzalez</v>
      </c>
      <c r="W32" s="43">
        <f>VLOOKUP(Combined[[#This Row],[Product_ID]],Product[],6,FALSE)</f>
        <v>261</v>
      </c>
      <c r="X32" s="43">
        <f>VLOOKUP(Combined[[#This Row],[Product_ID]],Product[],7,FALSE)</f>
        <v>59</v>
      </c>
      <c r="Y32" s="43" t="str">
        <f>_xlfn.XLOOKUP(Combined[[#This Row],[Store_ID]],Store[Store_ID],Store[Store_Name])</f>
        <v>Mann-Austin</v>
      </c>
      <c r="Z32" s="43" t="str">
        <f>_xlfn.XLOOKUP(Combined[[#This Row],[Store_ID]],Store[Store_ID],Store[Region])</f>
        <v>East</v>
      </c>
      <c r="AA32" s="43" t="str">
        <f>_xlfn.XLOOKUP(Combined[[#This Row],[Store_ID]],Store[Store_ID],Store[City])</f>
        <v>Vasquezborough</v>
      </c>
      <c r="AB32" s="43" t="str">
        <f>_xlfn.XLOOKUP(Combined[[#This Row],[Store_ID]],Store[Store_ID],Store[Store_Type])</f>
        <v>Online</v>
      </c>
      <c r="AC32" s="43">
        <f>Combined[[#This Row],[Quantity]]*Combined[[#This Row],[Unit_Price]]</f>
        <v>429.38</v>
      </c>
      <c r="AD32" s="43">
        <f>Combined[[#This Row],[Gross_Sales]]*Combined[[#This Row],[Discount]]</f>
        <v>55.819400000000002</v>
      </c>
      <c r="AE32" s="43">
        <f>Combined[[#This Row],[Quantity]]*Combined[[#This Row],[cost]]</f>
        <v>261</v>
      </c>
      <c r="AF32" s="43">
        <f>Combined[[#This Row],[Total_Amount]]-Combined[[#This Row],[Total_Cost]]</f>
        <v>112.56060000000002</v>
      </c>
      <c r="AG32" s="43" t="str">
        <f>IF(Combined[[#This Row],[Age]]&lt;=25,"18-25",IF(Combined[[#This Row],[Age]]&lt;=35,"26-35",IF(Combined[[#This Row],[Age]]&lt;=45,"36-45",IF(Combined[[#This Row],[Age]]&lt;=55,"46-55","56-64"))))</f>
        <v>26-35</v>
      </c>
      <c r="AH32" s="43">
        <f>IF(Combined[[#This Row],[Total_Amount]]=0,0,Combined[[#This Row],[Profit]]/Combined[[#This Row],[Total_Amount]])</f>
        <v>0.30131817970096419</v>
      </c>
    </row>
    <row r="33" spans="1:34">
      <c r="A33" s="43" t="s">
        <v>1857</v>
      </c>
      <c r="B33" s="46">
        <v>45593</v>
      </c>
      <c r="C33" s="43">
        <f t="shared" si="0"/>
        <v>2024</v>
      </c>
      <c r="D33" s="43" t="str">
        <f>TEXT(Combined[[#This Row],[Order_Date]],"MMM")</f>
        <v>Oct</v>
      </c>
      <c r="E33" s="43" t="s">
        <v>1281</v>
      </c>
      <c r="F33" s="43" t="s">
        <v>1654</v>
      </c>
      <c r="G33" s="43" t="s">
        <v>1794</v>
      </c>
      <c r="H33" s="43">
        <v>2</v>
      </c>
      <c r="I33" s="43">
        <v>148.96</v>
      </c>
      <c r="J33" s="45">
        <v>0.03</v>
      </c>
      <c r="K33" s="43" t="s">
        <v>1829</v>
      </c>
      <c r="L33" s="43">
        <v>288.98239999999998</v>
      </c>
      <c r="M33" s="43" t="str">
        <f>VLOOKUP(Combined[[#This Row],[Customer_ID]],Customer[],2,FALSE)</f>
        <v>Shane Brown</v>
      </c>
      <c r="N33" s="43">
        <f>VLOOKUP(Combined[[#This Row],[Customer_ID]],Customer[],3,FALSE)</f>
        <v>23</v>
      </c>
      <c r="O33" s="43" t="str">
        <f>VLOOKUP(Combined[[#This Row],[Customer_ID]],Customer[],4,FALSE)</f>
        <v>Female</v>
      </c>
      <c r="P33" s="43" t="str">
        <f>VLOOKUP(Combined[[#This Row],[Customer_ID]],Customer[],5,FALSE)</f>
        <v>East Andrea</v>
      </c>
      <c r="Q33" s="43" t="str">
        <f>VLOOKUP(Combined[[#This Row],[Customer_ID]],Customer[],6,FALSE)</f>
        <v>Michigan</v>
      </c>
      <c r="R33" s="43" t="str">
        <f>VLOOKUP(Combined[[#This Row],[Customer_ID]],Customer[],8,FALSE)</f>
        <v>Gold</v>
      </c>
      <c r="S33" s="43" t="str">
        <f>VLOOKUP(Combined[[#This Row],[Product_ID]],Product[],2,FALSE)</f>
        <v>Men's Track Pants</v>
      </c>
      <c r="T33" s="43" t="str">
        <f>VLOOKUP(Combined[[#This Row],[Product_ID]],Product[],3,FALSE)</f>
        <v>Clothing</v>
      </c>
      <c r="U33" s="43" t="str">
        <f>VLOOKUP(Combined[[#This Row],[Product_ID]],Product[],4,FALSE)</f>
        <v>Bottoms</v>
      </c>
      <c r="V33" s="43" t="str">
        <f>VLOOKUP(Combined[[#This Row],[Product_ID]],Product[],5,FALSE)</f>
        <v>Hamilton, Woods and Walker</v>
      </c>
      <c r="W33" s="43">
        <f>VLOOKUP(Combined[[#This Row],[Product_ID]],Product[],6,FALSE)</f>
        <v>386.56</v>
      </c>
      <c r="X33" s="43">
        <f>VLOOKUP(Combined[[#This Row],[Product_ID]],Product[],7,FALSE)</f>
        <v>125</v>
      </c>
      <c r="Y33" s="43" t="str">
        <f>_xlfn.XLOOKUP(Combined[[#This Row],[Store_ID]],Store[Store_ID],Store[Store_Name])</f>
        <v>Thomas, Bridges and Harris</v>
      </c>
      <c r="Z33" s="43" t="str">
        <f>_xlfn.XLOOKUP(Combined[[#This Row],[Store_ID]],Store[Store_ID],Store[Region])</f>
        <v>North</v>
      </c>
      <c r="AA33" s="43" t="str">
        <f>_xlfn.XLOOKUP(Combined[[#This Row],[Store_ID]],Store[Store_ID],Store[City])</f>
        <v>Sabrinatown</v>
      </c>
      <c r="AB33" s="43" t="str">
        <f>_xlfn.XLOOKUP(Combined[[#This Row],[Store_ID]],Store[Store_ID],Store[Store_Type])</f>
        <v>Online</v>
      </c>
      <c r="AC33" s="43">
        <f>Combined[[#This Row],[Quantity]]*Combined[[#This Row],[Unit_Price]]</f>
        <v>297.92</v>
      </c>
      <c r="AD33" s="43">
        <f>Combined[[#This Row],[Gross_Sales]]*Combined[[#This Row],[Discount]]</f>
        <v>8.9375999999999998</v>
      </c>
      <c r="AE33" s="43">
        <f>Combined[[#This Row],[Quantity]]*Combined[[#This Row],[cost]]</f>
        <v>773.12</v>
      </c>
      <c r="AF33" s="43">
        <f>Combined[[#This Row],[Total_Amount]]-Combined[[#This Row],[Total_Cost]]</f>
        <v>-484.13760000000002</v>
      </c>
      <c r="AG33" s="43" t="str">
        <f>IF(Combined[[#This Row],[Age]]&lt;=25,"18-25",IF(Combined[[#This Row],[Age]]&lt;=35,"26-35",IF(Combined[[#This Row],[Age]]&lt;=45,"36-45",IF(Combined[[#This Row],[Age]]&lt;=55,"46-55","56-64"))))</f>
        <v>18-25</v>
      </c>
      <c r="AH33" s="43">
        <f>IF(Combined[[#This Row],[Total_Amount]]=0,0,Combined[[#This Row],[Profit]]/Combined[[#This Row],[Total_Amount]])</f>
        <v>-1.675318635321736</v>
      </c>
    </row>
    <row r="34" spans="1:34">
      <c r="A34" s="43" t="s">
        <v>1858</v>
      </c>
      <c r="B34" s="46">
        <v>45597</v>
      </c>
      <c r="C34" s="43">
        <f t="shared" si="0"/>
        <v>2024</v>
      </c>
      <c r="D34" s="43" t="str">
        <f>TEXT(Combined[[#This Row],[Order_Date]],"MMM")</f>
        <v>Nov</v>
      </c>
      <c r="E34" s="43" t="s">
        <v>1240</v>
      </c>
      <c r="F34" s="43" t="s">
        <v>1698</v>
      </c>
      <c r="G34" s="43" t="s">
        <v>1782</v>
      </c>
      <c r="H34" s="43">
        <v>4</v>
      </c>
      <c r="I34" s="43">
        <v>313.83</v>
      </c>
      <c r="J34" s="45">
        <v>0.08</v>
      </c>
      <c r="K34" s="43" t="s">
        <v>1824</v>
      </c>
      <c r="L34" s="43">
        <v>1154.8943999999999</v>
      </c>
      <c r="M34" s="43" t="str">
        <f>VLOOKUP(Combined[[#This Row],[Customer_ID]],Customer[],2,FALSE)</f>
        <v>Jennifer Johnson</v>
      </c>
      <c r="N34" s="43">
        <f>VLOOKUP(Combined[[#This Row],[Customer_ID]],Customer[],3,FALSE)</f>
        <v>54</v>
      </c>
      <c r="O34" s="43" t="str">
        <f>VLOOKUP(Combined[[#This Row],[Customer_ID]],Customer[],4,FALSE)</f>
        <v>Male</v>
      </c>
      <c r="P34" s="43" t="str">
        <f>VLOOKUP(Combined[[#This Row],[Customer_ID]],Customer[],5,FALSE)</f>
        <v>Cheyenneborough</v>
      </c>
      <c r="Q34" s="43" t="str">
        <f>VLOOKUP(Combined[[#This Row],[Customer_ID]],Customer[],6,FALSE)</f>
        <v>New Hampshire</v>
      </c>
      <c r="R34" s="43" t="str">
        <f>VLOOKUP(Combined[[#This Row],[Customer_ID]],Customer[],8,FALSE)</f>
        <v>Bronze</v>
      </c>
      <c r="S34" s="43" t="str">
        <f>VLOOKUP(Combined[[#This Row],[Product_ID]],Product[],2,FALSE)</f>
        <v>Women's Ankle Boots</v>
      </c>
      <c r="T34" s="43" t="str">
        <f>VLOOKUP(Combined[[#This Row],[Product_ID]],Product[],3,FALSE)</f>
        <v>Clothing</v>
      </c>
      <c r="U34" s="43" t="str">
        <f>VLOOKUP(Combined[[#This Row],[Product_ID]],Product[],4,FALSE)</f>
        <v>Footwear</v>
      </c>
      <c r="V34" s="43" t="str">
        <f>VLOOKUP(Combined[[#This Row],[Product_ID]],Product[],5,FALSE)</f>
        <v>Poole PLC</v>
      </c>
      <c r="W34" s="43">
        <f>VLOOKUP(Combined[[#This Row],[Product_ID]],Product[],6,FALSE)</f>
        <v>158.13999999999999</v>
      </c>
      <c r="X34" s="43">
        <f>VLOOKUP(Combined[[#This Row],[Product_ID]],Product[],7,FALSE)</f>
        <v>82</v>
      </c>
      <c r="Y34" s="43" t="str">
        <f>_xlfn.XLOOKUP(Combined[[#This Row],[Store_ID]],Store[Store_ID],Store[Store_Name])</f>
        <v>Bean, Jones and Park</v>
      </c>
      <c r="Z34" s="43" t="str">
        <f>_xlfn.XLOOKUP(Combined[[#This Row],[Store_ID]],Store[Store_ID],Store[Region])</f>
        <v>West</v>
      </c>
      <c r="AA34" s="43" t="str">
        <f>_xlfn.XLOOKUP(Combined[[#This Row],[Store_ID]],Store[Store_ID],Store[City])</f>
        <v>Thompsonborough</v>
      </c>
      <c r="AB34" s="43" t="str">
        <f>_xlfn.XLOOKUP(Combined[[#This Row],[Store_ID]],Store[Store_ID],Store[Store_Type])</f>
        <v>Online</v>
      </c>
      <c r="AC34" s="43">
        <f>Combined[[#This Row],[Quantity]]*Combined[[#This Row],[Unit_Price]]</f>
        <v>1255.32</v>
      </c>
      <c r="AD34" s="43">
        <f>Combined[[#This Row],[Gross_Sales]]*Combined[[#This Row],[Discount]]</f>
        <v>100.4256</v>
      </c>
      <c r="AE34" s="43">
        <f>Combined[[#This Row],[Quantity]]*Combined[[#This Row],[cost]]</f>
        <v>632.55999999999995</v>
      </c>
      <c r="AF34" s="43">
        <f>Combined[[#This Row],[Total_Amount]]-Combined[[#This Row],[Total_Cost]]</f>
        <v>522.33439999999996</v>
      </c>
      <c r="AG34" s="43" t="str">
        <f>IF(Combined[[#This Row],[Age]]&lt;=25,"18-25",IF(Combined[[#This Row],[Age]]&lt;=35,"26-35",IF(Combined[[#This Row],[Age]]&lt;=45,"36-45",IF(Combined[[#This Row],[Age]]&lt;=55,"46-55","56-64"))))</f>
        <v>46-55</v>
      </c>
      <c r="AH34" s="43">
        <f>IF(Combined[[#This Row],[Total_Amount]]=0,0,Combined[[#This Row],[Profit]]/Combined[[#This Row],[Total_Amount]])</f>
        <v>0.45227892697375621</v>
      </c>
    </row>
    <row r="35" spans="1:34">
      <c r="A35" s="43" t="s">
        <v>1859</v>
      </c>
      <c r="B35" s="46">
        <v>45620</v>
      </c>
      <c r="C35" s="43">
        <f t="shared" si="0"/>
        <v>2024</v>
      </c>
      <c r="D35" s="43" t="str">
        <f>TEXT(Combined[[#This Row],[Order_Date]],"MMM")</f>
        <v>Nov</v>
      </c>
      <c r="E35" s="43" t="s">
        <v>1400</v>
      </c>
      <c r="F35" s="43" t="s">
        <v>1572</v>
      </c>
      <c r="G35" s="43" t="s">
        <v>1776</v>
      </c>
      <c r="H35" s="43">
        <v>2</v>
      </c>
      <c r="I35" s="43">
        <v>717.31</v>
      </c>
      <c r="J35" s="45">
        <v>0.15</v>
      </c>
      <c r="K35" s="43" t="s">
        <v>1824</v>
      </c>
      <c r="L35" s="43">
        <v>1219.4269999999999</v>
      </c>
      <c r="M35" s="43" t="str">
        <f>VLOOKUP(Combined[[#This Row],[Customer_ID]],Customer[],2,FALSE)</f>
        <v>April Phillips</v>
      </c>
      <c r="N35" s="43">
        <f>VLOOKUP(Combined[[#This Row],[Customer_ID]],Customer[],3,FALSE)</f>
        <v>62</v>
      </c>
      <c r="O35" s="43" t="str">
        <f>VLOOKUP(Combined[[#This Row],[Customer_ID]],Customer[],4,FALSE)</f>
        <v>Female</v>
      </c>
      <c r="P35" s="43" t="str">
        <f>VLOOKUP(Combined[[#This Row],[Customer_ID]],Customer[],5,FALSE)</f>
        <v>Lake Carolyn</v>
      </c>
      <c r="Q35" s="43" t="str">
        <f>VLOOKUP(Combined[[#This Row],[Customer_ID]],Customer[],6,FALSE)</f>
        <v>Hawaii</v>
      </c>
      <c r="R35" s="43" t="str">
        <f>VLOOKUP(Combined[[#This Row],[Customer_ID]],Customer[],8,FALSE)</f>
        <v>Platinum</v>
      </c>
      <c r="S35" s="43" t="str">
        <f>VLOOKUP(Combined[[#This Row],[Product_ID]],Product[],2,FALSE)</f>
        <v>Hair Strengthening Shampoo</v>
      </c>
      <c r="T35" s="43" t="str">
        <f>VLOOKUP(Combined[[#This Row],[Product_ID]],Product[],3,FALSE)</f>
        <v>Beauty</v>
      </c>
      <c r="U35" s="43" t="str">
        <f>VLOOKUP(Combined[[#This Row],[Product_ID]],Product[],4,FALSE)</f>
        <v>Haircare</v>
      </c>
      <c r="V35" s="43" t="str">
        <f>VLOOKUP(Combined[[#This Row],[Product_ID]],Product[],5,FALSE)</f>
        <v>Rice LLC</v>
      </c>
      <c r="W35" s="43">
        <f>VLOOKUP(Combined[[#This Row],[Product_ID]],Product[],6,FALSE)</f>
        <v>115.82</v>
      </c>
      <c r="X35" s="43">
        <f>VLOOKUP(Combined[[#This Row],[Product_ID]],Product[],7,FALSE)</f>
        <v>460</v>
      </c>
      <c r="Y35" s="43" t="str">
        <f>_xlfn.XLOOKUP(Combined[[#This Row],[Store_ID]],Store[Store_ID],Store[Store_Name])</f>
        <v>Benson-Elliott</v>
      </c>
      <c r="Z35" s="43" t="str">
        <f>_xlfn.XLOOKUP(Combined[[#This Row],[Store_ID]],Store[Store_ID],Store[Region])</f>
        <v>East</v>
      </c>
      <c r="AA35" s="43" t="str">
        <f>_xlfn.XLOOKUP(Combined[[#This Row],[Store_ID]],Store[Store_ID],Store[City])</f>
        <v>Port Josephberg</v>
      </c>
      <c r="AB35" s="43" t="str">
        <f>_xlfn.XLOOKUP(Combined[[#This Row],[Store_ID]],Store[Store_ID],Store[Store_Type])</f>
        <v>Online</v>
      </c>
      <c r="AC35" s="43">
        <f>Combined[[#This Row],[Quantity]]*Combined[[#This Row],[Unit_Price]]</f>
        <v>1434.62</v>
      </c>
      <c r="AD35" s="43">
        <f>Combined[[#This Row],[Gross_Sales]]*Combined[[#This Row],[Discount]]</f>
        <v>215.19299999999998</v>
      </c>
      <c r="AE35" s="43">
        <f>Combined[[#This Row],[Quantity]]*Combined[[#This Row],[cost]]</f>
        <v>231.64</v>
      </c>
      <c r="AF35" s="43">
        <f>Combined[[#This Row],[Total_Amount]]-Combined[[#This Row],[Total_Cost]]</f>
        <v>987.78699999999992</v>
      </c>
      <c r="AG35" s="43" t="str">
        <f>IF(Combined[[#This Row],[Age]]&lt;=25,"18-25",IF(Combined[[#This Row],[Age]]&lt;=35,"26-35",IF(Combined[[#This Row],[Age]]&lt;=45,"36-45",IF(Combined[[#This Row],[Age]]&lt;=55,"46-55","56-64"))))</f>
        <v>56-64</v>
      </c>
      <c r="AH35" s="43">
        <f>IF(Combined[[#This Row],[Total_Amount]]=0,0,Combined[[#This Row],[Profit]]/Combined[[#This Row],[Total_Amount]])</f>
        <v>0.81004192952919696</v>
      </c>
    </row>
    <row r="36" spans="1:34">
      <c r="A36" s="43" t="s">
        <v>1860</v>
      </c>
      <c r="B36" s="46">
        <v>45215</v>
      </c>
      <c r="C36" s="43">
        <f t="shared" si="0"/>
        <v>2023</v>
      </c>
      <c r="D36" s="43" t="str">
        <f>TEXT(Combined[[#This Row],[Order_Date]],"MMM")</f>
        <v>Oct</v>
      </c>
      <c r="E36" s="43" t="s">
        <v>1080</v>
      </c>
      <c r="F36" s="43" t="s">
        <v>1706</v>
      </c>
      <c r="G36" s="43" t="s">
        <v>1757</v>
      </c>
      <c r="H36" s="43">
        <v>3</v>
      </c>
      <c r="I36" s="43">
        <v>873.22</v>
      </c>
      <c r="J36" s="45">
        <v>0.18</v>
      </c>
      <c r="K36" s="43" t="s">
        <v>1824</v>
      </c>
      <c r="L36" s="43">
        <v>2148.1212</v>
      </c>
      <c r="M36" s="43" t="str">
        <f>VLOOKUP(Combined[[#This Row],[Customer_ID]],Customer[],2,FALSE)</f>
        <v>Evelyn Brown</v>
      </c>
      <c r="N36" s="43">
        <f>VLOOKUP(Combined[[#This Row],[Customer_ID]],Customer[],3,FALSE)</f>
        <v>39</v>
      </c>
      <c r="O36" s="43" t="str">
        <f>VLOOKUP(Combined[[#This Row],[Customer_ID]],Customer[],4,FALSE)</f>
        <v>Male</v>
      </c>
      <c r="P36" s="43" t="str">
        <f>VLOOKUP(Combined[[#This Row],[Customer_ID]],Customer[],5,FALSE)</f>
        <v>West Victoriaborough</v>
      </c>
      <c r="Q36" s="43" t="str">
        <f>VLOOKUP(Combined[[#This Row],[Customer_ID]],Customer[],6,FALSE)</f>
        <v>New Mexico</v>
      </c>
      <c r="R36" s="43" t="str">
        <f>VLOOKUP(Combined[[#This Row],[Customer_ID]],Customer[],8,FALSE)</f>
        <v>Gold</v>
      </c>
      <c r="S36" s="43" t="str">
        <f>VLOOKUP(Combined[[#This Row],[Product_ID]],Product[],2,FALSE)</f>
        <v>Decorative Lamp Shade</v>
      </c>
      <c r="T36" s="43" t="str">
        <f>VLOOKUP(Combined[[#This Row],[Product_ID]],Product[],3,FALSE)</f>
        <v>Home</v>
      </c>
      <c r="U36" s="43" t="str">
        <f>VLOOKUP(Combined[[#This Row],[Product_ID]],Product[],4,FALSE)</f>
        <v>Lighting</v>
      </c>
      <c r="V36" s="43" t="str">
        <f>VLOOKUP(Combined[[#This Row],[Product_ID]],Product[],5,FALSE)</f>
        <v>Ramirez-Hanson</v>
      </c>
      <c r="W36" s="43">
        <f>VLOOKUP(Combined[[#This Row],[Product_ID]],Product[],6,FALSE)</f>
        <v>228.53</v>
      </c>
      <c r="X36" s="43">
        <f>VLOOKUP(Combined[[#This Row],[Product_ID]],Product[],7,FALSE)</f>
        <v>469</v>
      </c>
      <c r="Y36" s="43" t="str">
        <f>_xlfn.XLOOKUP(Combined[[#This Row],[Store_ID]],Store[Store_ID],Store[Store_Name])</f>
        <v>Martinez, Adkins and Johnson</v>
      </c>
      <c r="Z36" s="43" t="str">
        <f>_xlfn.XLOOKUP(Combined[[#This Row],[Store_ID]],Store[Store_ID],Store[Region])</f>
        <v>North</v>
      </c>
      <c r="AA36" s="43" t="str">
        <f>_xlfn.XLOOKUP(Combined[[#This Row],[Store_ID]],Store[Store_ID],Store[City])</f>
        <v>Danielmouth</v>
      </c>
      <c r="AB36" s="43" t="str">
        <f>_xlfn.XLOOKUP(Combined[[#This Row],[Store_ID]],Store[Store_ID],Store[Store_Type])</f>
        <v>Flagship</v>
      </c>
      <c r="AC36" s="43">
        <f>Combined[[#This Row],[Quantity]]*Combined[[#This Row],[Unit_Price]]</f>
        <v>2619.66</v>
      </c>
      <c r="AD36" s="43">
        <f>Combined[[#This Row],[Gross_Sales]]*Combined[[#This Row],[Discount]]</f>
        <v>471.53879999999998</v>
      </c>
      <c r="AE36" s="43">
        <f>Combined[[#This Row],[Quantity]]*Combined[[#This Row],[cost]]</f>
        <v>685.59</v>
      </c>
      <c r="AF36" s="43">
        <f>Combined[[#This Row],[Total_Amount]]-Combined[[#This Row],[Total_Cost]]</f>
        <v>1462.5311999999999</v>
      </c>
      <c r="AG36" s="43" t="str">
        <f>IF(Combined[[#This Row],[Age]]&lt;=25,"18-25",IF(Combined[[#This Row],[Age]]&lt;=35,"26-35",IF(Combined[[#This Row],[Age]]&lt;=45,"36-45",IF(Combined[[#This Row],[Age]]&lt;=55,"46-55","56-64"))))</f>
        <v>36-45</v>
      </c>
      <c r="AH36" s="43">
        <f>IF(Combined[[#This Row],[Total_Amount]]=0,0,Combined[[#This Row],[Profit]]/Combined[[#This Row],[Total_Amount]])</f>
        <v>0.68084203070106097</v>
      </c>
    </row>
    <row r="37" spans="1:34">
      <c r="A37" s="43" t="s">
        <v>1861</v>
      </c>
      <c r="B37" s="46">
        <v>45878</v>
      </c>
      <c r="C37" s="43">
        <f t="shared" si="0"/>
        <v>2025</v>
      </c>
      <c r="D37" s="43" t="str">
        <f>TEXT(Combined[[#This Row],[Order_Date]],"MMM")</f>
        <v>Aug</v>
      </c>
      <c r="E37" s="43" t="s">
        <v>708</v>
      </c>
      <c r="F37" s="43" t="s">
        <v>1580</v>
      </c>
      <c r="G37" s="43" t="s">
        <v>1766</v>
      </c>
      <c r="H37" s="43">
        <v>4</v>
      </c>
      <c r="I37" s="43">
        <v>109.36</v>
      </c>
      <c r="J37" s="45">
        <v>0.19</v>
      </c>
      <c r="K37" s="43" t="s">
        <v>1829</v>
      </c>
      <c r="L37" s="43">
        <v>354.32639999999998</v>
      </c>
      <c r="M37" s="43" t="str">
        <f>VLOOKUP(Combined[[#This Row],[Customer_ID]],Customer[],2,FALSE)</f>
        <v>Julia Jackson</v>
      </c>
      <c r="N37" s="43">
        <f>VLOOKUP(Combined[[#This Row],[Customer_ID]],Customer[],3,FALSE)</f>
        <v>46</v>
      </c>
      <c r="O37" s="43" t="str">
        <f>VLOOKUP(Combined[[#This Row],[Customer_ID]],Customer[],4,FALSE)</f>
        <v>Male</v>
      </c>
      <c r="P37" s="43" t="str">
        <f>VLOOKUP(Combined[[#This Row],[Customer_ID]],Customer[],5,FALSE)</f>
        <v>Edwardland</v>
      </c>
      <c r="Q37" s="43" t="str">
        <f>VLOOKUP(Combined[[#This Row],[Customer_ID]],Customer[],6,FALSE)</f>
        <v>California</v>
      </c>
      <c r="R37" s="43" t="str">
        <f>VLOOKUP(Combined[[#This Row],[Customer_ID]],Customer[],8,FALSE)</f>
        <v>Platinum</v>
      </c>
      <c r="S37" s="43" t="str">
        <f>VLOOKUP(Combined[[#This Row],[Product_ID]],Product[],2,FALSE)</f>
        <v>Beard Grooming Kit</v>
      </c>
      <c r="T37" s="43" t="str">
        <f>VLOOKUP(Combined[[#This Row],[Product_ID]],Product[],3,FALSE)</f>
        <v>Beauty</v>
      </c>
      <c r="U37" s="43" t="str">
        <f>VLOOKUP(Combined[[#This Row],[Product_ID]],Product[],4,FALSE)</f>
        <v>Grooming</v>
      </c>
      <c r="V37" s="43" t="str">
        <f>VLOOKUP(Combined[[#This Row],[Product_ID]],Product[],5,FALSE)</f>
        <v>Erickson-Green</v>
      </c>
      <c r="W37" s="43">
        <f>VLOOKUP(Combined[[#This Row],[Product_ID]],Product[],6,FALSE)</f>
        <v>337.42</v>
      </c>
      <c r="X37" s="43">
        <f>VLOOKUP(Combined[[#This Row],[Product_ID]],Product[],7,FALSE)</f>
        <v>256</v>
      </c>
      <c r="Y37" s="43" t="str">
        <f>_xlfn.XLOOKUP(Combined[[#This Row],[Store_ID]],Store[Store_ID],Store[Store_Name])</f>
        <v>Johnson-Wright</v>
      </c>
      <c r="Z37" s="43" t="str">
        <f>_xlfn.XLOOKUP(Combined[[#This Row],[Store_ID]],Store[Store_ID],Store[Region])</f>
        <v>North</v>
      </c>
      <c r="AA37" s="43" t="str">
        <f>_xlfn.XLOOKUP(Combined[[#This Row],[Store_ID]],Store[Store_ID],Store[City])</f>
        <v>Hoodberg</v>
      </c>
      <c r="AB37" s="43" t="str">
        <f>_xlfn.XLOOKUP(Combined[[#This Row],[Store_ID]],Store[Store_ID],Store[Store_Type])</f>
        <v>Outlet</v>
      </c>
      <c r="AC37" s="43">
        <f>Combined[[#This Row],[Quantity]]*Combined[[#This Row],[Unit_Price]]</f>
        <v>437.44</v>
      </c>
      <c r="AD37" s="43">
        <f>Combined[[#This Row],[Gross_Sales]]*Combined[[#This Row],[Discount]]</f>
        <v>83.113600000000005</v>
      </c>
      <c r="AE37" s="43">
        <f>Combined[[#This Row],[Quantity]]*Combined[[#This Row],[cost]]</f>
        <v>1349.68</v>
      </c>
      <c r="AF37" s="43">
        <f>Combined[[#This Row],[Total_Amount]]-Combined[[#This Row],[Total_Cost]]</f>
        <v>-995.35360000000014</v>
      </c>
      <c r="AG37" s="43" t="str">
        <f>IF(Combined[[#This Row],[Age]]&lt;=25,"18-25",IF(Combined[[#This Row],[Age]]&lt;=35,"26-35",IF(Combined[[#This Row],[Age]]&lt;=45,"36-45",IF(Combined[[#This Row],[Age]]&lt;=55,"46-55","56-64"))))</f>
        <v>46-55</v>
      </c>
      <c r="AH37" s="43">
        <f>IF(Combined[[#This Row],[Total_Amount]]=0,0,Combined[[#This Row],[Profit]]/Combined[[#This Row],[Total_Amount]])</f>
        <v>-2.8091432080702994</v>
      </c>
    </row>
    <row r="38" spans="1:34">
      <c r="A38" s="43" t="s">
        <v>1862</v>
      </c>
      <c r="B38" s="46">
        <v>45635</v>
      </c>
      <c r="C38" s="43">
        <f t="shared" si="0"/>
        <v>2024</v>
      </c>
      <c r="D38" s="43" t="str">
        <f>TEXT(Combined[[#This Row],[Order_Date]],"MMM")</f>
        <v>Dec</v>
      </c>
      <c r="E38" s="43" t="s">
        <v>310</v>
      </c>
      <c r="F38" s="43" t="s">
        <v>1555</v>
      </c>
      <c r="G38" s="43" t="s">
        <v>1779</v>
      </c>
      <c r="H38" s="43">
        <v>3</v>
      </c>
      <c r="I38" s="43">
        <v>559.52</v>
      </c>
      <c r="J38" s="45">
        <v>0.16</v>
      </c>
      <c r="K38" s="43" t="s">
        <v>1826</v>
      </c>
      <c r="L38" s="43">
        <v>1409.9903999999999</v>
      </c>
      <c r="M38" s="43" t="str">
        <f>VLOOKUP(Combined[[#This Row],[Customer_ID]],Customer[],2,FALSE)</f>
        <v>Tammy Miller Md</v>
      </c>
      <c r="N38" s="43">
        <f>VLOOKUP(Combined[[#This Row],[Customer_ID]],Customer[],3,FALSE)</f>
        <v>19</v>
      </c>
      <c r="O38" s="43" t="str">
        <f>VLOOKUP(Combined[[#This Row],[Customer_ID]],Customer[],4,FALSE)</f>
        <v>Female</v>
      </c>
      <c r="P38" s="43" t="str">
        <f>VLOOKUP(Combined[[#This Row],[Customer_ID]],Customer[],5,FALSE)</f>
        <v>Austinfurt</v>
      </c>
      <c r="Q38" s="43" t="str">
        <f>VLOOKUP(Combined[[#This Row],[Customer_ID]],Customer[],6,FALSE)</f>
        <v>Mississippi</v>
      </c>
      <c r="R38" s="43" t="str">
        <f>VLOOKUP(Combined[[#This Row],[Customer_ID]],Customer[],8,FALSE)</f>
        <v>Gold</v>
      </c>
      <c r="S38" s="43" t="str">
        <f>VLOOKUP(Combined[[#This Row],[Product_ID]],Product[],2,FALSE)</f>
        <v>Men's Leather Belt</v>
      </c>
      <c r="T38" s="43" t="str">
        <f>VLOOKUP(Combined[[#This Row],[Product_ID]],Product[],3,FALSE)</f>
        <v>Clothing</v>
      </c>
      <c r="U38" s="43" t="str">
        <f>VLOOKUP(Combined[[#This Row],[Product_ID]],Product[],4,FALSE)</f>
        <v>Accessories</v>
      </c>
      <c r="V38" s="43" t="str">
        <f>VLOOKUP(Combined[[#This Row],[Product_ID]],Product[],5,FALSE)</f>
        <v>Baldwin, Garza and Gonzalez</v>
      </c>
      <c r="W38" s="43">
        <f>VLOOKUP(Combined[[#This Row],[Product_ID]],Product[],6,FALSE)</f>
        <v>261</v>
      </c>
      <c r="X38" s="43">
        <f>VLOOKUP(Combined[[#This Row],[Product_ID]],Product[],7,FALSE)</f>
        <v>59</v>
      </c>
      <c r="Y38" s="43" t="str">
        <f>_xlfn.XLOOKUP(Combined[[#This Row],[Store_ID]],Store[Store_ID],Store[Store_Name])</f>
        <v>Martinez-Mullins</v>
      </c>
      <c r="Z38" s="43" t="str">
        <f>_xlfn.XLOOKUP(Combined[[#This Row],[Store_ID]],Store[Store_ID],Store[Region])</f>
        <v>South</v>
      </c>
      <c r="AA38" s="43" t="str">
        <f>_xlfn.XLOOKUP(Combined[[#This Row],[Store_ID]],Store[Store_ID],Store[City])</f>
        <v>Williamsfurt</v>
      </c>
      <c r="AB38" s="43" t="str">
        <f>_xlfn.XLOOKUP(Combined[[#This Row],[Store_ID]],Store[Store_ID],Store[Store_Type])</f>
        <v>Online</v>
      </c>
      <c r="AC38" s="43">
        <f>Combined[[#This Row],[Quantity]]*Combined[[#This Row],[Unit_Price]]</f>
        <v>1678.56</v>
      </c>
      <c r="AD38" s="43">
        <f>Combined[[#This Row],[Gross_Sales]]*Combined[[#This Row],[Discount]]</f>
        <v>268.56959999999998</v>
      </c>
      <c r="AE38" s="43">
        <f>Combined[[#This Row],[Quantity]]*Combined[[#This Row],[cost]]</f>
        <v>783</v>
      </c>
      <c r="AF38" s="43">
        <f>Combined[[#This Row],[Total_Amount]]-Combined[[#This Row],[Total_Cost]]</f>
        <v>626.99039999999991</v>
      </c>
      <c r="AG38" s="43" t="str">
        <f>IF(Combined[[#This Row],[Age]]&lt;=25,"18-25",IF(Combined[[#This Row],[Age]]&lt;=35,"26-35",IF(Combined[[#This Row],[Age]]&lt;=45,"36-45",IF(Combined[[#This Row],[Age]]&lt;=55,"46-55","56-64"))))</f>
        <v>18-25</v>
      </c>
      <c r="AH38" s="43">
        <f>IF(Combined[[#This Row],[Total_Amount]]=0,0,Combined[[#This Row],[Profit]]/Combined[[#This Row],[Total_Amount]])</f>
        <v>0.44467707014175412</v>
      </c>
    </row>
    <row r="39" spans="1:34">
      <c r="A39" s="43" t="s">
        <v>1863</v>
      </c>
      <c r="B39" s="46">
        <v>45329</v>
      </c>
      <c r="C39" s="43">
        <f t="shared" si="0"/>
        <v>2024</v>
      </c>
      <c r="D39" s="43" t="str">
        <f>TEXT(Combined[[#This Row],[Order_Date]],"MMM")</f>
        <v>Feb</v>
      </c>
      <c r="E39" s="43" t="s">
        <v>1513</v>
      </c>
      <c r="F39" s="43" t="s">
        <v>1568</v>
      </c>
      <c r="G39" s="43" t="s">
        <v>1807</v>
      </c>
      <c r="H39" s="43">
        <v>3</v>
      </c>
      <c r="I39" s="43">
        <v>121.76</v>
      </c>
      <c r="J39" s="45">
        <v>0.27</v>
      </c>
      <c r="K39" s="43" t="s">
        <v>1826</v>
      </c>
      <c r="L39" s="43">
        <v>266.65440000000001</v>
      </c>
      <c r="M39" s="43" t="str">
        <f>VLOOKUP(Combined[[#This Row],[Customer_ID]],Customer[],2,FALSE)</f>
        <v>Darrell Miller</v>
      </c>
      <c r="N39" s="43">
        <f>VLOOKUP(Combined[[#This Row],[Customer_ID]],Customer[],3,FALSE)</f>
        <v>59</v>
      </c>
      <c r="O39" s="43" t="str">
        <f>VLOOKUP(Combined[[#This Row],[Customer_ID]],Customer[],4,FALSE)</f>
        <v>Female</v>
      </c>
      <c r="P39" s="43" t="str">
        <f>VLOOKUP(Combined[[#This Row],[Customer_ID]],Customer[],5,FALSE)</f>
        <v>Port Carol</v>
      </c>
      <c r="Q39" s="43" t="str">
        <f>VLOOKUP(Combined[[#This Row],[Customer_ID]],Customer[],6,FALSE)</f>
        <v>Florida</v>
      </c>
      <c r="R39" s="43" t="str">
        <f>VLOOKUP(Combined[[#This Row],[Customer_ID]],Customer[],8,FALSE)</f>
        <v>Platinum</v>
      </c>
      <c r="S39" s="43" t="str">
        <f>VLOOKUP(Combined[[#This Row],[Product_ID]],Product[],2,FALSE)</f>
        <v>Ceramic Kitchen Bowl Set</v>
      </c>
      <c r="T39" s="43" t="str">
        <f>VLOOKUP(Combined[[#This Row],[Product_ID]],Product[],3,FALSE)</f>
        <v>Home</v>
      </c>
      <c r="U39" s="43" t="str">
        <f>VLOOKUP(Combined[[#This Row],[Product_ID]],Product[],4,FALSE)</f>
        <v>Kitchen</v>
      </c>
      <c r="V39" s="43" t="str">
        <f>VLOOKUP(Combined[[#This Row],[Product_ID]],Product[],5,FALSE)</f>
        <v>Hamilton Group</v>
      </c>
      <c r="W39" s="43">
        <f>VLOOKUP(Combined[[#This Row],[Product_ID]],Product[],6,FALSE)</f>
        <v>298.86</v>
      </c>
      <c r="X39" s="43">
        <f>VLOOKUP(Combined[[#This Row],[Product_ID]],Product[],7,FALSE)</f>
        <v>308</v>
      </c>
      <c r="Y39" s="43" t="str">
        <f>_xlfn.XLOOKUP(Combined[[#This Row],[Store_ID]],Store[Store_ID],Store[Store_Name])</f>
        <v>Holloway Ltd</v>
      </c>
      <c r="Z39" s="43" t="str">
        <f>_xlfn.XLOOKUP(Combined[[#This Row],[Store_ID]],Store[Store_ID],Store[Region])</f>
        <v>North</v>
      </c>
      <c r="AA39" s="43" t="str">
        <f>_xlfn.XLOOKUP(Combined[[#This Row],[Store_ID]],Store[Store_ID],Store[City])</f>
        <v>Bensonhaven</v>
      </c>
      <c r="AB39" s="43" t="str">
        <f>_xlfn.XLOOKUP(Combined[[#This Row],[Store_ID]],Store[Store_ID],Store[Store_Type])</f>
        <v>Flagship</v>
      </c>
      <c r="AC39" s="43">
        <f>Combined[[#This Row],[Quantity]]*Combined[[#This Row],[Unit_Price]]</f>
        <v>365.28000000000003</v>
      </c>
      <c r="AD39" s="43">
        <f>Combined[[#This Row],[Gross_Sales]]*Combined[[#This Row],[Discount]]</f>
        <v>98.62560000000002</v>
      </c>
      <c r="AE39" s="43">
        <f>Combined[[#This Row],[Quantity]]*Combined[[#This Row],[cost]]</f>
        <v>896.58</v>
      </c>
      <c r="AF39" s="43">
        <f>Combined[[#This Row],[Total_Amount]]-Combined[[#This Row],[Total_Cost]]</f>
        <v>-629.92560000000003</v>
      </c>
      <c r="AG39" s="43" t="str">
        <f>IF(Combined[[#This Row],[Age]]&lt;=25,"18-25",IF(Combined[[#This Row],[Age]]&lt;=35,"26-35",IF(Combined[[#This Row],[Age]]&lt;=45,"36-45",IF(Combined[[#This Row],[Age]]&lt;=55,"46-55","56-64"))))</f>
        <v>56-64</v>
      </c>
      <c r="AH39" s="43">
        <f>IF(Combined[[#This Row],[Total_Amount]]=0,0,Combined[[#This Row],[Profit]]/Combined[[#This Row],[Total_Amount]])</f>
        <v>-2.3623296671646896</v>
      </c>
    </row>
    <row r="40" spans="1:34">
      <c r="A40" s="43" t="s">
        <v>1864</v>
      </c>
      <c r="B40" s="46">
        <v>45378</v>
      </c>
      <c r="C40" s="43">
        <f t="shared" si="0"/>
        <v>2024</v>
      </c>
      <c r="D40" s="43" t="str">
        <f>TEXT(Combined[[#This Row],[Order_Date]],"MMM")</f>
        <v>Mar</v>
      </c>
      <c r="E40" s="43" t="s">
        <v>622</v>
      </c>
      <c r="F40" s="43" t="s">
        <v>1614</v>
      </c>
      <c r="G40" s="43" t="s">
        <v>1797</v>
      </c>
      <c r="H40" s="43">
        <v>4</v>
      </c>
      <c r="I40" s="43">
        <v>735.32</v>
      </c>
      <c r="J40" s="45">
        <v>0.06</v>
      </c>
      <c r="K40" s="43" t="s">
        <v>1829</v>
      </c>
      <c r="L40" s="43">
        <v>2764.8031999999998</v>
      </c>
      <c r="M40" s="43" t="str">
        <f>VLOOKUP(Combined[[#This Row],[Customer_ID]],Customer[],2,FALSE)</f>
        <v>Daniel Austin</v>
      </c>
      <c r="N40" s="43">
        <f>VLOOKUP(Combined[[#This Row],[Customer_ID]],Customer[],3,FALSE)</f>
        <v>29</v>
      </c>
      <c r="O40" s="43" t="str">
        <f>VLOOKUP(Combined[[#This Row],[Customer_ID]],Customer[],4,FALSE)</f>
        <v>Male</v>
      </c>
      <c r="P40" s="43" t="str">
        <f>VLOOKUP(Combined[[#This Row],[Customer_ID]],Customer[],5,FALSE)</f>
        <v>Lake Howardberg</v>
      </c>
      <c r="Q40" s="43" t="str">
        <f>VLOOKUP(Combined[[#This Row],[Customer_ID]],Customer[],6,FALSE)</f>
        <v>Kentucky</v>
      </c>
      <c r="R40" s="43" t="str">
        <f>VLOOKUP(Combined[[#This Row],[Customer_ID]],Customer[],8,FALSE)</f>
        <v>Gold</v>
      </c>
      <c r="S40" s="43" t="str">
        <f>VLOOKUP(Combined[[#This Row],[Product_ID]],Product[],2,FALSE)</f>
        <v>Modern Wall Clock</v>
      </c>
      <c r="T40" s="43" t="str">
        <f>VLOOKUP(Combined[[#This Row],[Product_ID]],Product[],3,FALSE)</f>
        <v>Home</v>
      </c>
      <c r="U40" s="43" t="str">
        <f>VLOOKUP(Combined[[#This Row],[Product_ID]],Product[],4,FALSE)</f>
        <v>Decor</v>
      </c>
      <c r="V40" s="43" t="str">
        <f>VLOOKUP(Combined[[#This Row],[Product_ID]],Product[],5,FALSE)</f>
        <v>Weiss-Watson</v>
      </c>
      <c r="W40" s="43">
        <f>VLOOKUP(Combined[[#This Row],[Product_ID]],Product[],6,FALSE)</f>
        <v>179.77</v>
      </c>
      <c r="X40" s="43">
        <f>VLOOKUP(Combined[[#This Row],[Product_ID]],Product[],7,FALSE)</f>
        <v>305</v>
      </c>
      <c r="Y40" s="43" t="str">
        <f>_xlfn.XLOOKUP(Combined[[#This Row],[Store_ID]],Store[Store_ID],Store[Store_Name])</f>
        <v>Gardner, Humphrey and Contreras</v>
      </c>
      <c r="Z40" s="43" t="str">
        <f>_xlfn.XLOOKUP(Combined[[#This Row],[Store_ID]],Store[Store_ID],Store[Region])</f>
        <v>East</v>
      </c>
      <c r="AA40" s="43" t="str">
        <f>_xlfn.XLOOKUP(Combined[[#This Row],[Store_ID]],Store[Store_ID],Store[City])</f>
        <v>Johnsonville</v>
      </c>
      <c r="AB40" s="43" t="str">
        <f>_xlfn.XLOOKUP(Combined[[#This Row],[Store_ID]],Store[Store_ID],Store[Store_Type])</f>
        <v>Flagship</v>
      </c>
      <c r="AC40" s="43">
        <f>Combined[[#This Row],[Quantity]]*Combined[[#This Row],[Unit_Price]]</f>
        <v>2941.28</v>
      </c>
      <c r="AD40" s="43">
        <f>Combined[[#This Row],[Gross_Sales]]*Combined[[#This Row],[Discount]]</f>
        <v>176.4768</v>
      </c>
      <c r="AE40" s="43">
        <f>Combined[[#This Row],[Quantity]]*Combined[[#This Row],[cost]]</f>
        <v>719.08</v>
      </c>
      <c r="AF40" s="43">
        <f>Combined[[#This Row],[Total_Amount]]-Combined[[#This Row],[Total_Cost]]</f>
        <v>2045.7231999999999</v>
      </c>
      <c r="AG40" s="43" t="str">
        <f>IF(Combined[[#This Row],[Age]]&lt;=25,"18-25",IF(Combined[[#This Row],[Age]]&lt;=35,"26-35",IF(Combined[[#This Row],[Age]]&lt;=45,"36-45",IF(Combined[[#This Row],[Age]]&lt;=55,"46-55","56-64"))))</f>
        <v>26-35</v>
      </c>
      <c r="AH40" s="43">
        <f>IF(Combined[[#This Row],[Total_Amount]]=0,0,Combined[[#This Row],[Profit]]/Combined[[#This Row],[Total_Amount]])</f>
        <v>0.73991638898566092</v>
      </c>
    </row>
    <row r="41" spans="1:34">
      <c r="A41" s="43" t="s">
        <v>1865</v>
      </c>
      <c r="B41" s="46">
        <v>45264</v>
      </c>
      <c r="C41" s="43">
        <f t="shared" si="0"/>
        <v>2023</v>
      </c>
      <c r="D41" s="43" t="str">
        <f>TEXT(Combined[[#This Row],[Order_Date]],"MMM")</f>
        <v>Dec</v>
      </c>
      <c r="E41" s="43" t="s">
        <v>1337</v>
      </c>
      <c r="F41" s="43" t="s">
        <v>1736</v>
      </c>
      <c r="G41" s="43" t="s">
        <v>1766</v>
      </c>
      <c r="H41" s="43">
        <v>2</v>
      </c>
      <c r="I41" s="43">
        <v>600.73</v>
      </c>
      <c r="J41" s="45">
        <v>0.08</v>
      </c>
      <c r="K41" s="43" t="s">
        <v>1824</v>
      </c>
      <c r="L41" s="43">
        <v>1105.3432</v>
      </c>
      <c r="M41" s="43" t="str">
        <f>VLOOKUP(Combined[[#This Row],[Customer_ID]],Customer[],2,FALSE)</f>
        <v>John Smith</v>
      </c>
      <c r="N41" s="43">
        <f>VLOOKUP(Combined[[#This Row],[Customer_ID]],Customer[],3,FALSE)</f>
        <v>27</v>
      </c>
      <c r="O41" s="43" t="str">
        <f>VLOOKUP(Combined[[#This Row],[Customer_ID]],Customer[],4,FALSE)</f>
        <v>Male</v>
      </c>
      <c r="P41" s="43" t="str">
        <f>VLOOKUP(Combined[[#This Row],[Customer_ID]],Customer[],5,FALSE)</f>
        <v>South Andrewport</v>
      </c>
      <c r="Q41" s="43" t="str">
        <f>VLOOKUP(Combined[[#This Row],[Customer_ID]],Customer[],6,FALSE)</f>
        <v>California</v>
      </c>
      <c r="R41" s="43" t="str">
        <f>VLOOKUP(Combined[[#This Row],[Customer_ID]],Customer[],8,FALSE)</f>
        <v>Platinum</v>
      </c>
      <c r="S41" s="43" t="str">
        <f>VLOOKUP(Combined[[#This Row],[Product_ID]],Product[],2,FALSE)</f>
        <v>Vitamin E Body Lotion</v>
      </c>
      <c r="T41" s="43" t="str">
        <f>VLOOKUP(Combined[[#This Row],[Product_ID]],Product[],3,FALSE)</f>
        <v>Beauty</v>
      </c>
      <c r="U41" s="43" t="str">
        <f>VLOOKUP(Combined[[#This Row],[Product_ID]],Product[],4,FALSE)</f>
        <v>Skincare</v>
      </c>
      <c r="V41" s="43" t="str">
        <f>VLOOKUP(Combined[[#This Row],[Product_ID]],Product[],5,FALSE)</f>
        <v>Hoffman-Williams</v>
      </c>
      <c r="W41" s="43">
        <f>VLOOKUP(Combined[[#This Row],[Product_ID]],Product[],6,FALSE)</f>
        <v>358.47</v>
      </c>
      <c r="X41" s="43">
        <f>VLOOKUP(Combined[[#This Row],[Product_ID]],Product[],7,FALSE)</f>
        <v>213</v>
      </c>
      <c r="Y41" s="43" t="str">
        <f>_xlfn.XLOOKUP(Combined[[#This Row],[Store_ID]],Store[Store_ID],Store[Store_Name])</f>
        <v>Johnson-Wright</v>
      </c>
      <c r="Z41" s="43" t="str">
        <f>_xlfn.XLOOKUP(Combined[[#This Row],[Store_ID]],Store[Store_ID],Store[Region])</f>
        <v>North</v>
      </c>
      <c r="AA41" s="43" t="str">
        <f>_xlfn.XLOOKUP(Combined[[#This Row],[Store_ID]],Store[Store_ID],Store[City])</f>
        <v>Hoodberg</v>
      </c>
      <c r="AB41" s="43" t="str">
        <f>_xlfn.XLOOKUP(Combined[[#This Row],[Store_ID]],Store[Store_ID],Store[Store_Type])</f>
        <v>Outlet</v>
      </c>
      <c r="AC41" s="43">
        <f>Combined[[#This Row],[Quantity]]*Combined[[#This Row],[Unit_Price]]</f>
        <v>1201.46</v>
      </c>
      <c r="AD41" s="43">
        <f>Combined[[#This Row],[Gross_Sales]]*Combined[[#This Row],[Discount]]</f>
        <v>96.116800000000012</v>
      </c>
      <c r="AE41" s="43">
        <f>Combined[[#This Row],[Quantity]]*Combined[[#This Row],[cost]]</f>
        <v>716.94</v>
      </c>
      <c r="AF41" s="43">
        <f>Combined[[#This Row],[Total_Amount]]-Combined[[#This Row],[Total_Cost]]</f>
        <v>388.40319999999997</v>
      </c>
      <c r="AG41" s="43" t="str">
        <f>IF(Combined[[#This Row],[Age]]&lt;=25,"18-25",IF(Combined[[#This Row],[Age]]&lt;=35,"26-35",IF(Combined[[#This Row],[Age]]&lt;=45,"36-45",IF(Combined[[#This Row],[Age]]&lt;=55,"46-55","56-64"))))</f>
        <v>26-35</v>
      </c>
      <c r="AH41" s="43">
        <f>IF(Combined[[#This Row],[Total_Amount]]=0,0,Combined[[#This Row],[Profit]]/Combined[[#This Row],[Total_Amount]])</f>
        <v>0.35138697193776552</v>
      </c>
    </row>
    <row r="42" spans="1:34">
      <c r="A42" s="43" t="s">
        <v>1866</v>
      </c>
      <c r="B42" s="46">
        <v>45486</v>
      </c>
      <c r="C42" s="43">
        <f t="shared" si="0"/>
        <v>2024</v>
      </c>
      <c r="D42" s="43" t="str">
        <f>TEXT(Combined[[#This Row],[Order_Date]],"MMM")</f>
        <v>Jul</v>
      </c>
      <c r="E42" s="43" t="s">
        <v>264</v>
      </c>
      <c r="F42" s="43" t="s">
        <v>1600</v>
      </c>
      <c r="G42" s="43" t="s">
        <v>1813</v>
      </c>
      <c r="H42" s="43">
        <v>2</v>
      </c>
      <c r="I42" s="43">
        <v>873.86</v>
      </c>
      <c r="J42" s="45">
        <v>7.0000000000000007E-2</v>
      </c>
      <c r="K42" s="43" t="s">
        <v>1829</v>
      </c>
      <c r="L42" s="43">
        <v>1625.3796</v>
      </c>
      <c r="M42" s="43" t="str">
        <f>VLOOKUP(Combined[[#This Row],[Customer_ID]],Customer[],2,FALSE)</f>
        <v>Tonya Burch</v>
      </c>
      <c r="N42" s="43">
        <f>VLOOKUP(Combined[[#This Row],[Customer_ID]],Customer[],3,FALSE)</f>
        <v>39</v>
      </c>
      <c r="O42" s="43" t="str">
        <f>VLOOKUP(Combined[[#This Row],[Customer_ID]],Customer[],4,FALSE)</f>
        <v>Female</v>
      </c>
      <c r="P42" s="43" t="str">
        <f>VLOOKUP(Combined[[#This Row],[Customer_ID]],Customer[],5,FALSE)</f>
        <v>Olsonhaven</v>
      </c>
      <c r="Q42" s="43" t="str">
        <f>VLOOKUP(Combined[[#This Row],[Customer_ID]],Customer[],6,FALSE)</f>
        <v>Iowa</v>
      </c>
      <c r="R42" s="43" t="str">
        <f>VLOOKUP(Combined[[#This Row],[Customer_ID]],Customer[],8,FALSE)</f>
        <v>Gold</v>
      </c>
      <c r="S42" s="43" t="str">
        <f>VLOOKUP(Combined[[#This Row],[Product_ID]],Product[],2,FALSE)</f>
        <v>Wireless Bluetooth Speaker</v>
      </c>
      <c r="T42" s="43" t="str">
        <f>VLOOKUP(Combined[[#This Row],[Product_ID]],Product[],3,FALSE)</f>
        <v>Electronics</v>
      </c>
      <c r="U42" s="43" t="str">
        <f>VLOOKUP(Combined[[#This Row],[Product_ID]],Product[],4,FALSE)</f>
        <v>Audio</v>
      </c>
      <c r="V42" s="43" t="str">
        <f>VLOOKUP(Combined[[#This Row],[Product_ID]],Product[],5,FALSE)</f>
        <v>Reed-Schmidt</v>
      </c>
      <c r="W42" s="43">
        <f>VLOOKUP(Combined[[#This Row],[Product_ID]],Product[],6,FALSE)</f>
        <v>322.41000000000003</v>
      </c>
      <c r="X42" s="43">
        <f>VLOOKUP(Combined[[#This Row],[Product_ID]],Product[],7,FALSE)</f>
        <v>213</v>
      </c>
      <c r="Y42" s="43" t="str">
        <f>_xlfn.XLOOKUP(Combined[[#This Row],[Store_ID]],Store[Store_ID],Store[Store_Name])</f>
        <v>Mann-Austin</v>
      </c>
      <c r="Z42" s="43" t="str">
        <f>_xlfn.XLOOKUP(Combined[[#This Row],[Store_ID]],Store[Store_ID],Store[Region])</f>
        <v>East</v>
      </c>
      <c r="AA42" s="43" t="str">
        <f>_xlfn.XLOOKUP(Combined[[#This Row],[Store_ID]],Store[Store_ID],Store[City])</f>
        <v>Vasquezborough</v>
      </c>
      <c r="AB42" s="43" t="str">
        <f>_xlfn.XLOOKUP(Combined[[#This Row],[Store_ID]],Store[Store_ID],Store[Store_Type])</f>
        <v>Online</v>
      </c>
      <c r="AC42" s="43">
        <f>Combined[[#This Row],[Quantity]]*Combined[[#This Row],[Unit_Price]]</f>
        <v>1747.72</v>
      </c>
      <c r="AD42" s="43">
        <f>Combined[[#This Row],[Gross_Sales]]*Combined[[#This Row],[Discount]]</f>
        <v>122.34040000000002</v>
      </c>
      <c r="AE42" s="43">
        <f>Combined[[#This Row],[Quantity]]*Combined[[#This Row],[cost]]</f>
        <v>644.82000000000005</v>
      </c>
      <c r="AF42" s="43">
        <f>Combined[[#This Row],[Total_Amount]]-Combined[[#This Row],[Total_Cost]]</f>
        <v>980.55959999999993</v>
      </c>
      <c r="AG42" s="43" t="str">
        <f>IF(Combined[[#This Row],[Age]]&lt;=25,"18-25",IF(Combined[[#This Row],[Age]]&lt;=35,"26-35",IF(Combined[[#This Row],[Age]]&lt;=45,"36-45",IF(Combined[[#This Row],[Age]]&lt;=55,"46-55","56-64"))))</f>
        <v>36-45</v>
      </c>
      <c r="AH42" s="43">
        <f>IF(Combined[[#This Row],[Total_Amount]]=0,0,Combined[[#This Row],[Profit]]/Combined[[#This Row],[Total_Amount]])</f>
        <v>0.60328036601419133</v>
      </c>
    </row>
    <row r="43" spans="1:34">
      <c r="A43" s="43" t="s">
        <v>1867</v>
      </c>
      <c r="B43" s="46">
        <v>45241</v>
      </c>
      <c r="C43" s="43">
        <f t="shared" si="0"/>
        <v>2023</v>
      </c>
      <c r="D43" s="43" t="str">
        <f>TEXT(Combined[[#This Row],[Order_Date]],"MMM")</f>
        <v>Nov</v>
      </c>
      <c r="E43" s="43" t="s">
        <v>954</v>
      </c>
      <c r="F43" s="43" t="s">
        <v>1594</v>
      </c>
      <c r="G43" s="43" t="s">
        <v>1782</v>
      </c>
      <c r="H43" s="43">
        <v>3</v>
      </c>
      <c r="I43" s="43">
        <v>342.47</v>
      </c>
      <c r="J43" s="45">
        <v>0.08</v>
      </c>
      <c r="K43" s="43" t="s">
        <v>1826</v>
      </c>
      <c r="L43" s="43">
        <v>945.21720000000016</v>
      </c>
      <c r="M43" s="43" t="str">
        <f>VLOOKUP(Combined[[#This Row],[Customer_ID]],Customer[],2,FALSE)</f>
        <v>Edward Cole</v>
      </c>
      <c r="N43" s="43">
        <f>VLOOKUP(Combined[[#This Row],[Customer_ID]],Customer[],3,FALSE)</f>
        <v>36</v>
      </c>
      <c r="O43" s="43" t="str">
        <f>VLOOKUP(Combined[[#This Row],[Customer_ID]],Customer[],4,FALSE)</f>
        <v>Male</v>
      </c>
      <c r="P43" s="43" t="str">
        <f>VLOOKUP(Combined[[#This Row],[Customer_ID]],Customer[],5,FALSE)</f>
        <v>Lake Charlotte</v>
      </c>
      <c r="Q43" s="43" t="str">
        <f>VLOOKUP(Combined[[#This Row],[Customer_ID]],Customer[],6,FALSE)</f>
        <v>Arizona</v>
      </c>
      <c r="R43" s="43" t="str">
        <f>VLOOKUP(Combined[[#This Row],[Customer_ID]],Customer[],8,FALSE)</f>
        <v>Gold</v>
      </c>
      <c r="S43" s="43" t="str">
        <f>VLOOKUP(Combined[[#This Row],[Product_ID]],Product[],2,FALSE)</f>
        <v>Men's Formal Shirt</v>
      </c>
      <c r="T43" s="43" t="str">
        <f>VLOOKUP(Combined[[#This Row],[Product_ID]],Product[],3,FALSE)</f>
        <v>Clothing</v>
      </c>
      <c r="U43" s="43" t="str">
        <f>VLOOKUP(Combined[[#This Row],[Product_ID]],Product[],4,FALSE)</f>
        <v>Tops</v>
      </c>
      <c r="V43" s="43" t="str">
        <f>VLOOKUP(Combined[[#This Row],[Product_ID]],Product[],5,FALSE)</f>
        <v>Moon, Mora and Santos</v>
      </c>
      <c r="W43" s="43">
        <f>VLOOKUP(Combined[[#This Row],[Product_ID]],Product[],6,FALSE)</f>
        <v>283</v>
      </c>
      <c r="X43" s="43">
        <f>VLOOKUP(Combined[[#This Row],[Product_ID]],Product[],7,FALSE)</f>
        <v>360</v>
      </c>
      <c r="Y43" s="43" t="str">
        <f>_xlfn.XLOOKUP(Combined[[#This Row],[Store_ID]],Store[Store_ID],Store[Store_Name])</f>
        <v>Bean, Jones and Park</v>
      </c>
      <c r="Z43" s="43" t="str">
        <f>_xlfn.XLOOKUP(Combined[[#This Row],[Store_ID]],Store[Store_ID],Store[Region])</f>
        <v>West</v>
      </c>
      <c r="AA43" s="43" t="str">
        <f>_xlfn.XLOOKUP(Combined[[#This Row],[Store_ID]],Store[Store_ID],Store[City])</f>
        <v>Thompsonborough</v>
      </c>
      <c r="AB43" s="43" t="str">
        <f>_xlfn.XLOOKUP(Combined[[#This Row],[Store_ID]],Store[Store_ID],Store[Store_Type])</f>
        <v>Online</v>
      </c>
      <c r="AC43" s="43">
        <f>Combined[[#This Row],[Quantity]]*Combined[[#This Row],[Unit_Price]]</f>
        <v>1027.4100000000001</v>
      </c>
      <c r="AD43" s="43">
        <f>Combined[[#This Row],[Gross_Sales]]*Combined[[#This Row],[Discount]]</f>
        <v>82.192800000000005</v>
      </c>
      <c r="AE43" s="43">
        <f>Combined[[#This Row],[Quantity]]*Combined[[#This Row],[cost]]</f>
        <v>849</v>
      </c>
      <c r="AF43" s="43">
        <f>Combined[[#This Row],[Total_Amount]]-Combined[[#This Row],[Total_Cost]]</f>
        <v>96.217200000000162</v>
      </c>
      <c r="AG43" s="43" t="str">
        <f>IF(Combined[[#This Row],[Age]]&lt;=25,"18-25",IF(Combined[[#This Row],[Age]]&lt;=35,"26-35",IF(Combined[[#This Row],[Age]]&lt;=45,"36-45",IF(Combined[[#This Row],[Age]]&lt;=55,"46-55","56-64"))))</f>
        <v>36-45</v>
      </c>
      <c r="AH43" s="43">
        <f>IF(Combined[[#This Row],[Total_Amount]]=0,0,Combined[[#This Row],[Profit]]/Combined[[#This Row],[Total_Amount]])</f>
        <v>0.1017937464531963</v>
      </c>
    </row>
    <row r="44" spans="1:34">
      <c r="A44" s="43" t="s">
        <v>1868</v>
      </c>
      <c r="B44" s="46">
        <v>45649</v>
      </c>
      <c r="C44" s="43">
        <f t="shared" si="0"/>
        <v>2024</v>
      </c>
      <c r="D44" s="43" t="str">
        <f>TEXT(Combined[[#This Row],[Order_Date]],"MMM")</f>
        <v>Dec</v>
      </c>
      <c r="E44" s="43" t="s">
        <v>1053</v>
      </c>
      <c r="F44" s="43" t="s">
        <v>1606</v>
      </c>
      <c r="G44" s="43" t="s">
        <v>1786</v>
      </c>
      <c r="H44" s="43">
        <v>2</v>
      </c>
      <c r="I44" s="43">
        <v>915.15</v>
      </c>
      <c r="J44" s="45">
        <v>0.16</v>
      </c>
      <c r="K44" s="43" t="s">
        <v>1826</v>
      </c>
      <c r="L44" s="43">
        <v>1537.452</v>
      </c>
      <c r="M44" s="43" t="str">
        <f>VLOOKUP(Combined[[#This Row],[Customer_ID]],Customer[],2,FALSE)</f>
        <v>Jennifer Woods</v>
      </c>
      <c r="N44" s="43">
        <f>VLOOKUP(Combined[[#This Row],[Customer_ID]],Customer[],3,FALSE)</f>
        <v>37</v>
      </c>
      <c r="O44" s="43" t="str">
        <f>VLOOKUP(Combined[[#This Row],[Customer_ID]],Customer[],4,FALSE)</f>
        <v>Male</v>
      </c>
      <c r="P44" s="43" t="str">
        <f>VLOOKUP(Combined[[#This Row],[Customer_ID]],Customer[],5,FALSE)</f>
        <v>West Brendamouth</v>
      </c>
      <c r="Q44" s="43" t="str">
        <f>VLOOKUP(Combined[[#This Row],[Customer_ID]],Customer[],6,FALSE)</f>
        <v>North Carolina</v>
      </c>
      <c r="R44" s="43" t="str">
        <f>VLOOKUP(Combined[[#This Row],[Customer_ID]],Customer[],8,FALSE)</f>
        <v>Platinum</v>
      </c>
      <c r="S44" s="43" t="str">
        <f>VLOOKUP(Combined[[#This Row],[Product_ID]],Product[],2,FALSE)</f>
        <v>Fabric Sofa Throw Blanket</v>
      </c>
      <c r="T44" s="43" t="str">
        <f>VLOOKUP(Combined[[#This Row],[Product_ID]],Product[],3,FALSE)</f>
        <v>Home</v>
      </c>
      <c r="U44" s="43" t="str">
        <f>VLOOKUP(Combined[[#This Row],[Product_ID]],Product[],4,FALSE)</f>
        <v>Decor</v>
      </c>
      <c r="V44" s="43" t="str">
        <f>VLOOKUP(Combined[[#This Row],[Product_ID]],Product[],5,FALSE)</f>
        <v>Hoffman Group</v>
      </c>
      <c r="W44" s="43">
        <f>VLOOKUP(Combined[[#This Row],[Product_ID]],Product[],6,FALSE)</f>
        <v>218.48</v>
      </c>
      <c r="X44" s="43">
        <f>VLOOKUP(Combined[[#This Row],[Product_ID]],Product[],7,FALSE)</f>
        <v>276</v>
      </c>
      <c r="Y44" s="43" t="str">
        <f>_xlfn.XLOOKUP(Combined[[#This Row],[Store_ID]],Store[Store_ID],Store[Store_Name])</f>
        <v>Moore, Padilla and Butler</v>
      </c>
      <c r="Z44" s="43" t="str">
        <f>_xlfn.XLOOKUP(Combined[[#This Row],[Store_ID]],Store[Store_ID],Store[Region])</f>
        <v>South</v>
      </c>
      <c r="AA44" s="43" t="str">
        <f>_xlfn.XLOOKUP(Combined[[#This Row],[Store_ID]],Store[Store_ID],Store[City])</f>
        <v>East Johnstad</v>
      </c>
      <c r="AB44" s="43" t="str">
        <f>_xlfn.XLOOKUP(Combined[[#This Row],[Store_ID]],Store[Store_ID],Store[Store_Type])</f>
        <v>Flagship</v>
      </c>
      <c r="AC44" s="43">
        <f>Combined[[#This Row],[Quantity]]*Combined[[#This Row],[Unit_Price]]</f>
        <v>1830.3</v>
      </c>
      <c r="AD44" s="43">
        <f>Combined[[#This Row],[Gross_Sales]]*Combined[[#This Row],[Discount]]</f>
        <v>292.84800000000001</v>
      </c>
      <c r="AE44" s="43">
        <f>Combined[[#This Row],[Quantity]]*Combined[[#This Row],[cost]]</f>
        <v>436.96</v>
      </c>
      <c r="AF44" s="43">
        <f>Combined[[#This Row],[Total_Amount]]-Combined[[#This Row],[Total_Cost]]</f>
        <v>1100.492</v>
      </c>
      <c r="AG44" s="43" t="str">
        <f>IF(Combined[[#This Row],[Age]]&lt;=25,"18-25",IF(Combined[[#This Row],[Age]]&lt;=35,"26-35",IF(Combined[[#This Row],[Age]]&lt;=45,"36-45",IF(Combined[[#This Row],[Age]]&lt;=55,"46-55","56-64"))))</f>
        <v>36-45</v>
      </c>
      <c r="AH44" s="43">
        <f>IF(Combined[[#This Row],[Total_Amount]]=0,0,Combined[[#This Row],[Profit]]/Combined[[#This Row],[Total_Amount]])</f>
        <v>0.71578950107060246</v>
      </c>
    </row>
    <row r="45" spans="1:34">
      <c r="A45" s="43" t="s">
        <v>1869</v>
      </c>
      <c r="B45" s="46">
        <v>45677</v>
      </c>
      <c r="C45" s="43">
        <f t="shared" si="0"/>
        <v>2025</v>
      </c>
      <c r="D45" s="43" t="str">
        <f>TEXT(Combined[[#This Row],[Order_Date]],"MMM")</f>
        <v>Jan</v>
      </c>
      <c r="E45" s="43" t="s">
        <v>304</v>
      </c>
      <c r="F45" s="43" t="s">
        <v>1614</v>
      </c>
      <c r="G45" s="43" t="s">
        <v>1807</v>
      </c>
      <c r="H45" s="43">
        <v>3</v>
      </c>
      <c r="I45" s="43">
        <v>863.11</v>
      </c>
      <c r="J45" s="45">
        <v>0.28000000000000003</v>
      </c>
      <c r="K45" s="43" t="s">
        <v>1826</v>
      </c>
      <c r="L45" s="43">
        <v>1864.3176000000001</v>
      </c>
      <c r="M45" s="43" t="str">
        <f>VLOOKUP(Combined[[#This Row],[Customer_ID]],Customer[],2,FALSE)</f>
        <v>Christy Hoffman</v>
      </c>
      <c r="N45" s="43">
        <f>VLOOKUP(Combined[[#This Row],[Customer_ID]],Customer[],3,FALSE)</f>
        <v>26</v>
      </c>
      <c r="O45" s="43" t="str">
        <f>VLOOKUP(Combined[[#This Row],[Customer_ID]],Customer[],4,FALSE)</f>
        <v>Female</v>
      </c>
      <c r="P45" s="43" t="str">
        <f>VLOOKUP(Combined[[#This Row],[Customer_ID]],Customer[],5,FALSE)</f>
        <v>Garyberg</v>
      </c>
      <c r="Q45" s="43" t="str">
        <f>VLOOKUP(Combined[[#This Row],[Customer_ID]],Customer[],6,FALSE)</f>
        <v>Indiana</v>
      </c>
      <c r="R45" s="43" t="str">
        <f>VLOOKUP(Combined[[#This Row],[Customer_ID]],Customer[],8,FALSE)</f>
        <v>Platinum</v>
      </c>
      <c r="S45" s="43" t="str">
        <f>VLOOKUP(Combined[[#This Row],[Product_ID]],Product[],2,FALSE)</f>
        <v>Modern Wall Clock</v>
      </c>
      <c r="T45" s="43" t="str">
        <f>VLOOKUP(Combined[[#This Row],[Product_ID]],Product[],3,FALSE)</f>
        <v>Home</v>
      </c>
      <c r="U45" s="43" t="str">
        <f>VLOOKUP(Combined[[#This Row],[Product_ID]],Product[],4,FALSE)</f>
        <v>Decor</v>
      </c>
      <c r="V45" s="43" t="str">
        <f>VLOOKUP(Combined[[#This Row],[Product_ID]],Product[],5,FALSE)</f>
        <v>Weiss-Watson</v>
      </c>
      <c r="W45" s="43">
        <f>VLOOKUP(Combined[[#This Row],[Product_ID]],Product[],6,FALSE)</f>
        <v>179.77</v>
      </c>
      <c r="X45" s="43">
        <f>VLOOKUP(Combined[[#This Row],[Product_ID]],Product[],7,FALSE)</f>
        <v>305</v>
      </c>
      <c r="Y45" s="43" t="str">
        <f>_xlfn.XLOOKUP(Combined[[#This Row],[Store_ID]],Store[Store_ID],Store[Store_Name])</f>
        <v>Holloway Ltd</v>
      </c>
      <c r="Z45" s="43" t="str">
        <f>_xlfn.XLOOKUP(Combined[[#This Row],[Store_ID]],Store[Store_ID],Store[Region])</f>
        <v>North</v>
      </c>
      <c r="AA45" s="43" t="str">
        <f>_xlfn.XLOOKUP(Combined[[#This Row],[Store_ID]],Store[Store_ID],Store[City])</f>
        <v>Bensonhaven</v>
      </c>
      <c r="AB45" s="43" t="str">
        <f>_xlfn.XLOOKUP(Combined[[#This Row],[Store_ID]],Store[Store_ID],Store[Store_Type])</f>
        <v>Flagship</v>
      </c>
      <c r="AC45" s="43">
        <f>Combined[[#This Row],[Quantity]]*Combined[[#This Row],[Unit_Price]]</f>
        <v>2589.33</v>
      </c>
      <c r="AD45" s="43">
        <f>Combined[[#This Row],[Gross_Sales]]*Combined[[#This Row],[Discount]]</f>
        <v>725.01240000000007</v>
      </c>
      <c r="AE45" s="43">
        <f>Combined[[#This Row],[Quantity]]*Combined[[#This Row],[cost]]</f>
        <v>539.31000000000006</v>
      </c>
      <c r="AF45" s="43">
        <f>Combined[[#This Row],[Total_Amount]]-Combined[[#This Row],[Total_Cost]]</f>
        <v>1325.0075999999999</v>
      </c>
      <c r="AG45" s="43" t="str">
        <f>IF(Combined[[#This Row],[Age]]&lt;=25,"18-25",IF(Combined[[#This Row],[Age]]&lt;=35,"26-35",IF(Combined[[#This Row],[Age]]&lt;=45,"36-45",IF(Combined[[#This Row],[Age]]&lt;=55,"46-55","56-64"))))</f>
        <v>26-35</v>
      </c>
      <c r="AH45" s="43">
        <f>IF(Combined[[#This Row],[Total_Amount]]=0,0,Combined[[#This Row],[Profit]]/Combined[[#This Row],[Total_Amount]])</f>
        <v>0.71071989021613047</v>
      </c>
    </row>
    <row r="46" spans="1:34">
      <c r="A46" s="43" t="s">
        <v>1870</v>
      </c>
      <c r="B46" s="46">
        <v>45538</v>
      </c>
      <c r="C46" s="43">
        <f t="shared" si="0"/>
        <v>2024</v>
      </c>
      <c r="D46" s="43" t="str">
        <f>TEXT(Combined[[#This Row],[Order_Date]],"MMM")</f>
        <v>Sep</v>
      </c>
      <c r="E46" s="43" t="s">
        <v>663</v>
      </c>
      <c r="F46" s="43" t="s">
        <v>1634</v>
      </c>
      <c r="G46" s="43" t="s">
        <v>1794</v>
      </c>
      <c r="H46" s="43">
        <v>2</v>
      </c>
      <c r="I46" s="43">
        <v>209.32</v>
      </c>
      <c r="J46" s="45">
        <v>0.23</v>
      </c>
      <c r="K46" s="43" t="s">
        <v>1829</v>
      </c>
      <c r="L46" s="43">
        <v>322.3528</v>
      </c>
      <c r="M46" s="43" t="str">
        <f>VLOOKUP(Combined[[#This Row],[Customer_ID]],Customer[],2,FALSE)</f>
        <v>Sarah Brady</v>
      </c>
      <c r="N46" s="43">
        <f>VLOOKUP(Combined[[#This Row],[Customer_ID]],Customer[],3,FALSE)</f>
        <v>47</v>
      </c>
      <c r="O46" s="43" t="str">
        <f>VLOOKUP(Combined[[#This Row],[Customer_ID]],Customer[],4,FALSE)</f>
        <v>Male</v>
      </c>
      <c r="P46" s="43" t="str">
        <f>VLOOKUP(Combined[[#This Row],[Customer_ID]],Customer[],5,FALSE)</f>
        <v>Johnsonland</v>
      </c>
      <c r="Q46" s="43" t="str">
        <f>VLOOKUP(Combined[[#This Row],[Customer_ID]],Customer[],6,FALSE)</f>
        <v>Iowa</v>
      </c>
      <c r="R46" s="43" t="str">
        <f>VLOOKUP(Combined[[#This Row],[Customer_ID]],Customer[],8,FALSE)</f>
        <v>Platinum</v>
      </c>
      <c r="S46" s="43" t="str">
        <f>VLOOKUP(Combined[[#This Row],[Product_ID]],Product[],2,FALSE)</f>
        <v>USB External Hard Drive</v>
      </c>
      <c r="T46" s="43" t="str">
        <f>VLOOKUP(Combined[[#This Row],[Product_ID]],Product[],3,FALSE)</f>
        <v>Electronics</v>
      </c>
      <c r="U46" s="43" t="str">
        <f>VLOOKUP(Combined[[#This Row],[Product_ID]],Product[],4,FALSE)</f>
        <v>Computer</v>
      </c>
      <c r="V46" s="43" t="str">
        <f>VLOOKUP(Combined[[#This Row],[Product_ID]],Product[],5,FALSE)</f>
        <v>Robinson Inc</v>
      </c>
      <c r="W46" s="43">
        <f>VLOOKUP(Combined[[#This Row],[Product_ID]],Product[],6,FALSE)</f>
        <v>253.33</v>
      </c>
      <c r="X46" s="43">
        <f>VLOOKUP(Combined[[#This Row],[Product_ID]],Product[],7,FALSE)</f>
        <v>266</v>
      </c>
      <c r="Y46" s="43" t="str">
        <f>_xlfn.XLOOKUP(Combined[[#This Row],[Store_ID]],Store[Store_ID],Store[Store_Name])</f>
        <v>Thomas, Bridges and Harris</v>
      </c>
      <c r="Z46" s="43" t="str">
        <f>_xlfn.XLOOKUP(Combined[[#This Row],[Store_ID]],Store[Store_ID],Store[Region])</f>
        <v>North</v>
      </c>
      <c r="AA46" s="43" t="str">
        <f>_xlfn.XLOOKUP(Combined[[#This Row],[Store_ID]],Store[Store_ID],Store[City])</f>
        <v>Sabrinatown</v>
      </c>
      <c r="AB46" s="43" t="str">
        <f>_xlfn.XLOOKUP(Combined[[#This Row],[Store_ID]],Store[Store_ID],Store[Store_Type])</f>
        <v>Online</v>
      </c>
      <c r="AC46" s="43">
        <f>Combined[[#This Row],[Quantity]]*Combined[[#This Row],[Unit_Price]]</f>
        <v>418.64</v>
      </c>
      <c r="AD46" s="43">
        <f>Combined[[#This Row],[Gross_Sales]]*Combined[[#This Row],[Discount]]</f>
        <v>96.287199999999999</v>
      </c>
      <c r="AE46" s="43">
        <f>Combined[[#This Row],[Quantity]]*Combined[[#This Row],[cost]]</f>
        <v>506.66</v>
      </c>
      <c r="AF46" s="43">
        <f>Combined[[#This Row],[Total_Amount]]-Combined[[#This Row],[Total_Cost]]</f>
        <v>-184.30720000000002</v>
      </c>
      <c r="AG46" s="43" t="str">
        <f>IF(Combined[[#This Row],[Age]]&lt;=25,"18-25",IF(Combined[[#This Row],[Age]]&lt;=35,"26-35",IF(Combined[[#This Row],[Age]]&lt;=45,"36-45",IF(Combined[[#This Row],[Age]]&lt;=55,"46-55","56-64"))))</f>
        <v>46-55</v>
      </c>
      <c r="AH46" s="43">
        <f>IF(Combined[[#This Row],[Total_Amount]]=0,0,Combined[[#This Row],[Profit]]/Combined[[#This Row],[Total_Amount]])</f>
        <v>-0.57175616281291808</v>
      </c>
    </row>
    <row r="47" spans="1:34">
      <c r="A47" s="43" t="s">
        <v>1871</v>
      </c>
      <c r="B47" s="46">
        <v>45606</v>
      </c>
      <c r="C47" s="43">
        <f t="shared" si="0"/>
        <v>2024</v>
      </c>
      <c r="D47" s="43" t="str">
        <f>TEXT(Combined[[#This Row],[Order_Date]],"MMM")</f>
        <v>Nov</v>
      </c>
      <c r="E47" s="43" t="s">
        <v>1449</v>
      </c>
      <c r="F47" s="43" t="s">
        <v>1666</v>
      </c>
      <c r="G47" s="43" t="s">
        <v>1782</v>
      </c>
      <c r="H47" s="43">
        <v>4</v>
      </c>
      <c r="I47" s="43">
        <v>288.60000000000002</v>
      </c>
      <c r="J47" s="45">
        <v>0.09</v>
      </c>
      <c r="K47" s="43" t="s">
        <v>1826</v>
      </c>
      <c r="L47" s="43">
        <v>1050.5039999999999</v>
      </c>
      <c r="M47" s="43" t="str">
        <f>VLOOKUP(Combined[[#This Row],[Customer_ID]],Customer[],2,FALSE)</f>
        <v>Manuel Fisher</v>
      </c>
      <c r="N47" s="43">
        <f>VLOOKUP(Combined[[#This Row],[Customer_ID]],Customer[],3,FALSE)</f>
        <v>21</v>
      </c>
      <c r="O47" s="43" t="str">
        <f>VLOOKUP(Combined[[#This Row],[Customer_ID]],Customer[],4,FALSE)</f>
        <v>Female</v>
      </c>
      <c r="P47" s="43" t="str">
        <f>VLOOKUP(Combined[[#This Row],[Customer_ID]],Customer[],5,FALSE)</f>
        <v>Kanebury</v>
      </c>
      <c r="Q47" s="43" t="str">
        <f>VLOOKUP(Combined[[#This Row],[Customer_ID]],Customer[],6,FALSE)</f>
        <v>New Hampshire</v>
      </c>
      <c r="R47" s="43" t="str">
        <f>VLOOKUP(Combined[[#This Row],[Customer_ID]],Customer[],8,FALSE)</f>
        <v>Gold</v>
      </c>
      <c r="S47" s="43" t="str">
        <f>VLOOKUP(Combined[[#This Row],[Product_ID]],Product[],2,FALSE)</f>
        <v>Men's Hair Styling Gel</v>
      </c>
      <c r="T47" s="43" t="str">
        <f>VLOOKUP(Combined[[#This Row],[Product_ID]],Product[],3,FALSE)</f>
        <v>Beauty</v>
      </c>
      <c r="U47" s="43" t="str">
        <f>VLOOKUP(Combined[[#This Row],[Product_ID]],Product[],4,FALSE)</f>
        <v>Haircare</v>
      </c>
      <c r="V47" s="43" t="str">
        <f>VLOOKUP(Combined[[#This Row],[Product_ID]],Product[],5,FALSE)</f>
        <v>Cline-Mccarthy</v>
      </c>
      <c r="W47" s="43">
        <f>VLOOKUP(Combined[[#This Row],[Product_ID]],Product[],6,FALSE)</f>
        <v>17.309999999999999</v>
      </c>
      <c r="X47" s="43">
        <f>VLOOKUP(Combined[[#This Row],[Product_ID]],Product[],7,FALSE)</f>
        <v>399</v>
      </c>
      <c r="Y47" s="43" t="str">
        <f>_xlfn.XLOOKUP(Combined[[#This Row],[Store_ID]],Store[Store_ID],Store[Store_Name])</f>
        <v>Bean, Jones and Park</v>
      </c>
      <c r="Z47" s="43" t="str">
        <f>_xlfn.XLOOKUP(Combined[[#This Row],[Store_ID]],Store[Store_ID],Store[Region])</f>
        <v>West</v>
      </c>
      <c r="AA47" s="43" t="str">
        <f>_xlfn.XLOOKUP(Combined[[#This Row],[Store_ID]],Store[Store_ID],Store[City])</f>
        <v>Thompsonborough</v>
      </c>
      <c r="AB47" s="43" t="str">
        <f>_xlfn.XLOOKUP(Combined[[#This Row],[Store_ID]],Store[Store_ID],Store[Store_Type])</f>
        <v>Online</v>
      </c>
      <c r="AC47" s="43">
        <f>Combined[[#This Row],[Quantity]]*Combined[[#This Row],[Unit_Price]]</f>
        <v>1154.4000000000001</v>
      </c>
      <c r="AD47" s="43">
        <f>Combined[[#This Row],[Gross_Sales]]*Combined[[#This Row],[Discount]]</f>
        <v>103.896</v>
      </c>
      <c r="AE47" s="43">
        <f>Combined[[#This Row],[Quantity]]*Combined[[#This Row],[cost]]</f>
        <v>69.239999999999995</v>
      </c>
      <c r="AF47" s="43">
        <f>Combined[[#This Row],[Total_Amount]]-Combined[[#This Row],[Total_Cost]]</f>
        <v>981.2639999999999</v>
      </c>
      <c r="AG47" s="43" t="str">
        <f>IF(Combined[[#This Row],[Age]]&lt;=25,"18-25",IF(Combined[[#This Row],[Age]]&lt;=35,"26-35",IF(Combined[[#This Row],[Age]]&lt;=45,"36-45",IF(Combined[[#This Row],[Age]]&lt;=55,"46-55","56-64"))))</f>
        <v>18-25</v>
      </c>
      <c r="AH47" s="43">
        <f>IF(Combined[[#This Row],[Total_Amount]]=0,0,Combined[[#This Row],[Profit]]/Combined[[#This Row],[Total_Amount]])</f>
        <v>0.93408878024262643</v>
      </c>
    </row>
    <row r="48" spans="1:34">
      <c r="A48" s="43" t="s">
        <v>1872</v>
      </c>
      <c r="B48" s="46">
        <v>45570</v>
      </c>
      <c r="C48" s="43">
        <f t="shared" si="0"/>
        <v>2024</v>
      </c>
      <c r="D48" s="43" t="str">
        <f>TEXT(Combined[[#This Row],[Order_Date]],"MMM")</f>
        <v>Oct</v>
      </c>
      <c r="E48" s="43" t="s">
        <v>258</v>
      </c>
      <c r="F48" s="43" t="s">
        <v>1704</v>
      </c>
      <c r="G48" s="43" t="s">
        <v>1804</v>
      </c>
      <c r="H48" s="43">
        <v>1</v>
      </c>
      <c r="I48" s="43">
        <v>418.69</v>
      </c>
      <c r="J48" s="45">
        <v>0.06</v>
      </c>
      <c r="K48" s="43" t="s">
        <v>1826</v>
      </c>
      <c r="L48" s="43">
        <v>393.5686</v>
      </c>
      <c r="M48" s="43" t="str">
        <f>VLOOKUP(Combined[[#This Row],[Customer_ID]],Customer[],2,FALSE)</f>
        <v>Eric Singh</v>
      </c>
      <c r="N48" s="43">
        <f>VLOOKUP(Combined[[#This Row],[Customer_ID]],Customer[],3,FALSE)</f>
        <v>29</v>
      </c>
      <c r="O48" s="43" t="str">
        <f>VLOOKUP(Combined[[#This Row],[Customer_ID]],Customer[],4,FALSE)</f>
        <v>Female</v>
      </c>
      <c r="P48" s="43" t="str">
        <f>VLOOKUP(Combined[[#This Row],[Customer_ID]],Customer[],5,FALSE)</f>
        <v>Port Lisa</v>
      </c>
      <c r="Q48" s="43" t="str">
        <f>VLOOKUP(Combined[[#This Row],[Customer_ID]],Customer[],6,FALSE)</f>
        <v>New Mexico</v>
      </c>
      <c r="R48" s="43" t="str">
        <f>VLOOKUP(Combined[[#This Row],[Customer_ID]],Customer[],8,FALSE)</f>
        <v>Gold</v>
      </c>
      <c r="S48" s="43" t="str">
        <f>VLOOKUP(Combined[[#This Row],[Product_ID]],Product[],2,FALSE)</f>
        <v>Essential Oil Diffuser</v>
      </c>
      <c r="T48" s="43" t="str">
        <f>VLOOKUP(Combined[[#This Row],[Product_ID]],Product[],3,FALSE)</f>
        <v>Home</v>
      </c>
      <c r="U48" s="43" t="str">
        <f>VLOOKUP(Combined[[#This Row],[Product_ID]],Product[],4,FALSE)</f>
        <v>Decor</v>
      </c>
      <c r="V48" s="43" t="str">
        <f>VLOOKUP(Combined[[#This Row],[Product_ID]],Product[],5,FALSE)</f>
        <v>Hernandez Inc</v>
      </c>
      <c r="W48" s="43">
        <f>VLOOKUP(Combined[[#This Row],[Product_ID]],Product[],6,FALSE)</f>
        <v>325.26</v>
      </c>
      <c r="X48" s="43">
        <f>VLOOKUP(Combined[[#This Row],[Product_ID]],Product[],7,FALSE)</f>
        <v>400</v>
      </c>
      <c r="Y48" s="43" t="str">
        <f>_xlfn.XLOOKUP(Combined[[#This Row],[Store_ID]],Store[Store_ID],Store[Store_Name])</f>
        <v>Frederick-Wright</v>
      </c>
      <c r="Z48" s="43" t="str">
        <f>_xlfn.XLOOKUP(Combined[[#This Row],[Store_ID]],Store[Store_ID],Store[Region])</f>
        <v>West</v>
      </c>
      <c r="AA48" s="43" t="str">
        <f>_xlfn.XLOOKUP(Combined[[#This Row],[Store_ID]],Store[Store_ID],Store[City])</f>
        <v>New Jimmymouth</v>
      </c>
      <c r="AB48" s="43" t="str">
        <f>_xlfn.XLOOKUP(Combined[[#This Row],[Store_ID]],Store[Store_ID],Store[Store_Type])</f>
        <v>Flagship</v>
      </c>
      <c r="AC48" s="43">
        <f>Combined[[#This Row],[Quantity]]*Combined[[#This Row],[Unit_Price]]</f>
        <v>418.69</v>
      </c>
      <c r="AD48" s="43">
        <f>Combined[[#This Row],[Gross_Sales]]*Combined[[#This Row],[Discount]]</f>
        <v>25.121399999999998</v>
      </c>
      <c r="AE48" s="43">
        <f>Combined[[#This Row],[Quantity]]*Combined[[#This Row],[cost]]</f>
        <v>325.26</v>
      </c>
      <c r="AF48" s="43">
        <f>Combined[[#This Row],[Total_Amount]]-Combined[[#This Row],[Total_Cost]]</f>
        <v>68.308600000000013</v>
      </c>
      <c r="AG48" s="43" t="str">
        <f>IF(Combined[[#This Row],[Age]]&lt;=25,"18-25",IF(Combined[[#This Row],[Age]]&lt;=35,"26-35",IF(Combined[[#This Row],[Age]]&lt;=45,"36-45",IF(Combined[[#This Row],[Age]]&lt;=55,"46-55","56-64"))))</f>
        <v>26-35</v>
      </c>
      <c r="AH48" s="43">
        <f>IF(Combined[[#This Row],[Total_Amount]]=0,0,Combined[[#This Row],[Profit]]/Combined[[#This Row],[Total_Amount]])</f>
        <v>0.17356211852266673</v>
      </c>
    </row>
    <row r="49" spans="1:34">
      <c r="A49" s="43" t="s">
        <v>1873</v>
      </c>
      <c r="B49" s="46">
        <v>45466</v>
      </c>
      <c r="C49" s="43">
        <f t="shared" si="0"/>
        <v>2024</v>
      </c>
      <c r="D49" s="43" t="str">
        <f>TEXT(Combined[[#This Row],[Order_Date]],"MMM")</f>
        <v>Jun</v>
      </c>
      <c r="E49" s="43" t="s">
        <v>44</v>
      </c>
      <c r="F49" s="43" t="s">
        <v>1608</v>
      </c>
      <c r="G49" s="43" t="s">
        <v>1792</v>
      </c>
      <c r="H49" s="43">
        <v>1</v>
      </c>
      <c r="I49" s="43">
        <v>135.78</v>
      </c>
      <c r="J49" s="45">
        <v>0.14000000000000001</v>
      </c>
      <c r="K49" s="43" t="s">
        <v>1826</v>
      </c>
      <c r="L49" s="43">
        <v>116.77079999999999</v>
      </c>
      <c r="M49" s="43" t="str">
        <f>VLOOKUP(Combined[[#This Row],[Customer_ID]],Customer[],2,FALSE)</f>
        <v>Melissa Howard</v>
      </c>
      <c r="N49" s="43">
        <f>VLOOKUP(Combined[[#This Row],[Customer_ID]],Customer[],3,FALSE)</f>
        <v>53</v>
      </c>
      <c r="O49" s="43" t="str">
        <f>VLOOKUP(Combined[[#This Row],[Customer_ID]],Customer[],4,FALSE)</f>
        <v>Female</v>
      </c>
      <c r="P49" s="43" t="str">
        <f>VLOOKUP(Combined[[#This Row],[Customer_ID]],Customer[],5,FALSE)</f>
        <v>Maynardton</v>
      </c>
      <c r="Q49" s="43" t="str">
        <f>VLOOKUP(Combined[[#This Row],[Customer_ID]],Customer[],6,FALSE)</f>
        <v>New Hampshire</v>
      </c>
      <c r="R49" s="43" t="str">
        <f>VLOOKUP(Combined[[#This Row],[Customer_ID]],Customer[],8,FALSE)</f>
        <v>Gold</v>
      </c>
      <c r="S49" s="43" t="str">
        <f>VLOOKUP(Combined[[#This Row],[Product_ID]],Product[],2,FALSE)</f>
        <v>Stainless Steel Cutlery Set</v>
      </c>
      <c r="T49" s="43" t="str">
        <f>VLOOKUP(Combined[[#This Row],[Product_ID]],Product[],3,FALSE)</f>
        <v>Home</v>
      </c>
      <c r="U49" s="43" t="str">
        <f>VLOOKUP(Combined[[#This Row],[Product_ID]],Product[],4,FALSE)</f>
        <v>Kitchen</v>
      </c>
      <c r="V49" s="43" t="str">
        <f>VLOOKUP(Combined[[#This Row],[Product_ID]],Product[],5,FALSE)</f>
        <v>Stevens, Fernandez and Martin</v>
      </c>
      <c r="W49" s="43">
        <f>VLOOKUP(Combined[[#This Row],[Product_ID]],Product[],6,FALSE)</f>
        <v>19.52</v>
      </c>
      <c r="X49" s="43">
        <f>VLOOKUP(Combined[[#This Row],[Product_ID]],Product[],7,FALSE)</f>
        <v>57</v>
      </c>
      <c r="Y49" s="43" t="str">
        <f>_xlfn.XLOOKUP(Combined[[#This Row],[Store_ID]],Store[Store_ID],Store[Store_Name])</f>
        <v>Aguirre-Keller</v>
      </c>
      <c r="Z49" s="43" t="str">
        <f>_xlfn.XLOOKUP(Combined[[#This Row],[Store_ID]],Store[Store_ID],Store[Region])</f>
        <v>South</v>
      </c>
      <c r="AA49" s="43" t="str">
        <f>_xlfn.XLOOKUP(Combined[[#This Row],[Store_ID]],Store[Store_ID],Store[City])</f>
        <v>Lake Michael</v>
      </c>
      <c r="AB49" s="43" t="str">
        <f>_xlfn.XLOOKUP(Combined[[#This Row],[Store_ID]],Store[Store_ID],Store[Store_Type])</f>
        <v>Online</v>
      </c>
      <c r="AC49" s="43">
        <f>Combined[[#This Row],[Quantity]]*Combined[[#This Row],[Unit_Price]]</f>
        <v>135.78</v>
      </c>
      <c r="AD49" s="43">
        <f>Combined[[#This Row],[Gross_Sales]]*Combined[[#This Row],[Discount]]</f>
        <v>19.009200000000003</v>
      </c>
      <c r="AE49" s="43">
        <f>Combined[[#This Row],[Quantity]]*Combined[[#This Row],[cost]]</f>
        <v>19.52</v>
      </c>
      <c r="AF49" s="43">
        <f>Combined[[#This Row],[Total_Amount]]-Combined[[#This Row],[Total_Cost]]</f>
        <v>97.250799999999998</v>
      </c>
      <c r="AG49" s="43" t="str">
        <f>IF(Combined[[#This Row],[Age]]&lt;=25,"18-25",IF(Combined[[#This Row],[Age]]&lt;=35,"26-35",IF(Combined[[#This Row],[Age]]&lt;=45,"36-45",IF(Combined[[#This Row],[Age]]&lt;=55,"46-55","56-64"))))</f>
        <v>46-55</v>
      </c>
      <c r="AH49" s="43">
        <f>IF(Combined[[#This Row],[Total_Amount]]=0,0,Combined[[#This Row],[Profit]]/Combined[[#This Row],[Total_Amount]])</f>
        <v>0.8328349210590319</v>
      </c>
    </row>
    <row r="50" spans="1:34">
      <c r="A50" s="43" t="s">
        <v>1874</v>
      </c>
      <c r="B50" s="46">
        <v>45218</v>
      </c>
      <c r="C50" s="43">
        <f t="shared" si="0"/>
        <v>2023</v>
      </c>
      <c r="D50" s="43" t="str">
        <f>TEXT(Combined[[#This Row],[Order_Date]],"MMM")</f>
        <v>Oct</v>
      </c>
      <c r="E50" s="43" t="s">
        <v>663</v>
      </c>
      <c r="F50" s="43" t="s">
        <v>1636</v>
      </c>
      <c r="G50" s="43" t="s">
        <v>1807</v>
      </c>
      <c r="H50" s="43">
        <v>1</v>
      </c>
      <c r="I50" s="43">
        <v>517.13</v>
      </c>
      <c r="J50" s="45">
        <v>0.28000000000000003</v>
      </c>
      <c r="K50" s="43" t="s">
        <v>1824</v>
      </c>
      <c r="L50" s="43">
        <v>372.33359999999999</v>
      </c>
      <c r="M50" s="43" t="str">
        <f>VLOOKUP(Combined[[#This Row],[Customer_ID]],Customer[],2,FALSE)</f>
        <v>Sarah Brady</v>
      </c>
      <c r="N50" s="43">
        <f>VLOOKUP(Combined[[#This Row],[Customer_ID]],Customer[],3,FALSE)</f>
        <v>47</v>
      </c>
      <c r="O50" s="43" t="str">
        <f>VLOOKUP(Combined[[#This Row],[Customer_ID]],Customer[],4,FALSE)</f>
        <v>Male</v>
      </c>
      <c r="P50" s="43" t="str">
        <f>VLOOKUP(Combined[[#This Row],[Customer_ID]],Customer[],5,FALSE)</f>
        <v>Johnsonland</v>
      </c>
      <c r="Q50" s="43" t="str">
        <f>VLOOKUP(Combined[[#This Row],[Customer_ID]],Customer[],6,FALSE)</f>
        <v>Iowa</v>
      </c>
      <c r="R50" s="43" t="str">
        <f>VLOOKUP(Combined[[#This Row],[Customer_ID]],Customer[],8,FALSE)</f>
        <v>Platinum</v>
      </c>
      <c r="S50" s="43" t="str">
        <f>VLOOKUP(Combined[[#This Row],[Product_ID]],Product[],2,FALSE)</f>
        <v>Adjustable Jump Rope</v>
      </c>
      <c r="T50" s="43" t="str">
        <f>VLOOKUP(Combined[[#This Row],[Product_ID]],Product[],3,FALSE)</f>
        <v>Sports</v>
      </c>
      <c r="U50" s="43" t="str">
        <f>VLOOKUP(Combined[[#This Row],[Product_ID]],Product[],4,FALSE)</f>
        <v>Fitness</v>
      </c>
      <c r="V50" s="43" t="str">
        <f>VLOOKUP(Combined[[#This Row],[Product_ID]],Product[],5,FALSE)</f>
        <v>Cox Inc</v>
      </c>
      <c r="W50" s="43">
        <f>VLOOKUP(Combined[[#This Row],[Product_ID]],Product[],6,FALSE)</f>
        <v>167.12</v>
      </c>
      <c r="X50" s="43">
        <f>VLOOKUP(Combined[[#This Row],[Product_ID]],Product[],7,FALSE)</f>
        <v>316</v>
      </c>
      <c r="Y50" s="43" t="str">
        <f>_xlfn.XLOOKUP(Combined[[#This Row],[Store_ID]],Store[Store_ID],Store[Store_Name])</f>
        <v>Holloway Ltd</v>
      </c>
      <c r="Z50" s="43" t="str">
        <f>_xlfn.XLOOKUP(Combined[[#This Row],[Store_ID]],Store[Store_ID],Store[Region])</f>
        <v>North</v>
      </c>
      <c r="AA50" s="43" t="str">
        <f>_xlfn.XLOOKUP(Combined[[#This Row],[Store_ID]],Store[Store_ID],Store[City])</f>
        <v>Bensonhaven</v>
      </c>
      <c r="AB50" s="43" t="str">
        <f>_xlfn.XLOOKUP(Combined[[#This Row],[Store_ID]],Store[Store_ID],Store[Store_Type])</f>
        <v>Flagship</v>
      </c>
      <c r="AC50" s="43">
        <f>Combined[[#This Row],[Quantity]]*Combined[[#This Row],[Unit_Price]]</f>
        <v>517.13</v>
      </c>
      <c r="AD50" s="43">
        <f>Combined[[#This Row],[Gross_Sales]]*Combined[[#This Row],[Discount]]</f>
        <v>144.79640000000001</v>
      </c>
      <c r="AE50" s="43">
        <f>Combined[[#This Row],[Quantity]]*Combined[[#This Row],[cost]]</f>
        <v>167.12</v>
      </c>
      <c r="AF50" s="43">
        <f>Combined[[#This Row],[Total_Amount]]-Combined[[#This Row],[Total_Cost]]</f>
        <v>205.21359999999999</v>
      </c>
      <c r="AG50" s="43" t="str">
        <f>IF(Combined[[#This Row],[Age]]&lt;=25,"18-25",IF(Combined[[#This Row],[Age]]&lt;=35,"26-35",IF(Combined[[#This Row],[Age]]&lt;=45,"36-45",IF(Combined[[#This Row],[Age]]&lt;=55,"46-55","56-64"))))</f>
        <v>46-55</v>
      </c>
      <c r="AH50" s="43">
        <f>IF(Combined[[#This Row],[Total_Amount]]=0,0,Combined[[#This Row],[Profit]]/Combined[[#This Row],[Total_Amount]])</f>
        <v>0.55115520060504875</v>
      </c>
    </row>
    <row r="51" spans="1:34">
      <c r="A51" s="43" t="s">
        <v>1875</v>
      </c>
      <c r="B51" s="46">
        <v>45607</v>
      </c>
      <c r="C51" s="43">
        <f t="shared" si="0"/>
        <v>2024</v>
      </c>
      <c r="D51" s="43" t="str">
        <f>TEXT(Combined[[#This Row],[Order_Date]],"MMM")</f>
        <v>Nov</v>
      </c>
      <c r="E51" s="43" t="s">
        <v>1304</v>
      </c>
      <c r="F51" s="43" t="s">
        <v>1590</v>
      </c>
      <c r="G51" s="43" t="s">
        <v>1804</v>
      </c>
      <c r="H51" s="43">
        <v>2</v>
      </c>
      <c r="I51" s="43">
        <v>384.66</v>
      </c>
      <c r="J51" s="45">
        <v>0.08</v>
      </c>
      <c r="K51" s="43" t="s">
        <v>1829</v>
      </c>
      <c r="L51" s="43">
        <v>707.77440000000013</v>
      </c>
      <c r="M51" s="43" t="str">
        <f>VLOOKUP(Combined[[#This Row],[Customer_ID]],Customer[],2,FALSE)</f>
        <v>Dr. Tamara White Md</v>
      </c>
      <c r="N51" s="43">
        <f>VLOOKUP(Combined[[#This Row],[Customer_ID]],Customer[],3,FALSE)</f>
        <v>60</v>
      </c>
      <c r="O51" s="43" t="str">
        <f>VLOOKUP(Combined[[#This Row],[Customer_ID]],Customer[],4,FALSE)</f>
        <v>Male</v>
      </c>
      <c r="P51" s="43" t="str">
        <f>VLOOKUP(Combined[[#This Row],[Customer_ID]],Customer[],5,FALSE)</f>
        <v>New Benjamin</v>
      </c>
      <c r="Q51" s="43" t="str">
        <f>VLOOKUP(Combined[[#This Row],[Customer_ID]],Customer[],6,FALSE)</f>
        <v>North Carolina</v>
      </c>
      <c r="R51" s="43" t="str">
        <f>VLOOKUP(Combined[[#This Row],[Customer_ID]],Customer[],8,FALSE)</f>
        <v>Bronze</v>
      </c>
      <c r="S51" s="43" t="str">
        <f>VLOOKUP(Combined[[#This Row],[Product_ID]],Product[],2,FALSE)</f>
        <v>Multi-Purpose Storage Box</v>
      </c>
      <c r="T51" s="43" t="str">
        <f>VLOOKUP(Combined[[#This Row],[Product_ID]],Product[],3,FALSE)</f>
        <v>Home</v>
      </c>
      <c r="U51" s="43" t="str">
        <f>VLOOKUP(Combined[[#This Row],[Product_ID]],Product[],4,FALSE)</f>
        <v>Storage</v>
      </c>
      <c r="V51" s="43" t="str">
        <f>VLOOKUP(Combined[[#This Row],[Product_ID]],Product[],5,FALSE)</f>
        <v>Gardner-Montes</v>
      </c>
      <c r="W51" s="43">
        <f>VLOOKUP(Combined[[#This Row],[Product_ID]],Product[],6,FALSE)</f>
        <v>123.46</v>
      </c>
      <c r="X51" s="43">
        <f>VLOOKUP(Combined[[#This Row],[Product_ID]],Product[],7,FALSE)</f>
        <v>76</v>
      </c>
      <c r="Y51" s="43" t="str">
        <f>_xlfn.XLOOKUP(Combined[[#This Row],[Store_ID]],Store[Store_ID],Store[Store_Name])</f>
        <v>Frederick-Wright</v>
      </c>
      <c r="Z51" s="43" t="str">
        <f>_xlfn.XLOOKUP(Combined[[#This Row],[Store_ID]],Store[Store_ID],Store[Region])</f>
        <v>West</v>
      </c>
      <c r="AA51" s="43" t="str">
        <f>_xlfn.XLOOKUP(Combined[[#This Row],[Store_ID]],Store[Store_ID],Store[City])</f>
        <v>New Jimmymouth</v>
      </c>
      <c r="AB51" s="43" t="str">
        <f>_xlfn.XLOOKUP(Combined[[#This Row],[Store_ID]],Store[Store_ID],Store[Store_Type])</f>
        <v>Flagship</v>
      </c>
      <c r="AC51" s="43">
        <f>Combined[[#This Row],[Quantity]]*Combined[[#This Row],[Unit_Price]]</f>
        <v>769.32</v>
      </c>
      <c r="AD51" s="43">
        <f>Combined[[#This Row],[Gross_Sales]]*Combined[[#This Row],[Discount]]</f>
        <v>61.545600000000007</v>
      </c>
      <c r="AE51" s="43">
        <f>Combined[[#This Row],[Quantity]]*Combined[[#This Row],[cost]]</f>
        <v>246.92</v>
      </c>
      <c r="AF51" s="43">
        <f>Combined[[#This Row],[Total_Amount]]-Combined[[#This Row],[Total_Cost]]</f>
        <v>460.85440000000017</v>
      </c>
      <c r="AG51" s="43" t="str">
        <f>IF(Combined[[#This Row],[Age]]&lt;=25,"18-25",IF(Combined[[#This Row],[Age]]&lt;=35,"26-35",IF(Combined[[#This Row],[Age]]&lt;=45,"36-45",IF(Combined[[#This Row],[Age]]&lt;=55,"46-55","56-64"))))</f>
        <v>56-64</v>
      </c>
      <c r="AH51" s="43">
        <f>IF(Combined[[#This Row],[Total_Amount]]=0,0,Combined[[#This Row],[Profit]]/Combined[[#This Row],[Total_Amount]])</f>
        <v>0.65113177306215098</v>
      </c>
    </row>
    <row r="52" spans="1:34">
      <c r="A52" s="43" t="s">
        <v>1876</v>
      </c>
      <c r="B52" s="46">
        <v>45291</v>
      </c>
      <c r="C52" s="43">
        <f t="shared" si="0"/>
        <v>2023</v>
      </c>
      <c r="D52" s="43" t="str">
        <f>TEXT(Combined[[#This Row],[Order_Date]],"MMM")</f>
        <v>Dec</v>
      </c>
      <c r="E52" s="43" t="s">
        <v>258</v>
      </c>
      <c r="F52" s="43" t="s">
        <v>1652</v>
      </c>
      <c r="G52" s="43" t="s">
        <v>1786</v>
      </c>
      <c r="H52" s="43">
        <v>3</v>
      </c>
      <c r="I52" s="43">
        <v>83.7</v>
      </c>
      <c r="J52" s="45">
        <v>0.24</v>
      </c>
      <c r="K52" s="43" t="s">
        <v>1826</v>
      </c>
      <c r="L52" s="43">
        <v>190.83600000000001</v>
      </c>
      <c r="M52" s="43" t="str">
        <f>VLOOKUP(Combined[[#This Row],[Customer_ID]],Customer[],2,FALSE)</f>
        <v>Eric Singh</v>
      </c>
      <c r="N52" s="43">
        <f>VLOOKUP(Combined[[#This Row],[Customer_ID]],Customer[],3,FALSE)</f>
        <v>29</v>
      </c>
      <c r="O52" s="43" t="str">
        <f>VLOOKUP(Combined[[#This Row],[Customer_ID]],Customer[],4,FALSE)</f>
        <v>Female</v>
      </c>
      <c r="P52" s="43" t="str">
        <f>VLOOKUP(Combined[[#This Row],[Customer_ID]],Customer[],5,FALSE)</f>
        <v>Port Lisa</v>
      </c>
      <c r="Q52" s="43" t="str">
        <f>VLOOKUP(Combined[[#This Row],[Customer_ID]],Customer[],6,FALSE)</f>
        <v>New Mexico</v>
      </c>
      <c r="R52" s="43" t="str">
        <f>VLOOKUP(Combined[[#This Row],[Customer_ID]],Customer[],8,FALSE)</f>
        <v>Gold</v>
      </c>
      <c r="S52" s="43" t="str">
        <f>VLOOKUP(Combined[[#This Row],[Product_ID]],Product[],2,FALSE)</f>
        <v>Rugby Ball</v>
      </c>
      <c r="T52" s="43" t="str">
        <f>VLOOKUP(Combined[[#This Row],[Product_ID]],Product[],3,FALSE)</f>
        <v>Sports</v>
      </c>
      <c r="U52" s="43" t="str">
        <f>VLOOKUP(Combined[[#This Row],[Product_ID]],Product[],4,FALSE)</f>
        <v>Team Sports</v>
      </c>
      <c r="V52" s="43" t="str">
        <f>VLOOKUP(Combined[[#This Row],[Product_ID]],Product[],5,FALSE)</f>
        <v>Harris Inc</v>
      </c>
      <c r="W52" s="43">
        <f>VLOOKUP(Combined[[#This Row],[Product_ID]],Product[],6,FALSE)</f>
        <v>212.26</v>
      </c>
      <c r="X52" s="43">
        <f>VLOOKUP(Combined[[#This Row],[Product_ID]],Product[],7,FALSE)</f>
        <v>82</v>
      </c>
      <c r="Y52" s="43" t="str">
        <f>_xlfn.XLOOKUP(Combined[[#This Row],[Store_ID]],Store[Store_ID],Store[Store_Name])</f>
        <v>Moore, Padilla and Butler</v>
      </c>
      <c r="Z52" s="43" t="str">
        <f>_xlfn.XLOOKUP(Combined[[#This Row],[Store_ID]],Store[Store_ID],Store[Region])</f>
        <v>South</v>
      </c>
      <c r="AA52" s="43" t="str">
        <f>_xlfn.XLOOKUP(Combined[[#This Row],[Store_ID]],Store[Store_ID],Store[City])</f>
        <v>East Johnstad</v>
      </c>
      <c r="AB52" s="43" t="str">
        <f>_xlfn.XLOOKUP(Combined[[#This Row],[Store_ID]],Store[Store_ID],Store[Store_Type])</f>
        <v>Flagship</v>
      </c>
      <c r="AC52" s="43">
        <f>Combined[[#This Row],[Quantity]]*Combined[[#This Row],[Unit_Price]]</f>
        <v>251.10000000000002</v>
      </c>
      <c r="AD52" s="43">
        <f>Combined[[#This Row],[Gross_Sales]]*Combined[[#This Row],[Discount]]</f>
        <v>60.264000000000003</v>
      </c>
      <c r="AE52" s="43">
        <f>Combined[[#This Row],[Quantity]]*Combined[[#This Row],[cost]]</f>
        <v>636.78</v>
      </c>
      <c r="AF52" s="43">
        <f>Combined[[#This Row],[Total_Amount]]-Combined[[#This Row],[Total_Cost]]</f>
        <v>-445.94399999999996</v>
      </c>
      <c r="AG52" s="43" t="str">
        <f>IF(Combined[[#This Row],[Age]]&lt;=25,"18-25",IF(Combined[[#This Row],[Age]]&lt;=35,"26-35",IF(Combined[[#This Row],[Age]]&lt;=45,"36-45",IF(Combined[[#This Row],[Age]]&lt;=55,"46-55","56-64"))))</f>
        <v>26-35</v>
      </c>
      <c r="AH52" s="43">
        <f>IF(Combined[[#This Row],[Total_Amount]]=0,0,Combined[[#This Row],[Profit]]/Combined[[#This Row],[Total_Amount]])</f>
        <v>-2.3367918002892534</v>
      </c>
    </row>
    <row r="53" spans="1:34">
      <c r="A53" s="43" t="s">
        <v>1877</v>
      </c>
      <c r="B53" s="46">
        <v>45689</v>
      </c>
      <c r="C53" s="43">
        <f t="shared" si="0"/>
        <v>2025</v>
      </c>
      <c r="D53" s="43" t="str">
        <f>TEXT(Combined[[#This Row],[Order_Date]],"MMM")</f>
        <v>Feb</v>
      </c>
      <c r="E53" s="43" t="s">
        <v>481</v>
      </c>
      <c r="F53" s="43" t="s">
        <v>1686</v>
      </c>
      <c r="G53" s="43" t="s">
        <v>1779</v>
      </c>
      <c r="H53" s="43">
        <v>3</v>
      </c>
      <c r="I53" s="43">
        <v>76.569999999999993</v>
      </c>
      <c r="J53" s="45">
        <v>0.26</v>
      </c>
      <c r="K53" s="43" t="s">
        <v>1824</v>
      </c>
      <c r="L53" s="43">
        <v>169.9854</v>
      </c>
      <c r="M53" s="43" t="str">
        <f>VLOOKUP(Combined[[#This Row],[Customer_ID]],Customer[],2,FALSE)</f>
        <v>Maria Ramirez</v>
      </c>
      <c r="N53" s="43">
        <f>VLOOKUP(Combined[[#This Row],[Customer_ID]],Customer[],3,FALSE)</f>
        <v>37</v>
      </c>
      <c r="O53" s="43" t="str">
        <f>VLOOKUP(Combined[[#This Row],[Customer_ID]],Customer[],4,FALSE)</f>
        <v>Male</v>
      </c>
      <c r="P53" s="43" t="str">
        <f>VLOOKUP(Combined[[#This Row],[Customer_ID]],Customer[],5,FALSE)</f>
        <v>West Brandon</v>
      </c>
      <c r="Q53" s="43" t="str">
        <f>VLOOKUP(Combined[[#This Row],[Customer_ID]],Customer[],6,FALSE)</f>
        <v>Montana</v>
      </c>
      <c r="R53" s="43" t="str">
        <f>VLOOKUP(Combined[[#This Row],[Customer_ID]],Customer[],8,FALSE)</f>
        <v>Bronze</v>
      </c>
      <c r="S53" s="43" t="str">
        <f>VLOOKUP(Combined[[#This Row],[Product_ID]],Product[],2,FALSE)</f>
        <v>Men's Sports Shorts</v>
      </c>
      <c r="T53" s="43" t="str">
        <f>VLOOKUP(Combined[[#This Row],[Product_ID]],Product[],3,FALSE)</f>
        <v>Clothing</v>
      </c>
      <c r="U53" s="43" t="str">
        <f>VLOOKUP(Combined[[#This Row],[Product_ID]],Product[],4,FALSE)</f>
        <v>Bottoms</v>
      </c>
      <c r="V53" s="43" t="str">
        <f>VLOOKUP(Combined[[#This Row],[Product_ID]],Product[],5,FALSE)</f>
        <v>Fitzpatrick Ltd</v>
      </c>
      <c r="W53" s="43">
        <f>VLOOKUP(Combined[[#This Row],[Product_ID]],Product[],6,FALSE)</f>
        <v>218.22</v>
      </c>
      <c r="X53" s="43">
        <f>VLOOKUP(Combined[[#This Row],[Product_ID]],Product[],7,FALSE)</f>
        <v>224</v>
      </c>
      <c r="Y53" s="43" t="str">
        <f>_xlfn.XLOOKUP(Combined[[#This Row],[Store_ID]],Store[Store_ID],Store[Store_Name])</f>
        <v>Martinez-Mullins</v>
      </c>
      <c r="Z53" s="43" t="str">
        <f>_xlfn.XLOOKUP(Combined[[#This Row],[Store_ID]],Store[Store_ID],Store[Region])</f>
        <v>South</v>
      </c>
      <c r="AA53" s="43" t="str">
        <f>_xlfn.XLOOKUP(Combined[[#This Row],[Store_ID]],Store[Store_ID],Store[City])</f>
        <v>Williamsfurt</v>
      </c>
      <c r="AB53" s="43" t="str">
        <f>_xlfn.XLOOKUP(Combined[[#This Row],[Store_ID]],Store[Store_ID],Store[Store_Type])</f>
        <v>Online</v>
      </c>
      <c r="AC53" s="43">
        <f>Combined[[#This Row],[Quantity]]*Combined[[#This Row],[Unit_Price]]</f>
        <v>229.70999999999998</v>
      </c>
      <c r="AD53" s="43">
        <f>Combined[[#This Row],[Gross_Sales]]*Combined[[#This Row],[Discount]]</f>
        <v>59.724599999999995</v>
      </c>
      <c r="AE53" s="43">
        <f>Combined[[#This Row],[Quantity]]*Combined[[#This Row],[cost]]</f>
        <v>654.66</v>
      </c>
      <c r="AF53" s="43">
        <f>Combined[[#This Row],[Total_Amount]]-Combined[[#This Row],[Total_Cost]]</f>
        <v>-484.67459999999994</v>
      </c>
      <c r="AG53" s="43" t="str">
        <f>IF(Combined[[#This Row],[Age]]&lt;=25,"18-25",IF(Combined[[#This Row],[Age]]&lt;=35,"26-35",IF(Combined[[#This Row],[Age]]&lt;=45,"36-45",IF(Combined[[#This Row],[Age]]&lt;=55,"46-55","56-64"))))</f>
        <v>36-45</v>
      </c>
      <c r="AH53" s="43">
        <f>IF(Combined[[#This Row],[Total_Amount]]=0,0,Combined[[#This Row],[Profit]]/Combined[[#This Row],[Total_Amount]])</f>
        <v>-2.8512719327659903</v>
      </c>
    </row>
    <row r="54" spans="1:34">
      <c r="A54" s="43" t="s">
        <v>1878</v>
      </c>
      <c r="B54" s="46">
        <v>45894</v>
      </c>
      <c r="C54" s="43">
        <f t="shared" si="0"/>
        <v>2025</v>
      </c>
      <c r="D54" s="43" t="str">
        <f>TEXT(Combined[[#This Row],[Order_Date]],"MMM")</f>
        <v>Aug</v>
      </c>
      <c r="E54" s="43" t="s">
        <v>499</v>
      </c>
      <c r="F54" s="43" t="s">
        <v>1726</v>
      </c>
      <c r="G54" s="43" t="s">
        <v>1776</v>
      </c>
      <c r="H54" s="43">
        <v>3</v>
      </c>
      <c r="I54" s="43">
        <v>188.4</v>
      </c>
      <c r="J54" s="45">
        <v>14</v>
      </c>
      <c r="K54" s="43" t="s">
        <v>1824</v>
      </c>
      <c r="L54" s="43">
        <v>486.06330000000003</v>
      </c>
      <c r="M54" s="43" t="str">
        <f>VLOOKUP(Combined[[#This Row],[Customer_ID]],Customer[],2,FALSE)</f>
        <v>Theresa Campbell</v>
      </c>
      <c r="N54" s="43">
        <f>VLOOKUP(Combined[[#This Row],[Customer_ID]],Customer[],3,FALSE)</f>
        <v>42</v>
      </c>
      <c r="O54" s="43" t="str">
        <f>VLOOKUP(Combined[[#This Row],[Customer_ID]],Customer[],4,FALSE)</f>
        <v>Female</v>
      </c>
      <c r="P54" s="43" t="str">
        <f>VLOOKUP(Combined[[#This Row],[Customer_ID]],Customer[],5,FALSE)</f>
        <v>New Brian</v>
      </c>
      <c r="Q54" s="43" t="str">
        <f>VLOOKUP(Combined[[#This Row],[Customer_ID]],Customer[],6,FALSE)</f>
        <v>Wisconsin</v>
      </c>
      <c r="R54" s="43" t="str">
        <f>VLOOKUP(Combined[[#This Row],[Customer_ID]],Customer[],8,FALSE)</f>
        <v>Bronze</v>
      </c>
      <c r="S54" s="43" t="str">
        <f>VLOOKUP(Combined[[#This Row],[Product_ID]],Product[],2,FALSE)</f>
        <v>Face Foundation Kit</v>
      </c>
      <c r="T54" s="43" t="str">
        <f>VLOOKUP(Combined[[#This Row],[Product_ID]],Product[],3,FALSE)</f>
        <v>Beauty</v>
      </c>
      <c r="U54" s="43" t="str">
        <f>VLOOKUP(Combined[[#This Row],[Product_ID]],Product[],4,FALSE)</f>
        <v>Makeup</v>
      </c>
      <c r="V54" s="43" t="str">
        <f>VLOOKUP(Combined[[#This Row],[Product_ID]],Product[],5,FALSE)</f>
        <v>Taylor-Elliott</v>
      </c>
      <c r="W54" s="43">
        <f>VLOOKUP(Combined[[#This Row],[Product_ID]],Product[],6,FALSE)</f>
        <v>183.04</v>
      </c>
      <c r="X54" s="43">
        <f>VLOOKUP(Combined[[#This Row],[Product_ID]],Product[],7,FALSE)</f>
        <v>457</v>
      </c>
      <c r="Y54" s="43" t="str">
        <f>_xlfn.XLOOKUP(Combined[[#This Row],[Store_ID]],Store[Store_ID],Store[Store_Name])</f>
        <v>Benson-Elliott</v>
      </c>
      <c r="Z54" s="43" t="str">
        <f>_xlfn.XLOOKUP(Combined[[#This Row],[Store_ID]],Store[Store_ID],Store[Region])</f>
        <v>East</v>
      </c>
      <c r="AA54" s="43" t="str">
        <f>_xlfn.XLOOKUP(Combined[[#This Row],[Store_ID]],Store[Store_ID],Store[City])</f>
        <v>Port Josephberg</v>
      </c>
      <c r="AB54" s="43" t="str">
        <f>_xlfn.XLOOKUP(Combined[[#This Row],[Store_ID]],Store[Store_ID],Store[Store_Type])</f>
        <v>Online</v>
      </c>
      <c r="AC54" s="43">
        <f>Combined[[#This Row],[Quantity]]*Combined[[#This Row],[Unit_Price]]</f>
        <v>565.20000000000005</v>
      </c>
      <c r="AD54" s="43">
        <f>Combined[[#This Row],[Gross_Sales]]*Combined[[#This Row],[Discount]]</f>
        <v>7912.8000000000011</v>
      </c>
      <c r="AE54" s="43">
        <f>Combined[[#This Row],[Quantity]]*Combined[[#This Row],[cost]]</f>
        <v>549.12</v>
      </c>
      <c r="AF54" s="43">
        <f>Combined[[#This Row],[Total_Amount]]-Combined[[#This Row],[Total_Cost]]</f>
        <v>-63.056699999999978</v>
      </c>
      <c r="AG54" s="43" t="str">
        <f>IF(Combined[[#This Row],[Age]]&lt;=25,"18-25",IF(Combined[[#This Row],[Age]]&lt;=35,"26-35",IF(Combined[[#This Row],[Age]]&lt;=45,"36-45",IF(Combined[[#This Row],[Age]]&lt;=55,"46-55","56-64"))))</f>
        <v>36-45</v>
      </c>
      <c r="AH54" s="43">
        <f>IF(Combined[[#This Row],[Total_Amount]]=0,0,Combined[[#This Row],[Profit]]/Combined[[#This Row],[Total_Amount]])</f>
        <v>-0.12972939944241824</v>
      </c>
    </row>
    <row r="55" spans="1:34">
      <c r="A55" s="43" t="s">
        <v>1879</v>
      </c>
      <c r="B55" s="46">
        <v>45677</v>
      </c>
      <c r="C55" s="43">
        <f t="shared" si="0"/>
        <v>2025</v>
      </c>
      <c r="D55" s="43" t="str">
        <f>TEXT(Combined[[#This Row],[Order_Date]],"MMM")</f>
        <v>Jan</v>
      </c>
      <c r="E55" s="43" t="s">
        <v>1020</v>
      </c>
      <c r="F55" s="43" t="s">
        <v>1588</v>
      </c>
      <c r="G55" s="43" t="s">
        <v>1782</v>
      </c>
      <c r="H55" s="43">
        <v>1</v>
      </c>
      <c r="I55" s="43">
        <v>900.35</v>
      </c>
      <c r="J55" s="45">
        <v>0.13</v>
      </c>
      <c r="K55" s="43" t="s">
        <v>1829</v>
      </c>
      <c r="L55" s="43">
        <v>783.30449999999996</v>
      </c>
      <c r="M55" s="43" t="str">
        <f>VLOOKUP(Combined[[#This Row],[Customer_ID]],Customer[],2,FALSE)</f>
        <v>Alex Mann Ii</v>
      </c>
      <c r="N55" s="43">
        <f>VLOOKUP(Combined[[#This Row],[Customer_ID]],Customer[],3,FALSE)</f>
        <v>58</v>
      </c>
      <c r="O55" s="43" t="str">
        <f>VLOOKUP(Combined[[#This Row],[Customer_ID]],Customer[],4,FALSE)</f>
        <v>Male</v>
      </c>
      <c r="P55" s="43" t="str">
        <f>VLOOKUP(Combined[[#This Row],[Customer_ID]],Customer[],5,FALSE)</f>
        <v>South Zacharychester</v>
      </c>
      <c r="Q55" s="43" t="str">
        <f>VLOOKUP(Combined[[#This Row],[Customer_ID]],Customer[],6,FALSE)</f>
        <v>Oklahoma</v>
      </c>
      <c r="R55" s="43" t="str">
        <f>VLOOKUP(Combined[[#This Row],[Customer_ID]],Customer[],8,FALSE)</f>
        <v>Bronze</v>
      </c>
      <c r="S55" s="43" t="str">
        <f>VLOOKUP(Combined[[#This Row],[Product_ID]],Product[],2,FALSE)</f>
        <v>Outdoor Sports Water Bottle</v>
      </c>
      <c r="T55" s="43" t="str">
        <f>VLOOKUP(Combined[[#This Row],[Product_ID]],Product[],3,FALSE)</f>
        <v>Sports</v>
      </c>
      <c r="U55" s="43" t="str">
        <f>VLOOKUP(Combined[[#This Row],[Product_ID]],Product[],4,FALSE)</f>
        <v>Accessories</v>
      </c>
      <c r="V55" s="43" t="str">
        <f>VLOOKUP(Combined[[#This Row],[Product_ID]],Product[],5,FALSE)</f>
        <v>Soto-Ellis</v>
      </c>
      <c r="W55" s="43">
        <f>VLOOKUP(Combined[[#This Row],[Product_ID]],Product[],6,FALSE)</f>
        <v>131.51</v>
      </c>
      <c r="X55" s="43">
        <f>VLOOKUP(Combined[[#This Row],[Product_ID]],Product[],7,FALSE)</f>
        <v>199.2</v>
      </c>
      <c r="Y55" s="43" t="str">
        <f>_xlfn.XLOOKUP(Combined[[#This Row],[Store_ID]],Store[Store_ID],Store[Store_Name])</f>
        <v>Bean, Jones and Park</v>
      </c>
      <c r="Z55" s="43" t="str">
        <f>_xlfn.XLOOKUP(Combined[[#This Row],[Store_ID]],Store[Store_ID],Store[Region])</f>
        <v>West</v>
      </c>
      <c r="AA55" s="43" t="str">
        <f>_xlfn.XLOOKUP(Combined[[#This Row],[Store_ID]],Store[Store_ID],Store[City])</f>
        <v>Thompsonborough</v>
      </c>
      <c r="AB55" s="43" t="str">
        <f>_xlfn.XLOOKUP(Combined[[#This Row],[Store_ID]],Store[Store_ID],Store[Store_Type])</f>
        <v>Online</v>
      </c>
      <c r="AC55" s="43">
        <f>Combined[[#This Row],[Quantity]]*Combined[[#This Row],[Unit_Price]]</f>
        <v>900.35</v>
      </c>
      <c r="AD55" s="43">
        <f>Combined[[#This Row],[Gross_Sales]]*Combined[[#This Row],[Discount]]</f>
        <v>117.0455</v>
      </c>
      <c r="AE55" s="43">
        <f>Combined[[#This Row],[Quantity]]*Combined[[#This Row],[cost]]</f>
        <v>131.51</v>
      </c>
      <c r="AF55" s="43">
        <f>Combined[[#This Row],[Total_Amount]]-Combined[[#This Row],[Total_Cost]]</f>
        <v>651.79449999999997</v>
      </c>
      <c r="AG55" s="43" t="str">
        <f>IF(Combined[[#This Row],[Age]]&lt;=25,"18-25",IF(Combined[[#This Row],[Age]]&lt;=35,"26-35",IF(Combined[[#This Row],[Age]]&lt;=45,"36-45",IF(Combined[[#This Row],[Age]]&lt;=55,"46-55","56-64"))))</f>
        <v>56-64</v>
      </c>
      <c r="AH55" s="43">
        <f>IF(Combined[[#This Row],[Total_Amount]]=0,0,Combined[[#This Row],[Profit]]/Combined[[#This Row],[Total_Amount]])</f>
        <v>0.83210871378882667</v>
      </c>
    </row>
    <row r="56" spans="1:34">
      <c r="A56" s="43" t="s">
        <v>1880</v>
      </c>
      <c r="B56" s="46">
        <v>45706</v>
      </c>
      <c r="C56" s="43">
        <f t="shared" si="0"/>
        <v>2025</v>
      </c>
      <c r="D56" s="43" t="str">
        <f>TEXT(Combined[[#This Row],[Order_Date]],"MMM")</f>
        <v>Feb</v>
      </c>
      <c r="E56" s="43" t="s">
        <v>341</v>
      </c>
      <c r="F56" s="43" t="s">
        <v>1628</v>
      </c>
      <c r="G56" s="43" t="s">
        <v>1789</v>
      </c>
      <c r="H56" s="43">
        <v>4</v>
      </c>
      <c r="I56" s="43">
        <v>428.09</v>
      </c>
      <c r="J56" s="45">
        <v>7.0000000000000007E-2</v>
      </c>
      <c r="K56" s="43" t="s">
        <v>1824</v>
      </c>
      <c r="L56" s="43">
        <v>1592.4947999999999</v>
      </c>
      <c r="M56" s="43" t="str">
        <f>VLOOKUP(Combined[[#This Row],[Customer_ID]],Customer[],2,FALSE)</f>
        <v>Amy Fowler</v>
      </c>
      <c r="N56" s="43">
        <f>VLOOKUP(Combined[[#This Row],[Customer_ID]],Customer[],3,FALSE)</f>
        <v>62</v>
      </c>
      <c r="O56" s="43" t="str">
        <f>VLOOKUP(Combined[[#This Row],[Customer_ID]],Customer[],4,FALSE)</f>
        <v>Female</v>
      </c>
      <c r="P56" s="43" t="str">
        <f>VLOOKUP(Combined[[#This Row],[Customer_ID]],Customer[],5,FALSE)</f>
        <v>West Bobbyshire</v>
      </c>
      <c r="Q56" s="43" t="str">
        <f>VLOOKUP(Combined[[#This Row],[Customer_ID]],Customer[],6,FALSE)</f>
        <v>New York</v>
      </c>
      <c r="R56" s="43" t="str">
        <f>VLOOKUP(Combined[[#This Row],[Customer_ID]],Customer[],8,FALSE)</f>
        <v>Platinum</v>
      </c>
      <c r="S56" s="43" t="str">
        <f>VLOOKUP(Combined[[#This Row],[Product_ID]],Product[],2,FALSE)</f>
        <v>Noise-Canceling Headphones</v>
      </c>
      <c r="T56" s="43" t="str">
        <f>VLOOKUP(Combined[[#This Row],[Product_ID]],Product[],3,FALSE)</f>
        <v>Electronics</v>
      </c>
      <c r="U56" s="43" t="str">
        <f>VLOOKUP(Combined[[#This Row],[Product_ID]],Product[],4,FALSE)</f>
        <v>Audio</v>
      </c>
      <c r="V56" s="43" t="str">
        <f>VLOOKUP(Combined[[#This Row],[Product_ID]],Product[],5,FALSE)</f>
        <v>Taylor-Hart</v>
      </c>
      <c r="W56" s="43">
        <f>VLOOKUP(Combined[[#This Row],[Product_ID]],Product[],6,FALSE)</f>
        <v>38.520000000000003</v>
      </c>
      <c r="X56" s="43">
        <f>VLOOKUP(Combined[[#This Row],[Product_ID]],Product[],7,FALSE)</f>
        <v>378</v>
      </c>
      <c r="Y56" s="43" t="str">
        <f>_xlfn.XLOOKUP(Combined[[#This Row],[Store_ID]],Store[Store_ID],Store[Store_Name])</f>
        <v>Hill, Wagner and Ballard</v>
      </c>
      <c r="Z56" s="43" t="str">
        <f>_xlfn.XLOOKUP(Combined[[#This Row],[Store_ID]],Store[Store_ID],Store[Region])</f>
        <v>East</v>
      </c>
      <c r="AA56" s="43" t="str">
        <f>_xlfn.XLOOKUP(Combined[[#This Row],[Store_ID]],Store[Store_ID],Store[City])</f>
        <v>East Davidville</v>
      </c>
      <c r="AB56" s="43" t="str">
        <f>_xlfn.XLOOKUP(Combined[[#This Row],[Store_ID]],Store[Store_ID],Store[Store_Type])</f>
        <v>Online</v>
      </c>
      <c r="AC56" s="43">
        <f>Combined[[#This Row],[Quantity]]*Combined[[#This Row],[Unit_Price]]</f>
        <v>1712.36</v>
      </c>
      <c r="AD56" s="43">
        <f>Combined[[#This Row],[Gross_Sales]]*Combined[[#This Row],[Discount]]</f>
        <v>119.8652</v>
      </c>
      <c r="AE56" s="43">
        <f>Combined[[#This Row],[Quantity]]*Combined[[#This Row],[cost]]</f>
        <v>154.08000000000001</v>
      </c>
      <c r="AF56" s="43">
        <f>Combined[[#This Row],[Total_Amount]]-Combined[[#This Row],[Total_Cost]]</f>
        <v>1438.4148</v>
      </c>
      <c r="AG56" s="43" t="str">
        <f>IF(Combined[[#This Row],[Age]]&lt;=25,"18-25",IF(Combined[[#This Row],[Age]]&lt;=35,"26-35",IF(Combined[[#This Row],[Age]]&lt;=45,"36-45",IF(Combined[[#This Row],[Age]]&lt;=55,"46-55","56-64"))))</f>
        <v>56-64</v>
      </c>
      <c r="AH56" s="43">
        <f>IF(Combined[[#This Row],[Total_Amount]]=0,0,Combined[[#This Row],[Profit]]/Combined[[#This Row],[Total_Amount]])</f>
        <v>0.90324615188696378</v>
      </c>
    </row>
    <row r="57" spans="1:34">
      <c r="A57" s="43" t="s">
        <v>1881</v>
      </c>
      <c r="B57" s="46">
        <v>45589</v>
      </c>
      <c r="C57" s="43">
        <f t="shared" si="0"/>
        <v>2024</v>
      </c>
      <c r="D57" s="43" t="str">
        <f>TEXT(Combined[[#This Row],[Order_Date]],"MMM")</f>
        <v>Oct</v>
      </c>
      <c r="E57" s="43" t="s">
        <v>1292</v>
      </c>
      <c r="F57" s="43" t="s">
        <v>1646</v>
      </c>
      <c r="G57" s="43" t="s">
        <v>1792</v>
      </c>
      <c r="H57" s="43">
        <v>2</v>
      </c>
      <c r="I57" s="43">
        <v>559.71</v>
      </c>
      <c r="J57" s="45">
        <v>0.3</v>
      </c>
      <c r="K57" s="43" t="s">
        <v>1829</v>
      </c>
      <c r="L57" s="43">
        <v>783.59400000000005</v>
      </c>
      <c r="M57" s="43" t="str">
        <f>VLOOKUP(Combined[[#This Row],[Customer_ID]],Customer[],2,FALSE)</f>
        <v>Jennifer Myers</v>
      </c>
      <c r="N57" s="43">
        <f>VLOOKUP(Combined[[#This Row],[Customer_ID]],Customer[],3,FALSE)</f>
        <v>46</v>
      </c>
      <c r="O57" s="43" t="str">
        <f>VLOOKUP(Combined[[#This Row],[Customer_ID]],Customer[],4,FALSE)</f>
        <v>Male</v>
      </c>
      <c r="P57" s="43" t="str">
        <f>VLOOKUP(Combined[[#This Row],[Customer_ID]],Customer[],5,FALSE)</f>
        <v>Marthaborough</v>
      </c>
      <c r="Q57" s="43" t="str">
        <f>VLOOKUP(Combined[[#This Row],[Customer_ID]],Customer[],6,FALSE)</f>
        <v>Wisconsin</v>
      </c>
      <c r="R57" s="43" t="str">
        <f>VLOOKUP(Combined[[#This Row],[Customer_ID]],Customer[],8,FALSE)</f>
        <v>Platinum</v>
      </c>
      <c r="S57" s="43" t="str">
        <f>VLOOKUP(Combined[[#This Row],[Product_ID]],Product[],2,FALSE)</f>
        <v>Men's Roll-On Perfume</v>
      </c>
      <c r="T57" s="43" t="str">
        <f>VLOOKUP(Combined[[#This Row],[Product_ID]],Product[],3,FALSE)</f>
        <v>Beauty</v>
      </c>
      <c r="U57" s="43" t="str">
        <f>VLOOKUP(Combined[[#This Row],[Product_ID]],Product[],4,FALSE)</f>
        <v>Fragrance</v>
      </c>
      <c r="V57" s="43" t="str">
        <f>VLOOKUP(Combined[[#This Row],[Product_ID]],Product[],5,FALSE)</f>
        <v>Sullivan and Sons</v>
      </c>
      <c r="W57" s="43">
        <f>VLOOKUP(Combined[[#This Row],[Product_ID]],Product[],6,FALSE)</f>
        <v>43.29</v>
      </c>
      <c r="X57" s="43">
        <f>VLOOKUP(Combined[[#This Row],[Product_ID]],Product[],7,FALSE)</f>
        <v>267</v>
      </c>
      <c r="Y57" s="43" t="str">
        <f>_xlfn.XLOOKUP(Combined[[#This Row],[Store_ID]],Store[Store_ID],Store[Store_Name])</f>
        <v>Aguirre-Keller</v>
      </c>
      <c r="Z57" s="43" t="str">
        <f>_xlfn.XLOOKUP(Combined[[#This Row],[Store_ID]],Store[Store_ID],Store[Region])</f>
        <v>South</v>
      </c>
      <c r="AA57" s="43" t="str">
        <f>_xlfn.XLOOKUP(Combined[[#This Row],[Store_ID]],Store[Store_ID],Store[City])</f>
        <v>Lake Michael</v>
      </c>
      <c r="AB57" s="43" t="str">
        <f>_xlfn.XLOOKUP(Combined[[#This Row],[Store_ID]],Store[Store_ID],Store[Store_Type])</f>
        <v>Online</v>
      </c>
      <c r="AC57" s="43">
        <f>Combined[[#This Row],[Quantity]]*Combined[[#This Row],[Unit_Price]]</f>
        <v>1119.42</v>
      </c>
      <c r="AD57" s="43">
        <f>Combined[[#This Row],[Gross_Sales]]*Combined[[#This Row],[Discount]]</f>
        <v>335.82600000000002</v>
      </c>
      <c r="AE57" s="43">
        <f>Combined[[#This Row],[Quantity]]*Combined[[#This Row],[cost]]</f>
        <v>86.58</v>
      </c>
      <c r="AF57" s="43">
        <f>Combined[[#This Row],[Total_Amount]]-Combined[[#This Row],[Total_Cost]]</f>
        <v>697.01400000000001</v>
      </c>
      <c r="AG57" s="43" t="str">
        <f>IF(Combined[[#This Row],[Age]]&lt;=25,"18-25",IF(Combined[[#This Row],[Age]]&lt;=35,"26-35",IF(Combined[[#This Row],[Age]]&lt;=45,"36-45",IF(Combined[[#This Row],[Age]]&lt;=55,"46-55","56-64"))))</f>
        <v>46-55</v>
      </c>
      <c r="AH57" s="43">
        <f>IF(Combined[[#This Row],[Total_Amount]]=0,0,Combined[[#This Row],[Profit]]/Combined[[#This Row],[Total_Amount]])</f>
        <v>0.88950910803298644</v>
      </c>
    </row>
    <row r="58" spans="1:34">
      <c r="A58" s="43" t="s">
        <v>1882</v>
      </c>
      <c r="B58" s="46">
        <v>45282</v>
      </c>
      <c r="C58" s="43">
        <f t="shared" si="0"/>
        <v>2023</v>
      </c>
      <c r="D58" s="43" t="str">
        <f>TEXT(Combined[[#This Row],[Order_Date]],"MMM")</f>
        <v>Dec</v>
      </c>
      <c r="E58" s="43" t="s">
        <v>292</v>
      </c>
      <c r="F58" s="43" t="s">
        <v>1616</v>
      </c>
      <c r="G58" s="43" t="s">
        <v>1776</v>
      </c>
      <c r="H58" s="43">
        <v>2</v>
      </c>
      <c r="I58" s="43">
        <v>833.7</v>
      </c>
      <c r="J58" s="45">
        <v>0.06</v>
      </c>
      <c r="K58" s="43" t="s">
        <v>1826</v>
      </c>
      <c r="L58" s="43">
        <v>1567.356</v>
      </c>
      <c r="M58" s="43" t="str">
        <f>VLOOKUP(Combined[[#This Row],[Customer_ID]],Customer[],2,FALSE)</f>
        <v>Jennifer Garcia</v>
      </c>
      <c r="N58" s="43">
        <f>VLOOKUP(Combined[[#This Row],[Customer_ID]],Customer[],3,FALSE)</f>
        <v>61</v>
      </c>
      <c r="O58" s="43" t="str">
        <f>VLOOKUP(Combined[[#This Row],[Customer_ID]],Customer[],4,FALSE)</f>
        <v>Female</v>
      </c>
      <c r="P58" s="43" t="str">
        <f>VLOOKUP(Combined[[#This Row],[Customer_ID]],Customer[],5,FALSE)</f>
        <v>New Sean</v>
      </c>
      <c r="Q58" s="43" t="str">
        <f>VLOOKUP(Combined[[#This Row],[Customer_ID]],Customer[],6,FALSE)</f>
        <v>New Mexico</v>
      </c>
      <c r="R58" s="43" t="str">
        <f>VLOOKUP(Combined[[#This Row],[Customer_ID]],Customer[],8,FALSE)</f>
        <v>Bronze</v>
      </c>
      <c r="S58" s="43" t="str">
        <f>VLOOKUP(Combined[[#This Row],[Product_ID]],Product[],2,FALSE)</f>
        <v>Gaming Mechanical Keyboard</v>
      </c>
      <c r="T58" s="43" t="str">
        <f>VLOOKUP(Combined[[#This Row],[Product_ID]],Product[],3,FALSE)</f>
        <v>Electronics</v>
      </c>
      <c r="U58" s="43" t="str">
        <f>VLOOKUP(Combined[[#This Row],[Product_ID]],Product[],4,FALSE)</f>
        <v>Computer</v>
      </c>
      <c r="V58" s="43" t="str">
        <f>VLOOKUP(Combined[[#This Row],[Product_ID]],Product[],5,FALSE)</f>
        <v>Lucero LLC</v>
      </c>
      <c r="W58" s="43">
        <f>VLOOKUP(Combined[[#This Row],[Product_ID]],Product[],6,FALSE)</f>
        <v>419.28</v>
      </c>
      <c r="X58" s="43">
        <f>VLOOKUP(Combined[[#This Row],[Product_ID]],Product[],7,FALSE)</f>
        <v>86</v>
      </c>
      <c r="Y58" s="43" t="str">
        <f>_xlfn.XLOOKUP(Combined[[#This Row],[Store_ID]],Store[Store_ID],Store[Store_Name])</f>
        <v>Benson-Elliott</v>
      </c>
      <c r="Z58" s="43" t="str">
        <f>_xlfn.XLOOKUP(Combined[[#This Row],[Store_ID]],Store[Store_ID],Store[Region])</f>
        <v>East</v>
      </c>
      <c r="AA58" s="43" t="str">
        <f>_xlfn.XLOOKUP(Combined[[#This Row],[Store_ID]],Store[Store_ID],Store[City])</f>
        <v>Port Josephberg</v>
      </c>
      <c r="AB58" s="43" t="str">
        <f>_xlfn.XLOOKUP(Combined[[#This Row],[Store_ID]],Store[Store_ID],Store[Store_Type])</f>
        <v>Online</v>
      </c>
      <c r="AC58" s="43">
        <f>Combined[[#This Row],[Quantity]]*Combined[[#This Row],[Unit_Price]]</f>
        <v>1667.4</v>
      </c>
      <c r="AD58" s="43">
        <f>Combined[[#This Row],[Gross_Sales]]*Combined[[#This Row],[Discount]]</f>
        <v>100.044</v>
      </c>
      <c r="AE58" s="43">
        <f>Combined[[#This Row],[Quantity]]*Combined[[#This Row],[cost]]</f>
        <v>838.56</v>
      </c>
      <c r="AF58" s="43">
        <f>Combined[[#This Row],[Total_Amount]]-Combined[[#This Row],[Total_Cost]]</f>
        <v>728.79600000000005</v>
      </c>
      <c r="AG58" s="43" t="str">
        <f>IF(Combined[[#This Row],[Age]]&lt;=25,"18-25",IF(Combined[[#This Row],[Age]]&lt;=35,"26-35",IF(Combined[[#This Row],[Age]]&lt;=45,"36-45",IF(Combined[[#This Row],[Age]]&lt;=55,"46-55","56-64"))))</f>
        <v>56-64</v>
      </c>
      <c r="AH58" s="43">
        <f>IF(Combined[[#This Row],[Total_Amount]]=0,0,Combined[[#This Row],[Profit]]/Combined[[#This Row],[Total_Amount]])</f>
        <v>0.46498434305926672</v>
      </c>
    </row>
    <row r="59" spans="1:34">
      <c r="A59" s="43" t="s">
        <v>1883</v>
      </c>
      <c r="B59" s="46">
        <v>45462</v>
      </c>
      <c r="C59" s="43">
        <f t="shared" si="0"/>
        <v>2024</v>
      </c>
      <c r="D59" s="43" t="str">
        <f>TEXT(Combined[[#This Row],[Order_Date]],"MMM")</f>
        <v>Jun</v>
      </c>
      <c r="E59" s="43" t="s">
        <v>1440</v>
      </c>
      <c r="F59" s="43" t="s">
        <v>1642</v>
      </c>
      <c r="G59" s="43" t="s">
        <v>1799</v>
      </c>
      <c r="H59" s="43">
        <v>2</v>
      </c>
      <c r="I59" s="43">
        <v>680.16</v>
      </c>
      <c r="J59" s="45">
        <v>0.28000000000000003</v>
      </c>
      <c r="K59" s="43" t="s">
        <v>1824</v>
      </c>
      <c r="L59" s="43">
        <v>979.43039999999996</v>
      </c>
      <c r="M59" s="43" t="str">
        <f>VLOOKUP(Combined[[#This Row],[Customer_ID]],Customer[],2,FALSE)</f>
        <v>Michael Foley</v>
      </c>
      <c r="N59" s="43">
        <f>VLOOKUP(Combined[[#This Row],[Customer_ID]],Customer[],3,FALSE)</f>
        <v>63</v>
      </c>
      <c r="O59" s="43" t="str">
        <f>VLOOKUP(Combined[[#This Row],[Customer_ID]],Customer[],4,FALSE)</f>
        <v>Female</v>
      </c>
      <c r="P59" s="43" t="str">
        <f>VLOOKUP(Combined[[#This Row],[Customer_ID]],Customer[],5,FALSE)</f>
        <v>Oneillfurt</v>
      </c>
      <c r="Q59" s="43" t="str">
        <f>VLOOKUP(Combined[[#This Row],[Customer_ID]],Customer[],6,FALSE)</f>
        <v>Vermont</v>
      </c>
      <c r="R59" s="43" t="str">
        <f>VLOOKUP(Combined[[#This Row],[Customer_ID]],Customer[],8,FALSE)</f>
        <v>Gold</v>
      </c>
      <c r="S59" s="43" t="str">
        <f>VLOOKUP(Combined[[#This Row],[Product_ID]],Product[],2,FALSE)</f>
        <v>Makeup Brush Set</v>
      </c>
      <c r="T59" s="43" t="str">
        <f>VLOOKUP(Combined[[#This Row],[Product_ID]],Product[],3,FALSE)</f>
        <v>Beauty</v>
      </c>
      <c r="U59" s="43" t="str">
        <f>VLOOKUP(Combined[[#This Row],[Product_ID]],Product[],4,FALSE)</f>
        <v>Makeup</v>
      </c>
      <c r="V59" s="43" t="str">
        <f>VLOOKUP(Combined[[#This Row],[Product_ID]],Product[],5,FALSE)</f>
        <v>Cook Inc</v>
      </c>
      <c r="W59" s="43">
        <f>VLOOKUP(Combined[[#This Row],[Product_ID]],Product[],6,FALSE)</f>
        <v>241.08</v>
      </c>
      <c r="X59" s="43">
        <f>VLOOKUP(Combined[[#This Row],[Product_ID]],Product[],7,FALSE)</f>
        <v>431</v>
      </c>
      <c r="Y59" s="43" t="str">
        <f>_xlfn.XLOOKUP(Combined[[#This Row],[Store_ID]],Store[Store_ID],Store[Store_Name])</f>
        <v>Mcdonald Inc</v>
      </c>
      <c r="Z59" s="43" t="str">
        <f>_xlfn.XLOOKUP(Combined[[#This Row],[Store_ID]],Store[Store_ID],Store[Region])</f>
        <v>South</v>
      </c>
      <c r="AA59" s="43" t="str">
        <f>_xlfn.XLOOKUP(Combined[[#This Row],[Store_ID]],Store[Store_ID],Store[City])</f>
        <v>Christopherland</v>
      </c>
      <c r="AB59" s="43" t="str">
        <f>_xlfn.XLOOKUP(Combined[[#This Row],[Store_ID]],Store[Store_ID],Store[Store_Type])</f>
        <v>Outlet</v>
      </c>
      <c r="AC59" s="43">
        <f>Combined[[#This Row],[Quantity]]*Combined[[#This Row],[Unit_Price]]</f>
        <v>1360.32</v>
      </c>
      <c r="AD59" s="43">
        <f>Combined[[#This Row],[Gross_Sales]]*Combined[[#This Row],[Discount]]</f>
        <v>380.88960000000003</v>
      </c>
      <c r="AE59" s="43">
        <f>Combined[[#This Row],[Quantity]]*Combined[[#This Row],[cost]]</f>
        <v>482.16</v>
      </c>
      <c r="AF59" s="43">
        <f>Combined[[#This Row],[Total_Amount]]-Combined[[#This Row],[Total_Cost]]</f>
        <v>497.27039999999994</v>
      </c>
      <c r="AG59" s="43" t="str">
        <f>IF(Combined[[#This Row],[Age]]&lt;=25,"18-25",IF(Combined[[#This Row],[Age]]&lt;=35,"26-35",IF(Combined[[#This Row],[Age]]&lt;=45,"36-45",IF(Combined[[#This Row],[Age]]&lt;=55,"46-55","56-64"))))</f>
        <v>56-64</v>
      </c>
      <c r="AH59" s="43">
        <f>IF(Combined[[#This Row],[Total_Amount]]=0,0,Combined[[#This Row],[Profit]]/Combined[[#This Row],[Total_Amount]])</f>
        <v>0.50771387124598133</v>
      </c>
    </row>
    <row r="60" spans="1:34">
      <c r="A60" s="43" t="s">
        <v>1884</v>
      </c>
      <c r="B60" s="46">
        <v>45633</v>
      </c>
      <c r="C60" s="43">
        <f t="shared" si="0"/>
        <v>2024</v>
      </c>
      <c r="D60" s="43" t="str">
        <f>TEXT(Combined[[#This Row],[Order_Date]],"MMM")</f>
        <v>Dec</v>
      </c>
      <c r="E60" s="43" t="s">
        <v>1257</v>
      </c>
      <c r="F60" s="43" t="s">
        <v>1578</v>
      </c>
      <c r="G60" s="43" t="s">
        <v>1779</v>
      </c>
      <c r="H60" s="43">
        <v>4</v>
      </c>
      <c r="I60" s="43">
        <v>733.42</v>
      </c>
      <c r="J60" s="45">
        <v>13</v>
      </c>
      <c r="K60" s="43" t="s">
        <v>1826</v>
      </c>
      <c r="L60" s="43">
        <v>2552.3015999999998</v>
      </c>
      <c r="M60" s="43" t="str">
        <f>VLOOKUP(Combined[[#This Row],[Customer_ID]],Customer[],2,FALSE)</f>
        <v>David Ross</v>
      </c>
      <c r="N60" s="43">
        <f>VLOOKUP(Combined[[#This Row],[Customer_ID]],Customer[],3,FALSE)</f>
        <v>22</v>
      </c>
      <c r="O60" s="43" t="str">
        <f>VLOOKUP(Combined[[#This Row],[Customer_ID]],Customer[],4,FALSE)</f>
        <v>Female</v>
      </c>
      <c r="P60" s="43" t="str">
        <f>VLOOKUP(Combined[[#This Row],[Customer_ID]],Customer[],5,FALSE)</f>
        <v>South Angela</v>
      </c>
      <c r="Q60" s="43" t="str">
        <f>VLOOKUP(Combined[[#This Row],[Customer_ID]],Customer[],6,FALSE)</f>
        <v>Arkansas</v>
      </c>
      <c r="R60" s="43" t="str">
        <f>VLOOKUP(Combined[[#This Row],[Customer_ID]],Customer[],8,FALSE)</f>
        <v>Silver</v>
      </c>
      <c r="S60" s="43" t="str">
        <f>VLOOKUP(Combined[[#This Row],[Product_ID]],Product[],2,FALSE)</f>
        <v>4K Home Projector</v>
      </c>
      <c r="T60" s="43" t="str">
        <f>VLOOKUP(Combined[[#This Row],[Product_ID]],Product[],3,FALSE)</f>
        <v>Electronics</v>
      </c>
      <c r="U60" s="43" t="str">
        <f>VLOOKUP(Combined[[#This Row],[Product_ID]],Product[],4,FALSE)</f>
        <v>Appliances</v>
      </c>
      <c r="V60" s="43" t="str">
        <f>VLOOKUP(Combined[[#This Row],[Product_ID]],Product[],5,FALSE)</f>
        <v>Thomas LLC</v>
      </c>
      <c r="W60" s="43">
        <f>VLOOKUP(Combined[[#This Row],[Product_ID]],Product[],6,FALSE)</f>
        <v>465.34</v>
      </c>
      <c r="X60" s="43">
        <f>VLOOKUP(Combined[[#This Row],[Product_ID]],Product[],7,FALSE)</f>
        <v>301</v>
      </c>
      <c r="Y60" s="43" t="str">
        <f>_xlfn.XLOOKUP(Combined[[#This Row],[Store_ID]],Store[Store_ID],Store[Store_Name])</f>
        <v>Martinez-Mullins</v>
      </c>
      <c r="Z60" s="43" t="str">
        <f>_xlfn.XLOOKUP(Combined[[#This Row],[Store_ID]],Store[Store_ID],Store[Region])</f>
        <v>South</v>
      </c>
      <c r="AA60" s="43" t="str">
        <f>_xlfn.XLOOKUP(Combined[[#This Row],[Store_ID]],Store[Store_ID],Store[City])</f>
        <v>Williamsfurt</v>
      </c>
      <c r="AB60" s="43" t="str">
        <f>_xlfn.XLOOKUP(Combined[[#This Row],[Store_ID]],Store[Store_ID],Store[Store_Type])</f>
        <v>Online</v>
      </c>
      <c r="AC60" s="43">
        <f>Combined[[#This Row],[Quantity]]*Combined[[#This Row],[Unit_Price]]</f>
        <v>2933.68</v>
      </c>
      <c r="AD60" s="43">
        <f>Combined[[#This Row],[Gross_Sales]]*Combined[[#This Row],[Discount]]</f>
        <v>38137.839999999997</v>
      </c>
      <c r="AE60" s="43">
        <f>Combined[[#This Row],[Quantity]]*Combined[[#This Row],[cost]]</f>
        <v>1861.36</v>
      </c>
      <c r="AF60" s="43">
        <f>Combined[[#This Row],[Total_Amount]]-Combined[[#This Row],[Total_Cost]]</f>
        <v>690.94159999999988</v>
      </c>
      <c r="AG60" s="43" t="str">
        <f>IF(Combined[[#This Row],[Age]]&lt;=25,"18-25",IF(Combined[[#This Row],[Age]]&lt;=35,"26-35",IF(Combined[[#This Row],[Age]]&lt;=45,"36-45",IF(Combined[[#This Row],[Age]]&lt;=55,"46-55","56-64"))))</f>
        <v>18-25</v>
      </c>
      <c r="AH60" s="43">
        <f>IF(Combined[[#This Row],[Total_Amount]]=0,0,Combined[[#This Row],[Profit]]/Combined[[#This Row],[Total_Amount]])</f>
        <v>0.27071314769383054</v>
      </c>
    </row>
    <row r="61" spans="1:34">
      <c r="A61" s="43" t="s">
        <v>1885</v>
      </c>
      <c r="B61" s="46">
        <v>45257</v>
      </c>
      <c r="C61" s="43">
        <f t="shared" si="0"/>
        <v>2023</v>
      </c>
      <c r="D61" s="43" t="str">
        <f>TEXT(Combined[[#This Row],[Order_Date]],"MMM")</f>
        <v>Nov</v>
      </c>
      <c r="E61" s="43" t="s">
        <v>1148</v>
      </c>
      <c r="F61" s="43" t="s">
        <v>1726</v>
      </c>
      <c r="G61" s="43" t="s">
        <v>1792</v>
      </c>
      <c r="H61" s="43">
        <v>1</v>
      </c>
      <c r="I61" s="43">
        <v>996.33</v>
      </c>
      <c r="J61" s="45">
        <v>0.23</v>
      </c>
      <c r="K61" s="43" t="s">
        <v>1826</v>
      </c>
      <c r="L61" s="43">
        <v>767.17410000000007</v>
      </c>
      <c r="M61" s="43" t="str">
        <f>VLOOKUP(Combined[[#This Row],[Customer_ID]],Customer[],2,FALSE)</f>
        <v>Melinda Johnson</v>
      </c>
      <c r="N61" s="43">
        <f>VLOOKUP(Combined[[#This Row],[Customer_ID]],Customer[],3,FALSE)</f>
        <v>51</v>
      </c>
      <c r="O61" s="43" t="str">
        <f>VLOOKUP(Combined[[#This Row],[Customer_ID]],Customer[],4,FALSE)</f>
        <v>Male</v>
      </c>
      <c r="P61" s="43" t="str">
        <f>VLOOKUP(Combined[[#This Row],[Customer_ID]],Customer[],5,FALSE)</f>
        <v>Kaufmanfurt</v>
      </c>
      <c r="Q61" s="43" t="str">
        <f>VLOOKUP(Combined[[#This Row],[Customer_ID]],Customer[],6,FALSE)</f>
        <v>Ohio</v>
      </c>
      <c r="R61" s="43" t="str">
        <f>VLOOKUP(Combined[[#This Row],[Customer_ID]],Customer[],8,FALSE)</f>
        <v>Bronze</v>
      </c>
      <c r="S61" s="43" t="str">
        <f>VLOOKUP(Combined[[#This Row],[Product_ID]],Product[],2,FALSE)</f>
        <v>Face Foundation Kit</v>
      </c>
      <c r="T61" s="43" t="str">
        <f>VLOOKUP(Combined[[#This Row],[Product_ID]],Product[],3,FALSE)</f>
        <v>Beauty</v>
      </c>
      <c r="U61" s="43" t="str">
        <f>VLOOKUP(Combined[[#This Row],[Product_ID]],Product[],4,FALSE)</f>
        <v>Makeup</v>
      </c>
      <c r="V61" s="43" t="str">
        <f>VLOOKUP(Combined[[#This Row],[Product_ID]],Product[],5,FALSE)</f>
        <v>Taylor-Elliott</v>
      </c>
      <c r="W61" s="43">
        <f>VLOOKUP(Combined[[#This Row],[Product_ID]],Product[],6,FALSE)</f>
        <v>183.04</v>
      </c>
      <c r="X61" s="43">
        <f>VLOOKUP(Combined[[#This Row],[Product_ID]],Product[],7,FALSE)</f>
        <v>457</v>
      </c>
      <c r="Y61" s="43" t="str">
        <f>_xlfn.XLOOKUP(Combined[[#This Row],[Store_ID]],Store[Store_ID],Store[Store_Name])</f>
        <v>Aguirre-Keller</v>
      </c>
      <c r="Z61" s="43" t="str">
        <f>_xlfn.XLOOKUP(Combined[[#This Row],[Store_ID]],Store[Store_ID],Store[Region])</f>
        <v>South</v>
      </c>
      <c r="AA61" s="43" t="str">
        <f>_xlfn.XLOOKUP(Combined[[#This Row],[Store_ID]],Store[Store_ID],Store[City])</f>
        <v>Lake Michael</v>
      </c>
      <c r="AB61" s="43" t="str">
        <f>_xlfn.XLOOKUP(Combined[[#This Row],[Store_ID]],Store[Store_ID],Store[Store_Type])</f>
        <v>Online</v>
      </c>
      <c r="AC61" s="43">
        <f>Combined[[#This Row],[Quantity]]*Combined[[#This Row],[Unit_Price]]</f>
        <v>996.33</v>
      </c>
      <c r="AD61" s="43">
        <f>Combined[[#This Row],[Gross_Sales]]*Combined[[#This Row],[Discount]]</f>
        <v>229.15590000000003</v>
      </c>
      <c r="AE61" s="43">
        <f>Combined[[#This Row],[Quantity]]*Combined[[#This Row],[cost]]</f>
        <v>183.04</v>
      </c>
      <c r="AF61" s="43">
        <f>Combined[[#This Row],[Total_Amount]]-Combined[[#This Row],[Total_Cost]]</f>
        <v>584.1341000000001</v>
      </c>
      <c r="AG61" s="43" t="str">
        <f>IF(Combined[[#This Row],[Age]]&lt;=25,"18-25",IF(Combined[[#This Row],[Age]]&lt;=35,"26-35",IF(Combined[[#This Row],[Age]]&lt;=45,"36-45",IF(Combined[[#This Row],[Age]]&lt;=55,"46-55","56-64"))))</f>
        <v>46-55</v>
      </c>
      <c r="AH61" s="43">
        <f>IF(Combined[[#This Row],[Total_Amount]]=0,0,Combined[[#This Row],[Profit]]/Combined[[#This Row],[Total_Amount]])</f>
        <v>0.76141008931349485</v>
      </c>
    </row>
    <row r="62" spans="1:34">
      <c r="A62" s="43" t="s">
        <v>1886</v>
      </c>
      <c r="B62" s="46">
        <v>45854</v>
      </c>
      <c r="C62" s="43">
        <f t="shared" si="0"/>
        <v>2025</v>
      </c>
      <c r="D62" s="43" t="str">
        <f>TEXT(Combined[[#This Row],[Order_Date]],"MMM")</f>
        <v>Jul</v>
      </c>
      <c r="E62" s="43" t="s">
        <v>1269</v>
      </c>
      <c r="F62" s="43" t="s">
        <v>1610</v>
      </c>
      <c r="G62" s="43" t="s">
        <v>1789</v>
      </c>
      <c r="H62" s="43">
        <v>1</v>
      </c>
      <c r="I62" s="43">
        <v>198.83</v>
      </c>
      <c r="J62" s="45">
        <v>0.09</v>
      </c>
      <c r="K62" s="43" t="s">
        <v>1829</v>
      </c>
      <c r="L62" s="43">
        <v>180.93530000000001</v>
      </c>
      <c r="M62" s="43" t="str">
        <f>VLOOKUP(Combined[[#This Row],[Customer_ID]],Customer[],2,FALSE)</f>
        <v>Isabel Foster</v>
      </c>
      <c r="N62" s="43">
        <f>VLOOKUP(Combined[[#This Row],[Customer_ID]],Customer[],3,FALSE)</f>
        <v>36</v>
      </c>
      <c r="O62" s="43" t="str">
        <f>VLOOKUP(Combined[[#This Row],[Customer_ID]],Customer[],4,FALSE)</f>
        <v>Male</v>
      </c>
      <c r="P62" s="43" t="str">
        <f>VLOOKUP(Combined[[#This Row],[Customer_ID]],Customer[],5,FALSE)</f>
        <v>Port Joshuaville</v>
      </c>
      <c r="Q62" s="43" t="str">
        <f>VLOOKUP(Combined[[#This Row],[Customer_ID]],Customer[],6,FALSE)</f>
        <v>New Jersey</v>
      </c>
      <c r="R62" s="43" t="str">
        <f>VLOOKUP(Combined[[#This Row],[Customer_ID]],Customer[],8,FALSE)</f>
        <v>Gold</v>
      </c>
      <c r="S62" s="43" t="str">
        <f>VLOOKUP(Combined[[#This Row],[Product_ID]],Product[],2,FALSE)</f>
        <v>Basketball</v>
      </c>
      <c r="T62" s="43" t="str">
        <f>VLOOKUP(Combined[[#This Row],[Product_ID]],Product[],3,FALSE)</f>
        <v>Sports</v>
      </c>
      <c r="U62" s="43" t="str">
        <f>VLOOKUP(Combined[[#This Row],[Product_ID]],Product[],4,FALSE)</f>
        <v>Team Sports</v>
      </c>
      <c r="V62" s="43" t="str">
        <f>VLOOKUP(Combined[[#This Row],[Product_ID]],Product[],5,FALSE)</f>
        <v>Nolan-Snow</v>
      </c>
      <c r="W62" s="43">
        <f>VLOOKUP(Combined[[#This Row],[Product_ID]],Product[],6,FALSE)</f>
        <v>204.39</v>
      </c>
      <c r="X62" s="43">
        <f>VLOOKUP(Combined[[#This Row],[Product_ID]],Product[],7,FALSE)</f>
        <v>281</v>
      </c>
      <c r="Y62" s="43" t="str">
        <f>_xlfn.XLOOKUP(Combined[[#This Row],[Store_ID]],Store[Store_ID],Store[Store_Name])</f>
        <v>Hill, Wagner and Ballard</v>
      </c>
      <c r="Z62" s="43" t="str">
        <f>_xlfn.XLOOKUP(Combined[[#This Row],[Store_ID]],Store[Store_ID],Store[Region])</f>
        <v>East</v>
      </c>
      <c r="AA62" s="43" t="str">
        <f>_xlfn.XLOOKUP(Combined[[#This Row],[Store_ID]],Store[Store_ID],Store[City])</f>
        <v>East Davidville</v>
      </c>
      <c r="AB62" s="43" t="str">
        <f>_xlfn.XLOOKUP(Combined[[#This Row],[Store_ID]],Store[Store_ID],Store[Store_Type])</f>
        <v>Online</v>
      </c>
      <c r="AC62" s="43">
        <f>Combined[[#This Row],[Quantity]]*Combined[[#This Row],[Unit_Price]]</f>
        <v>198.83</v>
      </c>
      <c r="AD62" s="43">
        <f>Combined[[#This Row],[Gross_Sales]]*Combined[[#This Row],[Discount]]</f>
        <v>17.8947</v>
      </c>
      <c r="AE62" s="43">
        <f>Combined[[#This Row],[Quantity]]*Combined[[#This Row],[cost]]</f>
        <v>204.39</v>
      </c>
      <c r="AF62" s="43">
        <f>Combined[[#This Row],[Total_Amount]]-Combined[[#This Row],[Total_Cost]]</f>
        <v>-23.454699999999974</v>
      </c>
      <c r="AG62" s="43" t="str">
        <f>IF(Combined[[#This Row],[Age]]&lt;=25,"18-25",IF(Combined[[#This Row],[Age]]&lt;=35,"26-35",IF(Combined[[#This Row],[Age]]&lt;=45,"36-45",IF(Combined[[#This Row],[Age]]&lt;=55,"46-55","56-64"))))</f>
        <v>36-45</v>
      </c>
      <c r="AH62" s="43">
        <f>IF(Combined[[#This Row],[Total_Amount]]=0,0,Combined[[#This Row],[Profit]]/Combined[[#This Row],[Total_Amount]])</f>
        <v>-0.12963031536687408</v>
      </c>
    </row>
    <row r="63" spans="1:34">
      <c r="A63" s="43" t="s">
        <v>1887</v>
      </c>
      <c r="B63" s="46">
        <v>45716</v>
      </c>
      <c r="C63" s="43">
        <f t="shared" si="0"/>
        <v>2025</v>
      </c>
      <c r="D63" s="43" t="str">
        <f>TEXT(Combined[[#This Row],[Order_Date]],"MMM")</f>
        <v>Feb</v>
      </c>
      <c r="E63" s="43" t="s">
        <v>767</v>
      </c>
      <c r="F63" s="43" t="s">
        <v>1586</v>
      </c>
      <c r="G63" s="43" t="s">
        <v>1779</v>
      </c>
      <c r="H63" s="43">
        <v>1</v>
      </c>
      <c r="I63" s="43">
        <v>374.92</v>
      </c>
      <c r="J63" s="45">
        <v>0.18</v>
      </c>
      <c r="K63" s="43" t="s">
        <v>1826</v>
      </c>
      <c r="L63" s="43">
        <v>307.43439999999998</v>
      </c>
      <c r="M63" s="43" t="str">
        <f>VLOOKUP(Combined[[#This Row],[Customer_ID]],Customer[],2,FALSE)</f>
        <v>Maria Hill</v>
      </c>
      <c r="N63" s="43">
        <f>VLOOKUP(Combined[[#This Row],[Customer_ID]],Customer[],3,FALSE)</f>
        <v>58</v>
      </c>
      <c r="O63" s="43" t="str">
        <f>VLOOKUP(Combined[[#This Row],[Customer_ID]],Customer[],4,FALSE)</f>
        <v>Female</v>
      </c>
      <c r="P63" s="43" t="str">
        <f>VLOOKUP(Combined[[#This Row],[Customer_ID]],Customer[],5,FALSE)</f>
        <v>Zamoraborough</v>
      </c>
      <c r="Q63" s="43" t="str">
        <f>VLOOKUP(Combined[[#This Row],[Customer_ID]],Customer[],6,FALSE)</f>
        <v>Nevada</v>
      </c>
      <c r="R63" s="43" t="str">
        <f>VLOOKUP(Combined[[#This Row],[Customer_ID]],Customer[],8,FALSE)</f>
        <v>Platinum</v>
      </c>
      <c r="S63" s="43" t="str">
        <f>VLOOKUP(Combined[[#This Row],[Product_ID]],Product[],2,FALSE)</f>
        <v>Knee Support Brace</v>
      </c>
      <c r="T63" s="43" t="str">
        <f>VLOOKUP(Combined[[#This Row],[Product_ID]],Product[],3,FALSE)</f>
        <v>Sports</v>
      </c>
      <c r="U63" s="43" t="str">
        <f>VLOOKUP(Combined[[#This Row],[Product_ID]],Product[],4,FALSE)</f>
        <v>Equipment</v>
      </c>
      <c r="V63" s="43" t="str">
        <f>VLOOKUP(Combined[[#This Row],[Product_ID]],Product[],5,FALSE)</f>
        <v>May-Reese</v>
      </c>
      <c r="W63" s="43">
        <f>VLOOKUP(Combined[[#This Row],[Product_ID]],Product[],6,FALSE)</f>
        <v>21.34</v>
      </c>
      <c r="X63" s="43">
        <f>VLOOKUP(Combined[[#This Row],[Product_ID]],Product[],7,FALSE)</f>
        <v>65</v>
      </c>
      <c r="Y63" s="43" t="str">
        <f>_xlfn.XLOOKUP(Combined[[#This Row],[Store_ID]],Store[Store_ID],Store[Store_Name])</f>
        <v>Martinez-Mullins</v>
      </c>
      <c r="Z63" s="43" t="str">
        <f>_xlfn.XLOOKUP(Combined[[#This Row],[Store_ID]],Store[Store_ID],Store[Region])</f>
        <v>South</v>
      </c>
      <c r="AA63" s="43" t="str">
        <f>_xlfn.XLOOKUP(Combined[[#This Row],[Store_ID]],Store[Store_ID],Store[City])</f>
        <v>Williamsfurt</v>
      </c>
      <c r="AB63" s="43" t="str">
        <f>_xlfn.XLOOKUP(Combined[[#This Row],[Store_ID]],Store[Store_ID],Store[Store_Type])</f>
        <v>Online</v>
      </c>
      <c r="AC63" s="43">
        <f>Combined[[#This Row],[Quantity]]*Combined[[#This Row],[Unit_Price]]</f>
        <v>374.92</v>
      </c>
      <c r="AD63" s="43">
        <f>Combined[[#This Row],[Gross_Sales]]*Combined[[#This Row],[Discount]]</f>
        <v>67.485600000000005</v>
      </c>
      <c r="AE63" s="43">
        <f>Combined[[#This Row],[Quantity]]*Combined[[#This Row],[cost]]</f>
        <v>21.34</v>
      </c>
      <c r="AF63" s="43">
        <f>Combined[[#This Row],[Total_Amount]]-Combined[[#This Row],[Total_Cost]]</f>
        <v>286.09440000000001</v>
      </c>
      <c r="AG63" s="43" t="str">
        <f>IF(Combined[[#This Row],[Age]]&lt;=25,"18-25",IF(Combined[[#This Row],[Age]]&lt;=35,"26-35",IF(Combined[[#This Row],[Age]]&lt;=45,"36-45",IF(Combined[[#This Row],[Age]]&lt;=55,"46-55","56-64"))))</f>
        <v>56-64</v>
      </c>
      <c r="AH63" s="43">
        <f>IF(Combined[[#This Row],[Total_Amount]]=0,0,Combined[[#This Row],[Profit]]/Combined[[#This Row],[Total_Amount]])</f>
        <v>0.93058681787073938</v>
      </c>
    </row>
    <row r="64" spans="1:34">
      <c r="A64" s="43" t="s">
        <v>1888</v>
      </c>
      <c r="B64" s="46">
        <v>45515</v>
      </c>
      <c r="C64" s="43">
        <f t="shared" si="0"/>
        <v>2024</v>
      </c>
      <c r="D64" s="43" t="str">
        <f>TEXT(Combined[[#This Row],[Order_Date]],"MMM")</f>
        <v>Aug</v>
      </c>
      <c r="E64" s="43" t="s">
        <v>1431</v>
      </c>
      <c r="F64" s="43" t="s">
        <v>1734</v>
      </c>
      <c r="G64" s="43" t="s">
        <v>1804</v>
      </c>
      <c r="H64" s="43">
        <v>1</v>
      </c>
      <c r="I64" s="43">
        <v>468.94</v>
      </c>
      <c r="J64" s="45">
        <v>0.12</v>
      </c>
      <c r="K64" s="43" t="s">
        <v>1824</v>
      </c>
      <c r="L64" s="43">
        <v>412.66719999999998</v>
      </c>
      <c r="M64" s="43" t="str">
        <f>VLOOKUP(Combined[[#This Row],[Customer_ID]],Customer[],2,FALSE)</f>
        <v>David Pierce</v>
      </c>
      <c r="N64" s="43">
        <f>VLOOKUP(Combined[[#This Row],[Customer_ID]],Customer[],3,FALSE)</f>
        <v>45</v>
      </c>
      <c r="O64" s="43" t="str">
        <f>VLOOKUP(Combined[[#This Row],[Customer_ID]],Customer[],4,FALSE)</f>
        <v>Female</v>
      </c>
      <c r="P64" s="43" t="str">
        <f>VLOOKUP(Combined[[#This Row],[Customer_ID]],Customer[],5,FALSE)</f>
        <v>Grayland</v>
      </c>
      <c r="Q64" s="43" t="str">
        <f>VLOOKUP(Combined[[#This Row],[Customer_ID]],Customer[],6,FALSE)</f>
        <v>Washington</v>
      </c>
      <c r="R64" s="43" t="str">
        <f>VLOOKUP(Combined[[#This Row],[Customer_ID]],Customer[],8,FALSE)</f>
        <v>Platinum</v>
      </c>
      <c r="S64" s="43" t="str">
        <f>VLOOKUP(Combined[[#This Row],[Product_ID]],Product[],2,FALSE)</f>
        <v>USB-C Laptop Charger</v>
      </c>
      <c r="T64" s="43" t="str">
        <f>VLOOKUP(Combined[[#This Row],[Product_ID]],Product[],3,FALSE)</f>
        <v>Electronics</v>
      </c>
      <c r="U64" s="43" t="str">
        <f>VLOOKUP(Combined[[#This Row],[Product_ID]],Product[],4,FALSE)</f>
        <v>Computer</v>
      </c>
      <c r="V64" s="43" t="str">
        <f>VLOOKUP(Combined[[#This Row],[Product_ID]],Product[],5,FALSE)</f>
        <v>Martin LLC</v>
      </c>
      <c r="W64" s="43">
        <f>VLOOKUP(Combined[[#This Row],[Product_ID]],Product[],6,FALSE)</f>
        <v>377.52</v>
      </c>
      <c r="X64" s="43">
        <f>VLOOKUP(Combined[[#This Row],[Product_ID]],Product[],7,FALSE)</f>
        <v>485</v>
      </c>
      <c r="Y64" s="43" t="str">
        <f>_xlfn.XLOOKUP(Combined[[#This Row],[Store_ID]],Store[Store_ID],Store[Store_Name])</f>
        <v>Frederick-Wright</v>
      </c>
      <c r="Z64" s="43" t="str">
        <f>_xlfn.XLOOKUP(Combined[[#This Row],[Store_ID]],Store[Store_ID],Store[Region])</f>
        <v>West</v>
      </c>
      <c r="AA64" s="43" t="str">
        <f>_xlfn.XLOOKUP(Combined[[#This Row],[Store_ID]],Store[Store_ID],Store[City])</f>
        <v>New Jimmymouth</v>
      </c>
      <c r="AB64" s="43" t="str">
        <f>_xlfn.XLOOKUP(Combined[[#This Row],[Store_ID]],Store[Store_ID],Store[Store_Type])</f>
        <v>Flagship</v>
      </c>
      <c r="AC64" s="43">
        <f>Combined[[#This Row],[Quantity]]*Combined[[#This Row],[Unit_Price]]</f>
        <v>468.94</v>
      </c>
      <c r="AD64" s="43">
        <f>Combined[[#This Row],[Gross_Sales]]*Combined[[#This Row],[Discount]]</f>
        <v>56.272799999999997</v>
      </c>
      <c r="AE64" s="43">
        <f>Combined[[#This Row],[Quantity]]*Combined[[#This Row],[cost]]</f>
        <v>377.52</v>
      </c>
      <c r="AF64" s="43">
        <f>Combined[[#This Row],[Total_Amount]]-Combined[[#This Row],[Total_Cost]]</f>
        <v>35.147199999999998</v>
      </c>
      <c r="AG64" s="43" t="str">
        <f>IF(Combined[[#This Row],[Age]]&lt;=25,"18-25",IF(Combined[[#This Row],[Age]]&lt;=35,"26-35",IF(Combined[[#This Row],[Age]]&lt;=45,"36-45",IF(Combined[[#This Row],[Age]]&lt;=55,"46-55","56-64"))))</f>
        <v>36-45</v>
      </c>
      <c r="AH64" s="43">
        <f>IF(Combined[[#This Row],[Total_Amount]]=0,0,Combined[[#This Row],[Profit]]/Combined[[#This Row],[Total_Amount]])</f>
        <v>8.517081076470337E-2</v>
      </c>
    </row>
    <row r="65" spans="1:34">
      <c r="A65" s="43" t="s">
        <v>1889</v>
      </c>
      <c r="B65" s="46">
        <v>45927</v>
      </c>
      <c r="C65" s="43">
        <f t="shared" si="0"/>
        <v>2025</v>
      </c>
      <c r="D65" s="43" t="str">
        <f>TEXT(Combined[[#This Row],[Order_Date]],"MMM")</f>
        <v>Sep</v>
      </c>
      <c r="E65" s="43" t="s">
        <v>435</v>
      </c>
      <c r="F65" s="43" t="s">
        <v>1726</v>
      </c>
      <c r="G65" s="43" t="s">
        <v>1794</v>
      </c>
      <c r="H65" s="43">
        <v>2</v>
      </c>
      <c r="I65" s="43">
        <v>121.37</v>
      </c>
      <c r="J65" s="45">
        <v>0.05</v>
      </c>
      <c r="K65" s="43" t="s">
        <v>1824</v>
      </c>
      <c r="L65" s="43">
        <v>230.60300000000001</v>
      </c>
      <c r="M65" s="43" t="str">
        <f>VLOOKUP(Combined[[#This Row],[Customer_ID]],Customer[],2,FALSE)</f>
        <v>James Wolfe</v>
      </c>
      <c r="N65" s="43">
        <f>VLOOKUP(Combined[[#This Row],[Customer_ID]],Customer[],3,FALSE)</f>
        <v>62</v>
      </c>
      <c r="O65" s="43" t="str">
        <f>VLOOKUP(Combined[[#This Row],[Customer_ID]],Customer[],4,FALSE)</f>
        <v>Female</v>
      </c>
      <c r="P65" s="43" t="str">
        <f>VLOOKUP(Combined[[#This Row],[Customer_ID]],Customer[],5,FALSE)</f>
        <v>Benjaminton</v>
      </c>
      <c r="Q65" s="43" t="str">
        <f>VLOOKUP(Combined[[#This Row],[Customer_ID]],Customer[],6,FALSE)</f>
        <v>Arizona</v>
      </c>
      <c r="R65" s="43" t="str">
        <f>VLOOKUP(Combined[[#This Row],[Customer_ID]],Customer[],8,FALSE)</f>
        <v>Gold</v>
      </c>
      <c r="S65" s="43" t="str">
        <f>VLOOKUP(Combined[[#This Row],[Product_ID]],Product[],2,FALSE)</f>
        <v>Face Foundation Kit</v>
      </c>
      <c r="T65" s="43" t="str">
        <f>VLOOKUP(Combined[[#This Row],[Product_ID]],Product[],3,FALSE)</f>
        <v>Beauty</v>
      </c>
      <c r="U65" s="43" t="str">
        <f>VLOOKUP(Combined[[#This Row],[Product_ID]],Product[],4,FALSE)</f>
        <v>Makeup</v>
      </c>
      <c r="V65" s="43" t="str">
        <f>VLOOKUP(Combined[[#This Row],[Product_ID]],Product[],5,FALSE)</f>
        <v>Taylor-Elliott</v>
      </c>
      <c r="W65" s="43">
        <f>VLOOKUP(Combined[[#This Row],[Product_ID]],Product[],6,FALSE)</f>
        <v>183.04</v>
      </c>
      <c r="X65" s="43">
        <f>VLOOKUP(Combined[[#This Row],[Product_ID]],Product[],7,FALSE)</f>
        <v>457</v>
      </c>
      <c r="Y65" s="43" t="str">
        <f>_xlfn.XLOOKUP(Combined[[#This Row],[Store_ID]],Store[Store_ID],Store[Store_Name])</f>
        <v>Thomas, Bridges and Harris</v>
      </c>
      <c r="Z65" s="43" t="str">
        <f>_xlfn.XLOOKUP(Combined[[#This Row],[Store_ID]],Store[Store_ID],Store[Region])</f>
        <v>North</v>
      </c>
      <c r="AA65" s="43" t="str">
        <f>_xlfn.XLOOKUP(Combined[[#This Row],[Store_ID]],Store[Store_ID],Store[City])</f>
        <v>Sabrinatown</v>
      </c>
      <c r="AB65" s="43" t="str">
        <f>_xlfn.XLOOKUP(Combined[[#This Row],[Store_ID]],Store[Store_ID],Store[Store_Type])</f>
        <v>Online</v>
      </c>
      <c r="AC65" s="43">
        <f>Combined[[#This Row],[Quantity]]*Combined[[#This Row],[Unit_Price]]</f>
        <v>242.74</v>
      </c>
      <c r="AD65" s="43">
        <f>Combined[[#This Row],[Gross_Sales]]*Combined[[#This Row],[Discount]]</f>
        <v>12.137</v>
      </c>
      <c r="AE65" s="43">
        <f>Combined[[#This Row],[Quantity]]*Combined[[#This Row],[cost]]</f>
        <v>366.08</v>
      </c>
      <c r="AF65" s="43">
        <f>Combined[[#This Row],[Total_Amount]]-Combined[[#This Row],[Total_Cost]]</f>
        <v>-135.47699999999998</v>
      </c>
      <c r="AG65" s="43" t="str">
        <f>IF(Combined[[#This Row],[Age]]&lt;=25,"18-25",IF(Combined[[#This Row],[Age]]&lt;=35,"26-35",IF(Combined[[#This Row],[Age]]&lt;=45,"36-45",IF(Combined[[#This Row],[Age]]&lt;=55,"46-55","56-64"))))</f>
        <v>56-64</v>
      </c>
      <c r="AH65" s="43">
        <f>IF(Combined[[#This Row],[Total_Amount]]=0,0,Combined[[#This Row],[Profit]]/Combined[[#This Row],[Total_Amount]])</f>
        <v>-0.58749018876597425</v>
      </c>
    </row>
    <row r="66" spans="1:34">
      <c r="A66" s="43" t="s">
        <v>1890</v>
      </c>
      <c r="B66" s="46">
        <v>45914</v>
      </c>
      <c r="C66" s="43">
        <f t="shared" si="0"/>
        <v>2025</v>
      </c>
      <c r="D66" s="43" t="str">
        <f>TEXT(Combined[[#This Row],[Order_Date]],"MMM")</f>
        <v>Sep</v>
      </c>
      <c r="E66" s="43" t="s">
        <v>815</v>
      </c>
      <c r="F66" s="43" t="s">
        <v>1654</v>
      </c>
      <c r="G66" s="43" t="s">
        <v>1789</v>
      </c>
      <c r="H66" s="43">
        <v>3</v>
      </c>
      <c r="I66" s="43">
        <v>480.06</v>
      </c>
      <c r="J66" s="45">
        <v>0.01</v>
      </c>
      <c r="K66" s="43" t="s">
        <v>1824</v>
      </c>
      <c r="L66" s="43">
        <v>1425.78</v>
      </c>
      <c r="M66" s="43" t="str">
        <f>VLOOKUP(Combined[[#This Row],[Customer_ID]],Customer[],2,FALSE)</f>
        <v>Damon Perez</v>
      </c>
      <c r="N66" s="43">
        <f>VLOOKUP(Combined[[#This Row],[Customer_ID]],Customer[],3,FALSE)</f>
        <v>21</v>
      </c>
      <c r="O66" s="43" t="str">
        <f>VLOOKUP(Combined[[#This Row],[Customer_ID]],Customer[],4,FALSE)</f>
        <v>Male</v>
      </c>
      <c r="P66" s="43" t="str">
        <f>VLOOKUP(Combined[[#This Row],[Customer_ID]],Customer[],5,FALSE)</f>
        <v>Jasonton</v>
      </c>
      <c r="Q66" s="43" t="str">
        <f>VLOOKUP(Combined[[#This Row],[Customer_ID]],Customer[],6,FALSE)</f>
        <v>Ohio</v>
      </c>
      <c r="R66" s="43" t="str">
        <f>VLOOKUP(Combined[[#This Row],[Customer_ID]],Customer[],8,FALSE)</f>
        <v>Gold</v>
      </c>
      <c r="S66" s="43" t="str">
        <f>VLOOKUP(Combined[[#This Row],[Product_ID]],Product[],2,FALSE)</f>
        <v>Men's Track Pants</v>
      </c>
      <c r="T66" s="43" t="str">
        <f>VLOOKUP(Combined[[#This Row],[Product_ID]],Product[],3,FALSE)</f>
        <v>Clothing</v>
      </c>
      <c r="U66" s="43" t="str">
        <f>VLOOKUP(Combined[[#This Row],[Product_ID]],Product[],4,FALSE)</f>
        <v>Bottoms</v>
      </c>
      <c r="V66" s="43" t="str">
        <f>VLOOKUP(Combined[[#This Row],[Product_ID]],Product[],5,FALSE)</f>
        <v>Hamilton, Woods and Walker</v>
      </c>
      <c r="W66" s="43">
        <f>VLOOKUP(Combined[[#This Row],[Product_ID]],Product[],6,FALSE)</f>
        <v>386.56</v>
      </c>
      <c r="X66" s="43">
        <f>VLOOKUP(Combined[[#This Row],[Product_ID]],Product[],7,FALSE)</f>
        <v>125</v>
      </c>
      <c r="Y66" s="43" t="str">
        <f>_xlfn.XLOOKUP(Combined[[#This Row],[Store_ID]],Store[Store_ID],Store[Store_Name])</f>
        <v>Hill, Wagner and Ballard</v>
      </c>
      <c r="Z66" s="43" t="str">
        <f>_xlfn.XLOOKUP(Combined[[#This Row],[Store_ID]],Store[Store_ID],Store[Region])</f>
        <v>East</v>
      </c>
      <c r="AA66" s="43" t="str">
        <f>_xlfn.XLOOKUP(Combined[[#This Row],[Store_ID]],Store[Store_ID],Store[City])</f>
        <v>East Davidville</v>
      </c>
      <c r="AB66" s="43" t="str">
        <f>_xlfn.XLOOKUP(Combined[[#This Row],[Store_ID]],Store[Store_ID],Store[Store_Type])</f>
        <v>Online</v>
      </c>
      <c r="AC66" s="43">
        <f>Combined[[#This Row],[Quantity]]*Combined[[#This Row],[Unit_Price]]</f>
        <v>1440.18</v>
      </c>
      <c r="AD66" s="43">
        <f>Combined[[#This Row],[Gross_Sales]]*Combined[[#This Row],[Discount]]</f>
        <v>14.401800000000001</v>
      </c>
      <c r="AE66" s="43">
        <f>Combined[[#This Row],[Quantity]]*Combined[[#This Row],[cost]]</f>
        <v>1159.68</v>
      </c>
      <c r="AF66" s="43">
        <f>Combined[[#This Row],[Total_Amount]]-Combined[[#This Row],[Total_Cost]]</f>
        <v>266.09999999999991</v>
      </c>
      <c r="AG66" s="43" t="str">
        <f>IF(Combined[[#This Row],[Age]]&lt;=25,"18-25",IF(Combined[[#This Row],[Age]]&lt;=35,"26-35",IF(Combined[[#This Row],[Age]]&lt;=45,"36-45",IF(Combined[[#This Row],[Age]]&lt;=55,"46-55","56-64"))))</f>
        <v>18-25</v>
      </c>
      <c r="AH66" s="43">
        <f>IF(Combined[[#This Row],[Total_Amount]]=0,0,Combined[[#This Row],[Profit]]/Combined[[#This Row],[Total_Amount]])</f>
        <v>0.18663468417287374</v>
      </c>
    </row>
    <row r="67" spans="1:34">
      <c r="A67" s="43" t="s">
        <v>1891</v>
      </c>
      <c r="B67" s="46">
        <v>45290</v>
      </c>
      <c r="C67" s="43">
        <f t="shared" ref="C67:C130" si="1">YEAR(B67)</f>
        <v>2023</v>
      </c>
      <c r="D67" s="43" t="str">
        <f>TEXT(Combined[[#This Row],[Order_Date]],"MMM")</f>
        <v>Dec</v>
      </c>
      <c r="E67" s="43" t="s">
        <v>541</v>
      </c>
      <c r="F67" s="43" t="s">
        <v>1746</v>
      </c>
      <c r="G67" s="43" t="s">
        <v>1807</v>
      </c>
      <c r="H67" s="43">
        <v>2</v>
      </c>
      <c r="I67" s="43">
        <v>856.57</v>
      </c>
      <c r="J67" s="45">
        <v>0.24</v>
      </c>
      <c r="K67" s="43" t="s">
        <v>1824</v>
      </c>
      <c r="L67" s="43">
        <v>1301.9864</v>
      </c>
      <c r="M67" s="43" t="str">
        <f>VLOOKUP(Combined[[#This Row],[Customer_ID]],Customer[],2,FALSE)</f>
        <v>Mariah Brown</v>
      </c>
      <c r="N67" s="43">
        <f>VLOOKUP(Combined[[#This Row],[Customer_ID]],Customer[],3,FALSE)</f>
        <v>37</v>
      </c>
      <c r="O67" s="43" t="str">
        <f>VLOOKUP(Combined[[#This Row],[Customer_ID]],Customer[],4,FALSE)</f>
        <v>Male</v>
      </c>
      <c r="P67" s="43" t="str">
        <f>VLOOKUP(Combined[[#This Row],[Customer_ID]],Customer[],5,FALSE)</f>
        <v>Palmerbury</v>
      </c>
      <c r="Q67" s="43" t="str">
        <f>VLOOKUP(Combined[[#This Row],[Customer_ID]],Customer[],6,FALSE)</f>
        <v>Tennessee</v>
      </c>
      <c r="R67" s="43" t="str">
        <f>VLOOKUP(Combined[[#This Row],[Customer_ID]],Customer[],8,FALSE)</f>
        <v>Silver</v>
      </c>
      <c r="S67" s="43" t="str">
        <f>VLOOKUP(Combined[[#This Row],[Product_ID]],Product[],2,FALSE)</f>
        <v>Stainless Steel Cookware Set</v>
      </c>
      <c r="T67" s="43" t="str">
        <f>VLOOKUP(Combined[[#This Row],[Product_ID]],Product[],3,FALSE)</f>
        <v>Home</v>
      </c>
      <c r="U67" s="43" t="str">
        <f>VLOOKUP(Combined[[#This Row],[Product_ID]],Product[],4,FALSE)</f>
        <v>Kitchen</v>
      </c>
      <c r="V67" s="43" t="str">
        <f>VLOOKUP(Combined[[#This Row],[Product_ID]],Product[],5,FALSE)</f>
        <v>Campbell Ltd</v>
      </c>
      <c r="W67" s="43">
        <f>VLOOKUP(Combined[[#This Row],[Product_ID]],Product[],6,FALSE)</f>
        <v>201.41</v>
      </c>
      <c r="X67" s="43">
        <f>VLOOKUP(Combined[[#This Row],[Product_ID]],Product[],7,FALSE)</f>
        <v>146</v>
      </c>
      <c r="Y67" s="43" t="str">
        <f>_xlfn.XLOOKUP(Combined[[#This Row],[Store_ID]],Store[Store_ID],Store[Store_Name])</f>
        <v>Holloway Ltd</v>
      </c>
      <c r="Z67" s="43" t="str">
        <f>_xlfn.XLOOKUP(Combined[[#This Row],[Store_ID]],Store[Store_ID],Store[Region])</f>
        <v>North</v>
      </c>
      <c r="AA67" s="43" t="str">
        <f>_xlfn.XLOOKUP(Combined[[#This Row],[Store_ID]],Store[Store_ID],Store[City])</f>
        <v>Bensonhaven</v>
      </c>
      <c r="AB67" s="43" t="str">
        <f>_xlfn.XLOOKUP(Combined[[#This Row],[Store_ID]],Store[Store_ID],Store[Store_Type])</f>
        <v>Flagship</v>
      </c>
      <c r="AC67" s="43">
        <f>Combined[[#This Row],[Quantity]]*Combined[[#This Row],[Unit_Price]]</f>
        <v>1713.14</v>
      </c>
      <c r="AD67" s="43">
        <f>Combined[[#This Row],[Gross_Sales]]*Combined[[#This Row],[Discount]]</f>
        <v>411.15359999999998</v>
      </c>
      <c r="AE67" s="43">
        <f>Combined[[#This Row],[Quantity]]*Combined[[#This Row],[cost]]</f>
        <v>402.82</v>
      </c>
      <c r="AF67" s="43">
        <f>Combined[[#This Row],[Total_Amount]]-Combined[[#This Row],[Total_Cost]]</f>
        <v>899.16640000000007</v>
      </c>
      <c r="AG67" s="43" t="str">
        <f>IF(Combined[[#This Row],[Age]]&lt;=25,"18-25",IF(Combined[[#This Row],[Age]]&lt;=35,"26-35",IF(Combined[[#This Row],[Age]]&lt;=45,"36-45",IF(Combined[[#This Row],[Age]]&lt;=55,"46-55","56-64"))))</f>
        <v>36-45</v>
      </c>
      <c r="AH67" s="43">
        <f>IF(Combined[[#This Row],[Total_Amount]]=0,0,Combined[[#This Row],[Profit]]/Combined[[#This Row],[Total_Amount]])</f>
        <v>0.69061120761322858</v>
      </c>
    </row>
    <row r="68" spans="1:34">
      <c r="A68" s="43" t="s">
        <v>1892</v>
      </c>
      <c r="B68" s="46">
        <v>45213</v>
      </c>
      <c r="C68" s="43">
        <f t="shared" si="1"/>
        <v>2023</v>
      </c>
      <c r="D68" s="43" t="str">
        <f>TEXT(Combined[[#This Row],[Order_Date]],"MMM")</f>
        <v>Oct</v>
      </c>
      <c r="E68" s="43" t="s">
        <v>857</v>
      </c>
      <c r="F68" s="43" t="s">
        <v>1702</v>
      </c>
      <c r="G68" s="43" t="s">
        <v>1761</v>
      </c>
      <c r="H68" s="43">
        <v>4</v>
      </c>
      <c r="I68" s="43">
        <v>814.25</v>
      </c>
      <c r="J68" s="45">
        <v>0.18</v>
      </c>
      <c r="K68" s="43" t="s">
        <v>1824</v>
      </c>
      <c r="L68" s="43">
        <v>2670.74</v>
      </c>
      <c r="M68" s="43" t="str">
        <f>VLOOKUP(Combined[[#This Row],[Customer_ID]],Customer[],2,FALSE)</f>
        <v>Tyrone Olson</v>
      </c>
      <c r="N68" s="43">
        <f>VLOOKUP(Combined[[#This Row],[Customer_ID]],Customer[],3,FALSE)</f>
        <v>45</v>
      </c>
      <c r="O68" s="43" t="str">
        <f>VLOOKUP(Combined[[#This Row],[Customer_ID]],Customer[],4,FALSE)</f>
        <v>Female</v>
      </c>
      <c r="P68" s="43" t="str">
        <f>VLOOKUP(Combined[[#This Row],[Customer_ID]],Customer[],5,FALSE)</f>
        <v>Emilytown</v>
      </c>
      <c r="Q68" s="43" t="str">
        <f>VLOOKUP(Combined[[#This Row],[Customer_ID]],Customer[],6,FALSE)</f>
        <v>California</v>
      </c>
      <c r="R68" s="43" t="str">
        <f>VLOOKUP(Combined[[#This Row],[Customer_ID]],Customer[],8,FALSE)</f>
        <v>Silver</v>
      </c>
      <c r="S68" s="43" t="str">
        <f>VLOOKUP(Combined[[#This Row],[Product_ID]],Product[],2,FALSE)</f>
        <v>WiFi Mesh Router</v>
      </c>
      <c r="T68" s="43" t="str">
        <f>VLOOKUP(Combined[[#This Row],[Product_ID]],Product[],3,FALSE)</f>
        <v>Electronics</v>
      </c>
      <c r="U68" s="43" t="str">
        <f>VLOOKUP(Combined[[#This Row],[Product_ID]],Product[],4,FALSE)</f>
        <v>Appliances</v>
      </c>
      <c r="V68" s="43" t="str">
        <f>VLOOKUP(Combined[[#This Row],[Product_ID]],Product[],5,FALSE)</f>
        <v>White, Reeves and Woods</v>
      </c>
      <c r="W68" s="43">
        <f>VLOOKUP(Combined[[#This Row],[Product_ID]],Product[],6,FALSE)</f>
        <v>480.9</v>
      </c>
      <c r="X68" s="43">
        <f>VLOOKUP(Combined[[#This Row],[Product_ID]],Product[],7,FALSE)</f>
        <v>104</v>
      </c>
      <c r="Y68" s="43" t="str">
        <f>_xlfn.XLOOKUP(Combined[[#This Row],[Store_ID]],Store[Store_ID],Store[Store_Name])</f>
        <v>Black-Horn</v>
      </c>
      <c r="Z68" s="43" t="str">
        <f>_xlfn.XLOOKUP(Combined[[#This Row],[Store_ID]],Store[Store_ID],Store[Region])</f>
        <v>South</v>
      </c>
      <c r="AA68" s="43" t="str">
        <f>_xlfn.XLOOKUP(Combined[[#This Row],[Store_ID]],Store[Store_ID],Store[City])</f>
        <v>North Nancyview</v>
      </c>
      <c r="AB68" s="43" t="str">
        <f>_xlfn.XLOOKUP(Combined[[#This Row],[Store_ID]],Store[Store_ID],Store[Store_Type])</f>
        <v>Outlet</v>
      </c>
      <c r="AC68" s="43">
        <f>Combined[[#This Row],[Quantity]]*Combined[[#This Row],[Unit_Price]]</f>
        <v>3257</v>
      </c>
      <c r="AD68" s="43">
        <f>Combined[[#This Row],[Gross_Sales]]*Combined[[#This Row],[Discount]]</f>
        <v>586.26</v>
      </c>
      <c r="AE68" s="43">
        <f>Combined[[#This Row],[Quantity]]*Combined[[#This Row],[cost]]</f>
        <v>1923.6</v>
      </c>
      <c r="AF68" s="43">
        <f>Combined[[#This Row],[Total_Amount]]-Combined[[#This Row],[Total_Cost]]</f>
        <v>747.13999999999987</v>
      </c>
      <c r="AG68" s="43" t="str">
        <f>IF(Combined[[#This Row],[Age]]&lt;=25,"18-25",IF(Combined[[#This Row],[Age]]&lt;=35,"26-35",IF(Combined[[#This Row],[Age]]&lt;=45,"36-45",IF(Combined[[#This Row],[Age]]&lt;=55,"46-55","56-64"))))</f>
        <v>36-45</v>
      </c>
      <c r="AH68" s="43">
        <f>IF(Combined[[#This Row],[Total_Amount]]=0,0,Combined[[#This Row],[Profit]]/Combined[[#This Row],[Total_Amount]])</f>
        <v>0.27975018159760962</v>
      </c>
    </row>
    <row r="69" spans="1:34">
      <c r="A69" s="43" t="s">
        <v>1893</v>
      </c>
      <c r="B69" s="46">
        <v>45255</v>
      </c>
      <c r="C69" s="43">
        <f t="shared" si="1"/>
        <v>2023</v>
      </c>
      <c r="D69" s="43" t="str">
        <f>TEXT(Combined[[#This Row],[Order_Date]],"MMM")</f>
        <v>Nov</v>
      </c>
      <c r="E69" s="43" t="s">
        <v>1487</v>
      </c>
      <c r="F69" s="43" t="s">
        <v>1572</v>
      </c>
      <c r="G69" s="43" t="s">
        <v>1761</v>
      </c>
      <c r="H69" s="43">
        <v>1</v>
      </c>
      <c r="I69" s="43">
        <v>989.17</v>
      </c>
      <c r="J69" s="45">
        <v>0.2</v>
      </c>
      <c r="K69" s="43" t="s">
        <v>1826</v>
      </c>
      <c r="L69" s="43">
        <v>791.33600000000001</v>
      </c>
      <c r="M69" s="43" t="str">
        <f>VLOOKUP(Combined[[#This Row],[Customer_ID]],Customer[],2,FALSE)</f>
        <v>Sarah Smith</v>
      </c>
      <c r="N69" s="43">
        <f>VLOOKUP(Combined[[#This Row],[Customer_ID]],Customer[],3,FALSE)</f>
        <v>48</v>
      </c>
      <c r="O69" s="43" t="str">
        <f>VLOOKUP(Combined[[#This Row],[Customer_ID]],Customer[],4,FALSE)</f>
        <v>Male</v>
      </c>
      <c r="P69" s="43" t="str">
        <f>VLOOKUP(Combined[[#This Row],[Customer_ID]],Customer[],5,FALSE)</f>
        <v>East Rodney</v>
      </c>
      <c r="Q69" s="43" t="str">
        <f>VLOOKUP(Combined[[#This Row],[Customer_ID]],Customer[],6,FALSE)</f>
        <v>Nevada</v>
      </c>
      <c r="R69" s="43" t="str">
        <f>VLOOKUP(Combined[[#This Row],[Customer_ID]],Customer[],8,FALSE)</f>
        <v>Gold</v>
      </c>
      <c r="S69" s="43" t="str">
        <f>VLOOKUP(Combined[[#This Row],[Product_ID]],Product[],2,FALSE)</f>
        <v>Hair Strengthening Shampoo</v>
      </c>
      <c r="T69" s="43" t="str">
        <f>VLOOKUP(Combined[[#This Row],[Product_ID]],Product[],3,FALSE)</f>
        <v>Beauty</v>
      </c>
      <c r="U69" s="43" t="str">
        <f>VLOOKUP(Combined[[#This Row],[Product_ID]],Product[],4,FALSE)</f>
        <v>Haircare</v>
      </c>
      <c r="V69" s="43" t="str">
        <f>VLOOKUP(Combined[[#This Row],[Product_ID]],Product[],5,FALSE)</f>
        <v>Rice LLC</v>
      </c>
      <c r="W69" s="43">
        <f>VLOOKUP(Combined[[#This Row],[Product_ID]],Product[],6,FALSE)</f>
        <v>115.82</v>
      </c>
      <c r="X69" s="43">
        <f>VLOOKUP(Combined[[#This Row],[Product_ID]],Product[],7,FALSE)</f>
        <v>460</v>
      </c>
      <c r="Y69" s="43" t="str">
        <f>_xlfn.XLOOKUP(Combined[[#This Row],[Store_ID]],Store[Store_ID],Store[Store_Name])</f>
        <v>Black-Horn</v>
      </c>
      <c r="Z69" s="43" t="str">
        <f>_xlfn.XLOOKUP(Combined[[#This Row],[Store_ID]],Store[Store_ID],Store[Region])</f>
        <v>South</v>
      </c>
      <c r="AA69" s="43" t="str">
        <f>_xlfn.XLOOKUP(Combined[[#This Row],[Store_ID]],Store[Store_ID],Store[City])</f>
        <v>North Nancyview</v>
      </c>
      <c r="AB69" s="43" t="str">
        <f>_xlfn.XLOOKUP(Combined[[#This Row],[Store_ID]],Store[Store_ID],Store[Store_Type])</f>
        <v>Outlet</v>
      </c>
      <c r="AC69" s="43">
        <f>Combined[[#This Row],[Quantity]]*Combined[[#This Row],[Unit_Price]]</f>
        <v>989.17</v>
      </c>
      <c r="AD69" s="43">
        <f>Combined[[#This Row],[Gross_Sales]]*Combined[[#This Row],[Discount]]</f>
        <v>197.834</v>
      </c>
      <c r="AE69" s="43">
        <f>Combined[[#This Row],[Quantity]]*Combined[[#This Row],[cost]]</f>
        <v>115.82</v>
      </c>
      <c r="AF69" s="43">
        <f>Combined[[#This Row],[Total_Amount]]-Combined[[#This Row],[Total_Cost]]</f>
        <v>675.51600000000008</v>
      </c>
      <c r="AG69" s="43" t="str">
        <f>IF(Combined[[#This Row],[Age]]&lt;=25,"18-25",IF(Combined[[#This Row],[Age]]&lt;=35,"26-35",IF(Combined[[#This Row],[Age]]&lt;=45,"36-45",IF(Combined[[#This Row],[Age]]&lt;=55,"46-55","56-64"))))</f>
        <v>46-55</v>
      </c>
      <c r="AH69" s="43">
        <f>IF(Combined[[#This Row],[Total_Amount]]=0,0,Combined[[#This Row],[Profit]]/Combined[[#This Row],[Total_Amount]])</f>
        <v>0.85363992033725256</v>
      </c>
    </row>
    <row r="70" spans="1:34">
      <c r="A70" s="43" t="s">
        <v>1894</v>
      </c>
      <c r="B70" s="46">
        <v>45270</v>
      </c>
      <c r="C70" s="43">
        <f t="shared" si="1"/>
        <v>2023</v>
      </c>
      <c r="D70" s="43" t="str">
        <f>TEXT(Combined[[#This Row],[Order_Date]],"MMM")</f>
        <v>Dec</v>
      </c>
      <c r="E70" s="43" t="s">
        <v>1163</v>
      </c>
      <c r="F70" s="43" t="s">
        <v>1692</v>
      </c>
      <c r="G70" s="43" t="s">
        <v>1789</v>
      </c>
      <c r="H70" s="43">
        <v>4</v>
      </c>
      <c r="I70" s="43">
        <v>62.48</v>
      </c>
      <c r="J70" s="45">
        <v>0.18</v>
      </c>
      <c r="K70" s="43" t="s">
        <v>1824</v>
      </c>
      <c r="L70" s="43">
        <v>204.93440000000001</v>
      </c>
      <c r="M70" s="43" t="str">
        <f>VLOOKUP(Combined[[#This Row],[Customer_ID]],Customer[],2,FALSE)</f>
        <v>Jacqueline Anthony</v>
      </c>
      <c r="N70" s="43">
        <f>VLOOKUP(Combined[[#This Row],[Customer_ID]],Customer[],3,FALSE)</f>
        <v>28</v>
      </c>
      <c r="O70" s="43" t="str">
        <f>VLOOKUP(Combined[[#This Row],[Customer_ID]],Customer[],4,FALSE)</f>
        <v>Male</v>
      </c>
      <c r="P70" s="43" t="str">
        <f>VLOOKUP(Combined[[#This Row],[Customer_ID]],Customer[],5,FALSE)</f>
        <v>Vincentside</v>
      </c>
      <c r="Q70" s="43" t="str">
        <f>VLOOKUP(Combined[[#This Row],[Customer_ID]],Customer[],6,FALSE)</f>
        <v>Ohio</v>
      </c>
      <c r="R70" s="43" t="str">
        <f>VLOOKUP(Combined[[#This Row],[Customer_ID]],Customer[],8,FALSE)</f>
        <v>Bronze</v>
      </c>
      <c r="S70" s="43" t="str">
        <f>VLOOKUP(Combined[[#This Row],[Product_ID]],Product[],2,FALSE)</f>
        <v>Professional Jump Rope</v>
      </c>
      <c r="T70" s="43" t="str">
        <f>VLOOKUP(Combined[[#This Row],[Product_ID]],Product[],3,FALSE)</f>
        <v>Sports</v>
      </c>
      <c r="U70" s="43" t="str">
        <f>VLOOKUP(Combined[[#This Row],[Product_ID]],Product[],4,FALSE)</f>
        <v>Fitness</v>
      </c>
      <c r="V70" s="43" t="str">
        <f>VLOOKUP(Combined[[#This Row],[Product_ID]],Product[],5,FALSE)</f>
        <v>Davis PLC</v>
      </c>
      <c r="W70" s="43">
        <f>VLOOKUP(Combined[[#This Row],[Product_ID]],Product[],6,FALSE)</f>
        <v>477.61</v>
      </c>
      <c r="X70" s="43">
        <f>VLOOKUP(Combined[[#This Row],[Product_ID]],Product[],7,FALSE)</f>
        <v>300</v>
      </c>
      <c r="Y70" s="43" t="str">
        <f>_xlfn.XLOOKUP(Combined[[#This Row],[Store_ID]],Store[Store_ID],Store[Store_Name])</f>
        <v>Hill, Wagner and Ballard</v>
      </c>
      <c r="Z70" s="43" t="str">
        <f>_xlfn.XLOOKUP(Combined[[#This Row],[Store_ID]],Store[Store_ID],Store[Region])</f>
        <v>East</v>
      </c>
      <c r="AA70" s="43" t="str">
        <f>_xlfn.XLOOKUP(Combined[[#This Row],[Store_ID]],Store[Store_ID],Store[City])</f>
        <v>East Davidville</v>
      </c>
      <c r="AB70" s="43" t="str">
        <f>_xlfn.XLOOKUP(Combined[[#This Row],[Store_ID]],Store[Store_ID],Store[Store_Type])</f>
        <v>Online</v>
      </c>
      <c r="AC70" s="43">
        <f>Combined[[#This Row],[Quantity]]*Combined[[#This Row],[Unit_Price]]</f>
        <v>249.92</v>
      </c>
      <c r="AD70" s="43">
        <f>Combined[[#This Row],[Gross_Sales]]*Combined[[#This Row],[Discount]]</f>
        <v>44.985599999999998</v>
      </c>
      <c r="AE70" s="43">
        <f>Combined[[#This Row],[Quantity]]*Combined[[#This Row],[cost]]</f>
        <v>1910.44</v>
      </c>
      <c r="AF70" s="43">
        <f>Combined[[#This Row],[Total_Amount]]-Combined[[#This Row],[Total_Cost]]</f>
        <v>-1705.5056</v>
      </c>
      <c r="AG70" s="43" t="str">
        <f>IF(Combined[[#This Row],[Age]]&lt;=25,"18-25",IF(Combined[[#This Row],[Age]]&lt;=35,"26-35",IF(Combined[[#This Row],[Age]]&lt;=45,"36-45",IF(Combined[[#This Row],[Age]]&lt;=55,"46-55","56-64"))))</f>
        <v>26-35</v>
      </c>
      <c r="AH70" s="43">
        <f>IF(Combined[[#This Row],[Total_Amount]]=0,0,Combined[[#This Row],[Profit]]/Combined[[#This Row],[Total_Amount]])</f>
        <v>-8.3222026170325716</v>
      </c>
    </row>
    <row r="71" spans="1:34">
      <c r="A71" s="43" t="s">
        <v>1895</v>
      </c>
      <c r="B71" s="46">
        <v>45897</v>
      </c>
      <c r="C71" s="43">
        <f t="shared" si="1"/>
        <v>2025</v>
      </c>
      <c r="D71" s="43" t="str">
        <f>TEXT(Combined[[#This Row],[Order_Date]],"MMM")</f>
        <v>Aug</v>
      </c>
      <c r="E71" s="43" t="s">
        <v>1313</v>
      </c>
      <c r="F71" s="43" t="s">
        <v>1574</v>
      </c>
      <c r="G71" s="43" t="s">
        <v>1804</v>
      </c>
      <c r="H71" s="43">
        <v>4</v>
      </c>
      <c r="I71" s="43">
        <v>561.24</v>
      </c>
      <c r="J71" s="45">
        <v>0.24</v>
      </c>
      <c r="K71" s="43" t="s">
        <v>1824</v>
      </c>
      <c r="L71" s="43">
        <v>1706.1695999999999</v>
      </c>
      <c r="M71" s="43" t="str">
        <f>VLOOKUP(Combined[[#This Row],[Customer_ID]],Customer[],2,FALSE)</f>
        <v>Rebecca Baker</v>
      </c>
      <c r="N71" s="43">
        <f>VLOOKUP(Combined[[#This Row],[Customer_ID]],Customer[],3,FALSE)</f>
        <v>35</v>
      </c>
      <c r="O71" s="43" t="str">
        <f>VLOOKUP(Combined[[#This Row],[Customer_ID]],Customer[],4,FALSE)</f>
        <v>Male</v>
      </c>
      <c r="P71" s="43" t="str">
        <f>VLOOKUP(Combined[[#This Row],[Customer_ID]],Customer[],5,FALSE)</f>
        <v>New Katherine</v>
      </c>
      <c r="Q71" s="43" t="str">
        <f>VLOOKUP(Combined[[#This Row],[Customer_ID]],Customer[],6,FALSE)</f>
        <v>Kansas</v>
      </c>
      <c r="R71" s="43" t="str">
        <f>VLOOKUP(Combined[[#This Row],[Customer_ID]],Customer[],8,FALSE)</f>
        <v>Silver</v>
      </c>
      <c r="S71" s="43" t="str">
        <f>VLOOKUP(Combined[[#This Row],[Product_ID]],Product[],2,FALSE)</f>
        <v>USB-C Fast Charger</v>
      </c>
      <c r="T71" s="43" t="str">
        <f>VLOOKUP(Combined[[#This Row],[Product_ID]],Product[],3,FALSE)</f>
        <v>Electronics</v>
      </c>
      <c r="U71" s="43" t="str">
        <f>VLOOKUP(Combined[[#This Row],[Product_ID]],Product[],4,FALSE)</f>
        <v>Accessories</v>
      </c>
      <c r="V71" s="43" t="str">
        <f>VLOOKUP(Combined[[#This Row],[Product_ID]],Product[],5,FALSE)</f>
        <v>Dawson-Perkins</v>
      </c>
      <c r="W71" s="43">
        <f>VLOOKUP(Combined[[#This Row],[Product_ID]],Product[],6,FALSE)</f>
        <v>242.23</v>
      </c>
      <c r="X71" s="43">
        <f>VLOOKUP(Combined[[#This Row],[Product_ID]],Product[],7,FALSE)</f>
        <v>453</v>
      </c>
      <c r="Y71" s="43" t="str">
        <f>_xlfn.XLOOKUP(Combined[[#This Row],[Store_ID]],Store[Store_ID],Store[Store_Name])</f>
        <v>Frederick-Wright</v>
      </c>
      <c r="Z71" s="43" t="str">
        <f>_xlfn.XLOOKUP(Combined[[#This Row],[Store_ID]],Store[Store_ID],Store[Region])</f>
        <v>West</v>
      </c>
      <c r="AA71" s="43" t="str">
        <f>_xlfn.XLOOKUP(Combined[[#This Row],[Store_ID]],Store[Store_ID],Store[City])</f>
        <v>New Jimmymouth</v>
      </c>
      <c r="AB71" s="43" t="str">
        <f>_xlfn.XLOOKUP(Combined[[#This Row],[Store_ID]],Store[Store_ID],Store[Store_Type])</f>
        <v>Flagship</v>
      </c>
      <c r="AC71" s="43">
        <f>Combined[[#This Row],[Quantity]]*Combined[[#This Row],[Unit_Price]]</f>
        <v>2244.96</v>
      </c>
      <c r="AD71" s="43">
        <f>Combined[[#This Row],[Gross_Sales]]*Combined[[#This Row],[Discount]]</f>
        <v>538.79039999999998</v>
      </c>
      <c r="AE71" s="43">
        <f>Combined[[#This Row],[Quantity]]*Combined[[#This Row],[cost]]</f>
        <v>968.92</v>
      </c>
      <c r="AF71" s="43">
        <f>Combined[[#This Row],[Total_Amount]]-Combined[[#This Row],[Total_Cost]]</f>
        <v>737.24959999999999</v>
      </c>
      <c r="AG71" s="43" t="str">
        <f>IF(Combined[[#This Row],[Age]]&lt;=25,"18-25",IF(Combined[[#This Row],[Age]]&lt;=35,"26-35",IF(Combined[[#This Row],[Age]]&lt;=45,"36-45",IF(Combined[[#This Row],[Age]]&lt;=55,"46-55","56-64"))))</f>
        <v>26-35</v>
      </c>
      <c r="AH71" s="43">
        <f>IF(Combined[[#This Row],[Total_Amount]]=0,0,Combined[[#This Row],[Profit]]/Combined[[#This Row],[Total_Amount]])</f>
        <v>0.43210803896634897</v>
      </c>
    </row>
    <row r="72" spans="1:34">
      <c r="A72" s="43" t="s">
        <v>1896</v>
      </c>
      <c r="B72" s="46">
        <v>45849</v>
      </c>
      <c r="C72" s="43">
        <f t="shared" si="1"/>
        <v>2025</v>
      </c>
      <c r="D72" s="43" t="str">
        <f>TEXT(Combined[[#This Row],[Order_Date]],"MMM")</f>
        <v>Jul</v>
      </c>
      <c r="E72" s="43" t="s">
        <v>218</v>
      </c>
      <c r="F72" s="43" t="s">
        <v>1668</v>
      </c>
      <c r="G72" s="43" t="s">
        <v>1773</v>
      </c>
      <c r="H72" s="43">
        <v>3</v>
      </c>
      <c r="I72" s="43">
        <v>92.24</v>
      </c>
      <c r="J72" s="45">
        <v>0.28000000000000003</v>
      </c>
      <c r="K72" s="43" t="s">
        <v>1829</v>
      </c>
      <c r="L72" s="43">
        <v>199.24</v>
      </c>
      <c r="M72" s="43" t="str">
        <f>VLOOKUP(Combined[[#This Row],[Customer_ID]],Customer[],2,FALSE)</f>
        <v>Cheryl Copeland</v>
      </c>
      <c r="N72" s="43">
        <f>VLOOKUP(Combined[[#This Row],[Customer_ID]],Customer[],3,FALSE)</f>
        <v>51</v>
      </c>
      <c r="O72" s="43" t="str">
        <f>VLOOKUP(Combined[[#This Row],[Customer_ID]],Customer[],4,FALSE)</f>
        <v>Male</v>
      </c>
      <c r="P72" s="43" t="str">
        <f>VLOOKUP(Combined[[#This Row],[Customer_ID]],Customer[],5,FALSE)</f>
        <v>Snowmouth</v>
      </c>
      <c r="Q72" s="43" t="str">
        <f>VLOOKUP(Combined[[#This Row],[Customer_ID]],Customer[],6,FALSE)</f>
        <v>Maryland</v>
      </c>
      <c r="R72" s="43" t="str">
        <f>VLOOKUP(Combined[[#This Row],[Customer_ID]],Customer[],8,FALSE)</f>
        <v>Platinum</v>
      </c>
      <c r="S72" s="43" t="str">
        <f>VLOOKUP(Combined[[#This Row],[Product_ID]],Product[],2,FALSE)</f>
        <v>Luxury Perfume Spray</v>
      </c>
      <c r="T72" s="43" t="str">
        <f>VLOOKUP(Combined[[#This Row],[Product_ID]],Product[],3,FALSE)</f>
        <v>Beauty</v>
      </c>
      <c r="U72" s="43" t="str">
        <f>VLOOKUP(Combined[[#This Row],[Product_ID]],Product[],4,FALSE)</f>
        <v>Fragrance</v>
      </c>
      <c r="V72" s="43" t="str">
        <f>VLOOKUP(Combined[[#This Row],[Product_ID]],Product[],5,FALSE)</f>
        <v>Gibson, Green and Lopez</v>
      </c>
      <c r="W72" s="43">
        <f>VLOOKUP(Combined[[#This Row],[Product_ID]],Product[],6,FALSE)</f>
        <v>482.75</v>
      </c>
      <c r="X72" s="43">
        <f>VLOOKUP(Combined[[#This Row],[Product_ID]],Product[],7,FALSE)</f>
        <v>444</v>
      </c>
      <c r="Y72" s="43" t="str">
        <f>_xlfn.XLOOKUP(Combined[[#This Row],[Store_ID]],Store[Store_ID],Store[Store_Name])</f>
        <v>Gray Ltd</v>
      </c>
      <c r="Z72" s="43" t="str">
        <f>_xlfn.XLOOKUP(Combined[[#This Row],[Store_ID]],Store[Store_ID],Store[Region])</f>
        <v>North</v>
      </c>
      <c r="AA72" s="43" t="str">
        <f>_xlfn.XLOOKUP(Combined[[#This Row],[Store_ID]],Store[Store_ID],Store[City])</f>
        <v>New Michaelchester</v>
      </c>
      <c r="AB72" s="43" t="str">
        <f>_xlfn.XLOOKUP(Combined[[#This Row],[Store_ID]],Store[Store_ID],Store[Store_Type])</f>
        <v>Outlet</v>
      </c>
      <c r="AC72" s="43">
        <f>Combined[[#This Row],[Quantity]]*Combined[[#This Row],[Unit_Price]]</f>
        <v>276.71999999999997</v>
      </c>
      <c r="AD72" s="43">
        <f>Combined[[#This Row],[Gross_Sales]]*Combined[[#This Row],[Discount]]</f>
        <v>77.4816</v>
      </c>
      <c r="AE72" s="43">
        <f>Combined[[#This Row],[Quantity]]*Combined[[#This Row],[cost]]</f>
        <v>1448.25</v>
      </c>
      <c r="AF72" s="43">
        <f>Combined[[#This Row],[Total_Amount]]-Combined[[#This Row],[Total_Cost]]</f>
        <v>-1249.01</v>
      </c>
      <c r="AG72" s="43" t="str">
        <f>IF(Combined[[#This Row],[Age]]&lt;=25,"18-25",IF(Combined[[#This Row],[Age]]&lt;=35,"26-35",IF(Combined[[#This Row],[Age]]&lt;=45,"36-45",IF(Combined[[#This Row],[Age]]&lt;=55,"46-55","56-64"))))</f>
        <v>46-55</v>
      </c>
      <c r="AH72" s="43">
        <f>IF(Combined[[#This Row],[Total_Amount]]=0,0,Combined[[#This Row],[Profit]]/Combined[[#This Row],[Total_Amount]])</f>
        <v>-6.2688717125075284</v>
      </c>
    </row>
    <row r="73" spans="1:34">
      <c r="A73" s="43" t="s">
        <v>1897</v>
      </c>
      <c r="B73" s="46">
        <v>45889</v>
      </c>
      <c r="C73" s="43">
        <f t="shared" si="1"/>
        <v>2025</v>
      </c>
      <c r="D73" s="43" t="str">
        <f>TEXT(Combined[[#This Row],[Order_Date]],"MMM")</f>
        <v>Aug</v>
      </c>
      <c r="E73" s="43" t="s">
        <v>559</v>
      </c>
      <c r="F73" s="43" t="s">
        <v>1692</v>
      </c>
      <c r="G73" s="43" t="s">
        <v>1757</v>
      </c>
      <c r="H73" s="43">
        <v>2</v>
      </c>
      <c r="I73" s="43">
        <v>668.3</v>
      </c>
      <c r="J73" s="45">
        <v>7.0000000000000007E-2</v>
      </c>
      <c r="K73" s="43" t="s">
        <v>1824</v>
      </c>
      <c r="L73" s="43">
        <v>1243.038</v>
      </c>
      <c r="M73" s="43" t="str">
        <f>VLOOKUP(Combined[[#This Row],[Customer_ID]],Customer[],2,FALSE)</f>
        <v>Daniel Contreras</v>
      </c>
      <c r="N73" s="43">
        <f>VLOOKUP(Combined[[#This Row],[Customer_ID]],Customer[],3,FALSE)</f>
        <v>36</v>
      </c>
      <c r="O73" s="43" t="str">
        <f>VLOOKUP(Combined[[#This Row],[Customer_ID]],Customer[],4,FALSE)</f>
        <v>Female</v>
      </c>
      <c r="P73" s="43" t="str">
        <f>VLOOKUP(Combined[[#This Row],[Customer_ID]],Customer[],5,FALSE)</f>
        <v>Robertview</v>
      </c>
      <c r="Q73" s="43" t="str">
        <f>VLOOKUP(Combined[[#This Row],[Customer_ID]],Customer[],6,FALSE)</f>
        <v>Florida</v>
      </c>
      <c r="R73" s="43" t="str">
        <f>VLOOKUP(Combined[[#This Row],[Customer_ID]],Customer[],8,FALSE)</f>
        <v>Platinum</v>
      </c>
      <c r="S73" s="43" t="str">
        <f>VLOOKUP(Combined[[#This Row],[Product_ID]],Product[],2,FALSE)</f>
        <v>Professional Jump Rope</v>
      </c>
      <c r="T73" s="43" t="str">
        <f>VLOOKUP(Combined[[#This Row],[Product_ID]],Product[],3,FALSE)</f>
        <v>Sports</v>
      </c>
      <c r="U73" s="43" t="str">
        <f>VLOOKUP(Combined[[#This Row],[Product_ID]],Product[],4,FALSE)</f>
        <v>Fitness</v>
      </c>
      <c r="V73" s="43" t="str">
        <f>VLOOKUP(Combined[[#This Row],[Product_ID]],Product[],5,FALSE)</f>
        <v>Davis PLC</v>
      </c>
      <c r="W73" s="43">
        <f>VLOOKUP(Combined[[#This Row],[Product_ID]],Product[],6,FALSE)</f>
        <v>477.61</v>
      </c>
      <c r="X73" s="43">
        <f>VLOOKUP(Combined[[#This Row],[Product_ID]],Product[],7,FALSE)</f>
        <v>300</v>
      </c>
      <c r="Y73" s="43" t="str">
        <f>_xlfn.XLOOKUP(Combined[[#This Row],[Store_ID]],Store[Store_ID],Store[Store_Name])</f>
        <v>Martinez, Adkins and Johnson</v>
      </c>
      <c r="Z73" s="43" t="str">
        <f>_xlfn.XLOOKUP(Combined[[#This Row],[Store_ID]],Store[Store_ID],Store[Region])</f>
        <v>North</v>
      </c>
      <c r="AA73" s="43" t="str">
        <f>_xlfn.XLOOKUP(Combined[[#This Row],[Store_ID]],Store[Store_ID],Store[City])</f>
        <v>Danielmouth</v>
      </c>
      <c r="AB73" s="43" t="str">
        <f>_xlfn.XLOOKUP(Combined[[#This Row],[Store_ID]],Store[Store_ID],Store[Store_Type])</f>
        <v>Flagship</v>
      </c>
      <c r="AC73" s="43">
        <f>Combined[[#This Row],[Quantity]]*Combined[[#This Row],[Unit_Price]]</f>
        <v>1336.6</v>
      </c>
      <c r="AD73" s="43">
        <f>Combined[[#This Row],[Gross_Sales]]*Combined[[#This Row],[Discount]]</f>
        <v>93.561999999999998</v>
      </c>
      <c r="AE73" s="43">
        <f>Combined[[#This Row],[Quantity]]*Combined[[#This Row],[cost]]</f>
        <v>955.22</v>
      </c>
      <c r="AF73" s="43">
        <f>Combined[[#This Row],[Total_Amount]]-Combined[[#This Row],[Total_Cost]]</f>
        <v>287.81799999999998</v>
      </c>
      <c r="AG73" s="43" t="str">
        <f>IF(Combined[[#This Row],[Age]]&lt;=25,"18-25",IF(Combined[[#This Row],[Age]]&lt;=35,"26-35",IF(Combined[[#This Row],[Age]]&lt;=45,"36-45",IF(Combined[[#This Row],[Age]]&lt;=55,"46-55","56-64"))))</f>
        <v>36-45</v>
      </c>
      <c r="AH73" s="43">
        <f>IF(Combined[[#This Row],[Total_Amount]]=0,0,Combined[[#This Row],[Profit]]/Combined[[#This Row],[Total_Amount]])</f>
        <v>0.23154400750419535</v>
      </c>
    </row>
    <row r="74" spans="1:34">
      <c r="A74" s="43" t="s">
        <v>1898</v>
      </c>
      <c r="B74" s="46">
        <v>45533</v>
      </c>
      <c r="C74" s="43">
        <f t="shared" si="1"/>
        <v>2024</v>
      </c>
      <c r="D74" s="43" t="str">
        <f>TEXT(Combined[[#This Row],[Order_Date]],"MMM")</f>
        <v>Aug</v>
      </c>
      <c r="E74" s="43" t="s">
        <v>1272</v>
      </c>
      <c r="F74" s="43" t="s">
        <v>1624</v>
      </c>
      <c r="G74" s="43" t="s">
        <v>1773</v>
      </c>
      <c r="H74" s="43">
        <v>1</v>
      </c>
      <c r="I74" s="43">
        <v>553.82000000000005</v>
      </c>
      <c r="J74" s="45">
        <v>0.09</v>
      </c>
      <c r="K74" s="43" t="s">
        <v>1824</v>
      </c>
      <c r="L74" s="43">
        <v>503.97620000000012</v>
      </c>
      <c r="M74" s="43" t="str">
        <f>VLOOKUP(Combined[[#This Row],[Customer_ID]],Customer[],2,FALSE)</f>
        <v>Sarah Smith</v>
      </c>
      <c r="N74" s="43">
        <f>VLOOKUP(Combined[[#This Row],[Customer_ID]],Customer[],3,FALSE)</f>
        <v>55</v>
      </c>
      <c r="O74" s="43" t="str">
        <f>VLOOKUP(Combined[[#This Row],[Customer_ID]],Customer[],4,FALSE)</f>
        <v>Male</v>
      </c>
      <c r="P74" s="43" t="str">
        <f>VLOOKUP(Combined[[#This Row],[Customer_ID]],Customer[],5,FALSE)</f>
        <v>Kathleenport</v>
      </c>
      <c r="Q74" s="43" t="str">
        <f>VLOOKUP(Combined[[#This Row],[Customer_ID]],Customer[],6,FALSE)</f>
        <v>Wyoming</v>
      </c>
      <c r="R74" s="43" t="str">
        <f>VLOOKUP(Combined[[#This Row],[Customer_ID]],Customer[],8,FALSE)</f>
        <v>Gold</v>
      </c>
      <c r="S74" s="43" t="str">
        <f>VLOOKUP(Combined[[#This Row],[Product_ID]],Product[],2,FALSE)</f>
        <v>Sports Water Hydration Pack</v>
      </c>
      <c r="T74" s="43" t="str">
        <f>VLOOKUP(Combined[[#This Row],[Product_ID]],Product[],3,FALSE)</f>
        <v>Sports</v>
      </c>
      <c r="U74" s="43" t="str">
        <f>VLOOKUP(Combined[[#This Row],[Product_ID]],Product[],4,FALSE)</f>
        <v>Outdoor</v>
      </c>
      <c r="V74" s="43" t="str">
        <f>VLOOKUP(Combined[[#This Row],[Product_ID]],Product[],5,FALSE)</f>
        <v>Sims-Smith</v>
      </c>
      <c r="W74" s="43">
        <f>VLOOKUP(Combined[[#This Row],[Product_ID]],Product[],6,FALSE)</f>
        <v>135.61000000000001</v>
      </c>
      <c r="X74" s="43">
        <f>VLOOKUP(Combined[[#This Row],[Product_ID]],Product[],7,FALSE)</f>
        <v>394</v>
      </c>
      <c r="Y74" s="43" t="str">
        <f>_xlfn.XLOOKUP(Combined[[#This Row],[Store_ID]],Store[Store_ID],Store[Store_Name])</f>
        <v>Gray Ltd</v>
      </c>
      <c r="Z74" s="43" t="str">
        <f>_xlfn.XLOOKUP(Combined[[#This Row],[Store_ID]],Store[Store_ID],Store[Region])</f>
        <v>North</v>
      </c>
      <c r="AA74" s="43" t="str">
        <f>_xlfn.XLOOKUP(Combined[[#This Row],[Store_ID]],Store[Store_ID],Store[City])</f>
        <v>New Michaelchester</v>
      </c>
      <c r="AB74" s="43" t="str">
        <f>_xlfn.XLOOKUP(Combined[[#This Row],[Store_ID]],Store[Store_ID],Store[Store_Type])</f>
        <v>Outlet</v>
      </c>
      <c r="AC74" s="43">
        <f>Combined[[#This Row],[Quantity]]*Combined[[#This Row],[Unit_Price]]</f>
        <v>553.82000000000005</v>
      </c>
      <c r="AD74" s="43">
        <f>Combined[[#This Row],[Gross_Sales]]*Combined[[#This Row],[Discount]]</f>
        <v>49.843800000000002</v>
      </c>
      <c r="AE74" s="43">
        <f>Combined[[#This Row],[Quantity]]*Combined[[#This Row],[cost]]</f>
        <v>135.61000000000001</v>
      </c>
      <c r="AF74" s="43">
        <f>Combined[[#This Row],[Total_Amount]]-Combined[[#This Row],[Total_Cost]]</f>
        <v>368.36620000000011</v>
      </c>
      <c r="AG74" s="43" t="str">
        <f>IF(Combined[[#This Row],[Age]]&lt;=25,"18-25",IF(Combined[[#This Row],[Age]]&lt;=35,"26-35",IF(Combined[[#This Row],[Age]]&lt;=45,"36-45",IF(Combined[[#This Row],[Age]]&lt;=55,"46-55","56-64"))))</f>
        <v>46-55</v>
      </c>
      <c r="AH74" s="43">
        <f>IF(Combined[[#This Row],[Total_Amount]]=0,0,Combined[[#This Row],[Profit]]/Combined[[#This Row],[Total_Amount]])</f>
        <v>0.73091983311910369</v>
      </c>
    </row>
    <row r="75" spans="1:34">
      <c r="A75" s="43" t="s">
        <v>1899</v>
      </c>
      <c r="B75" s="46">
        <v>45626</v>
      </c>
      <c r="C75" s="43">
        <f t="shared" si="1"/>
        <v>2024</v>
      </c>
      <c r="D75" s="43" t="str">
        <f>TEXT(Combined[[#This Row],[Order_Date]],"MMM")</f>
        <v>Nov</v>
      </c>
      <c r="E75" s="43" t="s">
        <v>147</v>
      </c>
      <c r="F75" s="43" t="s">
        <v>1638</v>
      </c>
      <c r="G75" s="43" t="s">
        <v>1792</v>
      </c>
      <c r="H75" s="43">
        <v>2</v>
      </c>
      <c r="I75" s="43">
        <v>556.42999999999995</v>
      </c>
      <c r="J75" s="45">
        <v>0.13</v>
      </c>
      <c r="K75" s="43" t="s">
        <v>1824</v>
      </c>
      <c r="L75" s="43">
        <v>968.18819999999994</v>
      </c>
      <c r="M75" s="43" t="str">
        <f>VLOOKUP(Combined[[#This Row],[Customer_ID]],Customer[],2,FALSE)</f>
        <v>Christopher Carter</v>
      </c>
      <c r="N75" s="43">
        <f>VLOOKUP(Combined[[#This Row],[Customer_ID]],Customer[],3,FALSE)</f>
        <v>27</v>
      </c>
      <c r="O75" s="43" t="str">
        <f>VLOOKUP(Combined[[#This Row],[Customer_ID]],Customer[],4,FALSE)</f>
        <v>Female</v>
      </c>
      <c r="P75" s="43" t="str">
        <f>VLOOKUP(Combined[[#This Row],[Customer_ID]],Customer[],5,FALSE)</f>
        <v>Brendastad</v>
      </c>
      <c r="Q75" s="43" t="str">
        <f>VLOOKUP(Combined[[#This Row],[Customer_ID]],Customer[],6,FALSE)</f>
        <v>South Dakota</v>
      </c>
      <c r="R75" s="43" t="str">
        <f>VLOOKUP(Combined[[#This Row],[Customer_ID]],Customer[],8,FALSE)</f>
        <v>Platinum</v>
      </c>
      <c r="S75" s="43" t="str">
        <f>VLOOKUP(Combined[[#This Row],[Product_ID]],Product[],2,FALSE)</f>
        <v>High-Grip Football</v>
      </c>
      <c r="T75" s="43" t="str">
        <f>VLOOKUP(Combined[[#This Row],[Product_ID]],Product[],3,FALSE)</f>
        <v>Sports</v>
      </c>
      <c r="U75" s="43" t="str">
        <f>VLOOKUP(Combined[[#This Row],[Product_ID]],Product[],4,FALSE)</f>
        <v>Team Sports</v>
      </c>
      <c r="V75" s="43" t="str">
        <f>VLOOKUP(Combined[[#This Row],[Product_ID]],Product[],5,FALSE)</f>
        <v>Bridges, Banks and Cummings</v>
      </c>
      <c r="W75" s="43">
        <f>VLOOKUP(Combined[[#This Row],[Product_ID]],Product[],6,FALSE)</f>
        <v>318.91000000000003</v>
      </c>
      <c r="X75" s="43">
        <f>VLOOKUP(Combined[[#This Row],[Product_ID]],Product[],7,FALSE)</f>
        <v>114</v>
      </c>
      <c r="Y75" s="43" t="str">
        <f>_xlfn.XLOOKUP(Combined[[#This Row],[Store_ID]],Store[Store_ID],Store[Store_Name])</f>
        <v>Aguirre-Keller</v>
      </c>
      <c r="Z75" s="43" t="str">
        <f>_xlfn.XLOOKUP(Combined[[#This Row],[Store_ID]],Store[Store_ID],Store[Region])</f>
        <v>South</v>
      </c>
      <c r="AA75" s="43" t="str">
        <f>_xlfn.XLOOKUP(Combined[[#This Row],[Store_ID]],Store[Store_ID],Store[City])</f>
        <v>Lake Michael</v>
      </c>
      <c r="AB75" s="43" t="str">
        <f>_xlfn.XLOOKUP(Combined[[#This Row],[Store_ID]],Store[Store_ID],Store[Store_Type])</f>
        <v>Online</v>
      </c>
      <c r="AC75" s="43">
        <f>Combined[[#This Row],[Quantity]]*Combined[[#This Row],[Unit_Price]]</f>
        <v>1112.8599999999999</v>
      </c>
      <c r="AD75" s="43">
        <f>Combined[[#This Row],[Gross_Sales]]*Combined[[#This Row],[Discount]]</f>
        <v>144.67179999999999</v>
      </c>
      <c r="AE75" s="43">
        <f>Combined[[#This Row],[Quantity]]*Combined[[#This Row],[cost]]</f>
        <v>637.82000000000005</v>
      </c>
      <c r="AF75" s="43">
        <f>Combined[[#This Row],[Total_Amount]]-Combined[[#This Row],[Total_Cost]]</f>
        <v>330.36819999999989</v>
      </c>
      <c r="AG75" s="43" t="str">
        <f>IF(Combined[[#This Row],[Age]]&lt;=25,"18-25",IF(Combined[[#This Row],[Age]]&lt;=35,"26-35",IF(Combined[[#This Row],[Age]]&lt;=45,"36-45",IF(Combined[[#This Row],[Age]]&lt;=55,"46-55","56-64"))))</f>
        <v>26-35</v>
      </c>
      <c r="AH75" s="43">
        <f>IF(Combined[[#This Row],[Total_Amount]]=0,0,Combined[[#This Row],[Profit]]/Combined[[#This Row],[Total_Amount]])</f>
        <v>0.34122312170299113</v>
      </c>
    </row>
    <row r="76" spans="1:34">
      <c r="A76" s="43" t="s">
        <v>1900</v>
      </c>
      <c r="B76" s="46">
        <v>45942</v>
      </c>
      <c r="C76" s="43">
        <f t="shared" si="1"/>
        <v>2025</v>
      </c>
      <c r="D76" s="43" t="str">
        <f>TEXT(Combined[[#This Row],[Order_Date]],"MMM")</f>
        <v>Oct</v>
      </c>
      <c r="E76" s="43" t="s">
        <v>869</v>
      </c>
      <c r="F76" s="43" t="s">
        <v>1588</v>
      </c>
      <c r="G76" s="43" t="s">
        <v>1782</v>
      </c>
      <c r="H76" s="43">
        <v>1</v>
      </c>
      <c r="I76" s="43">
        <v>184.98</v>
      </c>
      <c r="J76" s="45">
        <v>0.1</v>
      </c>
      <c r="K76" s="43" t="s">
        <v>1829</v>
      </c>
      <c r="L76" s="43">
        <v>166.482</v>
      </c>
      <c r="M76" s="43" t="str">
        <f>VLOOKUP(Combined[[#This Row],[Customer_ID]],Customer[],2,FALSE)</f>
        <v>Samantha Robinson</v>
      </c>
      <c r="N76" s="43">
        <f>VLOOKUP(Combined[[#This Row],[Customer_ID]],Customer[],3,FALSE)</f>
        <v>23</v>
      </c>
      <c r="O76" s="43" t="str">
        <f>VLOOKUP(Combined[[#This Row],[Customer_ID]],Customer[],4,FALSE)</f>
        <v>Male</v>
      </c>
      <c r="P76" s="43" t="str">
        <f>VLOOKUP(Combined[[#This Row],[Customer_ID]],Customer[],5,FALSE)</f>
        <v>North Roy</v>
      </c>
      <c r="Q76" s="43" t="str">
        <f>VLOOKUP(Combined[[#This Row],[Customer_ID]],Customer[],6,FALSE)</f>
        <v>Mississippi</v>
      </c>
      <c r="R76" s="43" t="str">
        <f>VLOOKUP(Combined[[#This Row],[Customer_ID]],Customer[],8,FALSE)</f>
        <v>Bronze</v>
      </c>
      <c r="S76" s="43" t="str">
        <f>VLOOKUP(Combined[[#This Row],[Product_ID]],Product[],2,FALSE)</f>
        <v>Outdoor Sports Water Bottle</v>
      </c>
      <c r="T76" s="43" t="str">
        <f>VLOOKUP(Combined[[#This Row],[Product_ID]],Product[],3,FALSE)</f>
        <v>Sports</v>
      </c>
      <c r="U76" s="43" t="str">
        <f>VLOOKUP(Combined[[#This Row],[Product_ID]],Product[],4,FALSE)</f>
        <v>Accessories</v>
      </c>
      <c r="V76" s="43" t="str">
        <f>VLOOKUP(Combined[[#This Row],[Product_ID]],Product[],5,FALSE)</f>
        <v>Soto-Ellis</v>
      </c>
      <c r="W76" s="43">
        <f>VLOOKUP(Combined[[#This Row],[Product_ID]],Product[],6,FALSE)</f>
        <v>131.51</v>
      </c>
      <c r="X76" s="43">
        <f>VLOOKUP(Combined[[#This Row],[Product_ID]],Product[],7,FALSE)</f>
        <v>199.2</v>
      </c>
      <c r="Y76" s="43" t="str">
        <f>_xlfn.XLOOKUP(Combined[[#This Row],[Store_ID]],Store[Store_ID],Store[Store_Name])</f>
        <v>Bean, Jones and Park</v>
      </c>
      <c r="Z76" s="43" t="str">
        <f>_xlfn.XLOOKUP(Combined[[#This Row],[Store_ID]],Store[Store_ID],Store[Region])</f>
        <v>West</v>
      </c>
      <c r="AA76" s="43" t="str">
        <f>_xlfn.XLOOKUP(Combined[[#This Row],[Store_ID]],Store[Store_ID],Store[City])</f>
        <v>Thompsonborough</v>
      </c>
      <c r="AB76" s="43" t="str">
        <f>_xlfn.XLOOKUP(Combined[[#This Row],[Store_ID]],Store[Store_ID],Store[Store_Type])</f>
        <v>Online</v>
      </c>
      <c r="AC76" s="43">
        <f>Combined[[#This Row],[Quantity]]*Combined[[#This Row],[Unit_Price]]</f>
        <v>184.98</v>
      </c>
      <c r="AD76" s="43">
        <f>Combined[[#This Row],[Gross_Sales]]*Combined[[#This Row],[Discount]]</f>
        <v>18.498000000000001</v>
      </c>
      <c r="AE76" s="43">
        <f>Combined[[#This Row],[Quantity]]*Combined[[#This Row],[cost]]</f>
        <v>131.51</v>
      </c>
      <c r="AF76" s="43">
        <f>Combined[[#This Row],[Total_Amount]]-Combined[[#This Row],[Total_Cost]]</f>
        <v>34.972000000000008</v>
      </c>
      <c r="AG76" s="43" t="str">
        <f>IF(Combined[[#This Row],[Age]]&lt;=25,"18-25",IF(Combined[[#This Row],[Age]]&lt;=35,"26-35",IF(Combined[[#This Row],[Age]]&lt;=45,"36-45",IF(Combined[[#This Row],[Age]]&lt;=55,"46-55","56-64"))))</f>
        <v>18-25</v>
      </c>
      <c r="AH76" s="43">
        <f>IF(Combined[[#This Row],[Total_Amount]]=0,0,Combined[[#This Row],[Profit]]/Combined[[#This Row],[Total_Amount]])</f>
        <v>0.21006475174493344</v>
      </c>
    </row>
    <row r="77" spans="1:34">
      <c r="A77" s="43" t="s">
        <v>1901</v>
      </c>
      <c r="B77" s="46">
        <v>45500</v>
      </c>
      <c r="C77" s="43">
        <f t="shared" si="1"/>
        <v>2024</v>
      </c>
      <c r="D77" s="43" t="str">
        <f>TEXT(Combined[[#This Row],[Order_Date]],"MMM")</f>
        <v>Jul</v>
      </c>
      <c r="E77" s="43" t="s">
        <v>141</v>
      </c>
      <c r="F77" s="43" t="s">
        <v>1742</v>
      </c>
      <c r="G77" s="43" t="s">
        <v>1794</v>
      </c>
      <c r="H77" s="43">
        <v>4</v>
      </c>
      <c r="I77" s="43">
        <v>700.18</v>
      </c>
      <c r="J77" s="45">
        <v>0.23</v>
      </c>
      <c r="K77" s="43" t="s">
        <v>1824</v>
      </c>
      <c r="L77" s="43">
        <v>2156.5544</v>
      </c>
      <c r="M77" s="43" t="str">
        <f>VLOOKUP(Combined[[#This Row],[Customer_ID]],Customer[],2,FALSE)</f>
        <v>Rachel Myers</v>
      </c>
      <c r="N77" s="43">
        <f>VLOOKUP(Combined[[#This Row],[Customer_ID]],Customer[],3,FALSE)</f>
        <v>52</v>
      </c>
      <c r="O77" s="43" t="str">
        <f>VLOOKUP(Combined[[#This Row],[Customer_ID]],Customer[],4,FALSE)</f>
        <v>Male</v>
      </c>
      <c r="P77" s="43" t="str">
        <f>VLOOKUP(Combined[[#This Row],[Customer_ID]],Customer[],5,FALSE)</f>
        <v>Robertberg</v>
      </c>
      <c r="Q77" s="43" t="str">
        <f>VLOOKUP(Combined[[#This Row],[Customer_ID]],Customer[],6,FALSE)</f>
        <v>North Dakota</v>
      </c>
      <c r="R77" s="43" t="str">
        <f>VLOOKUP(Combined[[#This Row],[Customer_ID]],Customer[],8,FALSE)</f>
        <v>Silver</v>
      </c>
      <c r="S77" s="43" t="str">
        <f>VLOOKUP(Combined[[#This Row],[Product_ID]],Product[],2,FALSE)</f>
        <v>Cricket Bat</v>
      </c>
      <c r="T77" s="43" t="str">
        <f>VLOOKUP(Combined[[#This Row],[Product_ID]],Product[],3,FALSE)</f>
        <v>Sports</v>
      </c>
      <c r="U77" s="43" t="str">
        <f>VLOOKUP(Combined[[#This Row],[Product_ID]],Product[],4,FALSE)</f>
        <v>Team Sports</v>
      </c>
      <c r="V77" s="43" t="str">
        <f>VLOOKUP(Combined[[#This Row],[Product_ID]],Product[],5,FALSE)</f>
        <v>Khan LLC</v>
      </c>
      <c r="W77" s="43">
        <f>VLOOKUP(Combined[[#This Row],[Product_ID]],Product[],6,FALSE)</f>
        <v>245.98</v>
      </c>
      <c r="X77" s="43">
        <f>VLOOKUP(Combined[[#This Row],[Product_ID]],Product[],7,FALSE)</f>
        <v>471</v>
      </c>
      <c r="Y77" s="43" t="str">
        <f>_xlfn.XLOOKUP(Combined[[#This Row],[Store_ID]],Store[Store_ID],Store[Store_Name])</f>
        <v>Thomas, Bridges and Harris</v>
      </c>
      <c r="Z77" s="43" t="str">
        <f>_xlfn.XLOOKUP(Combined[[#This Row],[Store_ID]],Store[Store_ID],Store[Region])</f>
        <v>North</v>
      </c>
      <c r="AA77" s="43" t="str">
        <f>_xlfn.XLOOKUP(Combined[[#This Row],[Store_ID]],Store[Store_ID],Store[City])</f>
        <v>Sabrinatown</v>
      </c>
      <c r="AB77" s="43" t="str">
        <f>_xlfn.XLOOKUP(Combined[[#This Row],[Store_ID]],Store[Store_ID],Store[Store_Type])</f>
        <v>Online</v>
      </c>
      <c r="AC77" s="43">
        <f>Combined[[#This Row],[Quantity]]*Combined[[#This Row],[Unit_Price]]</f>
        <v>2800.72</v>
      </c>
      <c r="AD77" s="43">
        <f>Combined[[#This Row],[Gross_Sales]]*Combined[[#This Row],[Discount]]</f>
        <v>644.16559999999993</v>
      </c>
      <c r="AE77" s="43">
        <f>Combined[[#This Row],[Quantity]]*Combined[[#This Row],[cost]]</f>
        <v>983.92</v>
      </c>
      <c r="AF77" s="43">
        <f>Combined[[#This Row],[Total_Amount]]-Combined[[#This Row],[Total_Cost]]</f>
        <v>1172.6343999999999</v>
      </c>
      <c r="AG77" s="43" t="str">
        <f>IF(Combined[[#This Row],[Age]]&lt;=25,"18-25",IF(Combined[[#This Row],[Age]]&lt;=35,"26-35",IF(Combined[[#This Row],[Age]]&lt;=45,"36-45",IF(Combined[[#This Row],[Age]]&lt;=55,"46-55","56-64"))))</f>
        <v>46-55</v>
      </c>
      <c r="AH77" s="43">
        <f>IF(Combined[[#This Row],[Total_Amount]]=0,0,Combined[[#This Row],[Profit]]/Combined[[#This Row],[Total_Amount]])</f>
        <v>0.54375368411759051</v>
      </c>
    </row>
    <row r="78" spans="1:34">
      <c r="A78" s="43" t="s">
        <v>1902</v>
      </c>
      <c r="B78" s="46">
        <v>45285</v>
      </c>
      <c r="C78" s="43">
        <f t="shared" si="1"/>
        <v>2023</v>
      </c>
      <c r="D78" s="43" t="str">
        <f>TEXT(Combined[[#This Row],[Order_Date]],"MMM")</f>
        <v>Dec</v>
      </c>
      <c r="E78" s="43" t="s">
        <v>85</v>
      </c>
      <c r="F78" s="43" t="s">
        <v>1700</v>
      </c>
      <c r="G78" s="43" t="s">
        <v>1789</v>
      </c>
      <c r="H78" s="43">
        <v>2</v>
      </c>
      <c r="I78" s="43">
        <v>686.31</v>
      </c>
      <c r="J78" s="45">
        <v>0.25</v>
      </c>
      <c r="K78" s="43" t="s">
        <v>1824</v>
      </c>
      <c r="L78" s="43">
        <v>1029.4649999999999</v>
      </c>
      <c r="M78" s="43" t="str">
        <f>VLOOKUP(Combined[[#This Row],[Customer_ID]],Customer[],2,FALSE)</f>
        <v>Michael Torres</v>
      </c>
      <c r="N78" s="43">
        <f>VLOOKUP(Combined[[#This Row],[Customer_ID]],Customer[],3,FALSE)</f>
        <v>46</v>
      </c>
      <c r="O78" s="43" t="str">
        <f>VLOOKUP(Combined[[#This Row],[Customer_ID]],Customer[],4,FALSE)</f>
        <v>Female</v>
      </c>
      <c r="P78" s="43" t="str">
        <f>VLOOKUP(Combined[[#This Row],[Customer_ID]],Customer[],5,FALSE)</f>
        <v>Gonzalezfort</v>
      </c>
      <c r="Q78" s="43" t="str">
        <f>VLOOKUP(Combined[[#This Row],[Customer_ID]],Customer[],6,FALSE)</f>
        <v>New Jersey</v>
      </c>
      <c r="R78" s="43" t="str">
        <f>VLOOKUP(Combined[[#This Row],[Customer_ID]],Customer[],8,FALSE)</f>
        <v>Platinum</v>
      </c>
      <c r="S78" s="43" t="str">
        <f>VLOOKUP(Combined[[#This Row],[Product_ID]],Product[],2,FALSE)</f>
        <v>Wireless Mouse</v>
      </c>
      <c r="T78" s="43" t="str">
        <f>VLOOKUP(Combined[[#This Row],[Product_ID]],Product[],3,FALSE)</f>
        <v>Electronics</v>
      </c>
      <c r="U78" s="43" t="str">
        <f>VLOOKUP(Combined[[#This Row],[Product_ID]],Product[],4,FALSE)</f>
        <v>Computer</v>
      </c>
      <c r="V78" s="43" t="str">
        <f>VLOOKUP(Combined[[#This Row],[Product_ID]],Product[],5,FALSE)</f>
        <v>Larson Ltd</v>
      </c>
      <c r="W78" s="43">
        <f>VLOOKUP(Combined[[#This Row],[Product_ID]],Product[],6,FALSE)</f>
        <v>392.89</v>
      </c>
      <c r="X78" s="43">
        <f>VLOOKUP(Combined[[#This Row],[Product_ID]],Product[],7,FALSE)</f>
        <v>320</v>
      </c>
      <c r="Y78" s="43" t="str">
        <f>_xlfn.XLOOKUP(Combined[[#This Row],[Store_ID]],Store[Store_ID],Store[Store_Name])</f>
        <v>Hill, Wagner and Ballard</v>
      </c>
      <c r="Z78" s="43" t="str">
        <f>_xlfn.XLOOKUP(Combined[[#This Row],[Store_ID]],Store[Store_ID],Store[Region])</f>
        <v>East</v>
      </c>
      <c r="AA78" s="43" t="str">
        <f>_xlfn.XLOOKUP(Combined[[#This Row],[Store_ID]],Store[Store_ID],Store[City])</f>
        <v>East Davidville</v>
      </c>
      <c r="AB78" s="43" t="str">
        <f>_xlfn.XLOOKUP(Combined[[#This Row],[Store_ID]],Store[Store_ID],Store[Store_Type])</f>
        <v>Online</v>
      </c>
      <c r="AC78" s="43">
        <f>Combined[[#This Row],[Quantity]]*Combined[[#This Row],[Unit_Price]]</f>
        <v>1372.62</v>
      </c>
      <c r="AD78" s="43">
        <f>Combined[[#This Row],[Gross_Sales]]*Combined[[#This Row],[Discount]]</f>
        <v>343.15499999999997</v>
      </c>
      <c r="AE78" s="43">
        <f>Combined[[#This Row],[Quantity]]*Combined[[#This Row],[cost]]</f>
        <v>785.78</v>
      </c>
      <c r="AF78" s="43">
        <f>Combined[[#This Row],[Total_Amount]]-Combined[[#This Row],[Total_Cost]]</f>
        <v>243.68499999999995</v>
      </c>
      <c r="AG78" s="43" t="str">
        <f>IF(Combined[[#This Row],[Age]]&lt;=25,"18-25",IF(Combined[[#This Row],[Age]]&lt;=35,"26-35",IF(Combined[[#This Row],[Age]]&lt;=45,"36-45",IF(Combined[[#This Row],[Age]]&lt;=55,"46-55","56-64"))))</f>
        <v>46-55</v>
      </c>
      <c r="AH78" s="43">
        <f>IF(Combined[[#This Row],[Total_Amount]]=0,0,Combined[[#This Row],[Profit]]/Combined[[#This Row],[Total_Amount]])</f>
        <v>0.23671033012292789</v>
      </c>
    </row>
    <row r="79" spans="1:34">
      <c r="A79" s="43" t="s">
        <v>1903</v>
      </c>
      <c r="B79" s="46">
        <v>45800</v>
      </c>
      <c r="C79" s="43">
        <f t="shared" si="1"/>
        <v>2025</v>
      </c>
      <c r="D79" s="43" t="str">
        <f>TEXT(Combined[[#This Row],[Order_Date]],"MMM")</f>
        <v>May</v>
      </c>
      <c r="E79" s="43" t="s">
        <v>40</v>
      </c>
      <c r="F79" s="43" t="s">
        <v>1682</v>
      </c>
      <c r="G79" s="43" t="s">
        <v>1801</v>
      </c>
      <c r="H79" s="43">
        <v>1</v>
      </c>
      <c r="I79" s="43">
        <v>687.82</v>
      </c>
      <c r="J79" s="45">
        <v>0.27</v>
      </c>
      <c r="K79" s="43" t="s">
        <v>1829</v>
      </c>
      <c r="L79" s="43">
        <v>502.10860000000002</v>
      </c>
      <c r="M79" s="43" t="str">
        <f>VLOOKUP(Combined[[#This Row],[Customer_ID]],Customer[],2,FALSE)</f>
        <v>Daniel Boyd</v>
      </c>
      <c r="N79" s="43">
        <f>VLOOKUP(Combined[[#This Row],[Customer_ID]],Customer[],3,FALSE)</f>
        <v>29</v>
      </c>
      <c r="O79" s="43" t="str">
        <f>VLOOKUP(Combined[[#This Row],[Customer_ID]],Customer[],4,FALSE)</f>
        <v>Female</v>
      </c>
      <c r="P79" s="43" t="str">
        <f>VLOOKUP(Combined[[#This Row],[Customer_ID]],Customer[],5,FALSE)</f>
        <v>West Pamelafurt</v>
      </c>
      <c r="Q79" s="43" t="str">
        <f>VLOOKUP(Combined[[#This Row],[Customer_ID]],Customer[],6,FALSE)</f>
        <v>West Virginia</v>
      </c>
      <c r="R79" s="43" t="str">
        <f>VLOOKUP(Combined[[#This Row],[Customer_ID]],Customer[],8,FALSE)</f>
        <v>Bronze</v>
      </c>
      <c r="S79" s="43" t="str">
        <f>VLOOKUP(Combined[[#This Row],[Product_ID]],Product[],2,FALSE)</f>
        <v>Smart LED Light Strip</v>
      </c>
      <c r="T79" s="43" t="str">
        <f>VLOOKUP(Combined[[#This Row],[Product_ID]],Product[],3,FALSE)</f>
        <v>Electronics</v>
      </c>
      <c r="U79" s="43" t="str">
        <f>VLOOKUP(Combined[[#This Row],[Product_ID]],Product[],4,FALSE)</f>
        <v>Accessories</v>
      </c>
      <c r="V79" s="43" t="str">
        <f>VLOOKUP(Combined[[#This Row],[Product_ID]],Product[],5,FALSE)</f>
        <v>Flores-Davis</v>
      </c>
      <c r="W79" s="43">
        <f>VLOOKUP(Combined[[#This Row],[Product_ID]],Product[],6,FALSE)</f>
        <v>349.17</v>
      </c>
      <c r="X79" s="43">
        <f>VLOOKUP(Combined[[#This Row],[Product_ID]],Product[],7,FALSE)</f>
        <v>476</v>
      </c>
      <c r="Y79" s="43" t="str">
        <f>_xlfn.XLOOKUP(Combined[[#This Row],[Store_ID]],Store[Store_ID],Store[Store_Name])</f>
        <v>Shelton PLC</v>
      </c>
      <c r="Z79" s="43" t="str">
        <f>_xlfn.XLOOKUP(Combined[[#This Row],[Store_ID]],Store[Store_ID],Store[Region])</f>
        <v>North</v>
      </c>
      <c r="AA79" s="43" t="str">
        <f>_xlfn.XLOOKUP(Combined[[#This Row],[Store_ID]],Store[Store_ID],Store[City])</f>
        <v>East Jenniferstad</v>
      </c>
      <c r="AB79" s="43" t="str">
        <f>_xlfn.XLOOKUP(Combined[[#This Row],[Store_ID]],Store[Store_ID],Store[Store_Type])</f>
        <v>Flagship</v>
      </c>
      <c r="AC79" s="43">
        <f>Combined[[#This Row],[Quantity]]*Combined[[#This Row],[Unit_Price]]</f>
        <v>687.82</v>
      </c>
      <c r="AD79" s="43">
        <f>Combined[[#This Row],[Gross_Sales]]*Combined[[#This Row],[Discount]]</f>
        <v>185.71140000000003</v>
      </c>
      <c r="AE79" s="43">
        <f>Combined[[#This Row],[Quantity]]*Combined[[#This Row],[cost]]</f>
        <v>349.17</v>
      </c>
      <c r="AF79" s="43">
        <f>Combined[[#This Row],[Total_Amount]]-Combined[[#This Row],[Total_Cost]]</f>
        <v>152.93860000000001</v>
      </c>
      <c r="AG79" s="43" t="str">
        <f>IF(Combined[[#This Row],[Age]]&lt;=25,"18-25",IF(Combined[[#This Row],[Age]]&lt;=35,"26-35",IF(Combined[[#This Row],[Age]]&lt;=45,"36-45",IF(Combined[[#This Row],[Age]]&lt;=55,"46-55","56-64"))))</f>
        <v>26-35</v>
      </c>
      <c r="AH79" s="43">
        <f>IF(Combined[[#This Row],[Total_Amount]]=0,0,Combined[[#This Row],[Profit]]/Combined[[#This Row],[Total_Amount]])</f>
        <v>0.30459267178455018</v>
      </c>
    </row>
    <row r="80" spans="1:34">
      <c r="A80" s="43" t="s">
        <v>1904</v>
      </c>
      <c r="B80" s="46">
        <v>45609</v>
      </c>
      <c r="C80" s="43">
        <f t="shared" si="1"/>
        <v>2024</v>
      </c>
      <c r="D80" s="43" t="str">
        <f>TEXT(Combined[[#This Row],[Order_Date]],"MMM")</f>
        <v>Nov</v>
      </c>
      <c r="E80" s="43" t="s">
        <v>716</v>
      </c>
      <c r="F80" s="43" t="s">
        <v>1714</v>
      </c>
      <c r="G80" s="43" t="s">
        <v>1782</v>
      </c>
      <c r="H80" s="43">
        <v>2</v>
      </c>
      <c r="I80" s="43">
        <v>900.55</v>
      </c>
      <c r="J80" s="45">
        <v>0.16</v>
      </c>
      <c r="K80" s="43" t="s">
        <v>1824</v>
      </c>
      <c r="L80" s="43">
        <v>1512.924</v>
      </c>
      <c r="M80" s="43" t="str">
        <f>VLOOKUP(Combined[[#This Row],[Customer_ID]],Customer[],2,FALSE)</f>
        <v>Lisa Young</v>
      </c>
      <c r="N80" s="43">
        <f>VLOOKUP(Combined[[#This Row],[Customer_ID]],Customer[],3,FALSE)</f>
        <v>38</v>
      </c>
      <c r="O80" s="43" t="str">
        <f>VLOOKUP(Combined[[#This Row],[Customer_ID]],Customer[],4,FALSE)</f>
        <v>Male</v>
      </c>
      <c r="P80" s="43" t="str">
        <f>VLOOKUP(Combined[[#This Row],[Customer_ID]],Customer[],5,FALSE)</f>
        <v>Maybury</v>
      </c>
      <c r="Q80" s="43" t="str">
        <f>VLOOKUP(Combined[[#This Row],[Customer_ID]],Customer[],6,FALSE)</f>
        <v>Georgia</v>
      </c>
      <c r="R80" s="43" t="str">
        <f>VLOOKUP(Combined[[#This Row],[Customer_ID]],Customer[],8,FALSE)</f>
        <v>Platinum</v>
      </c>
      <c r="S80" s="43" t="str">
        <f>VLOOKUP(Combined[[#This Row],[Product_ID]],Product[],2,FALSE)</f>
        <v>Hydrating Face Cleanser</v>
      </c>
      <c r="T80" s="43" t="str">
        <f>VLOOKUP(Combined[[#This Row],[Product_ID]],Product[],3,FALSE)</f>
        <v>Beauty</v>
      </c>
      <c r="U80" s="43" t="str">
        <f>VLOOKUP(Combined[[#This Row],[Product_ID]],Product[],4,FALSE)</f>
        <v>Skincare</v>
      </c>
      <c r="V80" s="43" t="str">
        <f>VLOOKUP(Combined[[#This Row],[Product_ID]],Product[],5,FALSE)</f>
        <v>Butler Group</v>
      </c>
      <c r="W80" s="43">
        <f>VLOOKUP(Combined[[#This Row],[Product_ID]],Product[],6,FALSE)</f>
        <v>305.5</v>
      </c>
      <c r="X80" s="43">
        <f>VLOOKUP(Combined[[#This Row],[Product_ID]],Product[],7,FALSE)</f>
        <v>159</v>
      </c>
      <c r="Y80" s="43" t="str">
        <f>_xlfn.XLOOKUP(Combined[[#This Row],[Store_ID]],Store[Store_ID],Store[Store_Name])</f>
        <v>Bean, Jones and Park</v>
      </c>
      <c r="Z80" s="43" t="str">
        <f>_xlfn.XLOOKUP(Combined[[#This Row],[Store_ID]],Store[Store_ID],Store[Region])</f>
        <v>West</v>
      </c>
      <c r="AA80" s="43" t="str">
        <f>_xlfn.XLOOKUP(Combined[[#This Row],[Store_ID]],Store[Store_ID],Store[City])</f>
        <v>Thompsonborough</v>
      </c>
      <c r="AB80" s="43" t="str">
        <f>_xlfn.XLOOKUP(Combined[[#This Row],[Store_ID]],Store[Store_ID],Store[Store_Type])</f>
        <v>Online</v>
      </c>
      <c r="AC80" s="43">
        <f>Combined[[#This Row],[Quantity]]*Combined[[#This Row],[Unit_Price]]</f>
        <v>1801.1</v>
      </c>
      <c r="AD80" s="43">
        <f>Combined[[#This Row],[Gross_Sales]]*Combined[[#This Row],[Discount]]</f>
        <v>288.17599999999999</v>
      </c>
      <c r="AE80" s="43">
        <f>Combined[[#This Row],[Quantity]]*Combined[[#This Row],[cost]]</f>
        <v>611</v>
      </c>
      <c r="AF80" s="43">
        <f>Combined[[#This Row],[Total_Amount]]-Combined[[#This Row],[Total_Cost]]</f>
        <v>901.92399999999998</v>
      </c>
      <c r="AG80" s="43" t="str">
        <f>IF(Combined[[#This Row],[Age]]&lt;=25,"18-25",IF(Combined[[#This Row],[Age]]&lt;=35,"26-35",IF(Combined[[#This Row],[Age]]&lt;=45,"36-45",IF(Combined[[#This Row],[Age]]&lt;=55,"46-55","56-64"))))</f>
        <v>36-45</v>
      </c>
      <c r="AH80" s="43">
        <f>IF(Combined[[#This Row],[Total_Amount]]=0,0,Combined[[#This Row],[Profit]]/Combined[[#This Row],[Total_Amount]])</f>
        <v>0.59614627040089252</v>
      </c>
    </row>
    <row r="81" spans="1:34">
      <c r="A81" s="43" t="s">
        <v>1905</v>
      </c>
      <c r="B81" s="46">
        <v>45268</v>
      </c>
      <c r="C81" s="43">
        <f t="shared" si="1"/>
        <v>2023</v>
      </c>
      <c r="D81" s="43" t="str">
        <f>TEXT(Combined[[#This Row],[Order_Date]],"MMM")</f>
        <v>Dec</v>
      </c>
      <c r="E81" s="43" t="s">
        <v>402</v>
      </c>
      <c r="F81" s="43" t="s">
        <v>1590</v>
      </c>
      <c r="G81" s="43" t="s">
        <v>1761</v>
      </c>
      <c r="H81" s="43">
        <v>1</v>
      </c>
      <c r="I81" s="43">
        <v>341.17</v>
      </c>
      <c r="J81" s="45">
        <v>0.15</v>
      </c>
      <c r="K81" s="43" t="s">
        <v>1824</v>
      </c>
      <c r="L81" s="43">
        <v>289.99450000000002</v>
      </c>
      <c r="M81" s="43" t="str">
        <f>VLOOKUP(Combined[[#This Row],[Customer_ID]],Customer[],2,FALSE)</f>
        <v>Tyler Conrad</v>
      </c>
      <c r="N81" s="43">
        <f>VLOOKUP(Combined[[#This Row],[Customer_ID]],Customer[],3,FALSE)</f>
        <v>53</v>
      </c>
      <c r="O81" s="43" t="str">
        <f>VLOOKUP(Combined[[#This Row],[Customer_ID]],Customer[],4,FALSE)</f>
        <v>Female</v>
      </c>
      <c r="P81" s="43" t="str">
        <f>VLOOKUP(Combined[[#This Row],[Customer_ID]],Customer[],5,FALSE)</f>
        <v>North Curtischester</v>
      </c>
      <c r="Q81" s="43" t="str">
        <f>VLOOKUP(Combined[[#This Row],[Customer_ID]],Customer[],6,FALSE)</f>
        <v>North Dakota</v>
      </c>
      <c r="R81" s="43" t="str">
        <f>VLOOKUP(Combined[[#This Row],[Customer_ID]],Customer[],8,FALSE)</f>
        <v>Platinum</v>
      </c>
      <c r="S81" s="43" t="str">
        <f>VLOOKUP(Combined[[#This Row],[Product_ID]],Product[],2,FALSE)</f>
        <v>Multi-Purpose Storage Box</v>
      </c>
      <c r="T81" s="43" t="str">
        <f>VLOOKUP(Combined[[#This Row],[Product_ID]],Product[],3,FALSE)</f>
        <v>Home</v>
      </c>
      <c r="U81" s="43" t="str">
        <f>VLOOKUP(Combined[[#This Row],[Product_ID]],Product[],4,FALSE)</f>
        <v>Storage</v>
      </c>
      <c r="V81" s="43" t="str">
        <f>VLOOKUP(Combined[[#This Row],[Product_ID]],Product[],5,FALSE)</f>
        <v>Gardner-Montes</v>
      </c>
      <c r="W81" s="43">
        <f>VLOOKUP(Combined[[#This Row],[Product_ID]],Product[],6,FALSE)</f>
        <v>123.46</v>
      </c>
      <c r="X81" s="43">
        <f>VLOOKUP(Combined[[#This Row],[Product_ID]],Product[],7,FALSE)</f>
        <v>76</v>
      </c>
      <c r="Y81" s="43" t="str">
        <f>_xlfn.XLOOKUP(Combined[[#This Row],[Store_ID]],Store[Store_ID],Store[Store_Name])</f>
        <v>Black-Horn</v>
      </c>
      <c r="Z81" s="43" t="str">
        <f>_xlfn.XLOOKUP(Combined[[#This Row],[Store_ID]],Store[Store_ID],Store[Region])</f>
        <v>South</v>
      </c>
      <c r="AA81" s="43" t="str">
        <f>_xlfn.XLOOKUP(Combined[[#This Row],[Store_ID]],Store[Store_ID],Store[City])</f>
        <v>North Nancyview</v>
      </c>
      <c r="AB81" s="43" t="str">
        <f>_xlfn.XLOOKUP(Combined[[#This Row],[Store_ID]],Store[Store_ID],Store[Store_Type])</f>
        <v>Outlet</v>
      </c>
      <c r="AC81" s="43">
        <f>Combined[[#This Row],[Quantity]]*Combined[[#This Row],[Unit_Price]]</f>
        <v>341.17</v>
      </c>
      <c r="AD81" s="43">
        <f>Combined[[#This Row],[Gross_Sales]]*Combined[[#This Row],[Discount]]</f>
        <v>51.1755</v>
      </c>
      <c r="AE81" s="43">
        <f>Combined[[#This Row],[Quantity]]*Combined[[#This Row],[cost]]</f>
        <v>123.46</v>
      </c>
      <c r="AF81" s="43">
        <f>Combined[[#This Row],[Total_Amount]]-Combined[[#This Row],[Total_Cost]]</f>
        <v>166.53450000000004</v>
      </c>
      <c r="AG81" s="43" t="str">
        <f>IF(Combined[[#This Row],[Age]]&lt;=25,"18-25",IF(Combined[[#This Row],[Age]]&lt;=35,"26-35",IF(Combined[[#This Row],[Age]]&lt;=45,"36-45",IF(Combined[[#This Row],[Age]]&lt;=55,"46-55","56-64"))))</f>
        <v>46-55</v>
      </c>
      <c r="AH81" s="43">
        <f>IF(Combined[[#This Row],[Total_Amount]]=0,0,Combined[[#This Row],[Profit]]/Combined[[#This Row],[Total_Amount]])</f>
        <v>0.57426778783735566</v>
      </c>
    </row>
    <row r="82" spans="1:34">
      <c r="A82" s="43" t="s">
        <v>1906</v>
      </c>
      <c r="B82" s="46">
        <v>45885</v>
      </c>
      <c r="C82" s="43">
        <f t="shared" si="1"/>
        <v>2025</v>
      </c>
      <c r="D82" s="43" t="str">
        <f>TEXT(Combined[[#This Row],[Order_Date]],"MMM")</f>
        <v>Aug</v>
      </c>
      <c r="E82" s="43" t="s">
        <v>582</v>
      </c>
      <c r="F82" s="43" t="s">
        <v>1652</v>
      </c>
      <c r="G82" s="43" t="s">
        <v>1782</v>
      </c>
      <c r="H82" s="43">
        <v>1</v>
      </c>
      <c r="I82" s="43">
        <v>442.27</v>
      </c>
      <c r="J82" s="45">
        <v>0.06</v>
      </c>
      <c r="K82" s="43" t="s">
        <v>1829</v>
      </c>
      <c r="L82" s="43">
        <v>415.73379999999997</v>
      </c>
      <c r="M82" s="43" t="str">
        <f>VLOOKUP(Combined[[#This Row],[Customer_ID]],Customer[],2,FALSE)</f>
        <v>John Bradford</v>
      </c>
      <c r="N82" s="43">
        <f>VLOOKUP(Combined[[#This Row],[Customer_ID]],Customer[],3,FALSE)</f>
        <v>48</v>
      </c>
      <c r="O82" s="43" t="str">
        <f>VLOOKUP(Combined[[#This Row],[Customer_ID]],Customer[],4,FALSE)</f>
        <v>Male</v>
      </c>
      <c r="P82" s="43" t="str">
        <f>VLOOKUP(Combined[[#This Row],[Customer_ID]],Customer[],5,FALSE)</f>
        <v>Anabury</v>
      </c>
      <c r="Q82" s="43" t="str">
        <f>VLOOKUP(Combined[[#This Row],[Customer_ID]],Customer[],6,FALSE)</f>
        <v>Vermont</v>
      </c>
      <c r="R82" s="43" t="str">
        <f>VLOOKUP(Combined[[#This Row],[Customer_ID]],Customer[],8,FALSE)</f>
        <v>Silver</v>
      </c>
      <c r="S82" s="43" t="str">
        <f>VLOOKUP(Combined[[#This Row],[Product_ID]],Product[],2,FALSE)</f>
        <v>Rugby Ball</v>
      </c>
      <c r="T82" s="43" t="str">
        <f>VLOOKUP(Combined[[#This Row],[Product_ID]],Product[],3,FALSE)</f>
        <v>Sports</v>
      </c>
      <c r="U82" s="43" t="str">
        <f>VLOOKUP(Combined[[#This Row],[Product_ID]],Product[],4,FALSE)</f>
        <v>Team Sports</v>
      </c>
      <c r="V82" s="43" t="str">
        <f>VLOOKUP(Combined[[#This Row],[Product_ID]],Product[],5,FALSE)</f>
        <v>Harris Inc</v>
      </c>
      <c r="W82" s="43">
        <f>VLOOKUP(Combined[[#This Row],[Product_ID]],Product[],6,FALSE)</f>
        <v>212.26</v>
      </c>
      <c r="X82" s="43">
        <f>VLOOKUP(Combined[[#This Row],[Product_ID]],Product[],7,FALSE)</f>
        <v>82</v>
      </c>
      <c r="Y82" s="43" t="str">
        <f>_xlfn.XLOOKUP(Combined[[#This Row],[Store_ID]],Store[Store_ID],Store[Store_Name])</f>
        <v>Bean, Jones and Park</v>
      </c>
      <c r="Z82" s="43" t="str">
        <f>_xlfn.XLOOKUP(Combined[[#This Row],[Store_ID]],Store[Store_ID],Store[Region])</f>
        <v>West</v>
      </c>
      <c r="AA82" s="43" t="str">
        <f>_xlfn.XLOOKUP(Combined[[#This Row],[Store_ID]],Store[Store_ID],Store[City])</f>
        <v>Thompsonborough</v>
      </c>
      <c r="AB82" s="43" t="str">
        <f>_xlfn.XLOOKUP(Combined[[#This Row],[Store_ID]],Store[Store_ID],Store[Store_Type])</f>
        <v>Online</v>
      </c>
      <c r="AC82" s="43">
        <f>Combined[[#This Row],[Quantity]]*Combined[[#This Row],[Unit_Price]]</f>
        <v>442.27</v>
      </c>
      <c r="AD82" s="43">
        <f>Combined[[#This Row],[Gross_Sales]]*Combined[[#This Row],[Discount]]</f>
        <v>26.536199999999997</v>
      </c>
      <c r="AE82" s="43">
        <f>Combined[[#This Row],[Quantity]]*Combined[[#This Row],[cost]]</f>
        <v>212.26</v>
      </c>
      <c r="AF82" s="43">
        <f>Combined[[#This Row],[Total_Amount]]-Combined[[#This Row],[Total_Cost]]</f>
        <v>203.47379999999998</v>
      </c>
      <c r="AG82" s="43" t="str">
        <f>IF(Combined[[#This Row],[Age]]&lt;=25,"18-25",IF(Combined[[#This Row],[Age]]&lt;=35,"26-35",IF(Combined[[#This Row],[Age]]&lt;=45,"36-45",IF(Combined[[#This Row],[Age]]&lt;=55,"46-55","56-64"))))</f>
        <v>46-55</v>
      </c>
      <c r="AH82" s="43">
        <f>IF(Combined[[#This Row],[Total_Amount]]=0,0,Combined[[#This Row],[Profit]]/Combined[[#This Row],[Total_Amount]])</f>
        <v>0.48943290153458774</v>
      </c>
    </row>
    <row r="83" spans="1:34">
      <c r="A83" s="43" t="s">
        <v>1907</v>
      </c>
      <c r="B83" s="46">
        <v>45616</v>
      </c>
      <c r="C83" s="43">
        <f t="shared" si="1"/>
        <v>2024</v>
      </c>
      <c r="D83" s="43" t="str">
        <f>TEXT(Combined[[#This Row],[Order_Date]],"MMM")</f>
        <v>Nov</v>
      </c>
      <c r="E83" s="43" t="s">
        <v>809</v>
      </c>
      <c r="F83" s="43" t="s">
        <v>1690</v>
      </c>
      <c r="G83" s="43" t="s">
        <v>1786</v>
      </c>
      <c r="H83" s="43">
        <v>1</v>
      </c>
      <c r="I83" s="43">
        <v>363.73</v>
      </c>
      <c r="J83" s="45">
        <v>0.25</v>
      </c>
      <c r="K83" s="43" t="s">
        <v>1826</v>
      </c>
      <c r="L83" s="43">
        <v>272.79750000000001</v>
      </c>
      <c r="M83" s="43" t="str">
        <f>VLOOKUP(Combined[[#This Row],[Customer_ID]],Customer[],2,FALSE)</f>
        <v>Dr. Ashley Yates Md</v>
      </c>
      <c r="N83" s="43">
        <f>VLOOKUP(Combined[[#This Row],[Customer_ID]],Customer[],3,FALSE)</f>
        <v>32</v>
      </c>
      <c r="O83" s="43" t="str">
        <f>VLOOKUP(Combined[[#This Row],[Customer_ID]],Customer[],4,FALSE)</f>
        <v>Male</v>
      </c>
      <c r="P83" s="43" t="str">
        <f>VLOOKUP(Combined[[#This Row],[Customer_ID]],Customer[],5,FALSE)</f>
        <v>New Maria</v>
      </c>
      <c r="Q83" s="43" t="str">
        <f>VLOOKUP(Combined[[#This Row],[Customer_ID]],Customer[],6,FALSE)</f>
        <v>Wisconsin</v>
      </c>
      <c r="R83" s="43" t="str">
        <f>VLOOKUP(Combined[[#This Row],[Customer_ID]],Customer[],8,FALSE)</f>
        <v>Bronze</v>
      </c>
      <c r="S83" s="43" t="str">
        <f>VLOOKUP(Combined[[#This Row],[Product_ID]],Product[],2,FALSE)</f>
        <v>Hair Repair Oil Treatment</v>
      </c>
      <c r="T83" s="43" t="str">
        <f>VLOOKUP(Combined[[#This Row],[Product_ID]],Product[],3,FALSE)</f>
        <v>Beauty</v>
      </c>
      <c r="U83" s="43" t="str">
        <f>VLOOKUP(Combined[[#This Row],[Product_ID]],Product[],4,FALSE)</f>
        <v>Haircare</v>
      </c>
      <c r="V83" s="43" t="str">
        <f>VLOOKUP(Combined[[#This Row],[Product_ID]],Product[],5,FALSE)</f>
        <v>Hopkins Ltd</v>
      </c>
      <c r="W83" s="43">
        <f>VLOOKUP(Combined[[#This Row],[Product_ID]],Product[],6,FALSE)</f>
        <v>214.32</v>
      </c>
      <c r="X83" s="43">
        <f>VLOOKUP(Combined[[#This Row],[Product_ID]],Product[],7,FALSE)</f>
        <v>383</v>
      </c>
      <c r="Y83" s="43" t="str">
        <f>_xlfn.XLOOKUP(Combined[[#This Row],[Store_ID]],Store[Store_ID],Store[Store_Name])</f>
        <v>Moore, Padilla and Butler</v>
      </c>
      <c r="Z83" s="43" t="str">
        <f>_xlfn.XLOOKUP(Combined[[#This Row],[Store_ID]],Store[Store_ID],Store[Region])</f>
        <v>South</v>
      </c>
      <c r="AA83" s="43" t="str">
        <f>_xlfn.XLOOKUP(Combined[[#This Row],[Store_ID]],Store[Store_ID],Store[City])</f>
        <v>East Johnstad</v>
      </c>
      <c r="AB83" s="43" t="str">
        <f>_xlfn.XLOOKUP(Combined[[#This Row],[Store_ID]],Store[Store_ID],Store[Store_Type])</f>
        <v>Flagship</v>
      </c>
      <c r="AC83" s="43">
        <f>Combined[[#This Row],[Quantity]]*Combined[[#This Row],[Unit_Price]]</f>
        <v>363.73</v>
      </c>
      <c r="AD83" s="43">
        <f>Combined[[#This Row],[Gross_Sales]]*Combined[[#This Row],[Discount]]</f>
        <v>90.932500000000005</v>
      </c>
      <c r="AE83" s="43">
        <f>Combined[[#This Row],[Quantity]]*Combined[[#This Row],[cost]]</f>
        <v>214.32</v>
      </c>
      <c r="AF83" s="43">
        <f>Combined[[#This Row],[Total_Amount]]-Combined[[#This Row],[Total_Cost]]</f>
        <v>58.47750000000002</v>
      </c>
      <c r="AG83" s="43" t="str">
        <f>IF(Combined[[#This Row],[Age]]&lt;=25,"18-25",IF(Combined[[#This Row],[Age]]&lt;=35,"26-35",IF(Combined[[#This Row],[Age]]&lt;=45,"36-45",IF(Combined[[#This Row],[Age]]&lt;=55,"46-55","56-64"))))</f>
        <v>26-35</v>
      </c>
      <c r="AH83" s="43">
        <f>IF(Combined[[#This Row],[Total_Amount]]=0,0,Combined[[#This Row],[Profit]]/Combined[[#This Row],[Total_Amount]])</f>
        <v>0.21436230170731044</v>
      </c>
    </row>
    <row r="84" spans="1:34">
      <c r="A84" s="43" t="s">
        <v>1908</v>
      </c>
      <c r="B84" s="46">
        <v>45518</v>
      </c>
      <c r="C84" s="43">
        <f t="shared" si="1"/>
        <v>2024</v>
      </c>
      <c r="D84" s="43" t="str">
        <f>TEXT(Combined[[#This Row],[Order_Date]],"MMM")</f>
        <v>Aug</v>
      </c>
      <c r="E84" s="43" t="s">
        <v>1181</v>
      </c>
      <c r="F84" s="43" t="s">
        <v>1730</v>
      </c>
      <c r="G84" s="43" t="s">
        <v>1807</v>
      </c>
      <c r="H84" s="43">
        <v>2</v>
      </c>
      <c r="I84" s="43">
        <v>601.33000000000004</v>
      </c>
      <c r="J84" s="45">
        <v>0.16</v>
      </c>
      <c r="K84" s="43" t="s">
        <v>1826</v>
      </c>
      <c r="L84" s="43">
        <v>1010.2344000000001</v>
      </c>
      <c r="M84" s="43" t="str">
        <f>VLOOKUP(Combined[[#This Row],[Customer_ID]],Customer[],2,FALSE)</f>
        <v>Frank Stewart</v>
      </c>
      <c r="N84" s="43">
        <f>VLOOKUP(Combined[[#This Row],[Customer_ID]],Customer[],3,FALSE)</f>
        <v>44</v>
      </c>
      <c r="O84" s="43" t="str">
        <f>VLOOKUP(Combined[[#This Row],[Customer_ID]],Customer[],4,FALSE)</f>
        <v>Female</v>
      </c>
      <c r="P84" s="43" t="str">
        <f>VLOOKUP(Combined[[#This Row],[Customer_ID]],Customer[],5,FALSE)</f>
        <v>Fischerborough</v>
      </c>
      <c r="Q84" s="43" t="str">
        <f>VLOOKUP(Combined[[#This Row],[Customer_ID]],Customer[],6,FALSE)</f>
        <v>Delaware</v>
      </c>
      <c r="R84" s="43" t="str">
        <f>VLOOKUP(Combined[[#This Row],[Customer_ID]],Customer[],8,FALSE)</f>
        <v>Bronze</v>
      </c>
      <c r="S84" s="43" t="str">
        <f>VLOOKUP(Combined[[#This Row],[Product_ID]],Product[],2,FALSE)</f>
        <v>Women's High Heels</v>
      </c>
      <c r="T84" s="43" t="str">
        <f>VLOOKUP(Combined[[#This Row],[Product_ID]],Product[],3,FALSE)</f>
        <v>Clothing</v>
      </c>
      <c r="U84" s="43" t="str">
        <f>VLOOKUP(Combined[[#This Row],[Product_ID]],Product[],4,FALSE)</f>
        <v>Footwear</v>
      </c>
      <c r="V84" s="43" t="str">
        <f>VLOOKUP(Combined[[#This Row],[Product_ID]],Product[],5,FALSE)</f>
        <v>Smith-Charles</v>
      </c>
      <c r="W84" s="43">
        <f>VLOOKUP(Combined[[#This Row],[Product_ID]],Product[],6,FALSE)</f>
        <v>438.25</v>
      </c>
      <c r="X84" s="43">
        <f>VLOOKUP(Combined[[#This Row],[Product_ID]],Product[],7,FALSE)</f>
        <v>496</v>
      </c>
      <c r="Y84" s="43" t="str">
        <f>_xlfn.XLOOKUP(Combined[[#This Row],[Store_ID]],Store[Store_ID],Store[Store_Name])</f>
        <v>Holloway Ltd</v>
      </c>
      <c r="Z84" s="43" t="str">
        <f>_xlfn.XLOOKUP(Combined[[#This Row],[Store_ID]],Store[Store_ID],Store[Region])</f>
        <v>North</v>
      </c>
      <c r="AA84" s="43" t="str">
        <f>_xlfn.XLOOKUP(Combined[[#This Row],[Store_ID]],Store[Store_ID],Store[City])</f>
        <v>Bensonhaven</v>
      </c>
      <c r="AB84" s="43" t="str">
        <f>_xlfn.XLOOKUP(Combined[[#This Row],[Store_ID]],Store[Store_ID],Store[Store_Type])</f>
        <v>Flagship</v>
      </c>
      <c r="AC84" s="43">
        <f>Combined[[#This Row],[Quantity]]*Combined[[#This Row],[Unit_Price]]</f>
        <v>1202.6600000000001</v>
      </c>
      <c r="AD84" s="43">
        <f>Combined[[#This Row],[Gross_Sales]]*Combined[[#This Row],[Discount]]</f>
        <v>192.42560000000003</v>
      </c>
      <c r="AE84" s="43">
        <f>Combined[[#This Row],[Quantity]]*Combined[[#This Row],[cost]]</f>
        <v>876.5</v>
      </c>
      <c r="AF84" s="43">
        <f>Combined[[#This Row],[Total_Amount]]-Combined[[#This Row],[Total_Cost]]</f>
        <v>133.73440000000005</v>
      </c>
      <c r="AG84" s="43" t="str">
        <f>IF(Combined[[#This Row],[Age]]&lt;=25,"18-25",IF(Combined[[#This Row],[Age]]&lt;=35,"26-35",IF(Combined[[#This Row],[Age]]&lt;=45,"36-45",IF(Combined[[#This Row],[Age]]&lt;=55,"46-55","56-64"))))</f>
        <v>36-45</v>
      </c>
      <c r="AH84" s="43">
        <f>IF(Combined[[#This Row],[Total_Amount]]=0,0,Combined[[#This Row],[Profit]]/Combined[[#This Row],[Total_Amount]])</f>
        <v>0.13237957448291213</v>
      </c>
    </row>
    <row r="85" spans="1:34">
      <c r="A85" s="43" t="s">
        <v>1909</v>
      </c>
      <c r="B85" s="46">
        <v>45427</v>
      </c>
      <c r="C85" s="43">
        <f t="shared" si="1"/>
        <v>2024</v>
      </c>
      <c r="D85" s="43" t="str">
        <f>TEXT(Combined[[#This Row],[Order_Date]],"MMM")</f>
        <v>May</v>
      </c>
      <c r="E85" s="43" t="s">
        <v>1254</v>
      </c>
      <c r="F85" s="43" t="s">
        <v>1582</v>
      </c>
      <c r="G85" s="43" t="s">
        <v>1810</v>
      </c>
      <c r="H85" s="43">
        <v>4</v>
      </c>
      <c r="I85" s="43">
        <v>34.39</v>
      </c>
      <c r="J85" s="45">
        <v>0.03</v>
      </c>
      <c r="K85" s="43" t="s">
        <v>1826</v>
      </c>
      <c r="L85" s="43">
        <v>133.4332</v>
      </c>
      <c r="M85" s="43" t="str">
        <f>VLOOKUP(Combined[[#This Row],[Customer_ID]],Customer[],2,FALSE)</f>
        <v>Justin Ingram</v>
      </c>
      <c r="N85" s="43">
        <f>VLOOKUP(Combined[[#This Row],[Customer_ID]],Customer[],3,FALSE)</f>
        <v>34</v>
      </c>
      <c r="O85" s="43" t="str">
        <f>VLOOKUP(Combined[[#This Row],[Customer_ID]],Customer[],4,FALSE)</f>
        <v>Male</v>
      </c>
      <c r="P85" s="43" t="str">
        <f>VLOOKUP(Combined[[#This Row],[Customer_ID]],Customer[],5,FALSE)</f>
        <v>Lake Lisaland</v>
      </c>
      <c r="Q85" s="43" t="str">
        <f>VLOOKUP(Combined[[#This Row],[Customer_ID]],Customer[],6,FALSE)</f>
        <v>Louisiana</v>
      </c>
      <c r="R85" s="43" t="str">
        <f>VLOOKUP(Combined[[#This Row],[Customer_ID]],Customer[],8,FALSE)</f>
        <v>Bronze</v>
      </c>
      <c r="S85" s="43" t="str">
        <f>VLOOKUP(Combined[[#This Row],[Product_ID]],Product[],2,FALSE)</f>
        <v>Soccer Training Cone Set</v>
      </c>
      <c r="T85" s="43" t="str">
        <f>VLOOKUP(Combined[[#This Row],[Product_ID]],Product[],3,FALSE)</f>
        <v>Sports</v>
      </c>
      <c r="U85" s="43" t="str">
        <f>VLOOKUP(Combined[[#This Row],[Product_ID]],Product[],4,FALSE)</f>
        <v>Accessories</v>
      </c>
      <c r="V85" s="43" t="str">
        <f>VLOOKUP(Combined[[#This Row],[Product_ID]],Product[],5,FALSE)</f>
        <v>Ford, Murphy and Wilson</v>
      </c>
      <c r="W85" s="43">
        <f>VLOOKUP(Combined[[#This Row],[Product_ID]],Product[],6,FALSE)</f>
        <v>144.53</v>
      </c>
      <c r="X85" s="43">
        <f>VLOOKUP(Combined[[#This Row],[Product_ID]],Product[],7,FALSE)</f>
        <v>367</v>
      </c>
      <c r="Y85" s="43" t="str">
        <f>_xlfn.XLOOKUP(Combined[[#This Row],[Store_ID]],Store[Store_ID],Store[Store_Name])</f>
        <v>Guerrero-Schmitt</v>
      </c>
      <c r="Z85" s="43" t="str">
        <f>_xlfn.XLOOKUP(Combined[[#This Row],[Store_ID]],Store[Store_ID],Store[Region])</f>
        <v>East</v>
      </c>
      <c r="AA85" s="43" t="str">
        <f>_xlfn.XLOOKUP(Combined[[#This Row],[Store_ID]],Store[Store_ID],Store[City])</f>
        <v>East Stevechester</v>
      </c>
      <c r="AB85" s="43" t="str">
        <f>_xlfn.XLOOKUP(Combined[[#This Row],[Store_ID]],Store[Store_ID],Store[Store_Type])</f>
        <v>Flagship</v>
      </c>
      <c r="AC85" s="43">
        <f>Combined[[#This Row],[Quantity]]*Combined[[#This Row],[Unit_Price]]</f>
        <v>137.56</v>
      </c>
      <c r="AD85" s="43">
        <f>Combined[[#This Row],[Gross_Sales]]*Combined[[#This Row],[Discount]]</f>
        <v>4.1268000000000002</v>
      </c>
      <c r="AE85" s="43">
        <f>Combined[[#This Row],[Quantity]]*Combined[[#This Row],[cost]]</f>
        <v>578.12</v>
      </c>
      <c r="AF85" s="43">
        <f>Combined[[#This Row],[Total_Amount]]-Combined[[#This Row],[Total_Cost]]</f>
        <v>-444.68680000000001</v>
      </c>
      <c r="AG85" s="43" t="str">
        <f>IF(Combined[[#This Row],[Age]]&lt;=25,"18-25",IF(Combined[[#This Row],[Age]]&lt;=35,"26-35",IF(Combined[[#This Row],[Age]]&lt;=45,"36-45",IF(Combined[[#This Row],[Age]]&lt;=55,"46-55","56-64"))))</f>
        <v>26-35</v>
      </c>
      <c r="AH85" s="43">
        <f>IF(Combined[[#This Row],[Total_Amount]]=0,0,Combined[[#This Row],[Profit]]/Combined[[#This Row],[Total_Amount]])</f>
        <v>-3.332654841523699</v>
      </c>
    </row>
    <row r="86" spans="1:34">
      <c r="A86" s="43" t="s">
        <v>1910</v>
      </c>
      <c r="B86" s="46">
        <v>45268</v>
      </c>
      <c r="C86" s="43">
        <f t="shared" si="1"/>
        <v>2023</v>
      </c>
      <c r="D86" s="43" t="str">
        <f>TEXT(Combined[[#This Row],[Order_Date]],"MMM")</f>
        <v>Dec</v>
      </c>
      <c r="E86" s="43" t="s">
        <v>1313</v>
      </c>
      <c r="F86" s="43" t="s">
        <v>1640</v>
      </c>
      <c r="G86" s="43" t="s">
        <v>1807</v>
      </c>
      <c r="H86" s="43">
        <v>1</v>
      </c>
      <c r="I86" s="43">
        <v>773.57</v>
      </c>
      <c r="J86" s="45">
        <v>0.05</v>
      </c>
      <c r="K86" s="43" t="s">
        <v>1829</v>
      </c>
      <c r="L86" s="43">
        <v>734.89</v>
      </c>
      <c r="M86" s="43" t="str">
        <f>VLOOKUP(Combined[[#This Row],[Customer_ID]],Customer[],2,FALSE)</f>
        <v>Rebecca Baker</v>
      </c>
      <c r="N86" s="43">
        <f>VLOOKUP(Combined[[#This Row],[Customer_ID]],Customer[],3,FALSE)</f>
        <v>35</v>
      </c>
      <c r="O86" s="43" t="str">
        <f>VLOOKUP(Combined[[#This Row],[Customer_ID]],Customer[],4,FALSE)</f>
        <v>Male</v>
      </c>
      <c r="P86" s="43" t="str">
        <f>VLOOKUP(Combined[[#This Row],[Customer_ID]],Customer[],5,FALSE)</f>
        <v>New Katherine</v>
      </c>
      <c r="Q86" s="43" t="str">
        <f>VLOOKUP(Combined[[#This Row],[Customer_ID]],Customer[],6,FALSE)</f>
        <v>Kansas</v>
      </c>
      <c r="R86" s="43" t="str">
        <f>VLOOKUP(Combined[[#This Row],[Customer_ID]],Customer[],8,FALSE)</f>
        <v>Silver</v>
      </c>
      <c r="S86" s="43" t="str">
        <f>VLOOKUP(Combined[[#This Row],[Product_ID]],Product[],2,FALSE)</f>
        <v>Men's Winter Jacket</v>
      </c>
      <c r="T86" s="43" t="str">
        <f>VLOOKUP(Combined[[#This Row],[Product_ID]],Product[],3,FALSE)</f>
        <v>Clothing</v>
      </c>
      <c r="U86" s="43" t="str">
        <f>VLOOKUP(Combined[[#This Row],[Product_ID]],Product[],4,FALSE)</f>
        <v>Outerwear</v>
      </c>
      <c r="V86" s="43" t="str">
        <f>VLOOKUP(Combined[[#This Row],[Product_ID]],Product[],5,FALSE)</f>
        <v>Kelly, Smith and Perez</v>
      </c>
      <c r="W86" s="43">
        <f>VLOOKUP(Combined[[#This Row],[Product_ID]],Product[],6,FALSE)</f>
        <v>167.34</v>
      </c>
      <c r="X86" s="43">
        <f>VLOOKUP(Combined[[#This Row],[Product_ID]],Product[],7,FALSE)</f>
        <v>296</v>
      </c>
      <c r="Y86" s="43" t="str">
        <f>_xlfn.XLOOKUP(Combined[[#This Row],[Store_ID]],Store[Store_ID],Store[Store_Name])</f>
        <v>Holloway Ltd</v>
      </c>
      <c r="Z86" s="43" t="str">
        <f>_xlfn.XLOOKUP(Combined[[#This Row],[Store_ID]],Store[Store_ID],Store[Region])</f>
        <v>North</v>
      </c>
      <c r="AA86" s="43" t="str">
        <f>_xlfn.XLOOKUP(Combined[[#This Row],[Store_ID]],Store[Store_ID],Store[City])</f>
        <v>Bensonhaven</v>
      </c>
      <c r="AB86" s="43" t="str">
        <f>_xlfn.XLOOKUP(Combined[[#This Row],[Store_ID]],Store[Store_ID],Store[Store_Type])</f>
        <v>Flagship</v>
      </c>
      <c r="AC86" s="43">
        <f>Combined[[#This Row],[Quantity]]*Combined[[#This Row],[Unit_Price]]</f>
        <v>773.57</v>
      </c>
      <c r="AD86" s="43">
        <f>Combined[[#This Row],[Gross_Sales]]*Combined[[#This Row],[Discount]]</f>
        <v>38.678500000000007</v>
      </c>
      <c r="AE86" s="43">
        <f>Combined[[#This Row],[Quantity]]*Combined[[#This Row],[cost]]</f>
        <v>167.34</v>
      </c>
      <c r="AF86" s="43">
        <f>Combined[[#This Row],[Total_Amount]]-Combined[[#This Row],[Total_Cost]]</f>
        <v>567.54999999999995</v>
      </c>
      <c r="AG86" s="43" t="str">
        <f>IF(Combined[[#This Row],[Age]]&lt;=25,"18-25",IF(Combined[[#This Row],[Age]]&lt;=35,"26-35",IF(Combined[[#This Row],[Age]]&lt;=45,"36-45",IF(Combined[[#This Row],[Age]]&lt;=55,"46-55","56-64"))))</f>
        <v>26-35</v>
      </c>
      <c r="AH86" s="43">
        <f>IF(Combined[[#This Row],[Total_Amount]]=0,0,Combined[[#This Row],[Profit]]/Combined[[#This Row],[Total_Amount]])</f>
        <v>0.77229245193158158</v>
      </c>
    </row>
    <row r="87" spans="1:34">
      <c r="A87" s="43" t="s">
        <v>1911</v>
      </c>
      <c r="B87" s="46">
        <v>45282</v>
      </c>
      <c r="C87" s="43">
        <f t="shared" si="1"/>
        <v>2023</v>
      </c>
      <c r="D87" s="43" t="str">
        <f>TEXT(Combined[[#This Row],[Order_Date]],"MMM")</f>
        <v>Dec</v>
      </c>
      <c r="E87" s="43" t="s">
        <v>205</v>
      </c>
      <c r="F87" s="43" t="s">
        <v>1724</v>
      </c>
      <c r="G87" s="43" t="s">
        <v>1779</v>
      </c>
      <c r="H87" s="43">
        <v>4</v>
      </c>
      <c r="I87" s="43">
        <v>127.1</v>
      </c>
      <c r="J87" s="45">
        <v>0.24</v>
      </c>
      <c r="K87" s="43" t="s">
        <v>1829</v>
      </c>
      <c r="L87" s="43">
        <v>386.38400000000001</v>
      </c>
      <c r="M87" s="43" t="str">
        <f>VLOOKUP(Combined[[#This Row],[Customer_ID]],Customer[],2,FALSE)</f>
        <v>Katherine Dorsey</v>
      </c>
      <c r="N87" s="43">
        <f>VLOOKUP(Combined[[#This Row],[Customer_ID]],Customer[],3,FALSE)</f>
        <v>24</v>
      </c>
      <c r="O87" s="43" t="str">
        <f>VLOOKUP(Combined[[#This Row],[Customer_ID]],Customer[],4,FALSE)</f>
        <v>Male</v>
      </c>
      <c r="P87" s="43" t="str">
        <f>VLOOKUP(Combined[[#This Row],[Customer_ID]],Customer[],5,FALSE)</f>
        <v>Christopherland</v>
      </c>
      <c r="Q87" s="43" t="str">
        <f>VLOOKUP(Combined[[#This Row],[Customer_ID]],Customer[],6,FALSE)</f>
        <v>Oklahoma</v>
      </c>
      <c r="R87" s="43" t="str">
        <f>VLOOKUP(Combined[[#This Row],[Customer_ID]],Customer[],8,FALSE)</f>
        <v>Platinum</v>
      </c>
      <c r="S87" s="43" t="str">
        <f>VLOOKUP(Combined[[#This Row],[Product_ID]],Product[],2,FALSE)</f>
        <v>Sports Wrist Sweatbands</v>
      </c>
      <c r="T87" s="43" t="str">
        <f>VLOOKUP(Combined[[#This Row],[Product_ID]],Product[],3,FALSE)</f>
        <v>Sports</v>
      </c>
      <c r="U87" s="43" t="str">
        <f>VLOOKUP(Combined[[#This Row],[Product_ID]],Product[],4,FALSE)</f>
        <v>Accessories</v>
      </c>
      <c r="V87" s="43" t="str">
        <f>VLOOKUP(Combined[[#This Row],[Product_ID]],Product[],5,FALSE)</f>
        <v>Olsen-Daniels</v>
      </c>
      <c r="W87" s="43">
        <f>VLOOKUP(Combined[[#This Row],[Product_ID]],Product[],6,FALSE)</f>
        <v>131.24</v>
      </c>
      <c r="X87" s="43">
        <f>VLOOKUP(Combined[[#This Row],[Product_ID]],Product[],7,FALSE)</f>
        <v>232</v>
      </c>
      <c r="Y87" s="43" t="str">
        <f>_xlfn.XLOOKUP(Combined[[#This Row],[Store_ID]],Store[Store_ID],Store[Store_Name])</f>
        <v>Martinez-Mullins</v>
      </c>
      <c r="Z87" s="43" t="str">
        <f>_xlfn.XLOOKUP(Combined[[#This Row],[Store_ID]],Store[Store_ID],Store[Region])</f>
        <v>South</v>
      </c>
      <c r="AA87" s="43" t="str">
        <f>_xlfn.XLOOKUP(Combined[[#This Row],[Store_ID]],Store[Store_ID],Store[City])</f>
        <v>Williamsfurt</v>
      </c>
      <c r="AB87" s="43" t="str">
        <f>_xlfn.XLOOKUP(Combined[[#This Row],[Store_ID]],Store[Store_ID],Store[Store_Type])</f>
        <v>Online</v>
      </c>
      <c r="AC87" s="43">
        <f>Combined[[#This Row],[Quantity]]*Combined[[#This Row],[Unit_Price]]</f>
        <v>508.4</v>
      </c>
      <c r="AD87" s="43">
        <f>Combined[[#This Row],[Gross_Sales]]*Combined[[#This Row],[Discount]]</f>
        <v>122.01599999999999</v>
      </c>
      <c r="AE87" s="43">
        <f>Combined[[#This Row],[Quantity]]*Combined[[#This Row],[cost]]</f>
        <v>524.96</v>
      </c>
      <c r="AF87" s="43">
        <f>Combined[[#This Row],[Total_Amount]]-Combined[[#This Row],[Total_Cost]]</f>
        <v>-138.57600000000002</v>
      </c>
      <c r="AG87" s="43" t="str">
        <f>IF(Combined[[#This Row],[Age]]&lt;=25,"18-25",IF(Combined[[#This Row],[Age]]&lt;=35,"26-35",IF(Combined[[#This Row],[Age]]&lt;=45,"36-45",IF(Combined[[#This Row],[Age]]&lt;=55,"46-55","56-64"))))</f>
        <v>18-25</v>
      </c>
      <c r="AH87" s="43">
        <f>IF(Combined[[#This Row],[Total_Amount]]=0,0,Combined[[#This Row],[Profit]]/Combined[[#This Row],[Total_Amount]])</f>
        <v>-0.35864839123773246</v>
      </c>
    </row>
    <row r="88" spans="1:34">
      <c r="A88" s="43" t="s">
        <v>1912</v>
      </c>
      <c r="B88" s="46">
        <v>45545</v>
      </c>
      <c r="C88" s="43">
        <f t="shared" si="1"/>
        <v>2024</v>
      </c>
      <c r="D88" s="43" t="str">
        <f>TEXT(Combined[[#This Row],[Order_Date]],"MMM")</f>
        <v>Sep</v>
      </c>
      <c r="E88" s="43" t="s">
        <v>957</v>
      </c>
      <c r="F88" s="43" t="s">
        <v>1588</v>
      </c>
      <c r="G88" s="43" t="s">
        <v>1766</v>
      </c>
      <c r="H88" s="43">
        <v>3</v>
      </c>
      <c r="I88" s="43">
        <v>899.58</v>
      </c>
      <c r="J88" s="45">
        <v>0.28000000000000003</v>
      </c>
      <c r="K88" s="43" t="s">
        <v>1826</v>
      </c>
      <c r="L88" s="43">
        <v>1943.0927999999999</v>
      </c>
      <c r="M88" s="43" t="str">
        <f>VLOOKUP(Combined[[#This Row],[Customer_ID]],Customer[],2,FALSE)</f>
        <v>John Sloan</v>
      </c>
      <c r="N88" s="43">
        <f>VLOOKUP(Combined[[#This Row],[Customer_ID]],Customer[],3,FALSE)</f>
        <v>23</v>
      </c>
      <c r="O88" s="43" t="str">
        <f>VLOOKUP(Combined[[#This Row],[Customer_ID]],Customer[],4,FALSE)</f>
        <v>Female</v>
      </c>
      <c r="P88" s="43" t="str">
        <f>VLOOKUP(Combined[[#This Row],[Customer_ID]],Customer[],5,FALSE)</f>
        <v>East Johntown</v>
      </c>
      <c r="Q88" s="43" t="str">
        <f>VLOOKUP(Combined[[#This Row],[Customer_ID]],Customer[],6,FALSE)</f>
        <v>Delaware</v>
      </c>
      <c r="R88" s="43" t="str">
        <f>VLOOKUP(Combined[[#This Row],[Customer_ID]],Customer[],8,FALSE)</f>
        <v>Platinum</v>
      </c>
      <c r="S88" s="43" t="str">
        <f>VLOOKUP(Combined[[#This Row],[Product_ID]],Product[],2,FALSE)</f>
        <v>Outdoor Sports Water Bottle</v>
      </c>
      <c r="T88" s="43" t="str">
        <f>VLOOKUP(Combined[[#This Row],[Product_ID]],Product[],3,FALSE)</f>
        <v>Sports</v>
      </c>
      <c r="U88" s="43" t="str">
        <f>VLOOKUP(Combined[[#This Row],[Product_ID]],Product[],4,FALSE)</f>
        <v>Accessories</v>
      </c>
      <c r="V88" s="43" t="str">
        <f>VLOOKUP(Combined[[#This Row],[Product_ID]],Product[],5,FALSE)</f>
        <v>Soto-Ellis</v>
      </c>
      <c r="W88" s="43">
        <f>VLOOKUP(Combined[[#This Row],[Product_ID]],Product[],6,FALSE)</f>
        <v>131.51</v>
      </c>
      <c r="X88" s="43">
        <f>VLOOKUP(Combined[[#This Row],[Product_ID]],Product[],7,FALSE)</f>
        <v>199.2</v>
      </c>
      <c r="Y88" s="43" t="str">
        <f>_xlfn.XLOOKUP(Combined[[#This Row],[Store_ID]],Store[Store_ID],Store[Store_Name])</f>
        <v>Johnson-Wright</v>
      </c>
      <c r="Z88" s="43" t="str">
        <f>_xlfn.XLOOKUP(Combined[[#This Row],[Store_ID]],Store[Store_ID],Store[Region])</f>
        <v>North</v>
      </c>
      <c r="AA88" s="43" t="str">
        <f>_xlfn.XLOOKUP(Combined[[#This Row],[Store_ID]],Store[Store_ID],Store[City])</f>
        <v>Hoodberg</v>
      </c>
      <c r="AB88" s="43" t="str">
        <f>_xlfn.XLOOKUP(Combined[[#This Row],[Store_ID]],Store[Store_ID],Store[Store_Type])</f>
        <v>Outlet</v>
      </c>
      <c r="AC88" s="43">
        <f>Combined[[#This Row],[Quantity]]*Combined[[#This Row],[Unit_Price]]</f>
        <v>2698.7400000000002</v>
      </c>
      <c r="AD88" s="43">
        <f>Combined[[#This Row],[Gross_Sales]]*Combined[[#This Row],[Discount]]</f>
        <v>755.64720000000011</v>
      </c>
      <c r="AE88" s="43">
        <f>Combined[[#This Row],[Quantity]]*Combined[[#This Row],[cost]]</f>
        <v>394.53</v>
      </c>
      <c r="AF88" s="43">
        <f>Combined[[#This Row],[Total_Amount]]-Combined[[#This Row],[Total_Cost]]</f>
        <v>1548.5627999999999</v>
      </c>
      <c r="AG88" s="43" t="str">
        <f>IF(Combined[[#This Row],[Age]]&lt;=25,"18-25",IF(Combined[[#This Row],[Age]]&lt;=35,"26-35",IF(Combined[[#This Row],[Age]]&lt;=45,"36-45",IF(Combined[[#This Row],[Age]]&lt;=55,"46-55","56-64"))))</f>
        <v>18-25</v>
      </c>
      <c r="AH88" s="43">
        <f>IF(Combined[[#This Row],[Total_Amount]]=0,0,Combined[[#This Row],[Profit]]/Combined[[#This Row],[Total_Amount]])</f>
        <v>0.79695771606996846</v>
      </c>
    </row>
    <row r="89" spans="1:34">
      <c r="A89" s="43" t="s">
        <v>1913</v>
      </c>
      <c r="B89" s="46">
        <v>45755</v>
      </c>
      <c r="C89" s="43">
        <f t="shared" si="1"/>
        <v>2025</v>
      </c>
      <c r="D89" s="43" t="str">
        <f>TEXT(Combined[[#This Row],[Order_Date]],"MMM")</f>
        <v>Apr</v>
      </c>
      <c r="E89" s="43" t="s">
        <v>1029</v>
      </c>
      <c r="F89" s="43" t="s">
        <v>1546</v>
      </c>
      <c r="G89" s="43" t="s">
        <v>1789</v>
      </c>
      <c r="H89" s="43">
        <v>3</v>
      </c>
      <c r="I89" s="43">
        <v>964.39</v>
      </c>
      <c r="J89" s="45">
        <v>0.04</v>
      </c>
      <c r="K89" s="43" t="s">
        <v>1824</v>
      </c>
      <c r="L89" s="43">
        <v>2777.4432000000002</v>
      </c>
      <c r="M89" s="43" t="str">
        <f>VLOOKUP(Combined[[#This Row],[Customer_ID]],Customer[],2,FALSE)</f>
        <v>Reginald Willis</v>
      </c>
      <c r="N89" s="43">
        <f>VLOOKUP(Combined[[#This Row],[Customer_ID]],Customer[],3,FALSE)</f>
        <v>62</v>
      </c>
      <c r="O89" s="43" t="str">
        <f>VLOOKUP(Combined[[#This Row],[Customer_ID]],Customer[],4,FALSE)</f>
        <v>Female</v>
      </c>
      <c r="P89" s="43" t="str">
        <f>VLOOKUP(Combined[[#This Row],[Customer_ID]],Customer[],5,FALSE)</f>
        <v>Kellybury</v>
      </c>
      <c r="Q89" s="43" t="str">
        <f>VLOOKUP(Combined[[#This Row],[Customer_ID]],Customer[],6,FALSE)</f>
        <v>New York</v>
      </c>
      <c r="R89" s="43" t="str">
        <f>VLOOKUP(Combined[[#This Row],[Customer_ID]],Customer[],8,FALSE)</f>
        <v>Bronze</v>
      </c>
      <c r="S89" s="43" t="str">
        <f>VLOOKUP(Combined[[#This Row],[Product_ID]],Product[],2,FALSE)</f>
        <v>Men's Graphic T-Shirt</v>
      </c>
      <c r="T89" s="43" t="str">
        <f>VLOOKUP(Combined[[#This Row],[Product_ID]],Product[],3,FALSE)</f>
        <v>Clothing</v>
      </c>
      <c r="U89" s="43" t="str">
        <f>VLOOKUP(Combined[[#This Row],[Product_ID]],Product[],4,FALSE)</f>
        <v>Tops</v>
      </c>
      <c r="V89" s="43" t="str">
        <f>VLOOKUP(Combined[[#This Row],[Product_ID]],Product[],5,FALSE)</f>
        <v>Terry-Moore</v>
      </c>
      <c r="W89" s="43">
        <f>VLOOKUP(Combined[[#This Row],[Product_ID]],Product[],6,FALSE)</f>
        <v>342.56</v>
      </c>
      <c r="X89" s="43">
        <f>VLOOKUP(Combined[[#This Row],[Product_ID]],Product[],7,FALSE)</f>
        <v>181</v>
      </c>
      <c r="Y89" s="43" t="str">
        <f>_xlfn.XLOOKUP(Combined[[#This Row],[Store_ID]],Store[Store_ID],Store[Store_Name])</f>
        <v>Hill, Wagner and Ballard</v>
      </c>
      <c r="Z89" s="43" t="str">
        <f>_xlfn.XLOOKUP(Combined[[#This Row],[Store_ID]],Store[Store_ID],Store[Region])</f>
        <v>East</v>
      </c>
      <c r="AA89" s="43" t="str">
        <f>_xlfn.XLOOKUP(Combined[[#This Row],[Store_ID]],Store[Store_ID],Store[City])</f>
        <v>East Davidville</v>
      </c>
      <c r="AB89" s="43" t="str">
        <f>_xlfn.XLOOKUP(Combined[[#This Row],[Store_ID]],Store[Store_ID],Store[Store_Type])</f>
        <v>Online</v>
      </c>
      <c r="AC89" s="43">
        <f>Combined[[#This Row],[Quantity]]*Combined[[#This Row],[Unit_Price]]</f>
        <v>2893.17</v>
      </c>
      <c r="AD89" s="43">
        <f>Combined[[#This Row],[Gross_Sales]]*Combined[[#This Row],[Discount]]</f>
        <v>115.72680000000001</v>
      </c>
      <c r="AE89" s="43">
        <f>Combined[[#This Row],[Quantity]]*Combined[[#This Row],[cost]]</f>
        <v>1027.68</v>
      </c>
      <c r="AF89" s="43">
        <f>Combined[[#This Row],[Total_Amount]]-Combined[[#This Row],[Total_Cost]]</f>
        <v>1749.7632000000001</v>
      </c>
      <c r="AG89" s="43" t="str">
        <f>IF(Combined[[#This Row],[Age]]&lt;=25,"18-25",IF(Combined[[#This Row],[Age]]&lt;=35,"26-35",IF(Combined[[#This Row],[Age]]&lt;=45,"36-45",IF(Combined[[#This Row],[Age]]&lt;=55,"46-55","56-64"))))</f>
        <v>56-64</v>
      </c>
      <c r="AH89" s="43">
        <f>IF(Combined[[#This Row],[Total_Amount]]=0,0,Combined[[#This Row],[Profit]]/Combined[[#This Row],[Total_Amount]])</f>
        <v>0.62999063311177705</v>
      </c>
    </row>
    <row r="90" spans="1:34">
      <c r="A90" s="43" t="s">
        <v>1914</v>
      </c>
      <c r="B90" s="46">
        <v>45588</v>
      </c>
      <c r="C90" s="43">
        <f t="shared" si="1"/>
        <v>2024</v>
      </c>
      <c r="D90" s="43" t="str">
        <f>TEXT(Combined[[#This Row],[Order_Date]],"MMM")</f>
        <v>Oct</v>
      </c>
      <c r="E90" s="43" t="s">
        <v>604</v>
      </c>
      <c r="F90" s="43" t="s">
        <v>1624</v>
      </c>
      <c r="G90" s="43" t="s">
        <v>1752</v>
      </c>
      <c r="H90" s="43">
        <v>2</v>
      </c>
      <c r="I90" s="43">
        <v>217.83</v>
      </c>
      <c r="J90" s="45">
        <v>0.14000000000000001</v>
      </c>
      <c r="K90" s="43" t="s">
        <v>1826</v>
      </c>
      <c r="L90" s="43">
        <v>374.66759999999999</v>
      </c>
      <c r="M90" s="43" t="str">
        <f>VLOOKUP(Combined[[#This Row],[Customer_ID]],Customer[],2,FALSE)</f>
        <v>Mario Jacobs</v>
      </c>
      <c r="N90" s="43">
        <f>VLOOKUP(Combined[[#This Row],[Customer_ID]],Customer[],3,FALSE)</f>
        <v>18</v>
      </c>
      <c r="O90" s="43" t="str">
        <f>VLOOKUP(Combined[[#This Row],[Customer_ID]],Customer[],4,FALSE)</f>
        <v>Male</v>
      </c>
      <c r="P90" s="43" t="str">
        <f>VLOOKUP(Combined[[#This Row],[Customer_ID]],Customer[],5,FALSE)</f>
        <v>Port James</v>
      </c>
      <c r="Q90" s="43" t="str">
        <f>VLOOKUP(Combined[[#This Row],[Customer_ID]],Customer[],6,FALSE)</f>
        <v>New York</v>
      </c>
      <c r="R90" s="43" t="str">
        <f>VLOOKUP(Combined[[#This Row],[Customer_ID]],Customer[],8,FALSE)</f>
        <v>Platinum</v>
      </c>
      <c r="S90" s="43" t="str">
        <f>VLOOKUP(Combined[[#This Row],[Product_ID]],Product[],2,FALSE)</f>
        <v>Sports Water Hydration Pack</v>
      </c>
      <c r="T90" s="43" t="str">
        <f>VLOOKUP(Combined[[#This Row],[Product_ID]],Product[],3,FALSE)</f>
        <v>Sports</v>
      </c>
      <c r="U90" s="43" t="str">
        <f>VLOOKUP(Combined[[#This Row],[Product_ID]],Product[],4,FALSE)</f>
        <v>Outdoor</v>
      </c>
      <c r="V90" s="43" t="str">
        <f>VLOOKUP(Combined[[#This Row],[Product_ID]],Product[],5,FALSE)</f>
        <v>Sims-Smith</v>
      </c>
      <c r="W90" s="43">
        <f>VLOOKUP(Combined[[#This Row],[Product_ID]],Product[],6,FALSE)</f>
        <v>135.61000000000001</v>
      </c>
      <c r="X90" s="43">
        <f>VLOOKUP(Combined[[#This Row],[Product_ID]],Product[],7,FALSE)</f>
        <v>394</v>
      </c>
      <c r="Y90" s="43" t="str">
        <f>_xlfn.XLOOKUP(Combined[[#This Row],[Store_ID]],Store[Store_ID],Store[Store_Name])</f>
        <v>Rivera-Warner</v>
      </c>
      <c r="Z90" s="43" t="str">
        <f>_xlfn.XLOOKUP(Combined[[#This Row],[Store_ID]],Store[Store_ID],Store[Region])</f>
        <v>East</v>
      </c>
      <c r="AA90" s="43" t="str">
        <f>_xlfn.XLOOKUP(Combined[[#This Row],[Store_ID]],Store[Store_ID],Store[City])</f>
        <v>Washingtonfurt</v>
      </c>
      <c r="AB90" s="43" t="str">
        <f>_xlfn.XLOOKUP(Combined[[#This Row],[Store_ID]],Store[Store_ID],Store[Store_Type])</f>
        <v>Flagship</v>
      </c>
      <c r="AC90" s="43">
        <f>Combined[[#This Row],[Quantity]]*Combined[[#This Row],[Unit_Price]]</f>
        <v>435.66</v>
      </c>
      <c r="AD90" s="43">
        <f>Combined[[#This Row],[Gross_Sales]]*Combined[[#This Row],[Discount]]</f>
        <v>60.992400000000011</v>
      </c>
      <c r="AE90" s="43">
        <f>Combined[[#This Row],[Quantity]]*Combined[[#This Row],[cost]]</f>
        <v>271.22000000000003</v>
      </c>
      <c r="AF90" s="43">
        <f>Combined[[#This Row],[Total_Amount]]-Combined[[#This Row],[Total_Cost]]</f>
        <v>103.44759999999997</v>
      </c>
      <c r="AG90" s="43" t="str">
        <f>IF(Combined[[#This Row],[Age]]&lt;=25,"18-25",IF(Combined[[#This Row],[Age]]&lt;=35,"26-35",IF(Combined[[#This Row],[Age]]&lt;=45,"36-45",IF(Combined[[#This Row],[Age]]&lt;=55,"46-55","56-64"))))</f>
        <v>18-25</v>
      </c>
      <c r="AH90" s="43">
        <f>IF(Combined[[#This Row],[Total_Amount]]=0,0,Combined[[#This Row],[Profit]]/Combined[[#This Row],[Total_Amount]])</f>
        <v>0.27610500614411271</v>
      </c>
    </row>
    <row r="91" spans="1:34">
      <c r="A91" s="43" t="s">
        <v>1915</v>
      </c>
      <c r="B91" s="46">
        <v>45848</v>
      </c>
      <c r="C91" s="43">
        <f t="shared" si="1"/>
        <v>2025</v>
      </c>
      <c r="D91" s="43" t="str">
        <f>TEXT(Combined[[#This Row],[Order_Date]],"MMM")</f>
        <v>Jul</v>
      </c>
      <c r="E91" s="43" t="s">
        <v>484</v>
      </c>
      <c r="F91" s="43" t="s">
        <v>1582</v>
      </c>
      <c r="G91" s="43" t="s">
        <v>1757</v>
      </c>
      <c r="H91" s="43">
        <v>4</v>
      </c>
      <c r="I91" s="43">
        <v>187.71</v>
      </c>
      <c r="J91" s="45">
        <v>0.06</v>
      </c>
      <c r="K91" s="43" t="s">
        <v>1829</v>
      </c>
      <c r="L91" s="43">
        <v>705.78959999999995</v>
      </c>
      <c r="M91" s="43" t="str">
        <f>VLOOKUP(Combined[[#This Row],[Customer_ID]],Customer[],2,FALSE)</f>
        <v>Carlos Skinner</v>
      </c>
      <c r="N91" s="43">
        <f>VLOOKUP(Combined[[#This Row],[Customer_ID]],Customer[],3,FALSE)</f>
        <v>46</v>
      </c>
      <c r="O91" s="43" t="str">
        <f>VLOOKUP(Combined[[#This Row],[Customer_ID]],Customer[],4,FALSE)</f>
        <v>Male</v>
      </c>
      <c r="P91" s="43" t="str">
        <f>VLOOKUP(Combined[[#This Row],[Customer_ID]],Customer[],5,FALSE)</f>
        <v>Dwaynemouth</v>
      </c>
      <c r="Q91" s="43" t="str">
        <f>VLOOKUP(Combined[[#This Row],[Customer_ID]],Customer[],6,FALSE)</f>
        <v>Alabama</v>
      </c>
      <c r="R91" s="43" t="str">
        <f>VLOOKUP(Combined[[#This Row],[Customer_ID]],Customer[],8,FALSE)</f>
        <v>Bronze</v>
      </c>
      <c r="S91" s="43" t="str">
        <f>VLOOKUP(Combined[[#This Row],[Product_ID]],Product[],2,FALSE)</f>
        <v>Soccer Training Cone Set</v>
      </c>
      <c r="T91" s="43" t="str">
        <f>VLOOKUP(Combined[[#This Row],[Product_ID]],Product[],3,FALSE)</f>
        <v>Sports</v>
      </c>
      <c r="U91" s="43" t="str">
        <f>VLOOKUP(Combined[[#This Row],[Product_ID]],Product[],4,FALSE)</f>
        <v>Accessories</v>
      </c>
      <c r="V91" s="43" t="str">
        <f>VLOOKUP(Combined[[#This Row],[Product_ID]],Product[],5,FALSE)</f>
        <v>Ford, Murphy and Wilson</v>
      </c>
      <c r="W91" s="43">
        <f>VLOOKUP(Combined[[#This Row],[Product_ID]],Product[],6,FALSE)</f>
        <v>144.53</v>
      </c>
      <c r="X91" s="43">
        <f>VLOOKUP(Combined[[#This Row],[Product_ID]],Product[],7,FALSE)</f>
        <v>367</v>
      </c>
      <c r="Y91" s="43" t="str">
        <f>_xlfn.XLOOKUP(Combined[[#This Row],[Store_ID]],Store[Store_ID],Store[Store_Name])</f>
        <v>Martinez, Adkins and Johnson</v>
      </c>
      <c r="Z91" s="43" t="str">
        <f>_xlfn.XLOOKUP(Combined[[#This Row],[Store_ID]],Store[Store_ID],Store[Region])</f>
        <v>North</v>
      </c>
      <c r="AA91" s="43" t="str">
        <f>_xlfn.XLOOKUP(Combined[[#This Row],[Store_ID]],Store[Store_ID],Store[City])</f>
        <v>Danielmouth</v>
      </c>
      <c r="AB91" s="43" t="str">
        <f>_xlfn.XLOOKUP(Combined[[#This Row],[Store_ID]],Store[Store_ID],Store[Store_Type])</f>
        <v>Flagship</v>
      </c>
      <c r="AC91" s="43">
        <f>Combined[[#This Row],[Quantity]]*Combined[[#This Row],[Unit_Price]]</f>
        <v>750.84</v>
      </c>
      <c r="AD91" s="43">
        <f>Combined[[#This Row],[Gross_Sales]]*Combined[[#This Row],[Discount]]</f>
        <v>45.050400000000003</v>
      </c>
      <c r="AE91" s="43">
        <f>Combined[[#This Row],[Quantity]]*Combined[[#This Row],[cost]]</f>
        <v>578.12</v>
      </c>
      <c r="AF91" s="43">
        <f>Combined[[#This Row],[Total_Amount]]-Combined[[#This Row],[Total_Cost]]</f>
        <v>127.66959999999995</v>
      </c>
      <c r="AG91" s="43" t="str">
        <f>IF(Combined[[#This Row],[Age]]&lt;=25,"18-25",IF(Combined[[#This Row],[Age]]&lt;=35,"26-35",IF(Combined[[#This Row],[Age]]&lt;=45,"36-45",IF(Combined[[#This Row],[Age]]&lt;=55,"46-55","56-64"))))</f>
        <v>46-55</v>
      </c>
      <c r="AH91" s="43">
        <f>IF(Combined[[#This Row],[Total_Amount]]=0,0,Combined[[#This Row],[Profit]]/Combined[[#This Row],[Total_Amount]])</f>
        <v>0.18088903548592947</v>
      </c>
    </row>
    <row r="92" spans="1:34">
      <c r="A92" s="43" t="s">
        <v>1916</v>
      </c>
      <c r="B92" s="46">
        <v>45577</v>
      </c>
      <c r="C92" s="43">
        <f t="shared" si="1"/>
        <v>2024</v>
      </c>
      <c r="D92" s="43" t="str">
        <f>TEXT(Combined[[#This Row],[Order_Date]],"MMM")</f>
        <v>Oct</v>
      </c>
      <c r="E92" s="43" t="s">
        <v>52</v>
      </c>
      <c r="F92" s="43" t="s">
        <v>1614</v>
      </c>
      <c r="G92" s="43" t="s">
        <v>1810</v>
      </c>
      <c r="H92" s="43">
        <v>2</v>
      </c>
      <c r="I92" s="43">
        <v>350.12</v>
      </c>
      <c r="J92" s="45">
        <v>0.12</v>
      </c>
      <c r="K92" s="43" t="s">
        <v>1829</v>
      </c>
      <c r="L92" s="43">
        <v>616.21119999999996</v>
      </c>
      <c r="M92" s="43" t="str">
        <f>VLOOKUP(Combined[[#This Row],[Customer_ID]],Customer[],2,FALSE)</f>
        <v>Dominic Page</v>
      </c>
      <c r="N92" s="43">
        <f>VLOOKUP(Combined[[#This Row],[Customer_ID]],Customer[],3,FALSE)</f>
        <v>53</v>
      </c>
      <c r="O92" s="43" t="str">
        <f>VLOOKUP(Combined[[#This Row],[Customer_ID]],Customer[],4,FALSE)</f>
        <v>Male</v>
      </c>
      <c r="P92" s="43" t="str">
        <f>VLOOKUP(Combined[[#This Row],[Customer_ID]],Customer[],5,FALSE)</f>
        <v>Port Michaelburgh</v>
      </c>
      <c r="Q92" s="43" t="str">
        <f>VLOOKUP(Combined[[#This Row],[Customer_ID]],Customer[],6,FALSE)</f>
        <v>Pennsylvania</v>
      </c>
      <c r="R92" s="43" t="str">
        <f>VLOOKUP(Combined[[#This Row],[Customer_ID]],Customer[],8,FALSE)</f>
        <v>Bronze</v>
      </c>
      <c r="S92" s="43" t="str">
        <f>VLOOKUP(Combined[[#This Row],[Product_ID]],Product[],2,FALSE)</f>
        <v>Modern Wall Clock</v>
      </c>
      <c r="T92" s="43" t="str">
        <f>VLOOKUP(Combined[[#This Row],[Product_ID]],Product[],3,FALSE)</f>
        <v>Home</v>
      </c>
      <c r="U92" s="43" t="str">
        <f>VLOOKUP(Combined[[#This Row],[Product_ID]],Product[],4,FALSE)</f>
        <v>Decor</v>
      </c>
      <c r="V92" s="43" t="str">
        <f>VLOOKUP(Combined[[#This Row],[Product_ID]],Product[],5,FALSE)</f>
        <v>Weiss-Watson</v>
      </c>
      <c r="W92" s="43">
        <f>VLOOKUP(Combined[[#This Row],[Product_ID]],Product[],6,FALSE)</f>
        <v>179.77</v>
      </c>
      <c r="X92" s="43">
        <f>VLOOKUP(Combined[[#This Row],[Product_ID]],Product[],7,FALSE)</f>
        <v>305</v>
      </c>
      <c r="Y92" s="43" t="str">
        <f>_xlfn.XLOOKUP(Combined[[#This Row],[Store_ID]],Store[Store_ID],Store[Store_Name])</f>
        <v>Guerrero-Schmitt</v>
      </c>
      <c r="Z92" s="43" t="str">
        <f>_xlfn.XLOOKUP(Combined[[#This Row],[Store_ID]],Store[Store_ID],Store[Region])</f>
        <v>East</v>
      </c>
      <c r="AA92" s="43" t="str">
        <f>_xlfn.XLOOKUP(Combined[[#This Row],[Store_ID]],Store[Store_ID],Store[City])</f>
        <v>East Stevechester</v>
      </c>
      <c r="AB92" s="43" t="str">
        <f>_xlfn.XLOOKUP(Combined[[#This Row],[Store_ID]],Store[Store_ID],Store[Store_Type])</f>
        <v>Flagship</v>
      </c>
      <c r="AC92" s="43">
        <f>Combined[[#This Row],[Quantity]]*Combined[[#This Row],[Unit_Price]]</f>
        <v>700.24</v>
      </c>
      <c r="AD92" s="43">
        <f>Combined[[#This Row],[Gross_Sales]]*Combined[[#This Row],[Discount]]</f>
        <v>84.028800000000004</v>
      </c>
      <c r="AE92" s="43">
        <f>Combined[[#This Row],[Quantity]]*Combined[[#This Row],[cost]]</f>
        <v>359.54</v>
      </c>
      <c r="AF92" s="43">
        <f>Combined[[#This Row],[Total_Amount]]-Combined[[#This Row],[Total_Cost]]</f>
        <v>256.67119999999994</v>
      </c>
      <c r="AG92" s="43" t="str">
        <f>IF(Combined[[#This Row],[Age]]&lt;=25,"18-25",IF(Combined[[#This Row],[Age]]&lt;=35,"26-35",IF(Combined[[#This Row],[Age]]&lt;=45,"36-45",IF(Combined[[#This Row],[Age]]&lt;=55,"46-55","56-64"))))</f>
        <v>46-55</v>
      </c>
      <c r="AH92" s="43">
        <f>IF(Combined[[#This Row],[Total_Amount]]=0,0,Combined[[#This Row],[Profit]]/Combined[[#This Row],[Total_Amount]])</f>
        <v>0.41653121527164705</v>
      </c>
    </row>
    <row r="93" spans="1:34">
      <c r="A93" s="43" t="s">
        <v>1917</v>
      </c>
      <c r="B93" s="46">
        <v>45312</v>
      </c>
      <c r="C93" s="43">
        <f t="shared" si="1"/>
        <v>2024</v>
      </c>
      <c r="D93" s="43" t="str">
        <f>TEXT(Combined[[#This Row],[Order_Date]],"MMM")</f>
        <v>Jan</v>
      </c>
      <c r="E93" s="43" t="s">
        <v>1263</v>
      </c>
      <c r="F93" s="43" t="s">
        <v>1580</v>
      </c>
      <c r="G93" s="43" t="s">
        <v>1757</v>
      </c>
      <c r="H93" s="43">
        <v>4</v>
      </c>
      <c r="I93" s="43">
        <v>102.19</v>
      </c>
      <c r="J93" s="45">
        <v>0.17</v>
      </c>
      <c r="K93" s="43" t="s">
        <v>1826</v>
      </c>
      <c r="L93" s="43">
        <v>339.27080000000001</v>
      </c>
      <c r="M93" s="43" t="str">
        <f>VLOOKUP(Combined[[#This Row],[Customer_ID]],Customer[],2,FALSE)</f>
        <v>David Lozano</v>
      </c>
      <c r="N93" s="43">
        <f>VLOOKUP(Combined[[#This Row],[Customer_ID]],Customer[],3,FALSE)</f>
        <v>23</v>
      </c>
      <c r="O93" s="43" t="str">
        <f>VLOOKUP(Combined[[#This Row],[Customer_ID]],Customer[],4,FALSE)</f>
        <v>Female</v>
      </c>
      <c r="P93" s="43" t="str">
        <f>VLOOKUP(Combined[[#This Row],[Customer_ID]],Customer[],5,FALSE)</f>
        <v>North Michaelfurt</v>
      </c>
      <c r="Q93" s="43" t="str">
        <f>VLOOKUP(Combined[[#This Row],[Customer_ID]],Customer[],6,FALSE)</f>
        <v>Wisconsin</v>
      </c>
      <c r="R93" s="43" t="str">
        <f>VLOOKUP(Combined[[#This Row],[Customer_ID]],Customer[],8,FALSE)</f>
        <v>Gold</v>
      </c>
      <c r="S93" s="43" t="str">
        <f>VLOOKUP(Combined[[#This Row],[Product_ID]],Product[],2,FALSE)</f>
        <v>Beard Grooming Kit</v>
      </c>
      <c r="T93" s="43" t="str">
        <f>VLOOKUP(Combined[[#This Row],[Product_ID]],Product[],3,FALSE)</f>
        <v>Beauty</v>
      </c>
      <c r="U93" s="43" t="str">
        <f>VLOOKUP(Combined[[#This Row],[Product_ID]],Product[],4,FALSE)</f>
        <v>Grooming</v>
      </c>
      <c r="V93" s="43" t="str">
        <f>VLOOKUP(Combined[[#This Row],[Product_ID]],Product[],5,FALSE)</f>
        <v>Erickson-Green</v>
      </c>
      <c r="W93" s="43">
        <f>VLOOKUP(Combined[[#This Row],[Product_ID]],Product[],6,FALSE)</f>
        <v>337.42</v>
      </c>
      <c r="X93" s="43">
        <f>VLOOKUP(Combined[[#This Row],[Product_ID]],Product[],7,FALSE)</f>
        <v>256</v>
      </c>
      <c r="Y93" s="43" t="str">
        <f>_xlfn.XLOOKUP(Combined[[#This Row],[Store_ID]],Store[Store_ID],Store[Store_Name])</f>
        <v>Martinez, Adkins and Johnson</v>
      </c>
      <c r="Z93" s="43" t="str">
        <f>_xlfn.XLOOKUP(Combined[[#This Row],[Store_ID]],Store[Store_ID],Store[Region])</f>
        <v>North</v>
      </c>
      <c r="AA93" s="43" t="str">
        <f>_xlfn.XLOOKUP(Combined[[#This Row],[Store_ID]],Store[Store_ID],Store[City])</f>
        <v>Danielmouth</v>
      </c>
      <c r="AB93" s="43" t="str">
        <f>_xlfn.XLOOKUP(Combined[[#This Row],[Store_ID]],Store[Store_ID],Store[Store_Type])</f>
        <v>Flagship</v>
      </c>
      <c r="AC93" s="43">
        <f>Combined[[#This Row],[Quantity]]*Combined[[#This Row],[Unit_Price]]</f>
        <v>408.76</v>
      </c>
      <c r="AD93" s="43">
        <f>Combined[[#This Row],[Gross_Sales]]*Combined[[#This Row],[Discount]]</f>
        <v>69.489199999999997</v>
      </c>
      <c r="AE93" s="43">
        <f>Combined[[#This Row],[Quantity]]*Combined[[#This Row],[cost]]</f>
        <v>1349.68</v>
      </c>
      <c r="AF93" s="43">
        <f>Combined[[#This Row],[Total_Amount]]-Combined[[#This Row],[Total_Cost]]</f>
        <v>-1010.4092000000001</v>
      </c>
      <c r="AG93" s="43" t="str">
        <f>IF(Combined[[#This Row],[Age]]&lt;=25,"18-25",IF(Combined[[#This Row],[Age]]&lt;=35,"26-35",IF(Combined[[#This Row],[Age]]&lt;=45,"36-45",IF(Combined[[#This Row],[Age]]&lt;=55,"46-55","56-64"))))</f>
        <v>18-25</v>
      </c>
      <c r="AH93" s="43">
        <f>IF(Combined[[#This Row],[Total_Amount]]=0,0,Combined[[#This Row],[Profit]]/Combined[[#This Row],[Total_Amount]])</f>
        <v>-2.9781790829036865</v>
      </c>
    </row>
    <row r="94" spans="1:34">
      <c r="A94" s="43" t="s">
        <v>1918</v>
      </c>
      <c r="B94" s="46">
        <v>45350</v>
      </c>
      <c r="C94" s="43">
        <f t="shared" si="1"/>
        <v>2024</v>
      </c>
      <c r="D94" s="43" t="str">
        <f>TEXT(Combined[[#This Row],[Order_Date]],"MMM")</f>
        <v>Feb</v>
      </c>
      <c r="E94" s="43" t="s">
        <v>40</v>
      </c>
      <c r="F94" s="43" t="s">
        <v>1720</v>
      </c>
      <c r="G94" s="43" t="s">
        <v>1769</v>
      </c>
      <c r="H94" s="43">
        <v>1</v>
      </c>
      <c r="I94" s="43">
        <v>696.53</v>
      </c>
      <c r="J94" s="45">
        <v>0.17</v>
      </c>
      <c r="K94" s="43" t="s">
        <v>1824</v>
      </c>
      <c r="L94" s="43">
        <v>578.11989999999992</v>
      </c>
      <c r="M94" s="43" t="str">
        <f>VLOOKUP(Combined[[#This Row],[Customer_ID]],Customer[],2,FALSE)</f>
        <v>Daniel Boyd</v>
      </c>
      <c r="N94" s="43">
        <f>VLOOKUP(Combined[[#This Row],[Customer_ID]],Customer[],3,FALSE)</f>
        <v>29</v>
      </c>
      <c r="O94" s="43" t="str">
        <f>VLOOKUP(Combined[[#This Row],[Customer_ID]],Customer[],4,FALSE)</f>
        <v>Female</v>
      </c>
      <c r="P94" s="43" t="str">
        <f>VLOOKUP(Combined[[#This Row],[Customer_ID]],Customer[],5,FALSE)</f>
        <v>West Pamelafurt</v>
      </c>
      <c r="Q94" s="43" t="str">
        <f>VLOOKUP(Combined[[#This Row],[Customer_ID]],Customer[],6,FALSE)</f>
        <v>West Virginia</v>
      </c>
      <c r="R94" s="43" t="str">
        <f>VLOOKUP(Combined[[#This Row],[Customer_ID]],Customer[],8,FALSE)</f>
        <v>Bronze</v>
      </c>
      <c r="S94" s="43" t="str">
        <f>VLOOKUP(Combined[[#This Row],[Product_ID]],Product[],2,FALSE)</f>
        <v>Kitchen Cutting Board</v>
      </c>
      <c r="T94" s="43" t="str">
        <f>VLOOKUP(Combined[[#This Row],[Product_ID]],Product[],3,FALSE)</f>
        <v>Home</v>
      </c>
      <c r="U94" s="43" t="str">
        <f>VLOOKUP(Combined[[#This Row],[Product_ID]],Product[],4,FALSE)</f>
        <v>Kitchen</v>
      </c>
      <c r="V94" s="43" t="str">
        <f>VLOOKUP(Combined[[#This Row],[Product_ID]],Product[],5,FALSE)</f>
        <v>Taylor, Dodson and Johnston</v>
      </c>
      <c r="W94" s="43">
        <f>VLOOKUP(Combined[[#This Row],[Product_ID]],Product[],6,FALSE)</f>
        <v>176.07</v>
      </c>
      <c r="X94" s="43">
        <f>VLOOKUP(Combined[[#This Row],[Product_ID]],Product[],7,FALSE)</f>
        <v>82</v>
      </c>
      <c r="Y94" s="43" t="str">
        <f>_xlfn.XLOOKUP(Combined[[#This Row],[Store_ID]],Store[Store_ID],Store[Store_Name])</f>
        <v>Alexander Group</v>
      </c>
      <c r="Z94" s="43" t="str">
        <f>_xlfn.XLOOKUP(Combined[[#This Row],[Store_ID]],Store[Store_ID],Store[Region])</f>
        <v>South</v>
      </c>
      <c r="AA94" s="43" t="str">
        <f>_xlfn.XLOOKUP(Combined[[#This Row],[Store_ID]],Store[Store_ID],Store[City])</f>
        <v>Port Sharon</v>
      </c>
      <c r="AB94" s="43" t="str">
        <f>_xlfn.XLOOKUP(Combined[[#This Row],[Store_ID]],Store[Store_ID],Store[Store_Type])</f>
        <v>Online</v>
      </c>
      <c r="AC94" s="43">
        <f>Combined[[#This Row],[Quantity]]*Combined[[#This Row],[Unit_Price]]</f>
        <v>696.53</v>
      </c>
      <c r="AD94" s="43">
        <f>Combined[[#This Row],[Gross_Sales]]*Combined[[#This Row],[Discount]]</f>
        <v>118.4101</v>
      </c>
      <c r="AE94" s="43">
        <f>Combined[[#This Row],[Quantity]]*Combined[[#This Row],[cost]]</f>
        <v>176.07</v>
      </c>
      <c r="AF94" s="43">
        <f>Combined[[#This Row],[Total_Amount]]-Combined[[#This Row],[Total_Cost]]</f>
        <v>402.04989999999992</v>
      </c>
      <c r="AG94" s="43" t="str">
        <f>IF(Combined[[#This Row],[Age]]&lt;=25,"18-25",IF(Combined[[#This Row],[Age]]&lt;=35,"26-35",IF(Combined[[#This Row],[Age]]&lt;=45,"36-45",IF(Combined[[#This Row],[Age]]&lt;=55,"46-55","56-64"))))</f>
        <v>26-35</v>
      </c>
      <c r="AH94" s="43">
        <f>IF(Combined[[#This Row],[Total_Amount]]=0,0,Combined[[#This Row],[Profit]]/Combined[[#This Row],[Total_Amount]])</f>
        <v>0.69544379980692583</v>
      </c>
    </row>
    <row r="95" spans="1:34">
      <c r="A95" s="43" t="s">
        <v>1919</v>
      </c>
      <c r="B95" s="46">
        <v>45657</v>
      </c>
      <c r="C95" s="43">
        <f t="shared" si="1"/>
        <v>2024</v>
      </c>
      <c r="D95" s="43" t="str">
        <f>TEXT(Combined[[#This Row],[Order_Date]],"MMM")</f>
        <v>Dec</v>
      </c>
      <c r="E95" s="43" t="s">
        <v>241</v>
      </c>
      <c r="F95" s="43" t="s">
        <v>1586</v>
      </c>
      <c r="G95" s="43" t="s">
        <v>1769</v>
      </c>
      <c r="H95" s="43">
        <v>2</v>
      </c>
      <c r="I95" s="43">
        <v>327.52</v>
      </c>
      <c r="J95" s="45">
        <v>0.15</v>
      </c>
      <c r="K95" s="43" t="s">
        <v>1826</v>
      </c>
      <c r="L95" s="43">
        <v>556.78399999999999</v>
      </c>
      <c r="M95" s="43" t="str">
        <f>VLOOKUP(Combined[[#This Row],[Customer_ID]],Customer[],2,FALSE)</f>
        <v>Michael Thomas</v>
      </c>
      <c r="N95" s="43">
        <f>VLOOKUP(Combined[[#This Row],[Customer_ID]],Customer[],3,FALSE)</f>
        <v>21</v>
      </c>
      <c r="O95" s="43" t="str">
        <f>VLOOKUP(Combined[[#This Row],[Customer_ID]],Customer[],4,FALSE)</f>
        <v>Female</v>
      </c>
      <c r="P95" s="43" t="str">
        <f>VLOOKUP(Combined[[#This Row],[Customer_ID]],Customer[],5,FALSE)</f>
        <v>Woodmouth</v>
      </c>
      <c r="Q95" s="43" t="str">
        <f>VLOOKUP(Combined[[#This Row],[Customer_ID]],Customer[],6,FALSE)</f>
        <v>Nevada</v>
      </c>
      <c r="R95" s="43" t="str">
        <f>VLOOKUP(Combined[[#This Row],[Customer_ID]],Customer[],8,FALSE)</f>
        <v>Silver</v>
      </c>
      <c r="S95" s="43" t="str">
        <f>VLOOKUP(Combined[[#This Row],[Product_ID]],Product[],2,FALSE)</f>
        <v>Knee Support Brace</v>
      </c>
      <c r="T95" s="43" t="str">
        <f>VLOOKUP(Combined[[#This Row],[Product_ID]],Product[],3,FALSE)</f>
        <v>Sports</v>
      </c>
      <c r="U95" s="43" t="str">
        <f>VLOOKUP(Combined[[#This Row],[Product_ID]],Product[],4,FALSE)</f>
        <v>Equipment</v>
      </c>
      <c r="V95" s="43" t="str">
        <f>VLOOKUP(Combined[[#This Row],[Product_ID]],Product[],5,FALSE)</f>
        <v>May-Reese</v>
      </c>
      <c r="W95" s="43">
        <f>VLOOKUP(Combined[[#This Row],[Product_ID]],Product[],6,FALSE)</f>
        <v>21.34</v>
      </c>
      <c r="X95" s="43">
        <f>VLOOKUP(Combined[[#This Row],[Product_ID]],Product[],7,FALSE)</f>
        <v>65</v>
      </c>
      <c r="Y95" s="43" t="str">
        <f>_xlfn.XLOOKUP(Combined[[#This Row],[Store_ID]],Store[Store_ID],Store[Store_Name])</f>
        <v>Alexander Group</v>
      </c>
      <c r="Z95" s="43" t="str">
        <f>_xlfn.XLOOKUP(Combined[[#This Row],[Store_ID]],Store[Store_ID],Store[Region])</f>
        <v>South</v>
      </c>
      <c r="AA95" s="43" t="str">
        <f>_xlfn.XLOOKUP(Combined[[#This Row],[Store_ID]],Store[Store_ID],Store[City])</f>
        <v>Port Sharon</v>
      </c>
      <c r="AB95" s="43" t="str">
        <f>_xlfn.XLOOKUP(Combined[[#This Row],[Store_ID]],Store[Store_ID],Store[Store_Type])</f>
        <v>Online</v>
      </c>
      <c r="AC95" s="43">
        <f>Combined[[#This Row],[Quantity]]*Combined[[#This Row],[Unit_Price]]</f>
        <v>655.04</v>
      </c>
      <c r="AD95" s="43">
        <f>Combined[[#This Row],[Gross_Sales]]*Combined[[#This Row],[Discount]]</f>
        <v>98.255999999999986</v>
      </c>
      <c r="AE95" s="43">
        <f>Combined[[#This Row],[Quantity]]*Combined[[#This Row],[cost]]</f>
        <v>42.68</v>
      </c>
      <c r="AF95" s="43">
        <f>Combined[[#This Row],[Total_Amount]]-Combined[[#This Row],[Total_Cost]]</f>
        <v>514.10400000000004</v>
      </c>
      <c r="AG95" s="43" t="str">
        <f>IF(Combined[[#This Row],[Age]]&lt;=25,"18-25",IF(Combined[[#This Row],[Age]]&lt;=35,"26-35",IF(Combined[[#This Row],[Age]]&lt;=45,"36-45",IF(Combined[[#This Row],[Age]]&lt;=55,"46-55","56-64"))))</f>
        <v>18-25</v>
      </c>
      <c r="AH95" s="43">
        <f>IF(Combined[[#This Row],[Total_Amount]]=0,0,Combined[[#This Row],[Profit]]/Combined[[#This Row],[Total_Amount]])</f>
        <v>0.92334549843386315</v>
      </c>
    </row>
    <row r="96" spans="1:34">
      <c r="A96" s="43" t="s">
        <v>1920</v>
      </c>
      <c r="B96" s="46">
        <v>45530</v>
      </c>
      <c r="C96" s="43">
        <f t="shared" si="1"/>
        <v>2024</v>
      </c>
      <c r="D96" s="43" t="str">
        <f>TEXT(Combined[[#This Row],[Order_Date]],"MMM")</f>
        <v>Aug</v>
      </c>
      <c r="E96" s="43" t="s">
        <v>942</v>
      </c>
      <c r="F96" s="43" t="s">
        <v>1742</v>
      </c>
      <c r="G96" s="43" t="s">
        <v>1813</v>
      </c>
      <c r="H96" s="43">
        <v>2</v>
      </c>
      <c r="I96" s="43">
        <v>569.36</v>
      </c>
      <c r="J96" s="45">
        <v>0.01</v>
      </c>
      <c r="K96" s="43" t="s">
        <v>1826</v>
      </c>
      <c r="L96" s="43">
        <v>1127.33</v>
      </c>
      <c r="M96" s="43" t="str">
        <f>VLOOKUP(Combined[[#This Row],[Customer_ID]],Customer[],2,FALSE)</f>
        <v>Tracy Stephens</v>
      </c>
      <c r="N96" s="43">
        <f>VLOOKUP(Combined[[#This Row],[Customer_ID]],Customer[],3,FALSE)</f>
        <v>64</v>
      </c>
      <c r="O96" s="43" t="str">
        <f>VLOOKUP(Combined[[#This Row],[Customer_ID]],Customer[],4,FALSE)</f>
        <v>Male</v>
      </c>
      <c r="P96" s="43" t="str">
        <f>VLOOKUP(Combined[[#This Row],[Customer_ID]],Customer[],5,FALSE)</f>
        <v>New Joshuatown</v>
      </c>
      <c r="Q96" s="43" t="str">
        <f>VLOOKUP(Combined[[#This Row],[Customer_ID]],Customer[],6,FALSE)</f>
        <v>Maine</v>
      </c>
      <c r="R96" s="43" t="str">
        <f>VLOOKUP(Combined[[#This Row],[Customer_ID]],Customer[],8,FALSE)</f>
        <v>Platinum</v>
      </c>
      <c r="S96" s="43" t="str">
        <f>VLOOKUP(Combined[[#This Row],[Product_ID]],Product[],2,FALSE)</f>
        <v>Cricket Bat</v>
      </c>
      <c r="T96" s="43" t="str">
        <f>VLOOKUP(Combined[[#This Row],[Product_ID]],Product[],3,FALSE)</f>
        <v>Sports</v>
      </c>
      <c r="U96" s="43" t="str">
        <f>VLOOKUP(Combined[[#This Row],[Product_ID]],Product[],4,FALSE)</f>
        <v>Team Sports</v>
      </c>
      <c r="V96" s="43" t="str">
        <f>VLOOKUP(Combined[[#This Row],[Product_ID]],Product[],5,FALSE)</f>
        <v>Khan LLC</v>
      </c>
      <c r="W96" s="43">
        <f>VLOOKUP(Combined[[#This Row],[Product_ID]],Product[],6,FALSE)</f>
        <v>245.98</v>
      </c>
      <c r="X96" s="43">
        <f>VLOOKUP(Combined[[#This Row],[Product_ID]],Product[],7,FALSE)</f>
        <v>471</v>
      </c>
      <c r="Y96" s="43" t="str">
        <f>_xlfn.XLOOKUP(Combined[[#This Row],[Store_ID]],Store[Store_ID],Store[Store_Name])</f>
        <v>Mann-Austin</v>
      </c>
      <c r="Z96" s="43" t="str">
        <f>_xlfn.XLOOKUP(Combined[[#This Row],[Store_ID]],Store[Store_ID],Store[Region])</f>
        <v>East</v>
      </c>
      <c r="AA96" s="43" t="str">
        <f>_xlfn.XLOOKUP(Combined[[#This Row],[Store_ID]],Store[Store_ID],Store[City])</f>
        <v>Vasquezborough</v>
      </c>
      <c r="AB96" s="43" t="str">
        <f>_xlfn.XLOOKUP(Combined[[#This Row],[Store_ID]],Store[Store_ID],Store[Store_Type])</f>
        <v>Online</v>
      </c>
      <c r="AC96" s="43">
        <f>Combined[[#This Row],[Quantity]]*Combined[[#This Row],[Unit_Price]]</f>
        <v>1138.72</v>
      </c>
      <c r="AD96" s="43">
        <f>Combined[[#This Row],[Gross_Sales]]*Combined[[#This Row],[Discount]]</f>
        <v>11.3872</v>
      </c>
      <c r="AE96" s="43">
        <f>Combined[[#This Row],[Quantity]]*Combined[[#This Row],[cost]]</f>
        <v>491.96</v>
      </c>
      <c r="AF96" s="43">
        <f>Combined[[#This Row],[Total_Amount]]-Combined[[#This Row],[Total_Cost]]</f>
        <v>635.36999999999989</v>
      </c>
      <c r="AG96" s="43" t="str">
        <f>IF(Combined[[#This Row],[Age]]&lt;=25,"18-25",IF(Combined[[#This Row],[Age]]&lt;=35,"26-35",IF(Combined[[#This Row],[Age]]&lt;=45,"36-45",IF(Combined[[#This Row],[Age]]&lt;=55,"46-55","56-64"))))</f>
        <v>56-64</v>
      </c>
      <c r="AH96" s="43">
        <f>IF(Combined[[#This Row],[Total_Amount]]=0,0,Combined[[#This Row],[Profit]]/Combined[[#This Row],[Total_Amount]])</f>
        <v>0.56360604259622282</v>
      </c>
    </row>
    <row r="97" spans="1:34">
      <c r="A97" s="43" t="s">
        <v>1921</v>
      </c>
      <c r="B97" s="46">
        <v>45556</v>
      </c>
      <c r="C97" s="43">
        <f t="shared" si="1"/>
        <v>2024</v>
      </c>
      <c r="D97" s="43" t="str">
        <f>TEXT(Combined[[#This Row],[Order_Date]],"MMM")</f>
        <v>Sep</v>
      </c>
      <c r="E97" s="43" t="s">
        <v>1011</v>
      </c>
      <c r="F97" s="43" t="s">
        <v>1746</v>
      </c>
      <c r="G97" s="43" t="s">
        <v>1776</v>
      </c>
      <c r="H97" s="43">
        <v>2</v>
      </c>
      <c r="I97" s="43">
        <v>68.290000000000006</v>
      </c>
      <c r="J97" s="45">
        <v>0.14000000000000001</v>
      </c>
      <c r="K97" s="43" t="s">
        <v>1829</v>
      </c>
      <c r="L97" s="43">
        <v>117.4588</v>
      </c>
      <c r="M97" s="43" t="str">
        <f>VLOOKUP(Combined[[#This Row],[Customer_ID]],Customer[],2,FALSE)</f>
        <v>Darren Burton</v>
      </c>
      <c r="N97" s="43">
        <f>VLOOKUP(Combined[[#This Row],[Customer_ID]],Customer[],3,FALSE)</f>
        <v>21</v>
      </c>
      <c r="O97" s="43" t="str">
        <f>VLOOKUP(Combined[[#This Row],[Customer_ID]],Customer[],4,FALSE)</f>
        <v>Female</v>
      </c>
      <c r="P97" s="43" t="str">
        <f>VLOOKUP(Combined[[#This Row],[Customer_ID]],Customer[],5,FALSE)</f>
        <v>Lake Alice</v>
      </c>
      <c r="Q97" s="43" t="str">
        <f>VLOOKUP(Combined[[#This Row],[Customer_ID]],Customer[],6,FALSE)</f>
        <v>Tennessee</v>
      </c>
      <c r="R97" s="43" t="str">
        <f>VLOOKUP(Combined[[#This Row],[Customer_ID]],Customer[],8,FALSE)</f>
        <v>Bronze</v>
      </c>
      <c r="S97" s="43" t="str">
        <f>VLOOKUP(Combined[[#This Row],[Product_ID]],Product[],2,FALSE)</f>
        <v>Stainless Steel Cookware Set</v>
      </c>
      <c r="T97" s="43" t="str">
        <f>VLOOKUP(Combined[[#This Row],[Product_ID]],Product[],3,FALSE)</f>
        <v>Home</v>
      </c>
      <c r="U97" s="43" t="str">
        <f>VLOOKUP(Combined[[#This Row],[Product_ID]],Product[],4,FALSE)</f>
        <v>Kitchen</v>
      </c>
      <c r="V97" s="43" t="str">
        <f>VLOOKUP(Combined[[#This Row],[Product_ID]],Product[],5,FALSE)</f>
        <v>Campbell Ltd</v>
      </c>
      <c r="W97" s="43">
        <f>VLOOKUP(Combined[[#This Row],[Product_ID]],Product[],6,FALSE)</f>
        <v>201.41</v>
      </c>
      <c r="X97" s="43">
        <f>VLOOKUP(Combined[[#This Row],[Product_ID]],Product[],7,FALSE)</f>
        <v>146</v>
      </c>
      <c r="Y97" s="43" t="str">
        <f>_xlfn.XLOOKUP(Combined[[#This Row],[Store_ID]],Store[Store_ID],Store[Store_Name])</f>
        <v>Benson-Elliott</v>
      </c>
      <c r="Z97" s="43" t="str">
        <f>_xlfn.XLOOKUP(Combined[[#This Row],[Store_ID]],Store[Store_ID],Store[Region])</f>
        <v>East</v>
      </c>
      <c r="AA97" s="43" t="str">
        <f>_xlfn.XLOOKUP(Combined[[#This Row],[Store_ID]],Store[Store_ID],Store[City])</f>
        <v>Port Josephberg</v>
      </c>
      <c r="AB97" s="43" t="str">
        <f>_xlfn.XLOOKUP(Combined[[#This Row],[Store_ID]],Store[Store_ID],Store[Store_Type])</f>
        <v>Online</v>
      </c>
      <c r="AC97" s="43">
        <f>Combined[[#This Row],[Quantity]]*Combined[[#This Row],[Unit_Price]]</f>
        <v>136.58000000000001</v>
      </c>
      <c r="AD97" s="43">
        <f>Combined[[#This Row],[Gross_Sales]]*Combined[[#This Row],[Discount]]</f>
        <v>19.121200000000005</v>
      </c>
      <c r="AE97" s="43">
        <f>Combined[[#This Row],[Quantity]]*Combined[[#This Row],[cost]]</f>
        <v>402.82</v>
      </c>
      <c r="AF97" s="43">
        <f>Combined[[#This Row],[Total_Amount]]-Combined[[#This Row],[Total_Cost]]</f>
        <v>-285.3612</v>
      </c>
      <c r="AG97" s="43" t="str">
        <f>IF(Combined[[#This Row],[Age]]&lt;=25,"18-25",IF(Combined[[#This Row],[Age]]&lt;=35,"26-35",IF(Combined[[#This Row],[Age]]&lt;=45,"36-45",IF(Combined[[#This Row],[Age]]&lt;=55,"46-55","56-64"))))</f>
        <v>18-25</v>
      </c>
      <c r="AH97" s="43">
        <f>IF(Combined[[#This Row],[Total_Amount]]=0,0,Combined[[#This Row],[Profit]]/Combined[[#This Row],[Total_Amount]])</f>
        <v>-2.4294578184010054</v>
      </c>
    </row>
    <row r="98" spans="1:34">
      <c r="A98" s="43" t="s">
        <v>1922</v>
      </c>
      <c r="B98" s="46">
        <v>45523</v>
      </c>
      <c r="C98" s="43">
        <f t="shared" si="1"/>
        <v>2024</v>
      </c>
      <c r="D98" s="43" t="str">
        <f>TEXT(Combined[[#This Row],[Order_Date]],"MMM")</f>
        <v>Aug</v>
      </c>
      <c r="E98" s="43" t="s">
        <v>782</v>
      </c>
      <c r="F98" s="43" t="s">
        <v>1648</v>
      </c>
      <c r="G98" s="43" t="s">
        <v>1789</v>
      </c>
      <c r="H98" s="43">
        <v>1</v>
      </c>
      <c r="I98" s="43">
        <v>842.9</v>
      </c>
      <c r="J98" s="45">
        <v>0.06</v>
      </c>
      <c r="K98" s="43" t="s">
        <v>1829</v>
      </c>
      <c r="L98" s="43">
        <v>792.32599999999991</v>
      </c>
      <c r="M98" s="43" t="str">
        <f>VLOOKUP(Combined[[#This Row],[Customer_ID]],Customer[],2,FALSE)</f>
        <v>Nancy Page</v>
      </c>
      <c r="N98" s="43">
        <f>VLOOKUP(Combined[[#This Row],[Customer_ID]],Customer[],3,FALSE)</f>
        <v>19</v>
      </c>
      <c r="O98" s="43" t="str">
        <f>VLOOKUP(Combined[[#This Row],[Customer_ID]],Customer[],4,FALSE)</f>
        <v>Male</v>
      </c>
      <c r="P98" s="43" t="str">
        <f>VLOOKUP(Combined[[#This Row],[Customer_ID]],Customer[],5,FALSE)</f>
        <v>West Julia</v>
      </c>
      <c r="Q98" s="43" t="str">
        <f>VLOOKUP(Combined[[#This Row],[Customer_ID]],Customer[],6,FALSE)</f>
        <v>Utah</v>
      </c>
      <c r="R98" s="43" t="str">
        <f>VLOOKUP(Combined[[#This Row],[Customer_ID]],Customer[],8,FALSE)</f>
        <v>Bronze</v>
      </c>
      <c r="S98" s="43" t="str">
        <f>VLOOKUP(Combined[[#This Row],[Product_ID]],Product[],2,FALSE)</f>
        <v>Boxing Hand Wraps</v>
      </c>
      <c r="T98" s="43" t="str">
        <f>VLOOKUP(Combined[[#This Row],[Product_ID]],Product[],3,FALSE)</f>
        <v>Sports</v>
      </c>
      <c r="U98" s="43" t="str">
        <f>VLOOKUP(Combined[[#This Row],[Product_ID]],Product[],4,FALSE)</f>
        <v>Fitness</v>
      </c>
      <c r="V98" s="43" t="str">
        <f>VLOOKUP(Combined[[#This Row],[Product_ID]],Product[],5,FALSE)</f>
        <v>Smith-King</v>
      </c>
      <c r="W98" s="43">
        <f>VLOOKUP(Combined[[#This Row],[Product_ID]],Product[],6,FALSE)</f>
        <v>190.29</v>
      </c>
      <c r="X98" s="43">
        <f>VLOOKUP(Combined[[#This Row],[Product_ID]],Product[],7,FALSE)</f>
        <v>260</v>
      </c>
      <c r="Y98" s="43" t="str">
        <f>_xlfn.XLOOKUP(Combined[[#This Row],[Store_ID]],Store[Store_ID],Store[Store_Name])</f>
        <v>Hill, Wagner and Ballard</v>
      </c>
      <c r="Z98" s="43" t="str">
        <f>_xlfn.XLOOKUP(Combined[[#This Row],[Store_ID]],Store[Store_ID],Store[Region])</f>
        <v>East</v>
      </c>
      <c r="AA98" s="43" t="str">
        <f>_xlfn.XLOOKUP(Combined[[#This Row],[Store_ID]],Store[Store_ID],Store[City])</f>
        <v>East Davidville</v>
      </c>
      <c r="AB98" s="43" t="str">
        <f>_xlfn.XLOOKUP(Combined[[#This Row],[Store_ID]],Store[Store_ID],Store[Store_Type])</f>
        <v>Online</v>
      </c>
      <c r="AC98" s="43">
        <f>Combined[[#This Row],[Quantity]]*Combined[[#This Row],[Unit_Price]]</f>
        <v>842.9</v>
      </c>
      <c r="AD98" s="43">
        <f>Combined[[#This Row],[Gross_Sales]]*Combined[[#This Row],[Discount]]</f>
        <v>50.573999999999998</v>
      </c>
      <c r="AE98" s="43">
        <f>Combined[[#This Row],[Quantity]]*Combined[[#This Row],[cost]]</f>
        <v>190.29</v>
      </c>
      <c r="AF98" s="43">
        <f>Combined[[#This Row],[Total_Amount]]-Combined[[#This Row],[Total_Cost]]</f>
        <v>602.03599999999994</v>
      </c>
      <c r="AG98" s="43" t="str">
        <f>IF(Combined[[#This Row],[Age]]&lt;=25,"18-25",IF(Combined[[#This Row],[Age]]&lt;=35,"26-35",IF(Combined[[#This Row],[Age]]&lt;=45,"36-45",IF(Combined[[#This Row],[Age]]&lt;=55,"46-55","56-64"))))</f>
        <v>18-25</v>
      </c>
      <c r="AH98" s="43">
        <f>IF(Combined[[#This Row],[Total_Amount]]=0,0,Combined[[#This Row],[Profit]]/Combined[[#This Row],[Total_Amount]])</f>
        <v>0.75983370481342283</v>
      </c>
    </row>
    <row r="99" spans="1:34">
      <c r="A99" s="43" t="s">
        <v>1923</v>
      </c>
      <c r="B99" s="46">
        <v>45587</v>
      </c>
      <c r="C99" s="43">
        <f t="shared" si="1"/>
        <v>2024</v>
      </c>
      <c r="D99" s="43" t="str">
        <f>TEXT(Combined[[#This Row],[Order_Date]],"MMM")</f>
        <v>Oct</v>
      </c>
      <c r="E99" s="43" t="s">
        <v>911</v>
      </c>
      <c r="F99" s="43" t="s">
        <v>1551</v>
      </c>
      <c r="G99" s="43" t="s">
        <v>1766</v>
      </c>
      <c r="H99" s="43">
        <v>3</v>
      </c>
      <c r="I99" s="43">
        <v>751.94</v>
      </c>
      <c r="J99" s="45">
        <v>0.26</v>
      </c>
      <c r="K99" s="43" t="s">
        <v>1826</v>
      </c>
      <c r="L99" s="43">
        <v>1669.3068000000001</v>
      </c>
      <c r="M99" s="43" t="str">
        <f>VLOOKUP(Combined[[#This Row],[Customer_ID]],Customer[],2,FALSE)</f>
        <v>Cynthia Roberts</v>
      </c>
      <c r="N99" s="43">
        <f>VLOOKUP(Combined[[#This Row],[Customer_ID]],Customer[],3,FALSE)</f>
        <v>22</v>
      </c>
      <c r="O99" s="43" t="str">
        <f>VLOOKUP(Combined[[#This Row],[Customer_ID]],Customer[],4,FALSE)</f>
        <v>Female</v>
      </c>
      <c r="P99" s="43" t="str">
        <f>VLOOKUP(Combined[[#This Row],[Customer_ID]],Customer[],5,FALSE)</f>
        <v>Millerfort</v>
      </c>
      <c r="Q99" s="43" t="str">
        <f>VLOOKUP(Combined[[#This Row],[Customer_ID]],Customer[],6,FALSE)</f>
        <v>Vermont</v>
      </c>
      <c r="R99" s="43" t="str">
        <f>VLOOKUP(Combined[[#This Row],[Customer_ID]],Customer[],8,FALSE)</f>
        <v>Gold</v>
      </c>
      <c r="S99" s="43" t="str">
        <f>VLOOKUP(Combined[[#This Row],[Product_ID]],Product[],2,FALSE)</f>
        <v>Men's Running Jacket</v>
      </c>
      <c r="T99" s="43" t="str">
        <f>VLOOKUP(Combined[[#This Row],[Product_ID]],Product[],3,FALSE)</f>
        <v>Clothing</v>
      </c>
      <c r="U99" s="43" t="str">
        <f>VLOOKUP(Combined[[#This Row],[Product_ID]],Product[],4,FALSE)</f>
        <v>Outerwear</v>
      </c>
      <c r="V99" s="43" t="str">
        <f>VLOOKUP(Combined[[#This Row],[Product_ID]],Product[],5,FALSE)</f>
        <v>Pineda Ltd</v>
      </c>
      <c r="W99" s="43">
        <f>VLOOKUP(Combined[[#This Row],[Product_ID]],Product[],6,FALSE)</f>
        <v>364.67</v>
      </c>
      <c r="X99" s="43">
        <f>VLOOKUP(Combined[[#This Row],[Product_ID]],Product[],7,FALSE)</f>
        <v>452</v>
      </c>
      <c r="Y99" s="43" t="str">
        <f>_xlfn.XLOOKUP(Combined[[#This Row],[Store_ID]],Store[Store_ID],Store[Store_Name])</f>
        <v>Johnson-Wright</v>
      </c>
      <c r="Z99" s="43" t="str">
        <f>_xlfn.XLOOKUP(Combined[[#This Row],[Store_ID]],Store[Store_ID],Store[Region])</f>
        <v>North</v>
      </c>
      <c r="AA99" s="43" t="str">
        <f>_xlfn.XLOOKUP(Combined[[#This Row],[Store_ID]],Store[Store_ID],Store[City])</f>
        <v>Hoodberg</v>
      </c>
      <c r="AB99" s="43" t="str">
        <f>_xlfn.XLOOKUP(Combined[[#This Row],[Store_ID]],Store[Store_ID],Store[Store_Type])</f>
        <v>Outlet</v>
      </c>
      <c r="AC99" s="43">
        <f>Combined[[#This Row],[Quantity]]*Combined[[#This Row],[Unit_Price]]</f>
        <v>2255.8200000000002</v>
      </c>
      <c r="AD99" s="43">
        <f>Combined[[#This Row],[Gross_Sales]]*Combined[[#This Row],[Discount]]</f>
        <v>586.5132000000001</v>
      </c>
      <c r="AE99" s="43">
        <f>Combined[[#This Row],[Quantity]]*Combined[[#This Row],[cost]]</f>
        <v>1094.01</v>
      </c>
      <c r="AF99" s="43">
        <f>Combined[[#This Row],[Total_Amount]]-Combined[[#This Row],[Total_Cost]]</f>
        <v>575.29680000000008</v>
      </c>
      <c r="AG99" s="43" t="str">
        <f>IF(Combined[[#This Row],[Age]]&lt;=25,"18-25",IF(Combined[[#This Row],[Age]]&lt;=35,"26-35",IF(Combined[[#This Row],[Age]]&lt;=45,"36-45",IF(Combined[[#This Row],[Age]]&lt;=55,"46-55","56-64"))))</f>
        <v>18-25</v>
      </c>
      <c r="AH99" s="43">
        <f>IF(Combined[[#This Row],[Total_Amount]]=0,0,Combined[[#This Row],[Profit]]/Combined[[#This Row],[Total_Amount]])</f>
        <v>0.34463215509575595</v>
      </c>
    </row>
    <row r="100" spans="1:34">
      <c r="A100" s="43" t="s">
        <v>1924</v>
      </c>
      <c r="B100" s="46">
        <v>45580</v>
      </c>
      <c r="C100" s="43">
        <f t="shared" si="1"/>
        <v>2024</v>
      </c>
      <c r="D100" s="43" t="str">
        <f>TEXT(Combined[[#This Row],[Order_Date]],"MMM")</f>
        <v>Oct</v>
      </c>
      <c r="E100" s="43" t="s">
        <v>449</v>
      </c>
      <c r="F100" s="43" t="s">
        <v>1660</v>
      </c>
      <c r="G100" s="43" t="s">
        <v>1779</v>
      </c>
      <c r="H100" s="43">
        <v>4</v>
      </c>
      <c r="I100" s="43">
        <v>476.28</v>
      </c>
      <c r="J100" s="45">
        <v>0.17</v>
      </c>
      <c r="K100" s="43" t="s">
        <v>1824</v>
      </c>
      <c r="L100" s="43">
        <v>1581.2496000000001</v>
      </c>
      <c r="M100" s="43" t="str">
        <f>VLOOKUP(Combined[[#This Row],[Customer_ID]],Customer[],2,FALSE)</f>
        <v>Joseph Richards</v>
      </c>
      <c r="N100" s="43">
        <f>VLOOKUP(Combined[[#This Row],[Customer_ID]],Customer[],3,FALSE)</f>
        <v>34</v>
      </c>
      <c r="O100" s="43" t="str">
        <f>VLOOKUP(Combined[[#This Row],[Customer_ID]],Customer[],4,FALSE)</f>
        <v>Female</v>
      </c>
      <c r="P100" s="43" t="str">
        <f>VLOOKUP(Combined[[#This Row],[Customer_ID]],Customer[],5,FALSE)</f>
        <v>Wigginsville</v>
      </c>
      <c r="Q100" s="43" t="str">
        <f>VLOOKUP(Combined[[#This Row],[Customer_ID]],Customer[],6,FALSE)</f>
        <v>Alabama</v>
      </c>
      <c r="R100" s="43" t="str">
        <f>VLOOKUP(Combined[[#This Row],[Customer_ID]],Customer[],8,FALSE)</f>
        <v>Bronze</v>
      </c>
      <c r="S100" s="43" t="str">
        <f>VLOOKUP(Combined[[#This Row],[Product_ID]],Product[],2,FALSE)</f>
        <v>Premium Blanket Throw</v>
      </c>
      <c r="T100" s="43" t="str">
        <f>VLOOKUP(Combined[[#This Row],[Product_ID]],Product[],3,FALSE)</f>
        <v>Home</v>
      </c>
      <c r="U100" s="43" t="str">
        <f>VLOOKUP(Combined[[#This Row],[Product_ID]],Product[],4,FALSE)</f>
        <v>Decor</v>
      </c>
      <c r="V100" s="43" t="str">
        <f>VLOOKUP(Combined[[#This Row],[Product_ID]],Product[],5,FALSE)</f>
        <v>Hernandez, Kennedy and Porter</v>
      </c>
      <c r="W100" s="43">
        <f>VLOOKUP(Combined[[#This Row],[Product_ID]],Product[],6,FALSE)</f>
        <v>461.47</v>
      </c>
      <c r="X100" s="43">
        <f>VLOOKUP(Combined[[#This Row],[Product_ID]],Product[],7,FALSE)</f>
        <v>190</v>
      </c>
      <c r="Y100" s="43" t="str">
        <f>_xlfn.XLOOKUP(Combined[[#This Row],[Store_ID]],Store[Store_ID],Store[Store_Name])</f>
        <v>Martinez-Mullins</v>
      </c>
      <c r="Z100" s="43" t="str">
        <f>_xlfn.XLOOKUP(Combined[[#This Row],[Store_ID]],Store[Store_ID],Store[Region])</f>
        <v>South</v>
      </c>
      <c r="AA100" s="43" t="str">
        <f>_xlfn.XLOOKUP(Combined[[#This Row],[Store_ID]],Store[Store_ID],Store[City])</f>
        <v>Williamsfurt</v>
      </c>
      <c r="AB100" s="43" t="str">
        <f>_xlfn.XLOOKUP(Combined[[#This Row],[Store_ID]],Store[Store_ID],Store[Store_Type])</f>
        <v>Online</v>
      </c>
      <c r="AC100" s="43">
        <f>Combined[[#This Row],[Quantity]]*Combined[[#This Row],[Unit_Price]]</f>
        <v>1905.12</v>
      </c>
      <c r="AD100" s="43">
        <f>Combined[[#This Row],[Gross_Sales]]*Combined[[#This Row],[Discount]]</f>
        <v>323.87040000000002</v>
      </c>
      <c r="AE100" s="43">
        <f>Combined[[#This Row],[Quantity]]*Combined[[#This Row],[cost]]</f>
        <v>1845.88</v>
      </c>
      <c r="AF100" s="43">
        <f>Combined[[#This Row],[Total_Amount]]-Combined[[#This Row],[Total_Cost]]</f>
        <v>-264.63040000000001</v>
      </c>
      <c r="AG100" s="43" t="str">
        <f>IF(Combined[[#This Row],[Age]]&lt;=25,"18-25",IF(Combined[[#This Row],[Age]]&lt;=35,"26-35",IF(Combined[[#This Row],[Age]]&lt;=45,"36-45",IF(Combined[[#This Row],[Age]]&lt;=55,"46-55","56-64"))))</f>
        <v>26-35</v>
      </c>
      <c r="AH100" s="43">
        <f>IF(Combined[[#This Row],[Total_Amount]]=0,0,Combined[[#This Row],[Profit]]/Combined[[#This Row],[Total_Amount]])</f>
        <v>-0.16735523601081068</v>
      </c>
    </row>
    <row r="101" spans="1:34">
      <c r="A101" s="43" t="s">
        <v>1925</v>
      </c>
      <c r="B101" s="46">
        <v>45479</v>
      </c>
      <c r="C101" s="43">
        <f t="shared" si="1"/>
        <v>2024</v>
      </c>
      <c r="D101" s="43" t="str">
        <f>TEXT(Combined[[#This Row],[Order_Date]],"MMM")</f>
        <v>Jul</v>
      </c>
      <c r="E101" s="43" t="s">
        <v>1023</v>
      </c>
      <c r="F101" s="43" t="s">
        <v>1656</v>
      </c>
      <c r="G101" s="43" t="s">
        <v>1766</v>
      </c>
      <c r="H101" s="43">
        <v>3</v>
      </c>
      <c r="I101" s="43">
        <v>541.99</v>
      </c>
      <c r="J101" s="45">
        <v>0.24</v>
      </c>
      <c r="K101" s="43" t="s">
        <v>1829</v>
      </c>
      <c r="L101" s="43">
        <v>1235.7372</v>
      </c>
      <c r="M101" s="43" t="str">
        <f>VLOOKUP(Combined[[#This Row],[Customer_ID]],Customer[],2,FALSE)</f>
        <v>Andrew Smith</v>
      </c>
      <c r="N101" s="43">
        <f>VLOOKUP(Combined[[#This Row],[Customer_ID]],Customer[],3,FALSE)</f>
        <v>60</v>
      </c>
      <c r="O101" s="43" t="str">
        <f>VLOOKUP(Combined[[#This Row],[Customer_ID]],Customer[],4,FALSE)</f>
        <v>Male</v>
      </c>
      <c r="P101" s="43" t="str">
        <f>VLOOKUP(Combined[[#This Row],[Customer_ID]],Customer[],5,FALSE)</f>
        <v>East Matthew</v>
      </c>
      <c r="Q101" s="43" t="str">
        <f>VLOOKUP(Combined[[#This Row],[Customer_ID]],Customer[],6,FALSE)</f>
        <v>Wisconsin</v>
      </c>
      <c r="R101" s="43" t="str">
        <f>VLOOKUP(Combined[[#This Row],[Customer_ID]],Customer[],8,FALSE)</f>
        <v>Bronze</v>
      </c>
      <c r="S101" s="43" t="str">
        <f>VLOOKUP(Combined[[#This Row],[Product_ID]],Product[],2,FALSE)</f>
        <v>Sports Stopwatch Pro</v>
      </c>
      <c r="T101" s="43" t="str">
        <f>VLOOKUP(Combined[[#This Row],[Product_ID]],Product[],3,FALSE)</f>
        <v>Sports</v>
      </c>
      <c r="U101" s="43" t="str">
        <f>VLOOKUP(Combined[[#This Row],[Product_ID]],Product[],4,FALSE)</f>
        <v>Accessories</v>
      </c>
      <c r="V101" s="43" t="str">
        <f>VLOOKUP(Combined[[#This Row],[Product_ID]],Product[],5,FALSE)</f>
        <v>Thompson-French</v>
      </c>
      <c r="W101" s="43">
        <f>VLOOKUP(Combined[[#This Row],[Product_ID]],Product[],6,FALSE)</f>
        <v>434.84</v>
      </c>
      <c r="X101" s="43">
        <f>VLOOKUP(Combined[[#This Row],[Product_ID]],Product[],7,FALSE)</f>
        <v>185</v>
      </c>
      <c r="Y101" s="43" t="str">
        <f>_xlfn.XLOOKUP(Combined[[#This Row],[Store_ID]],Store[Store_ID],Store[Store_Name])</f>
        <v>Johnson-Wright</v>
      </c>
      <c r="Z101" s="43" t="str">
        <f>_xlfn.XLOOKUP(Combined[[#This Row],[Store_ID]],Store[Store_ID],Store[Region])</f>
        <v>North</v>
      </c>
      <c r="AA101" s="43" t="str">
        <f>_xlfn.XLOOKUP(Combined[[#This Row],[Store_ID]],Store[Store_ID],Store[City])</f>
        <v>Hoodberg</v>
      </c>
      <c r="AB101" s="43" t="str">
        <f>_xlfn.XLOOKUP(Combined[[#This Row],[Store_ID]],Store[Store_ID],Store[Store_Type])</f>
        <v>Outlet</v>
      </c>
      <c r="AC101" s="43">
        <f>Combined[[#This Row],[Quantity]]*Combined[[#This Row],[Unit_Price]]</f>
        <v>1625.97</v>
      </c>
      <c r="AD101" s="43">
        <f>Combined[[#This Row],[Gross_Sales]]*Combined[[#This Row],[Discount]]</f>
        <v>390.2328</v>
      </c>
      <c r="AE101" s="43">
        <f>Combined[[#This Row],[Quantity]]*Combined[[#This Row],[cost]]</f>
        <v>1304.52</v>
      </c>
      <c r="AF101" s="43">
        <f>Combined[[#This Row],[Total_Amount]]-Combined[[#This Row],[Total_Cost]]</f>
        <v>-68.782799999999952</v>
      </c>
      <c r="AG101" s="43" t="str">
        <f>IF(Combined[[#This Row],[Age]]&lt;=25,"18-25",IF(Combined[[#This Row],[Age]]&lt;=35,"26-35",IF(Combined[[#This Row],[Age]]&lt;=45,"36-45",IF(Combined[[#This Row],[Age]]&lt;=55,"46-55","56-64"))))</f>
        <v>56-64</v>
      </c>
      <c r="AH101" s="43">
        <f>IF(Combined[[#This Row],[Total_Amount]]=0,0,Combined[[#This Row],[Profit]]/Combined[[#This Row],[Total_Amount]])</f>
        <v>-5.5661349354862791E-2</v>
      </c>
    </row>
    <row r="102" spans="1:34">
      <c r="A102" s="43" t="s">
        <v>1926</v>
      </c>
      <c r="B102" s="46">
        <v>45677</v>
      </c>
      <c r="C102" s="43">
        <f t="shared" si="1"/>
        <v>2025</v>
      </c>
      <c r="D102" s="43" t="str">
        <f>TEXT(Combined[[#This Row],[Order_Date]],"MMM")</f>
        <v>Jan</v>
      </c>
      <c r="E102" s="43" t="s">
        <v>1154</v>
      </c>
      <c r="F102" s="43" t="s">
        <v>1614</v>
      </c>
      <c r="G102" s="43" t="s">
        <v>1773</v>
      </c>
      <c r="H102" s="43">
        <v>2</v>
      </c>
      <c r="I102" s="43">
        <v>401.5</v>
      </c>
      <c r="J102" s="45">
        <v>0.18</v>
      </c>
      <c r="K102" s="43" t="s">
        <v>1824</v>
      </c>
      <c r="L102" s="43">
        <v>658.46</v>
      </c>
      <c r="M102" s="43" t="str">
        <f>VLOOKUP(Combined[[#This Row],[Customer_ID]],Customer[],2,FALSE)</f>
        <v>Gregory Allen</v>
      </c>
      <c r="N102" s="43">
        <f>VLOOKUP(Combined[[#This Row],[Customer_ID]],Customer[],3,FALSE)</f>
        <v>20</v>
      </c>
      <c r="O102" s="43" t="str">
        <f>VLOOKUP(Combined[[#This Row],[Customer_ID]],Customer[],4,FALSE)</f>
        <v>Female</v>
      </c>
      <c r="P102" s="43" t="str">
        <f>VLOOKUP(Combined[[#This Row],[Customer_ID]],Customer[],5,FALSE)</f>
        <v>West Bruce</v>
      </c>
      <c r="Q102" s="43" t="str">
        <f>VLOOKUP(Combined[[#This Row],[Customer_ID]],Customer[],6,FALSE)</f>
        <v>Vermont</v>
      </c>
      <c r="R102" s="43" t="str">
        <f>VLOOKUP(Combined[[#This Row],[Customer_ID]],Customer[],8,FALSE)</f>
        <v>Platinum</v>
      </c>
      <c r="S102" s="43" t="str">
        <f>VLOOKUP(Combined[[#This Row],[Product_ID]],Product[],2,FALSE)</f>
        <v>Modern Wall Clock</v>
      </c>
      <c r="T102" s="43" t="str">
        <f>VLOOKUP(Combined[[#This Row],[Product_ID]],Product[],3,FALSE)</f>
        <v>Home</v>
      </c>
      <c r="U102" s="43" t="str">
        <f>VLOOKUP(Combined[[#This Row],[Product_ID]],Product[],4,FALSE)</f>
        <v>Decor</v>
      </c>
      <c r="V102" s="43" t="str">
        <f>VLOOKUP(Combined[[#This Row],[Product_ID]],Product[],5,FALSE)</f>
        <v>Weiss-Watson</v>
      </c>
      <c r="W102" s="43">
        <f>VLOOKUP(Combined[[#This Row],[Product_ID]],Product[],6,FALSE)</f>
        <v>179.77</v>
      </c>
      <c r="X102" s="43">
        <f>VLOOKUP(Combined[[#This Row],[Product_ID]],Product[],7,FALSE)</f>
        <v>305</v>
      </c>
      <c r="Y102" s="43" t="str">
        <f>_xlfn.XLOOKUP(Combined[[#This Row],[Store_ID]],Store[Store_ID],Store[Store_Name])</f>
        <v>Gray Ltd</v>
      </c>
      <c r="Z102" s="43" t="str">
        <f>_xlfn.XLOOKUP(Combined[[#This Row],[Store_ID]],Store[Store_ID],Store[Region])</f>
        <v>North</v>
      </c>
      <c r="AA102" s="43" t="str">
        <f>_xlfn.XLOOKUP(Combined[[#This Row],[Store_ID]],Store[Store_ID],Store[City])</f>
        <v>New Michaelchester</v>
      </c>
      <c r="AB102" s="43" t="str">
        <f>_xlfn.XLOOKUP(Combined[[#This Row],[Store_ID]],Store[Store_ID],Store[Store_Type])</f>
        <v>Outlet</v>
      </c>
      <c r="AC102" s="43">
        <f>Combined[[#This Row],[Quantity]]*Combined[[#This Row],[Unit_Price]]</f>
        <v>803</v>
      </c>
      <c r="AD102" s="43">
        <f>Combined[[#This Row],[Gross_Sales]]*Combined[[#This Row],[Discount]]</f>
        <v>144.54</v>
      </c>
      <c r="AE102" s="43">
        <f>Combined[[#This Row],[Quantity]]*Combined[[#This Row],[cost]]</f>
        <v>359.54</v>
      </c>
      <c r="AF102" s="43">
        <f>Combined[[#This Row],[Total_Amount]]-Combined[[#This Row],[Total_Cost]]</f>
        <v>298.92</v>
      </c>
      <c r="AG102" s="43" t="str">
        <f>IF(Combined[[#This Row],[Age]]&lt;=25,"18-25",IF(Combined[[#This Row],[Age]]&lt;=35,"26-35",IF(Combined[[#This Row],[Age]]&lt;=45,"36-45",IF(Combined[[#This Row],[Age]]&lt;=55,"46-55","56-64"))))</f>
        <v>18-25</v>
      </c>
      <c r="AH102" s="43">
        <f>IF(Combined[[#This Row],[Total_Amount]]=0,0,Combined[[#This Row],[Profit]]/Combined[[#This Row],[Total_Amount]])</f>
        <v>0.45396835039334205</v>
      </c>
    </row>
    <row r="103" spans="1:34">
      <c r="A103" s="43" t="s">
        <v>1927</v>
      </c>
      <c r="B103" s="46">
        <v>45453</v>
      </c>
      <c r="C103" s="43">
        <f t="shared" si="1"/>
        <v>2024</v>
      </c>
      <c r="D103" s="43" t="str">
        <f>TEXT(Combined[[#This Row],[Order_Date]],"MMM")</f>
        <v>Jun</v>
      </c>
      <c r="E103" s="43" t="s">
        <v>304</v>
      </c>
      <c r="F103" s="43" t="s">
        <v>1598</v>
      </c>
      <c r="G103" s="43" t="s">
        <v>1797</v>
      </c>
      <c r="H103" s="43">
        <v>3</v>
      </c>
      <c r="I103" s="43">
        <v>359.56</v>
      </c>
      <c r="J103" s="45">
        <v>0.17</v>
      </c>
      <c r="K103" s="43" t="s">
        <v>1826</v>
      </c>
      <c r="L103" s="43">
        <v>895.30439999999999</v>
      </c>
      <c r="M103" s="43" t="str">
        <f>VLOOKUP(Combined[[#This Row],[Customer_ID]],Customer[],2,FALSE)</f>
        <v>Christy Hoffman</v>
      </c>
      <c r="N103" s="43">
        <f>VLOOKUP(Combined[[#This Row],[Customer_ID]],Customer[],3,FALSE)</f>
        <v>26</v>
      </c>
      <c r="O103" s="43" t="str">
        <f>VLOOKUP(Combined[[#This Row],[Customer_ID]],Customer[],4,FALSE)</f>
        <v>Female</v>
      </c>
      <c r="P103" s="43" t="str">
        <f>VLOOKUP(Combined[[#This Row],[Customer_ID]],Customer[],5,FALSE)</f>
        <v>Garyberg</v>
      </c>
      <c r="Q103" s="43" t="str">
        <f>VLOOKUP(Combined[[#This Row],[Customer_ID]],Customer[],6,FALSE)</f>
        <v>Indiana</v>
      </c>
      <c r="R103" s="43" t="str">
        <f>VLOOKUP(Combined[[#This Row],[Customer_ID]],Customer[],8,FALSE)</f>
        <v>Platinum</v>
      </c>
      <c r="S103" s="43" t="str">
        <f>VLOOKUP(Combined[[#This Row],[Product_ID]],Product[],2,FALSE)</f>
        <v>Women's Scarf Set</v>
      </c>
      <c r="T103" s="43" t="str">
        <f>VLOOKUP(Combined[[#This Row],[Product_ID]],Product[],3,FALSE)</f>
        <v>Clothing</v>
      </c>
      <c r="U103" s="43" t="str">
        <f>VLOOKUP(Combined[[#This Row],[Product_ID]],Product[],4,FALSE)</f>
        <v>Accessories</v>
      </c>
      <c r="V103" s="43" t="str">
        <f>VLOOKUP(Combined[[#This Row],[Product_ID]],Product[],5,FALSE)</f>
        <v>Brown and Sons</v>
      </c>
      <c r="W103" s="43">
        <f>VLOOKUP(Combined[[#This Row],[Product_ID]],Product[],6,FALSE)</f>
        <v>174.02</v>
      </c>
      <c r="X103" s="43">
        <f>VLOOKUP(Combined[[#This Row],[Product_ID]],Product[],7,FALSE)</f>
        <v>268</v>
      </c>
      <c r="Y103" s="43" t="str">
        <f>_xlfn.XLOOKUP(Combined[[#This Row],[Store_ID]],Store[Store_ID],Store[Store_Name])</f>
        <v>Gardner, Humphrey and Contreras</v>
      </c>
      <c r="Z103" s="43" t="str">
        <f>_xlfn.XLOOKUP(Combined[[#This Row],[Store_ID]],Store[Store_ID],Store[Region])</f>
        <v>East</v>
      </c>
      <c r="AA103" s="43" t="str">
        <f>_xlfn.XLOOKUP(Combined[[#This Row],[Store_ID]],Store[Store_ID],Store[City])</f>
        <v>Johnsonville</v>
      </c>
      <c r="AB103" s="43" t="str">
        <f>_xlfn.XLOOKUP(Combined[[#This Row],[Store_ID]],Store[Store_ID],Store[Store_Type])</f>
        <v>Flagship</v>
      </c>
      <c r="AC103" s="43">
        <f>Combined[[#This Row],[Quantity]]*Combined[[#This Row],[Unit_Price]]</f>
        <v>1078.68</v>
      </c>
      <c r="AD103" s="43">
        <f>Combined[[#This Row],[Gross_Sales]]*Combined[[#This Row],[Discount]]</f>
        <v>183.37560000000002</v>
      </c>
      <c r="AE103" s="43">
        <f>Combined[[#This Row],[Quantity]]*Combined[[#This Row],[cost]]</f>
        <v>522.06000000000006</v>
      </c>
      <c r="AF103" s="43">
        <f>Combined[[#This Row],[Total_Amount]]-Combined[[#This Row],[Total_Cost]]</f>
        <v>373.24439999999993</v>
      </c>
      <c r="AG103" s="43" t="str">
        <f>IF(Combined[[#This Row],[Age]]&lt;=25,"18-25",IF(Combined[[#This Row],[Age]]&lt;=35,"26-35",IF(Combined[[#This Row],[Age]]&lt;=45,"36-45",IF(Combined[[#This Row],[Age]]&lt;=55,"46-55","56-64"))))</f>
        <v>26-35</v>
      </c>
      <c r="AH103" s="43">
        <f>IF(Combined[[#This Row],[Total_Amount]]=0,0,Combined[[#This Row],[Profit]]/Combined[[#This Row],[Total_Amount]])</f>
        <v>0.41689105962173306</v>
      </c>
    </row>
    <row r="104" spans="1:34">
      <c r="A104" s="43" t="s">
        <v>1928</v>
      </c>
      <c r="B104" s="46">
        <v>45552</v>
      </c>
      <c r="C104" s="43">
        <f t="shared" si="1"/>
        <v>2024</v>
      </c>
      <c r="D104" s="43" t="str">
        <f>TEXT(Combined[[#This Row],[Order_Date]],"MMM")</f>
        <v>Sep</v>
      </c>
      <c r="E104" s="43" t="s">
        <v>347</v>
      </c>
      <c r="F104" s="43" t="s">
        <v>1708</v>
      </c>
      <c r="G104" s="43" t="s">
        <v>1794</v>
      </c>
      <c r="H104" s="43">
        <v>2</v>
      </c>
      <c r="I104" s="43">
        <v>471.88</v>
      </c>
      <c r="J104" s="45">
        <v>0.24</v>
      </c>
      <c r="K104" s="43" t="s">
        <v>1826</v>
      </c>
      <c r="L104" s="43">
        <v>717.25760000000002</v>
      </c>
      <c r="M104" s="43" t="str">
        <f>VLOOKUP(Combined[[#This Row],[Customer_ID]],Customer[],2,FALSE)</f>
        <v>David Cobb</v>
      </c>
      <c r="N104" s="43">
        <f>VLOOKUP(Combined[[#This Row],[Customer_ID]],Customer[],3,FALSE)</f>
        <v>36</v>
      </c>
      <c r="O104" s="43" t="str">
        <f>VLOOKUP(Combined[[#This Row],[Customer_ID]],Customer[],4,FALSE)</f>
        <v>Male</v>
      </c>
      <c r="P104" s="43" t="str">
        <f>VLOOKUP(Combined[[#This Row],[Customer_ID]],Customer[],5,FALSE)</f>
        <v>Lake Thomas</v>
      </c>
      <c r="Q104" s="43" t="str">
        <f>VLOOKUP(Combined[[#This Row],[Customer_ID]],Customer[],6,FALSE)</f>
        <v>South Dakota</v>
      </c>
      <c r="R104" s="43" t="str">
        <f>VLOOKUP(Combined[[#This Row],[Customer_ID]],Customer[],8,FALSE)</f>
        <v>Silver</v>
      </c>
      <c r="S104" s="43" t="str">
        <f>VLOOKUP(Combined[[#This Row],[Product_ID]],Product[],2,FALSE)</f>
        <v>Wall-Mounted Spice Rack</v>
      </c>
      <c r="T104" s="43" t="str">
        <f>VLOOKUP(Combined[[#This Row],[Product_ID]],Product[],3,FALSE)</f>
        <v>Home</v>
      </c>
      <c r="U104" s="43" t="str">
        <f>VLOOKUP(Combined[[#This Row],[Product_ID]],Product[],4,FALSE)</f>
        <v>Kitchen</v>
      </c>
      <c r="V104" s="43" t="str">
        <f>VLOOKUP(Combined[[#This Row],[Product_ID]],Product[],5,FALSE)</f>
        <v>Allison Ltd</v>
      </c>
      <c r="W104" s="43">
        <f>VLOOKUP(Combined[[#This Row],[Product_ID]],Product[],6,FALSE)</f>
        <v>143.43</v>
      </c>
      <c r="X104" s="43">
        <f>VLOOKUP(Combined[[#This Row],[Product_ID]],Product[],7,FALSE)</f>
        <v>58</v>
      </c>
      <c r="Y104" s="43" t="str">
        <f>_xlfn.XLOOKUP(Combined[[#This Row],[Store_ID]],Store[Store_ID],Store[Store_Name])</f>
        <v>Thomas, Bridges and Harris</v>
      </c>
      <c r="Z104" s="43" t="str">
        <f>_xlfn.XLOOKUP(Combined[[#This Row],[Store_ID]],Store[Store_ID],Store[Region])</f>
        <v>North</v>
      </c>
      <c r="AA104" s="43" t="str">
        <f>_xlfn.XLOOKUP(Combined[[#This Row],[Store_ID]],Store[Store_ID],Store[City])</f>
        <v>Sabrinatown</v>
      </c>
      <c r="AB104" s="43" t="str">
        <f>_xlfn.XLOOKUP(Combined[[#This Row],[Store_ID]],Store[Store_ID],Store[Store_Type])</f>
        <v>Online</v>
      </c>
      <c r="AC104" s="43">
        <f>Combined[[#This Row],[Quantity]]*Combined[[#This Row],[Unit_Price]]</f>
        <v>943.76</v>
      </c>
      <c r="AD104" s="43">
        <f>Combined[[#This Row],[Gross_Sales]]*Combined[[#This Row],[Discount]]</f>
        <v>226.50239999999999</v>
      </c>
      <c r="AE104" s="43">
        <f>Combined[[#This Row],[Quantity]]*Combined[[#This Row],[cost]]</f>
        <v>286.86</v>
      </c>
      <c r="AF104" s="43">
        <f>Combined[[#This Row],[Total_Amount]]-Combined[[#This Row],[Total_Cost]]</f>
        <v>430.39760000000001</v>
      </c>
      <c r="AG104" s="43" t="str">
        <f>IF(Combined[[#This Row],[Age]]&lt;=25,"18-25",IF(Combined[[#This Row],[Age]]&lt;=35,"26-35",IF(Combined[[#This Row],[Age]]&lt;=45,"36-45",IF(Combined[[#This Row],[Age]]&lt;=55,"46-55","56-64"))))</f>
        <v>36-45</v>
      </c>
      <c r="AH104" s="43">
        <f>IF(Combined[[#This Row],[Total_Amount]]=0,0,Combined[[#This Row],[Profit]]/Combined[[#This Row],[Total_Amount]])</f>
        <v>0.60006000633524137</v>
      </c>
    </row>
    <row r="105" spans="1:34">
      <c r="A105" s="43" t="s">
        <v>1929</v>
      </c>
      <c r="B105" s="46">
        <v>45907</v>
      </c>
      <c r="C105" s="43">
        <f t="shared" si="1"/>
        <v>2025</v>
      </c>
      <c r="D105" s="43" t="str">
        <f>TEXT(Combined[[#This Row],[Order_Date]],"MMM")</f>
        <v>Sep</v>
      </c>
      <c r="E105" s="43" t="s">
        <v>601</v>
      </c>
      <c r="F105" s="43" t="s">
        <v>1616</v>
      </c>
      <c r="G105" s="43" t="s">
        <v>1769</v>
      </c>
      <c r="H105" s="43">
        <v>4</v>
      </c>
      <c r="I105" s="43">
        <v>925.19</v>
      </c>
      <c r="J105" s="45">
        <v>0.19</v>
      </c>
      <c r="K105" s="43" t="s">
        <v>1826</v>
      </c>
      <c r="L105" s="43">
        <v>2997.615600000001</v>
      </c>
      <c r="M105" s="43" t="str">
        <f>VLOOKUP(Combined[[#This Row],[Customer_ID]],Customer[],2,FALSE)</f>
        <v>Melissa Hamilton</v>
      </c>
      <c r="N105" s="43">
        <f>VLOOKUP(Combined[[#This Row],[Customer_ID]],Customer[],3,FALSE)</f>
        <v>23</v>
      </c>
      <c r="O105" s="43" t="str">
        <f>VLOOKUP(Combined[[#This Row],[Customer_ID]],Customer[],4,FALSE)</f>
        <v>Female</v>
      </c>
      <c r="P105" s="43" t="str">
        <f>VLOOKUP(Combined[[#This Row],[Customer_ID]],Customer[],5,FALSE)</f>
        <v>Hutchinsonville</v>
      </c>
      <c r="Q105" s="43" t="str">
        <f>VLOOKUP(Combined[[#This Row],[Customer_ID]],Customer[],6,FALSE)</f>
        <v>Oklahoma</v>
      </c>
      <c r="R105" s="43" t="str">
        <f>VLOOKUP(Combined[[#This Row],[Customer_ID]],Customer[],8,FALSE)</f>
        <v>Silver</v>
      </c>
      <c r="S105" s="43" t="str">
        <f>VLOOKUP(Combined[[#This Row],[Product_ID]],Product[],2,FALSE)</f>
        <v>Gaming Mechanical Keyboard</v>
      </c>
      <c r="T105" s="43" t="str">
        <f>VLOOKUP(Combined[[#This Row],[Product_ID]],Product[],3,FALSE)</f>
        <v>Electronics</v>
      </c>
      <c r="U105" s="43" t="str">
        <f>VLOOKUP(Combined[[#This Row],[Product_ID]],Product[],4,FALSE)</f>
        <v>Computer</v>
      </c>
      <c r="V105" s="43" t="str">
        <f>VLOOKUP(Combined[[#This Row],[Product_ID]],Product[],5,FALSE)</f>
        <v>Lucero LLC</v>
      </c>
      <c r="W105" s="43">
        <f>VLOOKUP(Combined[[#This Row],[Product_ID]],Product[],6,FALSE)</f>
        <v>419.28</v>
      </c>
      <c r="X105" s="43">
        <f>VLOOKUP(Combined[[#This Row],[Product_ID]],Product[],7,FALSE)</f>
        <v>86</v>
      </c>
      <c r="Y105" s="43" t="str">
        <f>_xlfn.XLOOKUP(Combined[[#This Row],[Store_ID]],Store[Store_ID],Store[Store_Name])</f>
        <v>Alexander Group</v>
      </c>
      <c r="Z105" s="43" t="str">
        <f>_xlfn.XLOOKUP(Combined[[#This Row],[Store_ID]],Store[Store_ID],Store[Region])</f>
        <v>South</v>
      </c>
      <c r="AA105" s="43" t="str">
        <f>_xlfn.XLOOKUP(Combined[[#This Row],[Store_ID]],Store[Store_ID],Store[City])</f>
        <v>Port Sharon</v>
      </c>
      <c r="AB105" s="43" t="str">
        <f>_xlfn.XLOOKUP(Combined[[#This Row],[Store_ID]],Store[Store_ID],Store[Store_Type])</f>
        <v>Online</v>
      </c>
      <c r="AC105" s="43">
        <f>Combined[[#This Row],[Quantity]]*Combined[[#This Row],[Unit_Price]]</f>
        <v>3700.76</v>
      </c>
      <c r="AD105" s="43">
        <f>Combined[[#This Row],[Gross_Sales]]*Combined[[#This Row],[Discount]]</f>
        <v>703.14440000000002</v>
      </c>
      <c r="AE105" s="43">
        <f>Combined[[#This Row],[Quantity]]*Combined[[#This Row],[cost]]</f>
        <v>1677.12</v>
      </c>
      <c r="AF105" s="43">
        <f>Combined[[#This Row],[Total_Amount]]-Combined[[#This Row],[Total_Cost]]</f>
        <v>1320.4956000000011</v>
      </c>
      <c r="AG105" s="43" t="str">
        <f>IF(Combined[[#This Row],[Age]]&lt;=25,"18-25",IF(Combined[[#This Row],[Age]]&lt;=35,"26-35",IF(Combined[[#This Row],[Age]]&lt;=45,"36-45",IF(Combined[[#This Row],[Age]]&lt;=55,"46-55","56-64"))))</f>
        <v>18-25</v>
      </c>
      <c r="AH105" s="43">
        <f>IF(Combined[[#This Row],[Total_Amount]]=0,0,Combined[[#This Row],[Profit]]/Combined[[#This Row],[Total_Amount]])</f>
        <v>0.4405153215775901</v>
      </c>
    </row>
    <row r="106" spans="1:34">
      <c r="A106" s="43" t="s">
        <v>1930</v>
      </c>
      <c r="B106" s="46">
        <v>45330</v>
      </c>
      <c r="C106" s="43">
        <f t="shared" si="1"/>
        <v>2024</v>
      </c>
      <c r="D106" s="43" t="str">
        <f>TEXT(Combined[[#This Row],[Order_Date]],"MMM")</f>
        <v>Feb</v>
      </c>
      <c r="E106" s="43" t="s">
        <v>121</v>
      </c>
      <c r="F106" s="43" t="s">
        <v>1720</v>
      </c>
      <c r="G106" s="43" t="s">
        <v>1792</v>
      </c>
      <c r="H106" s="43">
        <v>2</v>
      </c>
      <c r="I106" s="43">
        <v>879.63</v>
      </c>
      <c r="J106" s="45">
        <v>7.0000000000000007E-2</v>
      </c>
      <c r="K106" s="43" t="s">
        <v>1829</v>
      </c>
      <c r="L106" s="43">
        <v>1636.1117999999999</v>
      </c>
      <c r="M106" s="43" t="str">
        <f>VLOOKUP(Combined[[#This Row],[Customer_ID]],Customer[],2,FALSE)</f>
        <v>David Arnold</v>
      </c>
      <c r="N106" s="43">
        <f>VLOOKUP(Combined[[#This Row],[Customer_ID]],Customer[],3,FALSE)</f>
        <v>54</v>
      </c>
      <c r="O106" s="43" t="str">
        <f>VLOOKUP(Combined[[#This Row],[Customer_ID]],Customer[],4,FALSE)</f>
        <v>Female</v>
      </c>
      <c r="P106" s="43" t="str">
        <f>VLOOKUP(Combined[[#This Row],[Customer_ID]],Customer[],5,FALSE)</f>
        <v>East Jennifer</v>
      </c>
      <c r="Q106" s="43" t="str">
        <f>VLOOKUP(Combined[[#This Row],[Customer_ID]],Customer[],6,FALSE)</f>
        <v>California</v>
      </c>
      <c r="R106" s="43" t="str">
        <f>VLOOKUP(Combined[[#This Row],[Customer_ID]],Customer[],8,FALSE)</f>
        <v>Silver</v>
      </c>
      <c r="S106" s="43" t="str">
        <f>VLOOKUP(Combined[[#This Row],[Product_ID]],Product[],2,FALSE)</f>
        <v>Kitchen Cutting Board</v>
      </c>
      <c r="T106" s="43" t="str">
        <f>VLOOKUP(Combined[[#This Row],[Product_ID]],Product[],3,FALSE)</f>
        <v>Home</v>
      </c>
      <c r="U106" s="43" t="str">
        <f>VLOOKUP(Combined[[#This Row],[Product_ID]],Product[],4,FALSE)</f>
        <v>Kitchen</v>
      </c>
      <c r="V106" s="43" t="str">
        <f>VLOOKUP(Combined[[#This Row],[Product_ID]],Product[],5,FALSE)</f>
        <v>Taylor, Dodson and Johnston</v>
      </c>
      <c r="W106" s="43">
        <f>VLOOKUP(Combined[[#This Row],[Product_ID]],Product[],6,FALSE)</f>
        <v>176.07</v>
      </c>
      <c r="X106" s="43">
        <f>VLOOKUP(Combined[[#This Row],[Product_ID]],Product[],7,FALSE)</f>
        <v>82</v>
      </c>
      <c r="Y106" s="43" t="str">
        <f>_xlfn.XLOOKUP(Combined[[#This Row],[Store_ID]],Store[Store_ID],Store[Store_Name])</f>
        <v>Aguirre-Keller</v>
      </c>
      <c r="Z106" s="43" t="str">
        <f>_xlfn.XLOOKUP(Combined[[#This Row],[Store_ID]],Store[Store_ID],Store[Region])</f>
        <v>South</v>
      </c>
      <c r="AA106" s="43" t="str">
        <f>_xlfn.XLOOKUP(Combined[[#This Row],[Store_ID]],Store[Store_ID],Store[City])</f>
        <v>Lake Michael</v>
      </c>
      <c r="AB106" s="43" t="str">
        <f>_xlfn.XLOOKUP(Combined[[#This Row],[Store_ID]],Store[Store_ID],Store[Store_Type])</f>
        <v>Online</v>
      </c>
      <c r="AC106" s="43">
        <f>Combined[[#This Row],[Quantity]]*Combined[[#This Row],[Unit_Price]]</f>
        <v>1759.26</v>
      </c>
      <c r="AD106" s="43">
        <f>Combined[[#This Row],[Gross_Sales]]*Combined[[#This Row],[Discount]]</f>
        <v>123.14820000000002</v>
      </c>
      <c r="AE106" s="43">
        <f>Combined[[#This Row],[Quantity]]*Combined[[#This Row],[cost]]</f>
        <v>352.14</v>
      </c>
      <c r="AF106" s="43">
        <f>Combined[[#This Row],[Total_Amount]]-Combined[[#This Row],[Total_Cost]]</f>
        <v>1283.9717999999998</v>
      </c>
      <c r="AG106" s="43" t="str">
        <f>IF(Combined[[#This Row],[Age]]&lt;=25,"18-25",IF(Combined[[#This Row],[Age]]&lt;=35,"26-35",IF(Combined[[#This Row],[Age]]&lt;=45,"36-45",IF(Combined[[#This Row],[Age]]&lt;=55,"46-55","56-64"))))</f>
        <v>46-55</v>
      </c>
      <c r="AH106" s="43">
        <f>IF(Combined[[#This Row],[Total_Amount]]=0,0,Combined[[#This Row],[Profit]]/Combined[[#This Row],[Total_Amount]])</f>
        <v>0.78477020946857046</v>
      </c>
    </row>
    <row r="107" spans="1:34">
      <c r="A107" s="43" t="s">
        <v>1931</v>
      </c>
      <c r="B107" s="46">
        <v>45214</v>
      </c>
      <c r="C107" s="43">
        <f t="shared" si="1"/>
        <v>2023</v>
      </c>
      <c r="D107" s="43" t="str">
        <f>TEXT(Combined[[#This Row],[Order_Date]],"MMM")</f>
        <v>Oct</v>
      </c>
      <c r="E107" s="43" t="s">
        <v>20</v>
      </c>
      <c r="F107" s="43" t="s">
        <v>1706</v>
      </c>
      <c r="G107" s="43" t="s">
        <v>1807</v>
      </c>
      <c r="H107" s="43">
        <v>2</v>
      </c>
      <c r="I107" s="43">
        <v>418.23</v>
      </c>
      <c r="J107" s="45">
        <v>0.28000000000000003</v>
      </c>
      <c r="K107" s="43" t="s">
        <v>1824</v>
      </c>
      <c r="L107" s="43">
        <v>602.25120000000004</v>
      </c>
      <c r="M107" s="43" t="str">
        <f>VLOOKUP(Combined[[#This Row],[Customer_ID]],Customer[],2,FALSE)</f>
        <v>Dr. Benjamin Price</v>
      </c>
      <c r="N107" s="43">
        <f>VLOOKUP(Combined[[#This Row],[Customer_ID]],Customer[],3,FALSE)</f>
        <v>29</v>
      </c>
      <c r="O107" s="43" t="str">
        <f>VLOOKUP(Combined[[#This Row],[Customer_ID]],Customer[],4,FALSE)</f>
        <v>Female</v>
      </c>
      <c r="P107" s="43" t="str">
        <f>VLOOKUP(Combined[[#This Row],[Customer_ID]],Customer[],5,FALSE)</f>
        <v>Kylebury</v>
      </c>
      <c r="Q107" s="43" t="str">
        <f>VLOOKUP(Combined[[#This Row],[Customer_ID]],Customer[],6,FALSE)</f>
        <v>Alabama</v>
      </c>
      <c r="R107" s="43" t="str">
        <f>VLOOKUP(Combined[[#This Row],[Customer_ID]],Customer[],8,FALSE)</f>
        <v>Platinum</v>
      </c>
      <c r="S107" s="43" t="str">
        <f>VLOOKUP(Combined[[#This Row],[Product_ID]],Product[],2,FALSE)</f>
        <v>Decorative Lamp Shade</v>
      </c>
      <c r="T107" s="43" t="str">
        <f>VLOOKUP(Combined[[#This Row],[Product_ID]],Product[],3,FALSE)</f>
        <v>Home</v>
      </c>
      <c r="U107" s="43" t="str">
        <f>VLOOKUP(Combined[[#This Row],[Product_ID]],Product[],4,FALSE)</f>
        <v>Lighting</v>
      </c>
      <c r="V107" s="43" t="str">
        <f>VLOOKUP(Combined[[#This Row],[Product_ID]],Product[],5,FALSE)</f>
        <v>Ramirez-Hanson</v>
      </c>
      <c r="W107" s="43">
        <f>VLOOKUP(Combined[[#This Row],[Product_ID]],Product[],6,FALSE)</f>
        <v>228.53</v>
      </c>
      <c r="X107" s="43">
        <f>VLOOKUP(Combined[[#This Row],[Product_ID]],Product[],7,FALSE)</f>
        <v>469</v>
      </c>
      <c r="Y107" s="43" t="str">
        <f>_xlfn.XLOOKUP(Combined[[#This Row],[Store_ID]],Store[Store_ID],Store[Store_Name])</f>
        <v>Holloway Ltd</v>
      </c>
      <c r="Z107" s="43" t="str">
        <f>_xlfn.XLOOKUP(Combined[[#This Row],[Store_ID]],Store[Store_ID],Store[Region])</f>
        <v>North</v>
      </c>
      <c r="AA107" s="43" t="str">
        <f>_xlfn.XLOOKUP(Combined[[#This Row],[Store_ID]],Store[Store_ID],Store[City])</f>
        <v>Bensonhaven</v>
      </c>
      <c r="AB107" s="43" t="str">
        <f>_xlfn.XLOOKUP(Combined[[#This Row],[Store_ID]],Store[Store_ID],Store[Store_Type])</f>
        <v>Flagship</v>
      </c>
      <c r="AC107" s="43">
        <f>Combined[[#This Row],[Quantity]]*Combined[[#This Row],[Unit_Price]]</f>
        <v>836.46</v>
      </c>
      <c r="AD107" s="43">
        <f>Combined[[#This Row],[Gross_Sales]]*Combined[[#This Row],[Discount]]</f>
        <v>234.20880000000002</v>
      </c>
      <c r="AE107" s="43">
        <f>Combined[[#This Row],[Quantity]]*Combined[[#This Row],[cost]]</f>
        <v>457.06</v>
      </c>
      <c r="AF107" s="43">
        <f>Combined[[#This Row],[Total_Amount]]-Combined[[#This Row],[Total_Cost]]</f>
        <v>145.19120000000004</v>
      </c>
      <c r="AG107" s="43" t="str">
        <f>IF(Combined[[#This Row],[Age]]&lt;=25,"18-25",IF(Combined[[#This Row],[Age]]&lt;=35,"26-35",IF(Combined[[#This Row],[Age]]&lt;=45,"36-45",IF(Combined[[#This Row],[Age]]&lt;=55,"46-55","56-64"))))</f>
        <v>26-35</v>
      </c>
      <c r="AH107" s="43">
        <f>IF(Combined[[#This Row],[Total_Amount]]=0,0,Combined[[#This Row],[Profit]]/Combined[[#This Row],[Total_Amount]])</f>
        <v>0.2410807981785674</v>
      </c>
    </row>
    <row r="108" spans="1:34">
      <c r="A108" s="43" t="s">
        <v>1932</v>
      </c>
      <c r="B108" s="46">
        <v>45891</v>
      </c>
      <c r="C108" s="43">
        <f t="shared" si="1"/>
        <v>2025</v>
      </c>
      <c r="D108" s="43" t="str">
        <f>TEXT(Combined[[#This Row],[Order_Date]],"MMM")</f>
        <v>Aug</v>
      </c>
      <c r="E108" s="43" t="s">
        <v>857</v>
      </c>
      <c r="F108" s="43" t="s">
        <v>1586</v>
      </c>
      <c r="G108" s="43" t="s">
        <v>1810</v>
      </c>
      <c r="H108" s="43">
        <v>3</v>
      </c>
      <c r="I108" s="43">
        <v>551.72</v>
      </c>
      <c r="J108" s="45">
        <v>0.03</v>
      </c>
      <c r="K108" s="43" t="s">
        <v>1829</v>
      </c>
      <c r="L108" s="43">
        <v>1605.5052000000001</v>
      </c>
      <c r="M108" s="43" t="str">
        <f>VLOOKUP(Combined[[#This Row],[Customer_ID]],Customer[],2,FALSE)</f>
        <v>Tyrone Olson</v>
      </c>
      <c r="N108" s="43">
        <f>VLOOKUP(Combined[[#This Row],[Customer_ID]],Customer[],3,FALSE)</f>
        <v>45</v>
      </c>
      <c r="O108" s="43" t="str">
        <f>VLOOKUP(Combined[[#This Row],[Customer_ID]],Customer[],4,FALSE)</f>
        <v>Female</v>
      </c>
      <c r="P108" s="43" t="str">
        <f>VLOOKUP(Combined[[#This Row],[Customer_ID]],Customer[],5,FALSE)</f>
        <v>Emilytown</v>
      </c>
      <c r="Q108" s="43" t="str">
        <f>VLOOKUP(Combined[[#This Row],[Customer_ID]],Customer[],6,FALSE)</f>
        <v>California</v>
      </c>
      <c r="R108" s="43" t="str">
        <f>VLOOKUP(Combined[[#This Row],[Customer_ID]],Customer[],8,FALSE)</f>
        <v>Silver</v>
      </c>
      <c r="S108" s="43" t="str">
        <f>VLOOKUP(Combined[[#This Row],[Product_ID]],Product[],2,FALSE)</f>
        <v>Knee Support Brace</v>
      </c>
      <c r="T108" s="43" t="str">
        <f>VLOOKUP(Combined[[#This Row],[Product_ID]],Product[],3,FALSE)</f>
        <v>Sports</v>
      </c>
      <c r="U108" s="43" t="str">
        <f>VLOOKUP(Combined[[#This Row],[Product_ID]],Product[],4,FALSE)</f>
        <v>Equipment</v>
      </c>
      <c r="V108" s="43" t="str">
        <f>VLOOKUP(Combined[[#This Row],[Product_ID]],Product[],5,FALSE)</f>
        <v>May-Reese</v>
      </c>
      <c r="W108" s="43">
        <f>VLOOKUP(Combined[[#This Row],[Product_ID]],Product[],6,FALSE)</f>
        <v>21.34</v>
      </c>
      <c r="X108" s="43">
        <f>VLOOKUP(Combined[[#This Row],[Product_ID]],Product[],7,FALSE)</f>
        <v>65</v>
      </c>
      <c r="Y108" s="43" t="str">
        <f>_xlfn.XLOOKUP(Combined[[#This Row],[Store_ID]],Store[Store_ID],Store[Store_Name])</f>
        <v>Guerrero-Schmitt</v>
      </c>
      <c r="Z108" s="43" t="str">
        <f>_xlfn.XLOOKUP(Combined[[#This Row],[Store_ID]],Store[Store_ID],Store[Region])</f>
        <v>East</v>
      </c>
      <c r="AA108" s="43" t="str">
        <f>_xlfn.XLOOKUP(Combined[[#This Row],[Store_ID]],Store[Store_ID],Store[City])</f>
        <v>East Stevechester</v>
      </c>
      <c r="AB108" s="43" t="str">
        <f>_xlfn.XLOOKUP(Combined[[#This Row],[Store_ID]],Store[Store_ID],Store[Store_Type])</f>
        <v>Flagship</v>
      </c>
      <c r="AC108" s="43">
        <f>Combined[[#This Row],[Quantity]]*Combined[[#This Row],[Unit_Price]]</f>
        <v>1655.16</v>
      </c>
      <c r="AD108" s="43">
        <f>Combined[[#This Row],[Gross_Sales]]*Combined[[#This Row],[Discount]]</f>
        <v>49.654800000000002</v>
      </c>
      <c r="AE108" s="43">
        <f>Combined[[#This Row],[Quantity]]*Combined[[#This Row],[cost]]</f>
        <v>64.02</v>
      </c>
      <c r="AF108" s="43">
        <f>Combined[[#This Row],[Total_Amount]]-Combined[[#This Row],[Total_Cost]]</f>
        <v>1541.4852000000001</v>
      </c>
      <c r="AG108" s="43" t="str">
        <f>IF(Combined[[#This Row],[Age]]&lt;=25,"18-25",IF(Combined[[#This Row],[Age]]&lt;=35,"26-35",IF(Combined[[#This Row],[Age]]&lt;=45,"36-45",IF(Combined[[#This Row],[Age]]&lt;=55,"46-55","56-64"))))</f>
        <v>36-45</v>
      </c>
      <c r="AH108" s="43">
        <f>IF(Combined[[#This Row],[Total_Amount]]=0,0,Combined[[#This Row],[Profit]]/Combined[[#This Row],[Total_Amount]])</f>
        <v>0.96012470093525704</v>
      </c>
    </row>
    <row r="109" spans="1:34">
      <c r="A109" s="43" t="s">
        <v>1933</v>
      </c>
      <c r="B109" s="46">
        <v>45323</v>
      </c>
      <c r="C109" s="43">
        <f t="shared" si="1"/>
        <v>2024</v>
      </c>
      <c r="D109" s="43" t="str">
        <f>TEXT(Combined[[#This Row],[Order_Date]],"MMM")</f>
        <v>Feb</v>
      </c>
      <c r="E109" s="43" t="s">
        <v>1062</v>
      </c>
      <c r="F109" s="43" t="s">
        <v>1720</v>
      </c>
      <c r="G109" s="43" t="s">
        <v>1779</v>
      </c>
      <c r="H109" s="43">
        <v>4</v>
      </c>
      <c r="I109" s="43">
        <v>525.61</v>
      </c>
      <c r="J109" s="45">
        <v>0.02</v>
      </c>
      <c r="K109" s="43" t="s">
        <v>1826</v>
      </c>
      <c r="L109" s="43">
        <v>2060.3912</v>
      </c>
      <c r="M109" s="43" t="str">
        <f>VLOOKUP(Combined[[#This Row],[Customer_ID]],Customer[],2,FALSE)</f>
        <v>Jasmine Snyder</v>
      </c>
      <c r="N109" s="43">
        <f>VLOOKUP(Combined[[#This Row],[Customer_ID]],Customer[],3,FALSE)</f>
        <v>46</v>
      </c>
      <c r="O109" s="43" t="str">
        <f>VLOOKUP(Combined[[#This Row],[Customer_ID]],Customer[],4,FALSE)</f>
        <v>Female</v>
      </c>
      <c r="P109" s="43" t="str">
        <f>VLOOKUP(Combined[[#This Row],[Customer_ID]],Customer[],5,FALSE)</f>
        <v>Hudsonfort</v>
      </c>
      <c r="Q109" s="43" t="str">
        <f>VLOOKUP(Combined[[#This Row],[Customer_ID]],Customer[],6,FALSE)</f>
        <v>Connecticut</v>
      </c>
      <c r="R109" s="43" t="str">
        <f>VLOOKUP(Combined[[#This Row],[Customer_ID]],Customer[],8,FALSE)</f>
        <v>Silver</v>
      </c>
      <c r="S109" s="43" t="str">
        <f>VLOOKUP(Combined[[#This Row],[Product_ID]],Product[],2,FALSE)</f>
        <v>Kitchen Cutting Board</v>
      </c>
      <c r="T109" s="43" t="str">
        <f>VLOOKUP(Combined[[#This Row],[Product_ID]],Product[],3,FALSE)</f>
        <v>Home</v>
      </c>
      <c r="U109" s="43" t="str">
        <f>VLOOKUP(Combined[[#This Row],[Product_ID]],Product[],4,FALSE)</f>
        <v>Kitchen</v>
      </c>
      <c r="V109" s="43" t="str">
        <f>VLOOKUP(Combined[[#This Row],[Product_ID]],Product[],5,FALSE)</f>
        <v>Taylor, Dodson and Johnston</v>
      </c>
      <c r="W109" s="43">
        <f>VLOOKUP(Combined[[#This Row],[Product_ID]],Product[],6,FALSE)</f>
        <v>176.07</v>
      </c>
      <c r="X109" s="43">
        <f>VLOOKUP(Combined[[#This Row],[Product_ID]],Product[],7,FALSE)</f>
        <v>82</v>
      </c>
      <c r="Y109" s="43" t="str">
        <f>_xlfn.XLOOKUP(Combined[[#This Row],[Store_ID]],Store[Store_ID],Store[Store_Name])</f>
        <v>Martinez-Mullins</v>
      </c>
      <c r="Z109" s="43" t="str">
        <f>_xlfn.XLOOKUP(Combined[[#This Row],[Store_ID]],Store[Store_ID],Store[Region])</f>
        <v>South</v>
      </c>
      <c r="AA109" s="43" t="str">
        <f>_xlfn.XLOOKUP(Combined[[#This Row],[Store_ID]],Store[Store_ID],Store[City])</f>
        <v>Williamsfurt</v>
      </c>
      <c r="AB109" s="43" t="str">
        <f>_xlfn.XLOOKUP(Combined[[#This Row],[Store_ID]],Store[Store_ID],Store[Store_Type])</f>
        <v>Online</v>
      </c>
      <c r="AC109" s="43">
        <f>Combined[[#This Row],[Quantity]]*Combined[[#This Row],[Unit_Price]]</f>
        <v>2102.44</v>
      </c>
      <c r="AD109" s="43">
        <f>Combined[[#This Row],[Gross_Sales]]*Combined[[#This Row],[Discount]]</f>
        <v>42.0488</v>
      </c>
      <c r="AE109" s="43">
        <f>Combined[[#This Row],[Quantity]]*Combined[[#This Row],[cost]]</f>
        <v>704.28</v>
      </c>
      <c r="AF109" s="43">
        <f>Combined[[#This Row],[Total_Amount]]-Combined[[#This Row],[Total_Cost]]</f>
        <v>1356.1112000000001</v>
      </c>
      <c r="AG109" s="43" t="str">
        <f>IF(Combined[[#This Row],[Age]]&lt;=25,"18-25",IF(Combined[[#This Row],[Age]]&lt;=35,"26-35",IF(Combined[[#This Row],[Age]]&lt;=45,"36-45",IF(Combined[[#This Row],[Age]]&lt;=55,"46-55","56-64"))))</f>
        <v>46-55</v>
      </c>
      <c r="AH109" s="43">
        <f>IF(Combined[[#This Row],[Total_Amount]]=0,0,Combined[[#This Row],[Profit]]/Combined[[#This Row],[Total_Amount]])</f>
        <v>0.65818141719883094</v>
      </c>
    </row>
    <row r="110" spans="1:34">
      <c r="A110" s="43" t="s">
        <v>1934</v>
      </c>
      <c r="B110" s="46">
        <v>45785</v>
      </c>
      <c r="C110" s="43">
        <f t="shared" si="1"/>
        <v>2025</v>
      </c>
      <c r="D110" s="43" t="str">
        <f>TEXT(Combined[[#This Row],[Order_Date]],"MMM")</f>
        <v>May</v>
      </c>
      <c r="E110" s="43" t="s">
        <v>160</v>
      </c>
      <c r="F110" s="43" t="s">
        <v>1592</v>
      </c>
      <c r="G110" s="43" t="s">
        <v>1797</v>
      </c>
      <c r="H110" s="43">
        <v>3</v>
      </c>
      <c r="I110" s="43">
        <v>815.3</v>
      </c>
      <c r="J110" s="45">
        <v>0.03</v>
      </c>
      <c r="K110" s="43" t="s">
        <v>1824</v>
      </c>
      <c r="L110" s="43">
        <v>2372.5230000000001</v>
      </c>
      <c r="M110" s="43" t="str">
        <f>VLOOKUP(Combined[[#This Row],[Customer_ID]],Customer[],2,FALSE)</f>
        <v>James Gibbs</v>
      </c>
      <c r="N110" s="43">
        <f>VLOOKUP(Combined[[#This Row],[Customer_ID]],Customer[],3,FALSE)</f>
        <v>21</v>
      </c>
      <c r="O110" s="43" t="str">
        <f>VLOOKUP(Combined[[#This Row],[Customer_ID]],Customer[],4,FALSE)</f>
        <v>Male</v>
      </c>
      <c r="P110" s="43" t="str">
        <f>VLOOKUP(Combined[[#This Row],[Customer_ID]],Customer[],5,FALSE)</f>
        <v>Mooneyshire</v>
      </c>
      <c r="Q110" s="43" t="str">
        <f>VLOOKUP(Combined[[#This Row],[Customer_ID]],Customer[],6,FALSE)</f>
        <v>Alaska</v>
      </c>
      <c r="R110" s="43" t="str">
        <f>VLOOKUP(Combined[[#This Row],[Customer_ID]],Customer[],8,FALSE)</f>
        <v>Platinum</v>
      </c>
      <c r="S110" s="43" t="str">
        <f>VLOOKUP(Combined[[#This Row],[Product_ID]],Product[],2,FALSE)</f>
        <v>Carbon Fiber Tennis Racket</v>
      </c>
      <c r="T110" s="43" t="str">
        <f>VLOOKUP(Combined[[#This Row],[Product_ID]],Product[],3,FALSE)</f>
        <v>Sports</v>
      </c>
      <c r="U110" s="43" t="str">
        <f>VLOOKUP(Combined[[#This Row],[Product_ID]],Product[],4,FALSE)</f>
        <v>Equipment</v>
      </c>
      <c r="V110" s="43" t="str">
        <f>VLOOKUP(Combined[[#This Row],[Product_ID]],Product[],5,FALSE)</f>
        <v>Flores, Pineda and Rodriguez</v>
      </c>
      <c r="W110" s="43">
        <f>VLOOKUP(Combined[[#This Row],[Product_ID]],Product[],6,FALSE)</f>
        <v>484.62</v>
      </c>
      <c r="X110" s="43">
        <f>VLOOKUP(Combined[[#This Row],[Product_ID]],Product[],7,FALSE)</f>
        <v>432</v>
      </c>
      <c r="Y110" s="43" t="str">
        <f>_xlfn.XLOOKUP(Combined[[#This Row],[Store_ID]],Store[Store_ID],Store[Store_Name])</f>
        <v>Gardner, Humphrey and Contreras</v>
      </c>
      <c r="Z110" s="43" t="str">
        <f>_xlfn.XLOOKUP(Combined[[#This Row],[Store_ID]],Store[Store_ID],Store[Region])</f>
        <v>East</v>
      </c>
      <c r="AA110" s="43" t="str">
        <f>_xlfn.XLOOKUP(Combined[[#This Row],[Store_ID]],Store[Store_ID],Store[City])</f>
        <v>Johnsonville</v>
      </c>
      <c r="AB110" s="43" t="str">
        <f>_xlfn.XLOOKUP(Combined[[#This Row],[Store_ID]],Store[Store_ID],Store[Store_Type])</f>
        <v>Flagship</v>
      </c>
      <c r="AC110" s="43">
        <f>Combined[[#This Row],[Quantity]]*Combined[[#This Row],[Unit_Price]]</f>
        <v>2445.8999999999996</v>
      </c>
      <c r="AD110" s="43">
        <f>Combined[[#This Row],[Gross_Sales]]*Combined[[#This Row],[Discount]]</f>
        <v>73.376999999999981</v>
      </c>
      <c r="AE110" s="43">
        <f>Combined[[#This Row],[Quantity]]*Combined[[#This Row],[cost]]</f>
        <v>1453.8600000000001</v>
      </c>
      <c r="AF110" s="43">
        <f>Combined[[#This Row],[Total_Amount]]-Combined[[#This Row],[Total_Cost]]</f>
        <v>918.66300000000001</v>
      </c>
      <c r="AG110" s="43" t="str">
        <f>IF(Combined[[#This Row],[Age]]&lt;=25,"18-25",IF(Combined[[#This Row],[Age]]&lt;=35,"26-35",IF(Combined[[#This Row],[Age]]&lt;=45,"36-45",IF(Combined[[#This Row],[Age]]&lt;=55,"46-55","56-64"))))</f>
        <v>18-25</v>
      </c>
      <c r="AH110" s="43">
        <f>IF(Combined[[#This Row],[Total_Amount]]=0,0,Combined[[#This Row],[Profit]]/Combined[[#This Row],[Total_Amount]])</f>
        <v>0.38720931261783342</v>
      </c>
    </row>
    <row r="111" spans="1:34">
      <c r="A111" s="43" t="s">
        <v>1935</v>
      </c>
      <c r="B111" s="46">
        <v>45738</v>
      </c>
      <c r="C111" s="43">
        <f t="shared" si="1"/>
        <v>2025</v>
      </c>
      <c r="D111" s="43" t="str">
        <f>TEXT(Combined[[#This Row],[Order_Date]],"MMM")</f>
        <v>Mar</v>
      </c>
      <c r="E111" s="43" t="s">
        <v>696</v>
      </c>
      <c r="F111" s="43" t="s">
        <v>1730</v>
      </c>
      <c r="G111" s="43" t="s">
        <v>1752</v>
      </c>
      <c r="H111" s="43">
        <v>3</v>
      </c>
      <c r="I111" s="43">
        <v>376.46</v>
      </c>
      <c r="J111" s="45">
        <v>0.09</v>
      </c>
      <c r="K111" s="43" t="s">
        <v>1829</v>
      </c>
      <c r="L111" s="43">
        <v>1027.7357999999999</v>
      </c>
      <c r="M111" s="43" t="str">
        <f>VLOOKUP(Combined[[#This Row],[Customer_ID]],Customer[],2,FALSE)</f>
        <v>Eric Todd</v>
      </c>
      <c r="N111" s="43">
        <f>VLOOKUP(Combined[[#This Row],[Customer_ID]],Customer[],3,FALSE)</f>
        <v>61</v>
      </c>
      <c r="O111" s="43" t="str">
        <f>VLOOKUP(Combined[[#This Row],[Customer_ID]],Customer[],4,FALSE)</f>
        <v>Male</v>
      </c>
      <c r="P111" s="43" t="str">
        <f>VLOOKUP(Combined[[#This Row],[Customer_ID]],Customer[],5,FALSE)</f>
        <v>Danielstad</v>
      </c>
      <c r="Q111" s="43" t="str">
        <f>VLOOKUP(Combined[[#This Row],[Customer_ID]],Customer[],6,FALSE)</f>
        <v>Montana</v>
      </c>
      <c r="R111" s="43" t="str">
        <f>VLOOKUP(Combined[[#This Row],[Customer_ID]],Customer[],8,FALSE)</f>
        <v>Gold</v>
      </c>
      <c r="S111" s="43" t="str">
        <f>VLOOKUP(Combined[[#This Row],[Product_ID]],Product[],2,FALSE)</f>
        <v>Women's High Heels</v>
      </c>
      <c r="T111" s="43" t="str">
        <f>VLOOKUP(Combined[[#This Row],[Product_ID]],Product[],3,FALSE)</f>
        <v>Clothing</v>
      </c>
      <c r="U111" s="43" t="str">
        <f>VLOOKUP(Combined[[#This Row],[Product_ID]],Product[],4,FALSE)</f>
        <v>Footwear</v>
      </c>
      <c r="V111" s="43" t="str">
        <f>VLOOKUP(Combined[[#This Row],[Product_ID]],Product[],5,FALSE)</f>
        <v>Smith-Charles</v>
      </c>
      <c r="W111" s="43">
        <f>VLOOKUP(Combined[[#This Row],[Product_ID]],Product[],6,FALSE)</f>
        <v>438.25</v>
      </c>
      <c r="X111" s="43">
        <f>VLOOKUP(Combined[[#This Row],[Product_ID]],Product[],7,FALSE)</f>
        <v>496</v>
      </c>
      <c r="Y111" s="43" t="str">
        <f>_xlfn.XLOOKUP(Combined[[#This Row],[Store_ID]],Store[Store_ID],Store[Store_Name])</f>
        <v>Rivera-Warner</v>
      </c>
      <c r="Z111" s="43" t="str">
        <f>_xlfn.XLOOKUP(Combined[[#This Row],[Store_ID]],Store[Store_ID],Store[Region])</f>
        <v>East</v>
      </c>
      <c r="AA111" s="43" t="str">
        <f>_xlfn.XLOOKUP(Combined[[#This Row],[Store_ID]],Store[Store_ID],Store[City])</f>
        <v>Washingtonfurt</v>
      </c>
      <c r="AB111" s="43" t="str">
        <f>_xlfn.XLOOKUP(Combined[[#This Row],[Store_ID]],Store[Store_ID],Store[Store_Type])</f>
        <v>Flagship</v>
      </c>
      <c r="AC111" s="43">
        <f>Combined[[#This Row],[Quantity]]*Combined[[#This Row],[Unit_Price]]</f>
        <v>1129.3799999999999</v>
      </c>
      <c r="AD111" s="43">
        <f>Combined[[#This Row],[Gross_Sales]]*Combined[[#This Row],[Discount]]</f>
        <v>101.64419999999998</v>
      </c>
      <c r="AE111" s="43">
        <f>Combined[[#This Row],[Quantity]]*Combined[[#This Row],[cost]]</f>
        <v>1314.75</v>
      </c>
      <c r="AF111" s="43">
        <f>Combined[[#This Row],[Total_Amount]]-Combined[[#This Row],[Total_Cost]]</f>
        <v>-287.01420000000007</v>
      </c>
      <c r="AG111" s="43" t="str">
        <f>IF(Combined[[#This Row],[Age]]&lt;=25,"18-25",IF(Combined[[#This Row],[Age]]&lt;=35,"26-35",IF(Combined[[#This Row],[Age]]&lt;=45,"36-45",IF(Combined[[#This Row],[Age]]&lt;=55,"46-55","56-64"))))</f>
        <v>56-64</v>
      </c>
      <c r="AH111" s="43">
        <f>IF(Combined[[#This Row],[Total_Amount]]=0,0,Combined[[#This Row],[Profit]]/Combined[[#This Row],[Total_Amount]])</f>
        <v>-0.27926846568933389</v>
      </c>
    </row>
    <row r="112" spans="1:34">
      <c r="A112" s="43" t="s">
        <v>1936</v>
      </c>
      <c r="B112" s="46">
        <v>45851</v>
      </c>
      <c r="C112" s="43">
        <f t="shared" si="1"/>
        <v>2025</v>
      </c>
      <c r="D112" s="43" t="str">
        <f>TEXT(Combined[[#This Row],[Order_Date]],"MMM")</f>
        <v>Jul</v>
      </c>
      <c r="E112" s="43" t="s">
        <v>40</v>
      </c>
      <c r="F112" s="43" t="s">
        <v>1632</v>
      </c>
      <c r="G112" s="43" t="s">
        <v>1782</v>
      </c>
      <c r="H112" s="43">
        <v>4</v>
      </c>
      <c r="I112" s="43">
        <v>239.83</v>
      </c>
      <c r="J112" s="45">
        <v>0.08</v>
      </c>
      <c r="K112" s="43" t="s">
        <v>1824</v>
      </c>
      <c r="L112" s="43">
        <v>882.57440000000008</v>
      </c>
      <c r="M112" s="43" t="str">
        <f>VLOOKUP(Combined[[#This Row],[Customer_ID]],Customer[],2,FALSE)</f>
        <v>Daniel Boyd</v>
      </c>
      <c r="N112" s="43">
        <f>VLOOKUP(Combined[[#This Row],[Customer_ID]],Customer[],3,FALSE)</f>
        <v>29</v>
      </c>
      <c r="O112" s="43" t="str">
        <f>VLOOKUP(Combined[[#This Row],[Customer_ID]],Customer[],4,FALSE)</f>
        <v>Female</v>
      </c>
      <c r="P112" s="43" t="str">
        <f>VLOOKUP(Combined[[#This Row],[Customer_ID]],Customer[],5,FALSE)</f>
        <v>West Pamelafurt</v>
      </c>
      <c r="Q112" s="43" t="str">
        <f>VLOOKUP(Combined[[#This Row],[Customer_ID]],Customer[],6,FALSE)</f>
        <v>West Virginia</v>
      </c>
      <c r="R112" s="43" t="str">
        <f>VLOOKUP(Combined[[#This Row],[Customer_ID]],Customer[],8,FALSE)</f>
        <v>Bronze</v>
      </c>
      <c r="S112" s="43" t="str">
        <f>VLOOKUP(Combined[[#This Row],[Product_ID]],Product[],2,FALSE)</f>
        <v>Smart Home WiFi Camera</v>
      </c>
      <c r="T112" s="43" t="str">
        <f>VLOOKUP(Combined[[#This Row],[Product_ID]],Product[],3,FALSE)</f>
        <v>Electronics</v>
      </c>
      <c r="U112" s="43" t="str">
        <f>VLOOKUP(Combined[[#This Row],[Product_ID]],Product[],4,FALSE)</f>
        <v>Accessories</v>
      </c>
      <c r="V112" s="43" t="str">
        <f>VLOOKUP(Combined[[#This Row],[Product_ID]],Product[],5,FALSE)</f>
        <v>Holmes LLC</v>
      </c>
      <c r="W112" s="43">
        <f>VLOOKUP(Combined[[#This Row],[Product_ID]],Product[],6,FALSE)</f>
        <v>450.71</v>
      </c>
      <c r="X112" s="43">
        <f>VLOOKUP(Combined[[#This Row],[Product_ID]],Product[],7,FALSE)</f>
        <v>389</v>
      </c>
      <c r="Y112" s="43" t="str">
        <f>_xlfn.XLOOKUP(Combined[[#This Row],[Store_ID]],Store[Store_ID],Store[Store_Name])</f>
        <v>Bean, Jones and Park</v>
      </c>
      <c r="Z112" s="43" t="str">
        <f>_xlfn.XLOOKUP(Combined[[#This Row],[Store_ID]],Store[Store_ID],Store[Region])</f>
        <v>West</v>
      </c>
      <c r="AA112" s="43" t="str">
        <f>_xlfn.XLOOKUP(Combined[[#This Row],[Store_ID]],Store[Store_ID],Store[City])</f>
        <v>Thompsonborough</v>
      </c>
      <c r="AB112" s="43" t="str">
        <f>_xlfn.XLOOKUP(Combined[[#This Row],[Store_ID]],Store[Store_ID],Store[Store_Type])</f>
        <v>Online</v>
      </c>
      <c r="AC112" s="43">
        <f>Combined[[#This Row],[Quantity]]*Combined[[#This Row],[Unit_Price]]</f>
        <v>959.32</v>
      </c>
      <c r="AD112" s="43">
        <f>Combined[[#This Row],[Gross_Sales]]*Combined[[#This Row],[Discount]]</f>
        <v>76.74560000000001</v>
      </c>
      <c r="AE112" s="43">
        <f>Combined[[#This Row],[Quantity]]*Combined[[#This Row],[cost]]</f>
        <v>1802.84</v>
      </c>
      <c r="AF112" s="43">
        <f>Combined[[#This Row],[Total_Amount]]-Combined[[#This Row],[Total_Cost]]</f>
        <v>-920.26559999999984</v>
      </c>
      <c r="AG112" s="43" t="str">
        <f>IF(Combined[[#This Row],[Age]]&lt;=25,"18-25",IF(Combined[[#This Row],[Age]]&lt;=35,"26-35",IF(Combined[[#This Row],[Age]]&lt;=45,"36-45",IF(Combined[[#This Row],[Age]]&lt;=55,"46-55","56-64"))))</f>
        <v>26-35</v>
      </c>
      <c r="AH112" s="43">
        <f>IF(Combined[[#This Row],[Total_Amount]]=0,0,Combined[[#This Row],[Profit]]/Combined[[#This Row],[Total_Amount]])</f>
        <v>-1.0427059747030956</v>
      </c>
    </row>
    <row r="113" spans="1:34">
      <c r="A113" s="43" t="s">
        <v>1937</v>
      </c>
      <c r="B113" s="46">
        <v>45798</v>
      </c>
      <c r="C113" s="43">
        <f t="shared" si="1"/>
        <v>2025</v>
      </c>
      <c r="D113" s="43" t="str">
        <f>TEXT(Combined[[#This Row],[Order_Date]],"MMM")</f>
        <v>May</v>
      </c>
      <c r="E113" s="43" t="s">
        <v>414</v>
      </c>
      <c r="F113" s="43" t="s">
        <v>1728</v>
      </c>
      <c r="G113" s="43" t="s">
        <v>1766</v>
      </c>
      <c r="H113" s="43">
        <v>2</v>
      </c>
      <c r="I113" s="43">
        <v>845.71</v>
      </c>
      <c r="J113" s="45">
        <v>0.01</v>
      </c>
      <c r="K113" s="43" t="s">
        <v>1826</v>
      </c>
      <c r="L113" s="43">
        <v>1674.5057999999999</v>
      </c>
      <c r="M113" s="43" t="str">
        <f>VLOOKUP(Combined[[#This Row],[Customer_ID]],Customer[],2,FALSE)</f>
        <v>Michael Jones</v>
      </c>
      <c r="N113" s="43">
        <f>VLOOKUP(Combined[[#This Row],[Customer_ID]],Customer[],3,FALSE)</f>
        <v>40</v>
      </c>
      <c r="O113" s="43" t="str">
        <f>VLOOKUP(Combined[[#This Row],[Customer_ID]],Customer[],4,FALSE)</f>
        <v>Male</v>
      </c>
      <c r="P113" s="43" t="str">
        <f>VLOOKUP(Combined[[#This Row],[Customer_ID]],Customer[],5,FALSE)</f>
        <v>North Edwardton</v>
      </c>
      <c r="Q113" s="43" t="str">
        <f>VLOOKUP(Combined[[#This Row],[Customer_ID]],Customer[],6,FALSE)</f>
        <v>Tennessee</v>
      </c>
      <c r="R113" s="43" t="str">
        <f>VLOOKUP(Combined[[#This Row],[Customer_ID]],Customer[],8,FALSE)</f>
        <v>Bronze</v>
      </c>
      <c r="S113" s="43" t="str">
        <f>VLOOKUP(Combined[[#This Row],[Product_ID]],Product[],2,FALSE)</f>
        <v>Gaming Mouse Pad XL</v>
      </c>
      <c r="T113" s="43" t="str">
        <f>VLOOKUP(Combined[[#This Row],[Product_ID]],Product[],3,FALSE)</f>
        <v>Electronics</v>
      </c>
      <c r="U113" s="43" t="str">
        <f>VLOOKUP(Combined[[#This Row],[Product_ID]],Product[],4,FALSE)</f>
        <v>Accessories</v>
      </c>
      <c r="V113" s="43" t="str">
        <f>VLOOKUP(Combined[[#This Row],[Product_ID]],Product[],5,FALSE)</f>
        <v>Sharp, Taylor and Rodriguez</v>
      </c>
      <c r="W113" s="43">
        <f>VLOOKUP(Combined[[#This Row],[Product_ID]],Product[],6,FALSE)</f>
        <v>340.14</v>
      </c>
      <c r="X113" s="43">
        <f>VLOOKUP(Combined[[#This Row],[Product_ID]],Product[],7,FALSE)</f>
        <v>361</v>
      </c>
      <c r="Y113" s="43" t="str">
        <f>_xlfn.XLOOKUP(Combined[[#This Row],[Store_ID]],Store[Store_ID],Store[Store_Name])</f>
        <v>Johnson-Wright</v>
      </c>
      <c r="Z113" s="43" t="str">
        <f>_xlfn.XLOOKUP(Combined[[#This Row],[Store_ID]],Store[Store_ID],Store[Region])</f>
        <v>North</v>
      </c>
      <c r="AA113" s="43" t="str">
        <f>_xlfn.XLOOKUP(Combined[[#This Row],[Store_ID]],Store[Store_ID],Store[City])</f>
        <v>Hoodberg</v>
      </c>
      <c r="AB113" s="43" t="str">
        <f>_xlfn.XLOOKUP(Combined[[#This Row],[Store_ID]],Store[Store_ID],Store[Store_Type])</f>
        <v>Outlet</v>
      </c>
      <c r="AC113" s="43">
        <f>Combined[[#This Row],[Quantity]]*Combined[[#This Row],[Unit_Price]]</f>
        <v>1691.42</v>
      </c>
      <c r="AD113" s="43">
        <f>Combined[[#This Row],[Gross_Sales]]*Combined[[#This Row],[Discount]]</f>
        <v>16.914200000000001</v>
      </c>
      <c r="AE113" s="43">
        <f>Combined[[#This Row],[Quantity]]*Combined[[#This Row],[cost]]</f>
        <v>680.28</v>
      </c>
      <c r="AF113" s="43">
        <f>Combined[[#This Row],[Total_Amount]]-Combined[[#This Row],[Total_Cost]]</f>
        <v>994.22579999999994</v>
      </c>
      <c r="AG113" s="43" t="str">
        <f>IF(Combined[[#This Row],[Age]]&lt;=25,"18-25",IF(Combined[[#This Row],[Age]]&lt;=35,"26-35",IF(Combined[[#This Row],[Age]]&lt;=45,"36-45",IF(Combined[[#This Row],[Age]]&lt;=55,"46-55","56-64"))))</f>
        <v>36-45</v>
      </c>
      <c r="AH113" s="43">
        <f>IF(Combined[[#This Row],[Total_Amount]]=0,0,Combined[[#This Row],[Profit]]/Combined[[#This Row],[Total_Amount]])</f>
        <v>0.59374282250918453</v>
      </c>
    </row>
    <row r="114" spans="1:34">
      <c r="A114" s="43" t="s">
        <v>1938</v>
      </c>
      <c r="B114" s="46">
        <v>45705</v>
      </c>
      <c r="C114" s="43">
        <f t="shared" si="1"/>
        <v>2025</v>
      </c>
      <c r="D114" s="43" t="str">
        <f>TEXT(Combined[[#This Row],[Order_Date]],"MMM")</f>
        <v>Feb</v>
      </c>
      <c r="E114" s="43" t="s">
        <v>314</v>
      </c>
      <c r="F114" s="43" t="s">
        <v>1700</v>
      </c>
      <c r="G114" s="43" t="s">
        <v>1797</v>
      </c>
      <c r="H114" s="43">
        <v>3</v>
      </c>
      <c r="I114" s="43">
        <v>948.69</v>
      </c>
      <c r="J114" s="45">
        <v>0.28999999999999998</v>
      </c>
      <c r="K114" s="43" t="s">
        <v>1824</v>
      </c>
      <c r="L114" s="43">
        <v>2020.7097000000001</v>
      </c>
      <c r="M114" s="43" t="str">
        <f>VLOOKUP(Combined[[#This Row],[Customer_ID]],Customer[],2,FALSE)</f>
        <v>Melissa Duffy Md</v>
      </c>
      <c r="N114" s="43">
        <f>VLOOKUP(Combined[[#This Row],[Customer_ID]],Customer[],3,FALSE)</f>
        <v>58</v>
      </c>
      <c r="O114" s="43" t="str">
        <f>VLOOKUP(Combined[[#This Row],[Customer_ID]],Customer[],4,FALSE)</f>
        <v>Female</v>
      </c>
      <c r="P114" s="43" t="str">
        <f>VLOOKUP(Combined[[#This Row],[Customer_ID]],Customer[],5,FALSE)</f>
        <v>East Jenna</v>
      </c>
      <c r="Q114" s="43" t="str">
        <f>VLOOKUP(Combined[[#This Row],[Customer_ID]],Customer[],6,FALSE)</f>
        <v>South Carolina</v>
      </c>
      <c r="R114" s="43" t="str">
        <f>VLOOKUP(Combined[[#This Row],[Customer_ID]],Customer[],8,FALSE)</f>
        <v>Bronze</v>
      </c>
      <c r="S114" s="43" t="str">
        <f>VLOOKUP(Combined[[#This Row],[Product_ID]],Product[],2,FALSE)</f>
        <v>Wireless Mouse</v>
      </c>
      <c r="T114" s="43" t="str">
        <f>VLOOKUP(Combined[[#This Row],[Product_ID]],Product[],3,FALSE)</f>
        <v>Electronics</v>
      </c>
      <c r="U114" s="43" t="str">
        <f>VLOOKUP(Combined[[#This Row],[Product_ID]],Product[],4,FALSE)</f>
        <v>Computer</v>
      </c>
      <c r="V114" s="43" t="str">
        <f>VLOOKUP(Combined[[#This Row],[Product_ID]],Product[],5,FALSE)</f>
        <v>Larson Ltd</v>
      </c>
      <c r="W114" s="43">
        <f>VLOOKUP(Combined[[#This Row],[Product_ID]],Product[],6,FALSE)</f>
        <v>392.89</v>
      </c>
      <c r="X114" s="43">
        <f>VLOOKUP(Combined[[#This Row],[Product_ID]],Product[],7,FALSE)</f>
        <v>320</v>
      </c>
      <c r="Y114" s="43" t="str">
        <f>_xlfn.XLOOKUP(Combined[[#This Row],[Store_ID]],Store[Store_ID],Store[Store_Name])</f>
        <v>Gardner, Humphrey and Contreras</v>
      </c>
      <c r="Z114" s="43" t="str">
        <f>_xlfn.XLOOKUP(Combined[[#This Row],[Store_ID]],Store[Store_ID],Store[Region])</f>
        <v>East</v>
      </c>
      <c r="AA114" s="43" t="str">
        <f>_xlfn.XLOOKUP(Combined[[#This Row],[Store_ID]],Store[Store_ID],Store[City])</f>
        <v>Johnsonville</v>
      </c>
      <c r="AB114" s="43" t="str">
        <f>_xlfn.XLOOKUP(Combined[[#This Row],[Store_ID]],Store[Store_ID],Store[Store_Type])</f>
        <v>Flagship</v>
      </c>
      <c r="AC114" s="43">
        <f>Combined[[#This Row],[Quantity]]*Combined[[#This Row],[Unit_Price]]</f>
        <v>2846.07</v>
      </c>
      <c r="AD114" s="43">
        <f>Combined[[#This Row],[Gross_Sales]]*Combined[[#This Row],[Discount]]</f>
        <v>825.36029999999994</v>
      </c>
      <c r="AE114" s="43">
        <f>Combined[[#This Row],[Quantity]]*Combined[[#This Row],[cost]]</f>
        <v>1178.67</v>
      </c>
      <c r="AF114" s="43">
        <f>Combined[[#This Row],[Total_Amount]]-Combined[[#This Row],[Total_Cost]]</f>
        <v>842.03970000000004</v>
      </c>
      <c r="AG114" s="43" t="str">
        <f>IF(Combined[[#This Row],[Age]]&lt;=25,"18-25",IF(Combined[[#This Row],[Age]]&lt;=35,"26-35",IF(Combined[[#This Row],[Age]]&lt;=45,"36-45",IF(Combined[[#This Row],[Age]]&lt;=55,"46-55","56-64"))))</f>
        <v>56-64</v>
      </c>
      <c r="AH114" s="43">
        <f>IF(Combined[[#This Row],[Total_Amount]]=0,0,Combined[[#This Row],[Profit]]/Combined[[#This Row],[Total_Amount]])</f>
        <v>0.41670493292529848</v>
      </c>
    </row>
    <row r="115" spans="1:34">
      <c r="A115" s="43" t="s">
        <v>1939</v>
      </c>
      <c r="B115" s="46">
        <v>45413</v>
      </c>
      <c r="C115" s="43">
        <f t="shared" si="1"/>
        <v>2024</v>
      </c>
      <c r="D115" s="43" t="str">
        <f>TEXT(Combined[[#This Row],[Order_Date]],"MMM")</f>
        <v>May</v>
      </c>
      <c r="E115" s="43" t="s">
        <v>1440</v>
      </c>
      <c r="F115" s="43" t="s">
        <v>1602</v>
      </c>
      <c r="G115" s="43" t="s">
        <v>1789</v>
      </c>
      <c r="H115" s="43">
        <v>1</v>
      </c>
      <c r="I115" s="43">
        <v>281.97000000000003</v>
      </c>
      <c r="J115" s="45">
        <v>0.2</v>
      </c>
      <c r="K115" s="43" t="s">
        <v>1826</v>
      </c>
      <c r="L115" s="43">
        <v>225.57599999999999</v>
      </c>
      <c r="M115" s="43" t="str">
        <f>VLOOKUP(Combined[[#This Row],[Customer_ID]],Customer[],2,FALSE)</f>
        <v>Michael Foley</v>
      </c>
      <c r="N115" s="43">
        <f>VLOOKUP(Combined[[#This Row],[Customer_ID]],Customer[],3,FALSE)</f>
        <v>63</v>
      </c>
      <c r="O115" s="43" t="str">
        <f>VLOOKUP(Combined[[#This Row],[Customer_ID]],Customer[],4,FALSE)</f>
        <v>Female</v>
      </c>
      <c r="P115" s="43" t="str">
        <f>VLOOKUP(Combined[[#This Row],[Customer_ID]],Customer[],5,FALSE)</f>
        <v>Oneillfurt</v>
      </c>
      <c r="Q115" s="43" t="str">
        <f>VLOOKUP(Combined[[#This Row],[Customer_ID]],Customer[],6,FALSE)</f>
        <v>Vermont</v>
      </c>
      <c r="R115" s="43" t="str">
        <f>VLOOKUP(Combined[[#This Row],[Customer_ID]],Customer[],8,FALSE)</f>
        <v>Gold</v>
      </c>
      <c r="S115" s="43" t="str">
        <f>VLOOKUP(Combined[[#This Row],[Product_ID]],Product[],2,FALSE)</f>
        <v>Decorative Floor Vase</v>
      </c>
      <c r="T115" s="43" t="str">
        <f>VLOOKUP(Combined[[#This Row],[Product_ID]],Product[],3,FALSE)</f>
        <v>Home</v>
      </c>
      <c r="U115" s="43" t="str">
        <f>VLOOKUP(Combined[[#This Row],[Product_ID]],Product[],4,FALSE)</f>
        <v>Decor</v>
      </c>
      <c r="V115" s="43" t="str">
        <f>VLOOKUP(Combined[[#This Row],[Product_ID]],Product[],5,FALSE)</f>
        <v>Khan, Jones and Paul</v>
      </c>
      <c r="W115" s="43">
        <f>VLOOKUP(Combined[[#This Row],[Product_ID]],Product[],6,FALSE)</f>
        <v>219.12</v>
      </c>
      <c r="X115" s="43">
        <f>VLOOKUP(Combined[[#This Row],[Product_ID]],Product[],7,FALSE)</f>
        <v>378</v>
      </c>
      <c r="Y115" s="43" t="str">
        <f>_xlfn.XLOOKUP(Combined[[#This Row],[Store_ID]],Store[Store_ID],Store[Store_Name])</f>
        <v>Hill, Wagner and Ballard</v>
      </c>
      <c r="Z115" s="43" t="str">
        <f>_xlfn.XLOOKUP(Combined[[#This Row],[Store_ID]],Store[Store_ID],Store[Region])</f>
        <v>East</v>
      </c>
      <c r="AA115" s="43" t="str">
        <f>_xlfn.XLOOKUP(Combined[[#This Row],[Store_ID]],Store[Store_ID],Store[City])</f>
        <v>East Davidville</v>
      </c>
      <c r="AB115" s="43" t="str">
        <f>_xlfn.XLOOKUP(Combined[[#This Row],[Store_ID]],Store[Store_ID],Store[Store_Type])</f>
        <v>Online</v>
      </c>
      <c r="AC115" s="43">
        <f>Combined[[#This Row],[Quantity]]*Combined[[#This Row],[Unit_Price]]</f>
        <v>281.97000000000003</v>
      </c>
      <c r="AD115" s="43">
        <f>Combined[[#This Row],[Gross_Sales]]*Combined[[#This Row],[Discount]]</f>
        <v>56.394000000000005</v>
      </c>
      <c r="AE115" s="43">
        <f>Combined[[#This Row],[Quantity]]*Combined[[#This Row],[cost]]</f>
        <v>219.12</v>
      </c>
      <c r="AF115" s="43">
        <f>Combined[[#This Row],[Total_Amount]]-Combined[[#This Row],[Total_Cost]]</f>
        <v>6.4559999999999889</v>
      </c>
      <c r="AG115" s="43" t="str">
        <f>IF(Combined[[#This Row],[Age]]&lt;=25,"18-25",IF(Combined[[#This Row],[Age]]&lt;=35,"26-35",IF(Combined[[#This Row],[Age]]&lt;=45,"36-45",IF(Combined[[#This Row],[Age]]&lt;=55,"46-55","56-64"))))</f>
        <v>56-64</v>
      </c>
      <c r="AH115" s="43">
        <f>IF(Combined[[#This Row],[Total_Amount]]=0,0,Combined[[#This Row],[Profit]]/Combined[[#This Row],[Total_Amount]])</f>
        <v>2.8620065964464255E-2</v>
      </c>
    </row>
    <row r="116" spans="1:34">
      <c r="A116" s="43" t="s">
        <v>1940</v>
      </c>
      <c r="B116" s="46">
        <v>45482</v>
      </c>
      <c r="C116" s="43">
        <f t="shared" si="1"/>
        <v>2024</v>
      </c>
      <c r="D116" s="43" t="str">
        <f>TEXT(Combined[[#This Row],[Order_Date]],"MMM")</f>
        <v>Jul</v>
      </c>
      <c r="E116" s="43" t="s">
        <v>511</v>
      </c>
      <c r="F116" s="43" t="s">
        <v>1730</v>
      </c>
      <c r="G116" s="43" t="s">
        <v>1769</v>
      </c>
      <c r="H116" s="43">
        <v>2</v>
      </c>
      <c r="I116" s="43">
        <v>731.01</v>
      </c>
      <c r="J116" s="45">
        <v>0.05</v>
      </c>
      <c r="K116" s="43" t="s">
        <v>1826</v>
      </c>
      <c r="L116" s="43">
        <v>1388.9190000000001</v>
      </c>
      <c r="M116" s="43" t="str">
        <f>VLOOKUP(Combined[[#This Row],[Customer_ID]],Customer[],2,FALSE)</f>
        <v>Patrick Roberts</v>
      </c>
      <c r="N116" s="43">
        <f>VLOOKUP(Combined[[#This Row],[Customer_ID]],Customer[],3,FALSE)</f>
        <v>41</v>
      </c>
      <c r="O116" s="43" t="str">
        <f>VLOOKUP(Combined[[#This Row],[Customer_ID]],Customer[],4,FALSE)</f>
        <v>Female</v>
      </c>
      <c r="P116" s="43" t="str">
        <f>VLOOKUP(Combined[[#This Row],[Customer_ID]],Customer[],5,FALSE)</f>
        <v>Jaredville</v>
      </c>
      <c r="Q116" s="43" t="str">
        <f>VLOOKUP(Combined[[#This Row],[Customer_ID]],Customer[],6,FALSE)</f>
        <v>Missouri</v>
      </c>
      <c r="R116" s="43" t="str">
        <f>VLOOKUP(Combined[[#This Row],[Customer_ID]],Customer[],8,FALSE)</f>
        <v>Platinum</v>
      </c>
      <c r="S116" s="43" t="str">
        <f>VLOOKUP(Combined[[#This Row],[Product_ID]],Product[],2,FALSE)</f>
        <v>Women's High Heels</v>
      </c>
      <c r="T116" s="43" t="str">
        <f>VLOOKUP(Combined[[#This Row],[Product_ID]],Product[],3,FALSE)</f>
        <v>Clothing</v>
      </c>
      <c r="U116" s="43" t="str">
        <f>VLOOKUP(Combined[[#This Row],[Product_ID]],Product[],4,FALSE)</f>
        <v>Footwear</v>
      </c>
      <c r="V116" s="43" t="str">
        <f>VLOOKUP(Combined[[#This Row],[Product_ID]],Product[],5,FALSE)</f>
        <v>Smith-Charles</v>
      </c>
      <c r="W116" s="43">
        <f>VLOOKUP(Combined[[#This Row],[Product_ID]],Product[],6,FALSE)</f>
        <v>438.25</v>
      </c>
      <c r="X116" s="43">
        <f>VLOOKUP(Combined[[#This Row],[Product_ID]],Product[],7,FALSE)</f>
        <v>496</v>
      </c>
      <c r="Y116" s="43" t="str">
        <f>_xlfn.XLOOKUP(Combined[[#This Row],[Store_ID]],Store[Store_ID],Store[Store_Name])</f>
        <v>Alexander Group</v>
      </c>
      <c r="Z116" s="43" t="str">
        <f>_xlfn.XLOOKUP(Combined[[#This Row],[Store_ID]],Store[Store_ID],Store[Region])</f>
        <v>South</v>
      </c>
      <c r="AA116" s="43" t="str">
        <f>_xlfn.XLOOKUP(Combined[[#This Row],[Store_ID]],Store[Store_ID],Store[City])</f>
        <v>Port Sharon</v>
      </c>
      <c r="AB116" s="43" t="str">
        <f>_xlfn.XLOOKUP(Combined[[#This Row],[Store_ID]],Store[Store_ID],Store[Store_Type])</f>
        <v>Online</v>
      </c>
      <c r="AC116" s="43">
        <f>Combined[[#This Row],[Quantity]]*Combined[[#This Row],[Unit_Price]]</f>
        <v>1462.02</v>
      </c>
      <c r="AD116" s="43">
        <f>Combined[[#This Row],[Gross_Sales]]*Combined[[#This Row],[Discount]]</f>
        <v>73.100999999999999</v>
      </c>
      <c r="AE116" s="43">
        <f>Combined[[#This Row],[Quantity]]*Combined[[#This Row],[cost]]</f>
        <v>876.5</v>
      </c>
      <c r="AF116" s="43">
        <f>Combined[[#This Row],[Total_Amount]]-Combined[[#This Row],[Total_Cost]]</f>
        <v>512.4190000000001</v>
      </c>
      <c r="AG116" s="43" t="str">
        <f>IF(Combined[[#This Row],[Age]]&lt;=25,"18-25",IF(Combined[[#This Row],[Age]]&lt;=35,"26-35",IF(Combined[[#This Row],[Age]]&lt;=45,"36-45",IF(Combined[[#This Row],[Age]]&lt;=55,"46-55","56-64"))))</f>
        <v>36-45</v>
      </c>
      <c r="AH116" s="43">
        <f>IF(Combined[[#This Row],[Total_Amount]]=0,0,Combined[[#This Row],[Profit]]/Combined[[#This Row],[Total_Amount]])</f>
        <v>0.36893368151778472</v>
      </c>
    </row>
    <row r="117" spans="1:34">
      <c r="A117" s="43" t="s">
        <v>1941</v>
      </c>
      <c r="B117" s="46">
        <v>45925</v>
      </c>
      <c r="C117" s="43">
        <f t="shared" si="1"/>
        <v>2025</v>
      </c>
      <c r="D117" s="43" t="str">
        <f>TEXT(Combined[[#This Row],[Order_Date]],"MMM")</f>
        <v>Sep</v>
      </c>
      <c r="E117" s="43" t="s">
        <v>821</v>
      </c>
      <c r="F117" s="43" t="s">
        <v>1718</v>
      </c>
      <c r="G117" s="43" t="s">
        <v>1779</v>
      </c>
      <c r="H117" s="43">
        <v>4</v>
      </c>
      <c r="I117" s="43">
        <v>930.85</v>
      </c>
      <c r="J117" s="45">
        <v>0.13</v>
      </c>
      <c r="K117" s="43" t="s">
        <v>1826</v>
      </c>
      <c r="L117" s="43">
        <v>3239.3580000000002</v>
      </c>
      <c r="M117" s="43" t="str">
        <f>VLOOKUP(Combined[[#This Row],[Customer_ID]],Customer[],2,FALSE)</f>
        <v>Christopher David</v>
      </c>
      <c r="N117" s="43">
        <f>VLOOKUP(Combined[[#This Row],[Customer_ID]],Customer[],3,FALSE)</f>
        <v>42</v>
      </c>
      <c r="O117" s="43" t="str">
        <f>VLOOKUP(Combined[[#This Row],[Customer_ID]],Customer[],4,FALSE)</f>
        <v>Male</v>
      </c>
      <c r="P117" s="43" t="str">
        <f>VLOOKUP(Combined[[#This Row],[Customer_ID]],Customer[],5,FALSE)</f>
        <v>Karenmouth</v>
      </c>
      <c r="Q117" s="43" t="str">
        <f>VLOOKUP(Combined[[#This Row],[Customer_ID]],Customer[],6,FALSE)</f>
        <v>Massachusetts</v>
      </c>
      <c r="R117" s="43" t="str">
        <f>VLOOKUP(Combined[[#This Row],[Customer_ID]],Customer[],8,FALSE)</f>
        <v>Silver</v>
      </c>
      <c r="S117" s="43" t="str">
        <f>VLOOKUP(Combined[[#This Row],[Product_ID]],Product[],2,FALSE)</f>
        <v>Women's Beanie Hat</v>
      </c>
      <c r="T117" s="43" t="str">
        <f>VLOOKUP(Combined[[#This Row],[Product_ID]],Product[],3,FALSE)</f>
        <v>Clothing</v>
      </c>
      <c r="U117" s="43" t="str">
        <f>VLOOKUP(Combined[[#This Row],[Product_ID]],Product[],4,FALSE)</f>
        <v>Accessories</v>
      </c>
      <c r="V117" s="43" t="str">
        <f>VLOOKUP(Combined[[#This Row],[Product_ID]],Product[],5,FALSE)</f>
        <v>Richardson-Carrillo</v>
      </c>
      <c r="W117" s="43">
        <f>VLOOKUP(Combined[[#This Row],[Product_ID]],Product[],6,FALSE)</f>
        <v>119.57</v>
      </c>
      <c r="X117" s="43">
        <f>VLOOKUP(Combined[[#This Row],[Product_ID]],Product[],7,FALSE)</f>
        <v>210</v>
      </c>
      <c r="Y117" s="43" t="str">
        <f>_xlfn.XLOOKUP(Combined[[#This Row],[Store_ID]],Store[Store_ID],Store[Store_Name])</f>
        <v>Martinez-Mullins</v>
      </c>
      <c r="Z117" s="43" t="str">
        <f>_xlfn.XLOOKUP(Combined[[#This Row],[Store_ID]],Store[Store_ID],Store[Region])</f>
        <v>South</v>
      </c>
      <c r="AA117" s="43" t="str">
        <f>_xlfn.XLOOKUP(Combined[[#This Row],[Store_ID]],Store[Store_ID],Store[City])</f>
        <v>Williamsfurt</v>
      </c>
      <c r="AB117" s="43" t="str">
        <f>_xlfn.XLOOKUP(Combined[[#This Row],[Store_ID]],Store[Store_ID],Store[Store_Type])</f>
        <v>Online</v>
      </c>
      <c r="AC117" s="43">
        <f>Combined[[#This Row],[Quantity]]*Combined[[#This Row],[Unit_Price]]</f>
        <v>3723.4</v>
      </c>
      <c r="AD117" s="43">
        <f>Combined[[#This Row],[Gross_Sales]]*Combined[[#This Row],[Discount]]</f>
        <v>484.04200000000003</v>
      </c>
      <c r="AE117" s="43">
        <f>Combined[[#This Row],[Quantity]]*Combined[[#This Row],[cost]]</f>
        <v>478.28</v>
      </c>
      <c r="AF117" s="43">
        <f>Combined[[#This Row],[Total_Amount]]-Combined[[#This Row],[Total_Cost]]</f>
        <v>2761.0780000000004</v>
      </c>
      <c r="AG117" s="43" t="str">
        <f>IF(Combined[[#This Row],[Age]]&lt;=25,"18-25",IF(Combined[[#This Row],[Age]]&lt;=35,"26-35",IF(Combined[[#This Row],[Age]]&lt;=45,"36-45",IF(Combined[[#This Row],[Age]]&lt;=55,"46-55","56-64"))))</f>
        <v>36-45</v>
      </c>
      <c r="AH117" s="43">
        <f>IF(Combined[[#This Row],[Total_Amount]]=0,0,Combined[[#This Row],[Profit]]/Combined[[#This Row],[Total_Amount]])</f>
        <v>0.85235346016093316</v>
      </c>
    </row>
    <row r="118" spans="1:34">
      <c r="A118" s="43" t="s">
        <v>1942</v>
      </c>
      <c r="B118" s="46">
        <v>45420</v>
      </c>
      <c r="C118" s="43">
        <f t="shared" si="1"/>
        <v>2024</v>
      </c>
      <c r="D118" s="43" t="str">
        <f>TEXT(Combined[[#This Row],[Order_Date]],"MMM")</f>
        <v>May</v>
      </c>
      <c r="E118" s="43" t="s">
        <v>1301</v>
      </c>
      <c r="F118" s="43" t="s">
        <v>1551</v>
      </c>
      <c r="G118" s="43" t="s">
        <v>1782</v>
      </c>
      <c r="H118" s="43">
        <v>4</v>
      </c>
      <c r="I118" s="43">
        <v>770.77</v>
      </c>
      <c r="J118" s="45">
        <v>0.22</v>
      </c>
      <c r="K118" s="43" t="s">
        <v>1824</v>
      </c>
      <c r="L118" s="43">
        <v>2404.8024</v>
      </c>
      <c r="M118" s="43" t="str">
        <f>VLOOKUP(Combined[[#This Row],[Customer_ID]],Customer[],2,FALSE)</f>
        <v>Monica Miller</v>
      </c>
      <c r="N118" s="43">
        <f>VLOOKUP(Combined[[#This Row],[Customer_ID]],Customer[],3,FALSE)</f>
        <v>33</v>
      </c>
      <c r="O118" s="43" t="str">
        <f>VLOOKUP(Combined[[#This Row],[Customer_ID]],Customer[],4,FALSE)</f>
        <v>Male</v>
      </c>
      <c r="P118" s="43" t="str">
        <f>VLOOKUP(Combined[[#This Row],[Customer_ID]],Customer[],5,FALSE)</f>
        <v>Lake David</v>
      </c>
      <c r="Q118" s="43" t="str">
        <f>VLOOKUP(Combined[[#This Row],[Customer_ID]],Customer[],6,FALSE)</f>
        <v>Mississippi</v>
      </c>
      <c r="R118" s="43" t="str">
        <f>VLOOKUP(Combined[[#This Row],[Customer_ID]],Customer[],8,FALSE)</f>
        <v>Gold</v>
      </c>
      <c r="S118" s="43" t="str">
        <f>VLOOKUP(Combined[[#This Row],[Product_ID]],Product[],2,FALSE)</f>
        <v>Men's Running Jacket</v>
      </c>
      <c r="T118" s="43" t="str">
        <f>VLOOKUP(Combined[[#This Row],[Product_ID]],Product[],3,FALSE)</f>
        <v>Clothing</v>
      </c>
      <c r="U118" s="43" t="str">
        <f>VLOOKUP(Combined[[#This Row],[Product_ID]],Product[],4,FALSE)</f>
        <v>Outerwear</v>
      </c>
      <c r="V118" s="43" t="str">
        <f>VLOOKUP(Combined[[#This Row],[Product_ID]],Product[],5,FALSE)</f>
        <v>Pineda Ltd</v>
      </c>
      <c r="W118" s="43">
        <f>VLOOKUP(Combined[[#This Row],[Product_ID]],Product[],6,FALSE)</f>
        <v>364.67</v>
      </c>
      <c r="X118" s="43">
        <f>VLOOKUP(Combined[[#This Row],[Product_ID]],Product[],7,FALSE)</f>
        <v>452</v>
      </c>
      <c r="Y118" s="43" t="str">
        <f>_xlfn.XLOOKUP(Combined[[#This Row],[Store_ID]],Store[Store_ID],Store[Store_Name])</f>
        <v>Bean, Jones and Park</v>
      </c>
      <c r="Z118" s="43" t="str">
        <f>_xlfn.XLOOKUP(Combined[[#This Row],[Store_ID]],Store[Store_ID],Store[Region])</f>
        <v>West</v>
      </c>
      <c r="AA118" s="43" t="str">
        <f>_xlfn.XLOOKUP(Combined[[#This Row],[Store_ID]],Store[Store_ID],Store[City])</f>
        <v>Thompsonborough</v>
      </c>
      <c r="AB118" s="43" t="str">
        <f>_xlfn.XLOOKUP(Combined[[#This Row],[Store_ID]],Store[Store_ID],Store[Store_Type])</f>
        <v>Online</v>
      </c>
      <c r="AC118" s="43">
        <f>Combined[[#This Row],[Quantity]]*Combined[[#This Row],[Unit_Price]]</f>
        <v>3083.08</v>
      </c>
      <c r="AD118" s="43">
        <f>Combined[[#This Row],[Gross_Sales]]*Combined[[#This Row],[Discount]]</f>
        <v>678.27760000000001</v>
      </c>
      <c r="AE118" s="43">
        <f>Combined[[#This Row],[Quantity]]*Combined[[#This Row],[cost]]</f>
        <v>1458.68</v>
      </c>
      <c r="AF118" s="43">
        <f>Combined[[#This Row],[Total_Amount]]-Combined[[#This Row],[Total_Cost]]</f>
        <v>946.12239999999997</v>
      </c>
      <c r="AG118" s="43" t="str">
        <f>IF(Combined[[#This Row],[Age]]&lt;=25,"18-25",IF(Combined[[#This Row],[Age]]&lt;=35,"26-35",IF(Combined[[#This Row],[Age]]&lt;=45,"36-45",IF(Combined[[#This Row],[Age]]&lt;=55,"46-55","56-64"))))</f>
        <v>26-35</v>
      </c>
      <c r="AH118" s="43">
        <f>IF(Combined[[#This Row],[Total_Amount]]=0,0,Combined[[#This Row],[Profit]]/Combined[[#This Row],[Total_Amount]])</f>
        <v>0.3934304124114314</v>
      </c>
    </row>
    <row r="119" spans="1:34">
      <c r="A119" s="43" t="s">
        <v>1943</v>
      </c>
      <c r="B119" s="46">
        <v>45554</v>
      </c>
      <c r="C119" s="43">
        <f t="shared" si="1"/>
        <v>2024</v>
      </c>
      <c r="D119" s="43" t="str">
        <f>TEXT(Combined[[#This Row],[Order_Date]],"MMM")</f>
        <v>Sep</v>
      </c>
      <c r="E119" s="43" t="s">
        <v>247</v>
      </c>
      <c r="F119" s="43" t="s">
        <v>1640</v>
      </c>
      <c r="G119" s="43" t="s">
        <v>1769</v>
      </c>
      <c r="H119" s="43">
        <v>3</v>
      </c>
      <c r="I119" s="43">
        <v>479.63</v>
      </c>
      <c r="J119" s="45">
        <v>0.3</v>
      </c>
      <c r="K119" s="43" t="s">
        <v>1826</v>
      </c>
      <c r="L119" s="43">
        <v>1007.223</v>
      </c>
      <c r="M119" s="43" t="str">
        <f>VLOOKUP(Combined[[#This Row],[Customer_ID]],Customer[],2,FALSE)</f>
        <v>Amber Mcclain</v>
      </c>
      <c r="N119" s="43">
        <f>VLOOKUP(Combined[[#This Row],[Customer_ID]],Customer[],3,FALSE)</f>
        <v>58</v>
      </c>
      <c r="O119" s="43" t="str">
        <f>VLOOKUP(Combined[[#This Row],[Customer_ID]],Customer[],4,FALSE)</f>
        <v>Male</v>
      </c>
      <c r="P119" s="43" t="str">
        <f>VLOOKUP(Combined[[#This Row],[Customer_ID]],Customer[],5,FALSE)</f>
        <v>Brendaburgh</v>
      </c>
      <c r="Q119" s="43" t="str">
        <f>VLOOKUP(Combined[[#This Row],[Customer_ID]],Customer[],6,FALSE)</f>
        <v>Florida</v>
      </c>
      <c r="R119" s="43" t="str">
        <f>VLOOKUP(Combined[[#This Row],[Customer_ID]],Customer[],8,FALSE)</f>
        <v>Silver</v>
      </c>
      <c r="S119" s="43" t="str">
        <f>VLOOKUP(Combined[[#This Row],[Product_ID]],Product[],2,FALSE)</f>
        <v>Men's Winter Jacket</v>
      </c>
      <c r="T119" s="43" t="str">
        <f>VLOOKUP(Combined[[#This Row],[Product_ID]],Product[],3,FALSE)</f>
        <v>Clothing</v>
      </c>
      <c r="U119" s="43" t="str">
        <f>VLOOKUP(Combined[[#This Row],[Product_ID]],Product[],4,FALSE)</f>
        <v>Outerwear</v>
      </c>
      <c r="V119" s="43" t="str">
        <f>VLOOKUP(Combined[[#This Row],[Product_ID]],Product[],5,FALSE)</f>
        <v>Kelly, Smith and Perez</v>
      </c>
      <c r="W119" s="43">
        <f>VLOOKUP(Combined[[#This Row],[Product_ID]],Product[],6,FALSE)</f>
        <v>167.34</v>
      </c>
      <c r="X119" s="43">
        <f>VLOOKUP(Combined[[#This Row],[Product_ID]],Product[],7,FALSE)</f>
        <v>296</v>
      </c>
      <c r="Y119" s="43" t="str">
        <f>_xlfn.XLOOKUP(Combined[[#This Row],[Store_ID]],Store[Store_ID],Store[Store_Name])</f>
        <v>Alexander Group</v>
      </c>
      <c r="Z119" s="43" t="str">
        <f>_xlfn.XLOOKUP(Combined[[#This Row],[Store_ID]],Store[Store_ID],Store[Region])</f>
        <v>South</v>
      </c>
      <c r="AA119" s="43" t="str">
        <f>_xlfn.XLOOKUP(Combined[[#This Row],[Store_ID]],Store[Store_ID],Store[City])</f>
        <v>Port Sharon</v>
      </c>
      <c r="AB119" s="43" t="str">
        <f>_xlfn.XLOOKUP(Combined[[#This Row],[Store_ID]],Store[Store_ID],Store[Store_Type])</f>
        <v>Online</v>
      </c>
      <c r="AC119" s="43">
        <f>Combined[[#This Row],[Quantity]]*Combined[[#This Row],[Unit_Price]]</f>
        <v>1438.8899999999999</v>
      </c>
      <c r="AD119" s="43">
        <f>Combined[[#This Row],[Gross_Sales]]*Combined[[#This Row],[Discount]]</f>
        <v>431.66699999999997</v>
      </c>
      <c r="AE119" s="43">
        <f>Combined[[#This Row],[Quantity]]*Combined[[#This Row],[cost]]</f>
        <v>502.02</v>
      </c>
      <c r="AF119" s="43">
        <f>Combined[[#This Row],[Total_Amount]]-Combined[[#This Row],[Total_Cost]]</f>
        <v>505.20299999999997</v>
      </c>
      <c r="AG119" s="43" t="str">
        <f>IF(Combined[[#This Row],[Age]]&lt;=25,"18-25",IF(Combined[[#This Row],[Age]]&lt;=35,"26-35",IF(Combined[[#This Row],[Age]]&lt;=45,"36-45",IF(Combined[[#This Row],[Age]]&lt;=55,"46-55","56-64"))))</f>
        <v>56-64</v>
      </c>
      <c r="AH119" s="43">
        <f>IF(Combined[[#This Row],[Total_Amount]]=0,0,Combined[[#This Row],[Profit]]/Combined[[#This Row],[Total_Amount]])</f>
        <v>0.50158008703137236</v>
      </c>
    </row>
    <row r="120" spans="1:34">
      <c r="A120" s="43" t="s">
        <v>1944</v>
      </c>
      <c r="B120" s="46">
        <v>45405</v>
      </c>
      <c r="C120" s="43">
        <f t="shared" si="1"/>
        <v>2024</v>
      </c>
      <c r="D120" s="43" t="str">
        <f>TEXT(Combined[[#This Row],[Order_Date]],"MMM")</f>
        <v>Apr</v>
      </c>
      <c r="E120" s="43" t="s">
        <v>372</v>
      </c>
      <c r="F120" s="43" t="s">
        <v>1626</v>
      </c>
      <c r="G120" s="43" t="s">
        <v>1792</v>
      </c>
      <c r="H120" s="43">
        <v>1</v>
      </c>
      <c r="I120" s="43">
        <v>165</v>
      </c>
      <c r="J120" s="45">
        <v>0.3</v>
      </c>
      <c r="K120" s="43" t="s">
        <v>1829</v>
      </c>
      <c r="L120" s="43">
        <v>115.5</v>
      </c>
      <c r="M120" s="43" t="str">
        <f>VLOOKUP(Combined[[#This Row],[Customer_ID]],Customer[],2,FALSE)</f>
        <v>Lance Baker</v>
      </c>
      <c r="N120" s="43">
        <f>VLOOKUP(Combined[[#This Row],[Customer_ID]],Customer[],3,FALSE)</f>
        <v>50</v>
      </c>
      <c r="O120" s="43" t="str">
        <f>VLOOKUP(Combined[[#This Row],[Customer_ID]],Customer[],4,FALSE)</f>
        <v>Female</v>
      </c>
      <c r="P120" s="43" t="str">
        <f>VLOOKUP(Combined[[#This Row],[Customer_ID]],Customer[],5,FALSE)</f>
        <v>Port Victoria</v>
      </c>
      <c r="Q120" s="43" t="str">
        <f>VLOOKUP(Combined[[#This Row],[Customer_ID]],Customer[],6,FALSE)</f>
        <v>Florida</v>
      </c>
      <c r="R120" s="43" t="str">
        <f>VLOOKUP(Combined[[#This Row],[Customer_ID]],Customer[],8,FALSE)</f>
        <v>Gold</v>
      </c>
      <c r="S120" s="43" t="str">
        <f>VLOOKUP(Combined[[#This Row],[Product_ID]],Product[],2,FALSE)</f>
        <v>Portable Power Bank</v>
      </c>
      <c r="T120" s="43" t="str">
        <f>VLOOKUP(Combined[[#This Row],[Product_ID]],Product[],3,FALSE)</f>
        <v>Electronics</v>
      </c>
      <c r="U120" s="43" t="str">
        <f>VLOOKUP(Combined[[#This Row],[Product_ID]],Product[],4,FALSE)</f>
        <v>Mobile</v>
      </c>
      <c r="V120" s="43" t="str">
        <f>VLOOKUP(Combined[[#This Row],[Product_ID]],Product[],5,FALSE)</f>
        <v>Cummings and Sons</v>
      </c>
      <c r="W120" s="43">
        <f>VLOOKUP(Combined[[#This Row],[Product_ID]],Product[],6,FALSE)</f>
        <v>326.06</v>
      </c>
      <c r="X120" s="43">
        <f>VLOOKUP(Combined[[#This Row],[Product_ID]],Product[],7,FALSE)</f>
        <v>301</v>
      </c>
      <c r="Y120" s="43" t="str">
        <f>_xlfn.XLOOKUP(Combined[[#This Row],[Store_ID]],Store[Store_ID],Store[Store_Name])</f>
        <v>Aguirre-Keller</v>
      </c>
      <c r="Z120" s="43" t="str">
        <f>_xlfn.XLOOKUP(Combined[[#This Row],[Store_ID]],Store[Store_ID],Store[Region])</f>
        <v>South</v>
      </c>
      <c r="AA120" s="43" t="str">
        <f>_xlfn.XLOOKUP(Combined[[#This Row],[Store_ID]],Store[Store_ID],Store[City])</f>
        <v>Lake Michael</v>
      </c>
      <c r="AB120" s="43" t="str">
        <f>_xlfn.XLOOKUP(Combined[[#This Row],[Store_ID]],Store[Store_ID],Store[Store_Type])</f>
        <v>Online</v>
      </c>
      <c r="AC120" s="43">
        <f>Combined[[#This Row],[Quantity]]*Combined[[#This Row],[Unit_Price]]</f>
        <v>165</v>
      </c>
      <c r="AD120" s="43">
        <f>Combined[[#This Row],[Gross_Sales]]*Combined[[#This Row],[Discount]]</f>
        <v>49.5</v>
      </c>
      <c r="AE120" s="43">
        <f>Combined[[#This Row],[Quantity]]*Combined[[#This Row],[cost]]</f>
        <v>326.06</v>
      </c>
      <c r="AF120" s="43">
        <f>Combined[[#This Row],[Total_Amount]]-Combined[[#This Row],[Total_Cost]]</f>
        <v>-210.56</v>
      </c>
      <c r="AG120" s="43" t="str">
        <f>IF(Combined[[#This Row],[Age]]&lt;=25,"18-25",IF(Combined[[#This Row],[Age]]&lt;=35,"26-35",IF(Combined[[#This Row],[Age]]&lt;=45,"36-45",IF(Combined[[#This Row],[Age]]&lt;=55,"46-55","56-64"))))</f>
        <v>46-55</v>
      </c>
      <c r="AH120" s="43">
        <f>IF(Combined[[#This Row],[Total_Amount]]=0,0,Combined[[#This Row],[Profit]]/Combined[[#This Row],[Total_Amount]])</f>
        <v>-1.823030303030303</v>
      </c>
    </row>
    <row r="121" spans="1:34">
      <c r="A121" s="43" t="s">
        <v>1945</v>
      </c>
      <c r="B121" s="46">
        <v>45503</v>
      </c>
      <c r="C121" s="43">
        <f t="shared" si="1"/>
        <v>2024</v>
      </c>
      <c r="D121" s="43" t="str">
        <f>TEXT(Combined[[#This Row],[Order_Date]],"MMM")</f>
        <v>Jul</v>
      </c>
      <c r="E121" s="43" t="s">
        <v>529</v>
      </c>
      <c r="F121" s="43" t="s">
        <v>1586</v>
      </c>
      <c r="G121" s="43" t="s">
        <v>1782</v>
      </c>
      <c r="H121" s="43">
        <v>2</v>
      </c>
      <c r="I121" s="43">
        <v>151.51</v>
      </c>
      <c r="J121" s="45">
        <v>0.28999999999999998</v>
      </c>
      <c r="K121" s="43" t="s">
        <v>1829</v>
      </c>
      <c r="L121" s="43">
        <v>215.14420000000001</v>
      </c>
      <c r="M121" s="43" t="str">
        <f>VLOOKUP(Combined[[#This Row],[Customer_ID]],Customer[],2,FALSE)</f>
        <v>Sean Powell</v>
      </c>
      <c r="N121" s="43">
        <f>VLOOKUP(Combined[[#This Row],[Customer_ID]],Customer[],3,FALSE)</f>
        <v>43</v>
      </c>
      <c r="O121" s="43" t="str">
        <f>VLOOKUP(Combined[[#This Row],[Customer_ID]],Customer[],4,FALSE)</f>
        <v>Male</v>
      </c>
      <c r="P121" s="43" t="str">
        <f>VLOOKUP(Combined[[#This Row],[Customer_ID]],Customer[],5,FALSE)</f>
        <v>South Kevin</v>
      </c>
      <c r="Q121" s="43" t="str">
        <f>VLOOKUP(Combined[[#This Row],[Customer_ID]],Customer[],6,FALSE)</f>
        <v>Vermont</v>
      </c>
      <c r="R121" s="43" t="str">
        <f>VLOOKUP(Combined[[#This Row],[Customer_ID]],Customer[],8,FALSE)</f>
        <v>Bronze</v>
      </c>
      <c r="S121" s="43" t="str">
        <f>VLOOKUP(Combined[[#This Row],[Product_ID]],Product[],2,FALSE)</f>
        <v>Knee Support Brace</v>
      </c>
      <c r="T121" s="43" t="str">
        <f>VLOOKUP(Combined[[#This Row],[Product_ID]],Product[],3,FALSE)</f>
        <v>Sports</v>
      </c>
      <c r="U121" s="43" t="str">
        <f>VLOOKUP(Combined[[#This Row],[Product_ID]],Product[],4,FALSE)</f>
        <v>Equipment</v>
      </c>
      <c r="V121" s="43" t="str">
        <f>VLOOKUP(Combined[[#This Row],[Product_ID]],Product[],5,FALSE)</f>
        <v>May-Reese</v>
      </c>
      <c r="W121" s="43">
        <f>VLOOKUP(Combined[[#This Row],[Product_ID]],Product[],6,FALSE)</f>
        <v>21.34</v>
      </c>
      <c r="X121" s="43">
        <f>VLOOKUP(Combined[[#This Row],[Product_ID]],Product[],7,FALSE)</f>
        <v>65</v>
      </c>
      <c r="Y121" s="43" t="str">
        <f>_xlfn.XLOOKUP(Combined[[#This Row],[Store_ID]],Store[Store_ID],Store[Store_Name])</f>
        <v>Bean, Jones and Park</v>
      </c>
      <c r="Z121" s="43" t="str">
        <f>_xlfn.XLOOKUP(Combined[[#This Row],[Store_ID]],Store[Store_ID],Store[Region])</f>
        <v>West</v>
      </c>
      <c r="AA121" s="43" t="str">
        <f>_xlfn.XLOOKUP(Combined[[#This Row],[Store_ID]],Store[Store_ID],Store[City])</f>
        <v>Thompsonborough</v>
      </c>
      <c r="AB121" s="43" t="str">
        <f>_xlfn.XLOOKUP(Combined[[#This Row],[Store_ID]],Store[Store_ID],Store[Store_Type])</f>
        <v>Online</v>
      </c>
      <c r="AC121" s="43">
        <f>Combined[[#This Row],[Quantity]]*Combined[[#This Row],[Unit_Price]]</f>
        <v>303.02</v>
      </c>
      <c r="AD121" s="43">
        <f>Combined[[#This Row],[Gross_Sales]]*Combined[[#This Row],[Discount]]</f>
        <v>87.875799999999984</v>
      </c>
      <c r="AE121" s="43">
        <f>Combined[[#This Row],[Quantity]]*Combined[[#This Row],[cost]]</f>
        <v>42.68</v>
      </c>
      <c r="AF121" s="43">
        <f>Combined[[#This Row],[Total_Amount]]-Combined[[#This Row],[Total_Cost]]</f>
        <v>172.46420000000001</v>
      </c>
      <c r="AG121" s="43" t="str">
        <f>IF(Combined[[#This Row],[Age]]&lt;=25,"18-25",IF(Combined[[#This Row],[Age]]&lt;=35,"26-35",IF(Combined[[#This Row],[Age]]&lt;=45,"36-45",IF(Combined[[#This Row],[Age]]&lt;=55,"46-55","56-64"))))</f>
        <v>36-45</v>
      </c>
      <c r="AH121" s="43">
        <f>IF(Combined[[#This Row],[Total_Amount]]=0,0,Combined[[#This Row],[Profit]]/Combined[[#This Row],[Total_Amount]])</f>
        <v>0.80162142414250537</v>
      </c>
    </row>
    <row r="122" spans="1:34">
      <c r="A122" s="43" t="s">
        <v>1946</v>
      </c>
      <c r="B122" s="46">
        <v>45274</v>
      </c>
      <c r="C122" s="43">
        <f t="shared" si="1"/>
        <v>2023</v>
      </c>
      <c r="D122" s="43" t="str">
        <f>TEXT(Combined[[#This Row],[Order_Date]],"MMM")</f>
        <v>Dec</v>
      </c>
      <c r="E122" s="43" t="s">
        <v>743</v>
      </c>
      <c r="F122" s="43" t="s">
        <v>1610</v>
      </c>
      <c r="G122" s="43" t="s">
        <v>1807</v>
      </c>
      <c r="H122" s="43">
        <v>2</v>
      </c>
      <c r="I122" s="43">
        <v>872.93</v>
      </c>
      <c r="J122" s="45">
        <v>0.28999999999999998</v>
      </c>
      <c r="K122" s="43" t="s">
        <v>1829</v>
      </c>
      <c r="L122" s="43">
        <v>1239.5606</v>
      </c>
      <c r="M122" s="43" t="str">
        <f>VLOOKUP(Combined[[#This Row],[Customer_ID]],Customer[],2,FALSE)</f>
        <v>Timothy Juarez</v>
      </c>
      <c r="N122" s="43">
        <f>VLOOKUP(Combined[[#This Row],[Customer_ID]],Customer[],3,FALSE)</f>
        <v>22</v>
      </c>
      <c r="O122" s="43" t="str">
        <f>VLOOKUP(Combined[[#This Row],[Customer_ID]],Customer[],4,FALSE)</f>
        <v>Female</v>
      </c>
      <c r="P122" s="43" t="str">
        <f>VLOOKUP(Combined[[#This Row],[Customer_ID]],Customer[],5,FALSE)</f>
        <v>Grahamstad</v>
      </c>
      <c r="Q122" s="43" t="str">
        <f>VLOOKUP(Combined[[#This Row],[Customer_ID]],Customer[],6,FALSE)</f>
        <v>South Carolina</v>
      </c>
      <c r="R122" s="43" t="str">
        <f>VLOOKUP(Combined[[#This Row],[Customer_ID]],Customer[],8,FALSE)</f>
        <v>Bronze</v>
      </c>
      <c r="S122" s="43" t="str">
        <f>VLOOKUP(Combined[[#This Row],[Product_ID]],Product[],2,FALSE)</f>
        <v>Basketball</v>
      </c>
      <c r="T122" s="43" t="str">
        <f>VLOOKUP(Combined[[#This Row],[Product_ID]],Product[],3,FALSE)</f>
        <v>Sports</v>
      </c>
      <c r="U122" s="43" t="str">
        <f>VLOOKUP(Combined[[#This Row],[Product_ID]],Product[],4,FALSE)</f>
        <v>Team Sports</v>
      </c>
      <c r="V122" s="43" t="str">
        <f>VLOOKUP(Combined[[#This Row],[Product_ID]],Product[],5,FALSE)</f>
        <v>Nolan-Snow</v>
      </c>
      <c r="W122" s="43">
        <f>VLOOKUP(Combined[[#This Row],[Product_ID]],Product[],6,FALSE)</f>
        <v>204.39</v>
      </c>
      <c r="X122" s="43">
        <f>VLOOKUP(Combined[[#This Row],[Product_ID]],Product[],7,FALSE)</f>
        <v>281</v>
      </c>
      <c r="Y122" s="43" t="str">
        <f>_xlfn.XLOOKUP(Combined[[#This Row],[Store_ID]],Store[Store_ID],Store[Store_Name])</f>
        <v>Holloway Ltd</v>
      </c>
      <c r="Z122" s="43" t="str">
        <f>_xlfn.XLOOKUP(Combined[[#This Row],[Store_ID]],Store[Store_ID],Store[Region])</f>
        <v>North</v>
      </c>
      <c r="AA122" s="43" t="str">
        <f>_xlfn.XLOOKUP(Combined[[#This Row],[Store_ID]],Store[Store_ID],Store[City])</f>
        <v>Bensonhaven</v>
      </c>
      <c r="AB122" s="43" t="str">
        <f>_xlfn.XLOOKUP(Combined[[#This Row],[Store_ID]],Store[Store_ID],Store[Store_Type])</f>
        <v>Flagship</v>
      </c>
      <c r="AC122" s="43">
        <f>Combined[[#This Row],[Quantity]]*Combined[[#This Row],[Unit_Price]]</f>
        <v>1745.86</v>
      </c>
      <c r="AD122" s="43">
        <f>Combined[[#This Row],[Gross_Sales]]*Combined[[#This Row],[Discount]]</f>
        <v>506.29939999999993</v>
      </c>
      <c r="AE122" s="43">
        <f>Combined[[#This Row],[Quantity]]*Combined[[#This Row],[cost]]</f>
        <v>408.78</v>
      </c>
      <c r="AF122" s="43">
        <f>Combined[[#This Row],[Total_Amount]]-Combined[[#This Row],[Total_Cost]]</f>
        <v>830.78060000000005</v>
      </c>
      <c r="AG122" s="43" t="str">
        <f>IF(Combined[[#This Row],[Age]]&lt;=25,"18-25",IF(Combined[[#This Row],[Age]]&lt;=35,"26-35",IF(Combined[[#This Row],[Age]]&lt;=45,"36-45",IF(Combined[[#This Row],[Age]]&lt;=55,"46-55","56-64"))))</f>
        <v>18-25</v>
      </c>
      <c r="AH122" s="43">
        <f>IF(Combined[[#This Row],[Total_Amount]]=0,0,Combined[[#This Row],[Profit]]/Combined[[#This Row],[Total_Amount]])</f>
        <v>0.67022185119468947</v>
      </c>
    </row>
    <row r="123" spans="1:34">
      <c r="A123" s="43" t="s">
        <v>1947</v>
      </c>
      <c r="B123" s="46">
        <v>45558</v>
      </c>
      <c r="C123" s="43">
        <f t="shared" si="1"/>
        <v>2024</v>
      </c>
      <c r="D123" s="43" t="str">
        <f>TEXT(Combined[[#This Row],[Order_Date]],"MMM")</f>
        <v>Sep</v>
      </c>
      <c r="E123" s="43" t="s">
        <v>842</v>
      </c>
      <c r="F123" s="43" t="s">
        <v>1592</v>
      </c>
      <c r="G123" s="43" t="s">
        <v>1789</v>
      </c>
      <c r="H123" s="43">
        <v>3</v>
      </c>
      <c r="I123" s="43">
        <v>432.4</v>
      </c>
      <c r="J123" s="45">
        <v>0.04</v>
      </c>
      <c r="K123" s="43" t="s">
        <v>1824</v>
      </c>
      <c r="L123" s="43">
        <v>1245.3119999999999</v>
      </c>
      <c r="M123" s="43" t="str">
        <f>VLOOKUP(Combined[[#This Row],[Customer_ID]],Customer[],2,FALSE)</f>
        <v>Matthew Payne</v>
      </c>
      <c r="N123" s="43">
        <f>VLOOKUP(Combined[[#This Row],[Customer_ID]],Customer[],3,FALSE)</f>
        <v>25</v>
      </c>
      <c r="O123" s="43" t="str">
        <f>VLOOKUP(Combined[[#This Row],[Customer_ID]],Customer[],4,FALSE)</f>
        <v>Male</v>
      </c>
      <c r="P123" s="43" t="str">
        <f>VLOOKUP(Combined[[#This Row],[Customer_ID]],Customer[],5,FALSE)</f>
        <v>Grahamfurt</v>
      </c>
      <c r="Q123" s="43" t="str">
        <f>VLOOKUP(Combined[[#This Row],[Customer_ID]],Customer[],6,FALSE)</f>
        <v>Wyoming</v>
      </c>
      <c r="R123" s="43" t="str">
        <f>VLOOKUP(Combined[[#This Row],[Customer_ID]],Customer[],8,FALSE)</f>
        <v>Gold</v>
      </c>
      <c r="S123" s="43" t="str">
        <f>VLOOKUP(Combined[[#This Row],[Product_ID]],Product[],2,FALSE)</f>
        <v>Carbon Fiber Tennis Racket</v>
      </c>
      <c r="T123" s="43" t="str">
        <f>VLOOKUP(Combined[[#This Row],[Product_ID]],Product[],3,FALSE)</f>
        <v>Sports</v>
      </c>
      <c r="U123" s="43" t="str">
        <f>VLOOKUP(Combined[[#This Row],[Product_ID]],Product[],4,FALSE)</f>
        <v>Equipment</v>
      </c>
      <c r="V123" s="43" t="str">
        <f>VLOOKUP(Combined[[#This Row],[Product_ID]],Product[],5,FALSE)</f>
        <v>Flores, Pineda and Rodriguez</v>
      </c>
      <c r="W123" s="43">
        <f>VLOOKUP(Combined[[#This Row],[Product_ID]],Product[],6,FALSE)</f>
        <v>484.62</v>
      </c>
      <c r="X123" s="43">
        <f>VLOOKUP(Combined[[#This Row],[Product_ID]],Product[],7,FALSE)</f>
        <v>432</v>
      </c>
      <c r="Y123" s="43" t="str">
        <f>_xlfn.XLOOKUP(Combined[[#This Row],[Store_ID]],Store[Store_ID],Store[Store_Name])</f>
        <v>Hill, Wagner and Ballard</v>
      </c>
      <c r="Z123" s="43" t="str">
        <f>_xlfn.XLOOKUP(Combined[[#This Row],[Store_ID]],Store[Store_ID],Store[Region])</f>
        <v>East</v>
      </c>
      <c r="AA123" s="43" t="str">
        <f>_xlfn.XLOOKUP(Combined[[#This Row],[Store_ID]],Store[Store_ID],Store[City])</f>
        <v>East Davidville</v>
      </c>
      <c r="AB123" s="43" t="str">
        <f>_xlfn.XLOOKUP(Combined[[#This Row],[Store_ID]],Store[Store_ID],Store[Store_Type])</f>
        <v>Online</v>
      </c>
      <c r="AC123" s="43">
        <f>Combined[[#This Row],[Quantity]]*Combined[[#This Row],[Unit_Price]]</f>
        <v>1297.1999999999998</v>
      </c>
      <c r="AD123" s="43">
        <f>Combined[[#This Row],[Gross_Sales]]*Combined[[#This Row],[Discount]]</f>
        <v>51.887999999999991</v>
      </c>
      <c r="AE123" s="43">
        <f>Combined[[#This Row],[Quantity]]*Combined[[#This Row],[cost]]</f>
        <v>1453.8600000000001</v>
      </c>
      <c r="AF123" s="43">
        <f>Combined[[#This Row],[Total_Amount]]-Combined[[#This Row],[Total_Cost]]</f>
        <v>-208.54800000000023</v>
      </c>
      <c r="AG123" s="43" t="str">
        <f>IF(Combined[[#This Row],[Age]]&lt;=25,"18-25",IF(Combined[[#This Row],[Age]]&lt;=35,"26-35",IF(Combined[[#This Row],[Age]]&lt;=45,"36-45",IF(Combined[[#This Row],[Age]]&lt;=55,"46-55","56-64"))))</f>
        <v>18-25</v>
      </c>
      <c r="AH123" s="43">
        <f>IF(Combined[[#This Row],[Total_Amount]]=0,0,Combined[[#This Row],[Profit]]/Combined[[#This Row],[Total_Amount]])</f>
        <v>-0.16746646623496783</v>
      </c>
    </row>
    <row r="124" spans="1:34">
      <c r="A124" s="43" t="s">
        <v>1948</v>
      </c>
      <c r="B124" s="46">
        <v>45886</v>
      </c>
      <c r="C124" s="43">
        <f t="shared" si="1"/>
        <v>2025</v>
      </c>
      <c r="D124" s="43" t="str">
        <f>TEXT(Combined[[#This Row],[Order_Date]],"MMM")</f>
        <v>Aug</v>
      </c>
      <c r="E124" s="43" t="s">
        <v>1062</v>
      </c>
      <c r="F124" s="43" t="s">
        <v>1648</v>
      </c>
      <c r="G124" s="43" t="s">
        <v>1779</v>
      </c>
      <c r="H124" s="43">
        <v>2</v>
      </c>
      <c r="I124" s="43">
        <v>197.76</v>
      </c>
      <c r="J124" s="45">
        <v>0.04</v>
      </c>
      <c r="K124" s="43" t="s">
        <v>1824</v>
      </c>
      <c r="L124" s="43">
        <v>379.69920000000002</v>
      </c>
      <c r="M124" s="43" t="str">
        <f>VLOOKUP(Combined[[#This Row],[Customer_ID]],Customer[],2,FALSE)</f>
        <v>Jasmine Snyder</v>
      </c>
      <c r="N124" s="43">
        <f>VLOOKUP(Combined[[#This Row],[Customer_ID]],Customer[],3,FALSE)</f>
        <v>46</v>
      </c>
      <c r="O124" s="43" t="str">
        <f>VLOOKUP(Combined[[#This Row],[Customer_ID]],Customer[],4,FALSE)</f>
        <v>Female</v>
      </c>
      <c r="P124" s="43" t="str">
        <f>VLOOKUP(Combined[[#This Row],[Customer_ID]],Customer[],5,FALSE)</f>
        <v>Hudsonfort</v>
      </c>
      <c r="Q124" s="43" t="str">
        <f>VLOOKUP(Combined[[#This Row],[Customer_ID]],Customer[],6,FALSE)</f>
        <v>Connecticut</v>
      </c>
      <c r="R124" s="43" t="str">
        <f>VLOOKUP(Combined[[#This Row],[Customer_ID]],Customer[],8,FALSE)</f>
        <v>Silver</v>
      </c>
      <c r="S124" s="43" t="str">
        <f>VLOOKUP(Combined[[#This Row],[Product_ID]],Product[],2,FALSE)</f>
        <v>Boxing Hand Wraps</v>
      </c>
      <c r="T124" s="43" t="str">
        <f>VLOOKUP(Combined[[#This Row],[Product_ID]],Product[],3,FALSE)</f>
        <v>Sports</v>
      </c>
      <c r="U124" s="43" t="str">
        <f>VLOOKUP(Combined[[#This Row],[Product_ID]],Product[],4,FALSE)</f>
        <v>Fitness</v>
      </c>
      <c r="V124" s="43" t="str">
        <f>VLOOKUP(Combined[[#This Row],[Product_ID]],Product[],5,FALSE)</f>
        <v>Smith-King</v>
      </c>
      <c r="W124" s="43">
        <f>VLOOKUP(Combined[[#This Row],[Product_ID]],Product[],6,FALSE)</f>
        <v>190.29</v>
      </c>
      <c r="X124" s="43">
        <f>VLOOKUP(Combined[[#This Row],[Product_ID]],Product[],7,FALSE)</f>
        <v>260</v>
      </c>
      <c r="Y124" s="43" t="str">
        <f>_xlfn.XLOOKUP(Combined[[#This Row],[Store_ID]],Store[Store_ID],Store[Store_Name])</f>
        <v>Martinez-Mullins</v>
      </c>
      <c r="Z124" s="43" t="str">
        <f>_xlfn.XLOOKUP(Combined[[#This Row],[Store_ID]],Store[Store_ID],Store[Region])</f>
        <v>South</v>
      </c>
      <c r="AA124" s="43" t="str">
        <f>_xlfn.XLOOKUP(Combined[[#This Row],[Store_ID]],Store[Store_ID],Store[City])</f>
        <v>Williamsfurt</v>
      </c>
      <c r="AB124" s="43" t="str">
        <f>_xlfn.XLOOKUP(Combined[[#This Row],[Store_ID]],Store[Store_ID],Store[Store_Type])</f>
        <v>Online</v>
      </c>
      <c r="AC124" s="43">
        <f>Combined[[#This Row],[Quantity]]*Combined[[#This Row],[Unit_Price]]</f>
        <v>395.52</v>
      </c>
      <c r="AD124" s="43">
        <f>Combined[[#This Row],[Gross_Sales]]*Combined[[#This Row],[Discount]]</f>
        <v>15.8208</v>
      </c>
      <c r="AE124" s="43">
        <f>Combined[[#This Row],[Quantity]]*Combined[[#This Row],[cost]]</f>
        <v>380.58</v>
      </c>
      <c r="AF124" s="43">
        <f>Combined[[#This Row],[Total_Amount]]-Combined[[#This Row],[Total_Cost]]</f>
        <v>-0.88079999999996517</v>
      </c>
      <c r="AG124" s="43" t="str">
        <f>IF(Combined[[#This Row],[Age]]&lt;=25,"18-25",IF(Combined[[#This Row],[Age]]&lt;=35,"26-35",IF(Combined[[#This Row],[Age]]&lt;=45,"36-45",IF(Combined[[#This Row],[Age]]&lt;=55,"46-55","56-64"))))</f>
        <v>46-55</v>
      </c>
      <c r="AH124" s="43">
        <f>IF(Combined[[#This Row],[Total_Amount]]=0,0,Combined[[#This Row],[Profit]]/Combined[[#This Row],[Total_Amount]])</f>
        <v>-2.3197309870549242E-3</v>
      </c>
    </row>
    <row r="125" spans="1:34">
      <c r="A125" s="43" t="s">
        <v>1949</v>
      </c>
      <c r="B125" s="46">
        <v>45674</v>
      </c>
      <c r="C125" s="43">
        <f t="shared" si="1"/>
        <v>2025</v>
      </c>
      <c r="D125" s="43" t="str">
        <f>TEXT(Combined[[#This Row],[Order_Date]],"MMM")</f>
        <v>Jan</v>
      </c>
      <c r="E125" s="43" t="s">
        <v>1466</v>
      </c>
      <c r="F125" s="43" t="s">
        <v>1628</v>
      </c>
      <c r="G125" s="43" t="s">
        <v>1761</v>
      </c>
      <c r="H125" s="43">
        <v>3</v>
      </c>
      <c r="I125" s="43">
        <v>334.6</v>
      </c>
      <c r="J125" s="45">
        <v>0.11</v>
      </c>
      <c r="K125" s="43" t="s">
        <v>1826</v>
      </c>
      <c r="L125" s="43">
        <v>893.38200000000006</v>
      </c>
      <c r="M125" s="43" t="str">
        <f>VLOOKUP(Combined[[#This Row],[Customer_ID]],Customer[],2,FALSE)</f>
        <v>Elizabeth Foster</v>
      </c>
      <c r="N125" s="43">
        <f>VLOOKUP(Combined[[#This Row],[Customer_ID]],Customer[],3,FALSE)</f>
        <v>33</v>
      </c>
      <c r="O125" s="43" t="str">
        <f>VLOOKUP(Combined[[#This Row],[Customer_ID]],Customer[],4,FALSE)</f>
        <v>Female</v>
      </c>
      <c r="P125" s="43" t="str">
        <f>VLOOKUP(Combined[[#This Row],[Customer_ID]],Customer[],5,FALSE)</f>
        <v>Anthonymouth</v>
      </c>
      <c r="Q125" s="43" t="str">
        <f>VLOOKUP(Combined[[#This Row],[Customer_ID]],Customer[],6,FALSE)</f>
        <v>Oklahoma</v>
      </c>
      <c r="R125" s="43" t="str">
        <f>VLOOKUP(Combined[[#This Row],[Customer_ID]],Customer[],8,FALSE)</f>
        <v>Gold</v>
      </c>
      <c r="S125" s="43" t="str">
        <f>VLOOKUP(Combined[[#This Row],[Product_ID]],Product[],2,FALSE)</f>
        <v>Noise-Canceling Headphones</v>
      </c>
      <c r="T125" s="43" t="str">
        <f>VLOOKUP(Combined[[#This Row],[Product_ID]],Product[],3,FALSE)</f>
        <v>Electronics</v>
      </c>
      <c r="U125" s="43" t="str">
        <f>VLOOKUP(Combined[[#This Row],[Product_ID]],Product[],4,FALSE)</f>
        <v>Audio</v>
      </c>
      <c r="V125" s="43" t="str">
        <f>VLOOKUP(Combined[[#This Row],[Product_ID]],Product[],5,FALSE)</f>
        <v>Taylor-Hart</v>
      </c>
      <c r="W125" s="43">
        <f>VLOOKUP(Combined[[#This Row],[Product_ID]],Product[],6,FALSE)</f>
        <v>38.520000000000003</v>
      </c>
      <c r="X125" s="43">
        <f>VLOOKUP(Combined[[#This Row],[Product_ID]],Product[],7,FALSE)</f>
        <v>378</v>
      </c>
      <c r="Y125" s="43" t="str">
        <f>_xlfn.XLOOKUP(Combined[[#This Row],[Store_ID]],Store[Store_ID],Store[Store_Name])</f>
        <v>Black-Horn</v>
      </c>
      <c r="Z125" s="43" t="str">
        <f>_xlfn.XLOOKUP(Combined[[#This Row],[Store_ID]],Store[Store_ID],Store[Region])</f>
        <v>South</v>
      </c>
      <c r="AA125" s="43" t="str">
        <f>_xlfn.XLOOKUP(Combined[[#This Row],[Store_ID]],Store[Store_ID],Store[City])</f>
        <v>North Nancyview</v>
      </c>
      <c r="AB125" s="43" t="str">
        <f>_xlfn.XLOOKUP(Combined[[#This Row],[Store_ID]],Store[Store_ID],Store[Store_Type])</f>
        <v>Outlet</v>
      </c>
      <c r="AC125" s="43">
        <f>Combined[[#This Row],[Quantity]]*Combined[[#This Row],[Unit_Price]]</f>
        <v>1003.8000000000001</v>
      </c>
      <c r="AD125" s="43">
        <f>Combined[[#This Row],[Gross_Sales]]*Combined[[#This Row],[Discount]]</f>
        <v>110.41800000000001</v>
      </c>
      <c r="AE125" s="43">
        <f>Combined[[#This Row],[Quantity]]*Combined[[#This Row],[cost]]</f>
        <v>115.56</v>
      </c>
      <c r="AF125" s="43">
        <f>Combined[[#This Row],[Total_Amount]]-Combined[[#This Row],[Total_Cost]]</f>
        <v>777.82200000000012</v>
      </c>
      <c r="AG125" s="43" t="str">
        <f>IF(Combined[[#This Row],[Age]]&lt;=25,"18-25",IF(Combined[[#This Row],[Age]]&lt;=35,"26-35",IF(Combined[[#This Row],[Age]]&lt;=45,"36-45",IF(Combined[[#This Row],[Age]]&lt;=55,"46-55","56-64"))))</f>
        <v>26-35</v>
      </c>
      <c r="AH125" s="43">
        <f>IF(Combined[[#This Row],[Total_Amount]]=0,0,Combined[[#This Row],[Profit]]/Combined[[#This Row],[Total_Amount]])</f>
        <v>0.87064883778719526</v>
      </c>
    </row>
    <row r="126" spans="1:34">
      <c r="A126" s="43" t="s">
        <v>1950</v>
      </c>
      <c r="B126" s="46">
        <v>45777</v>
      </c>
      <c r="C126" s="43">
        <f t="shared" si="1"/>
        <v>2025</v>
      </c>
      <c r="D126" s="43" t="str">
        <f>TEXT(Combined[[#This Row],[Order_Date]],"MMM")</f>
        <v>Apr</v>
      </c>
      <c r="E126" s="43" t="s">
        <v>314</v>
      </c>
      <c r="F126" s="43" t="s">
        <v>1576</v>
      </c>
      <c r="G126" s="43" t="s">
        <v>1766</v>
      </c>
      <c r="H126" s="43">
        <v>2</v>
      </c>
      <c r="I126" s="43">
        <v>44.35</v>
      </c>
      <c r="J126" s="45">
        <v>0.2</v>
      </c>
      <c r="K126" s="43" t="s">
        <v>1829</v>
      </c>
      <c r="L126" s="43">
        <v>70.960000000000008</v>
      </c>
      <c r="M126" s="43" t="str">
        <f>VLOOKUP(Combined[[#This Row],[Customer_ID]],Customer[],2,FALSE)</f>
        <v>Melissa Duffy Md</v>
      </c>
      <c r="N126" s="43">
        <f>VLOOKUP(Combined[[#This Row],[Customer_ID]],Customer[],3,FALSE)</f>
        <v>58</v>
      </c>
      <c r="O126" s="43" t="str">
        <f>VLOOKUP(Combined[[#This Row],[Customer_ID]],Customer[],4,FALSE)</f>
        <v>Female</v>
      </c>
      <c r="P126" s="43" t="str">
        <f>VLOOKUP(Combined[[#This Row],[Customer_ID]],Customer[],5,FALSE)</f>
        <v>East Jenna</v>
      </c>
      <c r="Q126" s="43" t="str">
        <f>VLOOKUP(Combined[[#This Row],[Customer_ID]],Customer[],6,FALSE)</f>
        <v>South Carolina</v>
      </c>
      <c r="R126" s="43" t="str">
        <f>VLOOKUP(Combined[[#This Row],[Customer_ID]],Customer[],8,FALSE)</f>
        <v>Bronze</v>
      </c>
      <c r="S126" s="43" t="str">
        <f>VLOOKUP(Combined[[#This Row],[Product_ID]],Product[],2,FALSE)</f>
        <v>Decorative Wall Mirror</v>
      </c>
      <c r="T126" s="43" t="str">
        <f>VLOOKUP(Combined[[#This Row],[Product_ID]],Product[],3,FALSE)</f>
        <v>Home</v>
      </c>
      <c r="U126" s="43" t="str">
        <f>VLOOKUP(Combined[[#This Row],[Product_ID]],Product[],4,FALSE)</f>
        <v>Decor</v>
      </c>
      <c r="V126" s="43" t="str">
        <f>VLOOKUP(Combined[[#This Row],[Product_ID]],Product[],5,FALSE)</f>
        <v>Luna, Anderson and Bowman</v>
      </c>
      <c r="W126" s="43">
        <f>VLOOKUP(Combined[[#This Row],[Product_ID]],Product[],6,FALSE)</f>
        <v>48.01</v>
      </c>
      <c r="X126" s="43">
        <f>VLOOKUP(Combined[[#This Row],[Product_ID]],Product[],7,FALSE)</f>
        <v>439</v>
      </c>
      <c r="Y126" s="43" t="str">
        <f>_xlfn.XLOOKUP(Combined[[#This Row],[Store_ID]],Store[Store_ID],Store[Store_Name])</f>
        <v>Johnson-Wright</v>
      </c>
      <c r="Z126" s="43" t="str">
        <f>_xlfn.XLOOKUP(Combined[[#This Row],[Store_ID]],Store[Store_ID],Store[Region])</f>
        <v>North</v>
      </c>
      <c r="AA126" s="43" t="str">
        <f>_xlfn.XLOOKUP(Combined[[#This Row],[Store_ID]],Store[Store_ID],Store[City])</f>
        <v>Hoodberg</v>
      </c>
      <c r="AB126" s="43" t="str">
        <f>_xlfn.XLOOKUP(Combined[[#This Row],[Store_ID]],Store[Store_ID],Store[Store_Type])</f>
        <v>Outlet</v>
      </c>
      <c r="AC126" s="43">
        <f>Combined[[#This Row],[Quantity]]*Combined[[#This Row],[Unit_Price]]</f>
        <v>88.7</v>
      </c>
      <c r="AD126" s="43">
        <f>Combined[[#This Row],[Gross_Sales]]*Combined[[#This Row],[Discount]]</f>
        <v>17.740000000000002</v>
      </c>
      <c r="AE126" s="43">
        <f>Combined[[#This Row],[Quantity]]*Combined[[#This Row],[cost]]</f>
        <v>96.02</v>
      </c>
      <c r="AF126" s="43">
        <f>Combined[[#This Row],[Total_Amount]]-Combined[[#This Row],[Total_Cost]]</f>
        <v>-25.059999999999988</v>
      </c>
      <c r="AG126" s="43" t="str">
        <f>IF(Combined[[#This Row],[Age]]&lt;=25,"18-25",IF(Combined[[#This Row],[Age]]&lt;=35,"26-35",IF(Combined[[#This Row],[Age]]&lt;=45,"36-45",IF(Combined[[#This Row],[Age]]&lt;=55,"46-55","56-64"))))</f>
        <v>56-64</v>
      </c>
      <c r="AH126" s="43">
        <f>IF(Combined[[#This Row],[Total_Amount]]=0,0,Combined[[#This Row],[Profit]]/Combined[[#This Row],[Total_Amount]])</f>
        <v>-0.35315670800450938</v>
      </c>
    </row>
    <row r="127" spans="1:34">
      <c r="A127" s="43" t="s">
        <v>1951</v>
      </c>
      <c r="B127" s="46">
        <v>45598</v>
      </c>
      <c r="C127" s="43">
        <f t="shared" si="1"/>
        <v>2024</v>
      </c>
      <c r="D127" s="43" t="str">
        <f>TEXT(Combined[[#This Row],[Order_Date]],"MMM")</f>
        <v>Nov</v>
      </c>
      <c r="E127" s="43" t="s">
        <v>1530</v>
      </c>
      <c r="F127" s="43" t="s">
        <v>1562</v>
      </c>
      <c r="G127" s="43" t="s">
        <v>1776</v>
      </c>
      <c r="H127" s="43">
        <v>1</v>
      </c>
      <c r="I127" s="43">
        <v>846.31</v>
      </c>
      <c r="J127" s="45">
        <v>0.05</v>
      </c>
      <c r="K127" s="43" t="s">
        <v>1826</v>
      </c>
      <c r="L127" s="43">
        <v>803.9944999999999</v>
      </c>
      <c r="M127" s="43" t="str">
        <f>VLOOKUP(Combined[[#This Row],[Customer_ID]],Customer[],2,FALSE)</f>
        <v>Traci Gonzalez</v>
      </c>
      <c r="N127" s="43">
        <f>VLOOKUP(Combined[[#This Row],[Customer_ID]],Customer[],3,FALSE)</f>
        <v>35</v>
      </c>
      <c r="O127" s="43" t="str">
        <f>VLOOKUP(Combined[[#This Row],[Customer_ID]],Customer[],4,FALSE)</f>
        <v>Male</v>
      </c>
      <c r="P127" s="43" t="str">
        <f>VLOOKUP(Combined[[#This Row],[Customer_ID]],Customer[],5,FALSE)</f>
        <v>Snyderfurt</v>
      </c>
      <c r="Q127" s="43" t="str">
        <f>VLOOKUP(Combined[[#This Row],[Customer_ID]],Customer[],6,FALSE)</f>
        <v>New Mexico</v>
      </c>
      <c r="R127" s="43" t="str">
        <f>VLOOKUP(Combined[[#This Row],[Customer_ID]],Customer[],8,FALSE)</f>
        <v>Silver</v>
      </c>
      <c r="S127" s="43" t="str">
        <f>VLOOKUP(Combined[[#This Row],[Product_ID]],Product[],2,FALSE)</f>
        <v>Wireless Bluetooth Earbuds</v>
      </c>
      <c r="T127" s="43" t="str">
        <f>VLOOKUP(Combined[[#This Row],[Product_ID]],Product[],3,FALSE)</f>
        <v>Electronics</v>
      </c>
      <c r="U127" s="43" t="str">
        <f>VLOOKUP(Combined[[#This Row],[Product_ID]],Product[],4,FALSE)</f>
        <v>Audio</v>
      </c>
      <c r="V127" s="43" t="str">
        <f>VLOOKUP(Combined[[#This Row],[Product_ID]],Product[],5,FALSE)</f>
        <v>Perez-Johnston</v>
      </c>
      <c r="W127" s="43">
        <f>VLOOKUP(Combined[[#This Row],[Product_ID]],Product[],6,FALSE)</f>
        <v>439.07</v>
      </c>
      <c r="X127" s="43">
        <f>VLOOKUP(Combined[[#This Row],[Product_ID]],Product[],7,FALSE)</f>
        <v>142</v>
      </c>
      <c r="Y127" s="43" t="str">
        <f>_xlfn.XLOOKUP(Combined[[#This Row],[Store_ID]],Store[Store_ID],Store[Store_Name])</f>
        <v>Benson-Elliott</v>
      </c>
      <c r="Z127" s="43" t="str">
        <f>_xlfn.XLOOKUP(Combined[[#This Row],[Store_ID]],Store[Store_ID],Store[Region])</f>
        <v>East</v>
      </c>
      <c r="AA127" s="43" t="str">
        <f>_xlfn.XLOOKUP(Combined[[#This Row],[Store_ID]],Store[Store_ID],Store[City])</f>
        <v>Port Josephberg</v>
      </c>
      <c r="AB127" s="43" t="str">
        <f>_xlfn.XLOOKUP(Combined[[#This Row],[Store_ID]],Store[Store_ID],Store[Store_Type])</f>
        <v>Online</v>
      </c>
      <c r="AC127" s="43">
        <f>Combined[[#This Row],[Quantity]]*Combined[[#This Row],[Unit_Price]]</f>
        <v>846.31</v>
      </c>
      <c r="AD127" s="43">
        <f>Combined[[#This Row],[Gross_Sales]]*Combined[[#This Row],[Discount]]</f>
        <v>42.3155</v>
      </c>
      <c r="AE127" s="43">
        <f>Combined[[#This Row],[Quantity]]*Combined[[#This Row],[cost]]</f>
        <v>439.07</v>
      </c>
      <c r="AF127" s="43">
        <f>Combined[[#This Row],[Total_Amount]]-Combined[[#This Row],[Total_Cost]]</f>
        <v>364.92449999999991</v>
      </c>
      <c r="AG127" s="43" t="str">
        <f>IF(Combined[[#This Row],[Age]]&lt;=25,"18-25",IF(Combined[[#This Row],[Age]]&lt;=35,"26-35",IF(Combined[[#This Row],[Age]]&lt;=45,"36-45",IF(Combined[[#This Row],[Age]]&lt;=55,"46-55","56-64"))))</f>
        <v>26-35</v>
      </c>
      <c r="AH127" s="43">
        <f>IF(Combined[[#This Row],[Total_Amount]]=0,0,Combined[[#This Row],[Profit]]/Combined[[#This Row],[Total_Amount]])</f>
        <v>0.45388929899396074</v>
      </c>
    </row>
    <row r="128" spans="1:34">
      <c r="A128" s="43" t="s">
        <v>1952</v>
      </c>
      <c r="B128" s="46">
        <v>45884</v>
      </c>
      <c r="C128" s="43">
        <f t="shared" si="1"/>
        <v>2025</v>
      </c>
      <c r="D128" s="43" t="str">
        <f>TEXT(Combined[[#This Row],[Order_Date]],"MMM")</f>
        <v>Aug</v>
      </c>
      <c r="E128" s="43" t="s">
        <v>449</v>
      </c>
      <c r="F128" s="43" t="s">
        <v>1618</v>
      </c>
      <c r="G128" s="43" t="s">
        <v>1794</v>
      </c>
      <c r="H128" s="43">
        <v>1</v>
      </c>
      <c r="I128" s="43">
        <v>996.48</v>
      </c>
      <c r="J128" s="45">
        <v>7.0000000000000007E-2</v>
      </c>
      <c r="K128" s="43" t="s">
        <v>1829</v>
      </c>
      <c r="L128" s="43">
        <v>926.7263999999999</v>
      </c>
      <c r="M128" s="43" t="str">
        <f>VLOOKUP(Combined[[#This Row],[Customer_ID]],Customer[],2,FALSE)</f>
        <v>Joseph Richards</v>
      </c>
      <c r="N128" s="43">
        <f>VLOOKUP(Combined[[#This Row],[Customer_ID]],Customer[],3,FALSE)</f>
        <v>34</v>
      </c>
      <c r="O128" s="43" t="str">
        <f>VLOOKUP(Combined[[#This Row],[Customer_ID]],Customer[],4,FALSE)</f>
        <v>Female</v>
      </c>
      <c r="P128" s="43" t="str">
        <f>VLOOKUP(Combined[[#This Row],[Customer_ID]],Customer[],5,FALSE)</f>
        <v>Wigginsville</v>
      </c>
      <c r="Q128" s="43" t="str">
        <f>VLOOKUP(Combined[[#This Row],[Customer_ID]],Customer[],6,FALSE)</f>
        <v>Alabama</v>
      </c>
      <c r="R128" s="43" t="str">
        <f>VLOOKUP(Combined[[#This Row],[Customer_ID]],Customer[],8,FALSE)</f>
        <v>Bronze</v>
      </c>
      <c r="S128" s="43" t="str">
        <f>VLOOKUP(Combined[[#This Row],[Product_ID]],Product[],2,FALSE)</f>
        <v>Bedroom Table Lamp</v>
      </c>
      <c r="T128" s="43" t="str">
        <f>VLOOKUP(Combined[[#This Row],[Product_ID]],Product[],3,FALSE)</f>
        <v>Home</v>
      </c>
      <c r="U128" s="43" t="str">
        <f>VLOOKUP(Combined[[#This Row],[Product_ID]],Product[],4,FALSE)</f>
        <v>Lighting</v>
      </c>
      <c r="V128" s="43" t="str">
        <f>VLOOKUP(Combined[[#This Row],[Product_ID]],Product[],5,FALSE)</f>
        <v>Jones LLC</v>
      </c>
      <c r="W128" s="43">
        <f>VLOOKUP(Combined[[#This Row],[Product_ID]],Product[],6,FALSE)</f>
        <v>382.22</v>
      </c>
      <c r="X128" s="43">
        <f>VLOOKUP(Combined[[#This Row],[Product_ID]],Product[],7,FALSE)</f>
        <v>329</v>
      </c>
      <c r="Y128" s="43" t="str">
        <f>_xlfn.XLOOKUP(Combined[[#This Row],[Store_ID]],Store[Store_ID],Store[Store_Name])</f>
        <v>Thomas, Bridges and Harris</v>
      </c>
      <c r="Z128" s="43" t="str">
        <f>_xlfn.XLOOKUP(Combined[[#This Row],[Store_ID]],Store[Store_ID],Store[Region])</f>
        <v>North</v>
      </c>
      <c r="AA128" s="43" t="str">
        <f>_xlfn.XLOOKUP(Combined[[#This Row],[Store_ID]],Store[Store_ID],Store[City])</f>
        <v>Sabrinatown</v>
      </c>
      <c r="AB128" s="43" t="str">
        <f>_xlfn.XLOOKUP(Combined[[#This Row],[Store_ID]],Store[Store_ID],Store[Store_Type])</f>
        <v>Online</v>
      </c>
      <c r="AC128" s="43">
        <f>Combined[[#This Row],[Quantity]]*Combined[[#This Row],[Unit_Price]]</f>
        <v>996.48</v>
      </c>
      <c r="AD128" s="43">
        <f>Combined[[#This Row],[Gross_Sales]]*Combined[[#This Row],[Discount]]</f>
        <v>69.753600000000006</v>
      </c>
      <c r="AE128" s="43">
        <f>Combined[[#This Row],[Quantity]]*Combined[[#This Row],[cost]]</f>
        <v>382.22</v>
      </c>
      <c r="AF128" s="43">
        <f>Combined[[#This Row],[Total_Amount]]-Combined[[#This Row],[Total_Cost]]</f>
        <v>544.50639999999987</v>
      </c>
      <c r="AG128" s="43" t="str">
        <f>IF(Combined[[#This Row],[Age]]&lt;=25,"18-25",IF(Combined[[#This Row],[Age]]&lt;=35,"26-35",IF(Combined[[#This Row],[Age]]&lt;=45,"36-45",IF(Combined[[#This Row],[Age]]&lt;=55,"46-55","56-64"))))</f>
        <v>26-35</v>
      </c>
      <c r="AH128" s="43">
        <f>IF(Combined[[#This Row],[Total_Amount]]=0,0,Combined[[#This Row],[Profit]]/Combined[[#This Row],[Total_Amount]])</f>
        <v>0.58755896022817511</v>
      </c>
    </row>
    <row r="129" spans="1:34">
      <c r="A129" s="43" t="s">
        <v>1953</v>
      </c>
      <c r="B129" s="46">
        <v>45916</v>
      </c>
      <c r="C129" s="43">
        <f t="shared" si="1"/>
        <v>2025</v>
      </c>
      <c r="D129" s="43" t="str">
        <f>TEXT(Combined[[#This Row],[Order_Date]],"MMM")</f>
        <v>Sep</v>
      </c>
      <c r="E129" s="43" t="s">
        <v>881</v>
      </c>
      <c r="F129" s="43" t="s">
        <v>1734</v>
      </c>
      <c r="G129" s="43" t="s">
        <v>1776</v>
      </c>
      <c r="H129" s="43">
        <v>3</v>
      </c>
      <c r="I129" s="43">
        <v>949.19</v>
      </c>
      <c r="J129" s="45">
        <v>0.03</v>
      </c>
      <c r="K129" s="43" t="s">
        <v>1829</v>
      </c>
      <c r="L129" s="43">
        <v>2762.1428999999998</v>
      </c>
      <c r="M129" s="43" t="str">
        <f>VLOOKUP(Combined[[#This Row],[Customer_ID]],Customer[],2,FALSE)</f>
        <v>Jeffrey Gomez</v>
      </c>
      <c r="N129" s="43">
        <f>VLOOKUP(Combined[[#This Row],[Customer_ID]],Customer[],3,FALSE)</f>
        <v>22</v>
      </c>
      <c r="O129" s="43" t="str">
        <f>VLOOKUP(Combined[[#This Row],[Customer_ID]],Customer[],4,FALSE)</f>
        <v>Female</v>
      </c>
      <c r="P129" s="43" t="str">
        <f>VLOOKUP(Combined[[#This Row],[Customer_ID]],Customer[],5,FALSE)</f>
        <v>Lake Nicole</v>
      </c>
      <c r="Q129" s="43" t="str">
        <f>VLOOKUP(Combined[[#This Row],[Customer_ID]],Customer[],6,FALSE)</f>
        <v>Colorado</v>
      </c>
      <c r="R129" s="43" t="str">
        <f>VLOOKUP(Combined[[#This Row],[Customer_ID]],Customer[],8,FALSE)</f>
        <v>Platinum</v>
      </c>
      <c r="S129" s="43" t="str">
        <f>VLOOKUP(Combined[[#This Row],[Product_ID]],Product[],2,FALSE)</f>
        <v>USB-C Laptop Charger</v>
      </c>
      <c r="T129" s="43" t="str">
        <f>VLOOKUP(Combined[[#This Row],[Product_ID]],Product[],3,FALSE)</f>
        <v>Electronics</v>
      </c>
      <c r="U129" s="43" t="str">
        <f>VLOOKUP(Combined[[#This Row],[Product_ID]],Product[],4,FALSE)</f>
        <v>Computer</v>
      </c>
      <c r="V129" s="43" t="str">
        <f>VLOOKUP(Combined[[#This Row],[Product_ID]],Product[],5,FALSE)</f>
        <v>Martin LLC</v>
      </c>
      <c r="W129" s="43">
        <f>VLOOKUP(Combined[[#This Row],[Product_ID]],Product[],6,FALSE)</f>
        <v>377.52</v>
      </c>
      <c r="X129" s="43">
        <f>VLOOKUP(Combined[[#This Row],[Product_ID]],Product[],7,FALSE)</f>
        <v>485</v>
      </c>
      <c r="Y129" s="43" t="str">
        <f>_xlfn.XLOOKUP(Combined[[#This Row],[Store_ID]],Store[Store_ID],Store[Store_Name])</f>
        <v>Benson-Elliott</v>
      </c>
      <c r="Z129" s="43" t="str">
        <f>_xlfn.XLOOKUP(Combined[[#This Row],[Store_ID]],Store[Store_ID],Store[Region])</f>
        <v>East</v>
      </c>
      <c r="AA129" s="43" t="str">
        <f>_xlfn.XLOOKUP(Combined[[#This Row],[Store_ID]],Store[Store_ID],Store[City])</f>
        <v>Port Josephberg</v>
      </c>
      <c r="AB129" s="43" t="str">
        <f>_xlfn.XLOOKUP(Combined[[#This Row],[Store_ID]],Store[Store_ID],Store[Store_Type])</f>
        <v>Online</v>
      </c>
      <c r="AC129" s="43">
        <f>Combined[[#This Row],[Quantity]]*Combined[[#This Row],[Unit_Price]]</f>
        <v>2847.57</v>
      </c>
      <c r="AD129" s="43">
        <f>Combined[[#This Row],[Gross_Sales]]*Combined[[#This Row],[Discount]]</f>
        <v>85.427099999999996</v>
      </c>
      <c r="AE129" s="43">
        <f>Combined[[#This Row],[Quantity]]*Combined[[#This Row],[cost]]</f>
        <v>1132.56</v>
      </c>
      <c r="AF129" s="43">
        <f>Combined[[#This Row],[Total_Amount]]-Combined[[#This Row],[Total_Cost]]</f>
        <v>1629.5828999999999</v>
      </c>
      <c r="AG129" s="43" t="str">
        <f>IF(Combined[[#This Row],[Age]]&lt;=25,"18-25",IF(Combined[[#This Row],[Age]]&lt;=35,"26-35",IF(Combined[[#This Row],[Age]]&lt;=45,"36-45",IF(Combined[[#This Row],[Age]]&lt;=55,"46-55","56-64"))))</f>
        <v>18-25</v>
      </c>
      <c r="AH129" s="43">
        <f>IF(Combined[[#This Row],[Total_Amount]]=0,0,Combined[[#This Row],[Profit]]/Combined[[#This Row],[Total_Amount]])</f>
        <v>0.5899705261447552</v>
      </c>
    </row>
    <row r="130" spans="1:34">
      <c r="A130" s="43" t="s">
        <v>1954</v>
      </c>
      <c r="B130" s="46">
        <v>45347</v>
      </c>
      <c r="C130" s="43">
        <f t="shared" si="1"/>
        <v>2024</v>
      </c>
      <c r="D130" s="43" t="str">
        <f>TEXT(Combined[[#This Row],[Order_Date]],"MMM")</f>
        <v>Feb</v>
      </c>
      <c r="E130" s="43" t="s">
        <v>1238</v>
      </c>
      <c r="F130" s="43" t="s">
        <v>1736</v>
      </c>
      <c r="G130" s="43" t="s">
        <v>1786</v>
      </c>
      <c r="H130" s="43">
        <v>2</v>
      </c>
      <c r="I130" s="43">
        <v>724.97</v>
      </c>
      <c r="J130" s="45">
        <v>0.1</v>
      </c>
      <c r="K130" s="43" t="s">
        <v>1824</v>
      </c>
      <c r="L130" s="43">
        <v>1304.9459999999999</v>
      </c>
      <c r="M130" s="43" t="str">
        <f>VLOOKUP(Combined[[#This Row],[Customer_ID]],Customer[],2,FALSE)</f>
        <v>Charles Norman Phd</v>
      </c>
      <c r="N130" s="43">
        <f>VLOOKUP(Combined[[#This Row],[Customer_ID]],Customer[],3,FALSE)</f>
        <v>62</v>
      </c>
      <c r="O130" s="43" t="str">
        <f>VLOOKUP(Combined[[#This Row],[Customer_ID]],Customer[],4,FALSE)</f>
        <v>Female</v>
      </c>
      <c r="P130" s="43" t="str">
        <f>VLOOKUP(Combined[[#This Row],[Customer_ID]],Customer[],5,FALSE)</f>
        <v>East Jennifer</v>
      </c>
      <c r="Q130" s="43" t="str">
        <f>VLOOKUP(Combined[[#This Row],[Customer_ID]],Customer[],6,FALSE)</f>
        <v>Kansas</v>
      </c>
      <c r="R130" s="43" t="str">
        <f>VLOOKUP(Combined[[#This Row],[Customer_ID]],Customer[],8,FALSE)</f>
        <v>Platinum</v>
      </c>
      <c r="S130" s="43" t="str">
        <f>VLOOKUP(Combined[[#This Row],[Product_ID]],Product[],2,FALSE)</f>
        <v>Vitamin E Body Lotion</v>
      </c>
      <c r="T130" s="43" t="str">
        <f>VLOOKUP(Combined[[#This Row],[Product_ID]],Product[],3,FALSE)</f>
        <v>Beauty</v>
      </c>
      <c r="U130" s="43" t="str">
        <f>VLOOKUP(Combined[[#This Row],[Product_ID]],Product[],4,FALSE)</f>
        <v>Skincare</v>
      </c>
      <c r="V130" s="43" t="str">
        <f>VLOOKUP(Combined[[#This Row],[Product_ID]],Product[],5,FALSE)</f>
        <v>Hoffman-Williams</v>
      </c>
      <c r="W130" s="43">
        <f>VLOOKUP(Combined[[#This Row],[Product_ID]],Product[],6,FALSE)</f>
        <v>358.47</v>
      </c>
      <c r="X130" s="43">
        <f>VLOOKUP(Combined[[#This Row],[Product_ID]],Product[],7,FALSE)</f>
        <v>213</v>
      </c>
      <c r="Y130" s="43" t="str">
        <f>_xlfn.XLOOKUP(Combined[[#This Row],[Store_ID]],Store[Store_ID],Store[Store_Name])</f>
        <v>Moore, Padilla and Butler</v>
      </c>
      <c r="Z130" s="43" t="str">
        <f>_xlfn.XLOOKUP(Combined[[#This Row],[Store_ID]],Store[Store_ID],Store[Region])</f>
        <v>South</v>
      </c>
      <c r="AA130" s="43" t="str">
        <f>_xlfn.XLOOKUP(Combined[[#This Row],[Store_ID]],Store[Store_ID],Store[City])</f>
        <v>East Johnstad</v>
      </c>
      <c r="AB130" s="43" t="str">
        <f>_xlfn.XLOOKUP(Combined[[#This Row],[Store_ID]],Store[Store_ID],Store[Store_Type])</f>
        <v>Flagship</v>
      </c>
      <c r="AC130" s="43">
        <f>Combined[[#This Row],[Quantity]]*Combined[[#This Row],[Unit_Price]]</f>
        <v>1449.94</v>
      </c>
      <c r="AD130" s="43">
        <f>Combined[[#This Row],[Gross_Sales]]*Combined[[#This Row],[Discount]]</f>
        <v>144.994</v>
      </c>
      <c r="AE130" s="43">
        <f>Combined[[#This Row],[Quantity]]*Combined[[#This Row],[cost]]</f>
        <v>716.94</v>
      </c>
      <c r="AF130" s="43">
        <f>Combined[[#This Row],[Total_Amount]]-Combined[[#This Row],[Total_Cost]]</f>
        <v>588.00599999999986</v>
      </c>
      <c r="AG130" s="43" t="str">
        <f>IF(Combined[[#This Row],[Age]]&lt;=25,"18-25",IF(Combined[[#This Row],[Age]]&lt;=35,"26-35",IF(Combined[[#This Row],[Age]]&lt;=45,"36-45",IF(Combined[[#This Row],[Age]]&lt;=55,"46-55","56-64"))))</f>
        <v>56-64</v>
      </c>
      <c r="AH130" s="43">
        <f>IF(Combined[[#This Row],[Total_Amount]]=0,0,Combined[[#This Row],[Profit]]/Combined[[#This Row],[Total_Amount]])</f>
        <v>0.45059795577748035</v>
      </c>
    </row>
    <row r="131" spans="1:34">
      <c r="A131" s="43" t="s">
        <v>1955</v>
      </c>
      <c r="B131" s="46">
        <v>45723</v>
      </c>
      <c r="C131" s="43">
        <f t="shared" ref="C131:C194" si="2">YEAR(B131)</f>
        <v>2025</v>
      </c>
      <c r="D131" s="43" t="str">
        <f>TEXT(Combined[[#This Row],[Order_Date]],"MMM")</f>
        <v>Mar</v>
      </c>
      <c r="E131" s="43" t="s">
        <v>993</v>
      </c>
      <c r="F131" s="43" t="s">
        <v>1546</v>
      </c>
      <c r="G131" s="43" t="s">
        <v>1804</v>
      </c>
      <c r="H131" s="43">
        <v>1</v>
      </c>
      <c r="I131" s="43">
        <v>783.25</v>
      </c>
      <c r="J131" s="45">
        <v>0.3</v>
      </c>
      <c r="K131" s="43" t="s">
        <v>1824</v>
      </c>
      <c r="L131" s="43">
        <v>548.27499999999998</v>
      </c>
      <c r="M131" s="43" t="str">
        <f>VLOOKUP(Combined[[#This Row],[Customer_ID]],Customer[],2,FALSE)</f>
        <v>William Rodriguez</v>
      </c>
      <c r="N131" s="43">
        <f>VLOOKUP(Combined[[#This Row],[Customer_ID]],Customer[],3,FALSE)</f>
        <v>49</v>
      </c>
      <c r="O131" s="43" t="str">
        <f>VLOOKUP(Combined[[#This Row],[Customer_ID]],Customer[],4,FALSE)</f>
        <v>Male</v>
      </c>
      <c r="P131" s="43" t="str">
        <f>VLOOKUP(Combined[[#This Row],[Customer_ID]],Customer[],5,FALSE)</f>
        <v>Port Chad</v>
      </c>
      <c r="Q131" s="43" t="str">
        <f>VLOOKUP(Combined[[#This Row],[Customer_ID]],Customer[],6,FALSE)</f>
        <v>Massachusetts</v>
      </c>
      <c r="R131" s="43" t="str">
        <f>VLOOKUP(Combined[[#This Row],[Customer_ID]],Customer[],8,FALSE)</f>
        <v>Silver</v>
      </c>
      <c r="S131" s="43" t="str">
        <f>VLOOKUP(Combined[[#This Row],[Product_ID]],Product[],2,FALSE)</f>
        <v>Men's Graphic T-Shirt</v>
      </c>
      <c r="T131" s="43" t="str">
        <f>VLOOKUP(Combined[[#This Row],[Product_ID]],Product[],3,FALSE)</f>
        <v>Clothing</v>
      </c>
      <c r="U131" s="43" t="str">
        <f>VLOOKUP(Combined[[#This Row],[Product_ID]],Product[],4,FALSE)</f>
        <v>Tops</v>
      </c>
      <c r="V131" s="43" t="str">
        <f>VLOOKUP(Combined[[#This Row],[Product_ID]],Product[],5,FALSE)</f>
        <v>Terry-Moore</v>
      </c>
      <c r="W131" s="43">
        <f>VLOOKUP(Combined[[#This Row],[Product_ID]],Product[],6,FALSE)</f>
        <v>342.56</v>
      </c>
      <c r="X131" s="43">
        <f>VLOOKUP(Combined[[#This Row],[Product_ID]],Product[],7,FALSE)</f>
        <v>181</v>
      </c>
      <c r="Y131" s="43" t="str">
        <f>_xlfn.XLOOKUP(Combined[[#This Row],[Store_ID]],Store[Store_ID],Store[Store_Name])</f>
        <v>Frederick-Wright</v>
      </c>
      <c r="Z131" s="43" t="str">
        <f>_xlfn.XLOOKUP(Combined[[#This Row],[Store_ID]],Store[Store_ID],Store[Region])</f>
        <v>West</v>
      </c>
      <c r="AA131" s="43" t="str">
        <f>_xlfn.XLOOKUP(Combined[[#This Row],[Store_ID]],Store[Store_ID],Store[City])</f>
        <v>New Jimmymouth</v>
      </c>
      <c r="AB131" s="43" t="str">
        <f>_xlfn.XLOOKUP(Combined[[#This Row],[Store_ID]],Store[Store_ID],Store[Store_Type])</f>
        <v>Flagship</v>
      </c>
      <c r="AC131" s="43">
        <f>Combined[[#This Row],[Quantity]]*Combined[[#This Row],[Unit_Price]]</f>
        <v>783.25</v>
      </c>
      <c r="AD131" s="43">
        <f>Combined[[#This Row],[Gross_Sales]]*Combined[[#This Row],[Discount]]</f>
        <v>234.97499999999999</v>
      </c>
      <c r="AE131" s="43">
        <f>Combined[[#This Row],[Quantity]]*Combined[[#This Row],[cost]]</f>
        <v>342.56</v>
      </c>
      <c r="AF131" s="43">
        <f>Combined[[#This Row],[Total_Amount]]-Combined[[#This Row],[Total_Cost]]</f>
        <v>205.71499999999997</v>
      </c>
      <c r="AG131" s="43" t="str">
        <f>IF(Combined[[#This Row],[Age]]&lt;=25,"18-25",IF(Combined[[#This Row],[Age]]&lt;=35,"26-35",IF(Combined[[#This Row],[Age]]&lt;=45,"36-45",IF(Combined[[#This Row],[Age]]&lt;=55,"46-55","56-64"))))</f>
        <v>46-55</v>
      </c>
      <c r="AH131" s="43">
        <f>IF(Combined[[#This Row],[Total_Amount]]=0,0,Combined[[#This Row],[Profit]]/Combined[[#This Row],[Total_Amount]])</f>
        <v>0.37520404906297017</v>
      </c>
    </row>
    <row r="132" spans="1:34">
      <c r="A132" s="43" t="s">
        <v>1956</v>
      </c>
      <c r="B132" s="46">
        <v>45495</v>
      </c>
      <c r="C132" s="43">
        <f t="shared" si="2"/>
        <v>2024</v>
      </c>
      <c r="D132" s="43" t="str">
        <f>TEXT(Combined[[#This Row],[Order_Date]],"MMM")</f>
        <v>Jul</v>
      </c>
      <c r="E132" s="43" t="s">
        <v>1077</v>
      </c>
      <c r="F132" s="43" t="s">
        <v>1582</v>
      </c>
      <c r="G132" s="43" t="s">
        <v>1766</v>
      </c>
      <c r="H132" s="43">
        <v>1</v>
      </c>
      <c r="I132" s="43">
        <v>942.38</v>
      </c>
      <c r="J132" s="45">
        <v>0.17</v>
      </c>
      <c r="K132" s="43" t="s">
        <v>1824</v>
      </c>
      <c r="L132" s="43">
        <v>782.17539999999997</v>
      </c>
      <c r="M132" s="43" t="str">
        <f>VLOOKUP(Combined[[#This Row],[Customer_ID]],Customer[],2,FALSE)</f>
        <v>Ryan Moore</v>
      </c>
      <c r="N132" s="43">
        <f>VLOOKUP(Combined[[#This Row],[Customer_ID]],Customer[],3,FALSE)</f>
        <v>38</v>
      </c>
      <c r="O132" s="43" t="str">
        <f>VLOOKUP(Combined[[#This Row],[Customer_ID]],Customer[],4,FALSE)</f>
        <v>Male</v>
      </c>
      <c r="P132" s="43" t="str">
        <f>VLOOKUP(Combined[[#This Row],[Customer_ID]],Customer[],5,FALSE)</f>
        <v>Cartershire</v>
      </c>
      <c r="Q132" s="43" t="str">
        <f>VLOOKUP(Combined[[#This Row],[Customer_ID]],Customer[],6,FALSE)</f>
        <v>Virginia</v>
      </c>
      <c r="R132" s="43" t="str">
        <f>VLOOKUP(Combined[[#This Row],[Customer_ID]],Customer[],8,FALSE)</f>
        <v>Bronze</v>
      </c>
      <c r="S132" s="43" t="str">
        <f>VLOOKUP(Combined[[#This Row],[Product_ID]],Product[],2,FALSE)</f>
        <v>Soccer Training Cone Set</v>
      </c>
      <c r="T132" s="43" t="str">
        <f>VLOOKUP(Combined[[#This Row],[Product_ID]],Product[],3,FALSE)</f>
        <v>Sports</v>
      </c>
      <c r="U132" s="43" t="str">
        <f>VLOOKUP(Combined[[#This Row],[Product_ID]],Product[],4,FALSE)</f>
        <v>Accessories</v>
      </c>
      <c r="V132" s="43" t="str">
        <f>VLOOKUP(Combined[[#This Row],[Product_ID]],Product[],5,FALSE)</f>
        <v>Ford, Murphy and Wilson</v>
      </c>
      <c r="W132" s="43">
        <f>VLOOKUP(Combined[[#This Row],[Product_ID]],Product[],6,FALSE)</f>
        <v>144.53</v>
      </c>
      <c r="X132" s="43">
        <f>VLOOKUP(Combined[[#This Row],[Product_ID]],Product[],7,FALSE)</f>
        <v>367</v>
      </c>
      <c r="Y132" s="43" t="str">
        <f>_xlfn.XLOOKUP(Combined[[#This Row],[Store_ID]],Store[Store_ID],Store[Store_Name])</f>
        <v>Johnson-Wright</v>
      </c>
      <c r="Z132" s="43" t="str">
        <f>_xlfn.XLOOKUP(Combined[[#This Row],[Store_ID]],Store[Store_ID],Store[Region])</f>
        <v>North</v>
      </c>
      <c r="AA132" s="43" t="str">
        <f>_xlfn.XLOOKUP(Combined[[#This Row],[Store_ID]],Store[Store_ID],Store[City])</f>
        <v>Hoodberg</v>
      </c>
      <c r="AB132" s="43" t="str">
        <f>_xlfn.XLOOKUP(Combined[[#This Row],[Store_ID]],Store[Store_ID],Store[Store_Type])</f>
        <v>Outlet</v>
      </c>
      <c r="AC132" s="43">
        <f>Combined[[#This Row],[Quantity]]*Combined[[#This Row],[Unit_Price]]</f>
        <v>942.38</v>
      </c>
      <c r="AD132" s="43">
        <f>Combined[[#This Row],[Gross_Sales]]*Combined[[#This Row],[Discount]]</f>
        <v>160.2046</v>
      </c>
      <c r="AE132" s="43">
        <f>Combined[[#This Row],[Quantity]]*Combined[[#This Row],[cost]]</f>
        <v>144.53</v>
      </c>
      <c r="AF132" s="43">
        <f>Combined[[#This Row],[Total_Amount]]-Combined[[#This Row],[Total_Cost]]</f>
        <v>637.6454</v>
      </c>
      <c r="AG132" s="43" t="str">
        <f>IF(Combined[[#This Row],[Age]]&lt;=25,"18-25",IF(Combined[[#This Row],[Age]]&lt;=35,"26-35",IF(Combined[[#This Row],[Age]]&lt;=45,"36-45",IF(Combined[[#This Row],[Age]]&lt;=55,"46-55","56-64"))))</f>
        <v>36-45</v>
      </c>
      <c r="AH132" s="43">
        <f>IF(Combined[[#This Row],[Total_Amount]]=0,0,Combined[[#This Row],[Profit]]/Combined[[#This Row],[Total_Amount]])</f>
        <v>0.81522047356641492</v>
      </c>
    </row>
    <row r="133" spans="1:34">
      <c r="A133" s="43" t="s">
        <v>1957</v>
      </c>
      <c r="B133" s="46">
        <v>45444</v>
      </c>
      <c r="C133" s="43">
        <f t="shared" si="2"/>
        <v>2024</v>
      </c>
      <c r="D133" s="43" t="str">
        <f>TEXT(Combined[[#This Row],[Order_Date]],"MMM")</f>
        <v>Jun</v>
      </c>
      <c r="E133" s="43" t="s">
        <v>1524</v>
      </c>
      <c r="F133" s="43" t="s">
        <v>1650</v>
      </c>
      <c r="G133" s="43" t="s">
        <v>1792</v>
      </c>
      <c r="H133" s="43">
        <v>3</v>
      </c>
      <c r="I133" s="43">
        <v>298.35000000000002</v>
      </c>
      <c r="J133" s="45">
        <v>0.05</v>
      </c>
      <c r="K133" s="43" t="s">
        <v>1829</v>
      </c>
      <c r="L133" s="43">
        <v>850.29750000000001</v>
      </c>
      <c r="M133" s="43" t="str">
        <f>VLOOKUP(Combined[[#This Row],[Customer_ID]],Customer[],2,FALSE)</f>
        <v>Christopher Ford</v>
      </c>
      <c r="N133" s="43">
        <f>VLOOKUP(Combined[[#This Row],[Customer_ID]],Customer[],3,FALSE)</f>
        <v>56</v>
      </c>
      <c r="O133" s="43" t="str">
        <f>VLOOKUP(Combined[[#This Row],[Customer_ID]],Customer[],4,FALSE)</f>
        <v>Male</v>
      </c>
      <c r="P133" s="43" t="str">
        <f>VLOOKUP(Combined[[#This Row],[Customer_ID]],Customer[],5,FALSE)</f>
        <v>North Seanfurt</v>
      </c>
      <c r="Q133" s="43" t="str">
        <f>VLOOKUP(Combined[[#This Row],[Customer_ID]],Customer[],6,FALSE)</f>
        <v>Ohio</v>
      </c>
      <c r="R133" s="43" t="str">
        <f>VLOOKUP(Combined[[#This Row],[Customer_ID]],Customer[],8,FALSE)</f>
        <v>Bronze</v>
      </c>
      <c r="S133" s="43" t="str">
        <f>VLOOKUP(Combined[[#This Row],[Product_ID]],Product[],2,FALSE)</f>
        <v>HDMI Cable – 2m</v>
      </c>
      <c r="T133" s="43" t="str">
        <f>VLOOKUP(Combined[[#This Row],[Product_ID]],Product[],3,FALSE)</f>
        <v>Electronics</v>
      </c>
      <c r="U133" s="43" t="str">
        <f>VLOOKUP(Combined[[#This Row],[Product_ID]],Product[],4,FALSE)</f>
        <v>Accessories</v>
      </c>
      <c r="V133" s="43" t="str">
        <f>VLOOKUP(Combined[[#This Row],[Product_ID]],Product[],5,FALSE)</f>
        <v>Bautista, Green and Hale</v>
      </c>
      <c r="W133" s="43">
        <f>VLOOKUP(Combined[[#This Row],[Product_ID]],Product[],6,FALSE)</f>
        <v>88.49</v>
      </c>
      <c r="X133" s="43">
        <f>VLOOKUP(Combined[[#This Row],[Product_ID]],Product[],7,FALSE)</f>
        <v>246</v>
      </c>
      <c r="Y133" s="43" t="str">
        <f>_xlfn.XLOOKUP(Combined[[#This Row],[Store_ID]],Store[Store_ID],Store[Store_Name])</f>
        <v>Aguirre-Keller</v>
      </c>
      <c r="Z133" s="43" t="str">
        <f>_xlfn.XLOOKUP(Combined[[#This Row],[Store_ID]],Store[Store_ID],Store[Region])</f>
        <v>South</v>
      </c>
      <c r="AA133" s="43" t="str">
        <f>_xlfn.XLOOKUP(Combined[[#This Row],[Store_ID]],Store[Store_ID],Store[City])</f>
        <v>Lake Michael</v>
      </c>
      <c r="AB133" s="43" t="str">
        <f>_xlfn.XLOOKUP(Combined[[#This Row],[Store_ID]],Store[Store_ID],Store[Store_Type])</f>
        <v>Online</v>
      </c>
      <c r="AC133" s="43">
        <f>Combined[[#This Row],[Quantity]]*Combined[[#This Row],[Unit_Price]]</f>
        <v>895.05000000000007</v>
      </c>
      <c r="AD133" s="43">
        <f>Combined[[#This Row],[Gross_Sales]]*Combined[[#This Row],[Discount]]</f>
        <v>44.752500000000005</v>
      </c>
      <c r="AE133" s="43">
        <f>Combined[[#This Row],[Quantity]]*Combined[[#This Row],[cost]]</f>
        <v>265.46999999999997</v>
      </c>
      <c r="AF133" s="43">
        <f>Combined[[#This Row],[Total_Amount]]-Combined[[#This Row],[Total_Cost]]</f>
        <v>584.8275000000001</v>
      </c>
      <c r="AG133" s="43" t="str">
        <f>IF(Combined[[#This Row],[Age]]&lt;=25,"18-25",IF(Combined[[#This Row],[Age]]&lt;=35,"26-35",IF(Combined[[#This Row],[Age]]&lt;=45,"36-45",IF(Combined[[#This Row],[Age]]&lt;=55,"46-55","56-64"))))</f>
        <v>56-64</v>
      </c>
      <c r="AH133" s="43">
        <f>IF(Combined[[#This Row],[Total_Amount]]=0,0,Combined[[#This Row],[Profit]]/Combined[[#This Row],[Total_Amount]])</f>
        <v>0.68779162587212128</v>
      </c>
    </row>
    <row r="134" spans="1:34">
      <c r="A134" s="43" t="s">
        <v>1958</v>
      </c>
      <c r="B134" s="46">
        <v>45662</v>
      </c>
      <c r="C134" s="43">
        <f t="shared" si="2"/>
        <v>2025</v>
      </c>
      <c r="D134" s="43" t="str">
        <f>TEXT(Combined[[#This Row],[Order_Date]],"MMM")</f>
        <v>Jan</v>
      </c>
      <c r="E134" s="43" t="s">
        <v>547</v>
      </c>
      <c r="F134" s="43" t="s">
        <v>1644</v>
      </c>
      <c r="G134" s="43" t="s">
        <v>1794</v>
      </c>
      <c r="H134" s="43">
        <v>4</v>
      </c>
      <c r="I134" s="43">
        <v>950.04</v>
      </c>
      <c r="J134" s="45">
        <v>0.13</v>
      </c>
      <c r="K134" s="43" t="s">
        <v>1826</v>
      </c>
      <c r="L134" s="43">
        <v>3306.1392000000001</v>
      </c>
      <c r="M134" s="43" t="str">
        <f>VLOOKUP(Combined[[#This Row],[Customer_ID]],Customer[],2,FALSE)</f>
        <v>Daniel Rivas</v>
      </c>
      <c r="N134" s="43">
        <f>VLOOKUP(Combined[[#This Row],[Customer_ID]],Customer[],3,FALSE)</f>
        <v>39</v>
      </c>
      <c r="O134" s="43" t="str">
        <f>VLOOKUP(Combined[[#This Row],[Customer_ID]],Customer[],4,FALSE)</f>
        <v>Female</v>
      </c>
      <c r="P134" s="43" t="str">
        <f>VLOOKUP(Combined[[#This Row],[Customer_ID]],Customer[],5,FALSE)</f>
        <v>Dominiquefort</v>
      </c>
      <c r="Q134" s="43" t="str">
        <f>VLOOKUP(Combined[[#This Row],[Customer_ID]],Customer[],6,FALSE)</f>
        <v>Georgia</v>
      </c>
      <c r="R134" s="43" t="str">
        <f>VLOOKUP(Combined[[#This Row],[Customer_ID]],Customer[],8,FALSE)</f>
        <v>Silver</v>
      </c>
      <c r="S134" s="43" t="str">
        <f>VLOOKUP(Combined[[#This Row],[Product_ID]],Product[],2,FALSE)</f>
        <v>Car Dashboard Phone Holder</v>
      </c>
      <c r="T134" s="43" t="str">
        <f>VLOOKUP(Combined[[#This Row],[Product_ID]],Product[],3,FALSE)</f>
        <v>Electronics</v>
      </c>
      <c r="U134" s="43" t="str">
        <f>VLOOKUP(Combined[[#This Row],[Product_ID]],Product[],4,FALSE)</f>
        <v>Accessories</v>
      </c>
      <c r="V134" s="43" t="str">
        <f>VLOOKUP(Combined[[#This Row],[Product_ID]],Product[],5,FALSE)</f>
        <v>Byrd, Stewart and Valdez</v>
      </c>
      <c r="W134" s="43">
        <f>VLOOKUP(Combined[[#This Row],[Product_ID]],Product[],6,FALSE)</f>
        <v>177.98</v>
      </c>
      <c r="X134" s="43">
        <f>VLOOKUP(Combined[[#This Row],[Product_ID]],Product[],7,FALSE)</f>
        <v>103</v>
      </c>
      <c r="Y134" s="43" t="str">
        <f>_xlfn.XLOOKUP(Combined[[#This Row],[Store_ID]],Store[Store_ID],Store[Store_Name])</f>
        <v>Thomas, Bridges and Harris</v>
      </c>
      <c r="Z134" s="43" t="str">
        <f>_xlfn.XLOOKUP(Combined[[#This Row],[Store_ID]],Store[Store_ID],Store[Region])</f>
        <v>North</v>
      </c>
      <c r="AA134" s="43" t="str">
        <f>_xlfn.XLOOKUP(Combined[[#This Row],[Store_ID]],Store[Store_ID],Store[City])</f>
        <v>Sabrinatown</v>
      </c>
      <c r="AB134" s="43" t="str">
        <f>_xlfn.XLOOKUP(Combined[[#This Row],[Store_ID]],Store[Store_ID],Store[Store_Type])</f>
        <v>Online</v>
      </c>
      <c r="AC134" s="43">
        <f>Combined[[#This Row],[Quantity]]*Combined[[#This Row],[Unit_Price]]</f>
        <v>3800.16</v>
      </c>
      <c r="AD134" s="43">
        <f>Combined[[#This Row],[Gross_Sales]]*Combined[[#This Row],[Discount]]</f>
        <v>494.02080000000001</v>
      </c>
      <c r="AE134" s="43">
        <f>Combined[[#This Row],[Quantity]]*Combined[[#This Row],[cost]]</f>
        <v>711.92</v>
      </c>
      <c r="AF134" s="43">
        <f>Combined[[#This Row],[Total_Amount]]-Combined[[#This Row],[Total_Cost]]</f>
        <v>2594.2192</v>
      </c>
      <c r="AG134" s="43" t="str">
        <f>IF(Combined[[#This Row],[Age]]&lt;=25,"18-25",IF(Combined[[#This Row],[Age]]&lt;=35,"26-35",IF(Combined[[#This Row],[Age]]&lt;=45,"36-45",IF(Combined[[#This Row],[Age]]&lt;=55,"46-55","56-64"))))</f>
        <v>36-45</v>
      </c>
      <c r="AH134" s="43">
        <f>IF(Combined[[#This Row],[Total_Amount]]=0,0,Combined[[#This Row],[Profit]]/Combined[[#This Row],[Total_Amount]])</f>
        <v>0.78466726385870256</v>
      </c>
    </row>
    <row r="135" spans="1:34">
      <c r="A135" s="43" t="s">
        <v>1959</v>
      </c>
      <c r="B135" s="46">
        <v>45910</v>
      </c>
      <c r="C135" s="43">
        <f t="shared" si="2"/>
        <v>2025</v>
      </c>
      <c r="D135" s="43" t="str">
        <f>TEXT(Combined[[#This Row],[Order_Date]],"MMM")</f>
        <v>Sep</v>
      </c>
      <c r="E135" s="43" t="s">
        <v>1035</v>
      </c>
      <c r="F135" s="43" t="s">
        <v>1662</v>
      </c>
      <c r="G135" s="43" t="s">
        <v>1769</v>
      </c>
      <c r="H135" s="43">
        <v>2</v>
      </c>
      <c r="I135" s="43">
        <v>267.19</v>
      </c>
      <c r="J135" s="45">
        <v>7.0000000000000007E-2</v>
      </c>
      <c r="K135" s="43" t="s">
        <v>1824</v>
      </c>
      <c r="L135" s="43">
        <v>496.97340000000003</v>
      </c>
      <c r="M135" s="43" t="str">
        <f>VLOOKUP(Combined[[#This Row],[Customer_ID]],Customer[],2,FALSE)</f>
        <v>Victor Mcintosh</v>
      </c>
      <c r="N135" s="43">
        <f>VLOOKUP(Combined[[#This Row],[Customer_ID]],Customer[],3,FALSE)</f>
        <v>62</v>
      </c>
      <c r="O135" s="43" t="str">
        <f>VLOOKUP(Combined[[#This Row],[Customer_ID]],Customer[],4,FALSE)</f>
        <v>Female</v>
      </c>
      <c r="P135" s="43" t="str">
        <f>VLOOKUP(Combined[[#This Row],[Customer_ID]],Customer[],5,FALSE)</f>
        <v>Tiffanyshire</v>
      </c>
      <c r="Q135" s="43" t="str">
        <f>VLOOKUP(Combined[[#This Row],[Customer_ID]],Customer[],6,FALSE)</f>
        <v>Minnesota</v>
      </c>
      <c r="R135" s="43" t="str">
        <f>VLOOKUP(Combined[[#This Row],[Customer_ID]],Customer[],8,FALSE)</f>
        <v>Bronze</v>
      </c>
      <c r="S135" s="43" t="str">
        <f>VLOOKUP(Combined[[#This Row],[Product_ID]],Product[],2,FALSE)</f>
        <v>Foam Roller</v>
      </c>
      <c r="T135" s="43" t="str">
        <f>VLOOKUP(Combined[[#This Row],[Product_ID]],Product[],3,FALSE)</f>
        <v>Sports</v>
      </c>
      <c r="U135" s="43" t="str">
        <f>VLOOKUP(Combined[[#This Row],[Product_ID]],Product[],4,FALSE)</f>
        <v>Fitness</v>
      </c>
      <c r="V135" s="43" t="str">
        <f>VLOOKUP(Combined[[#This Row],[Product_ID]],Product[],5,FALSE)</f>
        <v>Atkinson, Camacho and Oliver</v>
      </c>
      <c r="W135" s="43">
        <f>VLOOKUP(Combined[[#This Row],[Product_ID]],Product[],6,FALSE)</f>
        <v>30.62</v>
      </c>
      <c r="X135" s="43">
        <f>VLOOKUP(Combined[[#This Row],[Product_ID]],Product[],7,FALSE)</f>
        <v>138</v>
      </c>
      <c r="Y135" s="43" t="str">
        <f>_xlfn.XLOOKUP(Combined[[#This Row],[Store_ID]],Store[Store_ID],Store[Store_Name])</f>
        <v>Alexander Group</v>
      </c>
      <c r="Z135" s="43" t="str">
        <f>_xlfn.XLOOKUP(Combined[[#This Row],[Store_ID]],Store[Store_ID],Store[Region])</f>
        <v>South</v>
      </c>
      <c r="AA135" s="43" t="str">
        <f>_xlfn.XLOOKUP(Combined[[#This Row],[Store_ID]],Store[Store_ID],Store[City])</f>
        <v>Port Sharon</v>
      </c>
      <c r="AB135" s="43" t="str">
        <f>_xlfn.XLOOKUP(Combined[[#This Row],[Store_ID]],Store[Store_ID],Store[Store_Type])</f>
        <v>Online</v>
      </c>
      <c r="AC135" s="43">
        <f>Combined[[#This Row],[Quantity]]*Combined[[#This Row],[Unit_Price]]</f>
        <v>534.38</v>
      </c>
      <c r="AD135" s="43">
        <f>Combined[[#This Row],[Gross_Sales]]*Combined[[#This Row],[Discount]]</f>
        <v>37.406600000000005</v>
      </c>
      <c r="AE135" s="43">
        <f>Combined[[#This Row],[Quantity]]*Combined[[#This Row],[cost]]</f>
        <v>61.24</v>
      </c>
      <c r="AF135" s="43">
        <f>Combined[[#This Row],[Total_Amount]]-Combined[[#This Row],[Total_Cost]]</f>
        <v>435.73340000000002</v>
      </c>
      <c r="AG135" s="43" t="str">
        <f>IF(Combined[[#This Row],[Age]]&lt;=25,"18-25",IF(Combined[[#This Row],[Age]]&lt;=35,"26-35",IF(Combined[[#This Row],[Age]]&lt;=45,"36-45",IF(Combined[[#This Row],[Age]]&lt;=55,"46-55","56-64"))))</f>
        <v>56-64</v>
      </c>
      <c r="AH135" s="43">
        <f>IF(Combined[[#This Row],[Total_Amount]]=0,0,Combined[[#This Row],[Profit]]/Combined[[#This Row],[Total_Amount]])</f>
        <v>0.8767740889150204</v>
      </c>
    </row>
    <row r="136" spans="1:34">
      <c r="A136" s="43" t="s">
        <v>1960</v>
      </c>
      <c r="B136" s="46">
        <v>45827</v>
      </c>
      <c r="C136" s="43">
        <f t="shared" si="2"/>
        <v>2025</v>
      </c>
      <c r="D136" s="43" t="str">
        <f>TEXT(Combined[[#This Row],[Order_Date]],"MMM")</f>
        <v>Jun</v>
      </c>
      <c r="E136" s="43" t="s">
        <v>657</v>
      </c>
      <c r="F136" s="43" t="s">
        <v>1722</v>
      </c>
      <c r="G136" s="43" t="s">
        <v>1801</v>
      </c>
      <c r="H136" s="43">
        <v>4</v>
      </c>
      <c r="I136" s="43">
        <v>72.63</v>
      </c>
      <c r="J136" s="45">
        <v>0.06</v>
      </c>
      <c r="K136" s="43" t="s">
        <v>1826</v>
      </c>
      <c r="L136" s="43">
        <v>273.08879999999999</v>
      </c>
      <c r="M136" s="43" t="str">
        <f>VLOOKUP(Combined[[#This Row],[Customer_ID]],Customer[],2,FALSE)</f>
        <v>Mary Boyd</v>
      </c>
      <c r="N136" s="43">
        <f>VLOOKUP(Combined[[#This Row],[Customer_ID]],Customer[],3,FALSE)</f>
        <v>25</v>
      </c>
      <c r="O136" s="43" t="str">
        <f>VLOOKUP(Combined[[#This Row],[Customer_ID]],Customer[],4,FALSE)</f>
        <v>Female</v>
      </c>
      <c r="P136" s="43" t="str">
        <f>VLOOKUP(Combined[[#This Row],[Customer_ID]],Customer[],5,FALSE)</f>
        <v>New Logan</v>
      </c>
      <c r="Q136" s="43" t="str">
        <f>VLOOKUP(Combined[[#This Row],[Customer_ID]],Customer[],6,FALSE)</f>
        <v>Michigan</v>
      </c>
      <c r="R136" s="43" t="str">
        <f>VLOOKUP(Combined[[#This Row],[Customer_ID]],Customer[],8,FALSE)</f>
        <v>Bronze</v>
      </c>
      <c r="S136" s="43" t="str">
        <f>VLOOKUP(Combined[[#This Row],[Product_ID]],Product[],2,FALSE)</f>
        <v>LED Bedside Lamp</v>
      </c>
      <c r="T136" s="43" t="str">
        <f>VLOOKUP(Combined[[#This Row],[Product_ID]],Product[],3,FALSE)</f>
        <v>Home</v>
      </c>
      <c r="U136" s="43" t="str">
        <f>VLOOKUP(Combined[[#This Row],[Product_ID]],Product[],4,FALSE)</f>
        <v>Lighting</v>
      </c>
      <c r="V136" s="43" t="str">
        <f>VLOOKUP(Combined[[#This Row],[Product_ID]],Product[],5,FALSE)</f>
        <v>Aguilar, Horton and Lewis</v>
      </c>
      <c r="W136" s="43">
        <f>VLOOKUP(Combined[[#This Row],[Product_ID]],Product[],6,FALSE)</f>
        <v>371.38</v>
      </c>
      <c r="X136" s="43">
        <f>VLOOKUP(Combined[[#This Row],[Product_ID]],Product[],7,FALSE)</f>
        <v>220</v>
      </c>
      <c r="Y136" s="43" t="str">
        <f>_xlfn.XLOOKUP(Combined[[#This Row],[Store_ID]],Store[Store_ID],Store[Store_Name])</f>
        <v>Shelton PLC</v>
      </c>
      <c r="Z136" s="43" t="str">
        <f>_xlfn.XLOOKUP(Combined[[#This Row],[Store_ID]],Store[Store_ID],Store[Region])</f>
        <v>North</v>
      </c>
      <c r="AA136" s="43" t="str">
        <f>_xlfn.XLOOKUP(Combined[[#This Row],[Store_ID]],Store[Store_ID],Store[City])</f>
        <v>East Jenniferstad</v>
      </c>
      <c r="AB136" s="43" t="str">
        <f>_xlfn.XLOOKUP(Combined[[#This Row],[Store_ID]],Store[Store_ID],Store[Store_Type])</f>
        <v>Flagship</v>
      </c>
      <c r="AC136" s="43">
        <f>Combined[[#This Row],[Quantity]]*Combined[[#This Row],[Unit_Price]]</f>
        <v>290.52</v>
      </c>
      <c r="AD136" s="43">
        <f>Combined[[#This Row],[Gross_Sales]]*Combined[[#This Row],[Discount]]</f>
        <v>17.431199999999997</v>
      </c>
      <c r="AE136" s="43">
        <f>Combined[[#This Row],[Quantity]]*Combined[[#This Row],[cost]]</f>
        <v>1485.52</v>
      </c>
      <c r="AF136" s="43">
        <f>Combined[[#This Row],[Total_Amount]]-Combined[[#This Row],[Total_Cost]]</f>
        <v>-1212.4312</v>
      </c>
      <c r="AG136" s="43" t="str">
        <f>IF(Combined[[#This Row],[Age]]&lt;=25,"18-25",IF(Combined[[#This Row],[Age]]&lt;=35,"26-35",IF(Combined[[#This Row],[Age]]&lt;=45,"36-45",IF(Combined[[#This Row],[Age]]&lt;=55,"46-55","56-64"))))</f>
        <v>18-25</v>
      </c>
      <c r="AH136" s="43">
        <f>IF(Combined[[#This Row],[Total_Amount]]=0,0,Combined[[#This Row],[Profit]]/Combined[[#This Row],[Total_Amount]])</f>
        <v>-4.4396958059063572</v>
      </c>
    </row>
    <row r="137" spans="1:34">
      <c r="A137" s="43" t="s">
        <v>1961</v>
      </c>
      <c r="B137" s="46">
        <v>45544</v>
      </c>
      <c r="C137" s="43">
        <f t="shared" si="2"/>
        <v>2024</v>
      </c>
      <c r="D137" s="43" t="str">
        <f>TEXT(Combined[[#This Row],[Order_Date]],"MMM")</f>
        <v>Sep</v>
      </c>
      <c r="E137" s="43" t="s">
        <v>1325</v>
      </c>
      <c r="F137" s="43" t="s">
        <v>1654</v>
      </c>
      <c r="G137" s="43" t="s">
        <v>1773</v>
      </c>
      <c r="H137" s="43">
        <v>3</v>
      </c>
      <c r="I137" s="43">
        <v>576.52</v>
      </c>
      <c r="J137" s="45">
        <v>0.22</v>
      </c>
      <c r="K137" s="43" t="s">
        <v>1829</v>
      </c>
      <c r="L137" s="43">
        <v>1349.0568000000001</v>
      </c>
      <c r="M137" s="43" t="str">
        <f>VLOOKUP(Combined[[#This Row],[Customer_ID]],Customer[],2,FALSE)</f>
        <v>Jose Stewart</v>
      </c>
      <c r="N137" s="43">
        <f>VLOOKUP(Combined[[#This Row],[Customer_ID]],Customer[],3,FALSE)</f>
        <v>18</v>
      </c>
      <c r="O137" s="43" t="str">
        <f>VLOOKUP(Combined[[#This Row],[Customer_ID]],Customer[],4,FALSE)</f>
        <v>Female</v>
      </c>
      <c r="P137" s="43" t="str">
        <f>VLOOKUP(Combined[[#This Row],[Customer_ID]],Customer[],5,FALSE)</f>
        <v>South Robert</v>
      </c>
      <c r="Q137" s="43" t="str">
        <f>VLOOKUP(Combined[[#This Row],[Customer_ID]],Customer[],6,FALSE)</f>
        <v>Maine</v>
      </c>
      <c r="R137" s="43" t="str">
        <f>VLOOKUP(Combined[[#This Row],[Customer_ID]],Customer[],8,FALSE)</f>
        <v>Gold</v>
      </c>
      <c r="S137" s="43" t="str">
        <f>VLOOKUP(Combined[[#This Row],[Product_ID]],Product[],2,FALSE)</f>
        <v>Men's Track Pants</v>
      </c>
      <c r="T137" s="43" t="str">
        <f>VLOOKUP(Combined[[#This Row],[Product_ID]],Product[],3,FALSE)</f>
        <v>Clothing</v>
      </c>
      <c r="U137" s="43" t="str">
        <f>VLOOKUP(Combined[[#This Row],[Product_ID]],Product[],4,FALSE)</f>
        <v>Bottoms</v>
      </c>
      <c r="V137" s="43" t="str">
        <f>VLOOKUP(Combined[[#This Row],[Product_ID]],Product[],5,FALSE)</f>
        <v>Hamilton, Woods and Walker</v>
      </c>
      <c r="W137" s="43">
        <f>VLOOKUP(Combined[[#This Row],[Product_ID]],Product[],6,FALSE)</f>
        <v>386.56</v>
      </c>
      <c r="X137" s="43">
        <f>VLOOKUP(Combined[[#This Row],[Product_ID]],Product[],7,FALSE)</f>
        <v>125</v>
      </c>
      <c r="Y137" s="43" t="str">
        <f>_xlfn.XLOOKUP(Combined[[#This Row],[Store_ID]],Store[Store_ID],Store[Store_Name])</f>
        <v>Gray Ltd</v>
      </c>
      <c r="Z137" s="43" t="str">
        <f>_xlfn.XLOOKUP(Combined[[#This Row],[Store_ID]],Store[Store_ID],Store[Region])</f>
        <v>North</v>
      </c>
      <c r="AA137" s="43" t="str">
        <f>_xlfn.XLOOKUP(Combined[[#This Row],[Store_ID]],Store[Store_ID],Store[City])</f>
        <v>New Michaelchester</v>
      </c>
      <c r="AB137" s="43" t="str">
        <f>_xlfn.XLOOKUP(Combined[[#This Row],[Store_ID]],Store[Store_ID],Store[Store_Type])</f>
        <v>Outlet</v>
      </c>
      <c r="AC137" s="43">
        <f>Combined[[#This Row],[Quantity]]*Combined[[#This Row],[Unit_Price]]</f>
        <v>1729.56</v>
      </c>
      <c r="AD137" s="43">
        <f>Combined[[#This Row],[Gross_Sales]]*Combined[[#This Row],[Discount]]</f>
        <v>380.50319999999999</v>
      </c>
      <c r="AE137" s="43">
        <f>Combined[[#This Row],[Quantity]]*Combined[[#This Row],[cost]]</f>
        <v>1159.68</v>
      </c>
      <c r="AF137" s="43">
        <f>Combined[[#This Row],[Total_Amount]]-Combined[[#This Row],[Total_Cost]]</f>
        <v>189.3768</v>
      </c>
      <c r="AG137" s="43" t="str">
        <f>IF(Combined[[#This Row],[Age]]&lt;=25,"18-25",IF(Combined[[#This Row],[Age]]&lt;=35,"26-35",IF(Combined[[#This Row],[Age]]&lt;=45,"36-45",IF(Combined[[#This Row],[Age]]&lt;=55,"46-55","56-64"))))</f>
        <v>18-25</v>
      </c>
      <c r="AH137" s="43">
        <f>IF(Combined[[#This Row],[Total_Amount]]=0,0,Combined[[#This Row],[Profit]]/Combined[[#This Row],[Total_Amount]])</f>
        <v>0.14037718797310833</v>
      </c>
    </row>
    <row r="138" spans="1:34">
      <c r="A138" s="43" t="s">
        <v>1962</v>
      </c>
      <c r="B138" s="46">
        <v>45751</v>
      </c>
      <c r="C138" s="43">
        <f t="shared" si="2"/>
        <v>2025</v>
      </c>
      <c r="D138" s="43" t="str">
        <f>TEXT(Combined[[#This Row],[Order_Date]],"MMM")</f>
        <v>Apr</v>
      </c>
      <c r="E138" s="43" t="s">
        <v>1095</v>
      </c>
      <c r="F138" s="43" t="s">
        <v>1690</v>
      </c>
      <c r="G138" s="43" t="s">
        <v>1786</v>
      </c>
      <c r="H138" s="43">
        <v>3</v>
      </c>
      <c r="I138" s="43">
        <v>849.36</v>
      </c>
      <c r="J138" s="45">
        <v>0.03</v>
      </c>
      <c r="K138" s="43" t="s">
        <v>1824</v>
      </c>
      <c r="L138" s="43">
        <v>2471.6376</v>
      </c>
      <c r="M138" s="43" t="str">
        <f>VLOOKUP(Combined[[#This Row],[Customer_ID]],Customer[],2,FALSE)</f>
        <v>Heather Valenzuela</v>
      </c>
      <c r="N138" s="43">
        <f>VLOOKUP(Combined[[#This Row],[Customer_ID]],Customer[],3,FALSE)</f>
        <v>31</v>
      </c>
      <c r="O138" s="43" t="str">
        <f>VLOOKUP(Combined[[#This Row],[Customer_ID]],Customer[],4,FALSE)</f>
        <v>Male</v>
      </c>
      <c r="P138" s="43" t="str">
        <f>VLOOKUP(Combined[[#This Row],[Customer_ID]],Customer[],5,FALSE)</f>
        <v>New Angiefurt</v>
      </c>
      <c r="Q138" s="43" t="str">
        <f>VLOOKUP(Combined[[#This Row],[Customer_ID]],Customer[],6,FALSE)</f>
        <v>Alaska</v>
      </c>
      <c r="R138" s="43" t="str">
        <f>VLOOKUP(Combined[[#This Row],[Customer_ID]],Customer[],8,FALSE)</f>
        <v>Bronze</v>
      </c>
      <c r="S138" s="43" t="str">
        <f>VLOOKUP(Combined[[#This Row],[Product_ID]],Product[],2,FALSE)</f>
        <v>Hair Repair Oil Treatment</v>
      </c>
      <c r="T138" s="43" t="str">
        <f>VLOOKUP(Combined[[#This Row],[Product_ID]],Product[],3,FALSE)</f>
        <v>Beauty</v>
      </c>
      <c r="U138" s="43" t="str">
        <f>VLOOKUP(Combined[[#This Row],[Product_ID]],Product[],4,FALSE)</f>
        <v>Haircare</v>
      </c>
      <c r="V138" s="43" t="str">
        <f>VLOOKUP(Combined[[#This Row],[Product_ID]],Product[],5,FALSE)</f>
        <v>Hopkins Ltd</v>
      </c>
      <c r="W138" s="43">
        <f>VLOOKUP(Combined[[#This Row],[Product_ID]],Product[],6,FALSE)</f>
        <v>214.32</v>
      </c>
      <c r="X138" s="43">
        <f>VLOOKUP(Combined[[#This Row],[Product_ID]],Product[],7,FALSE)</f>
        <v>383</v>
      </c>
      <c r="Y138" s="43" t="str">
        <f>_xlfn.XLOOKUP(Combined[[#This Row],[Store_ID]],Store[Store_ID],Store[Store_Name])</f>
        <v>Moore, Padilla and Butler</v>
      </c>
      <c r="Z138" s="43" t="str">
        <f>_xlfn.XLOOKUP(Combined[[#This Row],[Store_ID]],Store[Store_ID],Store[Region])</f>
        <v>South</v>
      </c>
      <c r="AA138" s="43" t="str">
        <f>_xlfn.XLOOKUP(Combined[[#This Row],[Store_ID]],Store[Store_ID],Store[City])</f>
        <v>East Johnstad</v>
      </c>
      <c r="AB138" s="43" t="str">
        <f>_xlfn.XLOOKUP(Combined[[#This Row],[Store_ID]],Store[Store_ID],Store[Store_Type])</f>
        <v>Flagship</v>
      </c>
      <c r="AC138" s="43">
        <f>Combined[[#This Row],[Quantity]]*Combined[[#This Row],[Unit_Price]]</f>
        <v>2548.08</v>
      </c>
      <c r="AD138" s="43">
        <f>Combined[[#This Row],[Gross_Sales]]*Combined[[#This Row],[Discount]]</f>
        <v>76.442399999999992</v>
      </c>
      <c r="AE138" s="43">
        <f>Combined[[#This Row],[Quantity]]*Combined[[#This Row],[cost]]</f>
        <v>642.96</v>
      </c>
      <c r="AF138" s="43">
        <f>Combined[[#This Row],[Total_Amount]]-Combined[[#This Row],[Total_Cost]]</f>
        <v>1828.6776</v>
      </c>
      <c r="AG138" s="43" t="str">
        <f>IF(Combined[[#This Row],[Age]]&lt;=25,"18-25",IF(Combined[[#This Row],[Age]]&lt;=35,"26-35",IF(Combined[[#This Row],[Age]]&lt;=45,"36-45",IF(Combined[[#This Row],[Age]]&lt;=55,"46-55","56-64"))))</f>
        <v>26-35</v>
      </c>
      <c r="AH138" s="43">
        <f>IF(Combined[[#This Row],[Total_Amount]]=0,0,Combined[[#This Row],[Profit]]/Combined[[#This Row],[Total_Amount]])</f>
        <v>0.73986477629244674</v>
      </c>
    </row>
    <row r="139" spans="1:34">
      <c r="A139" s="43" t="s">
        <v>1963</v>
      </c>
      <c r="B139" s="46">
        <v>45392</v>
      </c>
      <c r="C139" s="43">
        <f t="shared" si="2"/>
        <v>2024</v>
      </c>
      <c r="D139" s="43" t="str">
        <f>TEXT(Combined[[#This Row],[Order_Date]],"MMM")</f>
        <v>Apr</v>
      </c>
      <c r="E139" s="43" t="s">
        <v>1458</v>
      </c>
      <c r="F139" s="43" t="s">
        <v>1648</v>
      </c>
      <c r="G139" s="43" t="s">
        <v>1776</v>
      </c>
      <c r="H139" s="43">
        <v>1</v>
      </c>
      <c r="I139" s="43">
        <v>245.85</v>
      </c>
      <c r="J139" s="45">
        <v>0.18</v>
      </c>
      <c r="K139" s="43" t="s">
        <v>1829</v>
      </c>
      <c r="L139" s="43">
        <v>201.59700000000001</v>
      </c>
      <c r="M139" s="43" t="str">
        <f>VLOOKUP(Combined[[#This Row],[Customer_ID]],Customer[],2,FALSE)</f>
        <v>Laura Mathews</v>
      </c>
      <c r="N139" s="43">
        <f>VLOOKUP(Combined[[#This Row],[Customer_ID]],Customer[],3,FALSE)</f>
        <v>53</v>
      </c>
      <c r="O139" s="43" t="str">
        <f>VLOOKUP(Combined[[#This Row],[Customer_ID]],Customer[],4,FALSE)</f>
        <v>Male</v>
      </c>
      <c r="P139" s="43" t="str">
        <f>VLOOKUP(Combined[[#This Row],[Customer_ID]],Customer[],5,FALSE)</f>
        <v>Chambersfurt</v>
      </c>
      <c r="Q139" s="43" t="str">
        <f>VLOOKUP(Combined[[#This Row],[Customer_ID]],Customer[],6,FALSE)</f>
        <v>Wisconsin</v>
      </c>
      <c r="R139" s="43" t="str">
        <f>VLOOKUP(Combined[[#This Row],[Customer_ID]],Customer[],8,FALSE)</f>
        <v>Bronze</v>
      </c>
      <c r="S139" s="43" t="str">
        <f>VLOOKUP(Combined[[#This Row],[Product_ID]],Product[],2,FALSE)</f>
        <v>Boxing Hand Wraps</v>
      </c>
      <c r="T139" s="43" t="str">
        <f>VLOOKUP(Combined[[#This Row],[Product_ID]],Product[],3,FALSE)</f>
        <v>Sports</v>
      </c>
      <c r="U139" s="43" t="str">
        <f>VLOOKUP(Combined[[#This Row],[Product_ID]],Product[],4,FALSE)</f>
        <v>Fitness</v>
      </c>
      <c r="V139" s="43" t="str">
        <f>VLOOKUP(Combined[[#This Row],[Product_ID]],Product[],5,FALSE)</f>
        <v>Smith-King</v>
      </c>
      <c r="W139" s="43">
        <f>VLOOKUP(Combined[[#This Row],[Product_ID]],Product[],6,FALSE)</f>
        <v>190.29</v>
      </c>
      <c r="X139" s="43">
        <f>VLOOKUP(Combined[[#This Row],[Product_ID]],Product[],7,FALSE)</f>
        <v>260</v>
      </c>
      <c r="Y139" s="43" t="str">
        <f>_xlfn.XLOOKUP(Combined[[#This Row],[Store_ID]],Store[Store_ID],Store[Store_Name])</f>
        <v>Benson-Elliott</v>
      </c>
      <c r="Z139" s="43" t="str">
        <f>_xlfn.XLOOKUP(Combined[[#This Row],[Store_ID]],Store[Store_ID],Store[Region])</f>
        <v>East</v>
      </c>
      <c r="AA139" s="43" t="str">
        <f>_xlfn.XLOOKUP(Combined[[#This Row],[Store_ID]],Store[Store_ID],Store[City])</f>
        <v>Port Josephberg</v>
      </c>
      <c r="AB139" s="43" t="str">
        <f>_xlfn.XLOOKUP(Combined[[#This Row],[Store_ID]],Store[Store_ID],Store[Store_Type])</f>
        <v>Online</v>
      </c>
      <c r="AC139" s="43">
        <f>Combined[[#This Row],[Quantity]]*Combined[[#This Row],[Unit_Price]]</f>
        <v>245.85</v>
      </c>
      <c r="AD139" s="43">
        <f>Combined[[#This Row],[Gross_Sales]]*Combined[[#This Row],[Discount]]</f>
        <v>44.253</v>
      </c>
      <c r="AE139" s="43">
        <f>Combined[[#This Row],[Quantity]]*Combined[[#This Row],[cost]]</f>
        <v>190.29</v>
      </c>
      <c r="AF139" s="43">
        <f>Combined[[#This Row],[Total_Amount]]-Combined[[#This Row],[Total_Cost]]</f>
        <v>11.307000000000016</v>
      </c>
      <c r="AG139" s="43" t="str">
        <f>IF(Combined[[#This Row],[Age]]&lt;=25,"18-25",IF(Combined[[#This Row],[Age]]&lt;=35,"26-35",IF(Combined[[#This Row],[Age]]&lt;=45,"36-45",IF(Combined[[#This Row],[Age]]&lt;=55,"46-55","56-64"))))</f>
        <v>46-55</v>
      </c>
      <c r="AH139" s="43">
        <f>IF(Combined[[#This Row],[Total_Amount]]=0,0,Combined[[#This Row],[Profit]]/Combined[[#This Row],[Total_Amount]])</f>
        <v>5.6087144153930943E-2</v>
      </c>
    </row>
    <row r="140" spans="1:34">
      <c r="A140" s="43" t="s">
        <v>1964</v>
      </c>
      <c r="B140" s="46">
        <v>45589</v>
      </c>
      <c r="C140" s="43">
        <f t="shared" si="2"/>
        <v>2024</v>
      </c>
      <c r="D140" s="43" t="str">
        <f>TEXT(Combined[[#This Row],[Order_Date]],"MMM")</f>
        <v>Oct</v>
      </c>
      <c r="E140" s="43" t="s">
        <v>589</v>
      </c>
      <c r="F140" s="43" t="s">
        <v>1742</v>
      </c>
      <c r="G140" s="43" t="s">
        <v>1789</v>
      </c>
      <c r="H140" s="43">
        <v>3</v>
      </c>
      <c r="I140" s="43">
        <v>237.68</v>
      </c>
      <c r="J140" s="45">
        <v>0.1</v>
      </c>
      <c r="K140" s="43" t="s">
        <v>1829</v>
      </c>
      <c r="L140" s="43">
        <v>641.73599999999999</v>
      </c>
      <c r="M140" s="43" t="str">
        <f>VLOOKUP(Combined[[#This Row],[Customer_ID]],Customer[],2,FALSE)</f>
        <v>Michelle Myers</v>
      </c>
      <c r="N140" s="43">
        <f>VLOOKUP(Combined[[#This Row],[Customer_ID]],Customer[],3,FALSE)</f>
        <v>33</v>
      </c>
      <c r="O140" s="43" t="str">
        <f>VLOOKUP(Combined[[#This Row],[Customer_ID]],Customer[],4,FALSE)</f>
        <v>Female</v>
      </c>
      <c r="P140" s="43" t="str">
        <f>VLOOKUP(Combined[[#This Row],[Customer_ID]],Customer[],5,FALSE)</f>
        <v>West Daniel</v>
      </c>
      <c r="Q140" s="43" t="str">
        <f>VLOOKUP(Combined[[#This Row],[Customer_ID]],Customer[],6,FALSE)</f>
        <v>South Carolina</v>
      </c>
      <c r="R140" s="43" t="str">
        <f>VLOOKUP(Combined[[#This Row],[Customer_ID]],Customer[],8,FALSE)</f>
        <v>Bronze</v>
      </c>
      <c r="S140" s="43" t="str">
        <f>VLOOKUP(Combined[[#This Row],[Product_ID]],Product[],2,FALSE)</f>
        <v>Cricket Bat</v>
      </c>
      <c r="T140" s="43" t="str">
        <f>VLOOKUP(Combined[[#This Row],[Product_ID]],Product[],3,FALSE)</f>
        <v>Sports</v>
      </c>
      <c r="U140" s="43" t="str">
        <f>VLOOKUP(Combined[[#This Row],[Product_ID]],Product[],4,FALSE)</f>
        <v>Team Sports</v>
      </c>
      <c r="V140" s="43" t="str">
        <f>VLOOKUP(Combined[[#This Row],[Product_ID]],Product[],5,FALSE)</f>
        <v>Khan LLC</v>
      </c>
      <c r="W140" s="43">
        <f>VLOOKUP(Combined[[#This Row],[Product_ID]],Product[],6,FALSE)</f>
        <v>245.98</v>
      </c>
      <c r="X140" s="43">
        <f>VLOOKUP(Combined[[#This Row],[Product_ID]],Product[],7,FALSE)</f>
        <v>471</v>
      </c>
      <c r="Y140" s="43" t="str">
        <f>_xlfn.XLOOKUP(Combined[[#This Row],[Store_ID]],Store[Store_ID],Store[Store_Name])</f>
        <v>Hill, Wagner and Ballard</v>
      </c>
      <c r="Z140" s="43" t="str">
        <f>_xlfn.XLOOKUP(Combined[[#This Row],[Store_ID]],Store[Store_ID],Store[Region])</f>
        <v>East</v>
      </c>
      <c r="AA140" s="43" t="str">
        <f>_xlfn.XLOOKUP(Combined[[#This Row],[Store_ID]],Store[Store_ID],Store[City])</f>
        <v>East Davidville</v>
      </c>
      <c r="AB140" s="43" t="str">
        <f>_xlfn.XLOOKUP(Combined[[#This Row],[Store_ID]],Store[Store_ID],Store[Store_Type])</f>
        <v>Online</v>
      </c>
      <c r="AC140" s="43">
        <f>Combined[[#This Row],[Quantity]]*Combined[[#This Row],[Unit_Price]]</f>
        <v>713.04</v>
      </c>
      <c r="AD140" s="43">
        <f>Combined[[#This Row],[Gross_Sales]]*Combined[[#This Row],[Discount]]</f>
        <v>71.304000000000002</v>
      </c>
      <c r="AE140" s="43">
        <f>Combined[[#This Row],[Quantity]]*Combined[[#This Row],[cost]]</f>
        <v>737.93999999999994</v>
      </c>
      <c r="AF140" s="43">
        <f>Combined[[#This Row],[Total_Amount]]-Combined[[#This Row],[Total_Cost]]</f>
        <v>-96.203999999999951</v>
      </c>
      <c r="AG140" s="43" t="str">
        <f>IF(Combined[[#This Row],[Age]]&lt;=25,"18-25",IF(Combined[[#This Row],[Age]]&lt;=35,"26-35",IF(Combined[[#This Row],[Age]]&lt;=45,"36-45",IF(Combined[[#This Row],[Age]]&lt;=55,"46-55","56-64"))))</f>
        <v>26-35</v>
      </c>
      <c r="AH140" s="43">
        <f>IF(Combined[[#This Row],[Total_Amount]]=0,0,Combined[[#This Row],[Profit]]/Combined[[#This Row],[Total_Amount]])</f>
        <v>-0.14991211339242297</v>
      </c>
    </row>
    <row r="141" spans="1:34">
      <c r="A141" s="43" t="s">
        <v>1965</v>
      </c>
      <c r="B141" s="46">
        <v>45756</v>
      </c>
      <c r="C141" s="43">
        <f t="shared" si="2"/>
        <v>2025</v>
      </c>
      <c r="D141" s="43" t="str">
        <f>TEXT(Combined[[#This Row],[Order_Date]],"MMM")</f>
        <v>Apr</v>
      </c>
      <c r="E141" s="43" t="s">
        <v>1059</v>
      </c>
      <c r="F141" s="43" t="s">
        <v>1690</v>
      </c>
      <c r="G141" s="43" t="s">
        <v>1799</v>
      </c>
      <c r="H141" s="43">
        <v>4</v>
      </c>
      <c r="I141" s="43">
        <v>715.85</v>
      </c>
      <c r="J141" s="45">
        <v>0.25</v>
      </c>
      <c r="K141" s="43" t="s">
        <v>1826</v>
      </c>
      <c r="L141" s="43">
        <v>2147.5500000000002</v>
      </c>
      <c r="M141" s="43" t="str">
        <f>VLOOKUP(Combined[[#This Row],[Customer_ID]],Customer[],2,FALSE)</f>
        <v>Carol Lewis</v>
      </c>
      <c r="N141" s="43">
        <f>VLOOKUP(Combined[[#This Row],[Customer_ID]],Customer[],3,FALSE)</f>
        <v>40</v>
      </c>
      <c r="O141" s="43" t="str">
        <f>VLOOKUP(Combined[[#This Row],[Customer_ID]],Customer[],4,FALSE)</f>
        <v>Female</v>
      </c>
      <c r="P141" s="43" t="str">
        <f>VLOOKUP(Combined[[#This Row],[Customer_ID]],Customer[],5,FALSE)</f>
        <v>Ryanport</v>
      </c>
      <c r="Q141" s="43" t="str">
        <f>VLOOKUP(Combined[[#This Row],[Customer_ID]],Customer[],6,FALSE)</f>
        <v>North Carolina</v>
      </c>
      <c r="R141" s="43" t="str">
        <f>VLOOKUP(Combined[[#This Row],[Customer_ID]],Customer[],8,FALSE)</f>
        <v>Bronze</v>
      </c>
      <c r="S141" s="43" t="str">
        <f>VLOOKUP(Combined[[#This Row],[Product_ID]],Product[],2,FALSE)</f>
        <v>Hair Repair Oil Treatment</v>
      </c>
      <c r="T141" s="43" t="str">
        <f>VLOOKUP(Combined[[#This Row],[Product_ID]],Product[],3,FALSE)</f>
        <v>Beauty</v>
      </c>
      <c r="U141" s="43" t="str">
        <f>VLOOKUP(Combined[[#This Row],[Product_ID]],Product[],4,FALSE)</f>
        <v>Haircare</v>
      </c>
      <c r="V141" s="43" t="str">
        <f>VLOOKUP(Combined[[#This Row],[Product_ID]],Product[],5,FALSE)</f>
        <v>Hopkins Ltd</v>
      </c>
      <c r="W141" s="43">
        <f>VLOOKUP(Combined[[#This Row],[Product_ID]],Product[],6,FALSE)</f>
        <v>214.32</v>
      </c>
      <c r="X141" s="43">
        <f>VLOOKUP(Combined[[#This Row],[Product_ID]],Product[],7,FALSE)</f>
        <v>383</v>
      </c>
      <c r="Y141" s="43" t="str">
        <f>_xlfn.XLOOKUP(Combined[[#This Row],[Store_ID]],Store[Store_ID],Store[Store_Name])</f>
        <v>Mcdonald Inc</v>
      </c>
      <c r="Z141" s="43" t="str">
        <f>_xlfn.XLOOKUP(Combined[[#This Row],[Store_ID]],Store[Store_ID],Store[Region])</f>
        <v>South</v>
      </c>
      <c r="AA141" s="43" t="str">
        <f>_xlfn.XLOOKUP(Combined[[#This Row],[Store_ID]],Store[Store_ID],Store[City])</f>
        <v>Christopherland</v>
      </c>
      <c r="AB141" s="43" t="str">
        <f>_xlfn.XLOOKUP(Combined[[#This Row],[Store_ID]],Store[Store_ID],Store[Store_Type])</f>
        <v>Outlet</v>
      </c>
      <c r="AC141" s="43">
        <f>Combined[[#This Row],[Quantity]]*Combined[[#This Row],[Unit_Price]]</f>
        <v>2863.4</v>
      </c>
      <c r="AD141" s="43">
        <f>Combined[[#This Row],[Gross_Sales]]*Combined[[#This Row],[Discount]]</f>
        <v>715.85</v>
      </c>
      <c r="AE141" s="43">
        <f>Combined[[#This Row],[Quantity]]*Combined[[#This Row],[cost]]</f>
        <v>857.28</v>
      </c>
      <c r="AF141" s="43">
        <f>Combined[[#This Row],[Total_Amount]]-Combined[[#This Row],[Total_Cost]]</f>
        <v>1290.2700000000002</v>
      </c>
      <c r="AG141" s="43" t="str">
        <f>IF(Combined[[#This Row],[Age]]&lt;=25,"18-25",IF(Combined[[#This Row],[Age]]&lt;=35,"26-35",IF(Combined[[#This Row],[Age]]&lt;=45,"36-45",IF(Combined[[#This Row],[Age]]&lt;=55,"46-55","56-64"))))</f>
        <v>36-45</v>
      </c>
      <c r="AH141" s="43">
        <f>IF(Combined[[#This Row],[Total_Amount]]=0,0,Combined[[#This Row],[Profit]]/Combined[[#This Row],[Total_Amount]])</f>
        <v>0.60081022560592312</v>
      </c>
    </row>
    <row r="142" spans="1:34">
      <c r="A142" s="43" t="s">
        <v>1966</v>
      </c>
      <c r="B142" s="46">
        <v>45255</v>
      </c>
      <c r="C142" s="43">
        <f t="shared" si="2"/>
        <v>2023</v>
      </c>
      <c r="D142" s="43" t="str">
        <f>TEXT(Combined[[#This Row],[Order_Date]],"MMM")</f>
        <v>Nov</v>
      </c>
      <c r="E142" s="43" t="s">
        <v>568</v>
      </c>
      <c r="F142" s="43" t="s">
        <v>1728</v>
      </c>
      <c r="G142" s="43" t="s">
        <v>1773</v>
      </c>
      <c r="H142" s="43">
        <v>2</v>
      </c>
      <c r="I142" s="43">
        <v>478.85</v>
      </c>
      <c r="J142" s="45">
        <v>0.01</v>
      </c>
      <c r="K142" s="43" t="s">
        <v>1829</v>
      </c>
      <c r="L142" s="43">
        <v>948.12300000000005</v>
      </c>
      <c r="M142" s="43" t="str">
        <f>VLOOKUP(Combined[[#This Row],[Customer_ID]],Customer[],2,FALSE)</f>
        <v>Amy Wilson</v>
      </c>
      <c r="N142" s="43">
        <f>VLOOKUP(Combined[[#This Row],[Customer_ID]],Customer[],3,FALSE)</f>
        <v>44</v>
      </c>
      <c r="O142" s="43" t="str">
        <f>VLOOKUP(Combined[[#This Row],[Customer_ID]],Customer[],4,FALSE)</f>
        <v>Female</v>
      </c>
      <c r="P142" s="43" t="str">
        <f>VLOOKUP(Combined[[#This Row],[Customer_ID]],Customer[],5,FALSE)</f>
        <v>Morrisburgh</v>
      </c>
      <c r="Q142" s="43" t="str">
        <f>VLOOKUP(Combined[[#This Row],[Customer_ID]],Customer[],6,FALSE)</f>
        <v>Indiana</v>
      </c>
      <c r="R142" s="43" t="str">
        <f>VLOOKUP(Combined[[#This Row],[Customer_ID]],Customer[],8,FALSE)</f>
        <v>Platinum</v>
      </c>
      <c r="S142" s="43" t="str">
        <f>VLOOKUP(Combined[[#This Row],[Product_ID]],Product[],2,FALSE)</f>
        <v>Gaming Mouse Pad XL</v>
      </c>
      <c r="T142" s="43" t="str">
        <f>VLOOKUP(Combined[[#This Row],[Product_ID]],Product[],3,FALSE)</f>
        <v>Electronics</v>
      </c>
      <c r="U142" s="43" t="str">
        <f>VLOOKUP(Combined[[#This Row],[Product_ID]],Product[],4,FALSE)</f>
        <v>Accessories</v>
      </c>
      <c r="V142" s="43" t="str">
        <f>VLOOKUP(Combined[[#This Row],[Product_ID]],Product[],5,FALSE)</f>
        <v>Sharp, Taylor and Rodriguez</v>
      </c>
      <c r="W142" s="43">
        <f>VLOOKUP(Combined[[#This Row],[Product_ID]],Product[],6,FALSE)</f>
        <v>340.14</v>
      </c>
      <c r="X142" s="43">
        <f>VLOOKUP(Combined[[#This Row],[Product_ID]],Product[],7,FALSE)</f>
        <v>361</v>
      </c>
      <c r="Y142" s="43" t="str">
        <f>_xlfn.XLOOKUP(Combined[[#This Row],[Store_ID]],Store[Store_ID],Store[Store_Name])</f>
        <v>Gray Ltd</v>
      </c>
      <c r="Z142" s="43" t="str">
        <f>_xlfn.XLOOKUP(Combined[[#This Row],[Store_ID]],Store[Store_ID],Store[Region])</f>
        <v>North</v>
      </c>
      <c r="AA142" s="43" t="str">
        <f>_xlfn.XLOOKUP(Combined[[#This Row],[Store_ID]],Store[Store_ID],Store[City])</f>
        <v>New Michaelchester</v>
      </c>
      <c r="AB142" s="43" t="str">
        <f>_xlfn.XLOOKUP(Combined[[#This Row],[Store_ID]],Store[Store_ID],Store[Store_Type])</f>
        <v>Outlet</v>
      </c>
      <c r="AC142" s="43">
        <f>Combined[[#This Row],[Quantity]]*Combined[[#This Row],[Unit_Price]]</f>
        <v>957.7</v>
      </c>
      <c r="AD142" s="43">
        <f>Combined[[#This Row],[Gross_Sales]]*Combined[[#This Row],[Discount]]</f>
        <v>9.577</v>
      </c>
      <c r="AE142" s="43">
        <f>Combined[[#This Row],[Quantity]]*Combined[[#This Row],[cost]]</f>
        <v>680.28</v>
      </c>
      <c r="AF142" s="43">
        <f>Combined[[#This Row],[Total_Amount]]-Combined[[#This Row],[Total_Cost]]</f>
        <v>267.84300000000007</v>
      </c>
      <c r="AG142" s="43" t="str">
        <f>IF(Combined[[#This Row],[Age]]&lt;=25,"18-25",IF(Combined[[#This Row],[Age]]&lt;=35,"26-35",IF(Combined[[#This Row],[Age]]&lt;=45,"36-45",IF(Combined[[#This Row],[Age]]&lt;=55,"46-55","56-64"))))</f>
        <v>36-45</v>
      </c>
      <c r="AH142" s="43">
        <f>IF(Combined[[#This Row],[Total_Amount]]=0,0,Combined[[#This Row],[Profit]]/Combined[[#This Row],[Total_Amount]])</f>
        <v>0.28249815688470808</v>
      </c>
    </row>
    <row r="143" spans="1:34">
      <c r="A143" s="43" t="s">
        <v>1967</v>
      </c>
      <c r="B143" s="46">
        <v>45718</v>
      </c>
      <c r="C143" s="43">
        <f t="shared" si="2"/>
        <v>2025</v>
      </c>
      <c r="D143" s="43" t="str">
        <f>TEXT(Combined[[#This Row],[Order_Date]],"MMM")</f>
        <v>Mar</v>
      </c>
      <c r="E143" s="43" t="s">
        <v>396</v>
      </c>
      <c r="F143" s="43" t="s">
        <v>1642</v>
      </c>
      <c r="G143" s="43" t="s">
        <v>1752</v>
      </c>
      <c r="H143" s="43">
        <v>1</v>
      </c>
      <c r="I143" s="43">
        <v>503.95</v>
      </c>
      <c r="J143" s="45">
        <v>0.26</v>
      </c>
      <c r="K143" s="43" t="s">
        <v>1829</v>
      </c>
      <c r="L143" s="43">
        <v>372.923</v>
      </c>
      <c r="M143" s="43" t="str">
        <f>VLOOKUP(Combined[[#This Row],[Customer_ID]],Customer[],2,FALSE)</f>
        <v>Edward Hall</v>
      </c>
      <c r="N143" s="43">
        <f>VLOOKUP(Combined[[#This Row],[Customer_ID]],Customer[],3,FALSE)</f>
        <v>51</v>
      </c>
      <c r="O143" s="43" t="str">
        <f>VLOOKUP(Combined[[#This Row],[Customer_ID]],Customer[],4,FALSE)</f>
        <v>Male</v>
      </c>
      <c r="P143" s="43" t="str">
        <f>VLOOKUP(Combined[[#This Row],[Customer_ID]],Customer[],5,FALSE)</f>
        <v>New William</v>
      </c>
      <c r="Q143" s="43" t="str">
        <f>VLOOKUP(Combined[[#This Row],[Customer_ID]],Customer[],6,FALSE)</f>
        <v>New Mexico</v>
      </c>
      <c r="R143" s="43" t="str">
        <f>VLOOKUP(Combined[[#This Row],[Customer_ID]],Customer[],8,FALSE)</f>
        <v>Gold</v>
      </c>
      <c r="S143" s="43" t="str">
        <f>VLOOKUP(Combined[[#This Row],[Product_ID]],Product[],2,FALSE)</f>
        <v>Makeup Brush Set</v>
      </c>
      <c r="T143" s="43" t="str">
        <f>VLOOKUP(Combined[[#This Row],[Product_ID]],Product[],3,FALSE)</f>
        <v>Beauty</v>
      </c>
      <c r="U143" s="43" t="str">
        <f>VLOOKUP(Combined[[#This Row],[Product_ID]],Product[],4,FALSE)</f>
        <v>Makeup</v>
      </c>
      <c r="V143" s="43" t="str">
        <f>VLOOKUP(Combined[[#This Row],[Product_ID]],Product[],5,FALSE)</f>
        <v>Cook Inc</v>
      </c>
      <c r="W143" s="43">
        <f>VLOOKUP(Combined[[#This Row],[Product_ID]],Product[],6,FALSE)</f>
        <v>241.08</v>
      </c>
      <c r="X143" s="43">
        <f>VLOOKUP(Combined[[#This Row],[Product_ID]],Product[],7,FALSE)</f>
        <v>431</v>
      </c>
      <c r="Y143" s="43" t="str">
        <f>_xlfn.XLOOKUP(Combined[[#This Row],[Store_ID]],Store[Store_ID],Store[Store_Name])</f>
        <v>Rivera-Warner</v>
      </c>
      <c r="Z143" s="43" t="str">
        <f>_xlfn.XLOOKUP(Combined[[#This Row],[Store_ID]],Store[Store_ID],Store[Region])</f>
        <v>East</v>
      </c>
      <c r="AA143" s="43" t="str">
        <f>_xlfn.XLOOKUP(Combined[[#This Row],[Store_ID]],Store[Store_ID],Store[City])</f>
        <v>Washingtonfurt</v>
      </c>
      <c r="AB143" s="43" t="str">
        <f>_xlfn.XLOOKUP(Combined[[#This Row],[Store_ID]],Store[Store_ID],Store[Store_Type])</f>
        <v>Flagship</v>
      </c>
      <c r="AC143" s="43">
        <f>Combined[[#This Row],[Quantity]]*Combined[[#This Row],[Unit_Price]]</f>
        <v>503.95</v>
      </c>
      <c r="AD143" s="43">
        <f>Combined[[#This Row],[Gross_Sales]]*Combined[[#This Row],[Discount]]</f>
        <v>131.02700000000002</v>
      </c>
      <c r="AE143" s="43">
        <f>Combined[[#This Row],[Quantity]]*Combined[[#This Row],[cost]]</f>
        <v>241.08</v>
      </c>
      <c r="AF143" s="43">
        <f>Combined[[#This Row],[Total_Amount]]-Combined[[#This Row],[Total_Cost]]</f>
        <v>131.84299999999999</v>
      </c>
      <c r="AG143" s="43" t="str">
        <f>IF(Combined[[#This Row],[Age]]&lt;=25,"18-25",IF(Combined[[#This Row],[Age]]&lt;=35,"26-35",IF(Combined[[#This Row],[Age]]&lt;=45,"36-45",IF(Combined[[#This Row],[Age]]&lt;=55,"46-55","56-64"))))</f>
        <v>46-55</v>
      </c>
      <c r="AH143" s="43">
        <f>IF(Combined[[#This Row],[Total_Amount]]=0,0,Combined[[#This Row],[Profit]]/Combined[[#This Row],[Total_Amount]])</f>
        <v>0.35353947061457724</v>
      </c>
    </row>
    <row r="144" spans="1:34">
      <c r="A144" s="43" t="s">
        <v>1968</v>
      </c>
      <c r="B144" s="46">
        <v>45573</v>
      </c>
      <c r="C144" s="43">
        <f t="shared" si="2"/>
        <v>2024</v>
      </c>
      <c r="D144" s="43" t="str">
        <f>TEXT(Combined[[#This Row],[Order_Date]],"MMM")</f>
        <v>Oct</v>
      </c>
      <c r="E144" s="43" t="s">
        <v>1243</v>
      </c>
      <c r="F144" s="43" t="s">
        <v>1680</v>
      </c>
      <c r="G144" s="43" t="s">
        <v>1794</v>
      </c>
      <c r="H144" s="43">
        <v>2</v>
      </c>
      <c r="I144" s="43">
        <v>975.48</v>
      </c>
      <c r="J144" s="45">
        <v>0.26</v>
      </c>
      <c r="K144" s="43" t="s">
        <v>1829</v>
      </c>
      <c r="L144" s="43">
        <v>1443.7103999999999</v>
      </c>
      <c r="M144" s="43" t="str">
        <f>VLOOKUP(Combined[[#This Row],[Customer_ID]],Customer[],2,FALSE)</f>
        <v>John Donaldson</v>
      </c>
      <c r="N144" s="43">
        <f>VLOOKUP(Combined[[#This Row],[Customer_ID]],Customer[],3,FALSE)</f>
        <v>27</v>
      </c>
      <c r="O144" s="43" t="str">
        <f>VLOOKUP(Combined[[#This Row],[Customer_ID]],Customer[],4,FALSE)</f>
        <v>Male</v>
      </c>
      <c r="P144" s="43" t="str">
        <f>VLOOKUP(Combined[[#This Row],[Customer_ID]],Customer[],5,FALSE)</f>
        <v>New Edward</v>
      </c>
      <c r="Q144" s="43" t="str">
        <f>VLOOKUP(Combined[[#This Row],[Customer_ID]],Customer[],6,FALSE)</f>
        <v>Maine</v>
      </c>
      <c r="R144" s="43" t="str">
        <f>VLOOKUP(Combined[[#This Row],[Customer_ID]],Customer[],8,FALSE)</f>
        <v>Bronze</v>
      </c>
      <c r="S144" s="43" t="str">
        <f>VLOOKUP(Combined[[#This Row],[Product_ID]],Product[],2,FALSE)</f>
        <v>Women's Hair Dryer Brush</v>
      </c>
      <c r="T144" s="43" t="str">
        <f>VLOOKUP(Combined[[#This Row],[Product_ID]],Product[],3,FALSE)</f>
        <v>Beauty</v>
      </c>
      <c r="U144" s="43" t="str">
        <f>VLOOKUP(Combined[[#This Row],[Product_ID]],Product[],4,FALSE)</f>
        <v>Haircare</v>
      </c>
      <c r="V144" s="43" t="str">
        <f>VLOOKUP(Combined[[#This Row],[Product_ID]],Product[],5,FALSE)</f>
        <v>Torres, Spencer and Potter</v>
      </c>
      <c r="W144" s="43">
        <f>VLOOKUP(Combined[[#This Row],[Product_ID]],Product[],6,FALSE)</f>
        <v>340.39</v>
      </c>
      <c r="X144" s="43">
        <f>VLOOKUP(Combined[[#This Row],[Product_ID]],Product[],7,FALSE)</f>
        <v>177</v>
      </c>
      <c r="Y144" s="43" t="str">
        <f>_xlfn.XLOOKUP(Combined[[#This Row],[Store_ID]],Store[Store_ID],Store[Store_Name])</f>
        <v>Thomas, Bridges and Harris</v>
      </c>
      <c r="Z144" s="43" t="str">
        <f>_xlfn.XLOOKUP(Combined[[#This Row],[Store_ID]],Store[Store_ID],Store[Region])</f>
        <v>North</v>
      </c>
      <c r="AA144" s="43" t="str">
        <f>_xlfn.XLOOKUP(Combined[[#This Row],[Store_ID]],Store[Store_ID],Store[City])</f>
        <v>Sabrinatown</v>
      </c>
      <c r="AB144" s="43" t="str">
        <f>_xlfn.XLOOKUP(Combined[[#This Row],[Store_ID]],Store[Store_ID],Store[Store_Type])</f>
        <v>Online</v>
      </c>
      <c r="AC144" s="43">
        <f>Combined[[#This Row],[Quantity]]*Combined[[#This Row],[Unit_Price]]</f>
        <v>1950.96</v>
      </c>
      <c r="AD144" s="43">
        <f>Combined[[#This Row],[Gross_Sales]]*Combined[[#This Row],[Discount]]</f>
        <v>507.24960000000004</v>
      </c>
      <c r="AE144" s="43">
        <f>Combined[[#This Row],[Quantity]]*Combined[[#This Row],[cost]]</f>
        <v>680.78</v>
      </c>
      <c r="AF144" s="43">
        <f>Combined[[#This Row],[Total_Amount]]-Combined[[#This Row],[Total_Cost]]</f>
        <v>762.93039999999996</v>
      </c>
      <c r="AG144" s="43" t="str">
        <f>IF(Combined[[#This Row],[Age]]&lt;=25,"18-25",IF(Combined[[#This Row],[Age]]&lt;=35,"26-35",IF(Combined[[#This Row],[Age]]&lt;=45,"36-45",IF(Combined[[#This Row],[Age]]&lt;=55,"46-55","56-64"))))</f>
        <v>26-35</v>
      </c>
      <c r="AH144" s="43">
        <f>IF(Combined[[#This Row],[Total_Amount]]=0,0,Combined[[#This Row],[Profit]]/Combined[[#This Row],[Total_Amount]])</f>
        <v>0.52845113535235322</v>
      </c>
    </row>
    <row r="145" spans="1:34">
      <c r="A145" s="43" t="s">
        <v>1969</v>
      </c>
      <c r="B145" s="46">
        <v>45884</v>
      </c>
      <c r="C145" s="43">
        <f t="shared" si="2"/>
        <v>2025</v>
      </c>
      <c r="D145" s="43" t="str">
        <f>TEXT(Combined[[#This Row],[Order_Date]],"MMM")</f>
        <v>Aug</v>
      </c>
      <c r="E145" s="43" t="s">
        <v>1249</v>
      </c>
      <c r="F145" s="43" t="s">
        <v>1616</v>
      </c>
      <c r="G145" s="43" t="s">
        <v>1804</v>
      </c>
      <c r="H145" s="43">
        <v>4</v>
      </c>
      <c r="I145" s="43">
        <v>450.12</v>
      </c>
      <c r="J145" s="45">
        <v>0.28999999999999998</v>
      </c>
      <c r="K145" s="43" t="s">
        <v>1829</v>
      </c>
      <c r="L145" s="43">
        <v>1278.3407999999999</v>
      </c>
      <c r="M145" s="43" t="str">
        <f>VLOOKUP(Combined[[#This Row],[Customer_ID]],Customer[],2,FALSE)</f>
        <v>Terry Moses</v>
      </c>
      <c r="N145" s="43">
        <f>VLOOKUP(Combined[[#This Row],[Customer_ID]],Customer[],3,FALSE)</f>
        <v>51</v>
      </c>
      <c r="O145" s="43" t="str">
        <f>VLOOKUP(Combined[[#This Row],[Customer_ID]],Customer[],4,FALSE)</f>
        <v>Female</v>
      </c>
      <c r="P145" s="43" t="str">
        <f>VLOOKUP(Combined[[#This Row],[Customer_ID]],Customer[],5,FALSE)</f>
        <v>Leahmouth</v>
      </c>
      <c r="Q145" s="43" t="str">
        <f>VLOOKUP(Combined[[#This Row],[Customer_ID]],Customer[],6,FALSE)</f>
        <v>Nevada</v>
      </c>
      <c r="R145" s="43" t="str">
        <f>VLOOKUP(Combined[[#This Row],[Customer_ID]],Customer[],8,FALSE)</f>
        <v>Platinum</v>
      </c>
      <c r="S145" s="43" t="str">
        <f>VLOOKUP(Combined[[#This Row],[Product_ID]],Product[],2,FALSE)</f>
        <v>Gaming Mechanical Keyboard</v>
      </c>
      <c r="T145" s="43" t="str">
        <f>VLOOKUP(Combined[[#This Row],[Product_ID]],Product[],3,FALSE)</f>
        <v>Electronics</v>
      </c>
      <c r="U145" s="43" t="str">
        <f>VLOOKUP(Combined[[#This Row],[Product_ID]],Product[],4,FALSE)</f>
        <v>Computer</v>
      </c>
      <c r="V145" s="43" t="str">
        <f>VLOOKUP(Combined[[#This Row],[Product_ID]],Product[],5,FALSE)</f>
        <v>Lucero LLC</v>
      </c>
      <c r="W145" s="43">
        <f>VLOOKUP(Combined[[#This Row],[Product_ID]],Product[],6,FALSE)</f>
        <v>419.28</v>
      </c>
      <c r="X145" s="43">
        <f>VLOOKUP(Combined[[#This Row],[Product_ID]],Product[],7,FALSE)</f>
        <v>86</v>
      </c>
      <c r="Y145" s="43" t="str">
        <f>_xlfn.XLOOKUP(Combined[[#This Row],[Store_ID]],Store[Store_ID],Store[Store_Name])</f>
        <v>Frederick-Wright</v>
      </c>
      <c r="Z145" s="43" t="str">
        <f>_xlfn.XLOOKUP(Combined[[#This Row],[Store_ID]],Store[Store_ID],Store[Region])</f>
        <v>West</v>
      </c>
      <c r="AA145" s="43" t="str">
        <f>_xlfn.XLOOKUP(Combined[[#This Row],[Store_ID]],Store[Store_ID],Store[City])</f>
        <v>New Jimmymouth</v>
      </c>
      <c r="AB145" s="43" t="str">
        <f>_xlfn.XLOOKUP(Combined[[#This Row],[Store_ID]],Store[Store_ID],Store[Store_Type])</f>
        <v>Flagship</v>
      </c>
      <c r="AC145" s="43">
        <f>Combined[[#This Row],[Quantity]]*Combined[[#This Row],[Unit_Price]]</f>
        <v>1800.48</v>
      </c>
      <c r="AD145" s="43">
        <f>Combined[[#This Row],[Gross_Sales]]*Combined[[#This Row],[Discount]]</f>
        <v>522.13919999999996</v>
      </c>
      <c r="AE145" s="43">
        <f>Combined[[#This Row],[Quantity]]*Combined[[#This Row],[cost]]</f>
        <v>1677.12</v>
      </c>
      <c r="AF145" s="43">
        <f>Combined[[#This Row],[Total_Amount]]-Combined[[#This Row],[Total_Cost]]</f>
        <v>-398.77919999999995</v>
      </c>
      <c r="AG145" s="43" t="str">
        <f>IF(Combined[[#This Row],[Age]]&lt;=25,"18-25",IF(Combined[[#This Row],[Age]]&lt;=35,"26-35",IF(Combined[[#This Row],[Age]]&lt;=45,"36-45",IF(Combined[[#This Row],[Age]]&lt;=55,"46-55","56-64"))))</f>
        <v>46-55</v>
      </c>
      <c r="AH145" s="43">
        <f>IF(Combined[[#This Row],[Total_Amount]]=0,0,Combined[[#This Row],[Profit]]/Combined[[#This Row],[Total_Amount]])</f>
        <v>-0.31195061598597179</v>
      </c>
    </row>
    <row r="146" spans="1:34">
      <c r="A146" s="43" t="s">
        <v>1970</v>
      </c>
      <c r="B146" s="46">
        <v>45448</v>
      </c>
      <c r="C146" s="43">
        <f t="shared" si="2"/>
        <v>2024</v>
      </c>
      <c r="D146" s="43" t="str">
        <f>TEXT(Combined[[#This Row],[Order_Date]],"MMM")</f>
        <v>Jun</v>
      </c>
      <c r="E146" s="43" t="s">
        <v>1349</v>
      </c>
      <c r="F146" s="43" t="s">
        <v>1620</v>
      </c>
      <c r="G146" s="43" t="s">
        <v>1782</v>
      </c>
      <c r="H146" s="43">
        <v>3</v>
      </c>
      <c r="I146" s="43">
        <v>237.24</v>
      </c>
      <c r="J146" s="45">
        <v>0.24</v>
      </c>
      <c r="K146" s="43" t="s">
        <v>1826</v>
      </c>
      <c r="L146" s="43">
        <v>540.90719999999999</v>
      </c>
      <c r="M146" s="43" t="str">
        <f>VLOOKUP(Combined[[#This Row],[Customer_ID]],Customer[],2,FALSE)</f>
        <v>Lindsay Beasley</v>
      </c>
      <c r="N146" s="43">
        <f>VLOOKUP(Combined[[#This Row],[Customer_ID]],Customer[],3,FALSE)</f>
        <v>37</v>
      </c>
      <c r="O146" s="43" t="str">
        <f>VLOOKUP(Combined[[#This Row],[Customer_ID]],Customer[],4,FALSE)</f>
        <v>Female</v>
      </c>
      <c r="P146" s="43" t="str">
        <f>VLOOKUP(Combined[[#This Row],[Customer_ID]],Customer[],5,FALSE)</f>
        <v>Wesleyhaven</v>
      </c>
      <c r="Q146" s="43" t="str">
        <f>VLOOKUP(Combined[[#This Row],[Customer_ID]],Customer[],6,FALSE)</f>
        <v>Idaho</v>
      </c>
      <c r="R146" s="43" t="str">
        <f>VLOOKUP(Combined[[#This Row],[Customer_ID]],Customer[],8,FALSE)</f>
        <v>Silver</v>
      </c>
      <c r="S146" s="43" t="str">
        <f>VLOOKUP(Combined[[#This Row],[Product_ID]],Product[],2,FALSE)</f>
        <v>Women's Summer Dress</v>
      </c>
      <c r="T146" s="43" t="str">
        <f>VLOOKUP(Combined[[#This Row],[Product_ID]],Product[],3,FALSE)</f>
        <v>Clothing</v>
      </c>
      <c r="U146" s="43" t="str">
        <f>VLOOKUP(Combined[[#This Row],[Product_ID]],Product[],4,FALSE)</f>
        <v>Tops</v>
      </c>
      <c r="V146" s="43" t="str">
        <f>VLOOKUP(Combined[[#This Row],[Product_ID]],Product[],5,FALSE)</f>
        <v>Smith-Mills</v>
      </c>
      <c r="W146" s="43">
        <f>VLOOKUP(Combined[[#This Row],[Product_ID]],Product[],6,FALSE)</f>
        <v>223.43</v>
      </c>
      <c r="X146" s="43">
        <f>VLOOKUP(Combined[[#This Row],[Product_ID]],Product[],7,FALSE)</f>
        <v>154</v>
      </c>
      <c r="Y146" s="43" t="str">
        <f>_xlfn.XLOOKUP(Combined[[#This Row],[Store_ID]],Store[Store_ID],Store[Store_Name])</f>
        <v>Bean, Jones and Park</v>
      </c>
      <c r="Z146" s="43" t="str">
        <f>_xlfn.XLOOKUP(Combined[[#This Row],[Store_ID]],Store[Store_ID],Store[Region])</f>
        <v>West</v>
      </c>
      <c r="AA146" s="43" t="str">
        <f>_xlfn.XLOOKUP(Combined[[#This Row],[Store_ID]],Store[Store_ID],Store[City])</f>
        <v>Thompsonborough</v>
      </c>
      <c r="AB146" s="43" t="str">
        <f>_xlfn.XLOOKUP(Combined[[#This Row],[Store_ID]],Store[Store_ID],Store[Store_Type])</f>
        <v>Online</v>
      </c>
      <c r="AC146" s="43">
        <f>Combined[[#This Row],[Quantity]]*Combined[[#This Row],[Unit_Price]]</f>
        <v>711.72</v>
      </c>
      <c r="AD146" s="43">
        <f>Combined[[#This Row],[Gross_Sales]]*Combined[[#This Row],[Discount]]</f>
        <v>170.81280000000001</v>
      </c>
      <c r="AE146" s="43">
        <f>Combined[[#This Row],[Quantity]]*Combined[[#This Row],[cost]]</f>
        <v>670.29</v>
      </c>
      <c r="AF146" s="43">
        <f>Combined[[#This Row],[Total_Amount]]-Combined[[#This Row],[Total_Cost]]</f>
        <v>-129.38279999999997</v>
      </c>
      <c r="AG146" s="43" t="str">
        <f>IF(Combined[[#This Row],[Age]]&lt;=25,"18-25",IF(Combined[[#This Row],[Age]]&lt;=35,"26-35",IF(Combined[[#This Row],[Age]]&lt;=45,"36-45",IF(Combined[[#This Row],[Age]]&lt;=55,"46-55","56-64"))))</f>
        <v>36-45</v>
      </c>
      <c r="AH146" s="43">
        <f>IF(Combined[[#This Row],[Total_Amount]]=0,0,Combined[[#This Row],[Profit]]/Combined[[#This Row],[Total_Amount]])</f>
        <v>-0.2391959286177</v>
      </c>
    </row>
    <row r="147" spans="1:34">
      <c r="A147" s="43" t="s">
        <v>1971</v>
      </c>
      <c r="B147" s="46">
        <v>45522</v>
      </c>
      <c r="C147" s="43">
        <f t="shared" si="2"/>
        <v>2024</v>
      </c>
      <c r="D147" s="43" t="str">
        <f>TEXT(Combined[[#This Row],[Order_Date]],"MMM")</f>
        <v>Aug</v>
      </c>
      <c r="E147" s="43" t="s">
        <v>1417</v>
      </c>
      <c r="F147" s="43" t="s">
        <v>1656</v>
      </c>
      <c r="G147" s="43" t="s">
        <v>1801</v>
      </c>
      <c r="H147" s="43">
        <v>2</v>
      </c>
      <c r="I147" s="43">
        <v>536.84</v>
      </c>
      <c r="J147" s="45">
        <v>0.09</v>
      </c>
      <c r="K147" s="43" t="s">
        <v>1829</v>
      </c>
      <c r="L147" s="43">
        <v>977.04880000000014</v>
      </c>
      <c r="M147" s="43" t="str">
        <f>VLOOKUP(Combined[[#This Row],[Customer_ID]],Customer[],2,FALSE)</f>
        <v>John Perez</v>
      </c>
      <c r="N147" s="43">
        <f>VLOOKUP(Combined[[#This Row],[Customer_ID]],Customer[],3,FALSE)</f>
        <v>29</v>
      </c>
      <c r="O147" s="43" t="str">
        <f>VLOOKUP(Combined[[#This Row],[Customer_ID]],Customer[],4,FALSE)</f>
        <v>Female</v>
      </c>
      <c r="P147" s="43" t="str">
        <f>VLOOKUP(Combined[[#This Row],[Customer_ID]],Customer[],5,FALSE)</f>
        <v>Brandontown</v>
      </c>
      <c r="Q147" s="43" t="str">
        <f>VLOOKUP(Combined[[#This Row],[Customer_ID]],Customer[],6,FALSE)</f>
        <v>South Carolina</v>
      </c>
      <c r="R147" s="43" t="str">
        <f>VLOOKUP(Combined[[#This Row],[Customer_ID]],Customer[],8,FALSE)</f>
        <v>Gold</v>
      </c>
      <c r="S147" s="43" t="str">
        <f>VLOOKUP(Combined[[#This Row],[Product_ID]],Product[],2,FALSE)</f>
        <v>Sports Stopwatch Pro</v>
      </c>
      <c r="T147" s="43" t="str">
        <f>VLOOKUP(Combined[[#This Row],[Product_ID]],Product[],3,FALSE)</f>
        <v>Sports</v>
      </c>
      <c r="U147" s="43" t="str">
        <f>VLOOKUP(Combined[[#This Row],[Product_ID]],Product[],4,FALSE)</f>
        <v>Accessories</v>
      </c>
      <c r="V147" s="43" t="str">
        <f>VLOOKUP(Combined[[#This Row],[Product_ID]],Product[],5,FALSE)</f>
        <v>Thompson-French</v>
      </c>
      <c r="W147" s="43">
        <f>VLOOKUP(Combined[[#This Row],[Product_ID]],Product[],6,FALSE)</f>
        <v>434.84</v>
      </c>
      <c r="X147" s="43">
        <f>VLOOKUP(Combined[[#This Row],[Product_ID]],Product[],7,FALSE)</f>
        <v>185</v>
      </c>
      <c r="Y147" s="43" t="str">
        <f>_xlfn.XLOOKUP(Combined[[#This Row],[Store_ID]],Store[Store_ID],Store[Store_Name])</f>
        <v>Shelton PLC</v>
      </c>
      <c r="Z147" s="43" t="str">
        <f>_xlfn.XLOOKUP(Combined[[#This Row],[Store_ID]],Store[Store_ID],Store[Region])</f>
        <v>North</v>
      </c>
      <c r="AA147" s="43" t="str">
        <f>_xlfn.XLOOKUP(Combined[[#This Row],[Store_ID]],Store[Store_ID],Store[City])</f>
        <v>East Jenniferstad</v>
      </c>
      <c r="AB147" s="43" t="str">
        <f>_xlfn.XLOOKUP(Combined[[#This Row],[Store_ID]],Store[Store_ID],Store[Store_Type])</f>
        <v>Flagship</v>
      </c>
      <c r="AC147" s="43">
        <f>Combined[[#This Row],[Quantity]]*Combined[[#This Row],[Unit_Price]]</f>
        <v>1073.68</v>
      </c>
      <c r="AD147" s="43">
        <f>Combined[[#This Row],[Gross_Sales]]*Combined[[#This Row],[Discount]]</f>
        <v>96.631200000000007</v>
      </c>
      <c r="AE147" s="43">
        <f>Combined[[#This Row],[Quantity]]*Combined[[#This Row],[cost]]</f>
        <v>869.68</v>
      </c>
      <c r="AF147" s="43">
        <f>Combined[[#This Row],[Total_Amount]]-Combined[[#This Row],[Total_Cost]]</f>
        <v>107.36880000000019</v>
      </c>
      <c r="AG147" s="43" t="str">
        <f>IF(Combined[[#This Row],[Age]]&lt;=25,"18-25",IF(Combined[[#This Row],[Age]]&lt;=35,"26-35",IF(Combined[[#This Row],[Age]]&lt;=45,"36-45",IF(Combined[[#This Row],[Age]]&lt;=55,"46-55","56-64"))))</f>
        <v>26-35</v>
      </c>
      <c r="AH147" s="43">
        <f>IF(Combined[[#This Row],[Total_Amount]]=0,0,Combined[[#This Row],[Profit]]/Combined[[#This Row],[Total_Amount]])</f>
        <v>0.1098909286823751</v>
      </c>
    </row>
    <row r="148" spans="1:34">
      <c r="A148" s="43" t="s">
        <v>1972</v>
      </c>
      <c r="B148" s="46">
        <v>45626</v>
      </c>
      <c r="C148" s="43">
        <f t="shared" si="2"/>
        <v>2024</v>
      </c>
      <c r="D148" s="43" t="str">
        <f>TEXT(Combined[[#This Row],[Order_Date]],"MMM")</f>
        <v>Nov</v>
      </c>
      <c r="E148" s="43" t="s">
        <v>1371</v>
      </c>
      <c r="F148" s="43" t="s">
        <v>1620</v>
      </c>
      <c r="G148" s="43" t="s">
        <v>1813</v>
      </c>
      <c r="H148" s="43">
        <v>3</v>
      </c>
      <c r="I148" s="43">
        <v>584.41</v>
      </c>
      <c r="J148" s="45">
        <v>0</v>
      </c>
      <c r="K148" s="43" t="s">
        <v>1829</v>
      </c>
      <c r="L148" s="43">
        <v>1753.23</v>
      </c>
      <c r="M148" s="43" t="str">
        <f>VLOOKUP(Combined[[#This Row],[Customer_ID]],Customer[],2,FALSE)</f>
        <v>Adam Castro</v>
      </c>
      <c r="N148" s="43">
        <f>VLOOKUP(Combined[[#This Row],[Customer_ID]],Customer[],3,FALSE)</f>
        <v>51</v>
      </c>
      <c r="O148" s="43" t="str">
        <f>VLOOKUP(Combined[[#This Row],[Customer_ID]],Customer[],4,FALSE)</f>
        <v>Male</v>
      </c>
      <c r="P148" s="43" t="str">
        <f>VLOOKUP(Combined[[#This Row],[Customer_ID]],Customer[],5,FALSE)</f>
        <v>New Donnabury</v>
      </c>
      <c r="Q148" s="43" t="str">
        <f>VLOOKUP(Combined[[#This Row],[Customer_ID]],Customer[],6,FALSE)</f>
        <v>Texas</v>
      </c>
      <c r="R148" s="43" t="str">
        <f>VLOOKUP(Combined[[#This Row],[Customer_ID]],Customer[],8,FALSE)</f>
        <v>Silver</v>
      </c>
      <c r="S148" s="43" t="str">
        <f>VLOOKUP(Combined[[#This Row],[Product_ID]],Product[],2,FALSE)</f>
        <v>Women's Summer Dress</v>
      </c>
      <c r="T148" s="43" t="str">
        <f>VLOOKUP(Combined[[#This Row],[Product_ID]],Product[],3,FALSE)</f>
        <v>Clothing</v>
      </c>
      <c r="U148" s="43" t="str">
        <f>VLOOKUP(Combined[[#This Row],[Product_ID]],Product[],4,FALSE)</f>
        <v>Tops</v>
      </c>
      <c r="V148" s="43" t="str">
        <f>VLOOKUP(Combined[[#This Row],[Product_ID]],Product[],5,FALSE)</f>
        <v>Smith-Mills</v>
      </c>
      <c r="W148" s="43">
        <f>VLOOKUP(Combined[[#This Row],[Product_ID]],Product[],6,FALSE)</f>
        <v>223.43</v>
      </c>
      <c r="X148" s="43">
        <f>VLOOKUP(Combined[[#This Row],[Product_ID]],Product[],7,FALSE)</f>
        <v>154</v>
      </c>
      <c r="Y148" s="43" t="str">
        <f>_xlfn.XLOOKUP(Combined[[#This Row],[Store_ID]],Store[Store_ID],Store[Store_Name])</f>
        <v>Mann-Austin</v>
      </c>
      <c r="Z148" s="43" t="str">
        <f>_xlfn.XLOOKUP(Combined[[#This Row],[Store_ID]],Store[Store_ID],Store[Region])</f>
        <v>East</v>
      </c>
      <c r="AA148" s="43" t="str">
        <f>_xlfn.XLOOKUP(Combined[[#This Row],[Store_ID]],Store[Store_ID],Store[City])</f>
        <v>Vasquezborough</v>
      </c>
      <c r="AB148" s="43" t="str">
        <f>_xlfn.XLOOKUP(Combined[[#This Row],[Store_ID]],Store[Store_ID],Store[Store_Type])</f>
        <v>Online</v>
      </c>
      <c r="AC148" s="43">
        <f>Combined[[#This Row],[Quantity]]*Combined[[#This Row],[Unit_Price]]</f>
        <v>1753.23</v>
      </c>
      <c r="AD148" s="43">
        <f>Combined[[#This Row],[Gross_Sales]]*Combined[[#This Row],[Discount]]</f>
        <v>0</v>
      </c>
      <c r="AE148" s="43">
        <f>Combined[[#This Row],[Quantity]]*Combined[[#This Row],[cost]]</f>
        <v>670.29</v>
      </c>
      <c r="AF148" s="43">
        <f>Combined[[#This Row],[Total_Amount]]-Combined[[#This Row],[Total_Cost]]</f>
        <v>1082.94</v>
      </c>
      <c r="AG148" s="43" t="str">
        <f>IF(Combined[[#This Row],[Age]]&lt;=25,"18-25",IF(Combined[[#This Row],[Age]]&lt;=35,"26-35",IF(Combined[[#This Row],[Age]]&lt;=45,"36-45",IF(Combined[[#This Row],[Age]]&lt;=55,"46-55","56-64"))))</f>
        <v>46-55</v>
      </c>
      <c r="AH148" s="43">
        <f>IF(Combined[[#This Row],[Total_Amount]]=0,0,Combined[[#This Row],[Profit]]/Combined[[#This Row],[Total_Amount]])</f>
        <v>0.6176827911911158</v>
      </c>
    </row>
    <row r="149" spans="1:34">
      <c r="A149" s="43" t="s">
        <v>1973</v>
      </c>
      <c r="B149" s="46">
        <v>45617</v>
      </c>
      <c r="C149" s="43">
        <f t="shared" si="2"/>
        <v>2024</v>
      </c>
      <c r="D149" s="43" t="str">
        <f>TEXT(Combined[[#This Row],[Order_Date]],"MMM")</f>
        <v>Nov</v>
      </c>
      <c r="E149" s="43" t="s">
        <v>932</v>
      </c>
      <c r="F149" s="43" t="s">
        <v>1712</v>
      </c>
      <c r="G149" s="43" t="s">
        <v>1813</v>
      </c>
      <c r="H149" s="43">
        <v>1</v>
      </c>
      <c r="I149" s="43">
        <v>653.87</v>
      </c>
      <c r="J149" s="45">
        <v>0.14000000000000001</v>
      </c>
      <c r="K149" s="43" t="s">
        <v>1826</v>
      </c>
      <c r="L149" s="43">
        <v>562.32820000000004</v>
      </c>
      <c r="M149" s="43" t="str">
        <f>VLOOKUP(Combined[[#This Row],[Customer_ID]],Customer[],2,FALSE)</f>
        <v>Lisa Chandler</v>
      </c>
      <c r="N149" s="43">
        <f>VLOOKUP(Combined[[#This Row],[Customer_ID]],Customer[],3,FALSE)</f>
        <v>29</v>
      </c>
      <c r="O149" s="43" t="str">
        <f>VLOOKUP(Combined[[#This Row],[Customer_ID]],Customer[],4,FALSE)</f>
        <v>Male</v>
      </c>
      <c r="P149" s="43" t="str">
        <f>VLOOKUP(Combined[[#This Row],[Customer_ID]],Customer[],5,FALSE)</f>
        <v>Port Richard</v>
      </c>
      <c r="Q149" s="43" t="str">
        <f>VLOOKUP(Combined[[#This Row],[Customer_ID]],Customer[],6,FALSE)</f>
        <v>Montana</v>
      </c>
      <c r="R149" s="43" t="str">
        <f>VLOOKUP(Combined[[#This Row],[Customer_ID]],Customer[],8,FALSE)</f>
        <v>Platinum</v>
      </c>
      <c r="S149" s="43" t="str">
        <f>VLOOKUP(Combined[[#This Row],[Product_ID]],Product[],2,FALSE)</f>
        <v>Fitness Resistance Bands</v>
      </c>
      <c r="T149" s="43" t="str">
        <f>VLOOKUP(Combined[[#This Row],[Product_ID]],Product[],3,FALSE)</f>
        <v>Sports</v>
      </c>
      <c r="U149" s="43" t="str">
        <f>VLOOKUP(Combined[[#This Row],[Product_ID]],Product[],4,FALSE)</f>
        <v>Fitness</v>
      </c>
      <c r="V149" s="43" t="str">
        <f>VLOOKUP(Combined[[#This Row],[Product_ID]],Product[],5,FALSE)</f>
        <v>Reese-Watson</v>
      </c>
      <c r="W149" s="43">
        <f>VLOOKUP(Combined[[#This Row],[Product_ID]],Product[],6,FALSE)</f>
        <v>152.91999999999999</v>
      </c>
      <c r="X149" s="43">
        <f>VLOOKUP(Combined[[#This Row],[Product_ID]],Product[],7,FALSE)</f>
        <v>281</v>
      </c>
      <c r="Y149" s="43" t="str">
        <f>_xlfn.XLOOKUP(Combined[[#This Row],[Store_ID]],Store[Store_ID],Store[Store_Name])</f>
        <v>Mann-Austin</v>
      </c>
      <c r="Z149" s="43" t="str">
        <f>_xlfn.XLOOKUP(Combined[[#This Row],[Store_ID]],Store[Store_ID],Store[Region])</f>
        <v>East</v>
      </c>
      <c r="AA149" s="43" t="str">
        <f>_xlfn.XLOOKUP(Combined[[#This Row],[Store_ID]],Store[Store_ID],Store[City])</f>
        <v>Vasquezborough</v>
      </c>
      <c r="AB149" s="43" t="str">
        <f>_xlfn.XLOOKUP(Combined[[#This Row],[Store_ID]],Store[Store_ID],Store[Store_Type])</f>
        <v>Online</v>
      </c>
      <c r="AC149" s="43">
        <f>Combined[[#This Row],[Quantity]]*Combined[[#This Row],[Unit_Price]]</f>
        <v>653.87</v>
      </c>
      <c r="AD149" s="43">
        <f>Combined[[#This Row],[Gross_Sales]]*Combined[[#This Row],[Discount]]</f>
        <v>91.541800000000009</v>
      </c>
      <c r="AE149" s="43">
        <f>Combined[[#This Row],[Quantity]]*Combined[[#This Row],[cost]]</f>
        <v>152.91999999999999</v>
      </c>
      <c r="AF149" s="43">
        <f>Combined[[#This Row],[Total_Amount]]-Combined[[#This Row],[Total_Cost]]</f>
        <v>409.40820000000008</v>
      </c>
      <c r="AG149" s="43" t="str">
        <f>IF(Combined[[#This Row],[Age]]&lt;=25,"18-25",IF(Combined[[#This Row],[Age]]&lt;=35,"26-35",IF(Combined[[#This Row],[Age]]&lt;=45,"36-45",IF(Combined[[#This Row],[Age]]&lt;=55,"46-55","56-64"))))</f>
        <v>26-35</v>
      </c>
      <c r="AH149" s="43">
        <f>IF(Combined[[#This Row],[Total_Amount]]=0,0,Combined[[#This Row],[Profit]]/Combined[[#This Row],[Total_Amount]])</f>
        <v>0.72805916544822058</v>
      </c>
    </row>
    <row r="150" spans="1:34">
      <c r="A150" s="43" t="s">
        <v>1974</v>
      </c>
      <c r="B150" s="46">
        <v>45878</v>
      </c>
      <c r="C150" s="43">
        <f t="shared" si="2"/>
        <v>2025</v>
      </c>
      <c r="D150" s="43" t="str">
        <f>TEXT(Combined[[#This Row],[Order_Date]],"MMM")</f>
        <v>Aug</v>
      </c>
      <c r="E150" s="43" t="s">
        <v>1516</v>
      </c>
      <c r="F150" s="43" t="s">
        <v>1722</v>
      </c>
      <c r="G150" s="43" t="s">
        <v>1752</v>
      </c>
      <c r="H150" s="43">
        <v>1</v>
      </c>
      <c r="I150" s="43">
        <v>652.03</v>
      </c>
      <c r="J150" s="45">
        <v>0.27</v>
      </c>
      <c r="K150" s="43" t="s">
        <v>1824</v>
      </c>
      <c r="L150" s="43">
        <v>475.9819</v>
      </c>
      <c r="M150" s="43" t="str">
        <f>VLOOKUP(Combined[[#This Row],[Customer_ID]],Customer[],2,FALSE)</f>
        <v>Amanda Powell</v>
      </c>
      <c r="N150" s="43">
        <f>VLOOKUP(Combined[[#This Row],[Customer_ID]],Customer[],3,FALSE)</f>
        <v>28</v>
      </c>
      <c r="O150" s="43" t="str">
        <f>VLOOKUP(Combined[[#This Row],[Customer_ID]],Customer[],4,FALSE)</f>
        <v>Male</v>
      </c>
      <c r="P150" s="43" t="str">
        <f>VLOOKUP(Combined[[#This Row],[Customer_ID]],Customer[],5,FALSE)</f>
        <v>South William</v>
      </c>
      <c r="Q150" s="43" t="str">
        <f>VLOOKUP(Combined[[#This Row],[Customer_ID]],Customer[],6,FALSE)</f>
        <v>Alabama</v>
      </c>
      <c r="R150" s="43" t="str">
        <f>VLOOKUP(Combined[[#This Row],[Customer_ID]],Customer[],8,FALSE)</f>
        <v>Silver</v>
      </c>
      <c r="S150" s="43" t="str">
        <f>VLOOKUP(Combined[[#This Row],[Product_ID]],Product[],2,FALSE)</f>
        <v>LED Bedside Lamp</v>
      </c>
      <c r="T150" s="43" t="str">
        <f>VLOOKUP(Combined[[#This Row],[Product_ID]],Product[],3,FALSE)</f>
        <v>Home</v>
      </c>
      <c r="U150" s="43" t="str">
        <f>VLOOKUP(Combined[[#This Row],[Product_ID]],Product[],4,FALSE)</f>
        <v>Lighting</v>
      </c>
      <c r="V150" s="43" t="str">
        <f>VLOOKUP(Combined[[#This Row],[Product_ID]],Product[],5,FALSE)</f>
        <v>Aguilar, Horton and Lewis</v>
      </c>
      <c r="W150" s="43">
        <f>VLOOKUP(Combined[[#This Row],[Product_ID]],Product[],6,FALSE)</f>
        <v>371.38</v>
      </c>
      <c r="X150" s="43">
        <f>VLOOKUP(Combined[[#This Row],[Product_ID]],Product[],7,FALSE)</f>
        <v>220</v>
      </c>
      <c r="Y150" s="43" t="str">
        <f>_xlfn.XLOOKUP(Combined[[#This Row],[Store_ID]],Store[Store_ID],Store[Store_Name])</f>
        <v>Rivera-Warner</v>
      </c>
      <c r="Z150" s="43" t="str">
        <f>_xlfn.XLOOKUP(Combined[[#This Row],[Store_ID]],Store[Store_ID],Store[Region])</f>
        <v>East</v>
      </c>
      <c r="AA150" s="43" t="str">
        <f>_xlfn.XLOOKUP(Combined[[#This Row],[Store_ID]],Store[Store_ID],Store[City])</f>
        <v>Washingtonfurt</v>
      </c>
      <c r="AB150" s="43" t="str">
        <f>_xlfn.XLOOKUP(Combined[[#This Row],[Store_ID]],Store[Store_ID],Store[Store_Type])</f>
        <v>Flagship</v>
      </c>
      <c r="AC150" s="43">
        <f>Combined[[#This Row],[Quantity]]*Combined[[#This Row],[Unit_Price]]</f>
        <v>652.03</v>
      </c>
      <c r="AD150" s="43">
        <f>Combined[[#This Row],[Gross_Sales]]*Combined[[#This Row],[Discount]]</f>
        <v>176.04810000000001</v>
      </c>
      <c r="AE150" s="43">
        <f>Combined[[#This Row],[Quantity]]*Combined[[#This Row],[cost]]</f>
        <v>371.38</v>
      </c>
      <c r="AF150" s="43">
        <f>Combined[[#This Row],[Total_Amount]]-Combined[[#This Row],[Total_Cost]]</f>
        <v>104.6019</v>
      </c>
      <c r="AG150" s="43" t="str">
        <f>IF(Combined[[#This Row],[Age]]&lt;=25,"18-25",IF(Combined[[#This Row],[Age]]&lt;=35,"26-35",IF(Combined[[#This Row],[Age]]&lt;=45,"36-45",IF(Combined[[#This Row],[Age]]&lt;=55,"46-55","56-64"))))</f>
        <v>26-35</v>
      </c>
      <c r="AH150" s="43">
        <f>IF(Combined[[#This Row],[Total_Amount]]=0,0,Combined[[#This Row],[Profit]]/Combined[[#This Row],[Total_Amount]])</f>
        <v>0.21976024718586989</v>
      </c>
    </row>
    <row r="151" spans="1:34">
      <c r="A151" s="43" t="s">
        <v>1975</v>
      </c>
      <c r="B151" s="46">
        <v>45502</v>
      </c>
      <c r="C151" s="43">
        <f t="shared" si="2"/>
        <v>2024</v>
      </c>
      <c r="D151" s="43" t="str">
        <f>TEXT(Combined[[#This Row],[Order_Date]],"MMM")</f>
        <v>Jul</v>
      </c>
      <c r="E151" s="43" t="s">
        <v>335</v>
      </c>
      <c r="F151" s="43" t="s">
        <v>1555</v>
      </c>
      <c r="G151" s="43" t="s">
        <v>1794</v>
      </c>
      <c r="H151" s="43">
        <v>3</v>
      </c>
      <c r="I151" s="43">
        <v>513.36</v>
      </c>
      <c r="J151" s="45">
        <v>7.0000000000000007E-2</v>
      </c>
      <c r="K151" s="43" t="s">
        <v>1829</v>
      </c>
      <c r="L151" s="43">
        <v>1432.2744</v>
      </c>
      <c r="M151" s="43" t="str">
        <f>VLOOKUP(Combined[[#This Row],[Customer_ID]],Customer[],2,FALSE)</f>
        <v>Christy Vasquez</v>
      </c>
      <c r="N151" s="43">
        <f>VLOOKUP(Combined[[#This Row],[Customer_ID]],Customer[],3,FALSE)</f>
        <v>28</v>
      </c>
      <c r="O151" s="43" t="str">
        <f>VLOOKUP(Combined[[#This Row],[Customer_ID]],Customer[],4,FALSE)</f>
        <v>Female</v>
      </c>
      <c r="P151" s="43" t="str">
        <f>VLOOKUP(Combined[[#This Row],[Customer_ID]],Customer[],5,FALSE)</f>
        <v>Port Travisstad</v>
      </c>
      <c r="Q151" s="43" t="str">
        <f>VLOOKUP(Combined[[#This Row],[Customer_ID]],Customer[],6,FALSE)</f>
        <v>South Carolina</v>
      </c>
      <c r="R151" s="43" t="str">
        <f>VLOOKUP(Combined[[#This Row],[Customer_ID]],Customer[],8,FALSE)</f>
        <v>Gold</v>
      </c>
      <c r="S151" s="43" t="str">
        <f>VLOOKUP(Combined[[#This Row],[Product_ID]],Product[],2,FALSE)</f>
        <v>Men's Leather Belt</v>
      </c>
      <c r="T151" s="43" t="str">
        <f>VLOOKUP(Combined[[#This Row],[Product_ID]],Product[],3,FALSE)</f>
        <v>Clothing</v>
      </c>
      <c r="U151" s="43" t="str">
        <f>VLOOKUP(Combined[[#This Row],[Product_ID]],Product[],4,FALSE)</f>
        <v>Accessories</v>
      </c>
      <c r="V151" s="43" t="str">
        <f>VLOOKUP(Combined[[#This Row],[Product_ID]],Product[],5,FALSE)</f>
        <v>Baldwin, Garza and Gonzalez</v>
      </c>
      <c r="W151" s="43">
        <f>VLOOKUP(Combined[[#This Row],[Product_ID]],Product[],6,FALSE)</f>
        <v>261</v>
      </c>
      <c r="X151" s="43">
        <f>VLOOKUP(Combined[[#This Row],[Product_ID]],Product[],7,FALSE)</f>
        <v>59</v>
      </c>
      <c r="Y151" s="43" t="str">
        <f>_xlfn.XLOOKUP(Combined[[#This Row],[Store_ID]],Store[Store_ID],Store[Store_Name])</f>
        <v>Thomas, Bridges and Harris</v>
      </c>
      <c r="Z151" s="43" t="str">
        <f>_xlfn.XLOOKUP(Combined[[#This Row],[Store_ID]],Store[Store_ID],Store[Region])</f>
        <v>North</v>
      </c>
      <c r="AA151" s="43" t="str">
        <f>_xlfn.XLOOKUP(Combined[[#This Row],[Store_ID]],Store[Store_ID],Store[City])</f>
        <v>Sabrinatown</v>
      </c>
      <c r="AB151" s="43" t="str">
        <f>_xlfn.XLOOKUP(Combined[[#This Row],[Store_ID]],Store[Store_ID],Store[Store_Type])</f>
        <v>Online</v>
      </c>
      <c r="AC151" s="43">
        <f>Combined[[#This Row],[Quantity]]*Combined[[#This Row],[Unit_Price]]</f>
        <v>1540.08</v>
      </c>
      <c r="AD151" s="43">
        <f>Combined[[#This Row],[Gross_Sales]]*Combined[[#This Row],[Discount]]</f>
        <v>107.8056</v>
      </c>
      <c r="AE151" s="43">
        <f>Combined[[#This Row],[Quantity]]*Combined[[#This Row],[cost]]</f>
        <v>783</v>
      </c>
      <c r="AF151" s="43">
        <f>Combined[[#This Row],[Total_Amount]]-Combined[[#This Row],[Total_Cost]]</f>
        <v>649.27440000000001</v>
      </c>
      <c r="AG151" s="43" t="str">
        <f>IF(Combined[[#This Row],[Age]]&lt;=25,"18-25",IF(Combined[[#This Row],[Age]]&lt;=35,"26-35",IF(Combined[[#This Row],[Age]]&lt;=45,"36-45",IF(Combined[[#This Row],[Age]]&lt;=55,"46-55","56-64"))))</f>
        <v>26-35</v>
      </c>
      <c r="AH151" s="43">
        <f>IF(Combined[[#This Row],[Total_Amount]]=0,0,Combined[[#This Row],[Profit]]/Combined[[#This Row],[Total_Amount]])</f>
        <v>0.45331704595152994</v>
      </c>
    </row>
    <row r="152" spans="1:34">
      <c r="A152" s="43" t="s">
        <v>1976</v>
      </c>
      <c r="B152" s="46">
        <v>45433</v>
      </c>
      <c r="C152" s="43">
        <f t="shared" si="2"/>
        <v>2024</v>
      </c>
      <c r="D152" s="43" t="str">
        <f>TEXT(Combined[[#This Row],[Order_Date]],"MMM")</f>
        <v>May</v>
      </c>
      <c r="E152" s="43" t="s">
        <v>251</v>
      </c>
      <c r="F152" s="43" t="s">
        <v>1652</v>
      </c>
      <c r="G152" s="43" t="s">
        <v>1773</v>
      </c>
      <c r="H152" s="43">
        <v>4</v>
      </c>
      <c r="I152" s="43">
        <v>355.64</v>
      </c>
      <c r="J152" s="45">
        <v>0.16</v>
      </c>
      <c r="K152" s="43" t="s">
        <v>1829</v>
      </c>
      <c r="L152" s="43">
        <v>1194.9503999999999</v>
      </c>
      <c r="M152" s="43" t="str">
        <f>VLOOKUP(Combined[[#This Row],[Customer_ID]],Customer[],2,FALSE)</f>
        <v>Mr. Mark Beasley</v>
      </c>
      <c r="N152" s="43">
        <f>VLOOKUP(Combined[[#This Row],[Customer_ID]],Customer[],3,FALSE)</f>
        <v>24</v>
      </c>
      <c r="O152" s="43" t="str">
        <f>VLOOKUP(Combined[[#This Row],[Customer_ID]],Customer[],4,FALSE)</f>
        <v>Female</v>
      </c>
      <c r="P152" s="43" t="str">
        <f>VLOOKUP(Combined[[#This Row],[Customer_ID]],Customer[],5,FALSE)</f>
        <v>West Johnchester</v>
      </c>
      <c r="Q152" s="43" t="str">
        <f>VLOOKUP(Combined[[#This Row],[Customer_ID]],Customer[],6,FALSE)</f>
        <v>Indiana</v>
      </c>
      <c r="R152" s="43" t="str">
        <f>VLOOKUP(Combined[[#This Row],[Customer_ID]],Customer[],8,FALSE)</f>
        <v>Silver</v>
      </c>
      <c r="S152" s="43" t="str">
        <f>VLOOKUP(Combined[[#This Row],[Product_ID]],Product[],2,FALSE)</f>
        <v>Rugby Ball</v>
      </c>
      <c r="T152" s="43" t="str">
        <f>VLOOKUP(Combined[[#This Row],[Product_ID]],Product[],3,FALSE)</f>
        <v>Sports</v>
      </c>
      <c r="U152" s="43" t="str">
        <f>VLOOKUP(Combined[[#This Row],[Product_ID]],Product[],4,FALSE)</f>
        <v>Team Sports</v>
      </c>
      <c r="V152" s="43" t="str">
        <f>VLOOKUP(Combined[[#This Row],[Product_ID]],Product[],5,FALSE)</f>
        <v>Harris Inc</v>
      </c>
      <c r="W152" s="43">
        <f>VLOOKUP(Combined[[#This Row],[Product_ID]],Product[],6,FALSE)</f>
        <v>212.26</v>
      </c>
      <c r="X152" s="43">
        <f>VLOOKUP(Combined[[#This Row],[Product_ID]],Product[],7,FALSE)</f>
        <v>82</v>
      </c>
      <c r="Y152" s="43" t="str">
        <f>_xlfn.XLOOKUP(Combined[[#This Row],[Store_ID]],Store[Store_ID],Store[Store_Name])</f>
        <v>Gray Ltd</v>
      </c>
      <c r="Z152" s="43" t="str">
        <f>_xlfn.XLOOKUP(Combined[[#This Row],[Store_ID]],Store[Store_ID],Store[Region])</f>
        <v>North</v>
      </c>
      <c r="AA152" s="43" t="str">
        <f>_xlfn.XLOOKUP(Combined[[#This Row],[Store_ID]],Store[Store_ID],Store[City])</f>
        <v>New Michaelchester</v>
      </c>
      <c r="AB152" s="43" t="str">
        <f>_xlfn.XLOOKUP(Combined[[#This Row],[Store_ID]],Store[Store_ID],Store[Store_Type])</f>
        <v>Outlet</v>
      </c>
      <c r="AC152" s="43">
        <f>Combined[[#This Row],[Quantity]]*Combined[[#This Row],[Unit_Price]]</f>
        <v>1422.56</v>
      </c>
      <c r="AD152" s="43">
        <f>Combined[[#This Row],[Gross_Sales]]*Combined[[#This Row],[Discount]]</f>
        <v>227.6096</v>
      </c>
      <c r="AE152" s="43">
        <f>Combined[[#This Row],[Quantity]]*Combined[[#This Row],[cost]]</f>
        <v>849.04</v>
      </c>
      <c r="AF152" s="43">
        <f>Combined[[#This Row],[Total_Amount]]-Combined[[#This Row],[Total_Cost]]</f>
        <v>345.91039999999998</v>
      </c>
      <c r="AG152" s="43" t="str">
        <f>IF(Combined[[#This Row],[Age]]&lt;=25,"18-25",IF(Combined[[#This Row],[Age]]&lt;=35,"26-35",IF(Combined[[#This Row],[Age]]&lt;=45,"36-45",IF(Combined[[#This Row],[Age]]&lt;=55,"46-55","56-64"))))</f>
        <v>18-25</v>
      </c>
      <c r="AH152" s="43">
        <f>IF(Combined[[#This Row],[Total_Amount]]=0,0,Combined[[#This Row],[Profit]]/Combined[[#This Row],[Total_Amount]])</f>
        <v>0.28947678497785345</v>
      </c>
    </row>
    <row r="153" spans="1:34">
      <c r="A153" s="43" t="s">
        <v>1977</v>
      </c>
      <c r="B153" s="46">
        <v>45594</v>
      </c>
      <c r="C153" s="43">
        <f t="shared" si="2"/>
        <v>2024</v>
      </c>
      <c r="D153" s="43" t="str">
        <f>TEXT(Combined[[#This Row],[Order_Date]],"MMM")</f>
        <v>Oct</v>
      </c>
      <c r="E153" s="43" t="s">
        <v>97</v>
      </c>
      <c r="F153" s="43" t="s">
        <v>1574</v>
      </c>
      <c r="G153" s="43" t="s">
        <v>1782</v>
      </c>
      <c r="H153" s="43">
        <v>4</v>
      </c>
      <c r="I153" s="43">
        <v>535.4</v>
      </c>
      <c r="J153" s="45">
        <v>0.26</v>
      </c>
      <c r="K153" s="43" t="s">
        <v>1826</v>
      </c>
      <c r="L153" s="43">
        <v>1584.7840000000001</v>
      </c>
      <c r="M153" s="43" t="str">
        <f>VLOOKUP(Combined[[#This Row],[Customer_ID]],Customer[],2,FALSE)</f>
        <v>Paul Fox</v>
      </c>
      <c r="N153" s="43">
        <f>VLOOKUP(Combined[[#This Row],[Customer_ID]],Customer[],3,FALSE)</f>
        <v>33</v>
      </c>
      <c r="O153" s="43" t="str">
        <f>VLOOKUP(Combined[[#This Row],[Customer_ID]],Customer[],4,FALSE)</f>
        <v>Female</v>
      </c>
      <c r="P153" s="43" t="str">
        <f>VLOOKUP(Combined[[#This Row],[Customer_ID]],Customer[],5,FALSE)</f>
        <v>Michaelton</v>
      </c>
      <c r="Q153" s="43" t="str">
        <f>VLOOKUP(Combined[[#This Row],[Customer_ID]],Customer[],6,FALSE)</f>
        <v>Hawaii</v>
      </c>
      <c r="R153" s="43" t="str">
        <f>VLOOKUP(Combined[[#This Row],[Customer_ID]],Customer[],8,FALSE)</f>
        <v>Silver</v>
      </c>
      <c r="S153" s="43" t="str">
        <f>VLOOKUP(Combined[[#This Row],[Product_ID]],Product[],2,FALSE)</f>
        <v>USB-C Fast Charger</v>
      </c>
      <c r="T153" s="43" t="str">
        <f>VLOOKUP(Combined[[#This Row],[Product_ID]],Product[],3,FALSE)</f>
        <v>Electronics</v>
      </c>
      <c r="U153" s="43" t="str">
        <f>VLOOKUP(Combined[[#This Row],[Product_ID]],Product[],4,FALSE)</f>
        <v>Accessories</v>
      </c>
      <c r="V153" s="43" t="str">
        <f>VLOOKUP(Combined[[#This Row],[Product_ID]],Product[],5,FALSE)</f>
        <v>Dawson-Perkins</v>
      </c>
      <c r="W153" s="43">
        <f>VLOOKUP(Combined[[#This Row],[Product_ID]],Product[],6,FALSE)</f>
        <v>242.23</v>
      </c>
      <c r="X153" s="43">
        <f>VLOOKUP(Combined[[#This Row],[Product_ID]],Product[],7,FALSE)</f>
        <v>453</v>
      </c>
      <c r="Y153" s="43" t="str">
        <f>_xlfn.XLOOKUP(Combined[[#This Row],[Store_ID]],Store[Store_ID],Store[Store_Name])</f>
        <v>Bean, Jones and Park</v>
      </c>
      <c r="Z153" s="43" t="str">
        <f>_xlfn.XLOOKUP(Combined[[#This Row],[Store_ID]],Store[Store_ID],Store[Region])</f>
        <v>West</v>
      </c>
      <c r="AA153" s="43" t="str">
        <f>_xlfn.XLOOKUP(Combined[[#This Row],[Store_ID]],Store[Store_ID],Store[City])</f>
        <v>Thompsonborough</v>
      </c>
      <c r="AB153" s="43" t="str">
        <f>_xlfn.XLOOKUP(Combined[[#This Row],[Store_ID]],Store[Store_ID],Store[Store_Type])</f>
        <v>Online</v>
      </c>
      <c r="AC153" s="43">
        <f>Combined[[#This Row],[Quantity]]*Combined[[#This Row],[Unit_Price]]</f>
        <v>2141.6</v>
      </c>
      <c r="AD153" s="43">
        <f>Combined[[#This Row],[Gross_Sales]]*Combined[[#This Row],[Discount]]</f>
        <v>556.81600000000003</v>
      </c>
      <c r="AE153" s="43">
        <f>Combined[[#This Row],[Quantity]]*Combined[[#This Row],[cost]]</f>
        <v>968.92</v>
      </c>
      <c r="AF153" s="43">
        <f>Combined[[#This Row],[Total_Amount]]-Combined[[#This Row],[Total_Cost]]</f>
        <v>615.86400000000015</v>
      </c>
      <c r="AG153" s="43" t="str">
        <f>IF(Combined[[#This Row],[Age]]&lt;=25,"18-25",IF(Combined[[#This Row],[Age]]&lt;=35,"26-35",IF(Combined[[#This Row],[Age]]&lt;=45,"36-45",IF(Combined[[#This Row],[Age]]&lt;=55,"46-55","56-64"))))</f>
        <v>26-35</v>
      </c>
      <c r="AH153" s="43">
        <f>IF(Combined[[#This Row],[Total_Amount]]=0,0,Combined[[#This Row],[Profit]]/Combined[[#This Row],[Total_Amount]])</f>
        <v>0.38861068763945122</v>
      </c>
    </row>
    <row r="154" spans="1:34">
      <c r="A154" s="43" t="s">
        <v>1978</v>
      </c>
      <c r="B154" s="46">
        <v>45798</v>
      </c>
      <c r="C154" s="43">
        <f t="shared" si="2"/>
        <v>2025</v>
      </c>
      <c r="D154" s="43" t="str">
        <f>TEXT(Combined[[#This Row],[Order_Date]],"MMM")</f>
        <v>May</v>
      </c>
      <c r="E154" s="43" t="s">
        <v>779</v>
      </c>
      <c r="F154" s="43" t="s">
        <v>1686</v>
      </c>
      <c r="G154" s="43" t="s">
        <v>1813</v>
      </c>
      <c r="H154" s="43">
        <v>2</v>
      </c>
      <c r="I154" s="43">
        <v>108.74</v>
      </c>
      <c r="J154" s="45">
        <v>0.11</v>
      </c>
      <c r="K154" s="43" t="s">
        <v>1826</v>
      </c>
      <c r="L154" s="43">
        <v>193.55719999999999</v>
      </c>
      <c r="M154" s="43" t="str">
        <f>VLOOKUP(Combined[[#This Row],[Customer_ID]],Customer[],2,FALSE)</f>
        <v>Brian Hammond</v>
      </c>
      <c r="N154" s="43">
        <f>VLOOKUP(Combined[[#This Row],[Customer_ID]],Customer[],3,FALSE)</f>
        <v>56</v>
      </c>
      <c r="O154" s="43" t="str">
        <f>VLOOKUP(Combined[[#This Row],[Customer_ID]],Customer[],4,FALSE)</f>
        <v>Female</v>
      </c>
      <c r="P154" s="43" t="str">
        <f>VLOOKUP(Combined[[#This Row],[Customer_ID]],Customer[],5,FALSE)</f>
        <v>North Nicholas</v>
      </c>
      <c r="Q154" s="43" t="str">
        <f>VLOOKUP(Combined[[#This Row],[Customer_ID]],Customer[],6,FALSE)</f>
        <v>Texas</v>
      </c>
      <c r="R154" s="43" t="str">
        <f>VLOOKUP(Combined[[#This Row],[Customer_ID]],Customer[],8,FALSE)</f>
        <v>Gold</v>
      </c>
      <c r="S154" s="43" t="str">
        <f>VLOOKUP(Combined[[#This Row],[Product_ID]],Product[],2,FALSE)</f>
        <v>Men's Sports Shorts</v>
      </c>
      <c r="T154" s="43" t="str">
        <f>VLOOKUP(Combined[[#This Row],[Product_ID]],Product[],3,FALSE)</f>
        <v>Clothing</v>
      </c>
      <c r="U154" s="43" t="str">
        <f>VLOOKUP(Combined[[#This Row],[Product_ID]],Product[],4,FALSE)</f>
        <v>Bottoms</v>
      </c>
      <c r="V154" s="43" t="str">
        <f>VLOOKUP(Combined[[#This Row],[Product_ID]],Product[],5,FALSE)</f>
        <v>Fitzpatrick Ltd</v>
      </c>
      <c r="W154" s="43">
        <f>VLOOKUP(Combined[[#This Row],[Product_ID]],Product[],6,FALSE)</f>
        <v>218.22</v>
      </c>
      <c r="X154" s="43">
        <f>VLOOKUP(Combined[[#This Row],[Product_ID]],Product[],7,FALSE)</f>
        <v>224</v>
      </c>
      <c r="Y154" s="43" t="str">
        <f>_xlfn.XLOOKUP(Combined[[#This Row],[Store_ID]],Store[Store_ID],Store[Store_Name])</f>
        <v>Mann-Austin</v>
      </c>
      <c r="Z154" s="43" t="str">
        <f>_xlfn.XLOOKUP(Combined[[#This Row],[Store_ID]],Store[Store_ID],Store[Region])</f>
        <v>East</v>
      </c>
      <c r="AA154" s="43" t="str">
        <f>_xlfn.XLOOKUP(Combined[[#This Row],[Store_ID]],Store[Store_ID],Store[City])</f>
        <v>Vasquezborough</v>
      </c>
      <c r="AB154" s="43" t="str">
        <f>_xlfn.XLOOKUP(Combined[[#This Row],[Store_ID]],Store[Store_ID],Store[Store_Type])</f>
        <v>Online</v>
      </c>
      <c r="AC154" s="43">
        <f>Combined[[#This Row],[Quantity]]*Combined[[#This Row],[Unit_Price]]</f>
        <v>217.48</v>
      </c>
      <c r="AD154" s="43">
        <f>Combined[[#This Row],[Gross_Sales]]*Combined[[#This Row],[Discount]]</f>
        <v>23.922799999999999</v>
      </c>
      <c r="AE154" s="43">
        <f>Combined[[#This Row],[Quantity]]*Combined[[#This Row],[cost]]</f>
        <v>436.44</v>
      </c>
      <c r="AF154" s="43">
        <f>Combined[[#This Row],[Total_Amount]]-Combined[[#This Row],[Total_Cost]]</f>
        <v>-242.8828</v>
      </c>
      <c r="AG154" s="43" t="str">
        <f>IF(Combined[[#This Row],[Age]]&lt;=25,"18-25",IF(Combined[[#This Row],[Age]]&lt;=35,"26-35",IF(Combined[[#This Row],[Age]]&lt;=45,"36-45",IF(Combined[[#This Row],[Age]]&lt;=55,"46-55","56-64"))))</f>
        <v>56-64</v>
      </c>
      <c r="AH154" s="43">
        <f>IF(Combined[[#This Row],[Total_Amount]]=0,0,Combined[[#This Row],[Profit]]/Combined[[#This Row],[Total_Amount]])</f>
        <v>-1.2548373297402526</v>
      </c>
    </row>
    <row r="155" spans="1:34">
      <c r="A155" s="43" t="s">
        <v>1979</v>
      </c>
      <c r="B155" s="46">
        <v>45579</v>
      </c>
      <c r="C155" s="43">
        <f t="shared" si="2"/>
        <v>2024</v>
      </c>
      <c r="D155" s="43" t="str">
        <f>TEXT(Combined[[#This Row],[Order_Date]],"MMM")</f>
        <v>Oct</v>
      </c>
      <c r="E155" s="43" t="s">
        <v>990</v>
      </c>
      <c r="F155" s="43" t="s">
        <v>1570</v>
      </c>
      <c r="G155" s="43" t="s">
        <v>1813</v>
      </c>
      <c r="H155" s="43">
        <v>3</v>
      </c>
      <c r="I155" s="43">
        <v>591.98</v>
      </c>
      <c r="J155" s="45">
        <v>0.16</v>
      </c>
      <c r="K155" s="43" t="s">
        <v>1824</v>
      </c>
      <c r="L155" s="43">
        <v>1491.7896000000001</v>
      </c>
      <c r="M155" s="43" t="str">
        <f>VLOOKUP(Combined[[#This Row],[Customer_ID]],Customer[],2,FALSE)</f>
        <v>Elizabeth Johnson</v>
      </c>
      <c r="N155" s="43">
        <f>VLOOKUP(Combined[[#This Row],[Customer_ID]],Customer[],3,FALSE)</f>
        <v>53</v>
      </c>
      <c r="O155" s="43" t="str">
        <f>VLOOKUP(Combined[[#This Row],[Customer_ID]],Customer[],4,FALSE)</f>
        <v>Female</v>
      </c>
      <c r="P155" s="43" t="str">
        <f>VLOOKUP(Combined[[#This Row],[Customer_ID]],Customer[],5,FALSE)</f>
        <v>Anitaland</v>
      </c>
      <c r="Q155" s="43" t="str">
        <f>VLOOKUP(Combined[[#This Row],[Customer_ID]],Customer[],6,FALSE)</f>
        <v>Washington</v>
      </c>
      <c r="R155" s="43" t="str">
        <f>VLOOKUP(Combined[[#This Row],[Customer_ID]],Customer[],8,FALSE)</f>
        <v>Silver</v>
      </c>
      <c r="S155" s="43" t="str">
        <f>VLOOKUP(Combined[[#This Row],[Product_ID]],Product[],2,FALSE)</f>
        <v>HD Smart TV Stick</v>
      </c>
      <c r="T155" s="43" t="str">
        <f>VLOOKUP(Combined[[#This Row],[Product_ID]],Product[],3,FALSE)</f>
        <v>Electronics</v>
      </c>
      <c r="U155" s="43" t="str">
        <f>VLOOKUP(Combined[[#This Row],[Product_ID]],Product[],4,FALSE)</f>
        <v>Accessories</v>
      </c>
      <c r="V155" s="43" t="str">
        <f>VLOOKUP(Combined[[#This Row],[Product_ID]],Product[],5,FALSE)</f>
        <v>Gibson, Hobbs and Weaver</v>
      </c>
      <c r="W155" s="43">
        <f>VLOOKUP(Combined[[#This Row],[Product_ID]],Product[],6,FALSE)</f>
        <v>449.4</v>
      </c>
      <c r="X155" s="43">
        <f>VLOOKUP(Combined[[#This Row],[Product_ID]],Product[],7,FALSE)</f>
        <v>338</v>
      </c>
      <c r="Y155" s="43" t="str">
        <f>_xlfn.XLOOKUP(Combined[[#This Row],[Store_ID]],Store[Store_ID],Store[Store_Name])</f>
        <v>Mann-Austin</v>
      </c>
      <c r="Z155" s="43" t="str">
        <f>_xlfn.XLOOKUP(Combined[[#This Row],[Store_ID]],Store[Store_ID],Store[Region])</f>
        <v>East</v>
      </c>
      <c r="AA155" s="43" t="str">
        <f>_xlfn.XLOOKUP(Combined[[#This Row],[Store_ID]],Store[Store_ID],Store[City])</f>
        <v>Vasquezborough</v>
      </c>
      <c r="AB155" s="43" t="str">
        <f>_xlfn.XLOOKUP(Combined[[#This Row],[Store_ID]],Store[Store_ID],Store[Store_Type])</f>
        <v>Online</v>
      </c>
      <c r="AC155" s="43">
        <f>Combined[[#This Row],[Quantity]]*Combined[[#This Row],[Unit_Price]]</f>
        <v>1775.94</v>
      </c>
      <c r="AD155" s="43">
        <f>Combined[[#This Row],[Gross_Sales]]*Combined[[#This Row],[Discount]]</f>
        <v>284.15039999999999</v>
      </c>
      <c r="AE155" s="43">
        <f>Combined[[#This Row],[Quantity]]*Combined[[#This Row],[cost]]</f>
        <v>1348.1999999999998</v>
      </c>
      <c r="AF155" s="43">
        <f>Combined[[#This Row],[Total_Amount]]-Combined[[#This Row],[Total_Cost]]</f>
        <v>143.58960000000025</v>
      </c>
      <c r="AG155" s="43" t="str">
        <f>IF(Combined[[#This Row],[Age]]&lt;=25,"18-25",IF(Combined[[#This Row],[Age]]&lt;=35,"26-35",IF(Combined[[#This Row],[Age]]&lt;=45,"36-45",IF(Combined[[#This Row],[Age]]&lt;=55,"46-55","56-64"))))</f>
        <v>46-55</v>
      </c>
      <c r="AH155" s="43">
        <f>IF(Combined[[#This Row],[Total_Amount]]=0,0,Combined[[#This Row],[Profit]]/Combined[[#This Row],[Total_Amount]])</f>
        <v>9.6253251799047423E-2</v>
      </c>
    </row>
    <row r="156" spans="1:34">
      <c r="A156" s="43" t="s">
        <v>1980</v>
      </c>
      <c r="B156" s="46">
        <v>45613</v>
      </c>
      <c r="C156" s="43">
        <f t="shared" si="2"/>
        <v>2024</v>
      </c>
      <c r="D156" s="43" t="str">
        <f>TEXT(Combined[[#This Row],[Order_Date]],"MMM")</f>
        <v>Nov</v>
      </c>
      <c r="E156" s="43" t="s">
        <v>1260</v>
      </c>
      <c r="F156" s="43" t="s">
        <v>1644</v>
      </c>
      <c r="G156" s="43" t="s">
        <v>1761</v>
      </c>
      <c r="H156" s="43">
        <v>1</v>
      </c>
      <c r="I156" s="43">
        <v>345.06</v>
      </c>
      <c r="J156" s="45">
        <v>0.13</v>
      </c>
      <c r="K156" s="43" t="s">
        <v>1829</v>
      </c>
      <c r="L156" s="43">
        <v>300.2022</v>
      </c>
      <c r="M156" s="43" t="str">
        <f>VLOOKUP(Combined[[#This Row],[Customer_ID]],Customer[],2,FALSE)</f>
        <v>Eric Wolfe</v>
      </c>
      <c r="N156" s="43">
        <f>VLOOKUP(Combined[[#This Row],[Customer_ID]],Customer[],3,FALSE)</f>
        <v>18</v>
      </c>
      <c r="O156" s="43" t="str">
        <f>VLOOKUP(Combined[[#This Row],[Customer_ID]],Customer[],4,FALSE)</f>
        <v>Female</v>
      </c>
      <c r="P156" s="43" t="str">
        <f>VLOOKUP(Combined[[#This Row],[Customer_ID]],Customer[],5,FALSE)</f>
        <v>Garciaview</v>
      </c>
      <c r="Q156" s="43" t="str">
        <f>VLOOKUP(Combined[[#This Row],[Customer_ID]],Customer[],6,FALSE)</f>
        <v>Louisiana</v>
      </c>
      <c r="R156" s="43" t="str">
        <f>VLOOKUP(Combined[[#This Row],[Customer_ID]],Customer[],8,FALSE)</f>
        <v>Gold</v>
      </c>
      <c r="S156" s="43" t="str">
        <f>VLOOKUP(Combined[[#This Row],[Product_ID]],Product[],2,FALSE)</f>
        <v>Car Dashboard Phone Holder</v>
      </c>
      <c r="T156" s="43" t="str">
        <f>VLOOKUP(Combined[[#This Row],[Product_ID]],Product[],3,FALSE)</f>
        <v>Electronics</v>
      </c>
      <c r="U156" s="43" t="str">
        <f>VLOOKUP(Combined[[#This Row],[Product_ID]],Product[],4,FALSE)</f>
        <v>Accessories</v>
      </c>
      <c r="V156" s="43" t="str">
        <f>VLOOKUP(Combined[[#This Row],[Product_ID]],Product[],5,FALSE)</f>
        <v>Byrd, Stewart and Valdez</v>
      </c>
      <c r="W156" s="43">
        <f>VLOOKUP(Combined[[#This Row],[Product_ID]],Product[],6,FALSE)</f>
        <v>177.98</v>
      </c>
      <c r="X156" s="43">
        <f>VLOOKUP(Combined[[#This Row],[Product_ID]],Product[],7,FALSE)</f>
        <v>103</v>
      </c>
      <c r="Y156" s="43" t="str">
        <f>_xlfn.XLOOKUP(Combined[[#This Row],[Store_ID]],Store[Store_ID],Store[Store_Name])</f>
        <v>Black-Horn</v>
      </c>
      <c r="Z156" s="43" t="str">
        <f>_xlfn.XLOOKUP(Combined[[#This Row],[Store_ID]],Store[Store_ID],Store[Region])</f>
        <v>South</v>
      </c>
      <c r="AA156" s="43" t="str">
        <f>_xlfn.XLOOKUP(Combined[[#This Row],[Store_ID]],Store[Store_ID],Store[City])</f>
        <v>North Nancyview</v>
      </c>
      <c r="AB156" s="43" t="str">
        <f>_xlfn.XLOOKUP(Combined[[#This Row],[Store_ID]],Store[Store_ID],Store[Store_Type])</f>
        <v>Outlet</v>
      </c>
      <c r="AC156" s="43">
        <f>Combined[[#This Row],[Quantity]]*Combined[[#This Row],[Unit_Price]]</f>
        <v>345.06</v>
      </c>
      <c r="AD156" s="43">
        <f>Combined[[#This Row],[Gross_Sales]]*Combined[[#This Row],[Discount]]</f>
        <v>44.857800000000005</v>
      </c>
      <c r="AE156" s="43">
        <f>Combined[[#This Row],[Quantity]]*Combined[[#This Row],[cost]]</f>
        <v>177.98</v>
      </c>
      <c r="AF156" s="43">
        <f>Combined[[#This Row],[Total_Amount]]-Combined[[#This Row],[Total_Cost]]</f>
        <v>122.22220000000002</v>
      </c>
      <c r="AG156" s="43" t="str">
        <f>IF(Combined[[#This Row],[Age]]&lt;=25,"18-25",IF(Combined[[#This Row],[Age]]&lt;=35,"26-35",IF(Combined[[#This Row],[Age]]&lt;=45,"36-45",IF(Combined[[#This Row],[Age]]&lt;=55,"46-55","56-64"))))</f>
        <v>18-25</v>
      </c>
      <c r="AH156" s="43">
        <f>IF(Combined[[#This Row],[Total_Amount]]=0,0,Combined[[#This Row],[Profit]]/Combined[[#This Row],[Total_Amount]])</f>
        <v>0.40713292574138371</v>
      </c>
    </row>
    <row r="157" spans="1:34">
      <c r="A157" s="43" t="s">
        <v>1981</v>
      </c>
      <c r="B157" s="46">
        <v>45745</v>
      </c>
      <c r="C157" s="43">
        <f t="shared" si="2"/>
        <v>2025</v>
      </c>
      <c r="D157" s="43" t="str">
        <f>TEXT(Combined[[#This Row],[Order_Date]],"MMM")</f>
        <v>Mar</v>
      </c>
      <c r="E157" s="43" t="s">
        <v>969</v>
      </c>
      <c r="F157" s="43" t="s">
        <v>1734</v>
      </c>
      <c r="G157" s="43" t="s">
        <v>1794</v>
      </c>
      <c r="H157" s="43">
        <v>4</v>
      </c>
      <c r="I157" s="43">
        <v>986.41</v>
      </c>
      <c r="J157" s="45">
        <v>0.22</v>
      </c>
      <c r="K157" s="43" t="s">
        <v>1824</v>
      </c>
      <c r="L157" s="43">
        <v>3077.5992000000001</v>
      </c>
      <c r="M157" s="43" t="str">
        <f>VLOOKUP(Combined[[#This Row],[Customer_ID]],Customer[],2,FALSE)</f>
        <v>Brandy Thompson</v>
      </c>
      <c r="N157" s="43">
        <f>VLOOKUP(Combined[[#This Row],[Customer_ID]],Customer[],3,FALSE)</f>
        <v>56</v>
      </c>
      <c r="O157" s="43" t="str">
        <f>VLOOKUP(Combined[[#This Row],[Customer_ID]],Customer[],4,FALSE)</f>
        <v>Female</v>
      </c>
      <c r="P157" s="43" t="str">
        <f>VLOOKUP(Combined[[#This Row],[Customer_ID]],Customer[],5,FALSE)</f>
        <v>West Patriciaview</v>
      </c>
      <c r="Q157" s="43" t="str">
        <f>VLOOKUP(Combined[[#This Row],[Customer_ID]],Customer[],6,FALSE)</f>
        <v>Alabama</v>
      </c>
      <c r="R157" s="43" t="str">
        <f>VLOOKUP(Combined[[#This Row],[Customer_ID]],Customer[],8,FALSE)</f>
        <v>Bronze</v>
      </c>
      <c r="S157" s="43" t="str">
        <f>VLOOKUP(Combined[[#This Row],[Product_ID]],Product[],2,FALSE)</f>
        <v>USB-C Laptop Charger</v>
      </c>
      <c r="T157" s="43" t="str">
        <f>VLOOKUP(Combined[[#This Row],[Product_ID]],Product[],3,FALSE)</f>
        <v>Electronics</v>
      </c>
      <c r="U157" s="43" t="str">
        <f>VLOOKUP(Combined[[#This Row],[Product_ID]],Product[],4,FALSE)</f>
        <v>Computer</v>
      </c>
      <c r="V157" s="43" t="str">
        <f>VLOOKUP(Combined[[#This Row],[Product_ID]],Product[],5,FALSE)</f>
        <v>Martin LLC</v>
      </c>
      <c r="W157" s="43">
        <f>VLOOKUP(Combined[[#This Row],[Product_ID]],Product[],6,FALSE)</f>
        <v>377.52</v>
      </c>
      <c r="X157" s="43">
        <f>VLOOKUP(Combined[[#This Row],[Product_ID]],Product[],7,FALSE)</f>
        <v>485</v>
      </c>
      <c r="Y157" s="43" t="str">
        <f>_xlfn.XLOOKUP(Combined[[#This Row],[Store_ID]],Store[Store_ID],Store[Store_Name])</f>
        <v>Thomas, Bridges and Harris</v>
      </c>
      <c r="Z157" s="43" t="str">
        <f>_xlfn.XLOOKUP(Combined[[#This Row],[Store_ID]],Store[Store_ID],Store[Region])</f>
        <v>North</v>
      </c>
      <c r="AA157" s="43" t="str">
        <f>_xlfn.XLOOKUP(Combined[[#This Row],[Store_ID]],Store[Store_ID],Store[City])</f>
        <v>Sabrinatown</v>
      </c>
      <c r="AB157" s="43" t="str">
        <f>_xlfn.XLOOKUP(Combined[[#This Row],[Store_ID]],Store[Store_ID],Store[Store_Type])</f>
        <v>Online</v>
      </c>
      <c r="AC157" s="43">
        <f>Combined[[#This Row],[Quantity]]*Combined[[#This Row],[Unit_Price]]</f>
        <v>3945.64</v>
      </c>
      <c r="AD157" s="43">
        <f>Combined[[#This Row],[Gross_Sales]]*Combined[[#This Row],[Discount]]</f>
        <v>868.04079999999999</v>
      </c>
      <c r="AE157" s="43">
        <f>Combined[[#This Row],[Quantity]]*Combined[[#This Row],[cost]]</f>
        <v>1510.08</v>
      </c>
      <c r="AF157" s="43">
        <f>Combined[[#This Row],[Total_Amount]]-Combined[[#This Row],[Total_Cost]]</f>
        <v>1567.5192000000002</v>
      </c>
      <c r="AG157" s="43" t="str">
        <f>IF(Combined[[#This Row],[Age]]&lt;=25,"18-25",IF(Combined[[#This Row],[Age]]&lt;=35,"26-35",IF(Combined[[#This Row],[Age]]&lt;=45,"36-45",IF(Combined[[#This Row],[Age]]&lt;=55,"46-55","56-64"))))</f>
        <v>56-64</v>
      </c>
      <c r="AH157" s="43">
        <f>IF(Combined[[#This Row],[Total_Amount]]=0,0,Combined[[#This Row],[Profit]]/Combined[[#This Row],[Total_Amount]])</f>
        <v>0.50933181942599937</v>
      </c>
    </row>
    <row r="158" spans="1:34">
      <c r="A158" s="43" t="s">
        <v>1982</v>
      </c>
      <c r="B158" s="46">
        <v>45494</v>
      </c>
      <c r="C158" s="43">
        <f t="shared" si="2"/>
        <v>2024</v>
      </c>
      <c r="D158" s="43" t="str">
        <f>TEXT(Combined[[#This Row],[Order_Date]],"MMM")</f>
        <v>Jul</v>
      </c>
      <c r="E158" s="43" t="s">
        <v>1005</v>
      </c>
      <c r="F158" s="43" t="s">
        <v>1646</v>
      </c>
      <c r="G158" s="43" t="s">
        <v>1752</v>
      </c>
      <c r="H158" s="43">
        <v>2</v>
      </c>
      <c r="I158" s="43">
        <v>921.52</v>
      </c>
      <c r="J158" s="45">
        <v>0</v>
      </c>
      <c r="K158" s="43" t="s">
        <v>1826</v>
      </c>
      <c r="L158" s="43">
        <v>1843.04</v>
      </c>
      <c r="M158" s="43" t="str">
        <f>VLOOKUP(Combined[[#This Row],[Customer_ID]],Customer[],2,FALSE)</f>
        <v>Casey Simpson</v>
      </c>
      <c r="N158" s="43">
        <f>VLOOKUP(Combined[[#This Row],[Customer_ID]],Customer[],3,FALSE)</f>
        <v>54</v>
      </c>
      <c r="O158" s="43" t="str">
        <f>VLOOKUP(Combined[[#This Row],[Customer_ID]],Customer[],4,FALSE)</f>
        <v>Male</v>
      </c>
      <c r="P158" s="43" t="str">
        <f>VLOOKUP(Combined[[#This Row],[Customer_ID]],Customer[],5,FALSE)</f>
        <v>West Mathewside</v>
      </c>
      <c r="Q158" s="43" t="str">
        <f>VLOOKUP(Combined[[#This Row],[Customer_ID]],Customer[],6,FALSE)</f>
        <v>Mississippi</v>
      </c>
      <c r="R158" s="43" t="str">
        <f>VLOOKUP(Combined[[#This Row],[Customer_ID]],Customer[],8,FALSE)</f>
        <v>Platinum</v>
      </c>
      <c r="S158" s="43" t="str">
        <f>VLOOKUP(Combined[[#This Row],[Product_ID]],Product[],2,FALSE)</f>
        <v>Men's Roll-On Perfume</v>
      </c>
      <c r="T158" s="43" t="str">
        <f>VLOOKUP(Combined[[#This Row],[Product_ID]],Product[],3,FALSE)</f>
        <v>Beauty</v>
      </c>
      <c r="U158" s="43" t="str">
        <f>VLOOKUP(Combined[[#This Row],[Product_ID]],Product[],4,FALSE)</f>
        <v>Fragrance</v>
      </c>
      <c r="V158" s="43" t="str">
        <f>VLOOKUP(Combined[[#This Row],[Product_ID]],Product[],5,FALSE)</f>
        <v>Sullivan and Sons</v>
      </c>
      <c r="W158" s="43">
        <f>VLOOKUP(Combined[[#This Row],[Product_ID]],Product[],6,FALSE)</f>
        <v>43.29</v>
      </c>
      <c r="X158" s="43">
        <f>VLOOKUP(Combined[[#This Row],[Product_ID]],Product[],7,FALSE)</f>
        <v>267</v>
      </c>
      <c r="Y158" s="43" t="str">
        <f>_xlfn.XLOOKUP(Combined[[#This Row],[Store_ID]],Store[Store_ID],Store[Store_Name])</f>
        <v>Rivera-Warner</v>
      </c>
      <c r="Z158" s="43" t="str">
        <f>_xlfn.XLOOKUP(Combined[[#This Row],[Store_ID]],Store[Store_ID],Store[Region])</f>
        <v>East</v>
      </c>
      <c r="AA158" s="43" t="str">
        <f>_xlfn.XLOOKUP(Combined[[#This Row],[Store_ID]],Store[Store_ID],Store[City])</f>
        <v>Washingtonfurt</v>
      </c>
      <c r="AB158" s="43" t="str">
        <f>_xlfn.XLOOKUP(Combined[[#This Row],[Store_ID]],Store[Store_ID],Store[Store_Type])</f>
        <v>Flagship</v>
      </c>
      <c r="AC158" s="43">
        <f>Combined[[#This Row],[Quantity]]*Combined[[#This Row],[Unit_Price]]</f>
        <v>1843.04</v>
      </c>
      <c r="AD158" s="43">
        <f>Combined[[#This Row],[Gross_Sales]]*Combined[[#This Row],[Discount]]</f>
        <v>0</v>
      </c>
      <c r="AE158" s="43">
        <f>Combined[[#This Row],[Quantity]]*Combined[[#This Row],[cost]]</f>
        <v>86.58</v>
      </c>
      <c r="AF158" s="43">
        <f>Combined[[#This Row],[Total_Amount]]-Combined[[#This Row],[Total_Cost]]</f>
        <v>1756.46</v>
      </c>
      <c r="AG158" s="43" t="str">
        <f>IF(Combined[[#This Row],[Age]]&lt;=25,"18-25",IF(Combined[[#This Row],[Age]]&lt;=35,"26-35",IF(Combined[[#This Row],[Age]]&lt;=45,"36-45",IF(Combined[[#This Row],[Age]]&lt;=55,"46-55","56-64"))))</f>
        <v>46-55</v>
      </c>
      <c r="AH158" s="43">
        <f>IF(Combined[[#This Row],[Total_Amount]]=0,0,Combined[[#This Row],[Profit]]/Combined[[#This Row],[Total_Amount]])</f>
        <v>0.95302326590849906</v>
      </c>
    </row>
    <row r="159" spans="1:34">
      <c r="A159" s="43" t="s">
        <v>1983</v>
      </c>
      <c r="B159" s="46">
        <v>45883</v>
      </c>
      <c r="C159" s="43">
        <f t="shared" si="2"/>
        <v>2025</v>
      </c>
      <c r="D159" s="43" t="str">
        <f>TEXT(Combined[[#This Row],[Order_Date]],"MMM")</f>
        <v>Aug</v>
      </c>
      <c r="E159" s="43" t="s">
        <v>347</v>
      </c>
      <c r="F159" s="43" t="s">
        <v>1658</v>
      </c>
      <c r="G159" s="43" t="s">
        <v>1773</v>
      </c>
      <c r="H159" s="43">
        <v>1</v>
      </c>
      <c r="I159" s="43">
        <v>83.1</v>
      </c>
      <c r="J159" s="45">
        <v>0.04</v>
      </c>
      <c r="K159" s="43" t="s">
        <v>1826</v>
      </c>
      <c r="L159" s="43">
        <v>79.775999999999996</v>
      </c>
      <c r="M159" s="43" t="str">
        <f>VLOOKUP(Combined[[#This Row],[Customer_ID]],Customer[],2,FALSE)</f>
        <v>David Cobb</v>
      </c>
      <c r="N159" s="43">
        <f>VLOOKUP(Combined[[#This Row],[Customer_ID]],Customer[],3,FALSE)</f>
        <v>36</v>
      </c>
      <c r="O159" s="43" t="str">
        <f>VLOOKUP(Combined[[#This Row],[Customer_ID]],Customer[],4,FALSE)</f>
        <v>Male</v>
      </c>
      <c r="P159" s="43" t="str">
        <f>VLOOKUP(Combined[[#This Row],[Customer_ID]],Customer[],5,FALSE)</f>
        <v>Lake Thomas</v>
      </c>
      <c r="Q159" s="43" t="str">
        <f>VLOOKUP(Combined[[#This Row],[Customer_ID]],Customer[],6,FALSE)</f>
        <v>South Dakota</v>
      </c>
      <c r="R159" s="43" t="str">
        <f>VLOOKUP(Combined[[#This Row],[Customer_ID]],Customer[],8,FALSE)</f>
        <v>Silver</v>
      </c>
      <c r="S159" s="43" t="str">
        <f>VLOOKUP(Combined[[#This Row],[Product_ID]],Product[],2,FALSE)</f>
        <v>Ceramic Plant Pot</v>
      </c>
      <c r="T159" s="43" t="str">
        <f>VLOOKUP(Combined[[#This Row],[Product_ID]],Product[],3,FALSE)</f>
        <v>Home</v>
      </c>
      <c r="U159" s="43" t="str">
        <f>VLOOKUP(Combined[[#This Row],[Product_ID]],Product[],4,FALSE)</f>
        <v>Decor</v>
      </c>
      <c r="V159" s="43" t="str">
        <f>VLOOKUP(Combined[[#This Row],[Product_ID]],Product[],5,FALSE)</f>
        <v>Hatfield, Baird and Torres</v>
      </c>
      <c r="W159" s="43">
        <f>VLOOKUP(Combined[[#This Row],[Product_ID]],Product[],6,FALSE)</f>
        <v>81.75</v>
      </c>
      <c r="X159" s="43">
        <f>VLOOKUP(Combined[[#This Row],[Product_ID]],Product[],7,FALSE)</f>
        <v>331.3</v>
      </c>
      <c r="Y159" s="43" t="str">
        <f>_xlfn.XLOOKUP(Combined[[#This Row],[Store_ID]],Store[Store_ID],Store[Store_Name])</f>
        <v>Gray Ltd</v>
      </c>
      <c r="Z159" s="43" t="str">
        <f>_xlfn.XLOOKUP(Combined[[#This Row],[Store_ID]],Store[Store_ID],Store[Region])</f>
        <v>North</v>
      </c>
      <c r="AA159" s="43" t="str">
        <f>_xlfn.XLOOKUP(Combined[[#This Row],[Store_ID]],Store[Store_ID],Store[City])</f>
        <v>New Michaelchester</v>
      </c>
      <c r="AB159" s="43" t="str">
        <f>_xlfn.XLOOKUP(Combined[[#This Row],[Store_ID]],Store[Store_ID],Store[Store_Type])</f>
        <v>Outlet</v>
      </c>
      <c r="AC159" s="43">
        <f>Combined[[#This Row],[Quantity]]*Combined[[#This Row],[Unit_Price]]</f>
        <v>83.1</v>
      </c>
      <c r="AD159" s="43">
        <f>Combined[[#This Row],[Gross_Sales]]*Combined[[#This Row],[Discount]]</f>
        <v>3.3239999999999998</v>
      </c>
      <c r="AE159" s="43">
        <f>Combined[[#This Row],[Quantity]]*Combined[[#This Row],[cost]]</f>
        <v>81.75</v>
      </c>
      <c r="AF159" s="43">
        <f>Combined[[#This Row],[Total_Amount]]-Combined[[#This Row],[Total_Cost]]</f>
        <v>-1.9740000000000038</v>
      </c>
      <c r="AG159" s="43" t="str">
        <f>IF(Combined[[#This Row],[Age]]&lt;=25,"18-25",IF(Combined[[#This Row],[Age]]&lt;=35,"26-35",IF(Combined[[#This Row],[Age]]&lt;=45,"36-45",IF(Combined[[#This Row],[Age]]&lt;=55,"46-55","56-64"))))</f>
        <v>36-45</v>
      </c>
      <c r="AH159" s="43">
        <f>IF(Combined[[#This Row],[Total_Amount]]=0,0,Combined[[#This Row],[Profit]]/Combined[[#This Row],[Total_Amount]])</f>
        <v>-2.4744283995186571E-2</v>
      </c>
    </row>
    <row r="160" spans="1:34">
      <c r="A160" s="43" t="s">
        <v>1984</v>
      </c>
      <c r="B160" s="46">
        <v>45601</v>
      </c>
      <c r="C160" s="43">
        <f t="shared" si="2"/>
        <v>2024</v>
      </c>
      <c r="D160" s="43" t="str">
        <f>TEXT(Combined[[#This Row],[Order_Date]],"MMM")</f>
        <v>Nov</v>
      </c>
      <c r="E160" s="43" t="s">
        <v>1154</v>
      </c>
      <c r="F160" s="43" t="s">
        <v>1604</v>
      </c>
      <c r="G160" s="43" t="s">
        <v>1792</v>
      </c>
      <c r="H160" s="43">
        <v>2</v>
      </c>
      <c r="I160" s="43">
        <v>60.98</v>
      </c>
      <c r="J160" s="45">
        <v>0.23</v>
      </c>
      <c r="K160" s="43" t="s">
        <v>1826</v>
      </c>
      <c r="L160" s="43">
        <v>93.909199999999998</v>
      </c>
      <c r="M160" s="43" t="str">
        <f>VLOOKUP(Combined[[#This Row],[Customer_ID]],Customer[],2,FALSE)</f>
        <v>Gregory Allen</v>
      </c>
      <c r="N160" s="43">
        <f>VLOOKUP(Combined[[#This Row],[Customer_ID]],Customer[],3,FALSE)</f>
        <v>20</v>
      </c>
      <c r="O160" s="43" t="str">
        <f>VLOOKUP(Combined[[#This Row],[Customer_ID]],Customer[],4,FALSE)</f>
        <v>Female</v>
      </c>
      <c r="P160" s="43" t="str">
        <f>VLOOKUP(Combined[[#This Row],[Customer_ID]],Customer[],5,FALSE)</f>
        <v>West Bruce</v>
      </c>
      <c r="Q160" s="43" t="str">
        <f>VLOOKUP(Combined[[#This Row],[Customer_ID]],Customer[],6,FALSE)</f>
        <v>Vermont</v>
      </c>
      <c r="R160" s="43" t="str">
        <f>VLOOKUP(Combined[[#This Row],[Customer_ID]],Customer[],8,FALSE)</f>
        <v>Platinum</v>
      </c>
      <c r="S160" s="43" t="str">
        <f>VLOOKUP(Combined[[#This Row],[Product_ID]],Product[],2,FALSE)</f>
        <v>Sports Stopwatch Timer</v>
      </c>
      <c r="T160" s="43" t="str">
        <f>VLOOKUP(Combined[[#This Row],[Product_ID]],Product[],3,FALSE)</f>
        <v>Sports</v>
      </c>
      <c r="U160" s="43" t="str">
        <f>VLOOKUP(Combined[[#This Row],[Product_ID]],Product[],4,FALSE)</f>
        <v>Accessories</v>
      </c>
      <c r="V160" s="43" t="str">
        <f>VLOOKUP(Combined[[#This Row],[Product_ID]],Product[],5,FALSE)</f>
        <v>Burns-Hansen</v>
      </c>
      <c r="W160" s="43">
        <f>VLOOKUP(Combined[[#This Row],[Product_ID]],Product[],6,FALSE)</f>
        <v>38.76</v>
      </c>
      <c r="X160" s="43">
        <f>VLOOKUP(Combined[[#This Row],[Product_ID]],Product[],7,FALSE)</f>
        <v>137</v>
      </c>
      <c r="Y160" s="43" t="str">
        <f>_xlfn.XLOOKUP(Combined[[#This Row],[Store_ID]],Store[Store_ID],Store[Store_Name])</f>
        <v>Aguirre-Keller</v>
      </c>
      <c r="Z160" s="43" t="str">
        <f>_xlfn.XLOOKUP(Combined[[#This Row],[Store_ID]],Store[Store_ID],Store[Region])</f>
        <v>South</v>
      </c>
      <c r="AA160" s="43" t="str">
        <f>_xlfn.XLOOKUP(Combined[[#This Row],[Store_ID]],Store[Store_ID],Store[City])</f>
        <v>Lake Michael</v>
      </c>
      <c r="AB160" s="43" t="str">
        <f>_xlfn.XLOOKUP(Combined[[#This Row],[Store_ID]],Store[Store_ID],Store[Store_Type])</f>
        <v>Online</v>
      </c>
      <c r="AC160" s="43">
        <f>Combined[[#This Row],[Quantity]]*Combined[[#This Row],[Unit_Price]]</f>
        <v>121.96</v>
      </c>
      <c r="AD160" s="43">
        <f>Combined[[#This Row],[Gross_Sales]]*Combined[[#This Row],[Discount]]</f>
        <v>28.050799999999999</v>
      </c>
      <c r="AE160" s="43">
        <f>Combined[[#This Row],[Quantity]]*Combined[[#This Row],[cost]]</f>
        <v>77.52</v>
      </c>
      <c r="AF160" s="43">
        <f>Combined[[#This Row],[Total_Amount]]-Combined[[#This Row],[Total_Cost]]</f>
        <v>16.389200000000002</v>
      </c>
      <c r="AG160" s="43" t="str">
        <f>IF(Combined[[#This Row],[Age]]&lt;=25,"18-25",IF(Combined[[#This Row],[Age]]&lt;=35,"26-35",IF(Combined[[#This Row],[Age]]&lt;=45,"36-45",IF(Combined[[#This Row],[Age]]&lt;=55,"46-55","56-64"))))</f>
        <v>18-25</v>
      </c>
      <c r="AH160" s="43">
        <f>IF(Combined[[#This Row],[Total_Amount]]=0,0,Combined[[#This Row],[Profit]]/Combined[[#This Row],[Total_Amount]])</f>
        <v>0.17452177209474687</v>
      </c>
    </row>
    <row r="161" spans="1:34">
      <c r="A161" s="43" t="s">
        <v>1985</v>
      </c>
      <c r="B161" s="46">
        <v>45454</v>
      </c>
      <c r="C161" s="43">
        <f t="shared" si="2"/>
        <v>2024</v>
      </c>
      <c r="D161" s="43" t="str">
        <f>TEXT(Combined[[#This Row],[Order_Date]],"MMM")</f>
        <v>Jun</v>
      </c>
      <c r="E161" s="43" t="s">
        <v>1229</v>
      </c>
      <c r="F161" s="43" t="s">
        <v>1726</v>
      </c>
      <c r="G161" s="43" t="s">
        <v>1804</v>
      </c>
      <c r="H161" s="43">
        <v>2</v>
      </c>
      <c r="I161" s="43">
        <v>122.23</v>
      </c>
      <c r="J161" s="45">
        <v>0.21</v>
      </c>
      <c r="K161" s="43" t="s">
        <v>1829</v>
      </c>
      <c r="L161" s="43">
        <v>193.1234</v>
      </c>
      <c r="M161" s="43" t="str">
        <f>VLOOKUP(Combined[[#This Row],[Customer_ID]],Customer[],2,FALSE)</f>
        <v>Alejandro Evans</v>
      </c>
      <c r="N161" s="43">
        <f>VLOOKUP(Combined[[#This Row],[Customer_ID]],Customer[],3,FALSE)</f>
        <v>43</v>
      </c>
      <c r="O161" s="43" t="str">
        <f>VLOOKUP(Combined[[#This Row],[Customer_ID]],Customer[],4,FALSE)</f>
        <v>Female</v>
      </c>
      <c r="P161" s="43" t="str">
        <f>VLOOKUP(Combined[[#This Row],[Customer_ID]],Customer[],5,FALSE)</f>
        <v>Cannonberg</v>
      </c>
      <c r="Q161" s="43" t="str">
        <f>VLOOKUP(Combined[[#This Row],[Customer_ID]],Customer[],6,FALSE)</f>
        <v>Connecticut</v>
      </c>
      <c r="R161" s="43" t="str">
        <f>VLOOKUP(Combined[[#This Row],[Customer_ID]],Customer[],8,FALSE)</f>
        <v>Bronze</v>
      </c>
      <c r="S161" s="43" t="str">
        <f>VLOOKUP(Combined[[#This Row],[Product_ID]],Product[],2,FALSE)</f>
        <v>Face Foundation Kit</v>
      </c>
      <c r="T161" s="43" t="str">
        <f>VLOOKUP(Combined[[#This Row],[Product_ID]],Product[],3,FALSE)</f>
        <v>Beauty</v>
      </c>
      <c r="U161" s="43" t="str">
        <f>VLOOKUP(Combined[[#This Row],[Product_ID]],Product[],4,FALSE)</f>
        <v>Makeup</v>
      </c>
      <c r="V161" s="43" t="str">
        <f>VLOOKUP(Combined[[#This Row],[Product_ID]],Product[],5,FALSE)</f>
        <v>Taylor-Elliott</v>
      </c>
      <c r="W161" s="43">
        <f>VLOOKUP(Combined[[#This Row],[Product_ID]],Product[],6,FALSE)</f>
        <v>183.04</v>
      </c>
      <c r="X161" s="43">
        <f>VLOOKUP(Combined[[#This Row],[Product_ID]],Product[],7,FALSE)</f>
        <v>457</v>
      </c>
      <c r="Y161" s="43" t="str">
        <f>_xlfn.XLOOKUP(Combined[[#This Row],[Store_ID]],Store[Store_ID],Store[Store_Name])</f>
        <v>Frederick-Wright</v>
      </c>
      <c r="Z161" s="43" t="str">
        <f>_xlfn.XLOOKUP(Combined[[#This Row],[Store_ID]],Store[Store_ID],Store[Region])</f>
        <v>West</v>
      </c>
      <c r="AA161" s="43" t="str">
        <f>_xlfn.XLOOKUP(Combined[[#This Row],[Store_ID]],Store[Store_ID],Store[City])</f>
        <v>New Jimmymouth</v>
      </c>
      <c r="AB161" s="43" t="str">
        <f>_xlfn.XLOOKUP(Combined[[#This Row],[Store_ID]],Store[Store_ID],Store[Store_Type])</f>
        <v>Flagship</v>
      </c>
      <c r="AC161" s="43">
        <f>Combined[[#This Row],[Quantity]]*Combined[[#This Row],[Unit_Price]]</f>
        <v>244.46</v>
      </c>
      <c r="AD161" s="43">
        <f>Combined[[#This Row],[Gross_Sales]]*Combined[[#This Row],[Discount]]</f>
        <v>51.336599999999997</v>
      </c>
      <c r="AE161" s="43">
        <f>Combined[[#This Row],[Quantity]]*Combined[[#This Row],[cost]]</f>
        <v>366.08</v>
      </c>
      <c r="AF161" s="43">
        <f>Combined[[#This Row],[Total_Amount]]-Combined[[#This Row],[Total_Cost]]</f>
        <v>-172.95659999999998</v>
      </c>
      <c r="AG161" s="43" t="str">
        <f>IF(Combined[[#This Row],[Age]]&lt;=25,"18-25",IF(Combined[[#This Row],[Age]]&lt;=35,"26-35",IF(Combined[[#This Row],[Age]]&lt;=45,"36-45",IF(Combined[[#This Row],[Age]]&lt;=55,"46-55","56-64"))))</f>
        <v>36-45</v>
      </c>
      <c r="AH161" s="43">
        <f>IF(Combined[[#This Row],[Total_Amount]]=0,0,Combined[[#This Row],[Profit]]/Combined[[#This Row],[Total_Amount]])</f>
        <v>-0.8955755749950548</v>
      </c>
    </row>
    <row r="162" spans="1:34">
      <c r="A162" s="43" t="s">
        <v>1986</v>
      </c>
      <c r="B162" s="46">
        <v>45918</v>
      </c>
      <c r="C162" s="43">
        <f t="shared" si="2"/>
        <v>2025</v>
      </c>
      <c r="D162" s="43" t="str">
        <f>TEXT(Combined[[#This Row],[Order_Date]],"MMM")</f>
        <v>Sep</v>
      </c>
      <c r="E162" s="43" t="s">
        <v>89</v>
      </c>
      <c r="F162" s="43" t="s">
        <v>1688</v>
      </c>
      <c r="G162" s="43" t="s">
        <v>1810</v>
      </c>
      <c r="H162" s="43">
        <v>2</v>
      </c>
      <c r="I162" s="43">
        <v>623.38</v>
      </c>
      <c r="J162" s="45">
        <v>0.13</v>
      </c>
      <c r="K162" s="43" t="s">
        <v>1824</v>
      </c>
      <c r="L162" s="43">
        <v>1084.6812</v>
      </c>
      <c r="M162" s="43" t="str">
        <f>VLOOKUP(Combined[[#This Row],[Customer_ID]],Customer[],2,FALSE)</f>
        <v>Bridget Allen</v>
      </c>
      <c r="N162" s="43">
        <f>VLOOKUP(Combined[[#This Row],[Customer_ID]],Customer[],3,FALSE)</f>
        <v>59</v>
      </c>
      <c r="O162" s="43" t="str">
        <f>VLOOKUP(Combined[[#This Row],[Customer_ID]],Customer[],4,FALSE)</f>
        <v>Male</v>
      </c>
      <c r="P162" s="43" t="str">
        <f>VLOOKUP(Combined[[#This Row],[Customer_ID]],Customer[],5,FALSE)</f>
        <v>Lake Shaneburgh</v>
      </c>
      <c r="Q162" s="43" t="str">
        <f>VLOOKUP(Combined[[#This Row],[Customer_ID]],Customer[],6,FALSE)</f>
        <v>Delaware</v>
      </c>
      <c r="R162" s="43" t="str">
        <f>VLOOKUP(Combined[[#This Row],[Customer_ID]],Customer[],8,FALSE)</f>
        <v>Silver</v>
      </c>
      <c r="S162" s="43" t="str">
        <f>VLOOKUP(Combined[[#This Row],[Product_ID]],Product[],2,FALSE)</f>
        <v>Kitchen Storage Rack</v>
      </c>
      <c r="T162" s="43" t="str">
        <f>VLOOKUP(Combined[[#This Row],[Product_ID]],Product[],3,FALSE)</f>
        <v>Home</v>
      </c>
      <c r="U162" s="43" t="str">
        <f>VLOOKUP(Combined[[#This Row],[Product_ID]],Product[],4,FALSE)</f>
        <v>Storage</v>
      </c>
      <c r="V162" s="43" t="str">
        <f>VLOOKUP(Combined[[#This Row],[Product_ID]],Product[],5,FALSE)</f>
        <v>Duran Group</v>
      </c>
      <c r="W162" s="43">
        <f>VLOOKUP(Combined[[#This Row],[Product_ID]],Product[],6,FALSE)</f>
        <v>138.05000000000001</v>
      </c>
      <c r="X162" s="43">
        <f>VLOOKUP(Combined[[#This Row],[Product_ID]],Product[],7,FALSE)</f>
        <v>89</v>
      </c>
      <c r="Y162" s="43" t="str">
        <f>_xlfn.XLOOKUP(Combined[[#This Row],[Store_ID]],Store[Store_ID],Store[Store_Name])</f>
        <v>Guerrero-Schmitt</v>
      </c>
      <c r="Z162" s="43" t="str">
        <f>_xlfn.XLOOKUP(Combined[[#This Row],[Store_ID]],Store[Store_ID],Store[Region])</f>
        <v>East</v>
      </c>
      <c r="AA162" s="43" t="str">
        <f>_xlfn.XLOOKUP(Combined[[#This Row],[Store_ID]],Store[Store_ID],Store[City])</f>
        <v>East Stevechester</v>
      </c>
      <c r="AB162" s="43" t="str">
        <f>_xlfn.XLOOKUP(Combined[[#This Row],[Store_ID]],Store[Store_ID],Store[Store_Type])</f>
        <v>Flagship</v>
      </c>
      <c r="AC162" s="43">
        <f>Combined[[#This Row],[Quantity]]*Combined[[#This Row],[Unit_Price]]</f>
        <v>1246.76</v>
      </c>
      <c r="AD162" s="43">
        <f>Combined[[#This Row],[Gross_Sales]]*Combined[[#This Row],[Discount]]</f>
        <v>162.0788</v>
      </c>
      <c r="AE162" s="43">
        <f>Combined[[#This Row],[Quantity]]*Combined[[#This Row],[cost]]</f>
        <v>276.10000000000002</v>
      </c>
      <c r="AF162" s="43">
        <f>Combined[[#This Row],[Total_Amount]]-Combined[[#This Row],[Total_Cost]]</f>
        <v>808.58119999999997</v>
      </c>
      <c r="AG162" s="43" t="str">
        <f>IF(Combined[[#This Row],[Age]]&lt;=25,"18-25",IF(Combined[[#This Row],[Age]]&lt;=35,"26-35",IF(Combined[[#This Row],[Age]]&lt;=45,"36-45",IF(Combined[[#This Row],[Age]]&lt;=55,"46-55","56-64"))))</f>
        <v>56-64</v>
      </c>
      <c r="AH162" s="43">
        <f>IF(Combined[[#This Row],[Total_Amount]]=0,0,Combined[[#This Row],[Profit]]/Combined[[#This Row],[Total_Amount]])</f>
        <v>0.74545516230944164</v>
      </c>
    </row>
    <row r="163" spans="1:34">
      <c r="A163" s="43" t="s">
        <v>1987</v>
      </c>
      <c r="B163" s="46">
        <v>45729</v>
      </c>
      <c r="C163" s="43">
        <f t="shared" si="2"/>
        <v>2025</v>
      </c>
      <c r="D163" s="43" t="str">
        <f>TEXT(Combined[[#This Row],[Order_Date]],"MMM")</f>
        <v>Mar</v>
      </c>
      <c r="E163" s="43" t="s">
        <v>218</v>
      </c>
      <c r="F163" s="43" t="s">
        <v>1688</v>
      </c>
      <c r="G163" s="43" t="s">
        <v>1752</v>
      </c>
      <c r="H163" s="43">
        <v>1</v>
      </c>
      <c r="I163" s="43">
        <v>479.58</v>
      </c>
      <c r="J163" s="45">
        <v>0.05</v>
      </c>
      <c r="K163" s="43" t="s">
        <v>1826</v>
      </c>
      <c r="L163" s="43">
        <v>455.60099999999989</v>
      </c>
      <c r="M163" s="43" t="str">
        <f>VLOOKUP(Combined[[#This Row],[Customer_ID]],Customer[],2,FALSE)</f>
        <v>Cheryl Copeland</v>
      </c>
      <c r="N163" s="43">
        <f>VLOOKUP(Combined[[#This Row],[Customer_ID]],Customer[],3,FALSE)</f>
        <v>51</v>
      </c>
      <c r="O163" s="43" t="str">
        <f>VLOOKUP(Combined[[#This Row],[Customer_ID]],Customer[],4,FALSE)</f>
        <v>Male</v>
      </c>
      <c r="P163" s="43" t="str">
        <f>VLOOKUP(Combined[[#This Row],[Customer_ID]],Customer[],5,FALSE)</f>
        <v>Snowmouth</v>
      </c>
      <c r="Q163" s="43" t="str">
        <f>VLOOKUP(Combined[[#This Row],[Customer_ID]],Customer[],6,FALSE)</f>
        <v>Maryland</v>
      </c>
      <c r="R163" s="43" t="str">
        <f>VLOOKUP(Combined[[#This Row],[Customer_ID]],Customer[],8,FALSE)</f>
        <v>Platinum</v>
      </c>
      <c r="S163" s="43" t="str">
        <f>VLOOKUP(Combined[[#This Row],[Product_ID]],Product[],2,FALSE)</f>
        <v>Kitchen Storage Rack</v>
      </c>
      <c r="T163" s="43" t="str">
        <f>VLOOKUP(Combined[[#This Row],[Product_ID]],Product[],3,FALSE)</f>
        <v>Home</v>
      </c>
      <c r="U163" s="43" t="str">
        <f>VLOOKUP(Combined[[#This Row],[Product_ID]],Product[],4,FALSE)</f>
        <v>Storage</v>
      </c>
      <c r="V163" s="43" t="str">
        <f>VLOOKUP(Combined[[#This Row],[Product_ID]],Product[],5,FALSE)</f>
        <v>Duran Group</v>
      </c>
      <c r="W163" s="43">
        <f>VLOOKUP(Combined[[#This Row],[Product_ID]],Product[],6,FALSE)</f>
        <v>138.05000000000001</v>
      </c>
      <c r="X163" s="43">
        <f>VLOOKUP(Combined[[#This Row],[Product_ID]],Product[],7,FALSE)</f>
        <v>89</v>
      </c>
      <c r="Y163" s="43" t="str">
        <f>_xlfn.XLOOKUP(Combined[[#This Row],[Store_ID]],Store[Store_ID],Store[Store_Name])</f>
        <v>Rivera-Warner</v>
      </c>
      <c r="Z163" s="43" t="str">
        <f>_xlfn.XLOOKUP(Combined[[#This Row],[Store_ID]],Store[Store_ID],Store[Region])</f>
        <v>East</v>
      </c>
      <c r="AA163" s="43" t="str">
        <f>_xlfn.XLOOKUP(Combined[[#This Row],[Store_ID]],Store[Store_ID],Store[City])</f>
        <v>Washingtonfurt</v>
      </c>
      <c r="AB163" s="43" t="str">
        <f>_xlfn.XLOOKUP(Combined[[#This Row],[Store_ID]],Store[Store_ID],Store[Store_Type])</f>
        <v>Flagship</v>
      </c>
      <c r="AC163" s="43">
        <f>Combined[[#This Row],[Quantity]]*Combined[[#This Row],[Unit_Price]]</f>
        <v>479.58</v>
      </c>
      <c r="AD163" s="43">
        <f>Combined[[#This Row],[Gross_Sales]]*Combined[[#This Row],[Discount]]</f>
        <v>23.978999999999999</v>
      </c>
      <c r="AE163" s="43">
        <f>Combined[[#This Row],[Quantity]]*Combined[[#This Row],[cost]]</f>
        <v>138.05000000000001</v>
      </c>
      <c r="AF163" s="43">
        <f>Combined[[#This Row],[Total_Amount]]-Combined[[#This Row],[Total_Cost]]</f>
        <v>317.55099999999987</v>
      </c>
      <c r="AG163" s="43" t="str">
        <f>IF(Combined[[#This Row],[Age]]&lt;=25,"18-25",IF(Combined[[#This Row],[Age]]&lt;=35,"26-35",IF(Combined[[#This Row],[Age]]&lt;=45,"36-45",IF(Combined[[#This Row],[Age]]&lt;=55,"46-55","56-64"))))</f>
        <v>46-55</v>
      </c>
      <c r="AH163" s="43">
        <f>IF(Combined[[#This Row],[Total_Amount]]=0,0,Combined[[#This Row],[Profit]]/Combined[[#This Row],[Total_Amount]])</f>
        <v>0.69699364136601971</v>
      </c>
    </row>
    <row r="164" spans="1:34">
      <c r="A164" s="43" t="s">
        <v>1988</v>
      </c>
      <c r="B164" s="46">
        <v>45276</v>
      </c>
      <c r="C164" s="43">
        <f t="shared" si="2"/>
        <v>2023</v>
      </c>
      <c r="D164" s="43" t="str">
        <f>TEXT(Combined[[#This Row],[Order_Date]],"MMM")</f>
        <v>Dec</v>
      </c>
      <c r="E164" s="43" t="s">
        <v>942</v>
      </c>
      <c r="F164" s="43" t="s">
        <v>1694</v>
      </c>
      <c r="G164" s="43" t="s">
        <v>1776</v>
      </c>
      <c r="H164" s="43">
        <v>3</v>
      </c>
      <c r="I164" s="43">
        <v>369.32</v>
      </c>
      <c r="J164" s="45">
        <v>0.14000000000000001</v>
      </c>
      <c r="K164" s="43" t="s">
        <v>1826</v>
      </c>
      <c r="L164" s="43">
        <v>952.84559999999999</v>
      </c>
      <c r="M164" s="43" t="str">
        <f>VLOOKUP(Combined[[#This Row],[Customer_ID]],Customer[],2,FALSE)</f>
        <v>Tracy Stephens</v>
      </c>
      <c r="N164" s="43">
        <f>VLOOKUP(Combined[[#This Row],[Customer_ID]],Customer[],3,FALSE)</f>
        <v>64</v>
      </c>
      <c r="O164" s="43" t="str">
        <f>VLOOKUP(Combined[[#This Row],[Customer_ID]],Customer[],4,FALSE)</f>
        <v>Male</v>
      </c>
      <c r="P164" s="43" t="str">
        <f>VLOOKUP(Combined[[#This Row],[Customer_ID]],Customer[],5,FALSE)</f>
        <v>New Joshuatown</v>
      </c>
      <c r="Q164" s="43" t="str">
        <f>VLOOKUP(Combined[[#This Row],[Customer_ID]],Customer[],6,FALSE)</f>
        <v>Maine</v>
      </c>
      <c r="R164" s="43" t="str">
        <f>VLOOKUP(Combined[[#This Row],[Customer_ID]],Customer[],8,FALSE)</f>
        <v>Platinum</v>
      </c>
      <c r="S164" s="43" t="str">
        <f>VLOOKUP(Combined[[#This Row],[Product_ID]],Product[],2,FALSE)</f>
        <v>Shin Guards – Adult</v>
      </c>
      <c r="T164" s="43" t="str">
        <f>VLOOKUP(Combined[[#This Row],[Product_ID]],Product[],3,FALSE)</f>
        <v>Sports</v>
      </c>
      <c r="U164" s="43" t="str">
        <f>VLOOKUP(Combined[[#This Row],[Product_ID]],Product[],4,FALSE)</f>
        <v>Team Sports</v>
      </c>
      <c r="V164" s="43" t="str">
        <f>VLOOKUP(Combined[[#This Row],[Product_ID]],Product[],5,FALSE)</f>
        <v>French Ltd</v>
      </c>
      <c r="W164" s="43">
        <f>VLOOKUP(Combined[[#This Row],[Product_ID]],Product[],6,FALSE)</f>
        <v>107.06</v>
      </c>
      <c r="X164" s="43">
        <f>VLOOKUP(Combined[[#This Row],[Product_ID]],Product[],7,FALSE)</f>
        <v>359</v>
      </c>
      <c r="Y164" s="43" t="str">
        <f>_xlfn.XLOOKUP(Combined[[#This Row],[Store_ID]],Store[Store_ID],Store[Store_Name])</f>
        <v>Benson-Elliott</v>
      </c>
      <c r="Z164" s="43" t="str">
        <f>_xlfn.XLOOKUP(Combined[[#This Row],[Store_ID]],Store[Store_ID],Store[Region])</f>
        <v>East</v>
      </c>
      <c r="AA164" s="43" t="str">
        <f>_xlfn.XLOOKUP(Combined[[#This Row],[Store_ID]],Store[Store_ID],Store[City])</f>
        <v>Port Josephberg</v>
      </c>
      <c r="AB164" s="43" t="str">
        <f>_xlfn.XLOOKUP(Combined[[#This Row],[Store_ID]],Store[Store_ID],Store[Store_Type])</f>
        <v>Online</v>
      </c>
      <c r="AC164" s="43">
        <f>Combined[[#This Row],[Quantity]]*Combined[[#This Row],[Unit_Price]]</f>
        <v>1107.96</v>
      </c>
      <c r="AD164" s="43">
        <f>Combined[[#This Row],[Gross_Sales]]*Combined[[#This Row],[Discount]]</f>
        <v>155.11440000000002</v>
      </c>
      <c r="AE164" s="43">
        <f>Combined[[#This Row],[Quantity]]*Combined[[#This Row],[cost]]</f>
        <v>321.18</v>
      </c>
      <c r="AF164" s="43">
        <f>Combined[[#This Row],[Total_Amount]]-Combined[[#This Row],[Total_Cost]]</f>
        <v>631.66560000000004</v>
      </c>
      <c r="AG164" s="43" t="str">
        <f>IF(Combined[[#This Row],[Age]]&lt;=25,"18-25",IF(Combined[[#This Row],[Age]]&lt;=35,"26-35",IF(Combined[[#This Row],[Age]]&lt;=45,"36-45",IF(Combined[[#This Row],[Age]]&lt;=55,"46-55","56-64"))))</f>
        <v>56-64</v>
      </c>
      <c r="AH164" s="43">
        <f>IF(Combined[[#This Row],[Total_Amount]]=0,0,Combined[[#This Row],[Profit]]/Combined[[#This Row],[Total_Amount]])</f>
        <v>0.66292545193051222</v>
      </c>
    </row>
    <row r="165" spans="1:34">
      <c r="A165" s="43" t="s">
        <v>1989</v>
      </c>
      <c r="B165" s="46">
        <v>45851</v>
      </c>
      <c r="C165" s="43">
        <f t="shared" si="2"/>
        <v>2025</v>
      </c>
      <c r="D165" s="43" t="str">
        <f>TEXT(Combined[[#This Row],[Order_Date]],"MMM")</f>
        <v>Jul</v>
      </c>
      <c r="E165" s="43" t="s">
        <v>278</v>
      </c>
      <c r="F165" s="43" t="s">
        <v>1612</v>
      </c>
      <c r="G165" s="43" t="s">
        <v>1757</v>
      </c>
      <c r="H165" s="43">
        <v>1</v>
      </c>
      <c r="I165" s="43">
        <v>488.31</v>
      </c>
      <c r="J165" s="45">
        <v>0.03</v>
      </c>
      <c r="K165" s="43" t="s">
        <v>1826</v>
      </c>
      <c r="L165" s="43">
        <v>473.66070000000002</v>
      </c>
      <c r="M165" s="43" t="str">
        <f>VLOOKUP(Combined[[#This Row],[Customer_ID]],Customer[],2,FALSE)</f>
        <v>Nathan Campbell</v>
      </c>
      <c r="N165" s="43">
        <f>VLOOKUP(Combined[[#This Row],[Customer_ID]],Customer[],3,FALSE)</f>
        <v>37</v>
      </c>
      <c r="O165" s="43" t="str">
        <f>VLOOKUP(Combined[[#This Row],[Customer_ID]],Customer[],4,FALSE)</f>
        <v>Male</v>
      </c>
      <c r="P165" s="43" t="str">
        <f>VLOOKUP(Combined[[#This Row],[Customer_ID]],Customer[],5,FALSE)</f>
        <v>Rodrigueztown</v>
      </c>
      <c r="Q165" s="43" t="str">
        <f>VLOOKUP(Combined[[#This Row],[Customer_ID]],Customer[],6,FALSE)</f>
        <v>Oklahoma</v>
      </c>
      <c r="R165" s="43" t="str">
        <f>VLOOKUP(Combined[[#This Row],[Customer_ID]],Customer[],8,FALSE)</f>
        <v>Gold</v>
      </c>
      <c r="S165" s="43" t="str">
        <f>VLOOKUP(Combined[[#This Row],[Product_ID]],Product[],2,FALSE)</f>
        <v>Vitamin C Face Serum</v>
      </c>
      <c r="T165" s="43" t="str">
        <f>VLOOKUP(Combined[[#This Row],[Product_ID]],Product[],3,FALSE)</f>
        <v>Beauty</v>
      </c>
      <c r="U165" s="43" t="str">
        <f>VLOOKUP(Combined[[#This Row],[Product_ID]],Product[],4,FALSE)</f>
        <v>Skincare</v>
      </c>
      <c r="V165" s="43" t="str">
        <f>VLOOKUP(Combined[[#This Row],[Product_ID]],Product[],5,FALSE)</f>
        <v>Griffin Ltd</v>
      </c>
      <c r="W165" s="43">
        <f>VLOOKUP(Combined[[#This Row],[Product_ID]],Product[],6,FALSE)</f>
        <v>283.83</v>
      </c>
      <c r="X165" s="43">
        <f>VLOOKUP(Combined[[#This Row],[Product_ID]],Product[],7,FALSE)</f>
        <v>244</v>
      </c>
      <c r="Y165" s="43" t="str">
        <f>_xlfn.XLOOKUP(Combined[[#This Row],[Store_ID]],Store[Store_ID],Store[Store_Name])</f>
        <v>Martinez, Adkins and Johnson</v>
      </c>
      <c r="Z165" s="43" t="str">
        <f>_xlfn.XLOOKUP(Combined[[#This Row],[Store_ID]],Store[Store_ID],Store[Region])</f>
        <v>North</v>
      </c>
      <c r="AA165" s="43" t="str">
        <f>_xlfn.XLOOKUP(Combined[[#This Row],[Store_ID]],Store[Store_ID],Store[City])</f>
        <v>Danielmouth</v>
      </c>
      <c r="AB165" s="43" t="str">
        <f>_xlfn.XLOOKUP(Combined[[#This Row],[Store_ID]],Store[Store_ID],Store[Store_Type])</f>
        <v>Flagship</v>
      </c>
      <c r="AC165" s="43">
        <f>Combined[[#This Row],[Quantity]]*Combined[[#This Row],[Unit_Price]]</f>
        <v>488.31</v>
      </c>
      <c r="AD165" s="43">
        <f>Combined[[#This Row],[Gross_Sales]]*Combined[[#This Row],[Discount]]</f>
        <v>14.6493</v>
      </c>
      <c r="AE165" s="43">
        <f>Combined[[#This Row],[Quantity]]*Combined[[#This Row],[cost]]</f>
        <v>283.83</v>
      </c>
      <c r="AF165" s="43">
        <f>Combined[[#This Row],[Total_Amount]]-Combined[[#This Row],[Total_Cost]]</f>
        <v>189.83070000000004</v>
      </c>
      <c r="AG165" s="43" t="str">
        <f>IF(Combined[[#This Row],[Age]]&lt;=25,"18-25",IF(Combined[[#This Row],[Age]]&lt;=35,"26-35",IF(Combined[[#This Row],[Age]]&lt;=45,"36-45",IF(Combined[[#This Row],[Age]]&lt;=55,"46-55","56-64"))))</f>
        <v>36-45</v>
      </c>
      <c r="AH165" s="43">
        <f>IF(Combined[[#This Row],[Total_Amount]]=0,0,Combined[[#This Row],[Profit]]/Combined[[#This Row],[Total_Amount]])</f>
        <v>0.40077359172926957</v>
      </c>
    </row>
    <row r="166" spans="1:34">
      <c r="A166" s="43" t="s">
        <v>1990</v>
      </c>
      <c r="B166" s="46">
        <v>45418</v>
      </c>
      <c r="C166" s="43">
        <f t="shared" si="2"/>
        <v>2024</v>
      </c>
      <c r="D166" s="43" t="str">
        <f>TEXT(Combined[[#This Row],[Order_Date]],"MMM")</f>
        <v>May</v>
      </c>
      <c r="E166" s="43" t="s">
        <v>878</v>
      </c>
      <c r="F166" s="43" t="s">
        <v>1656</v>
      </c>
      <c r="G166" s="43" t="s">
        <v>1794</v>
      </c>
      <c r="H166" s="43">
        <v>4</v>
      </c>
      <c r="I166" s="43">
        <v>164.04</v>
      </c>
      <c r="J166" s="45">
        <v>0.26</v>
      </c>
      <c r="K166" s="43" t="s">
        <v>1824</v>
      </c>
      <c r="L166" s="43">
        <v>485.55839999999989</v>
      </c>
      <c r="M166" s="43" t="str">
        <f>VLOOKUP(Combined[[#This Row],[Customer_ID]],Customer[],2,FALSE)</f>
        <v>Arthur Warren</v>
      </c>
      <c r="N166" s="43">
        <f>VLOOKUP(Combined[[#This Row],[Customer_ID]],Customer[],3,FALSE)</f>
        <v>38</v>
      </c>
      <c r="O166" s="43" t="str">
        <f>VLOOKUP(Combined[[#This Row],[Customer_ID]],Customer[],4,FALSE)</f>
        <v>Male</v>
      </c>
      <c r="P166" s="43" t="str">
        <f>VLOOKUP(Combined[[#This Row],[Customer_ID]],Customer[],5,FALSE)</f>
        <v>Ericshire</v>
      </c>
      <c r="Q166" s="43" t="str">
        <f>VLOOKUP(Combined[[#This Row],[Customer_ID]],Customer[],6,FALSE)</f>
        <v>Nevada</v>
      </c>
      <c r="R166" s="43" t="str">
        <f>VLOOKUP(Combined[[#This Row],[Customer_ID]],Customer[],8,FALSE)</f>
        <v>Gold</v>
      </c>
      <c r="S166" s="43" t="str">
        <f>VLOOKUP(Combined[[#This Row],[Product_ID]],Product[],2,FALSE)</f>
        <v>Sports Stopwatch Pro</v>
      </c>
      <c r="T166" s="43" t="str">
        <f>VLOOKUP(Combined[[#This Row],[Product_ID]],Product[],3,FALSE)</f>
        <v>Sports</v>
      </c>
      <c r="U166" s="43" t="str">
        <f>VLOOKUP(Combined[[#This Row],[Product_ID]],Product[],4,FALSE)</f>
        <v>Accessories</v>
      </c>
      <c r="V166" s="43" t="str">
        <f>VLOOKUP(Combined[[#This Row],[Product_ID]],Product[],5,FALSE)</f>
        <v>Thompson-French</v>
      </c>
      <c r="W166" s="43">
        <f>VLOOKUP(Combined[[#This Row],[Product_ID]],Product[],6,FALSE)</f>
        <v>434.84</v>
      </c>
      <c r="X166" s="43">
        <f>VLOOKUP(Combined[[#This Row],[Product_ID]],Product[],7,FALSE)</f>
        <v>185</v>
      </c>
      <c r="Y166" s="43" t="str">
        <f>_xlfn.XLOOKUP(Combined[[#This Row],[Store_ID]],Store[Store_ID],Store[Store_Name])</f>
        <v>Thomas, Bridges and Harris</v>
      </c>
      <c r="Z166" s="43" t="str">
        <f>_xlfn.XLOOKUP(Combined[[#This Row],[Store_ID]],Store[Store_ID],Store[Region])</f>
        <v>North</v>
      </c>
      <c r="AA166" s="43" t="str">
        <f>_xlfn.XLOOKUP(Combined[[#This Row],[Store_ID]],Store[Store_ID],Store[City])</f>
        <v>Sabrinatown</v>
      </c>
      <c r="AB166" s="43" t="str">
        <f>_xlfn.XLOOKUP(Combined[[#This Row],[Store_ID]],Store[Store_ID],Store[Store_Type])</f>
        <v>Online</v>
      </c>
      <c r="AC166" s="43">
        <f>Combined[[#This Row],[Quantity]]*Combined[[#This Row],[Unit_Price]]</f>
        <v>656.16</v>
      </c>
      <c r="AD166" s="43">
        <f>Combined[[#This Row],[Gross_Sales]]*Combined[[#This Row],[Discount]]</f>
        <v>170.60159999999999</v>
      </c>
      <c r="AE166" s="43">
        <f>Combined[[#This Row],[Quantity]]*Combined[[#This Row],[cost]]</f>
        <v>1739.36</v>
      </c>
      <c r="AF166" s="43">
        <f>Combined[[#This Row],[Total_Amount]]-Combined[[#This Row],[Total_Cost]]</f>
        <v>-1253.8016</v>
      </c>
      <c r="AG166" s="43" t="str">
        <f>IF(Combined[[#This Row],[Age]]&lt;=25,"18-25",IF(Combined[[#This Row],[Age]]&lt;=35,"26-35",IF(Combined[[#This Row],[Age]]&lt;=45,"36-45",IF(Combined[[#This Row],[Age]]&lt;=55,"46-55","56-64"))))</f>
        <v>36-45</v>
      </c>
      <c r="AH166" s="43">
        <f>IF(Combined[[#This Row],[Total_Amount]]=0,0,Combined[[#This Row],[Profit]]/Combined[[#This Row],[Total_Amount]])</f>
        <v>-2.5821849647745778</v>
      </c>
    </row>
    <row r="167" spans="1:34">
      <c r="A167" s="43" t="s">
        <v>1991</v>
      </c>
      <c r="B167" s="46">
        <v>45508</v>
      </c>
      <c r="C167" s="43">
        <f t="shared" si="2"/>
        <v>2024</v>
      </c>
      <c r="D167" s="43" t="str">
        <f>TEXT(Combined[[#This Row],[Order_Date]],"MMM")</f>
        <v>Aug</v>
      </c>
      <c r="E167" s="43" t="s">
        <v>268</v>
      </c>
      <c r="F167" s="43" t="s">
        <v>1568</v>
      </c>
      <c r="G167" s="43" t="s">
        <v>1807</v>
      </c>
      <c r="H167" s="43">
        <v>3</v>
      </c>
      <c r="I167" s="43">
        <v>707.95</v>
      </c>
      <c r="J167" s="45">
        <v>0.18</v>
      </c>
      <c r="K167" s="43" t="s">
        <v>1826</v>
      </c>
      <c r="L167" s="43">
        <v>1741.557</v>
      </c>
      <c r="M167" s="43" t="str">
        <f>VLOOKUP(Combined[[#This Row],[Customer_ID]],Customer[],2,FALSE)</f>
        <v>Christopher Brown</v>
      </c>
      <c r="N167" s="43">
        <f>VLOOKUP(Combined[[#This Row],[Customer_ID]],Customer[],3,FALSE)</f>
        <v>56</v>
      </c>
      <c r="O167" s="43" t="str">
        <f>VLOOKUP(Combined[[#This Row],[Customer_ID]],Customer[],4,FALSE)</f>
        <v>Female</v>
      </c>
      <c r="P167" s="43" t="str">
        <f>VLOOKUP(Combined[[#This Row],[Customer_ID]],Customer[],5,FALSE)</f>
        <v>Sandrastad</v>
      </c>
      <c r="Q167" s="43" t="str">
        <f>VLOOKUP(Combined[[#This Row],[Customer_ID]],Customer[],6,FALSE)</f>
        <v>West Virginia</v>
      </c>
      <c r="R167" s="43" t="str">
        <f>VLOOKUP(Combined[[#This Row],[Customer_ID]],Customer[],8,FALSE)</f>
        <v>Silver</v>
      </c>
      <c r="S167" s="43" t="str">
        <f>VLOOKUP(Combined[[#This Row],[Product_ID]],Product[],2,FALSE)</f>
        <v>Ceramic Kitchen Bowl Set</v>
      </c>
      <c r="T167" s="43" t="str">
        <f>VLOOKUP(Combined[[#This Row],[Product_ID]],Product[],3,FALSE)</f>
        <v>Home</v>
      </c>
      <c r="U167" s="43" t="str">
        <f>VLOOKUP(Combined[[#This Row],[Product_ID]],Product[],4,FALSE)</f>
        <v>Kitchen</v>
      </c>
      <c r="V167" s="43" t="str">
        <f>VLOOKUP(Combined[[#This Row],[Product_ID]],Product[],5,FALSE)</f>
        <v>Hamilton Group</v>
      </c>
      <c r="W167" s="43">
        <f>VLOOKUP(Combined[[#This Row],[Product_ID]],Product[],6,FALSE)</f>
        <v>298.86</v>
      </c>
      <c r="X167" s="43">
        <f>VLOOKUP(Combined[[#This Row],[Product_ID]],Product[],7,FALSE)</f>
        <v>308</v>
      </c>
      <c r="Y167" s="43" t="str">
        <f>_xlfn.XLOOKUP(Combined[[#This Row],[Store_ID]],Store[Store_ID],Store[Store_Name])</f>
        <v>Holloway Ltd</v>
      </c>
      <c r="Z167" s="43" t="str">
        <f>_xlfn.XLOOKUP(Combined[[#This Row],[Store_ID]],Store[Store_ID],Store[Region])</f>
        <v>North</v>
      </c>
      <c r="AA167" s="43" t="str">
        <f>_xlfn.XLOOKUP(Combined[[#This Row],[Store_ID]],Store[Store_ID],Store[City])</f>
        <v>Bensonhaven</v>
      </c>
      <c r="AB167" s="43" t="str">
        <f>_xlfn.XLOOKUP(Combined[[#This Row],[Store_ID]],Store[Store_ID],Store[Store_Type])</f>
        <v>Flagship</v>
      </c>
      <c r="AC167" s="43">
        <f>Combined[[#This Row],[Quantity]]*Combined[[#This Row],[Unit_Price]]</f>
        <v>2123.8500000000004</v>
      </c>
      <c r="AD167" s="43">
        <f>Combined[[#This Row],[Gross_Sales]]*Combined[[#This Row],[Discount]]</f>
        <v>382.29300000000006</v>
      </c>
      <c r="AE167" s="43">
        <f>Combined[[#This Row],[Quantity]]*Combined[[#This Row],[cost]]</f>
        <v>896.58</v>
      </c>
      <c r="AF167" s="43">
        <f>Combined[[#This Row],[Total_Amount]]-Combined[[#This Row],[Total_Cost]]</f>
        <v>844.97699999999998</v>
      </c>
      <c r="AG167" s="43" t="str">
        <f>IF(Combined[[#This Row],[Age]]&lt;=25,"18-25",IF(Combined[[#This Row],[Age]]&lt;=35,"26-35",IF(Combined[[#This Row],[Age]]&lt;=45,"36-45",IF(Combined[[#This Row],[Age]]&lt;=55,"46-55","56-64"))))</f>
        <v>56-64</v>
      </c>
      <c r="AH167" s="43">
        <f>IF(Combined[[#This Row],[Total_Amount]]=0,0,Combined[[#This Row],[Profit]]/Combined[[#This Row],[Total_Amount]])</f>
        <v>0.48518480876594905</v>
      </c>
    </row>
    <row r="168" spans="1:34">
      <c r="A168" s="43" t="s">
        <v>1992</v>
      </c>
      <c r="B168" s="46">
        <v>45269</v>
      </c>
      <c r="C168" s="43">
        <f t="shared" si="2"/>
        <v>2023</v>
      </c>
      <c r="D168" s="43" t="str">
        <f>TEXT(Combined[[#This Row],[Order_Date]],"MMM")</f>
        <v>Dec</v>
      </c>
      <c r="E168" s="43" t="s">
        <v>934</v>
      </c>
      <c r="F168" s="43" t="s">
        <v>1686</v>
      </c>
      <c r="G168" s="43" t="s">
        <v>1782</v>
      </c>
      <c r="H168" s="43">
        <v>4</v>
      </c>
      <c r="I168" s="43">
        <v>714.47</v>
      </c>
      <c r="J168" s="45">
        <v>0.18</v>
      </c>
      <c r="K168" s="43" t="s">
        <v>1829</v>
      </c>
      <c r="L168" s="43">
        <v>2343.4616000000001</v>
      </c>
      <c r="M168" s="43" t="str">
        <f>VLOOKUP(Combined[[#This Row],[Customer_ID]],Customer[],2,FALSE)</f>
        <v>Crystal Waters</v>
      </c>
      <c r="N168" s="43">
        <f>VLOOKUP(Combined[[#This Row],[Customer_ID]],Customer[],3,FALSE)</f>
        <v>19</v>
      </c>
      <c r="O168" s="43" t="str">
        <f>VLOOKUP(Combined[[#This Row],[Customer_ID]],Customer[],4,FALSE)</f>
        <v>Female</v>
      </c>
      <c r="P168" s="43" t="str">
        <f>VLOOKUP(Combined[[#This Row],[Customer_ID]],Customer[],5,FALSE)</f>
        <v>North Michelleport</v>
      </c>
      <c r="Q168" s="43" t="str">
        <f>VLOOKUP(Combined[[#This Row],[Customer_ID]],Customer[],6,FALSE)</f>
        <v>Kansas</v>
      </c>
      <c r="R168" s="43" t="str">
        <f>VLOOKUP(Combined[[#This Row],[Customer_ID]],Customer[],8,FALSE)</f>
        <v>Bronze</v>
      </c>
      <c r="S168" s="43" t="str">
        <f>VLOOKUP(Combined[[#This Row],[Product_ID]],Product[],2,FALSE)</f>
        <v>Men's Sports Shorts</v>
      </c>
      <c r="T168" s="43" t="str">
        <f>VLOOKUP(Combined[[#This Row],[Product_ID]],Product[],3,FALSE)</f>
        <v>Clothing</v>
      </c>
      <c r="U168" s="43" t="str">
        <f>VLOOKUP(Combined[[#This Row],[Product_ID]],Product[],4,FALSE)</f>
        <v>Bottoms</v>
      </c>
      <c r="V168" s="43" t="str">
        <f>VLOOKUP(Combined[[#This Row],[Product_ID]],Product[],5,FALSE)</f>
        <v>Fitzpatrick Ltd</v>
      </c>
      <c r="W168" s="43">
        <f>VLOOKUP(Combined[[#This Row],[Product_ID]],Product[],6,FALSE)</f>
        <v>218.22</v>
      </c>
      <c r="X168" s="43">
        <f>VLOOKUP(Combined[[#This Row],[Product_ID]],Product[],7,FALSE)</f>
        <v>224</v>
      </c>
      <c r="Y168" s="43" t="str">
        <f>_xlfn.XLOOKUP(Combined[[#This Row],[Store_ID]],Store[Store_ID],Store[Store_Name])</f>
        <v>Bean, Jones and Park</v>
      </c>
      <c r="Z168" s="43" t="str">
        <f>_xlfn.XLOOKUP(Combined[[#This Row],[Store_ID]],Store[Store_ID],Store[Region])</f>
        <v>West</v>
      </c>
      <c r="AA168" s="43" t="str">
        <f>_xlfn.XLOOKUP(Combined[[#This Row],[Store_ID]],Store[Store_ID],Store[City])</f>
        <v>Thompsonborough</v>
      </c>
      <c r="AB168" s="43" t="str">
        <f>_xlfn.XLOOKUP(Combined[[#This Row],[Store_ID]],Store[Store_ID],Store[Store_Type])</f>
        <v>Online</v>
      </c>
      <c r="AC168" s="43">
        <f>Combined[[#This Row],[Quantity]]*Combined[[#This Row],[Unit_Price]]</f>
        <v>2857.88</v>
      </c>
      <c r="AD168" s="43">
        <f>Combined[[#This Row],[Gross_Sales]]*Combined[[#This Row],[Discount]]</f>
        <v>514.41840000000002</v>
      </c>
      <c r="AE168" s="43">
        <f>Combined[[#This Row],[Quantity]]*Combined[[#This Row],[cost]]</f>
        <v>872.88</v>
      </c>
      <c r="AF168" s="43">
        <f>Combined[[#This Row],[Total_Amount]]-Combined[[#This Row],[Total_Cost]]</f>
        <v>1470.5816</v>
      </c>
      <c r="AG168" s="43" t="str">
        <f>IF(Combined[[#This Row],[Age]]&lt;=25,"18-25",IF(Combined[[#This Row],[Age]]&lt;=35,"26-35",IF(Combined[[#This Row],[Age]]&lt;=45,"36-45",IF(Combined[[#This Row],[Age]]&lt;=55,"46-55","56-64"))))</f>
        <v>18-25</v>
      </c>
      <c r="AH168" s="43">
        <f>IF(Combined[[#This Row],[Total_Amount]]=0,0,Combined[[#This Row],[Profit]]/Combined[[#This Row],[Total_Amount]])</f>
        <v>0.62752536674806192</v>
      </c>
    </row>
    <row r="169" spans="1:34">
      <c r="A169" s="43" t="s">
        <v>1993</v>
      </c>
      <c r="B169" s="46">
        <v>45866</v>
      </c>
      <c r="C169" s="43">
        <f t="shared" si="2"/>
        <v>2025</v>
      </c>
      <c r="D169" s="43" t="str">
        <f>TEXT(Combined[[#This Row],[Order_Date]],"MMM")</f>
        <v>Jul</v>
      </c>
      <c r="E169" s="43" t="s">
        <v>1289</v>
      </c>
      <c r="F169" s="43" t="s">
        <v>1706</v>
      </c>
      <c r="G169" s="43" t="s">
        <v>1779</v>
      </c>
      <c r="H169" s="43">
        <v>4</v>
      </c>
      <c r="I169" s="43">
        <v>422.09</v>
      </c>
      <c r="J169" s="45">
        <v>0.04</v>
      </c>
      <c r="K169" s="43" t="s">
        <v>1824</v>
      </c>
      <c r="L169" s="43">
        <v>1620.8255999999999</v>
      </c>
      <c r="M169" s="43" t="str">
        <f>VLOOKUP(Combined[[#This Row],[Customer_ID]],Customer[],2,FALSE)</f>
        <v>Tyler Cook</v>
      </c>
      <c r="N169" s="43">
        <f>VLOOKUP(Combined[[#This Row],[Customer_ID]],Customer[],3,FALSE)</f>
        <v>26</v>
      </c>
      <c r="O169" s="43" t="str">
        <f>VLOOKUP(Combined[[#This Row],[Customer_ID]],Customer[],4,FALSE)</f>
        <v>Female</v>
      </c>
      <c r="P169" s="43" t="str">
        <f>VLOOKUP(Combined[[#This Row],[Customer_ID]],Customer[],5,FALSE)</f>
        <v>Kramerview</v>
      </c>
      <c r="Q169" s="43" t="str">
        <f>VLOOKUP(Combined[[#This Row],[Customer_ID]],Customer[],6,FALSE)</f>
        <v>Alaska</v>
      </c>
      <c r="R169" s="43" t="str">
        <f>VLOOKUP(Combined[[#This Row],[Customer_ID]],Customer[],8,FALSE)</f>
        <v>Silver</v>
      </c>
      <c r="S169" s="43" t="str">
        <f>VLOOKUP(Combined[[#This Row],[Product_ID]],Product[],2,FALSE)</f>
        <v>Decorative Lamp Shade</v>
      </c>
      <c r="T169" s="43" t="str">
        <f>VLOOKUP(Combined[[#This Row],[Product_ID]],Product[],3,FALSE)</f>
        <v>Home</v>
      </c>
      <c r="U169" s="43" t="str">
        <f>VLOOKUP(Combined[[#This Row],[Product_ID]],Product[],4,FALSE)</f>
        <v>Lighting</v>
      </c>
      <c r="V169" s="43" t="str">
        <f>VLOOKUP(Combined[[#This Row],[Product_ID]],Product[],5,FALSE)</f>
        <v>Ramirez-Hanson</v>
      </c>
      <c r="W169" s="43">
        <f>VLOOKUP(Combined[[#This Row],[Product_ID]],Product[],6,FALSE)</f>
        <v>228.53</v>
      </c>
      <c r="X169" s="43">
        <f>VLOOKUP(Combined[[#This Row],[Product_ID]],Product[],7,FALSE)</f>
        <v>469</v>
      </c>
      <c r="Y169" s="43" t="str">
        <f>_xlfn.XLOOKUP(Combined[[#This Row],[Store_ID]],Store[Store_ID],Store[Store_Name])</f>
        <v>Martinez-Mullins</v>
      </c>
      <c r="Z169" s="43" t="str">
        <f>_xlfn.XLOOKUP(Combined[[#This Row],[Store_ID]],Store[Store_ID],Store[Region])</f>
        <v>South</v>
      </c>
      <c r="AA169" s="43" t="str">
        <f>_xlfn.XLOOKUP(Combined[[#This Row],[Store_ID]],Store[Store_ID],Store[City])</f>
        <v>Williamsfurt</v>
      </c>
      <c r="AB169" s="43" t="str">
        <f>_xlfn.XLOOKUP(Combined[[#This Row],[Store_ID]],Store[Store_ID],Store[Store_Type])</f>
        <v>Online</v>
      </c>
      <c r="AC169" s="43">
        <f>Combined[[#This Row],[Quantity]]*Combined[[#This Row],[Unit_Price]]</f>
        <v>1688.36</v>
      </c>
      <c r="AD169" s="43">
        <f>Combined[[#This Row],[Gross_Sales]]*Combined[[#This Row],[Discount]]</f>
        <v>67.534399999999991</v>
      </c>
      <c r="AE169" s="43">
        <f>Combined[[#This Row],[Quantity]]*Combined[[#This Row],[cost]]</f>
        <v>914.12</v>
      </c>
      <c r="AF169" s="43">
        <f>Combined[[#This Row],[Total_Amount]]-Combined[[#This Row],[Total_Cost]]</f>
        <v>706.70559999999989</v>
      </c>
      <c r="AG169" s="43" t="str">
        <f>IF(Combined[[#This Row],[Age]]&lt;=25,"18-25",IF(Combined[[#This Row],[Age]]&lt;=35,"26-35",IF(Combined[[#This Row],[Age]]&lt;=45,"36-45",IF(Combined[[#This Row],[Age]]&lt;=55,"46-55","56-64"))))</f>
        <v>26-35</v>
      </c>
      <c r="AH169" s="43">
        <f>IF(Combined[[#This Row],[Total_Amount]]=0,0,Combined[[#This Row],[Profit]]/Combined[[#This Row],[Total_Amount]])</f>
        <v>0.43601581811146117</v>
      </c>
    </row>
    <row r="170" spans="1:34">
      <c r="A170" s="43" t="s">
        <v>1994</v>
      </c>
      <c r="B170" s="46">
        <v>45462</v>
      </c>
      <c r="C170" s="43">
        <f t="shared" si="2"/>
        <v>2024</v>
      </c>
      <c r="D170" s="43" t="str">
        <f>TEXT(Combined[[#This Row],[Order_Date]],"MMM")</f>
        <v>Jun</v>
      </c>
      <c r="E170" s="43" t="s">
        <v>381</v>
      </c>
      <c r="F170" s="43" t="s">
        <v>1608</v>
      </c>
      <c r="G170" s="43" t="s">
        <v>1786</v>
      </c>
      <c r="H170" s="43">
        <v>1</v>
      </c>
      <c r="I170" s="43">
        <v>998.19</v>
      </c>
      <c r="J170" s="45">
        <v>0.2</v>
      </c>
      <c r="K170" s="43" t="s">
        <v>1824</v>
      </c>
      <c r="L170" s="43">
        <v>798.55200000000013</v>
      </c>
      <c r="M170" s="43" t="str">
        <f>VLOOKUP(Combined[[#This Row],[Customer_ID]],Customer[],2,FALSE)</f>
        <v>Travis Holland</v>
      </c>
      <c r="N170" s="43">
        <f>VLOOKUP(Combined[[#This Row],[Customer_ID]],Customer[],3,FALSE)</f>
        <v>38</v>
      </c>
      <c r="O170" s="43" t="str">
        <f>VLOOKUP(Combined[[#This Row],[Customer_ID]],Customer[],4,FALSE)</f>
        <v>Male</v>
      </c>
      <c r="P170" s="43" t="str">
        <f>VLOOKUP(Combined[[#This Row],[Customer_ID]],Customer[],5,FALSE)</f>
        <v>Webstermouth</v>
      </c>
      <c r="Q170" s="43" t="str">
        <f>VLOOKUP(Combined[[#This Row],[Customer_ID]],Customer[],6,FALSE)</f>
        <v>New Hampshire</v>
      </c>
      <c r="R170" s="43" t="str">
        <f>VLOOKUP(Combined[[#This Row],[Customer_ID]],Customer[],8,FALSE)</f>
        <v>Bronze</v>
      </c>
      <c r="S170" s="43" t="str">
        <f>VLOOKUP(Combined[[#This Row],[Product_ID]],Product[],2,FALSE)</f>
        <v>Stainless Steel Cutlery Set</v>
      </c>
      <c r="T170" s="43" t="str">
        <f>VLOOKUP(Combined[[#This Row],[Product_ID]],Product[],3,FALSE)</f>
        <v>Home</v>
      </c>
      <c r="U170" s="43" t="str">
        <f>VLOOKUP(Combined[[#This Row],[Product_ID]],Product[],4,FALSE)</f>
        <v>Kitchen</v>
      </c>
      <c r="V170" s="43" t="str">
        <f>VLOOKUP(Combined[[#This Row],[Product_ID]],Product[],5,FALSE)</f>
        <v>Stevens, Fernandez and Martin</v>
      </c>
      <c r="W170" s="43">
        <f>VLOOKUP(Combined[[#This Row],[Product_ID]],Product[],6,FALSE)</f>
        <v>19.52</v>
      </c>
      <c r="X170" s="43">
        <f>VLOOKUP(Combined[[#This Row],[Product_ID]],Product[],7,FALSE)</f>
        <v>57</v>
      </c>
      <c r="Y170" s="43" t="str">
        <f>_xlfn.XLOOKUP(Combined[[#This Row],[Store_ID]],Store[Store_ID],Store[Store_Name])</f>
        <v>Moore, Padilla and Butler</v>
      </c>
      <c r="Z170" s="43" t="str">
        <f>_xlfn.XLOOKUP(Combined[[#This Row],[Store_ID]],Store[Store_ID],Store[Region])</f>
        <v>South</v>
      </c>
      <c r="AA170" s="43" t="str">
        <f>_xlfn.XLOOKUP(Combined[[#This Row],[Store_ID]],Store[Store_ID],Store[City])</f>
        <v>East Johnstad</v>
      </c>
      <c r="AB170" s="43" t="str">
        <f>_xlfn.XLOOKUP(Combined[[#This Row],[Store_ID]],Store[Store_ID],Store[Store_Type])</f>
        <v>Flagship</v>
      </c>
      <c r="AC170" s="43">
        <f>Combined[[#This Row],[Quantity]]*Combined[[#This Row],[Unit_Price]]</f>
        <v>998.19</v>
      </c>
      <c r="AD170" s="43">
        <f>Combined[[#This Row],[Gross_Sales]]*Combined[[#This Row],[Discount]]</f>
        <v>199.63800000000003</v>
      </c>
      <c r="AE170" s="43">
        <f>Combined[[#This Row],[Quantity]]*Combined[[#This Row],[cost]]</f>
        <v>19.52</v>
      </c>
      <c r="AF170" s="43">
        <f>Combined[[#This Row],[Total_Amount]]-Combined[[#This Row],[Total_Cost]]</f>
        <v>779.03200000000015</v>
      </c>
      <c r="AG170" s="43" t="str">
        <f>IF(Combined[[#This Row],[Age]]&lt;=25,"18-25",IF(Combined[[#This Row],[Age]]&lt;=35,"26-35",IF(Combined[[#This Row],[Age]]&lt;=45,"36-45",IF(Combined[[#This Row],[Age]]&lt;=55,"46-55","56-64"))))</f>
        <v>36-45</v>
      </c>
      <c r="AH170" s="43">
        <f>IF(Combined[[#This Row],[Total_Amount]]=0,0,Combined[[#This Row],[Profit]]/Combined[[#This Row],[Total_Amount]])</f>
        <v>0.97555575591821198</v>
      </c>
    </row>
    <row r="171" spans="1:34">
      <c r="A171" s="43" t="s">
        <v>1995</v>
      </c>
      <c r="B171" s="46">
        <v>45313</v>
      </c>
      <c r="C171" s="43">
        <f t="shared" si="2"/>
        <v>2024</v>
      </c>
      <c r="D171" s="43" t="str">
        <f>TEXT(Combined[[#This Row],[Order_Date]],"MMM")</f>
        <v>Jan</v>
      </c>
      <c r="E171" s="43" t="s">
        <v>1166</v>
      </c>
      <c r="F171" s="43" t="s">
        <v>1692</v>
      </c>
      <c r="G171" s="43" t="s">
        <v>1779</v>
      </c>
      <c r="H171" s="43">
        <v>2</v>
      </c>
      <c r="I171" s="43">
        <v>343.42</v>
      </c>
      <c r="J171" s="45">
        <v>0.12</v>
      </c>
      <c r="K171" s="43" t="s">
        <v>1829</v>
      </c>
      <c r="L171" s="43">
        <v>604.41920000000005</v>
      </c>
      <c r="M171" s="43" t="str">
        <f>VLOOKUP(Combined[[#This Row],[Customer_ID]],Customer[],2,FALSE)</f>
        <v>James Orozco</v>
      </c>
      <c r="N171" s="43">
        <f>VLOOKUP(Combined[[#This Row],[Customer_ID]],Customer[],3,FALSE)</f>
        <v>37</v>
      </c>
      <c r="O171" s="43" t="str">
        <f>VLOOKUP(Combined[[#This Row],[Customer_ID]],Customer[],4,FALSE)</f>
        <v>Female</v>
      </c>
      <c r="P171" s="43" t="str">
        <f>VLOOKUP(Combined[[#This Row],[Customer_ID]],Customer[],5,FALSE)</f>
        <v>Simpsonfort</v>
      </c>
      <c r="Q171" s="43" t="str">
        <f>VLOOKUP(Combined[[#This Row],[Customer_ID]],Customer[],6,FALSE)</f>
        <v>Maine</v>
      </c>
      <c r="R171" s="43" t="str">
        <f>VLOOKUP(Combined[[#This Row],[Customer_ID]],Customer[],8,FALSE)</f>
        <v>Gold</v>
      </c>
      <c r="S171" s="43" t="str">
        <f>VLOOKUP(Combined[[#This Row],[Product_ID]],Product[],2,FALSE)</f>
        <v>Professional Jump Rope</v>
      </c>
      <c r="T171" s="43" t="str">
        <f>VLOOKUP(Combined[[#This Row],[Product_ID]],Product[],3,FALSE)</f>
        <v>Sports</v>
      </c>
      <c r="U171" s="43" t="str">
        <f>VLOOKUP(Combined[[#This Row],[Product_ID]],Product[],4,FALSE)</f>
        <v>Fitness</v>
      </c>
      <c r="V171" s="43" t="str">
        <f>VLOOKUP(Combined[[#This Row],[Product_ID]],Product[],5,FALSE)</f>
        <v>Davis PLC</v>
      </c>
      <c r="W171" s="43">
        <f>VLOOKUP(Combined[[#This Row],[Product_ID]],Product[],6,FALSE)</f>
        <v>477.61</v>
      </c>
      <c r="X171" s="43">
        <f>VLOOKUP(Combined[[#This Row],[Product_ID]],Product[],7,FALSE)</f>
        <v>300</v>
      </c>
      <c r="Y171" s="43" t="str">
        <f>_xlfn.XLOOKUP(Combined[[#This Row],[Store_ID]],Store[Store_ID],Store[Store_Name])</f>
        <v>Martinez-Mullins</v>
      </c>
      <c r="Z171" s="43" t="str">
        <f>_xlfn.XLOOKUP(Combined[[#This Row],[Store_ID]],Store[Store_ID],Store[Region])</f>
        <v>South</v>
      </c>
      <c r="AA171" s="43" t="str">
        <f>_xlfn.XLOOKUP(Combined[[#This Row],[Store_ID]],Store[Store_ID],Store[City])</f>
        <v>Williamsfurt</v>
      </c>
      <c r="AB171" s="43" t="str">
        <f>_xlfn.XLOOKUP(Combined[[#This Row],[Store_ID]],Store[Store_ID],Store[Store_Type])</f>
        <v>Online</v>
      </c>
      <c r="AC171" s="43">
        <f>Combined[[#This Row],[Quantity]]*Combined[[#This Row],[Unit_Price]]</f>
        <v>686.84</v>
      </c>
      <c r="AD171" s="43">
        <f>Combined[[#This Row],[Gross_Sales]]*Combined[[#This Row],[Discount]]</f>
        <v>82.4208</v>
      </c>
      <c r="AE171" s="43">
        <f>Combined[[#This Row],[Quantity]]*Combined[[#This Row],[cost]]</f>
        <v>955.22</v>
      </c>
      <c r="AF171" s="43">
        <f>Combined[[#This Row],[Total_Amount]]-Combined[[#This Row],[Total_Cost]]</f>
        <v>-350.80079999999998</v>
      </c>
      <c r="AG171" s="43" t="str">
        <f>IF(Combined[[#This Row],[Age]]&lt;=25,"18-25",IF(Combined[[#This Row],[Age]]&lt;=35,"26-35",IF(Combined[[#This Row],[Age]]&lt;=45,"36-45",IF(Combined[[#This Row],[Age]]&lt;=55,"46-55","56-64"))))</f>
        <v>36-45</v>
      </c>
      <c r="AH171" s="43">
        <f>IF(Combined[[#This Row],[Total_Amount]]=0,0,Combined[[#This Row],[Profit]]/Combined[[#This Row],[Total_Amount]])</f>
        <v>-0.58039321053996951</v>
      </c>
    </row>
    <row r="172" spans="1:34">
      <c r="A172" s="43" t="s">
        <v>1996</v>
      </c>
      <c r="B172" s="46">
        <v>45390</v>
      </c>
      <c r="C172" s="43">
        <f t="shared" si="2"/>
        <v>2024</v>
      </c>
      <c r="D172" s="43" t="str">
        <f>TEXT(Combined[[#This Row],[Order_Date]],"MMM")</f>
        <v>Apr</v>
      </c>
      <c r="E172" s="43" t="s">
        <v>818</v>
      </c>
      <c r="F172" s="43" t="s">
        <v>1616</v>
      </c>
      <c r="G172" s="43" t="s">
        <v>1776</v>
      </c>
      <c r="H172" s="43">
        <v>1</v>
      </c>
      <c r="I172" s="43">
        <v>152.16999999999999</v>
      </c>
      <c r="J172" s="45">
        <v>0.28000000000000003</v>
      </c>
      <c r="K172" s="43" t="s">
        <v>1829</v>
      </c>
      <c r="L172" s="43">
        <v>109.5624</v>
      </c>
      <c r="M172" s="43" t="str">
        <f>VLOOKUP(Combined[[#This Row],[Customer_ID]],Customer[],2,FALSE)</f>
        <v>Kristen Fischer</v>
      </c>
      <c r="N172" s="43">
        <f>VLOOKUP(Combined[[#This Row],[Customer_ID]],Customer[],3,FALSE)</f>
        <v>57</v>
      </c>
      <c r="O172" s="43" t="str">
        <f>VLOOKUP(Combined[[#This Row],[Customer_ID]],Customer[],4,FALSE)</f>
        <v>Male</v>
      </c>
      <c r="P172" s="43" t="str">
        <f>VLOOKUP(Combined[[#This Row],[Customer_ID]],Customer[],5,FALSE)</f>
        <v>Lake Christopher</v>
      </c>
      <c r="Q172" s="43" t="str">
        <f>VLOOKUP(Combined[[#This Row],[Customer_ID]],Customer[],6,FALSE)</f>
        <v>Arkansas</v>
      </c>
      <c r="R172" s="43" t="str">
        <f>VLOOKUP(Combined[[#This Row],[Customer_ID]],Customer[],8,FALSE)</f>
        <v>Platinum</v>
      </c>
      <c r="S172" s="43" t="str">
        <f>VLOOKUP(Combined[[#This Row],[Product_ID]],Product[],2,FALSE)</f>
        <v>Gaming Mechanical Keyboard</v>
      </c>
      <c r="T172" s="43" t="str">
        <f>VLOOKUP(Combined[[#This Row],[Product_ID]],Product[],3,FALSE)</f>
        <v>Electronics</v>
      </c>
      <c r="U172" s="43" t="str">
        <f>VLOOKUP(Combined[[#This Row],[Product_ID]],Product[],4,FALSE)</f>
        <v>Computer</v>
      </c>
      <c r="V172" s="43" t="str">
        <f>VLOOKUP(Combined[[#This Row],[Product_ID]],Product[],5,FALSE)</f>
        <v>Lucero LLC</v>
      </c>
      <c r="W172" s="43">
        <f>VLOOKUP(Combined[[#This Row],[Product_ID]],Product[],6,FALSE)</f>
        <v>419.28</v>
      </c>
      <c r="X172" s="43">
        <f>VLOOKUP(Combined[[#This Row],[Product_ID]],Product[],7,FALSE)</f>
        <v>86</v>
      </c>
      <c r="Y172" s="43" t="str">
        <f>_xlfn.XLOOKUP(Combined[[#This Row],[Store_ID]],Store[Store_ID],Store[Store_Name])</f>
        <v>Benson-Elliott</v>
      </c>
      <c r="Z172" s="43" t="str">
        <f>_xlfn.XLOOKUP(Combined[[#This Row],[Store_ID]],Store[Store_ID],Store[Region])</f>
        <v>East</v>
      </c>
      <c r="AA172" s="43" t="str">
        <f>_xlfn.XLOOKUP(Combined[[#This Row],[Store_ID]],Store[Store_ID],Store[City])</f>
        <v>Port Josephberg</v>
      </c>
      <c r="AB172" s="43" t="str">
        <f>_xlfn.XLOOKUP(Combined[[#This Row],[Store_ID]],Store[Store_ID],Store[Store_Type])</f>
        <v>Online</v>
      </c>
      <c r="AC172" s="43">
        <f>Combined[[#This Row],[Quantity]]*Combined[[#This Row],[Unit_Price]]</f>
        <v>152.16999999999999</v>
      </c>
      <c r="AD172" s="43">
        <f>Combined[[#This Row],[Gross_Sales]]*Combined[[#This Row],[Discount]]</f>
        <v>42.607599999999998</v>
      </c>
      <c r="AE172" s="43">
        <f>Combined[[#This Row],[Quantity]]*Combined[[#This Row],[cost]]</f>
        <v>419.28</v>
      </c>
      <c r="AF172" s="43">
        <f>Combined[[#This Row],[Total_Amount]]-Combined[[#This Row],[Total_Cost]]</f>
        <v>-309.71759999999995</v>
      </c>
      <c r="AG172" s="43" t="str">
        <f>IF(Combined[[#This Row],[Age]]&lt;=25,"18-25",IF(Combined[[#This Row],[Age]]&lt;=35,"26-35",IF(Combined[[#This Row],[Age]]&lt;=45,"36-45",IF(Combined[[#This Row],[Age]]&lt;=55,"46-55","56-64"))))</f>
        <v>56-64</v>
      </c>
      <c r="AH172" s="43">
        <f>IF(Combined[[#This Row],[Total_Amount]]=0,0,Combined[[#This Row],[Profit]]/Combined[[#This Row],[Total_Amount]])</f>
        <v>-2.8268603097412979</v>
      </c>
    </row>
    <row r="173" spans="1:34">
      <c r="A173" s="43" t="s">
        <v>1997</v>
      </c>
      <c r="B173" s="46">
        <v>45795</v>
      </c>
      <c r="C173" s="43">
        <f t="shared" si="2"/>
        <v>2025</v>
      </c>
      <c r="D173" s="43" t="str">
        <f>TEXT(Combined[[#This Row],[Order_Date]],"MMM")</f>
        <v>May</v>
      </c>
      <c r="E173" s="43" t="s">
        <v>579</v>
      </c>
      <c r="F173" s="43" t="s">
        <v>1646</v>
      </c>
      <c r="G173" s="43" t="s">
        <v>1792</v>
      </c>
      <c r="H173" s="43">
        <v>1</v>
      </c>
      <c r="I173" s="43">
        <v>325.08</v>
      </c>
      <c r="J173" s="45">
        <v>0.26</v>
      </c>
      <c r="K173" s="43" t="s">
        <v>1826</v>
      </c>
      <c r="L173" s="43">
        <v>240.5592</v>
      </c>
      <c r="M173" s="43" t="str">
        <f>VLOOKUP(Combined[[#This Row],[Customer_ID]],Customer[],2,FALSE)</f>
        <v>Michelle Rogers</v>
      </c>
      <c r="N173" s="43">
        <f>VLOOKUP(Combined[[#This Row],[Customer_ID]],Customer[],3,FALSE)</f>
        <v>56</v>
      </c>
      <c r="O173" s="43" t="str">
        <f>VLOOKUP(Combined[[#This Row],[Customer_ID]],Customer[],4,FALSE)</f>
        <v>Male</v>
      </c>
      <c r="P173" s="43" t="str">
        <f>VLOOKUP(Combined[[#This Row],[Customer_ID]],Customer[],5,FALSE)</f>
        <v>East Jessicaborough</v>
      </c>
      <c r="Q173" s="43" t="str">
        <f>VLOOKUP(Combined[[#This Row],[Customer_ID]],Customer[],6,FALSE)</f>
        <v>Hawaii</v>
      </c>
      <c r="R173" s="43" t="str">
        <f>VLOOKUP(Combined[[#This Row],[Customer_ID]],Customer[],8,FALSE)</f>
        <v>Platinum</v>
      </c>
      <c r="S173" s="43" t="str">
        <f>VLOOKUP(Combined[[#This Row],[Product_ID]],Product[],2,FALSE)</f>
        <v>Men's Roll-On Perfume</v>
      </c>
      <c r="T173" s="43" t="str">
        <f>VLOOKUP(Combined[[#This Row],[Product_ID]],Product[],3,FALSE)</f>
        <v>Beauty</v>
      </c>
      <c r="U173" s="43" t="str">
        <f>VLOOKUP(Combined[[#This Row],[Product_ID]],Product[],4,FALSE)</f>
        <v>Fragrance</v>
      </c>
      <c r="V173" s="43" t="str">
        <f>VLOOKUP(Combined[[#This Row],[Product_ID]],Product[],5,FALSE)</f>
        <v>Sullivan and Sons</v>
      </c>
      <c r="W173" s="43">
        <f>VLOOKUP(Combined[[#This Row],[Product_ID]],Product[],6,FALSE)</f>
        <v>43.29</v>
      </c>
      <c r="X173" s="43">
        <f>VLOOKUP(Combined[[#This Row],[Product_ID]],Product[],7,FALSE)</f>
        <v>267</v>
      </c>
      <c r="Y173" s="43" t="str">
        <f>_xlfn.XLOOKUP(Combined[[#This Row],[Store_ID]],Store[Store_ID],Store[Store_Name])</f>
        <v>Aguirre-Keller</v>
      </c>
      <c r="Z173" s="43" t="str">
        <f>_xlfn.XLOOKUP(Combined[[#This Row],[Store_ID]],Store[Store_ID],Store[Region])</f>
        <v>South</v>
      </c>
      <c r="AA173" s="43" t="str">
        <f>_xlfn.XLOOKUP(Combined[[#This Row],[Store_ID]],Store[Store_ID],Store[City])</f>
        <v>Lake Michael</v>
      </c>
      <c r="AB173" s="43" t="str">
        <f>_xlfn.XLOOKUP(Combined[[#This Row],[Store_ID]],Store[Store_ID],Store[Store_Type])</f>
        <v>Online</v>
      </c>
      <c r="AC173" s="43">
        <f>Combined[[#This Row],[Quantity]]*Combined[[#This Row],[Unit_Price]]</f>
        <v>325.08</v>
      </c>
      <c r="AD173" s="43">
        <f>Combined[[#This Row],[Gross_Sales]]*Combined[[#This Row],[Discount]]</f>
        <v>84.520799999999994</v>
      </c>
      <c r="AE173" s="43">
        <f>Combined[[#This Row],[Quantity]]*Combined[[#This Row],[cost]]</f>
        <v>43.29</v>
      </c>
      <c r="AF173" s="43">
        <f>Combined[[#This Row],[Total_Amount]]-Combined[[#This Row],[Total_Cost]]</f>
        <v>197.26920000000001</v>
      </c>
      <c r="AG173" s="43" t="str">
        <f>IF(Combined[[#This Row],[Age]]&lt;=25,"18-25",IF(Combined[[#This Row],[Age]]&lt;=35,"26-35",IF(Combined[[#This Row],[Age]]&lt;=45,"36-45",IF(Combined[[#This Row],[Age]]&lt;=55,"46-55","56-64"))))</f>
        <v>56-64</v>
      </c>
      <c r="AH173" s="43">
        <f>IF(Combined[[#This Row],[Total_Amount]]=0,0,Combined[[#This Row],[Profit]]/Combined[[#This Row],[Total_Amount]])</f>
        <v>0.8200442967884829</v>
      </c>
    </row>
    <row r="174" spans="1:34">
      <c r="A174" s="43" t="s">
        <v>1998</v>
      </c>
      <c r="B174" s="46">
        <v>45267</v>
      </c>
      <c r="C174" s="43">
        <f t="shared" si="2"/>
        <v>2023</v>
      </c>
      <c r="D174" s="43" t="str">
        <f>TEXT(Combined[[#This Row],[Order_Date]],"MMM")</f>
        <v>Dec</v>
      </c>
      <c r="E174" s="43" t="s">
        <v>1080</v>
      </c>
      <c r="F174" s="43" t="s">
        <v>1726</v>
      </c>
      <c r="G174" s="43" t="s">
        <v>1789</v>
      </c>
      <c r="H174" s="43">
        <v>2</v>
      </c>
      <c r="I174" s="43">
        <v>827.92</v>
      </c>
      <c r="J174" s="45">
        <v>0.25</v>
      </c>
      <c r="K174" s="43" t="s">
        <v>1829</v>
      </c>
      <c r="L174" s="43">
        <v>1241.8800000000001</v>
      </c>
      <c r="M174" s="43" t="str">
        <f>VLOOKUP(Combined[[#This Row],[Customer_ID]],Customer[],2,FALSE)</f>
        <v>Evelyn Brown</v>
      </c>
      <c r="N174" s="43">
        <f>VLOOKUP(Combined[[#This Row],[Customer_ID]],Customer[],3,FALSE)</f>
        <v>39</v>
      </c>
      <c r="O174" s="43" t="str">
        <f>VLOOKUP(Combined[[#This Row],[Customer_ID]],Customer[],4,FALSE)</f>
        <v>Male</v>
      </c>
      <c r="P174" s="43" t="str">
        <f>VLOOKUP(Combined[[#This Row],[Customer_ID]],Customer[],5,FALSE)</f>
        <v>West Victoriaborough</v>
      </c>
      <c r="Q174" s="43" t="str">
        <f>VLOOKUP(Combined[[#This Row],[Customer_ID]],Customer[],6,FALSE)</f>
        <v>New Mexico</v>
      </c>
      <c r="R174" s="43" t="str">
        <f>VLOOKUP(Combined[[#This Row],[Customer_ID]],Customer[],8,FALSE)</f>
        <v>Gold</v>
      </c>
      <c r="S174" s="43" t="str">
        <f>VLOOKUP(Combined[[#This Row],[Product_ID]],Product[],2,FALSE)</f>
        <v>Face Foundation Kit</v>
      </c>
      <c r="T174" s="43" t="str">
        <f>VLOOKUP(Combined[[#This Row],[Product_ID]],Product[],3,FALSE)</f>
        <v>Beauty</v>
      </c>
      <c r="U174" s="43" t="str">
        <f>VLOOKUP(Combined[[#This Row],[Product_ID]],Product[],4,FALSE)</f>
        <v>Makeup</v>
      </c>
      <c r="V174" s="43" t="str">
        <f>VLOOKUP(Combined[[#This Row],[Product_ID]],Product[],5,FALSE)</f>
        <v>Taylor-Elliott</v>
      </c>
      <c r="W174" s="43">
        <f>VLOOKUP(Combined[[#This Row],[Product_ID]],Product[],6,FALSE)</f>
        <v>183.04</v>
      </c>
      <c r="X174" s="43">
        <f>VLOOKUP(Combined[[#This Row],[Product_ID]],Product[],7,FALSE)</f>
        <v>457</v>
      </c>
      <c r="Y174" s="43" t="str">
        <f>_xlfn.XLOOKUP(Combined[[#This Row],[Store_ID]],Store[Store_ID],Store[Store_Name])</f>
        <v>Hill, Wagner and Ballard</v>
      </c>
      <c r="Z174" s="43" t="str">
        <f>_xlfn.XLOOKUP(Combined[[#This Row],[Store_ID]],Store[Store_ID],Store[Region])</f>
        <v>East</v>
      </c>
      <c r="AA174" s="43" t="str">
        <f>_xlfn.XLOOKUP(Combined[[#This Row],[Store_ID]],Store[Store_ID],Store[City])</f>
        <v>East Davidville</v>
      </c>
      <c r="AB174" s="43" t="str">
        <f>_xlfn.XLOOKUP(Combined[[#This Row],[Store_ID]],Store[Store_ID],Store[Store_Type])</f>
        <v>Online</v>
      </c>
      <c r="AC174" s="43">
        <f>Combined[[#This Row],[Quantity]]*Combined[[#This Row],[Unit_Price]]</f>
        <v>1655.84</v>
      </c>
      <c r="AD174" s="43">
        <f>Combined[[#This Row],[Gross_Sales]]*Combined[[#This Row],[Discount]]</f>
        <v>413.96</v>
      </c>
      <c r="AE174" s="43">
        <f>Combined[[#This Row],[Quantity]]*Combined[[#This Row],[cost]]</f>
        <v>366.08</v>
      </c>
      <c r="AF174" s="43">
        <f>Combined[[#This Row],[Total_Amount]]-Combined[[#This Row],[Total_Cost]]</f>
        <v>875.80000000000018</v>
      </c>
      <c r="AG174" s="43" t="str">
        <f>IF(Combined[[#This Row],[Age]]&lt;=25,"18-25",IF(Combined[[#This Row],[Age]]&lt;=35,"26-35",IF(Combined[[#This Row],[Age]]&lt;=45,"36-45",IF(Combined[[#This Row],[Age]]&lt;=55,"46-55","56-64"))))</f>
        <v>36-45</v>
      </c>
      <c r="AH174" s="43">
        <f>IF(Combined[[#This Row],[Total_Amount]]=0,0,Combined[[#This Row],[Profit]]/Combined[[#This Row],[Total_Amount]])</f>
        <v>0.70522111637195228</v>
      </c>
    </row>
    <row r="175" spans="1:34">
      <c r="A175" s="43" t="s">
        <v>1999</v>
      </c>
      <c r="B175" s="46">
        <v>45314</v>
      </c>
      <c r="C175" s="43">
        <f t="shared" si="2"/>
        <v>2024</v>
      </c>
      <c r="D175" s="43" t="str">
        <f>TEXT(Combined[[#This Row],[Order_Date]],"MMM")</f>
        <v>Jan</v>
      </c>
      <c r="E175" s="43" t="s">
        <v>1492</v>
      </c>
      <c r="F175" s="43" t="s">
        <v>1600</v>
      </c>
      <c r="G175" s="43" t="s">
        <v>1761</v>
      </c>
      <c r="H175" s="43">
        <v>2</v>
      </c>
      <c r="I175" s="43">
        <v>593.47</v>
      </c>
      <c r="J175" s="45">
        <v>0.1</v>
      </c>
      <c r="K175" s="43" t="s">
        <v>1829</v>
      </c>
      <c r="L175" s="43">
        <v>1068.2460000000001</v>
      </c>
      <c r="M175" s="43" t="str">
        <f>VLOOKUP(Combined[[#This Row],[Customer_ID]],Customer[],2,FALSE)</f>
        <v>Sara Ingram</v>
      </c>
      <c r="N175" s="43">
        <f>VLOOKUP(Combined[[#This Row],[Customer_ID]],Customer[],3,FALSE)</f>
        <v>46</v>
      </c>
      <c r="O175" s="43" t="str">
        <f>VLOOKUP(Combined[[#This Row],[Customer_ID]],Customer[],4,FALSE)</f>
        <v>Female</v>
      </c>
      <c r="P175" s="43" t="str">
        <f>VLOOKUP(Combined[[#This Row],[Customer_ID]],Customer[],5,FALSE)</f>
        <v>East Dillonview</v>
      </c>
      <c r="Q175" s="43" t="str">
        <f>VLOOKUP(Combined[[#This Row],[Customer_ID]],Customer[],6,FALSE)</f>
        <v>Virginia</v>
      </c>
      <c r="R175" s="43" t="str">
        <f>VLOOKUP(Combined[[#This Row],[Customer_ID]],Customer[],8,FALSE)</f>
        <v>Bronze</v>
      </c>
      <c r="S175" s="43" t="str">
        <f>VLOOKUP(Combined[[#This Row],[Product_ID]],Product[],2,FALSE)</f>
        <v>Wireless Bluetooth Speaker</v>
      </c>
      <c r="T175" s="43" t="str">
        <f>VLOOKUP(Combined[[#This Row],[Product_ID]],Product[],3,FALSE)</f>
        <v>Electronics</v>
      </c>
      <c r="U175" s="43" t="str">
        <f>VLOOKUP(Combined[[#This Row],[Product_ID]],Product[],4,FALSE)</f>
        <v>Audio</v>
      </c>
      <c r="V175" s="43" t="str">
        <f>VLOOKUP(Combined[[#This Row],[Product_ID]],Product[],5,FALSE)</f>
        <v>Reed-Schmidt</v>
      </c>
      <c r="W175" s="43">
        <f>VLOOKUP(Combined[[#This Row],[Product_ID]],Product[],6,FALSE)</f>
        <v>322.41000000000003</v>
      </c>
      <c r="X175" s="43">
        <f>VLOOKUP(Combined[[#This Row],[Product_ID]],Product[],7,FALSE)</f>
        <v>213</v>
      </c>
      <c r="Y175" s="43" t="str">
        <f>_xlfn.XLOOKUP(Combined[[#This Row],[Store_ID]],Store[Store_ID],Store[Store_Name])</f>
        <v>Black-Horn</v>
      </c>
      <c r="Z175" s="43" t="str">
        <f>_xlfn.XLOOKUP(Combined[[#This Row],[Store_ID]],Store[Store_ID],Store[Region])</f>
        <v>South</v>
      </c>
      <c r="AA175" s="43" t="str">
        <f>_xlfn.XLOOKUP(Combined[[#This Row],[Store_ID]],Store[Store_ID],Store[City])</f>
        <v>North Nancyview</v>
      </c>
      <c r="AB175" s="43" t="str">
        <f>_xlfn.XLOOKUP(Combined[[#This Row],[Store_ID]],Store[Store_ID],Store[Store_Type])</f>
        <v>Outlet</v>
      </c>
      <c r="AC175" s="43">
        <f>Combined[[#This Row],[Quantity]]*Combined[[#This Row],[Unit_Price]]</f>
        <v>1186.94</v>
      </c>
      <c r="AD175" s="43">
        <f>Combined[[#This Row],[Gross_Sales]]*Combined[[#This Row],[Discount]]</f>
        <v>118.69400000000002</v>
      </c>
      <c r="AE175" s="43">
        <f>Combined[[#This Row],[Quantity]]*Combined[[#This Row],[cost]]</f>
        <v>644.82000000000005</v>
      </c>
      <c r="AF175" s="43">
        <f>Combined[[#This Row],[Total_Amount]]-Combined[[#This Row],[Total_Cost]]</f>
        <v>423.42600000000004</v>
      </c>
      <c r="AG175" s="43" t="str">
        <f>IF(Combined[[#This Row],[Age]]&lt;=25,"18-25",IF(Combined[[#This Row],[Age]]&lt;=35,"26-35",IF(Combined[[#This Row],[Age]]&lt;=45,"36-45",IF(Combined[[#This Row],[Age]]&lt;=55,"46-55","56-64"))))</f>
        <v>46-55</v>
      </c>
      <c r="AH175" s="43">
        <f>IF(Combined[[#This Row],[Total_Amount]]=0,0,Combined[[#This Row],[Profit]]/Combined[[#This Row],[Total_Amount]])</f>
        <v>0.3963749922770598</v>
      </c>
    </row>
    <row r="176" spans="1:34">
      <c r="A176" s="43" t="s">
        <v>2000</v>
      </c>
      <c r="B176" s="46">
        <v>45267</v>
      </c>
      <c r="C176" s="43">
        <f t="shared" si="2"/>
        <v>2023</v>
      </c>
      <c r="D176" s="43" t="str">
        <f>TEXT(Combined[[#This Row],[Order_Date]],"MMM")</f>
        <v>Dec</v>
      </c>
      <c r="E176" s="43" t="s">
        <v>929</v>
      </c>
      <c r="F176" s="43" t="s">
        <v>1588</v>
      </c>
      <c r="G176" s="43" t="s">
        <v>1779</v>
      </c>
      <c r="H176" s="43">
        <v>4</v>
      </c>
      <c r="I176" s="43">
        <v>756.28</v>
      </c>
      <c r="J176" s="45">
        <v>0.05</v>
      </c>
      <c r="K176" s="43" t="s">
        <v>1829</v>
      </c>
      <c r="L176" s="43">
        <v>2873.864</v>
      </c>
      <c r="M176" s="43" t="str">
        <f>VLOOKUP(Combined[[#This Row],[Customer_ID]],Customer[],2,FALSE)</f>
        <v>Gloria Taylor</v>
      </c>
      <c r="N176" s="43">
        <f>VLOOKUP(Combined[[#This Row],[Customer_ID]],Customer[],3,FALSE)</f>
        <v>56</v>
      </c>
      <c r="O176" s="43" t="str">
        <f>VLOOKUP(Combined[[#This Row],[Customer_ID]],Customer[],4,FALSE)</f>
        <v>Female</v>
      </c>
      <c r="P176" s="43" t="str">
        <f>VLOOKUP(Combined[[#This Row],[Customer_ID]],Customer[],5,FALSE)</f>
        <v>North Daniel</v>
      </c>
      <c r="Q176" s="43" t="str">
        <f>VLOOKUP(Combined[[#This Row],[Customer_ID]],Customer[],6,FALSE)</f>
        <v>Louisiana</v>
      </c>
      <c r="R176" s="43" t="str">
        <f>VLOOKUP(Combined[[#This Row],[Customer_ID]],Customer[],8,FALSE)</f>
        <v>Platinum</v>
      </c>
      <c r="S176" s="43" t="str">
        <f>VLOOKUP(Combined[[#This Row],[Product_ID]],Product[],2,FALSE)</f>
        <v>Outdoor Sports Water Bottle</v>
      </c>
      <c r="T176" s="43" t="str">
        <f>VLOOKUP(Combined[[#This Row],[Product_ID]],Product[],3,FALSE)</f>
        <v>Sports</v>
      </c>
      <c r="U176" s="43" t="str">
        <f>VLOOKUP(Combined[[#This Row],[Product_ID]],Product[],4,FALSE)</f>
        <v>Accessories</v>
      </c>
      <c r="V176" s="43" t="str">
        <f>VLOOKUP(Combined[[#This Row],[Product_ID]],Product[],5,FALSE)</f>
        <v>Soto-Ellis</v>
      </c>
      <c r="W176" s="43">
        <f>VLOOKUP(Combined[[#This Row],[Product_ID]],Product[],6,FALSE)</f>
        <v>131.51</v>
      </c>
      <c r="X176" s="43">
        <f>VLOOKUP(Combined[[#This Row],[Product_ID]],Product[],7,FALSE)</f>
        <v>199.2</v>
      </c>
      <c r="Y176" s="43" t="str">
        <f>_xlfn.XLOOKUP(Combined[[#This Row],[Store_ID]],Store[Store_ID],Store[Store_Name])</f>
        <v>Martinez-Mullins</v>
      </c>
      <c r="Z176" s="43" t="str">
        <f>_xlfn.XLOOKUP(Combined[[#This Row],[Store_ID]],Store[Store_ID],Store[Region])</f>
        <v>South</v>
      </c>
      <c r="AA176" s="43" t="str">
        <f>_xlfn.XLOOKUP(Combined[[#This Row],[Store_ID]],Store[Store_ID],Store[City])</f>
        <v>Williamsfurt</v>
      </c>
      <c r="AB176" s="43" t="str">
        <f>_xlfn.XLOOKUP(Combined[[#This Row],[Store_ID]],Store[Store_ID],Store[Store_Type])</f>
        <v>Online</v>
      </c>
      <c r="AC176" s="43">
        <f>Combined[[#This Row],[Quantity]]*Combined[[#This Row],[Unit_Price]]</f>
        <v>3025.12</v>
      </c>
      <c r="AD176" s="43">
        <f>Combined[[#This Row],[Gross_Sales]]*Combined[[#This Row],[Discount]]</f>
        <v>151.256</v>
      </c>
      <c r="AE176" s="43">
        <f>Combined[[#This Row],[Quantity]]*Combined[[#This Row],[cost]]</f>
        <v>526.04</v>
      </c>
      <c r="AF176" s="43">
        <f>Combined[[#This Row],[Total_Amount]]-Combined[[#This Row],[Total_Cost]]</f>
        <v>2347.8240000000001</v>
      </c>
      <c r="AG176" s="43" t="str">
        <f>IF(Combined[[#This Row],[Age]]&lt;=25,"18-25",IF(Combined[[#This Row],[Age]]&lt;=35,"26-35",IF(Combined[[#This Row],[Age]]&lt;=45,"36-45",IF(Combined[[#This Row],[Age]]&lt;=55,"46-55","56-64"))))</f>
        <v>56-64</v>
      </c>
      <c r="AH176" s="43">
        <f>IF(Combined[[#This Row],[Total_Amount]]=0,0,Combined[[#This Row],[Profit]]/Combined[[#This Row],[Total_Amount]])</f>
        <v>0.81695723945183207</v>
      </c>
    </row>
    <row r="177" spans="1:34">
      <c r="A177" s="43" t="s">
        <v>2001</v>
      </c>
      <c r="B177" s="46">
        <v>45641</v>
      </c>
      <c r="C177" s="43">
        <f t="shared" si="2"/>
        <v>2024</v>
      </c>
      <c r="D177" s="43" t="str">
        <f>TEXT(Combined[[#This Row],[Order_Date]],"MMM")</f>
        <v>Dec</v>
      </c>
      <c r="E177" s="43" t="s">
        <v>1178</v>
      </c>
      <c r="F177" s="43" t="s">
        <v>1732</v>
      </c>
      <c r="G177" s="43" t="s">
        <v>1757</v>
      </c>
      <c r="H177" s="43">
        <v>2</v>
      </c>
      <c r="I177" s="43">
        <v>707.65</v>
      </c>
      <c r="J177" s="45">
        <v>0.14000000000000001</v>
      </c>
      <c r="K177" s="43" t="s">
        <v>1824</v>
      </c>
      <c r="L177" s="43">
        <v>1217.1579999999999</v>
      </c>
      <c r="M177" s="43" t="str">
        <f>VLOOKUP(Combined[[#This Row],[Customer_ID]],Customer[],2,FALSE)</f>
        <v>Charles Conley</v>
      </c>
      <c r="N177" s="43">
        <f>VLOOKUP(Combined[[#This Row],[Customer_ID]],Customer[],3,FALSE)</f>
        <v>39</v>
      </c>
      <c r="O177" s="43" t="str">
        <f>VLOOKUP(Combined[[#This Row],[Customer_ID]],Customer[],4,FALSE)</f>
        <v>Female</v>
      </c>
      <c r="P177" s="43" t="str">
        <f>VLOOKUP(Combined[[#This Row],[Customer_ID]],Customer[],5,FALSE)</f>
        <v>Nathanshire</v>
      </c>
      <c r="Q177" s="43" t="str">
        <f>VLOOKUP(Combined[[#This Row],[Customer_ID]],Customer[],6,FALSE)</f>
        <v>Maine</v>
      </c>
      <c r="R177" s="43" t="str">
        <f>VLOOKUP(Combined[[#This Row],[Customer_ID]],Customer[],8,FALSE)</f>
        <v>Gold</v>
      </c>
      <c r="S177" s="43" t="str">
        <f>VLOOKUP(Combined[[#This Row],[Product_ID]],Product[],2,FALSE)</f>
        <v>Microwave Oven</v>
      </c>
      <c r="T177" s="43" t="str">
        <f>VLOOKUP(Combined[[#This Row],[Product_ID]],Product[],3,FALSE)</f>
        <v>Home</v>
      </c>
      <c r="U177" s="43" t="str">
        <f>VLOOKUP(Combined[[#This Row],[Product_ID]],Product[],4,FALSE)</f>
        <v>Appliances</v>
      </c>
      <c r="V177" s="43" t="str">
        <f>VLOOKUP(Combined[[#This Row],[Product_ID]],Product[],5,FALSE)</f>
        <v>Green, Powell and Palmer</v>
      </c>
      <c r="W177" s="43">
        <f>VLOOKUP(Combined[[#This Row],[Product_ID]],Product[],6,FALSE)</f>
        <v>447.43</v>
      </c>
      <c r="X177" s="43">
        <f>VLOOKUP(Combined[[#This Row],[Product_ID]],Product[],7,FALSE)</f>
        <v>191</v>
      </c>
      <c r="Y177" s="43" t="str">
        <f>_xlfn.XLOOKUP(Combined[[#This Row],[Store_ID]],Store[Store_ID],Store[Store_Name])</f>
        <v>Martinez, Adkins and Johnson</v>
      </c>
      <c r="Z177" s="43" t="str">
        <f>_xlfn.XLOOKUP(Combined[[#This Row],[Store_ID]],Store[Store_ID],Store[Region])</f>
        <v>North</v>
      </c>
      <c r="AA177" s="43" t="str">
        <f>_xlfn.XLOOKUP(Combined[[#This Row],[Store_ID]],Store[Store_ID],Store[City])</f>
        <v>Danielmouth</v>
      </c>
      <c r="AB177" s="43" t="str">
        <f>_xlfn.XLOOKUP(Combined[[#This Row],[Store_ID]],Store[Store_ID],Store[Store_Type])</f>
        <v>Flagship</v>
      </c>
      <c r="AC177" s="43">
        <f>Combined[[#This Row],[Quantity]]*Combined[[#This Row],[Unit_Price]]</f>
        <v>1415.3</v>
      </c>
      <c r="AD177" s="43">
        <f>Combined[[#This Row],[Gross_Sales]]*Combined[[#This Row],[Discount]]</f>
        <v>198.14200000000002</v>
      </c>
      <c r="AE177" s="43">
        <f>Combined[[#This Row],[Quantity]]*Combined[[#This Row],[cost]]</f>
        <v>894.86</v>
      </c>
      <c r="AF177" s="43">
        <f>Combined[[#This Row],[Total_Amount]]-Combined[[#This Row],[Total_Cost]]</f>
        <v>322.29799999999989</v>
      </c>
      <c r="AG177" s="43" t="str">
        <f>IF(Combined[[#This Row],[Age]]&lt;=25,"18-25",IF(Combined[[#This Row],[Age]]&lt;=35,"26-35",IF(Combined[[#This Row],[Age]]&lt;=45,"36-45",IF(Combined[[#This Row],[Age]]&lt;=55,"46-55","56-64"))))</f>
        <v>36-45</v>
      </c>
      <c r="AH177" s="43">
        <f>IF(Combined[[#This Row],[Total_Amount]]=0,0,Combined[[#This Row],[Profit]]/Combined[[#This Row],[Total_Amount]])</f>
        <v>0.26479553188657506</v>
      </c>
    </row>
    <row r="178" spans="1:34">
      <c r="A178" s="43" t="s">
        <v>2002</v>
      </c>
      <c r="B178" s="46">
        <v>45371</v>
      </c>
      <c r="C178" s="43">
        <f t="shared" si="2"/>
        <v>2024</v>
      </c>
      <c r="D178" s="43" t="str">
        <f>TEXT(Combined[[#This Row],[Order_Date]],"MMM")</f>
        <v>Mar</v>
      </c>
      <c r="E178" s="43" t="s">
        <v>441</v>
      </c>
      <c r="F178" s="43" t="s">
        <v>1598</v>
      </c>
      <c r="G178" s="43" t="s">
        <v>1801</v>
      </c>
      <c r="H178" s="43">
        <v>1</v>
      </c>
      <c r="I178" s="43">
        <v>857.35</v>
      </c>
      <c r="J178" s="45">
        <v>0.28000000000000003</v>
      </c>
      <c r="K178" s="43" t="s">
        <v>1826</v>
      </c>
      <c r="L178" s="43">
        <v>617.29200000000003</v>
      </c>
      <c r="M178" s="43" t="str">
        <f>VLOOKUP(Combined[[#This Row],[Customer_ID]],Customer[],2,FALSE)</f>
        <v>Susan Mcdonald</v>
      </c>
      <c r="N178" s="43">
        <f>VLOOKUP(Combined[[#This Row],[Customer_ID]],Customer[],3,FALSE)</f>
        <v>45</v>
      </c>
      <c r="O178" s="43" t="str">
        <f>VLOOKUP(Combined[[#This Row],[Customer_ID]],Customer[],4,FALSE)</f>
        <v>Male</v>
      </c>
      <c r="P178" s="43" t="str">
        <f>VLOOKUP(Combined[[#This Row],[Customer_ID]],Customer[],5,FALSE)</f>
        <v>East Ellen</v>
      </c>
      <c r="Q178" s="43" t="str">
        <f>VLOOKUP(Combined[[#This Row],[Customer_ID]],Customer[],6,FALSE)</f>
        <v>Arkansas</v>
      </c>
      <c r="R178" s="43" t="str">
        <f>VLOOKUP(Combined[[#This Row],[Customer_ID]],Customer[],8,FALSE)</f>
        <v>Silver</v>
      </c>
      <c r="S178" s="43" t="str">
        <f>VLOOKUP(Combined[[#This Row],[Product_ID]],Product[],2,FALSE)</f>
        <v>Women's Scarf Set</v>
      </c>
      <c r="T178" s="43" t="str">
        <f>VLOOKUP(Combined[[#This Row],[Product_ID]],Product[],3,FALSE)</f>
        <v>Clothing</v>
      </c>
      <c r="U178" s="43" t="str">
        <f>VLOOKUP(Combined[[#This Row],[Product_ID]],Product[],4,FALSE)</f>
        <v>Accessories</v>
      </c>
      <c r="V178" s="43" t="str">
        <f>VLOOKUP(Combined[[#This Row],[Product_ID]],Product[],5,FALSE)</f>
        <v>Brown and Sons</v>
      </c>
      <c r="W178" s="43">
        <f>VLOOKUP(Combined[[#This Row],[Product_ID]],Product[],6,FALSE)</f>
        <v>174.02</v>
      </c>
      <c r="X178" s="43">
        <f>VLOOKUP(Combined[[#This Row],[Product_ID]],Product[],7,FALSE)</f>
        <v>268</v>
      </c>
      <c r="Y178" s="43" t="str">
        <f>_xlfn.XLOOKUP(Combined[[#This Row],[Store_ID]],Store[Store_ID],Store[Store_Name])</f>
        <v>Shelton PLC</v>
      </c>
      <c r="Z178" s="43" t="str">
        <f>_xlfn.XLOOKUP(Combined[[#This Row],[Store_ID]],Store[Store_ID],Store[Region])</f>
        <v>North</v>
      </c>
      <c r="AA178" s="43" t="str">
        <f>_xlfn.XLOOKUP(Combined[[#This Row],[Store_ID]],Store[Store_ID],Store[City])</f>
        <v>East Jenniferstad</v>
      </c>
      <c r="AB178" s="43" t="str">
        <f>_xlfn.XLOOKUP(Combined[[#This Row],[Store_ID]],Store[Store_ID],Store[Store_Type])</f>
        <v>Flagship</v>
      </c>
      <c r="AC178" s="43">
        <f>Combined[[#This Row],[Quantity]]*Combined[[#This Row],[Unit_Price]]</f>
        <v>857.35</v>
      </c>
      <c r="AD178" s="43">
        <f>Combined[[#This Row],[Gross_Sales]]*Combined[[#This Row],[Discount]]</f>
        <v>240.05800000000002</v>
      </c>
      <c r="AE178" s="43">
        <f>Combined[[#This Row],[Quantity]]*Combined[[#This Row],[cost]]</f>
        <v>174.02</v>
      </c>
      <c r="AF178" s="43">
        <f>Combined[[#This Row],[Total_Amount]]-Combined[[#This Row],[Total_Cost]]</f>
        <v>443.27200000000005</v>
      </c>
      <c r="AG178" s="43" t="str">
        <f>IF(Combined[[#This Row],[Age]]&lt;=25,"18-25",IF(Combined[[#This Row],[Age]]&lt;=35,"26-35",IF(Combined[[#This Row],[Age]]&lt;=45,"36-45",IF(Combined[[#This Row],[Age]]&lt;=55,"46-55","56-64"))))</f>
        <v>36-45</v>
      </c>
      <c r="AH178" s="43">
        <f>IF(Combined[[#This Row],[Total_Amount]]=0,0,Combined[[#This Row],[Profit]]/Combined[[#This Row],[Total_Amount]])</f>
        <v>0.71809127608975987</v>
      </c>
    </row>
    <row r="179" spans="1:34">
      <c r="A179" s="43" t="s">
        <v>2003</v>
      </c>
      <c r="B179" s="46">
        <v>45670</v>
      </c>
      <c r="C179" s="43">
        <f t="shared" si="2"/>
        <v>2025</v>
      </c>
      <c r="D179" s="43" t="str">
        <f>TEXT(Combined[[#This Row],[Order_Date]],"MMM")</f>
        <v>Jan</v>
      </c>
      <c r="E179" s="43" t="s">
        <v>1533</v>
      </c>
      <c r="F179" s="43" t="s">
        <v>1658</v>
      </c>
      <c r="G179" s="43" t="s">
        <v>1782</v>
      </c>
      <c r="H179" s="43">
        <v>1</v>
      </c>
      <c r="I179" s="43">
        <v>79</v>
      </c>
      <c r="J179" s="45">
        <v>0.04</v>
      </c>
      <c r="K179" s="43" t="s">
        <v>1826</v>
      </c>
      <c r="L179" s="43">
        <v>75.84</v>
      </c>
      <c r="M179" s="43" t="str">
        <f>VLOOKUP(Combined[[#This Row],[Customer_ID]],Customer[],2,FALSE)</f>
        <v>Philip Pennington</v>
      </c>
      <c r="N179" s="43">
        <f>VLOOKUP(Combined[[#This Row],[Customer_ID]],Customer[],3,FALSE)</f>
        <v>27</v>
      </c>
      <c r="O179" s="43" t="str">
        <f>VLOOKUP(Combined[[#This Row],[Customer_ID]],Customer[],4,FALSE)</f>
        <v>Female</v>
      </c>
      <c r="P179" s="43" t="str">
        <f>VLOOKUP(Combined[[#This Row],[Customer_ID]],Customer[],5,FALSE)</f>
        <v>East Valerieview</v>
      </c>
      <c r="Q179" s="43" t="str">
        <f>VLOOKUP(Combined[[#This Row],[Customer_ID]],Customer[],6,FALSE)</f>
        <v>Oregon</v>
      </c>
      <c r="R179" s="43" t="str">
        <f>VLOOKUP(Combined[[#This Row],[Customer_ID]],Customer[],8,FALSE)</f>
        <v>Platinum</v>
      </c>
      <c r="S179" s="43" t="str">
        <f>VLOOKUP(Combined[[#This Row],[Product_ID]],Product[],2,FALSE)</f>
        <v>Ceramic Plant Pot</v>
      </c>
      <c r="T179" s="43" t="str">
        <f>VLOOKUP(Combined[[#This Row],[Product_ID]],Product[],3,FALSE)</f>
        <v>Home</v>
      </c>
      <c r="U179" s="43" t="str">
        <f>VLOOKUP(Combined[[#This Row],[Product_ID]],Product[],4,FALSE)</f>
        <v>Decor</v>
      </c>
      <c r="V179" s="43" t="str">
        <f>VLOOKUP(Combined[[#This Row],[Product_ID]],Product[],5,FALSE)</f>
        <v>Hatfield, Baird and Torres</v>
      </c>
      <c r="W179" s="43">
        <f>VLOOKUP(Combined[[#This Row],[Product_ID]],Product[],6,FALSE)</f>
        <v>81.75</v>
      </c>
      <c r="X179" s="43">
        <f>VLOOKUP(Combined[[#This Row],[Product_ID]],Product[],7,FALSE)</f>
        <v>331.3</v>
      </c>
      <c r="Y179" s="43" t="str">
        <f>_xlfn.XLOOKUP(Combined[[#This Row],[Store_ID]],Store[Store_ID],Store[Store_Name])</f>
        <v>Bean, Jones and Park</v>
      </c>
      <c r="Z179" s="43" t="str">
        <f>_xlfn.XLOOKUP(Combined[[#This Row],[Store_ID]],Store[Store_ID],Store[Region])</f>
        <v>West</v>
      </c>
      <c r="AA179" s="43" t="str">
        <f>_xlfn.XLOOKUP(Combined[[#This Row],[Store_ID]],Store[Store_ID],Store[City])</f>
        <v>Thompsonborough</v>
      </c>
      <c r="AB179" s="43" t="str">
        <f>_xlfn.XLOOKUP(Combined[[#This Row],[Store_ID]],Store[Store_ID],Store[Store_Type])</f>
        <v>Online</v>
      </c>
      <c r="AC179" s="43">
        <f>Combined[[#This Row],[Quantity]]*Combined[[#This Row],[Unit_Price]]</f>
        <v>79</v>
      </c>
      <c r="AD179" s="43">
        <f>Combined[[#This Row],[Gross_Sales]]*Combined[[#This Row],[Discount]]</f>
        <v>3.16</v>
      </c>
      <c r="AE179" s="43">
        <f>Combined[[#This Row],[Quantity]]*Combined[[#This Row],[cost]]</f>
        <v>81.75</v>
      </c>
      <c r="AF179" s="43">
        <f>Combined[[#This Row],[Total_Amount]]-Combined[[#This Row],[Total_Cost]]</f>
        <v>-5.9099999999999966</v>
      </c>
      <c r="AG179" s="43" t="str">
        <f>IF(Combined[[#This Row],[Age]]&lt;=25,"18-25",IF(Combined[[#This Row],[Age]]&lt;=35,"26-35",IF(Combined[[#This Row],[Age]]&lt;=45,"36-45",IF(Combined[[#This Row],[Age]]&lt;=55,"46-55","56-64"))))</f>
        <v>26-35</v>
      </c>
      <c r="AH179" s="43">
        <f>IF(Combined[[#This Row],[Total_Amount]]=0,0,Combined[[#This Row],[Profit]]/Combined[[#This Row],[Total_Amount]])</f>
        <v>-7.7927215189873375E-2</v>
      </c>
    </row>
    <row r="180" spans="1:34">
      <c r="A180" s="43" t="s">
        <v>2004</v>
      </c>
      <c r="B180" s="46">
        <v>45885</v>
      </c>
      <c r="C180" s="43">
        <f t="shared" si="2"/>
        <v>2025</v>
      </c>
      <c r="D180" s="43" t="str">
        <f>TEXT(Combined[[#This Row],[Order_Date]],"MMM")</f>
        <v>Aug</v>
      </c>
      <c r="E180" s="43" t="s">
        <v>244</v>
      </c>
      <c r="F180" s="43" t="s">
        <v>1736</v>
      </c>
      <c r="G180" s="43" t="s">
        <v>1773</v>
      </c>
      <c r="H180" s="43">
        <v>4</v>
      </c>
      <c r="I180" s="43">
        <v>638.91</v>
      </c>
      <c r="J180" s="45">
        <v>0</v>
      </c>
      <c r="K180" s="43" t="s">
        <v>1829</v>
      </c>
      <c r="L180" s="43">
        <v>2555.64</v>
      </c>
      <c r="M180" s="43" t="str">
        <f>VLOOKUP(Combined[[#This Row],[Customer_ID]],Customer[],2,FALSE)</f>
        <v>Cody Diaz</v>
      </c>
      <c r="N180" s="43">
        <f>VLOOKUP(Combined[[#This Row],[Customer_ID]],Customer[],3,FALSE)</f>
        <v>27</v>
      </c>
      <c r="O180" s="43" t="str">
        <f>VLOOKUP(Combined[[#This Row],[Customer_ID]],Customer[],4,FALSE)</f>
        <v>Female</v>
      </c>
      <c r="P180" s="43" t="str">
        <f>VLOOKUP(Combined[[#This Row],[Customer_ID]],Customer[],5,FALSE)</f>
        <v>South Aaronside</v>
      </c>
      <c r="Q180" s="43" t="str">
        <f>VLOOKUP(Combined[[#This Row],[Customer_ID]],Customer[],6,FALSE)</f>
        <v>New Hampshire</v>
      </c>
      <c r="R180" s="43" t="str">
        <f>VLOOKUP(Combined[[#This Row],[Customer_ID]],Customer[],8,FALSE)</f>
        <v>Silver</v>
      </c>
      <c r="S180" s="43" t="str">
        <f>VLOOKUP(Combined[[#This Row],[Product_ID]],Product[],2,FALSE)</f>
        <v>Vitamin E Body Lotion</v>
      </c>
      <c r="T180" s="43" t="str">
        <f>VLOOKUP(Combined[[#This Row],[Product_ID]],Product[],3,FALSE)</f>
        <v>Beauty</v>
      </c>
      <c r="U180" s="43" t="str">
        <f>VLOOKUP(Combined[[#This Row],[Product_ID]],Product[],4,FALSE)</f>
        <v>Skincare</v>
      </c>
      <c r="V180" s="43" t="str">
        <f>VLOOKUP(Combined[[#This Row],[Product_ID]],Product[],5,FALSE)</f>
        <v>Hoffman-Williams</v>
      </c>
      <c r="W180" s="43">
        <f>VLOOKUP(Combined[[#This Row],[Product_ID]],Product[],6,FALSE)</f>
        <v>358.47</v>
      </c>
      <c r="X180" s="43">
        <f>VLOOKUP(Combined[[#This Row],[Product_ID]],Product[],7,FALSE)</f>
        <v>213</v>
      </c>
      <c r="Y180" s="43" t="str">
        <f>_xlfn.XLOOKUP(Combined[[#This Row],[Store_ID]],Store[Store_ID],Store[Store_Name])</f>
        <v>Gray Ltd</v>
      </c>
      <c r="Z180" s="43" t="str">
        <f>_xlfn.XLOOKUP(Combined[[#This Row],[Store_ID]],Store[Store_ID],Store[Region])</f>
        <v>North</v>
      </c>
      <c r="AA180" s="43" t="str">
        <f>_xlfn.XLOOKUP(Combined[[#This Row],[Store_ID]],Store[Store_ID],Store[City])</f>
        <v>New Michaelchester</v>
      </c>
      <c r="AB180" s="43" t="str">
        <f>_xlfn.XLOOKUP(Combined[[#This Row],[Store_ID]],Store[Store_ID],Store[Store_Type])</f>
        <v>Outlet</v>
      </c>
      <c r="AC180" s="43">
        <f>Combined[[#This Row],[Quantity]]*Combined[[#This Row],[Unit_Price]]</f>
        <v>2555.64</v>
      </c>
      <c r="AD180" s="43">
        <f>Combined[[#This Row],[Gross_Sales]]*Combined[[#This Row],[Discount]]</f>
        <v>0</v>
      </c>
      <c r="AE180" s="43">
        <f>Combined[[#This Row],[Quantity]]*Combined[[#This Row],[cost]]</f>
        <v>1433.88</v>
      </c>
      <c r="AF180" s="43">
        <f>Combined[[#This Row],[Total_Amount]]-Combined[[#This Row],[Total_Cost]]</f>
        <v>1121.7599999999998</v>
      </c>
      <c r="AG180" s="43" t="str">
        <f>IF(Combined[[#This Row],[Age]]&lt;=25,"18-25",IF(Combined[[#This Row],[Age]]&lt;=35,"26-35",IF(Combined[[#This Row],[Age]]&lt;=45,"36-45",IF(Combined[[#This Row],[Age]]&lt;=55,"46-55","56-64"))))</f>
        <v>26-35</v>
      </c>
      <c r="AH180" s="43">
        <f>IF(Combined[[#This Row],[Total_Amount]]=0,0,Combined[[#This Row],[Profit]]/Combined[[#This Row],[Total_Amount]])</f>
        <v>0.43893506127623599</v>
      </c>
    </row>
    <row r="181" spans="1:34">
      <c r="A181" s="43" t="s">
        <v>2005</v>
      </c>
      <c r="B181" s="46">
        <v>45812</v>
      </c>
      <c r="C181" s="43">
        <f t="shared" si="2"/>
        <v>2025</v>
      </c>
      <c r="D181" s="43" t="str">
        <f>TEXT(Combined[[#This Row],[Order_Date]],"MMM")</f>
        <v>Jun</v>
      </c>
      <c r="E181" s="43" t="s">
        <v>295</v>
      </c>
      <c r="F181" s="43" t="s">
        <v>1638</v>
      </c>
      <c r="G181" s="43" t="s">
        <v>1752</v>
      </c>
      <c r="H181" s="43">
        <v>2</v>
      </c>
      <c r="I181" s="43">
        <v>522.16999999999996</v>
      </c>
      <c r="J181" s="45">
        <v>0.27</v>
      </c>
      <c r="K181" s="43" t="s">
        <v>1824</v>
      </c>
      <c r="L181" s="43">
        <v>762.36819999999989</v>
      </c>
      <c r="M181" s="43" t="str">
        <f>VLOOKUP(Combined[[#This Row],[Customer_ID]],Customer[],2,FALSE)</f>
        <v>Krystal Ford</v>
      </c>
      <c r="N181" s="43">
        <f>VLOOKUP(Combined[[#This Row],[Customer_ID]],Customer[],3,FALSE)</f>
        <v>34</v>
      </c>
      <c r="O181" s="43" t="str">
        <f>VLOOKUP(Combined[[#This Row],[Customer_ID]],Customer[],4,FALSE)</f>
        <v>Female</v>
      </c>
      <c r="P181" s="43" t="str">
        <f>VLOOKUP(Combined[[#This Row],[Customer_ID]],Customer[],5,FALSE)</f>
        <v>South David</v>
      </c>
      <c r="Q181" s="43" t="str">
        <f>VLOOKUP(Combined[[#This Row],[Customer_ID]],Customer[],6,FALSE)</f>
        <v>Arizona</v>
      </c>
      <c r="R181" s="43" t="str">
        <f>VLOOKUP(Combined[[#This Row],[Customer_ID]],Customer[],8,FALSE)</f>
        <v>Platinum</v>
      </c>
      <c r="S181" s="43" t="str">
        <f>VLOOKUP(Combined[[#This Row],[Product_ID]],Product[],2,FALSE)</f>
        <v>High-Grip Football</v>
      </c>
      <c r="T181" s="43" t="str">
        <f>VLOOKUP(Combined[[#This Row],[Product_ID]],Product[],3,FALSE)</f>
        <v>Sports</v>
      </c>
      <c r="U181" s="43" t="str">
        <f>VLOOKUP(Combined[[#This Row],[Product_ID]],Product[],4,FALSE)</f>
        <v>Team Sports</v>
      </c>
      <c r="V181" s="43" t="str">
        <f>VLOOKUP(Combined[[#This Row],[Product_ID]],Product[],5,FALSE)</f>
        <v>Bridges, Banks and Cummings</v>
      </c>
      <c r="W181" s="43">
        <f>VLOOKUP(Combined[[#This Row],[Product_ID]],Product[],6,FALSE)</f>
        <v>318.91000000000003</v>
      </c>
      <c r="X181" s="43">
        <f>VLOOKUP(Combined[[#This Row],[Product_ID]],Product[],7,FALSE)</f>
        <v>114</v>
      </c>
      <c r="Y181" s="43" t="str">
        <f>_xlfn.XLOOKUP(Combined[[#This Row],[Store_ID]],Store[Store_ID],Store[Store_Name])</f>
        <v>Rivera-Warner</v>
      </c>
      <c r="Z181" s="43" t="str">
        <f>_xlfn.XLOOKUP(Combined[[#This Row],[Store_ID]],Store[Store_ID],Store[Region])</f>
        <v>East</v>
      </c>
      <c r="AA181" s="43" t="str">
        <f>_xlfn.XLOOKUP(Combined[[#This Row],[Store_ID]],Store[Store_ID],Store[City])</f>
        <v>Washingtonfurt</v>
      </c>
      <c r="AB181" s="43" t="str">
        <f>_xlfn.XLOOKUP(Combined[[#This Row],[Store_ID]],Store[Store_ID],Store[Store_Type])</f>
        <v>Flagship</v>
      </c>
      <c r="AC181" s="43">
        <f>Combined[[#This Row],[Quantity]]*Combined[[#This Row],[Unit_Price]]</f>
        <v>1044.3399999999999</v>
      </c>
      <c r="AD181" s="43">
        <f>Combined[[#This Row],[Gross_Sales]]*Combined[[#This Row],[Discount]]</f>
        <v>281.97179999999997</v>
      </c>
      <c r="AE181" s="43">
        <f>Combined[[#This Row],[Quantity]]*Combined[[#This Row],[cost]]</f>
        <v>637.82000000000005</v>
      </c>
      <c r="AF181" s="43">
        <f>Combined[[#This Row],[Total_Amount]]-Combined[[#This Row],[Total_Cost]]</f>
        <v>124.54819999999984</v>
      </c>
      <c r="AG181" s="43" t="str">
        <f>IF(Combined[[#This Row],[Age]]&lt;=25,"18-25",IF(Combined[[#This Row],[Age]]&lt;=35,"26-35",IF(Combined[[#This Row],[Age]]&lt;=45,"36-45",IF(Combined[[#This Row],[Age]]&lt;=55,"46-55","56-64"))))</f>
        <v>26-35</v>
      </c>
      <c r="AH181" s="43">
        <f>IF(Combined[[#This Row],[Total_Amount]]=0,0,Combined[[#This Row],[Profit]]/Combined[[#This Row],[Total_Amount]])</f>
        <v>0.16337014056987142</v>
      </c>
    </row>
    <row r="182" spans="1:34">
      <c r="A182" s="43" t="s">
        <v>2006</v>
      </c>
      <c r="B182" s="46">
        <v>45235</v>
      </c>
      <c r="C182" s="43">
        <f t="shared" si="2"/>
        <v>2023</v>
      </c>
      <c r="D182" s="43" t="str">
        <f>TEXT(Combined[[#This Row],[Order_Date]],"MMM")</f>
        <v>Nov</v>
      </c>
      <c r="E182" s="43" t="s">
        <v>1472</v>
      </c>
      <c r="F182" s="43" t="s">
        <v>1626</v>
      </c>
      <c r="G182" s="43" t="s">
        <v>1794</v>
      </c>
      <c r="H182" s="43">
        <v>3</v>
      </c>
      <c r="I182" s="43">
        <v>954.29</v>
      </c>
      <c r="J182" s="45">
        <v>0.27</v>
      </c>
      <c r="K182" s="43" t="s">
        <v>1824</v>
      </c>
      <c r="L182" s="43">
        <v>2089.8951000000002</v>
      </c>
      <c r="M182" s="43" t="str">
        <f>VLOOKUP(Combined[[#This Row],[Customer_ID]],Customer[],2,FALSE)</f>
        <v>Earl Smith Dds</v>
      </c>
      <c r="N182" s="43">
        <f>VLOOKUP(Combined[[#This Row],[Customer_ID]],Customer[],3,FALSE)</f>
        <v>59</v>
      </c>
      <c r="O182" s="43" t="str">
        <f>VLOOKUP(Combined[[#This Row],[Customer_ID]],Customer[],4,FALSE)</f>
        <v>Male</v>
      </c>
      <c r="P182" s="43" t="str">
        <f>VLOOKUP(Combined[[#This Row],[Customer_ID]],Customer[],5,FALSE)</f>
        <v>West Sarah</v>
      </c>
      <c r="Q182" s="43" t="str">
        <f>VLOOKUP(Combined[[#This Row],[Customer_ID]],Customer[],6,FALSE)</f>
        <v>South Dakota</v>
      </c>
      <c r="R182" s="43" t="str">
        <f>VLOOKUP(Combined[[#This Row],[Customer_ID]],Customer[],8,FALSE)</f>
        <v>Gold</v>
      </c>
      <c r="S182" s="43" t="str">
        <f>VLOOKUP(Combined[[#This Row],[Product_ID]],Product[],2,FALSE)</f>
        <v>Portable Power Bank</v>
      </c>
      <c r="T182" s="43" t="str">
        <f>VLOOKUP(Combined[[#This Row],[Product_ID]],Product[],3,FALSE)</f>
        <v>Electronics</v>
      </c>
      <c r="U182" s="43" t="str">
        <f>VLOOKUP(Combined[[#This Row],[Product_ID]],Product[],4,FALSE)</f>
        <v>Mobile</v>
      </c>
      <c r="V182" s="43" t="str">
        <f>VLOOKUP(Combined[[#This Row],[Product_ID]],Product[],5,FALSE)</f>
        <v>Cummings and Sons</v>
      </c>
      <c r="W182" s="43">
        <f>VLOOKUP(Combined[[#This Row],[Product_ID]],Product[],6,FALSE)</f>
        <v>326.06</v>
      </c>
      <c r="X182" s="43">
        <f>VLOOKUP(Combined[[#This Row],[Product_ID]],Product[],7,FALSE)</f>
        <v>301</v>
      </c>
      <c r="Y182" s="43" t="str">
        <f>_xlfn.XLOOKUP(Combined[[#This Row],[Store_ID]],Store[Store_ID],Store[Store_Name])</f>
        <v>Thomas, Bridges and Harris</v>
      </c>
      <c r="Z182" s="43" t="str">
        <f>_xlfn.XLOOKUP(Combined[[#This Row],[Store_ID]],Store[Store_ID],Store[Region])</f>
        <v>North</v>
      </c>
      <c r="AA182" s="43" t="str">
        <f>_xlfn.XLOOKUP(Combined[[#This Row],[Store_ID]],Store[Store_ID],Store[City])</f>
        <v>Sabrinatown</v>
      </c>
      <c r="AB182" s="43" t="str">
        <f>_xlfn.XLOOKUP(Combined[[#This Row],[Store_ID]],Store[Store_ID],Store[Store_Type])</f>
        <v>Online</v>
      </c>
      <c r="AC182" s="43">
        <f>Combined[[#This Row],[Quantity]]*Combined[[#This Row],[Unit_Price]]</f>
        <v>2862.87</v>
      </c>
      <c r="AD182" s="43">
        <f>Combined[[#This Row],[Gross_Sales]]*Combined[[#This Row],[Discount]]</f>
        <v>772.97490000000005</v>
      </c>
      <c r="AE182" s="43">
        <f>Combined[[#This Row],[Quantity]]*Combined[[#This Row],[cost]]</f>
        <v>978.18000000000006</v>
      </c>
      <c r="AF182" s="43">
        <f>Combined[[#This Row],[Total_Amount]]-Combined[[#This Row],[Total_Cost]]</f>
        <v>1111.7151000000001</v>
      </c>
      <c r="AG182" s="43" t="str">
        <f>IF(Combined[[#This Row],[Age]]&lt;=25,"18-25",IF(Combined[[#This Row],[Age]]&lt;=35,"26-35",IF(Combined[[#This Row],[Age]]&lt;=45,"36-45",IF(Combined[[#This Row],[Age]]&lt;=55,"46-55","56-64"))))</f>
        <v>56-64</v>
      </c>
      <c r="AH182" s="43">
        <f>IF(Combined[[#This Row],[Total_Amount]]=0,0,Combined[[#This Row],[Profit]]/Combined[[#This Row],[Total_Amount]])</f>
        <v>0.53194779967664407</v>
      </c>
    </row>
    <row r="183" spans="1:34">
      <c r="A183" s="43" t="s">
        <v>2007</v>
      </c>
      <c r="B183" s="46">
        <v>45710</v>
      </c>
      <c r="C183" s="43">
        <f t="shared" si="2"/>
        <v>2025</v>
      </c>
      <c r="D183" s="43" t="str">
        <f>TEXT(Combined[[#This Row],[Order_Date]],"MMM")</f>
        <v>Feb</v>
      </c>
      <c r="E183" s="43" t="s">
        <v>1425</v>
      </c>
      <c r="F183" s="43" t="s">
        <v>1614</v>
      </c>
      <c r="G183" s="43" t="s">
        <v>1797</v>
      </c>
      <c r="H183" s="43">
        <v>3</v>
      </c>
      <c r="I183" s="43">
        <v>53.92</v>
      </c>
      <c r="J183" s="45">
        <v>0.15</v>
      </c>
      <c r="K183" s="43" t="s">
        <v>1826</v>
      </c>
      <c r="L183" s="43">
        <v>137.49600000000001</v>
      </c>
      <c r="M183" s="43" t="str">
        <f>VLOOKUP(Combined[[#This Row],[Customer_ID]],Customer[],2,FALSE)</f>
        <v>Beth Martin</v>
      </c>
      <c r="N183" s="43">
        <f>VLOOKUP(Combined[[#This Row],[Customer_ID]],Customer[],3,FALSE)</f>
        <v>34</v>
      </c>
      <c r="O183" s="43" t="str">
        <f>VLOOKUP(Combined[[#This Row],[Customer_ID]],Customer[],4,FALSE)</f>
        <v>Female</v>
      </c>
      <c r="P183" s="43" t="str">
        <f>VLOOKUP(Combined[[#This Row],[Customer_ID]],Customer[],5,FALSE)</f>
        <v>Burkefurt</v>
      </c>
      <c r="Q183" s="43" t="str">
        <f>VLOOKUP(Combined[[#This Row],[Customer_ID]],Customer[],6,FALSE)</f>
        <v>West Virginia</v>
      </c>
      <c r="R183" s="43" t="str">
        <f>VLOOKUP(Combined[[#This Row],[Customer_ID]],Customer[],8,FALSE)</f>
        <v>Silver</v>
      </c>
      <c r="S183" s="43" t="str">
        <f>VLOOKUP(Combined[[#This Row],[Product_ID]],Product[],2,FALSE)</f>
        <v>Modern Wall Clock</v>
      </c>
      <c r="T183" s="43" t="str">
        <f>VLOOKUP(Combined[[#This Row],[Product_ID]],Product[],3,FALSE)</f>
        <v>Home</v>
      </c>
      <c r="U183" s="43" t="str">
        <f>VLOOKUP(Combined[[#This Row],[Product_ID]],Product[],4,FALSE)</f>
        <v>Decor</v>
      </c>
      <c r="V183" s="43" t="str">
        <f>VLOOKUP(Combined[[#This Row],[Product_ID]],Product[],5,FALSE)</f>
        <v>Weiss-Watson</v>
      </c>
      <c r="W183" s="43">
        <f>VLOOKUP(Combined[[#This Row],[Product_ID]],Product[],6,FALSE)</f>
        <v>179.77</v>
      </c>
      <c r="X183" s="43">
        <f>VLOOKUP(Combined[[#This Row],[Product_ID]],Product[],7,FALSE)</f>
        <v>305</v>
      </c>
      <c r="Y183" s="43" t="str">
        <f>_xlfn.XLOOKUP(Combined[[#This Row],[Store_ID]],Store[Store_ID],Store[Store_Name])</f>
        <v>Gardner, Humphrey and Contreras</v>
      </c>
      <c r="Z183" s="43" t="str">
        <f>_xlfn.XLOOKUP(Combined[[#This Row],[Store_ID]],Store[Store_ID],Store[Region])</f>
        <v>East</v>
      </c>
      <c r="AA183" s="43" t="str">
        <f>_xlfn.XLOOKUP(Combined[[#This Row],[Store_ID]],Store[Store_ID],Store[City])</f>
        <v>Johnsonville</v>
      </c>
      <c r="AB183" s="43" t="str">
        <f>_xlfn.XLOOKUP(Combined[[#This Row],[Store_ID]],Store[Store_ID],Store[Store_Type])</f>
        <v>Flagship</v>
      </c>
      <c r="AC183" s="43">
        <f>Combined[[#This Row],[Quantity]]*Combined[[#This Row],[Unit_Price]]</f>
        <v>161.76</v>
      </c>
      <c r="AD183" s="43">
        <f>Combined[[#This Row],[Gross_Sales]]*Combined[[#This Row],[Discount]]</f>
        <v>24.263999999999999</v>
      </c>
      <c r="AE183" s="43">
        <f>Combined[[#This Row],[Quantity]]*Combined[[#This Row],[cost]]</f>
        <v>539.31000000000006</v>
      </c>
      <c r="AF183" s="43">
        <f>Combined[[#This Row],[Total_Amount]]-Combined[[#This Row],[Total_Cost]]</f>
        <v>-401.81400000000008</v>
      </c>
      <c r="AG183" s="43" t="str">
        <f>IF(Combined[[#This Row],[Age]]&lt;=25,"18-25",IF(Combined[[#This Row],[Age]]&lt;=35,"26-35",IF(Combined[[#This Row],[Age]]&lt;=45,"36-45",IF(Combined[[#This Row],[Age]]&lt;=55,"46-55","56-64"))))</f>
        <v>26-35</v>
      </c>
      <c r="AH183" s="43">
        <f>IF(Combined[[#This Row],[Total_Amount]]=0,0,Combined[[#This Row],[Profit]]/Combined[[#This Row],[Total_Amount]])</f>
        <v>-2.9223686507243851</v>
      </c>
    </row>
    <row r="184" spans="1:34">
      <c r="A184" s="43" t="s">
        <v>2008</v>
      </c>
      <c r="B184" s="46">
        <v>45753</v>
      </c>
      <c r="C184" s="43">
        <f t="shared" si="2"/>
        <v>2025</v>
      </c>
      <c r="D184" s="43" t="str">
        <f>TEXT(Combined[[#This Row],[Order_Date]],"MMM")</f>
        <v>Apr</v>
      </c>
      <c r="E184" s="43" t="s">
        <v>1235</v>
      </c>
      <c r="F184" s="43" t="s">
        <v>1616</v>
      </c>
      <c r="G184" s="43" t="s">
        <v>1752</v>
      </c>
      <c r="H184" s="43">
        <v>4</v>
      </c>
      <c r="I184" s="43">
        <v>741.88</v>
      </c>
      <c r="J184" s="45">
        <v>0.02</v>
      </c>
      <c r="K184" s="43" t="s">
        <v>1829</v>
      </c>
      <c r="L184" s="43">
        <v>2908.1696000000002</v>
      </c>
      <c r="M184" s="43" t="str">
        <f>VLOOKUP(Combined[[#This Row],[Customer_ID]],Customer[],2,FALSE)</f>
        <v>Alexander Byrd</v>
      </c>
      <c r="N184" s="43">
        <f>VLOOKUP(Combined[[#This Row],[Customer_ID]],Customer[],3,FALSE)</f>
        <v>25</v>
      </c>
      <c r="O184" s="43" t="str">
        <f>VLOOKUP(Combined[[#This Row],[Customer_ID]],Customer[],4,FALSE)</f>
        <v>Female</v>
      </c>
      <c r="P184" s="43" t="str">
        <f>VLOOKUP(Combined[[#This Row],[Customer_ID]],Customer[],5,FALSE)</f>
        <v>Parkerview</v>
      </c>
      <c r="Q184" s="43" t="str">
        <f>VLOOKUP(Combined[[#This Row],[Customer_ID]],Customer[],6,FALSE)</f>
        <v>New York</v>
      </c>
      <c r="R184" s="43" t="str">
        <f>VLOOKUP(Combined[[#This Row],[Customer_ID]],Customer[],8,FALSE)</f>
        <v>Silver</v>
      </c>
      <c r="S184" s="43" t="str">
        <f>VLOOKUP(Combined[[#This Row],[Product_ID]],Product[],2,FALSE)</f>
        <v>Gaming Mechanical Keyboard</v>
      </c>
      <c r="T184" s="43" t="str">
        <f>VLOOKUP(Combined[[#This Row],[Product_ID]],Product[],3,FALSE)</f>
        <v>Electronics</v>
      </c>
      <c r="U184" s="43" t="str">
        <f>VLOOKUP(Combined[[#This Row],[Product_ID]],Product[],4,FALSE)</f>
        <v>Computer</v>
      </c>
      <c r="V184" s="43" t="str">
        <f>VLOOKUP(Combined[[#This Row],[Product_ID]],Product[],5,FALSE)</f>
        <v>Lucero LLC</v>
      </c>
      <c r="W184" s="43">
        <f>VLOOKUP(Combined[[#This Row],[Product_ID]],Product[],6,FALSE)</f>
        <v>419.28</v>
      </c>
      <c r="X184" s="43">
        <f>VLOOKUP(Combined[[#This Row],[Product_ID]],Product[],7,FALSE)</f>
        <v>86</v>
      </c>
      <c r="Y184" s="43" t="str">
        <f>_xlfn.XLOOKUP(Combined[[#This Row],[Store_ID]],Store[Store_ID],Store[Store_Name])</f>
        <v>Rivera-Warner</v>
      </c>
      <c r="Z184" s="43" t="str">
        <f>_xlfn.XLOOKUP(Combined[[#This Row],[Store_ID]],Store[Store_ID],Store[Region])</f>
        <v>East</v>
      </c>
      <c r="AA184" s="43" t="str">
        <f>_xlfn.XLOOKUP(Combined[[#This Row],[Store_ID]],Store[Store_ID],Store[City])</f>
        <v>Washingtonfurt</v>
      </c>
      <c r="AB184" s="43" t="str">
        <f>_xlfn.XLOOKUP(Combined[[#This Row],[Store_ID]],Store[Store_ID],Store[Store_Type])</f>
        <v>Flagship</v>
      </c>
      <c r="AC184" s="43">
        <f>Combined[[#This Row],[Quantity]]*Combined[[#This Row],[Unit_Price]]</f>
        <v>2967.52</v>
      </c>
      <c r="AD184" s="43">
        <f>Combined[[#This Row],[Gross_Sales]]*Combined[[#This Row],[Discount]]</f>
        <v>59.3504</v>
      </c>
      <c r="AE184" s="43">
        <f>Combined[[#This Row],[Quantity]]*Combined[[#This Row],[cost]]</f>
        <v>1677.12</v>
      </c>
      <c r="AF184" s="43">
        <f>Combined[[#This Row],[Total_Amount]]-Combined[[#This Row],[Total_Cost]]</f>
        <v>1231.0496000000003</v>
      </c>
      <c r="AG184" s="43" t="str">
        <f>IF(Combined[[#This Row],[Age]]&lt;=25,"18-25",IF(Combined[[#This Row],[Age]]&lt;=35,"26-35",IF(Combined[[#This Row],[Age]]&lt;=45,"36-45",IF(Combined[[#This Row],[Age]]&lt;=55,"46-55","56-64"))))</f>
        <v>18-25</v>
      </c>
      <c r="AH184" s="43">
        <f>IF(Combined[[#This Row],[Total_Amount]]=0,0,Combined[[#This Row],[Profit]]/Combined[[#This Row],[Total_Amount]])</f>
        <v>0.42330736144136855</v>
      </c>
    </row>
    <row r="185" spans="1:34">
      <c r="A185" s="43" t="s">
        <v>2009</v>
      </c>
      <c r="B185" s="46">
        <v>45594</v>
      </c>
      <c r="C185" s="43">
        <f t="shared" si="2"/>
        <v>2024</v>
      </c>
      <c r="D185" s="43" t="str">
        <f>TEXT(Combined[[#This Row],[Order_Date]],"MMM")</f>
        <v>Oct</v>
      </c>
      <c r="E185" s="43" t="s">
        <v>134</v>
      </c>
      <c r="F185" s="43" t="s">
        <v>1640</v>
      </c>
      <c r="G185" s="43" t="s">
        <v>1766</v>
      </c>
      <c r="H185" s="43">
        <v>1</v>
      </c>
      <c r="I185" s="43">
        <v>547.09</v>
      </c>
      <c r="J185" s="45">
        <v>0.01</v>
      </c>
      <c r="K185" s="43" t="s">
        <v>1826</v>
      </c>
      <c r="L185" s="43">
        <v>541.6191</v>
      </c>
      <c r="M185" s="43" t="str">
        <f>VLOOKUP(Combined[[#This Row],[Customer_ID]],Customer[],2,FALSE)</f>
        <v>Robert Jones Dds</v>
      </c>
      <c r="N185" s="43">
        <f>VLOOKUP(Combined[[#This Row],[Customer_ID]],Customer[],3,FALSE)</f>
        <v>25</v>
      </c>
      <c r="O185" s="43" t="str">
        <f>VLOOKUP(Combined[[#This Row],[Customer_ID]],Customer[],4,FALSE)</f>
        <v>Male</v>
      </c>
      <c r="P185" s="43" t="str">
        <f>VLOOKUP(Combined[[#This Row],[Customer_ID]],Customer[],5,FALSE)</f>
        <v>Tristanton</v>
      </c>
      <c r="Q185" s="43" t="str">
        <f>VLOOKUP(Combined[[#This Row],[Customer_ID]],Customer[],6,FALSE)</f>
        <v>Oklahoma</v>
      </c>
      <c r="R185" s="43" t="str">
        <f>VLOOKUP(Combined[[#This Row],[Customer_ID]],Customer[],8,FALSE)</f>
        <v>Platinum</v>
      </c>
      <c r="S185" s="43" t="str">
        <f>VLOOKUP(Combined[[#This Row],[Product_ID]],Product[],2,FALSE)</f>
        <v>Men's Winter Jacket</v>
      </c>
      <c r="T185" s="43" t="str">
        <f>VLOOKUP(Combined[[#This Row],[Product_ID]],Product[],3,FALSE)</f>
        <v>Clothing</v>
      </c>
      <c r="U185" s="43" t="str">
        <f>VLOOKUP(Combined[[#This Row],[Product_ID]],Product[],4,FALSE)</f>
        <v>Outerwear</v>
      </c>
      <c r="V185" s="43" t="str">
        <f>VLOOKUP(Combined[[#This Row],[Product_ID]],Product[],5,FALSE)</f>
        <v>Kelly, Smith and Perez</v>
      </c>
      <c r="W185" s="43">
        <f>VLOOKUP(Combined[[#This Row],[Product_ID]],Product[],6,FALSE)</f>
        <v>167.34</v>
      </c>
      <c r="X185" s="43">
        <f>VLOOKUP(Combined[[#This Row],[Product_ID]],Product[],7,FALSE)</f>
        <v>296</v>
      </c>
      <c r="Y185" s="43" t="str">
        <f>_xlfn.XLOOKUP(Combined[[#This Row],[Store_ID]],Store[Store_ID],Store[Store_Name])</f>
        <v>Johnson-Wright</v>
      </c>
      <c r="Z185" s="43" t="str">
        <f>_xlfn.XLOOKUP(Combined[[#This Row],[Store_ID]],Store[Store_ID],Store[Region])</f>
        <v>North</v>
      </c>
      <c r="AA185" s="43" t="str">
        <f>_xlfn.XLOOKUP(Combined[[#This Row],[Store_ID]],Store[Store_ID],Store[City])</f>
        <v>Hoodberg</v>
      </c>
      <c r="AB185" s="43" t="str">
        <f>_xlfn.XLOOKUP(Combined[[#This Row],[Store_ID]],Store[Store_ID],Store[Store_Type])</f>
        <v>Outlet</v>
      </c>
      <c r="AC185" s="43">
        <f>Combined[[#This Row],[Quantity]]*Combined[[#This Row],[Unit_Price]]</f>
        <v>547.09</v>
      </c>
      <c r="AD185" s="43">
        <f>Combined[[#This Row],[Gross_Sales]]*Combined[[#This Row],[Discount]]</f>
        <v>5.4709000000000003</v>
      </c>
      <c r="AE185" s="43">
        <f>Combined[[#This Row],[Quantity]]*Combined[[#This Row],[cost]]</f>
        <v>167.34</v>
      </c>
      <c r="AF185" s="43">
        <f>Combined[[#This Row],[Total_Amount]]-Combined[[#This Row],[Total_Cost]]</f>
        <v>374.27909999999997</v>
      </c>
      <c r="AG185" s="43" t="str">
        <f>IF(Combined[[#This Row],[Age]]&lt;=25,"18-25",IF(Combined[[#This Row],[Age]]&lt;=35,"26-35",IF(Combined[[#This Row],[Age]]&lt;=45,"36-45",IF(Combined[[#This Row],[Age]]&lt;=55,"46-55","56-64"))))</f>
        <v>18-25</v>
      </c>
      <c r="AH185" s="43">
        <f>IF(Combined[[#This Row],[Total_Amount]]=0,0,Combined[[#This Row],[Profit]]/Combined[[#This Row],[Total_Amount]])</f>
        <v>0.69103748372241669</v>
      </c>
    </row>
    <row r="186" spans="1:34">
      <c r="A186" s="43" t="s">
        <v>2010</v>
      </c>
      <c r="B186" s="46">
        <v>45686</v>
      </c>
      <c r="C186" s="43">
        <f t="shared" si="2"/>
        <v>2025</v>
      </c>
      <c r="D186" s="43" t="str">
        <f>TEXT(Combined[[#This Row],[Order_Date]],"MMM")</f>
        <v>Jan</v>
      </c>
      <c r="E186" s="43" t="s">
        <v>1504</v>
      </c>
      <c r="F186" s="43" t="s">
        <v>1726</v>
      </c>
      <c r="G186" s="43" t="s">
        <v>1766</v>
      </c>
      <c r="H186" s="43">
        <v>1</v>
      </c>
      <c r="I186" s="43">
        <v>789.35</v>
      </c>
      <c r="J186" s="45">
        <v>0.14000000000000001</v>
      </c>
      <c r="K186" s="43" t="s">
        <v>1826</v>
      </c>
      <c r="L186" s="43">
        <v>678.84100000000001</v>
      </c>
      <c r="M186" s="43" t="str">
        <f>VLOOKUP(Combined[[#This Row],[Customer_ID]],Customer[],2,FALSE)</f>
        <v>Melinda Thomas</v>
      </c>
      <c r="N186" s="43">
        <f>VLOOKUP(Combined[[#This Row],[Customer_ID]],Customer[],3,FALSE)</f>
        <v>42</v>
      </c>
      <c r="O186" s="43" t="str">
        <f>VLOOKUP(Combined[[#This Row],[Customer_ID]],Customer[],4,FALSE)</f>
        <v>Female</v>
      </c>
      <c r="P186" s="43" t="str">
        <f>VLOOKUP(Combined[[#This Row],[Customer_ID]],Customer[],5,FALSE)</f>
        <v>Lake Elizabethside</v>
      </c>
      <c r="Q186" s="43" t="str">
        <f>VLOOKUP(Combined[[#This Row],[Customer_ID]],Customer[],6,FALSE)</f>
        <v>Indiana</v>
      </c>
      <c r="R186" s="43" t="str">
        <f>VLOOKUP(Combined[[#This Row],[Customer_ID]],Customer[],8,FALSE)</f>
        <v>Silver</v>
      </c>
      <c r="S186" s="43" t="str">
        <f>VLOOKUP(Combined[[#This Row],[Product_ID]],Product[],2,FALSE)</f>
        <v>Face Foundation Kit</v>
      </c>
      <c r="T186" s="43" t="str">
        <f>VLOOKUP(Combined[[#This Row],[Product_ID]],Product[],3,FALSE)</f>
        <v>Beauty</v>
      </c>
      <c r="U186" s="43" t="str">
        <f>VLOOKUP(Combined[[#This Row],[Product_ID]],Product[],4,FALSE)</f>
        <v>Makeup</v>
      </c>
      <c r="V186" s="43" t="str">
        <f>VLOOKUP(Combined[[#This Row],[Product_ID]],Product[],5,FALSE)</f>
        <v>Taylor-Elliott</v>
      </c>
      <c r="W186" s="43">
        <f>VLOOKUP(Combined[[#This Row],[Product_ID]],Product[],6,FALSE)</f>
        <v>183.04</v>
      </c>
      <c r="X186" s="43">
        <f>VLOOKUP(Combined[[#This Row],[Product_ID]],Product[],7,FALSE)</f>
        <v>457</v>
      </c>
      <c r="Y186" s="43" t="str">
        <f>_xlfn.XLOOKUP(Combined[[#This Row],[Store_ID]],Store[Store_ID],Store[Store_Name])</f>
        <v>Johnson-Wright</v>
      </c>
      <c r="Z186" s="43" t="str">
        <f>_xlfn.XLOOKUP(Combined[[#This Row],[Store_ID]],Store[Store_ID],Store[Region])</f>
        <v>North</v>
      </c>
      <c r="AA186" s="43" t="str">
        <f>_xlfn.XLOOKUP(Combined[[#This Row],[Store_ID]],Store[Store_ID],Store[City])</f>
        <v>Hoodberg</v>
      </c>
      <c r="AB186" s="43" t="str">
        <f>_xlfn.XLOOKUP(Combined[[#This Row],[Store_ID]],Store[Store_ID],Store[Store_Type])</f>
        <v>Outlet</v>
      </c>
      <c r="AC186" s="43">
        <f>Combined[[#This Row],[Quantity]]*Combined[[#This Row],[Unit_Price]]</f>
        <v>789.35</v>
      </c>
      <c r="AD186" s="43">
        <f>Combined[[#This Row],[Gross_Sales]]*Combined[[#This Row],[Discount]]</f>
        <v>110.50900000000001</v>
      </c>
      <c r="AE186" s="43">
        <f>Combined[[#This Row],[Quantity]]*Combined[[#This Row],[cost]]</f>
        <v>183.04</v>
      </c>
      <c r="AF186" s="43">
        <f>Combined[[#This Row],[Total_Amount]]-Combined[[#This Row],[Total_Cost]]</f>
        <v>495.80100000000004</v>
      </c>
      <c r="AG186" s="43" t="str">
        <f>IF(Combined[[#This Row],[Age]]&lt;=25,"18-25",IF(Combined[[#This Row],[Age]]&lt;=35,"26-35",IF(Combined[[#This Row],[Age]]&lt;=45,"36-45",IF(Combined[[#This Row],[Age]]&lt;=55,"46-55","56-64"))))</f>
        <v>36-45</v>
      </c>
      <c r="AH186" s="43">
        <f>IF(Combined[[#This Row],[Total_Amount]]=0,0,Combined[[#This Row],[Profit]]/Combined[[#This Row],[Total_Amount]])</f>
        <v>0.73036395857056369</v>
      </c>
    </row>
    <row r="187" spans="1:34">
      <c r="A187" s="43" t="s">
        <v>2011</v>
      </c>
      <c r="B187" s="46">
        <v>45354</v>
      </c>
      <c r="C187" s="43">
        <f t="shared" si="2"/>
        <v>2024</v>
      </c>
      <c r="D187" s="43" t="str">
        <f>TEXT(Combined[[#This Row],[Order_Date]],"MMM")</f>
        <v>Mar</v>
      </c>
      <c r="E187" s="43" t="s">
        <v>1328</v>
      </c>
      <c r="F187" s="43" t="s">
        <v>1674</v>
      </c>
      <c r="G187" s="43" t="s">
        <v>1766</v>
      </c>
      <c r="H187" s="43">
        <v>3</v>
      </c>
      <c r="I187" s="43">
        <v>476.78</v>
      </c>
      <c r="J187" s="45">
        <v>0.09</v>
      </c>
      <c r="K187" s="43" t="s">
        <v>1829</v>
      </c>
      <c r="L187" s="43">
        <v>1301.6094000000001</v>
      </c>
      <c r="M187" s="43" t="str">
        <f>VLOOKUP(Combined[[#This Row],[Customer_ID]],Customer[],2,FALSE)</f>
        <v>Samuel Mullins</v>
      </c>
      <c r="N187" s="43">
        <f>VLOOKUP(Combined[[#This Row],[Customer_ID]],Customer[],3,FALSE)</f>
        <v>27</v>
      </c>
      <c r="O187" s="43" t="str">
        <f>VLOOKUP(Combined[[#This Row],[Customer_ID]],Customer[],4,FALSE)</f>
        <v>Female</v>
      </c>
      <c r="P187" s="43" t="str">
        <f>VLOOKUP(Combined[[#This Row],[Customer_ID]],Customer[],5,FALSE)</f>
        <v>Hartmouth</v>
      </c>
      <c r="Q187" s="43" t="str">
        <f>VLOOKUP(Combined[[#This Row],[Customer_ID]],Customer[],6,FALSE)</f>
        <v>Louisiana</v>
      </c>
      <c r="R187" s="43" t="str">
        <f>VLOOKUP(Combined[[#This Row],[Customer_ID]],Customer[],8,FALSE)</f>
        <v>Bronze</v>
      </c>
      <c r="S187" s="43" t="str">
        <f>VLOOKUP(Combined[[#This Row],[Product_ID]],Product[],2,FALSE)</f>
        <v>Organic Sunscreen Lotion</v>
      </c>
      <c r="T187" s="43" t="str">
        <f>VLOOKUP(Combined[[#This Row],[Product_ID]],Product[],3,FALSE)</f>
        <v>Beauty</v>
      </c>
      <c r="U187" s="43" t="str">
        <f>VLOOKUP(Combined[[#This Row],[Product_ID]],Product[],4,FALSE)</f>
        <v>Skincare</v>
      </c>
      <c r="V187" s="43" t="str">
        <f>VLOOKUP(Combined[[#This Row],[Product_ID]],Product[],5,FALSE)</f>
        <v>Anderson-Riley</v>
      </c>
      <c r="W187" s="43">
        <f>VLOOKUP(Combined[[#This Row],[Product_ID]],Product[],6,FALSE)</f>
        <v>266.86</v>
      </c>
      <c r="X187" s="43">
        <f>VLOOKUP(Combined[[#This Row],[Product_ID]],Product[],7,FALSE)</f>
        <v>458</v>
      </c>
      <c r="Y187" s="43" t="str">
        <f>_xlfn.XLOOKUP(Combined[[#This Row],[Store_ID]],Store[Store_ID],Store[Store_Name])</f>
        <v>Johnson-Wright</v>
      </c>
      <c r="Z187" s="43" t="str">
        <f>_xlfn.XLOOKUP(Combined[[#This Row],[Store_ID]],Store[Store_ID],Store[Region])</f>
        <v>North</v>
      </c>
      <c r="AA187" s="43" t="str">
        <f>_xlfn.XLOOKUP(Combined[[#This Row],[Store_ID]],Store[Store_ID],Store[City])</f>
        <v>Hoodberg</v>
      </c>
      <c r="AB187" s="43" t="str">
        <f>_xlfn.XLOOKUP(Combined[[#This Row],[Store_ID]],Store[Store_ID],Store[Store_Type])</f>
        <v>Outlet</v>
      </c>
      <c r="AC187" s="43">
        <f>Combined[[#This Row],[Quantity]]*Combined[[#This Row],[Unit_Price]]</f>
        <v>1430.34</v>
      </c>
      <c r="AD187" s="43">
        <f>Combined[[#This Row],[Gross_Sales]]*Combined[[#This Row],[Discount]]</f>
        <v>128.73059999999998</v>
      </c>
      <c r="AE187" s="43">
        <f>Combined[[#This Row],[Quantity]]*Combined[[#This Row],[cost]]</f>
        <v>800.58</v>
      </c>
      <c r="AF187" s="43">
        <f>Combined[[#This Row],[Total_Amount]]-Combined[[#This Row],[Total_Cost]]</f>
        <v>501.02940000000001</v>
      </c>
      <c r="AG187" s="43" t="str">
        <f>IF(Combined[[#This Row],[Age]]&lt;=25,"18-25",IF(Combined[[#This Row],[Age]]&lt;=35,"26-35",IF(Combined[[#This Row],[Age]]&lt;=45,"36-45",IF(Combined[[#This Row],[Age]]&lt;=55,"46-55","56-64"))))</f>
        <v>26-35</v>
      </c>
      <c r="AH187" s="43">
        <f>IF(Combined[[#This Row],[Total_Amount]]=0,0,Combined[[#This Row],[Profit]]/Combined[[#This Row],[Total_Amount]])</f>
        <v>0.38493068657924567</v>
      </c>
    </row>
    <row r="188" spans="1:34">
      <c r="A188" s="43" t="s">
        <v>2012</v>
      </c>
      <c r="B188" s="46">
        <v>45600</v>
      </c>
      <c r="C188" s="43">
        <f t="shared" si="2"/>
        <v>2024</v>
      </c>
      <c r="D188" s="43" t="str">
        <f>TEXT(Combined[[#This Row],[Order_Date]],"MMM")</f>
        <v>Nov</v>
      </c>
      <c r="E188" s="43" t="s">
        <v>1400</v>
      </c>
      <c r="F188" s="43" t="s">
        <v>1706</v>
      </c>
      <c r="G188" s="43" t="s">
        <v>1810</v>
      </c>
      <c r="H188" s="43">
        <v>2</v>
      </c>
      <c r="I188" s="43">
        <v>504.26</v>
      </c>
      <c r="J188" s="45">
        <v>0.04</v>
      </c>
      <c r="K188" s="43" t="s">
        <v>1826</v>
      </c>
      <c r="L188" s="43">
        <v>968.17919999999992</v>
      </c>
      <c r="M188" s="43" t="str">
        <f>VLOOKUP(Combined[[#This Row],[Customer_ID]],Customer[],2,FALSE)</f>
        <v>April Phillips</v>
      </c>
      <c r="N188" s="43">
        <f>VLOOKUP(Combined[[#This Row],[Customer_ID]],Customer[],3,FALSE)</f>
        <v>62</v>
      </c>
      <c r="O188" s="43" t="str">
        <f>VLOOKUP(Combined[[#This Row],[Customer_ID]],Customer[],4,FALSE)</f>
        <v>Female</v>
      </c>
      <c r="P188" s="43" t="str">
        <f>VLOOKUP(Combined[[#This Row],[Customer_ID]],Customer[],5,FALSE)</f>
        <v>Lake Carolyn</v>
      </c>
      <c r="Q188" s="43" t="str">
        <f>VLOOKUP(Combined[[#This Row],[Customer_ID]],Customer[],6,FALSE)</f>
        <v>Hawaii</v>
      </c>
      <c r="R188" s="43" t="str">
        <f>VLOOKUP(Combined[[#This Row],[Customer_ID]],Customer[],8,FALSE)</f>
        <v>Platinum</v>
      </c>
      <c r="S188" s="43" t="str">
        <f>VLOOKUP(Combined[[#This Row],[Product_ID]],Product[],2,FALSE)</f>
        <v>Decorative Lamp Shade</v>
      </c>
      <c r="T188" s="43" t="str">
        <f>VLOOKUP(Combined[[#This Row],[Product_ID]],Product[],3,FALSE)</f>
        <v>Home</v>
      </c>
      <c r="U188" s="43" t="str">
        <f>VLOOKUP(Combined[[#This Row],[Product_ID]],Product[],4,FALSE)</f>
        <v>Lighting</v>
      </c>
      <c r="V188" s="43" t="str">
        <f>VLOOKUP(Combined[[#This Row],[Product_ID]],Product[],5,FALSE)</f>
        <v>Ramirez-Hanson</v>
      </c>
      <c r="W188" s="43">
        <f>VLOOKUP(Combined[[#This Row],[Product_ID]],Product[],6,FALSE)</f>
        <v>228.53</v>
      </c>
      <c r="X188" s="43">
        <f>VLOOKUP(Combined[[#This Row],[Product_ID]],Product[],7,FALSE)</f>
        <v>469</v>
      </c>
      <c r="Y188" s="43" t="str">
        <f>_xlfn.XLOOKUP(Combined[[#This Row],[Store_ID]],Store[Store_ID],Store[Store_Name])</f>
        <v>Guerrero-Schmitt</v>
      </c>
      <c r="Z188" s="43" t="str">
        <f>_xlfn.XLOOKUP(Combined[[#This Row],[Store_ID]],Store[Store_ID],Store[Region])</f>
        <v>East</v>
      </c>
      <c r="AA188" s="43" t="str">
        <f>_xlfn.XLOOKUP(Combined[[#This Row],[Store_ID]],Store[Store_ID],Store[City])</f>
        <v>East Stevechester</v>
      </c>
      <c r="AB188" s="43" t="str">
        <f>_xlfn.XLOOKUP(Combined[[#This Row],[Store_ID]],Store[Store_ID],Store[Store_Type])</f>
        <v>Flagship</v>
      </c>
      <c r="AC188" s="43">
        <f>Combined[[#This Row],[Quantity]]*Combined[[#This Row],[Unit_Price]]</f>
        <v>1008.52</v>
      </c>
      <c r="AD188" s="43">
        <f>Combined[[#This Row],[Gross_Sales]]*Combined[[#This Row],[Discount]]</f>
        <v>40.340800000000002</v>
      </c>
      <c r="AE188" s="43">
        <f>Combined[[#This Row],[Quantity]]*Combined[[#This Row],[cost]]</f>
        <v>457.06</v>
      </c>
      <c r="AF188" s="43">
        <f>Combined[[#This Row],[Total_Amount]]-Combined[[#This Row],[Total_Cost]]</f>
        <v>511.11919999999992</v>
      </c>
      <c r="AG188" s="43" t="str">
        <f>IF(Combined[[#This Row],[Age]]&lt;=25,"18-25",IF(Combined[[#This Row],[Age]]&lt;=35,"26-35",IF(Combined[[#This Row],[Age]]&lt;=45,"36-45",IF(Combined[[#This Row],[Age]]&lt;=55,"46-55","56-64"))))</f>
        <v>56-64</v>
      </c>
      <c r="AH188" s="43">
        <f>IF(Combined[[#This Row],[Total_Amount]]=0,0,Combined[[#This Row],[Profit]]/Combined[[#This Row],[Total_Amount]])</f>
        <v>0.52791797221010317</v>
      </c>
    </row>
    <row r="189" spans="1:34">
      <c r="A189" s="43" t="s">
        <v>2013</v>
      </c>
      <c r="B189" s="46">
        <v>45538</v>
      </c>
      <c r="C189" s="43">
        <f t="shared" si="2"/>
        <v>2024</v>
      </c>
      <c r="D189" s="43" t="str">
        <f>TEXT(Combined[[#This Row],[Order_Date]],"MMM")</f>
        <v>Sep</v>
      </c>
      <c r="E189" s="43" t="s">
        <v>866</v>
      </c>
      <c r="F189" s="43" t="s">
        <v>1710</v>
      </c>
      <c r="G189" s="43" t="s">
        <v>1776</v>
      </c>
      <c r="H189" s="43">
        <v>2</v>
      </c>
      <c r="I189" s="43">
        <v>549.33000000000004</v>
      </c>
      <c r="J189" s="45">
        <v>0.01</v>
      </c>
      <c r="K189" s="43" t="s">
        <v>1829</v>
      </c>
      <c r="L189" s="43">
        <v>1087.6733999999999</v>
      </c>
      <c r="M189" s="43" t="str">
        <f>VLOOKUP(Combined[[#This Row],[Customer_ID]],Customer[],2,FALSE)</f>
        <v>Adam Rowland</v>
      </c>
      <c r="N189" s="43">
        <f>VLOOKUP(Combined[[#This Row],[Customer_ID]],Customer[],3,FALSE)</f>
        <v>48</v>
      </c>
      <c r="O189" s="43" t="str">
        <f>VLOOKUP(Combined[[#This Row],[Customer_ID]],Customer[],4,FALSE)</f>
        <v>Female</v>
      </c>
      <c r="P189" s="43" t="str">
        <f>VLOOKUP(Combined[[#This Row],[Customer_ID]],Customer[],5,FALSE)</f>
        <v>Welchview</v>
      </c>
      <c r="Q189" s="43" t="str">
        <f>VLOOKUP(Combined[[#This Row],[Customer_ID]],Customer[],6,FALSE)</f>
        <v>California</v>
      </c>
      <c r="R189" s="43" t="str">
        <f>VLOOKUP(Combined[[#This Row],[Customer_ID]],Customer[],8,FALSE)</f>
        <v>Gold</v>
      </c>
      <c r="S189" s="43" t="str">
        <f>VLOOKUP(Combined[[#This Row],[Product_ID]],Product[],2,FALSE)</f>
        <v>Badminton Racket Set</v>
      </c>
      <c r="T189" s="43" t="str">
        <f>VLOOKUP(Combined[[#This Row],[Product_ID]],Product[],3,FALSE)</f>
        <v>Sports</v>
      </c>
      <c r="U189" s="43" t="str">
        <f>VLOOKUP(Combined[[#This Row],[Product_ID]],Product[],4,FALSE)</f>
        <v>Equipment</v>
      </c>
      <c r="V189" s="43" t="str">
        <f>VLOOKUP(Combined[[#This Row],[Product_ID]],Product[],5,FALSE)</f>
        <v>Robinson-Brown</v>
      </c>
      <c r="W189" s="43">
        <f>VLOOKUP(Combined[[#This Row],[Product_ID]],Product[],6,FALSE)</f>
        <v>285.54000000000002</v>
      </c>
      <c r="X189" s="43">
        <f>VLOOKUP(Combined[[#This Row],[Product_ID]],Product[],7,FALSE)</f>
        <v>358</v>
      </c>
      <c r="Y189" s="43" t="str">
        <f>_xlfn.XLOOKUP(Combined[[#This Row],[Store_ID]],Store[Store_ID],Store[Store_Name])</f>
        <v>Benson-Elliott</v>
      </c>
      <c r="Z189" s="43" t="str">
        <f>_xlfn.XLOOKUP(Combined[[#This Row],[Store_ID]],Store[Store_ID],Store[Region])</f>
        <v>East</v>
      </c>
      <c r="AA189" s="43" t="str">
        <f>_xlfn.XLOOKUP(Combined[[#This Row],[Store_ID]],Store[Store_ID],Store[City])</f>
        <v>Port Josephberg</v>
      </c>
      <c r="AB189" s="43" t="str">
        <f>_xlfn.XLOOKUP(Combined[[#This Row],[Store_ID]],Store[Store_ID],Store[Store_Type])</f>
        <v>Online</v>
      </c>
      <c r="AC189" s="43">
        <f>Combined[[#This Row],[Quantity]]*Combined[[#This Row],[Unit_Price]]</f>
        <v>1098.6600000000001</v>
      </c>
      <c r="AD189" s="43">
        <f>Combined[[#This Row],[Gross_Sales]]*Combined[[#This Row],[Discount]]</f>
        <v>10.986600000000001</v>
      </c>
      <c r="AE189" s="43">
        <f>Combined[[#This Row],[Quantity]]*Combined[[#This Row],[cost]]</f>
        <v>571.08000000000004</v>
      </c>
      <c r="AF189" s="43">
        <f>Combined[[#This Row],[Total_Amount]]-Combined[[#This Row],[Total_Cost]]</f>
        <v>516.59339999999986</v>
      </c>
      <c r="AG189" s="43" t="str">
        <f>IF(Combined[[#This Row],[Age]]&lt;=25,"18-25",IF(Combined[[#This Row],[Age]]&lt;=35,"26-35",IF(Combined[[#This Row],[Age]]&lt;=45,"36-45",IF(Combined[[#This Row],[Age]]&lt;=55,"46-55","56-64"))))</f>
        <v>46-55</v>
      </c>
      <c r="AH189" s="43">
        <f>IF(Combined[[#This Row],[Total_Amount]]=0,0,Combined[[#This Row],[Profit]]/Combined[[#This Row],[Total_Amount]])</f>
        <v>0.47495268340661811</v>
      </c>
    </row>
    <row r="190" spans="1:34">
      <c r="A190" s="43" t="s">
        <v>2014</v>
      </c>
      <c r="B190" s="46">
        <v>45411</v>
      </c>
      <c r="C190" s="43">
        <f t="shared" si="2"/>
        <v>2024</v>
      </c>
      <c r="D190" s="43" t="str">
        <f>TEXT(Combined[[#This Row],[Order_Date]],"MMM")</f>
        <v>Apr</v>
      </c>
      <c r="E190" s="43" t="s">
        <v>1193</v>
      </c>
      <c r="F190" s="43" t="s">
        <v>1553</v>
      </c>
      <c r="G190" s="43" t="s">
        <v>1766</v>
      </c>
      <c r="H190" s="43">
        <v>3</v>
      </c>
      <c r="I190" s="43">
        <v>620.22</v>
      </c>
      <c r="J190" s="45">
        <v>0.04</v>
      </c>
      <c r="K190" s="43" t="s">
        <v>1824</v>
      </c>
      <c r="L190" s="43">
        <v>1786.2336</v>
      </c>
      <c r="M190" s="43" t="str">
        <f>VLOOKUP(Combined[[#This Row],[Customer_ID]],Customer[],2,FALSE)</f>
        <v>Martha Brown</v>
      </c>
      <c r="N190" s="43">
        <f>VLOOKUP(Combined[[#This Row],[Customer_ID]],Customer[],3,FALSE)</f>
        <v>20</v>
      </c>
      <c r="O190" s="43" t="str">
        <f>VLOOKUP(Combined[[#This Row],[Customer_ID]],Customer[],4,FALSE)</f>
        <v>Female</v>
      </c>
      <c r="P190" s="43" t="str">
        <f>VLOOKUP(Combined[[#This Row],[Customer_ID]],Customer[],5,FALSE)</f>
        <v>Novakstad</v>
      </c>
      <c r="Q190" s="43" t="str">
        <f>VLOOKUP(Combined[[#This Row],[Customer_ID]],Customer[],6,FALSE)</f>
        <v>California</v>
      </c>
      <c r="R190" s="43" t="str">
        <f>VLOOKUP(Combined[[#This Row],[Customer_ID]],Customer[],8,FALSE)</f>
        <v>Gold</v>
      </c>
      <c r="S190" s="43" t="str">
        <f>VLOOKUP(Combined[[#This Row],[Product_ID]],Product[],2,FALSE)</f>
        <v>Women's Yoga Pants</v>
      </c>
      <c r="T190" s="43" t="str">
        <f>VLOOKUP(Combined[[#This Row],[Product_ID]],Product[],3,FALSE)</f>
        <v>Clothing</v>
      </c>
      <c r="U190" s="43" t="str">
        <f>VLOOKUP(Combined[[#This Row],[Product_ID]],Product[],4,FALSE)</f>
        <v>Bottoms</v>
      </c>
      <c r="V190" s="43" t="str">
        <f>VLOOKUP(Combined[[#This Row],[Product_ID]],Product[],5,FALSE)</f>
        <v>Gonzales-Davis</v>
      </c>
      <c r="W190" s="43">
        <f>VLOOKUP(Combined[[#This Row],[Product_ID]],Product[],6,FALSE)</f>
        <v>306.45999999999998</v>
      </c>
      <c r="X190" s="43">
        <f>VLOOKUP(Combined[[#This Row],[Product_ID]],Product[],7,FALSE)</f>
        <v>487</v>
      </c>
      <c r="Y190" s="43" t="str">
        <f>_xlfn.XLOOKUP(Combined[[#This Row],[Store_ID]],Store[Store_ID],Store[Store_Name])</f>
        <v>Johnson-Wright</v>
      </c>
      <c r="Z190" s="43" t="str">
        <f>_xlfn.XLOOKUP(Combined[[#This Row],[Store_ID]],Store[Store_ID],Store[Region])</f>
        <v>North</v>
      </c>
      <c r="AA190" s="43" t="str">
        <f>_xlfn.XLOOKUP(Combined[[#This Row],[Store_ID]],Store[Store_ID],Store[City])</f>
        <v>Hoodberg</v>
      </c>
      <c r="AB190" s="43" t="str">
        <f>_xlfn.XLOOKUP(Combined[[#This Row],[Store_ID]],Store[Store_ID],Store[Store_Type])</f>
        <v>Outlet</v>
      </c>
      <c r="AC190" s="43">
        <f>Combined[[#This Row],[Quantity]]*Combined[[#This Row],[Unit_Price]]</f>
        <v>1860.66</v>
      </c>
      <c r="AD190" s="43">
        <f>Combined[[#This Row],[Gross_Sales]]*Combined[[#This Row],[Discount]]</f>
        <v>74.426400000000001</v>
      </c>
      <c r="AE190" s="43">
        <f>Combined[[#This Row],[Quantity]]*Combined[[#This Row],[cost]]</f>
        <v>919.37999999999988</v>
      </c>
      <c r="AF190" s="43">
        <f>Combined[[#This Row],[Total_Amount]]-Combined[[#This Row],[Total_Cost]]</f>
        <v>866.85360000000014</v>
      </c>
      <c r="AG190" s="43" t="str">
        <f>IF(Combined[[#This Row],[Age]]&lt;=25,"18-25",IF(Combined[[#This Row],[Age]]&lt;=35,"26-35",IF(Combined[[#This Row],[Age]]&lt;=45,"36-45",IF(Combined[[#This Row],[Age]]&lt;=55,"46-55","56-64"))))</f>
        <v>18-25</v>
      </c>
      <c r="AH190" s="43">
        <f>IF(Combined[[#This Row],[Total_Amount]]=0,0,Combined[[#This Row],[Profit]]/Combined[[#This Row],[Total_Amount]])</f>
        <v>0.4852968839014114</v>
      </c>
    </row>
    <row r="191" spans="1:34">
      <c r="A191" s="43" t="s">
        <v>2015</v>
      </c>
      <c r="B191" s="46">
        <v>45411</v>
      </c>
      <c r="C191" s="43">
        <f t="shared" si="2"/>
        <v>2024</v>
      </c>
      <c r="D191" s="43" t="str">
        <f>TEXT(Combined[[#This Row],[Order_Date]],"MMM")</f>
        <v>Apr</v>
      </c>
      <c r="E191" s="43" t="s">
        <v>329</v>
      </c>
      <c r="F191" s="43" t="s">
        <v>1640</v>
      </c>
      <c r="G191" s="43" t="s">
        <v>1766</v>
      </c>
      <c r="H191" s="43">
        <v>1</v>
      </c>
      <c r="I191" s="43">
        <v>580.76</v>
      </c>
      <c r="J191" s="45">
        <v>0.1</v>
      </c>
      <c r="K191" s="43" t="s">
        <v>1829</v>
      </c>
      <c r="L191" s="43">
        <v>522.68399999999997</v>
      </c>
      <c r="M191" s="43" t="str">
        <f>VLOOKUP(Combined[[#This Row],[Customer_ID]],Customer[],2,FALSE)</f>
        <v>Donna Gregory</v>
      </c>
      <c r="N191" s="43">
        <f>VLOOKUP(Combined[[#This Row],[Customer_ID]],Customer[],3,FALSE)</f>
        <v>29</v>
      </c>
      <c r="O191" s="43" t="str">
        <f>VLOOKUP(Combined[[#This Row],[Customer_ID]],Customer[],4,FALSE)</f>
        <v>Female</v>
      </c>
      <c r="P191" s="43" t="str">
        <f>VLOOKUP(Combined[[#This Row],[Customer_ID]],Customer[],5,FALSE)</f>
        <v>South Amandahaven</v>
      </c>
      <c r="Q191" s="43" t="str">
        <f>VLOOKUP(Combined[[#This Row],[Customer_ID]],Customer[],6,FALSE)</f>
        <v>Arizona</v>
      </c>
      <c r="R191" s="43" t="str">
        <f>VLOOKUP(Combined[[#This Row],[Customer_ID]],Customer[],8,FALSE)</f>
        <v>Silver</v>
      </c>
      <c r="S191" s="43" t="str">
        <f>VLOOKUP(Combined[[#This Row],[Product_ID]],Product[],2,FALSE)</f>
        <v>Men's Winter Jacket</v>
      </c>
      <c r="T191" s="43" t="str">
        <f>VLOOKUP(Combined[[#This Row],[Product_ID]],Product[],3,FALSE)</f>
        <v>Clothing</v>
      </c>
      <c r="U191" s="43" t="str">
        <f>VLOOKUP(Combined[[#This Row],[Product_ID]],Product[],4,FALSE)</f>
        <v>Outerwear</v>
      </c>
      <c r="V191" s="43" t="str">
        <f>VLOOKUP(Combined[[#This Row],[Product_ID]],Product[],5,FALSE)</f>
        <v>Kelly, Smith and Perez</v>
      </c>
      <c r="W191" s="43">
        <f>VLOOKUP(Combined[[#This Row],[Product_ID]],Product[],6,FALSE)</f>
        <v>167.34</v>
      </c>
      <c r="X191" s="43">
        <f>VLOOKUP(Combined[[#This Row],[Product_ID]],Product[],7,FALSE)</f>
        <v>296</v>
      </c>
      <c r="Y191" s="43" t="str">
        <f>_xlfn.XLOOKUP(Combined[[#This Row],[Store_ID]],Store[Store_ID],Store[Store_Name])</f>
        <v>Johnson-Wright</v>
      </c>
      <c r="Z191" s="43" t="str">
        <f>_xlfn.XLOOKUP(Combined[[#This Row],[Store_ID]],Store[Store_ID],Store[Region])</f>
        <v>North</v>
      </c>
      <c r="AA191" s="43" t="str">
        <f>_xlfn.XLOOKUP(Combined[[#This Row],[Store_ID]],Store[Store_ID],Store[City])</f>
        <v>Hoodberg</v>
      </c>
      <c r="AB191" s="43" t="str">
        <f>_xlfn.XLOOKUP(Combined[[#This Row],[Store_ID]],Store[Store_ID],Store[Store_Type])</f>
        <v>Outlet</v>
      </c>
      <c r="AC191" s="43">
        <f>Combined[[#This Row],[Quantity]]*Combined[[#This Row],[Unit_Price]]</f>
        <v>580.76</v>
      </c>
      <c r="AD191" s="43">
        <f>Combined[[#This Row],[Gross_Sales]]*Combined[[#This Row],[Discount]]</f>
        <v>58.076000000000001</v>
      </c>
      <c r="AE191" s="43">
        <f>Combined[[#This Row],[Quantity]]*Combined[[#This Row],[cost]]</f>
        <v>167.34</v>
      </c>
      <c r="AF191" s="43">
        <f>Combined[[#This Row],[Total_Amount]]-Combined[[#This Row],[Total_Cost]]</f>
        <v>355.34399999999994</v>
      </c>
      <c r="AG191" s="43" t="str">
        <f>IF(Combined[[#This Row],[Age]]&lt;=25,"18-25",IF(Combined[[#This Row],[Age]]&lt;=35,"26-35",IF(Combined[[#This Row],[Age]]&lt;=45,"36-45",IF(Combined[[#This Row],[Age]]&lt;=55,"46-55","56-64"))))</f>
        <v>26-35</v>
      </c>
      <c r="AH191" s="43">
        <f>IF(Combined[[#This Row],[Total_Amount]]=0,0,Combined[[#This Row],[Profit]]/Combined[[#This Row],[Total_Amount]])</f>
        <v>0.67984480106527068</v>
      </c>
    </row>
    <row r="192" spans="1:34">
      <c r="A192" s="43" t="s">
        <v>2016</v>
      </c>
      <c r="B192" s="46">
        <v>45775</v>
      </c>
      <c r="C192" s="43">
        <f t="shared" si="2"/>
        <v>2025</v>
      </c>
      <c r="D192" s="43" t="str">
        <f>TEXT(Combined[[#This Row],[Order_Date]],"MMM")</f>
        <v>Apr</v>
      </c>
      <c r="E192" s="43" t="s">
        <v>1050</v>
      </c>
      <c r="F192" s="43" t="s">
        <v>1690</v>
      </c>
      <c r="G192" s="43" t="s">
        <v>1786</v>
      </c>
      <c r="H192" s="43">
        <v>3</v>
      </c>
      <c r="I192" s="43">
        <v>444.55</v>
      </c>
      <c r="J192" s="45">
        <v>0.14000000000000001</v>
      </c>
      <c r="K192" s="43" t="s">
        <v>1826</v>
      </c>
      <c r="L192" s="43">
        <v>1146.9390000000001</v>
      </c>
      <c r="M192" s="43" t="str">
        <f>VLOOKUP(Combined[[#This Row],[Customer_ID]],Customer[],2,FALSE)</f>
        <v>Mr. Christopher Sims</v>
      </c>
      <c r="N192" s="43">
        <f>VLOOKUP(Combined[[#This Row],[Customer_ID]],Customer[],3,FALSE)</f>
        <v>50</v>
      </c>
      <c r="O192" s="43" t="str">
        <f>VLOOKUP(Combined[[#This Row],[Customer_ID]],Customer[],4,FALSE)</f>
        <v>Female</v>
      </c>
      <c r="P192" s="43" t="str">
        <f>VLOOKUP(Combined[[#This Row],[Customer_ID]],Customer[],5,FALSE)</f>
        <v>Donaldsontown</v>
      </c>
      <c r="Q192" s="43" t="str">
        <f>VLOOKUP(Combined[[#This Row],[Customer_ID]],Customer[],6,FALSE)</f>
        <v>Connecticut</v>
      </c>
      <c r="R192" s="43" t="str">
        <f>VLOOKUP(Combined[[#This Row],[Customer_ID]],Customer[],8,FALSE)</f>
        <v>Silver</v>
      </c>
      <c r="S192" s="43" t="str">
        <f>VLOOKUP(Combined[[#This Row],[Product_ID]],Product[],2,FALSE)</f>
        <v>Hair Repair Oil Treatment</v>
      </c>
      <c r="T192" s="43" t="str">
        <f>VLOOKUP(Combined[[#This Row],[Product_ID]],Product[],3,FALSE)</f>
        <v>Beauty</v>
      </c>
      <c r="U192" s="43" t="str">
        <f>VLOOKUP(Combined[[#This Row],[Product_ID]],Product[],4,FALSE)</f>
        <v>Haircare</v>
      </c>
      <c r="V192" s="43" t="str">
        <f>VLOOKUP(Combined[[#This Row],[Product_ID]],Product[],5,FALSE)</f>
        <v>Hopkins Ltd</v>
      </c>
      <c r="W192" s="43">
        <f>VLOOKUP(Combined[[#This Row],[Product_ID]],Product[],6,FALSE)</f>
        <v>214.32</v>
      </c>
      <c r="X192" s="43">
        <f>VLOOKUP(Combined[[#This Row],[Product_ID]],Product[],7,FALSE)</f>
        <v>383</v>
      </c>
      <c r="Y192" s="43" t="str">
        <f>_xlfn.XLOOKUP(Combined[[#This Row],[Store_ID]],Store[Store_ID],Store[Store_Name])</f>
        <v>Moore, Padilla and Butler</v>
      </c>
      <c r="Z192" s="43" t="str">
        <f>_xlfn.XLOOKUP(Combined[[#This Row],[Store_ID]],Store[Store_ID],Store[Region])</f>
        <v>South</v>
      </c>
      <c r="AA192" s="43" t="str">
        <f>_xlfn.XLOOKUP(Combined[[#This Row],[Store_ID]],Store[Store_ID],Store[City])</f>
        <v>East Johnstad</v>
      </c>
      <c r="AB192" s="43" t="str">
        <f>_xlfn.XLOOKUP(Combined[[#This Row],[Store_ID]],Store[Store_ID],Store[Store_Type])</f>
        <v>Flagship</v>
      </c>
      <c r="AC192" s="43">
        <f>Combined[[#This Row],[Quantity]]*Combined[[#This Row],[Unit_Price]]</f>
        <v>1333.65</v>
      </c>
      <c r="AD192" s="43">
        <f>Combined[[#This Row],[Gross_Sales]]*Combined[[#This Row],[Discount]]</f>
        <v>186.71100000000004</v>
      </c>
      <c r="AE192" s="43">
        <f>Combined[[#This Row],[Quantity]]*Combined[[#This Row],[cost]]</f>
        <v>642.96</v>
      </c>
      <c r="AF192" s="43">
        <f>Combined[[#This Row],[Total_Amount]]-Combined[[#This Row],[Total_Cost]]</f>
        <v>503.97900000000004</v>
      </c>
      <c r="AG192" s="43" t="str">
        <f>IF(Combined[[#This Row],[Age]]&lt;=25,"18-25",IF(Combined[[#This Row],[Age]]&lt;=35,"26-35",IF(Combined[[#This Row],[Age]]&lt;=45,"36-45",IF(Combined[[#This Row],[Age]]&lt;=55,"46-55","56-64"))))</f>
        <v>46-55</v>
      </c>
      <c r="AH192" s="43">
        <f>IF(Combined[[#This Row],[Total_Amount]]=0,0,Combined[[#This Row],[Profit]]/Combined[[#This Row],[Total_Amount]])</f>
        <v>0.43941220936771702</v>
      </c>
    </row>
    <row r="193" spans="1:34">
      <c r="A193" s="43" t="s">
        <v>2017</v>
      </c>
      <c r="B193" s="46">
        <v>45459</v>
      </c>
      <c r="C193" s="43">
        <f t="shared" si="2"/>
        <v>2024</v>
      </c>
      <c r="D193" s="43" t="str">
        <f>TEXT(Combined[[#This Row],[Order_Date]],"MMM")</f>
        <v>Jun</v>
      </c>
      <c r="E193" s="43" t="s">
        <v>470</v>
      </c>
      <c r="F193" s="43" t="s">
        <v>1640</v>
      </c>
      <c r="G193" s="43" t="s">
        <v>1810</v>
      </c>
      <c r="H193" s="43">
        <v>1</v>
      </c>
      <c r="I193" s="43">
        <v>804.9</v>
      </c>
      <c r="J193" s="45">
        <v>0.03</v>
      </c>
      <c r="K193" s="43" t="s">
        <v>1826</v>
      </c>
      <c r="L193" s="43">
        <v>780.75299999999993</v>
      </c>
      <c r="M193" s="43" t="str">
        <f>VLOOKUP(Combined[[#This Row],[Customer_ID]],Customer[],2,FALSE)</f>
        <v>Sean Roth</v>
      </c>
      <c r="N193" s="43">
        <f>VLOOKUP(Combined[[#This Row],[Customer_ID]],Customer[],3,FALSE)</f>
        <v>43</v>
      </c>
      <c r="O193" s="43" t="str">
        <f>VLOOKUP(Combined[[#This Row],[Customer_ID]],Customer[],4,FALSE)</f>
        <v>Male</v>
      </c>
      <c r="P193" s="43" t="str">
        <f>VLOOKUP(Combined[[#This Row],[Customer_ID]],Customer[],5,FALSE)</f>
        <v>Lake Michael</v>
      </c>
      <c r="Q193" s="43" t="str">
        <f>VLOOKUP(Combined[[#This Row],[Customer_ID]],Customer[],6,FALSE)</f>
        <v>Virginia</v>
      </c>
      <c r="R193" s="43" t="str">
        <f>VLOOKUP(Combined[[#This Row],[Customer_ID]],Customer[],8,FALSE)</f>
        <v>Gold</v>
      </c>
      <c r="S193" s="43" t="str">
        <f>VLOOKUP(Combined[[#This Row],[Product_ID]],Product[],2,FALSE)</f>
        <v>Men's Winter Jacket</v>
      </c>
      <c r="T193" s="43" t="str">
        <f>VLOOKUP(Combined[[#This Row],[Product_ID]],Product[],3,FALSE)</f>
        <v>Clothing</v>
      </c>
      <c r="U193" s="43" t="str">
        <f>VLOOKUP(Combined[[#This Row],[Product_ID]],Product[],4,FALSE)</f>
        <v>Outerwear</v>
      </c>
      <c r="V193" s="43" t="str">
        <f>VLOOKUP(Combined[[#This Row],[Product_ID]],Product[],5,FALSE)</f>
        <v>Kelly, Smith and Perez</v>
      </c>
      <c r="W193" s="43">
        <f>VLOOKUP(Combined[[#This Row],[Product_ID]],Product[],6,FALSE)</f>
        <v>167.34</v>
      </c>
      <c r="X193" s="43">
        <f>VLOOKUP(Combined[[#This Row],[Product_ID]],Product[],7,FALSE)</f>
        <v>296</v>
      </c>
      <c r="Y193" s="43" t="str">
        <f>_xlfn.XLOOKUP(Combined[[#This Row],[Store_ID]],Store[Store_ID],Store[Store_Name])</f>
        <v>Guerrero-Schmitt</v>
      </c>
      <c r="Z193" s="43" t="str">
        <f>_xlfn.XLOOKUP(Combined[[#This Row],[Store_ID]],Store[Store_ID],Store[Region])</f>
        <v>East</v>
      </c>
      <c r="AA193" s="43" t="str">
        <f>_xlfn.XLOOKUP(Combined[[#This Row],[Store_ID]],Store[Store_ID],Store[City])</f>
        <v>East Stevechester</v>
      </c>
      <c r="AB193" s="43" t="str">
        <f>_xlfn.XLOOKUP(Combined[[#This Row],[Store_ID]],Store[Store_ID],Store[Store_Type])</f>
        <v>Flagship</v>
      </c>
      <c r="AC193" s="43">
        <f>Combined[[#This Row],[Quantity]]*Combined[[#This Row],[Unit_Price]]</f>
        <v>804.9</v>
      </c>
      <c r="AD193" s="43">
        <f>Combined[[#This Row],[Gross_Sales]]*Combined[[#This Row],[Discount]]</f>
        <v>24.146999999999998</v>
      </c>
      <c r="AE193" s="43">
        <f>Combined[[#This Row],[Quantity]]*Combined[[#This Row],[cost]]</f>
        <v>167.34</v>
      </c>
      <c r="AF193" s="43">
        <f>Combined[[#This Row],[Total_Amount]]-Combined[[#This Row],[Total_Cost]]</f>
        <v>613.4129999999999</v>
      </c>
      <c r="AG193" s="43" t="str">
        <f>IF(Combined[[#This Row],[Age]]&lt;=25,"18-25",IF(Combined[[#This Row],[Age]]&lt;=35,"26-35",IF(Combined[[#This Row],[Age]]&lt;=45,"36-45",IF(Combined[[#This Row],[Age]]&lt;=55,"46-55","56-64"))))</f>
        <v>36-45</v>
      </c>
      <c r="AH193" s="43">
        <f>IF(Combined[[#This Row],[Total_Amount]]=0,0,Combined[[#This Row],[Profit]]/Combined[[#This Row],[Total_Amount]])</f>
        <v>0.78566845084168735</v>
      </c>
    </row>
    <row r="194" spans="1:34">
      <c r="A194" s="43" t="s">
        <v>2018</v>
      </c>
      <c r="B194" s="46">
        <v>45617</v>
      </c>
      <c r="C194" s="43">
        <f t="shared" si="2"/>
        <v>2024</v>
      </c>
      <c r="D194" s="43" t="str">
        <f>TEXT(Combined[[#This Row],[Order_Date]],"MMM")</f>
        <v>Nov</v>
      </c>
      <c r="E194" s="43" t="s">
        <v>1316</v>
      </c>
      <c r="F194" s="43" t="s">
        <v>1732</v>
      </c>
      <c r="G194" s="43" t="s">
        <v>1799</v>
      </c>
      <c r="H194" s="43">
        <v>3</v>
      </c>
      <c r="I194" s="43">
        <v>361.65</v>
      </c>
      <c r="J194" s="45">
        <v>0.15</v>
      </c>
      <c r="K194" s="43" t="s">
        <v>1829</v>
      </c>
      <c r="L194" s="43">
        <v>922.20749999999987</v>
      </c>
      <c r="M194" s="43" t="str">
        <f>VLOOKUP(Combined[[#This Row],[Customer_ID]],Customer[],2,FALSE)</f>
        <v>Edwin Barnes</v>
      </c>
      <c r="N194" s="43">
        <f>VLOOKUP(Combined[[#This Row],[Customer_ID]],Customer[],3,FALSE)</f>
        <v>53</v>
      </c>
      <c r="O194" s="43" t="str">
        <f>VLOOKUP(Combined[[#This Row],[Customer_ID]],Customer[],4,FALSE)</f>
        <v>Male</v>
      </c>
      <c r="P194" s="43" t="str">
        <f>VLOOKUP(Combined[[#This Row],[Customer_ID]],Customer[],5,FALSE)</f>
        <v>Lake Alexandra</v>
      </c>
      <c r="Q194" s="43" t="str">
        <f>VLOOKUP(Combined[[#This Row],[Customer_ID]],Customer[],6,FALSE)</f>
        <v>North Carolina</v>
      </c>
      <c r="R194" s="43" t="str">
        <f>VLOOKUP(Combined[[#This Row],[Customer_ID]],Customer[],8,FALSE)</f>
        <v>Bronze</v>
      </c>
      <c r="S194" s="43" t="str">
        <f>VLOOKUP(Combined[[#This Row],[Product_ID]],Product[],2,FALSE)</f>
        <v>Microwave Oven</v>
      </c>
      <c r="T194" s="43" t="str">
        <f>VLOOKUP(Combined[[#This Row],[Product_ID]],Product[],3,FALSE)</f>
        <v>Home</v>
      </c>
      <c r="U194" s="43" t="str">
        <f>VLOOKUP(Combined[[#This Row],[Product_ID]],Product[],4,FALSE)</f>
        <v>Appliances</v>
      </c>
      <c r="V194" s="43" t="str">
        <f>VLOOKUP(Combined[[#This Row],[Product_ID]],Product[],5,FALSE)</f>
        <v>Green, Powell and Palmer</v>
      </c>
      <c r="W194" s="43">
        <f>VLOOKUP(Combined[[#This Row],[Product_ID]],Product[],6,FALSE)</f>
        <v>447.43</v>
      </c>
      <c r="X194" s="43">
        <f>VLOOKUP(Combined[[#This Row],[Product_ID]],Product[],7,FALSE)</f>
        <v>191</v>
      </c>
      <c r="Y194" s="43" t="str">
        <f>_xlfn.XLOOKUP(Combined[[#This Row],[Store_ID]],Store[Store_ID],Store[Store_Name])</f>
        <v>Mcdonald Inc</v>
      </c>
      <c r="Z194" s="43" t="str">
        <f>_xlfn.XLOOKUP(Combined[[#This Row],[Store_ID]],Store[Store_ID],Store[Region])</f>
        <v>South</v>
      </c>
      <c r="AA194" s="43" t="str">
        <f>_xlfn.XLOOKUP(Combined[[#This Row],[Store_ID]],Store[Store_ID],Store[City])</f>
        <v>Christopherland</v>
      </c>
      <c r="AB194" s="43" t="str">
        <f>_xlfn.XLOOKUP(Combined[[#This Row],[Store_ID]],Store[Store_ID],Store[Store_Type])</f>
        <v>Outlet</v>
      </c>
      <c r="AC194" s="43">
        <f>Combined[[#This Row],[Quantity]]*Combined[[#This Row],[Unit_Price]]</f>
        <v>1084.9499999999998</v>
      </c>
      <c r="AD194" s="43">
        <f>Combined[[#This Row],[Gross_Sales]]*Combined[[#This Row],[Discount]]</f>
        <v>162.74249999999998</v>
      </c>
      <c r="AE194" s="43">
        <f>Combined[[#This Row],[Quantity]]*Combined[[#This Row],[cost]]</f>
        <v>1342.29</v>
      </c>
      <c r="AF194" s="43">
        <f>Combined[[#This Row],[Total_Amount]]-Combined[[#This Row],[Total_Cost]]</f>
        <v>-420.0825000000001</v>
      </c>
      <c r="AG194" s="43" t="str">
        <f>IF(Combined[[#This Row],[Age]]&lt;=25,"18-25",IF(Combined[[#This Row],[Age]]&lt;=35,"26-35",IF(Combined[[#This Row],[Age]]&lt;=45,"36-45",IF(Combined[[#This Row],[Age]]&lt;=55,"46-55","56-64"))))</f>
        <v>46-55</v>
      </c>
      <c r="AH194" s="43">
        <f>IF(Combined[[#This Row],[Total_Amount]]=0,0,Combined[[#This Row],[Profit]]/Combined[[#This Row],[Total_Amount]])</f>
        <v>-0.45551841640845486</v>
      </c>
    </row>
    <row r="195" spans="1:34">
      <c r="A195" s="43" t="s">
        <v>2019</v>
      </c>
      <c r="B195" s="46">
        <v>45763</v>
      </c>
      <c r="C195" s="43">
        <f t="shared" ref="C195:C258" si="3">YEAR(B195)</f>
        <v>2025</v>
      </c>
      <c r="D195" s="43" t="str">
        <f>TEXT(Combined[[#This Row],[Order_Date]],"MMM")</f>
        <v>Apr</v>
      </c>
      <c r="E195" s="43" t="s">
        <v>541</v>
      </c>
      <c r="F195" s="43" t="s">
        <v>1560</v>
      </c>
      <c r="G195" s="43" t="s">
        <v>1769</v>
      </c>
      <c r="H195" s="43">
        <v>1</v>
      </c>
      <c r="I195" s="43">
        <v>271.76</v>
      </c>
      <c r="J195" s="45">
        <v>0.03</v>
      </c>
      <c r="K195" s="43" t="s">
        <v>1824</v>
      </c>
      <c r="L195" s="43">
        <v>263.60719999999998</v>
      </c>
      <c r="M195" s="43" t="str">
        <f>VLOOKUP(Combined[[#This Row],[Customer_ID]],Customer[],2,FALSE)</f>
        <v>Mariah Brown</v>
      </c>
      <c r="N195" s="43">
        <f>VLOOKUP(Combined[[#This Row],[Customer_ID]],Customer[],3,FALSE)</f>
        <v>37</v>
      </c>
      <c r="O195" s="43" t="str">
        <f>VLOOKUP(Combined[[#This Row],[Customer_ID]],Customer[],4,FALSE)</f>
        <v>Male</v>
      </c>
      <c r="P195" s="43" t="str">
        <f>VLOOKUP(Combined[[#This Row],[Customer_ID]],Customer[],5,FALSE)</f>
        <v>Palmerbury</v>
      </c>
      <c r="Q195" s="43" t="str">
        <f>VLOOKUP(Combined[[#This Row],[Customer_ID]],Customer[],6,FALSE)</f>
        <v>Tennessee</v>
      </c>
      <c r="R195" s="43" t="str">
        <f>VLOOKUP(Combined[[#This Row],[Customer_ID]],Customer[],8,FALSE)</f>
        <v>Silver</v>
      </c>
      <c r="S195" s="43" t="str">
        <f>VLOOKUP(Combined[[#This Row],[Product_ID]],Product[],2,FALSE)</f>
        <v>LED Table Lamp</v>
      </c>
      <c r="T195" s="43" t="str">
        <f>VLOOKUP(Combined[[#This Row],[Product_ID]],Product[],3,FALSE)</f>
        <v>Home</v>
      </c>
      <c r="U195" s="43" t="str">
        <f>VLOOKUP(Combined[[#This Row],[Product_ID]],Product[],4,FALSE)</f>
        <v>Lighting</v>
      </c>
      <c r="V195" s="43" t="str">
        <f>VLOOKUP(Combined[[#This Row],[Product_ID]],Product[],5,FALSE)</f>
        <v>Harrell LLC</v>
      </c>
      <c r="W195" s="43">
        <f>VLOOKUP(Combined[[#This Row],[Product_ID]],Product[],6,FALSE)</f>
        <v>218.86</v>
      </c>
      <c r="X195" s="43">
        <f>VLOOKUP(Combined[[#This Row],[Product_ID]],Product[],7,FALSE)</f>
        <v>170</v>
      </c>
      <c r="Y195" s="43" t="str">
        <f>_xlfn.XLOOKUP(Combined[[#This Row],[Store_ID]],Store[Store_ID],Store[Store_Name])</f>
        <v>Alexander Group</v>
      </c>
      <c r="Z195" s="43" t="str">
        <f>_xlfn.XLOOKUP(Combined[[#This Row],[Store_ID]],Store[Store_ID],Store[Region])</f>
        <v>South</v>
      </c>
      <c r="AA195" s="43" t="str">
        <f>_xlfn.XLOOKUP(Combined[[#This Row],[Store_ID]],Store[Store_ID],Store[City])</f>
        <v>Port Sharon</v>
      </c>
      <c r="AB195" s="43" t="str">
        <f>_xlfn.XLOOKUP(Combined[[#This Row],[Store_ID]],Store[Store_ID],Store[Store_Type])</f>
        <v>Online</v>
      </c>
      <c r="AC195" s="43">
        <f>Combined[[#This Row],[Quantity]]*Combined[[#This Row],[Unit_Price]]</f>
        <v>271.76</v>
      </c>
      <c r="AD195" s="43">
        <f>Combined[[#This Row],[Gross_Sales]]*Combined[[#This Row],[Discount]]</f>
        <v>8.1527999999999992</v>
      </c>
      <c r="AE195" s="43">
        <f>Combined[[#This Row],[Quantity]]*Combined[[#This Row],[cost]]</f>
        <v>218.86</v>
      </c>
      <c r="AF195" s="43">
        <f>Combined[[#This Row],[Total_Amount]]-Combined[[#This Row],[Total_Cost]]</f>
        <v>44.747199999999964</v>
      </c>
      <c r="AG195" s="43" t="str">
        <f>IF(Combined[[#This Row],[Age]]&lt;=25,"18-25",IF(Combined[[#This Row],[Age]]&lt;=35,"26-35",IF(Combined[[#This Row],[Age]]&lt;=45,"36-45",IF(Combined[[#This Row],[Age]]&lt;=55,"46-55","56-64"))))</f>
        <v>36-45</v>
      </c>
      <c r="AH195" s="43">
        <f>IF(Combined[[#This Row],[Total_Amount]]=0,0,Combined[[#This Row],[Profit]]/Combined[[#This Row],[Total_Amount]])</f>
        <v>0.16974953643147822</v>
      </c>
    </row>
    <row r="196" spans="1:34">
      <c r="A196" s="43" t="s">
        <v>2020</v>
      </c>
      <c r="B196" s="46">
        <v>45618</v>
      </c>
      <c r="C196" s="43">
        <f t="shared" si="3"/>
        <v>2024</v>
      </c>
      <c r="D196" s="43" t="str">
        <f>TEXT(Combined[[#This Row],[Order_Date]],"MMM")</f>
        <v>Nov</v>
      </c>
      <c r="E196" s="43" t="s">
        <v>1017</v>
      </c>
      <c r="F196" s="43" t="s">
        <v>1646</v>
      </c>
      <c r="G196" s="43" t="s">
        <v>1789</v>
      </c>
      <c r="H196" s="43">
        <v>3</v>
      </c>
      <c r="I196" s="43">
        <v>958.15</v>
      </c>
      <c r="J196" s="45">
        <v>0.24</v>
      </c>
      <c r="K196" s="43" t="s">
        <v>1829</v>
      </c>
      <c r="L196" s="43">
        <v>2184.5819999999999</v>
      </c>
      <c r="M196" s="43" t="str">
        <f>VLOOKUP(Combined[[#This Row],[Customer_ID]],Customer[],2,FALSE)</f>
        <v>Kristy Dunlap</v>
      </c>
      <c r="N196" s="43">
        <f>VLOOKUP(Combined[[#This Row],[Customer_ID]],Customer[],3,FALSE)</f>
        <v>64</v>
      </c>
      <c r="O196" s="43" t="str">
        <f>VLOOKUP(Combined[[#This Row],[Customer_ID]],Customer[],4,FALSE)</f>
        <v>Female</v>
      </c>
      <c r="P196" s="43" t="str">
        <f>VLOOKUP(Combined[[#This Row],[Customer_ID]],Customer[],5,FALSE)</f>
        <v>Whiteport</v>
      </c>
      <c r="Q196" s="43" t="str">
        <f>VLOOKUP(Combined[[#This Row],[Customer_ID]],Customer[],6,FALSE)</f>
        <v>North Carolina</v>
      </c>
      <c r="R196" s="43" t="str">
        <f>VLOOKUP(Combined[[#This Row],[Customer_ID]],Customer[],8,FALSE)</f>
        <v>Platinum</v>
      </c>
      <c r="S196" s="43" t="str">
        <f>VLOOKUP(Combined[[#This Row],[Product_ID]],Product[],2,FALSE)</f>
        <v>Men's Roll-On Perfume</v>
      </c>
      <c r="T196" s="43" t="str">
        <f>VLOOKUP(Combined[[#This Row],[Product_ID]],Product[],3,FALSE)</f>
        <v>Beauty</v>
      </c>
      <c r="U196" s="43" t="str">
        <f>VLOOKUP(Combined[[#This Row],[Product_ID]],Product[],4,FALSE)</f>
        <v>Fragrance</v>
      </c>
      <c r="V196" s="43" t="str">
        <f>VLOOKUP(Combined[[#This Row],[Product_ID]],Product[],5,FALSE)</f>
        <v>Sullivan and Sons</v>
      </c>
      <c r="W196" s="43">
        <f>VLOOKUP(Combined[[#This Row],[Product_ID]],Product[],6,FALSE)</f>
        <v>43.29</v>
      </c>
      <c r="X196" s="43">
        <f>VLOOKUP(Combined[[#This Row],[Product_ID]],Product[],7,FALSE)</f>
        <v>267</v>
      </c>
      <c r="Y196" s="43" t="str">
        <f>_xlfn.XLOOKUP(Combined[[#This Row],[Store_ID]],Store[Store_ID],Store[Store_Name])</f>
        <v>Hill, Wagner and Ballard</v>
      </c>
      <c r="Z196" s="43" t="str">
        <f>_xlfn.XLOOKUP(Combined[[#This Row],[Store_ID]],Store[Store_ID],Store[Region])</f>
        <v>East</v>
      </c>
      <c r="AA196" s="43" t="str">
        <f>_xlfn.XLOOKUP(Combined[[#This Row],[Store_ID]],Store[Store_ID],Store[City])</f>
        <v>East Davidville</v>
      </c>
      <c r="AB196" s="43" t="str">
        <f>_xlfn.XLOOKUP(Combined[[#This Row],[Store_ID]],Store[Store_ID],Store[Store_Type])</f>
        <v>Online</v>
      </c>
      <c r="AC196" s="43">
        <f>Combined[[#This Row],[Quantity]]*Combined[[#This Row],[Unit_Price]]</f>
        <v>2874.45</v>
      </c>
      <c r="AD196" s="43">
        <f>Combined[[#This Row],[Gross_Sales]]*Combined[[#This Row],[Discount]]</f>
        <v>689.86799999999994</v>
      </c>
      <c r="AE196" s="43">
        <f>Combined[[#This Row],[Quantity]]*Combined[[#This Row],[cost]]</f>
        <v>129.87</v>
      </c>
      <c r="AF196" s="43">
        <f>Combined[[#This Row],[Total_Amount]]-Combined[[#This Row],[Total_Cost]]</f>
        <v>2054.712</v>
      </c>
      <c r="AG196" s="43" t="str">
        <f>IF(Combined[[#This Row],[Age]]&lt;=25,"18-25",IF(Combined[[#This Row],[Age]]&lt;=35,"26-35",IF(Combined[[#This Row],[Age]]&lt;=45,"36-45",IF(Combined[[#This Row],[Age]]&lt;=55,"46-55","56-64"))))</f>
        <v>56-64</v>
      </c>
      <c r="AH196" s="43">
        <f>IF(Combined[[#This Row],[Total_Amount]]=0,0,Combined[[#This Row],[Profit]]/Combined[[#This Row],[Total_Amount]])</f>
        <v>0.94055155631603671</v>
      </c>
    </row>
    <row r="197" spans="1:34">
      <c r="A197" s="43" t="s">
        <v>2021</v>
      </c>
      <c r="B197" s="46">
        <v>45290</v>
      </c>
      <c r="C197" s="43">
        <f t="shared" si="3"/>
        <v>2023</v>
      </c>
      <c r="D197" s="43" t="str">
        <f>TEXT(Combined[[#This Row],[Order_Date]],"MMM")</f>
        <v>Dec</v>
      </c>
      <c r="E197" s="43" t="s">
        <v>1325</v>
      </c>
      <c r="F197" s="43" t="s">
        <v>1668</v>
      </c>
      <c r="G197" s="43" t="s">
        <v>1807</v>
      </c>
      <c r="H197" s="43">
        <v>1</v>
      </c>
      <c r="I197" s="43">
        <v>889.19</v>
      </c>
      <c r="J197" s="45">
        <v>0.03</v>
      </c>
      <c r="K197" s="43" t="s">
        <v>1824</v>
      </c>
      <c r="L197" s="43">
        <v>862.51430000000005</v>
      </c>
      <c r="M197" s="43" t="str">
        <f>VLOOKUP(Combined[[#This Row],[Customer_ID]],Customer[],2,FALSE)</f>
        <v>Jose Stewart</v>
      </c>
      <c r="N197" s="43">
        <f>VLOOKUP(Combined[[#This Row],[Customer_ID]],Customer[],3,FALSE)</f>
        <v>18</v>
      </c>
      <c r="O197" s="43" t="str">
        <f>VLOOKUP(Combined[[#This Row],[Customer_ID]],Customer[],4,FALSE)</f>
        <v>Female</v>
      </c>
      <c r="P197" s="43" t="str">
        <f>VLOOKUP(Combined[[#This Row],[Customer_ID]],Customer[],5,FALSE)</f>
        <v>South Robert</v>
      </c>
      <c r="Q197" s="43" t="str">
        <f>VLOOKUP(Combined[[#This Row],[Customer_ID]],Customer[],6,FALSE)</f>
        <v>Maine</v>
      </c>
      <c r="R197" s="43" t="str">
        <f>VLOOKUP(Combined[[#This Row],[Customer_ID]],Customer[],8,FALSE)</f>
        <v>Gold</v>
      </c>
      <c r="S197" s="43" t="str">
        <f>VLOOKUP(Combined[[#This Row],[Product_ID]],Product[],2,FALSE)</f>
        <v>Luxury Perfume Spray</v>
      </c>
      <c r="T197" s="43" t="str">
        <f>VLOOKUP(Combined[[#This Row],[Product_ID]],Product[],3,FALSE)</f>
        <v>Beauty</v>
      </c>
      <c r="U197" s="43" t="str">
        <f>VLOOKUP(Combined[[#This Row],[Product_ID]],Product[],4,FALSE)</f>
        <v>Fragrance</v>
      </c>
      <c r="V197" s="43" t="str">
        <f>VLOOKUP(Combined[[#This Row],[Product_ID]],Product[],5,FALSE)</f>
        <v>Gibson, Green and Lopez</v>
      </c>
      <c r="W197" s="43">
        <f>VLOOKUP(Combined[[#This Row],[Product_ID]],Product[],6,FALSE)</f>
        <v>482.75</v>
      </c>
      <c r="X197" s="43">
        <f>VLOOKUP(Combined[[#This Row],[Product_ID]],Product[],7,FALSE)</f>
        <v>444</v>
      </c>
      <c r="Y197" s="43" t="str">
        <f>_xlfn.XLOOKUP(Combined[[#This Row],[Store_ID]],Store[Store_ID],Store[Store_Name])</f>
        <v>Holloway Ltd</v>
      </c>
      <c r="Z197" s="43" t="str">
        <f>_xlfn.XLOOKUP(Combined[[#This Row],[Store_ID]],Store[Store_ID],Store[Region])</f>
        <v>North</v>
      </c>
      <c r="AA197" s="43" t="str">
        <f>_xlfn.XLOOKUP(Combined[[#This Row],[Store_ID]],Store[Store_ID],Store[City])</f>
        <v>Bensonhaven</v>
      </c>
      <c r="AB197" s="43" t="str">
        <f>_xlfn.XLOOKUP(Combined[[#This Row],[Store_ID]],Store[Store_ID],Store[Store_Type])</f>
        <v>Flagship</v>
      </c>
      <c r="AC197" s="43">
        <f>Combined[[#This Row],[Quantity]]*Combined[[#This Row],[Unit_Price]]</f>
        <v>889.19</v>
      </c>
      <c r="AD197" s="43">
        <f>Combined[[#This Row],[Gross_Sales]]*Combined[[#This Row],[Discount]]</f>
        <v>26.675699999999999</v>
      </c>
      <c r="AE197" s="43">
        <f>Combined[[#This Row],[Quantity]]*Combined[[#This Row],[cost]]</f>
        <v>482.75</v>
      </c>
      <c r="AF197" s="43">
        <f>Combined[[#This Row],[Total_Amount]]-Combined[[#This Row],[Total_Cost]]</f>
        <v>379.76430000000005</v>
      </c>
      <c r="AG197" s="43" t="str">
        <f>IF(Combined[[#This Row],[Age]]&lt;=25,"18-25",IF(Combined[[#This Row],[Age]]&lt;=35,"26-35",IF(Combined[[#This Row],[Age]]&lt;=45,"36-45",IF(Combined[[#This Row],[Age]]&lt;=55,"46-55","56-64"))))</f>
        <v>18-25</v>
      </c>
      <c r="AH197" s="43">
        <f>IF(Combined[[#This Row],[Total_Amount]]=0,0,Combined[[#This Row],[Profit]]/Combined[[#This Row],[Total_Amount]])</f>
        <v>0.44029913475057753</v>
      </c>
    </row>
    <row r="198" spans="1:34">
      <c r="A198" s="43" t="s">
        <v>2022</v>
      </c>
      <c r="B198" s="46">
        <v>45904</v>
      </c>
      <c r="C198" s="43">
        <f t="shared" si="3"/>
        <v>2025</v>
      </c>
      <c r="D198" s="43" t="str">
        <f>TEXT(Combined[[#This Row],[Order_Date]],"MMM")</f>
        <v>Sep</v>
      </c>
      <c r="E198" s="43" t="s">
        <v>1431</v>
      </c>
      <c r="F198" s="43" t="s">
        <v>1662</v>
      </c>
      <c r="G198" s="43" t="s">
        <v>1804</v>
      </c>
      <c r="H198" s="43">
        <v>4</v>
      </c>
      <c r="I198" s="43">
        <v>689.67</v>
      </c>
      <c r="J198" s="45">
        <v>0.05</v>
      </c>
      <c r="K198" s="43" t="s">
        <v>1829</v>
      </c>
      <c r="L198" s="43">
        <v>2620.7460000000001</v>
      </c>
      <c r="M198" s="43" t="str">
        <f>VLOOKUP(Combined[[#This Row],[Customer_ID]],Customer[],2,FALSE)</f>
        <v>David Pierce</v>
      </c>
      <c r="N198" s="43">
        <f>VLOOKUP(Combined[[#This Row],[Customer_ID]],Customer[],3,FALSE)</f>
        <v>45</v>
      </c>
      <c r="O198" s="43" t="str">
        <f>VLOOKUP(Combined[[#This Row],[Customer_ID]],Customer[],4,FALSE)</f>
        <v>Female</v>
      </c>
      <c r="P198" s="43" t="str">
        <f>VLOOKUP(Combined[[#This Row],[Customer_ID]],Customer[],5,FALSE)</f>
        <v>Grayland</v>
      </c>
      <c r="Q198" s="43" t="str">
        <f>VLOOKUP(Combined[[#This Row],[Customer_ID]],Customer[],6,FALSE)</f>
        <v>Washington</v>
      </c>
      <c r="R198" s="43" t="str">
        <f>VLOOKUP(Combined[[#This Row],[Customer_ID]],Customer[],8,FALSE)</f>
        <v>Platinum</v>
      </c>
      <c r="S198" s="43" t="str">
        <f>VLOOKUP(Combined[[#This Row],[Product_ID]],Product[],2,FALSE)</f>
        <v>Foam Roller</v>
      </c>
      <c r="T198" s="43" t="str">
        <f>VLOOKUP(Combined[[#This Row],[Product_ID]],Product[],3,FALSE)</f>
        <v>Sports</v>
      </c>
      <c r="U198" s="43" t="str">
        <f>VLOOKUP(Combined[[#This Row],[Product_ID]],Product[],4,FALSE)</f>
        <v>Fitness</v>
      </c>
      <c r="V198" s="43" t="str">
        <f>VLOOKUP(Combined[[#This Row],[Product_ID]],Product[],5,FALSE)</f>
        <v>Atkinson, Camacho and Oliver</v>
      </c>
      <c r="W198" s="43">
        <f>VLOOKUP(Combined[[#This Row],[Product_ID]],Product[],6,FALSE)</f>
        <v>30.62</v>
      </c>
      <c r="X198" s="43">
        <f>VLOOKUP(Combined[[#This Row],[Product_ID]],Product[],7,FALSE)</f>
        <v>138</v>
      </c>
      <c r="Y198" s="43" t="str">
        <f>_xlfn.XLOOKUP(Combined[[#This Row],[Store_ID]],Store[Store_ID],Store[Store_Name])</f>
        <v>Frederick-Wright</v>
      </c>
      <c r="Z198" s="43" t="str">
        <f>_xlfn.XLOOKUP(Combined[[#This Row],[Store_ID]],Store[Store_ID],Store[Region])</f>
        <v>West</v>
      </c>
      <c r="AA198" s="43" t="str">
        <f>_xlfn.XLOOKUP(Combined[[#This Row],[Store_ID]],Store[Store_ID],Store[City])</f>
        <v>New Jimmymouth</v>
      </c>
      <c r="AB198" s="43" t="str">
        <f>_xlfn.XLOOKUP(Combined[[#This Row],[Store_ID]],Store[Store_ID],Store[Store_Type])</f>
        <v>Flagship</v>
      </c>
      <c r="AC198" s="43">
        <f>Combined[[#This Row],[Quantity]]*Combined[[#This Row],[Unit_Price]]</f>
        <v>2758.68</v>
      </c>
      <c r="AD198" s="43">
        <f>Combined[[#This Row],[Gross_Sales]]*Combined[[#This Row],[Discount]]</f>
        <v>137.934</v>
      </c>
      <c r="AE198" s="43">
        <f>Combined[[#This Row],[Quantity]]*Combined[[#This Row],[cost]]</f>
        <v>122.48</v>
      </c>
      <c r="AF198" s="43">
        <f>Combined[[#This Row],[Total_Amount]]-Combined[[#This Row],[Total_Cost]]</f>
        <v>2498.2660000000001</v>
      </c>
      <c r="AG198" s="43" t="str">
        <f>IF(Combined[[#This Row],[Age]]&lt;=25,"18-25",IF(Combined[[#This Row],[Age]]&lt;=35,"26-35",IF(Combined[[#This Row],[Age]]&lt;=45,"36-45",IF(Combined[[#This Row],[Age]]&lt;=55,"46-55","56-64"))))</f>
        <v>36-45</v>
      </c>
      <c r="AH198" s="43">
        <f>IF(Combined[[#This Row],[Total_Amount]]=0,0,Combined[[#This Row],[Profit]]/Combined[[#This Row],[Total_Amount]])</f>
        <v>0.95326521532418629</v>
      </c>
    </row>
    <row r="199" spans="1:34">
      <c r="A199" s="43" t="s">
        <v>2023</v>
      </c>
      <c r="B199" s="46">
        <v>45227</v>
      </c>
      <c r="C199" s="43">
        <f t="shared" si="3"/>
        <v>2023</v>
      </c>
      <c r="D199" s="43" t="str">
        <f>TEXT(Combined[[#This Row],[Order_Date]],"MMM")</f>
        <v>Oct</v>
      </c>
      <c r="E199" s="43" t="s">
        <v>461</v>
      </c>
      <c r="F199" s="43" t="s">
        <v>1636</v>
      </c>
      <c r="G199" s="43" t="s">
        <v>1792</v>
      </c>
      <c r="H199" s="43">
        <v>1</v>
      </c>
      <c r="I199" s="43">
        <v>541.24</v>
      </c>
      <c r="J199" s="45">
        <v>0.03</v>
      </c>
      <c r="K199" s="43" t="s">
        <v>1826</v>
      </c>
      <c r="L199" s="43">
        <v>525.00279999999998</v>
      </c>
      <c r="M199" s="43" t="str">
        <f>VLOOKUP(Combined[[#This Row],[Customer_ID]],Customer[],2,FALSE)</f>
        <v>Matthew Hanna</v>
      </c>
      <c r="N199" s="43">
        <f>VLOOKUP(Combined[[#This Row],[Customer_ID]],Customer[],3,FALSE)</f>
        <v>33</v>
      </c>
      <c r="O199" s="43" t="str">
        <f>VLOOKUP(Combined[[#This Row],[Customer_ID]],Customer[],4,FALSE)</f>
        <v>Female</v>
      </c>
      <c r="P199" s="43" t="str">
        <f>VLOOKUP(Combined[[#This Row],[Customer_ID]],Customer[],5,FALSE)</f>
        <v>Gonzalezbury</v>
      </c>
      <c r="Q199" s="43" t="str">
        <f>VLOOKUP(Combined[[#This Row],[Customer_ID]],Customer[],6,FALSE)</f>
        <v>Michigan</v>
      </c>
      <c r="R199" s="43" t="str">
        <f>VLOOKUP(Combined[[#This Row],[Customer_ID]],Customer[],8,FALSE)</f>
        <v>Platinum</v>
      </c>
      <c r="S199" s="43" t="str">
        <f>VLOOKUP(Combined[[#This Row],[Product_ID]],Product[],2,FALSE)</f>
        <v>Adjustable Jump Rope</v>
      </c>
      <c r="T199" s="43" t="str">
        <f>VLOOKUP(Combined[[#This Row],[Product_ID]],Product[],3,FALSE)</f>
        <v>Sports</v>
      </c>
      <c r="U199" s="43" t="str">
        <f>VLOOKUP(Combined[[#This Row],[Product_ID]],Product[],4,FALSE)</f>
        <v>Fitness</v>
      </c>
      <c r="V199" s="43" t="str">
        <f>VLOOKUP(Combined[[#This Row],[Product_ID]],Product[],5,FALSE)</f>
        <v>Cox Inc</v>
      </c>
      <c r="W199" s="43">
        <f>VLOOKUP(Combined[[#This Row],[Product_ID]],Product[],6,FALSE)</f>
        <v>167.12</v>
      </c>
      <c r="X199" s="43">
        <f>VLOOKUP(Combined[[#This Row],[Product_ID]],Product[],7,FALSE)</f>
        <v>316</v>
      </c>
      <c r="Y199" s="43" t="str">
        <f>_xlfn.XLOOKUP(Combined[[#This Row],[Store_ID]],Store[Store_ID],Store[Store_Name])</f>
        <v>Aguirre-Keller</v>
      </c>
      <c r="Z199" s="43" t="str">
        <f>_xlfn.XLOOKUP(Combined[[#This Row],[Store_ID]],Store[Store_ID],Store[Region])</f>
        <v>South</v>
      </c>
      <c r="AA199" s="43" t="str">
        <f>_xlfn.XLOOKUP(Combined[[#This Row],[Store_ID]],Store[Store_ID],Store[City])</f>
        <v>Lake Michael</v>
      </c>
      <c r="AB199" s="43" t="str">
        <f>_xlfn.XLOOKUP(Combined[[#This Row],[Store_ID]],Store[Store_ID],Store[Store_Type])</f>
        <v>Online</v>
      </c>
      <c r="AC199" s="43">
        <f>Combined[[#This Row],[Quantity]]*Combined[[#This Row],[Unit_Price]]</f>
        <v>541.24</v>
      </c>
      <c r="AD199" s="43">
        <f>Combined[[#This Row],[Gross_Sales]]*Combined[[#This Row],[Discount]]</f>
        <v>16.237200000000001</v>
      </c>
      <c r="AE199" s="43">
        <f>Combined[[#This Row],[Quantity]]*Combined[[#This Row],[cost]]</f>
        <v>167.12</v>
      </c>
      <c r="AF199" s="43">
        <f>Combined[[#This Row],[Total_Amount]]-Combined[[#This Row],[Total_Cost]]</f>
        <v>357.88279999999997</v>
      </c>
      <c r="AG199" s="43" t="str">
        <f>IF(Combined[[#This Row],[Age]]&lt;=25,"18-25",IF(Combined[[#This Row],[Age]]&lt;=35,"26-35",IF(Combined[[#This Row],[Age]]&lt;=45,"36-45",IF(Combined[[#This Row],[Age]]&lt;=55,"46-55","56-64"))))</f>
        <v>26-35</v>
      </c>
      <c r="AH199" s="43">
        <f>IF(Combined[[#This Row],[Total_Amount]]=0,0,Combined[[#This Row],[Profit]]/Combined[[#This Row],[Total_Amount]])</f>
        <v>0.68167788819412012</v>
      </c>
    </row>
    <row r="200" spans="1:34">
      <c r="A200" s="43" t="s">
        <v>2024</v>
      </c>
      <c r="B200" s="46">
        <v>45600</v>
      </c>
      <c r="C200" s="43">
        <f t="shared" si="3"/>
        <v>2024</v>
      </c>
      <c r="D200" s="43" t="str">
        <f>TEXT(Combined[[#This Row],[Order_Date]],"MMM")</f>
        <v>Nov</v>
      </c>
      <c r="E200" s="43" t="s">
        <v>1386</v>
      </c>
      <c r="F200" s="43" t="s">
        <v>1710</v>
      </c>
      <c r="G200" s="43" t="s">
        <v>1776</v>
      </c>
      <c r="H200" s="43">
        <v>1</v>
      </c>
      <c r="I200" s="43">
        <v>454.71</v>
      </c>
      <c r="J200" s="45">
        <v>0.16</v>
      </c>
      <c r="K200" s="43" t="s">
        <v>1826</v>
      </c>
      <c r="L200" s="43">
        <v>381.95639999999997</v>
      </c>
      <c r="M200" s="43" t="str">
        <f>VLOOKUP(Combined[[#This Row],[Customer_ID]],Customer[],2,FALSE)</f>
        <v>Eric Holmes</v>
      </c>
      <c r="N200" s="43">
        <f>VLOOKUP(Combined[[#This Row],[Customer_ID]],Customer[],3,FALSE)</f>
        <v>64</v>
      </c>
      <c r="O200" s="43" t="str">
        <f>VLOOKUP(Combined[[#This Row],[Customer_ID]],Customer[],4,FALSE)</f>
        <v>Female</v>
      </c>
      <c r="P200" s="43" t="str">
        <f>VLOOKUP(Combined[[#This Row],[Customer_ID]],Customer[],5,FALSE)</f>
        <v>Smithville</v>
      </c>
      <c r="Q200" s="43" t="str">
        <f>VLOOKUP(Combined[[#This Row],[Customer_ID]],Customer[],6,FALSE)</f>
        <v>Wyoming</v>
      </c>
      <c r="R200" s="43" t="str">
        <f>VLOOKUP(Combined[[#This Row],[Customer_ID]],Customer[],8,FALSE)</f>
        <v>Bronze</v>
      </c>
      <c r="S200" s="43" t="str">
        <f>VLOOKUP(Combined[[#This Row],[Product_ID]],Product[],2,FALSE)</f>
        <v>Badminton Racket Set</v>
      </c>
      <c r="T200" s="43" t="str">
        <f>VLOOKUP(Combined[[#This Row],[Product_ID]],Product[],3,FALSE)</f>
        <v>Sports</v>
      </c>
      <c r="U200" s="43" t="str">
        <f>VLOOKUP(Combined[[#This Row],[Product_ID]],Product[],4,FALSE)</f>
        <v>Equipment</v>
      </c>
      <c r="V200" s="43" t="str">
        <f>VLOOKUP(Combined[[#This Row],[Product_ID]],Product[],5,FALSE)</f>
        <v>Robinson-Brown</v>
      </c>
      <c r="W200" s="43">
        <f>VLOOKUP(Combined[[#This Row],[Product_ID]],Product[],6,FALSE)</f>
        <v>285.54000000000002</v>
      </c>
      <c r="X200" s="43">
        <f>VLOOKUP(Combined[[#This Row],[Product_ID]],Product[],7,FALSE)</f>
        <v>358</v>
      </c>
      <c r="Y200" s="43" t="str">
        <f>_xlfn.XLOOKUP(Combined[[#This Row],[Store_ID]],Store[Store_ID],Store[Store_Name])</f>
        <v>Benson-Elliott</v>
      </c>
      <c r="Z200" s="43" t="str">
        <f>_xlfn.XLOOKUP(Combined[[#This Row],[Store_ID]],Store[Store_ID],Store[Region])</f>
        <v>East</v>
      </c>
      <c r="AA200" s="43" t="str">
        <f>_xlfn.XLOOKUP(Combined[[#This Row],[Store_ID]],Store[Store_ID],Store[City])</f>
        <v>Port Josephberg</v>
      </c>
      <c r="AB200" s="43" t="str">
        <f>_xlfn.XLOOKUP(Combined[[#This Row],[Store_ID]],Store[Store_ID],Store[Store_Type])</f>
        <v>Online</v>
      </c>
      <c r="AC200" s="43">
        <f>Combined[[#This Row],[Quantity]]*Combined[[#This Row],[Unit_Price]]</f>
        <v>454.71</v>
      </c>
      <c r="AD200" s="43">
        <f>Combined[[#This Row],[Gross_Sales]]*Combined[[#This Row],[Discount]]</f>
        <v>72.753599999999992</v>
      </c>
      <c r="AE200" s="43">
        <f>Combined[[#This Row],[Quantity]]*Combined[[#This Row],[cost]]</f>
        <v>285.54000000000002</v>
      </c>
      <c r="AF200" s="43">
        <f>Combined[[#This Row],[Total_Amount]]-Combined[[#This Row],[Total_Cost]]</f>
        <v>96.416399999999953</v>
      </c>
      <c r="AG200" s="43" t="str">
        <f>IF(Combined[[#This Row],[Age]]&lt;=25,"18-25",IF(Combined[[#This Row],[Age]]&lt;=35,"26-35",IF(Combined[[#This Row],[Age]]&lt;=45,"36-45",IF(Combined[[#This Row],[Age]]&lt;=55,"46-55","56-64"))))</f>
        <v>56-64</v>
      </c>
      <c r="AH200" s="43">
        <f>IF(Combined[[#This Row],[Total_Amount]]=0,0,Combined[[#This Row],[Profit]]/Combined[[#This Row],[Total_Amount]])</f>
        <v>0.25242776400657235</v>
      </c>
    </row>
    <row r="201" spans="1:34">
      <c r="A201" s="43" t="s">
        <v>2025</v>
      </c>
      <c r="B201" s="46">
        <v>45646</v>
      </c>
      <c r="C201" s="43">
        <f t="shared" si="3"/>
        <v>2024</v>
      </c>
      <c r="D201" s="43" t="str">
        <f>TEXT(Combined[[#This Row],[Order_Date]],"MMM")</f>
        <v>Dec</v>
      </c>
      <c r="E201" s="43" t="s">
        <v>150</v>
      </c>
      <c r="F201" s="43" t="s">
        <v>1680</v>
      </c>
      <c r="G201" s="43" t="s">
        <v>1773</v>
      </c>
      <c r="H201" s="43">
        <v>2</v>
      </c>
      <c r="I201" s="43">
        <v>397.63</v>
      </c>
      <c r="J201" s="45">
        <v>0.26</v>
      </c>
      <c r="K201" s="43" t="s">
        <v>1824</v>
      </c>
      <c r="L201" s="43">
        <v>588.49239999999998</v>
      </c>
      <c r="M201" s="43" t="str">
        <f>VLOOKUP(Combined[[#This Row],[Customer_ID]],Customer[],2,FALSE)</f>
        <v>Deanna Simpson</v>
      </c>
      <c r="N201" s="43">
        <f>VLOOKUP(Combined[[#This Row],[Customer_ID]],Customer[],3,FALSE)</f>
        <v>35</v>
      </c>
      <c r="O201" s="43" t="str">
        <f>VLOOKUP(Combined[[#This Row],[Customer_ID]],Customer[],4,FALSE)</f>
        <v>Female</v>
      </c>
      <c r="P201" s="43" t="str">
        <f>VLOOKUP(Combined[[#This Row],[Customer_ID]],Customer[],5,FALSE)</f>
        <v>Brownport</v>
      </c>
      <c r="Q201" s="43" t="str">
        <f>VLOOKUP(Combined[[#This Row],[Customer_ID]],Customer[],6,FALSE)</f>
        <v>North Dakota</v>
      </c>
      <c r="R201" s="43" t="str">
        <f>VLOOKUP(Combined[[#This Row],[Customer_ID]],Customer[],8,FALSE)</f>
        <v>Bronze</v>
      </c>
      <c r="S201" s="43" t="str">
        <f>VLOOKUP(Combined[[#This Row],[Product_ID]],Product[],2,FALSE)</f>
        <v>Women's Hair Dryer Brush</v>
      </c>
      <c r="T201" s="43" t="str">
        <f>VLOOKUP(Combined[[#This Row],[Product_ID]],Product[],3,FALSE)</f>
        <v>Beauty</v>
      </c>
      <c r="U201" s="43" t="str">
        <f>VLOOKUP(Combined[[#This Row],[Product_ID]],Product[],4,FALSE)</f>
        <v>Haircare</v>
      </c>
      <c r="V201" s="43" t="str">
        <f>VLOOKUP(Combined[[#This Row],[Product_ID]],Product[],5,FALSE)</f>
        <v>Torres, Spencer and Potter</v>
      </c>
      <c r="W201" s="43">
        <f>VLOOKUP(Combined[[#This Row],[Product_ID]],Product[],6,FALSE)</f>
        <v>340.39</v>
      </c>
      <c r="X201" s="43">
        <f>VLOOKUP(Combined[[#This Row],[Product_ID]],Product[],7,FALSE)</f>
        <v>177</v>
      </c>
      <c r="Y201" s="43" t="str">
        <f>_xlfn.XLOOKUP(Combined[[#This Row],[Store_ID]],Store[Store_ID],Store[Store_Name])</f>
        <v>Gray Ltd</v>
      </c>
      <c r="Z201" s="43" t="str">
        <f>_xlfn.XLOOKUP(Combined[[#This Row],[Store_ID]],Store[Store_ID],Store[Region])</f>
        <v>North</v>
      </c>
      <c r="AA201" s="43" t="str">
        <f>_xlfn.XLOOKUP(Combined[[#This Row],[Store_ID]],Store[Store_ID],Store[City])</f>
        <v>New Michaelchester</v>
      </c>
      <c r="AB201" s="43" t="str">
        <f>_xlfn.XLOOKUP(Combined[[#This Row],[Store_ID]],Store[Store_ID],Store[Store_Type])</f>
        <v>Outlet</v>
      </c>
      <c r="AC201" s="43">
        <f>Combined[[#This Row],[Quantity]]*Combined[[#This Row],[Unit_Price]]</f>
        <v>795.26</v>
      </c>
      <c r="AD201" s="43">
        <f>Combined[[#This Row],[Gross_Sales]]*Combined[[#This Row],[Discount]]</f>
        <v>206.76760000000002</v>
      </c>
      <c r="AE201" s="43">
        <f>Combined[[#This Row],[Quantity]]*Combined[[#This Row],[cost]]</f>
        <v>680.78</v>
      </c>
      <c r="AF201" s="43">
        <f>Combined[[#This Row],[Total_Amount]]-Combined[[#This Row],[Total_Cost]]</f>
        <v>-92.287599999999998</v>
      </c>
      <c r="AG201" s="43" t="str">
        <f>IF(Combined[[#This Row],[Age]]&lt;=25,"18-25",IF(Combined[[#This Row],[Age]]&lt;=35,"26-35",IF(Combined[[#This Row],[Age]]&lt;=45,"36-45",IF(Combined[[#This Row],[Age]]&lt;=55,"46-55","56-64"))))</f>
        <v>26-35</v>
      </c>
      <c r="AH201" s="43">
        <f>IF(Combined[[#This Row],[Total_Amount]]=0,0,Combined[[#This Row],[Profit]]/Combined[[#This Row],[Total_Amount]])</f>
        <v>-0.15682037694964285</v>
      </c>
    </row>
    <row r="202" spans="1:34">
      <c r="A202" s="43" t="s">
        <v>2026</v>
      </c>
      <c r="B202" s="46">
        <v>45725</v>
      </c>
      <c r="C202" s="43">
        <f t="shared" si="3"/>
        <v>2025</v>
      </c>
      <c r="D202" s="43" t="str">
        <f>TEXT(Combined[[#This Row],[Order_Date]],"MMM")</f>
        <v>Mar</v>
      </c>
      <c r="E202" s="43" t="s">
        <v>565</v>
      </c>
      <c r="F202" s="43" t="s">
        <v>1714</v>
      </c>
      <c r="G202" s="43" t="s">
        <v>1776</v>
      </c>
      <c r="H202" s="43">
        <v>3</v>
      </c>
      <c r="I202" s="43">
        <v>748.56</v>
      </c>
      <c r="J202" s="45">
        <v>0.26</v>
      </c>
      <c r="K202" s="43" t="s">
        <v>1826</v>
      </c>
      <c r="L202" s="43">
        <v>1661.8032000000001</v>
      </c>
      <c r="M202" s="43" t="str">
        <f>VLOOKUP(Combined[[#This Row],[Customer_ID]],Customer[],2,FALSE)</f>
        <v>Christopher Garcia Dds</v>
      </c>
      <c r="N202" s="43">
        <f>VLOOKUP(Combined[[#This Row],[Customer_ID]],Customer[],3,FALSE)</f>
        <v>18</v>
      </c>
      <c r="O202" s="43" t="str">
        <f>VLOOKUP(Combined[[#This Row],[Customer_ID]],Customer[],4,FALSE)</f>
        <v>Male</v>
      </c>
      <c r="P202" s="43" t="str">
        <f>VLOOKUP(Combined[[#This Row],[Customer_ID]],Customer[],5,FALSE)</f>
        <v>New Joseph</v>
      </c>
      <c r="Q202" s="43" t="str">
        <f>VLOOKUP(Combined[[#This Row],[Customer_ID]],Customer[],6,FALSE)</f>
        <v>Missouri</v>
      </c>
      <c r="R202" s="43" t="str">
        <f>VLOOKUP(Combined[[#This Row],[Customer_ID]],Customer[],8,FALSE)</f>
        <v>Gold</v>
      </c>
      <c r="S202" s="43" t="str">
        <f>VLOOKUP(Combined[[#This Row],[Product_ID]],Product[],2,FALSE)</f>
        <v>Hydrating Face Cleanser</v>
      </c>
      <c r="T202" s="43" t="str">
        <f>VLOOKUP(Combined[[#This Row],[Product_ID]],Product[],3,FALSE)</f>
        <v>Beauty</v>
      </c>
      <c r="U202" s="43" t="str">
        <f>VLOOKUP(Combined[[#This Row],[Product_ID]],Product[],4,FALSE)</f>
        <v>Skincare</v>
      </c>
      <c r="V202" s="43" t="str">
        <f>VLOOKUP(Combined[[#This Row],[Product_ID]],Product[],5,FALSE)</f>
        <v>Butler Group</v>
      </c>
      <c r="W202" s="43">
        <f>VLOOKUP(Combined[[#This Row],[Product_ID]],Product[],6,FALSE)</f>
        <v>305.5</v>
      </c>
      <c r="X202" s="43">
        <f>VLOOKUP(Combined[[#This Row],[Product_ID]],Product[],7,FALSE)</f>
        <v>159</v>
      </c>
      <c r="Y202" s="43" t="str">
        <f>_xlfn.XLOOKUP(Combined[[#This Row],[Store_ID]],Store[Store_ID],Store[Store_Name])</f>
        <v>Benson-Elliott</v>
      </c>
      <c r="Z202" s="43" t="str">
        <f>_xlfn.XLOOKUP(Combined[[#This Row],[Store_ID]],Store[Store_ID],Store[Region])</f>
        <v>East</v>
      </c>
      <c r="AA202" s="43" t="str">
        <f>_xlfn.XLOOKUP(Combined[[#This Row],[Store_ID]],Store[Store_ID],Store[City])</f>
        <v>Port Josephberg</v>
      </c>
      <c r="AB202" s="43" t="str">
        <f>_xlfn.XLOOKUP(Combined[[#This Row],[Store_ID]],Store[Store_ID],Store[Store_Type])</f>
        <v>Online</v>
      </c>
      <c r="AC202" s="43">
        <f>Combined[[#This Row],[Quantity]]*Combined[[#This Row],[Unit_Price]]</f>
        <v>2245.6799999999998</v>
      </c>
      <c r="AD202" s="43">
        <f>Combined[[#This Row],[Gross_Sales]]*Combined[[#This Row],[Discount]]</f>
        <v>583.8768</v>
      </c>
      <c r="AE202" s="43">
        <f>Combined[[#This Row],[Quantity]]*Combined[[#This Row],[cost]]</f>
        <v>916.5</v>
      </c>
      <c r="AF202" s="43">
        <f>Combined[[#This Row],[Total_Amount]]-Combined[[#This Row],[Total_Cost]]</f>
        <v>745.30320000000006</v>
      </c>
      <c r="AG202" s="43" t="str">
        <f>IF(Combined[[#This Row],[Age]]&lt;=25,"18-25",IF(Combined[[#This Row],[Age]]&lt;=35,"26-35",IF(Combined[[#This Row],[Age]]&lt;=45,"36-45",IF(Combined[[#This Row],[Age]]&lt;=55,"46-55","56-64"))))</f>
        <v>18-25</v>
      </c>
      <c r="AH202" s="43">
        <f>IF(Combined[[#This Row],[Total_Amount]]=0,0,Combined[[#This Row],[Profit]]/Combined[[#This Row],[Total_Amount]])</f>
        <v>0.44849065160062279</v>
      </c>
    </row>
    <row r="203" spans="1:34">
      <c r="A203" s="43" t="s">
        <v>2027</v>
      </c>
      <c r="B203" s="46">
        <v>45742</v>
      </c>
      <c r="C203" s="43">
        <f t="shared" si="3"/>
        <v>2025</v>
      </c>
      <c r="D203" s="43" t="str">
        <f>TEXT(Combined[[#This Row],[Order_Date]],"MMM")</f>
        <v>Mar</v>
      </c>
      <c r="E203" s="43" t="s">
        <v>487</v>
      </c>
      <c r="F203" s="43" t="s">
        <v>1614</v>
      </c>
      <c r="G203" s="43" t="s">
        <v>1769</v>
      </c>
      <c r="H203" s="43">
        <v>1</v>
      </c>
      <c r="I203" s="43">
        <v>885.72</v>
      </c>
      <c r="J203" s="45">
        <v>0.15</v>
      </c>
      <c r="K203" s="43" t="s">
        <v>1824</v>
      </c>
      <c r="L203" s="43">
        <v>752.86199999999997</v>
      </c>
      <c r="M203" s="43" t="str">
        <f>VLOOKUP(Combined[[#This Row],[Customer_ID]],Customer[],2,FALSE)</f>
        <v>Justin Cross</v>
      </c>
      <c r="N203" s="43">
        <f>VLOOKUP(Combined[[#This Row],[Customer_ID]],Customer[],3,FALSE)</f>
        <v>62</v>
      </c>
      <c r="O203" s="43" t="str">
        <f>VLOOKUP(Combined[[#This Row],[Customer_ID]],Customer[],4,FALSE)</f>
        <v>Female</v>
      </c>
      <c r="P203" s="43" t="str">
        <f>VLOOKUP(Combined[[#This Row],[Customer_ID]],Customer[],5,FALSE)</f>
        <v>North Anthonychester</v>
      </c>
      <c r="Q203" s="43" t="str">
        <f>VLOOKUP(Combined[[#This Row],[Customer_ID]],Customer[],6,FALSE)</f>
        <v>Nevada</v>
      </c>
      <c r="R203" s="43" t="str">
        <f>VLOOKUP(Combined[[#This Row],[Customer_ID]],Customer[],8,FALSE)</f>
        <v>Bronze</v>
      </c>
      <c r="S203" s="43" t="str">
        <f>VLOOKUP(Combined[[#This Row],[Product_ID]],Product[],2,FALSE)</f>
        <v>Modern Wall Clock</v>
      </c>
      <c r="T203" s="43" t="str">
        <f>VLOOKUP(Combined[[#This Row],[Product_ID]],Product[],3,FALSE)</f>
        <v>Home</v>
      </c>
      <c r="U203" s="43" t="str">
        <f>VLOOKUP(Combined[[#This Row],[Product_ID]],Product[],4,FALSE)</f>
        <v>Decor</v>
      </c>
      <c r="V203" s="43" t="str">
        <f>VLOOKUP(Combined[[#This Row],[Product_ID]],Product[],5,FALSE)</f>
        <v>Weiss-Watson</v>
      </c>
      <c r="W203" s="43">
        <f>VLOOKUP(Combined[[#This Row],[Product_ID]],Product[],6,FALSE)</f>
        <v>179.77</v>
      </c>
      <c r="X203" s="43">
        <f>VLOOKUP(Combined[[#This Row],[Product_ID]],Product[],7,FALSE)</f>
        <v>305</v>
      </c>
      <c r="Y203" s="43" t="str">
        <f>_xlfn.XLOOKUP(Combined[[#This Row],[Store_ID]],Store[Store_ID],Store[Store_Name])</f>
        <v>Alexander Group</v>
      </c>
      <c r="Z203" s="43" t="str">
        <f>_xlfn.XLOOKUP(Combined[[#This Row],[Store_ID]],Store[Store_ID],Store[Region])</f>
        <v>South</v>
      </c>
      <c r="AA203" s="43" t="str">
        <f>_xlfn.XLOOKUP(Combined[[#This Row],[Store_ID]],Store[Store_ID],Store[City])</f>
        <v>Port Sharon</v>
      </c>
      <c r="AB203" s="43" t="str">
        <f>_xlfn.XLOOKUP(Combined[[#This Row],[Store_ID]],Store[Store_ID],Store[Store_Type])</f>
        <v>Online</v>
      </c>
      <c r="AC203" s="43">
        <f>Combined[[#This Row],[Quantity]]*Combined[[#This Row],[Unit_Price]]</f>
        <v>885.72</v>
      </c>
      <c r="AD203" s="43">
        <f>Combined[[#This Row],[Gross_Sales]]*Combined[[#This Row],[Discount]]</f>
        <v>132.858</v>
      </c>
      <c r="AE203" s="43">
        <f>Combined[[#This Row],[Quantity]]*Combined[[#This Row],[cost]]</f>
        <v>179.77</v>
      </c>
      <c r="AF203" s="43">
        <f>Combined[[#This Row],[Total_Amount]]-Combined[[#This Row],[Total_Cost]]</f>
        <v>573.09199999999998</v>
      </c>
      <c r="AG203" s="43" t="str">
        <f>IF(Combined[[#This Row],[Age]]&lt;=25,"18-25",IF(Combined[[#This Row],[Age]]&lt;=35,"26-35",IF(Combined[[#This Row],[Age]]&lt;=45,"36-45",IF(Combined[[#This Row],[Age]]&lt;=55,"46-55","56-64"))))</f>
        <v>56-64</v>
      </c>
      <c r="AH203" s="43">
        <f>IF(Combined[[#This Row],[Total_Amount]]=0,0,Combined[[#This Row],[Profit]]/Combined[[#This Row],[Total_Amount]])</f>
        <v>0.76121785931551866</v>
      </c>
    </row>
    <row r="204" spans="1:34">
      <c r="A204" s="43" t="s">
        <v>2028</v>
      </c>
      <c r="B204" s="46">
        <v>45750</v>
      </c>
      <c r="C204" s="43">
        <f t="shared" si="3"/>
        <v>2025</v>
      </c>
      <c r="D204" s="43" t="str">
        <f>TEXT(Combined[[#This Row],[Order_Date]],"MMM")</f>
        <v>Apr</v>
      </c>
      <c r="E204" s="43" t="s">
        <v>381</v>
      </c>
      <c r="F204" s="43" t="s">
        <v>1672</v>
      </c>
      <c r="G204" s="43" t="s">
        <v>1757</v>
      </c>
      <c r="H204" s="43">
        <v>4</v>
      </c>
      <c r="I204" s="43">
        <v>408.07</v>
      </c>
      <c r="J204" s="45">
        <v>0.28000000000000003</v>
      </c>
      <c r="K204" s="43" t="s">
        <v>1829</v>
      </c>
      <c r="L204" s="43">
        <v>1175.2416000000001</v>
      </c>
      <c r="M204" s="43" t="str">
        <f>VLOOKUP(Combined[[#This Row],[Customer_ID]],Customer[],2,FALSE)</f>
        <v>Travis Holland</v>
      </c>
      <c r="N204" s="43">
        <f>VLOOKUP(Combined[[#This Row],[Customer_ID]],Customer[],3,FALSE)</f>
        <v>38</v>
      </c>
      <c r="O204" s="43" t="str">
        <f>VLOOKUP(Combined[[#This Row],[Customer_ID]],Customer[],4,FALSE)</f>
        <v>Male</v>
      </c>
      <c r="P204" s="43" t="str">
        <f>VLOOKUP(Combined[[#This Row],[Customer_ID]],Customer[],5,FALSE)</f>
        <v>Webstermouth</v>
      </c>
      <c r="Q204" s="43" t="str">
        <f>VLOOKUP(Combined[[#This Row],[Customer_ID]],Customer[],6,FALSE)</f>
        <v>New Hampshire</v>
      </c>
      <c r="R204" s="43" t="str">
        <f>VLOOKUP(Combined[[#This Row],[Customer_ID]],Customer[],8,FALSE)</f>
        <v>Bronze</v>
      </c>
      <c r="S204" s="43" t="str">
        <f>VLOOKUP(Combined[[#This Row],[Product_ID]],Product[],2,FALSE)</f>
        <v>Laptop Cooling Pad</v>
      </c>
      <c r="T204" s="43" t="str">
        <f>VLOOKUP(Combined[[#This Row],[Product_ID]],Product[],3,FALSE)</f>
        <v>Electronics</v>
      </c>
      <c r="U204" s="43" t="str">
        <f>VLOOKUP(Combined[[#This Row],[Product_ID]],Product[],4,FALSE)</f>
        <v>Computer</v>
      </c>
      <c r="V204" s="43" t="str">
        <f>VLOOKUP(Combined[[#This Row],[Product_ID]],Product[],5,FALSE)</f>
        <v>Murray, Gould and Ware</v>
      </c>
      <c r="W204" s="43">
        <f>VLOOKUP(Combined[[#This Row],[Product_ID]],Product[],6,FALSE)</f>
        <v>86.42</v>
      </c>
      <c r="X204" s="43">
        <f>VLOOKUP(Combined[[#This Row],[Product_ID]],Product[],7,FALSE)</f>
        <v>222</v>
      </c>
      <c r="Y204" s="43" t="str">
        <f>_xlfn.XLOOKUP(Combined[[#This Row],[Store_ID]],Store[Store_ID],Store[Store_Name])</f>
        <v>Martinez, Adkins and Johnson</v>
      </c>
      <c r="Z204" s="43" t="str">
        <f>_xlfn.XLOOKUP(Combined[[#This Row],[Store_ID]],Store[Store_ID],Store[Region])</f>
        <v>North</v>
      </c>
      <c r="AA204" s="43" t="str">
        <f>_xlfn.XLOOKUP(Combined[[#This Row],[Store_ID]],Store[Store_ID],Store[City])</f>
        <v>Danielmouth</v>
      </c>
      <c r="AB204" s="43" t="str">
        <f>_xlfn.XLOOKUP(Combined[[#This Row],[Store_ID]],Store[Store_ID],Store[Store_Type])</f>
        <v>Flagship</v>
      </c>
      <c r="AC204" s="43">
        <f>Combined[[#This Row],[Quantity]]*Combined[[#This Row],[Unit_Price]]</f>
        <v>1632.28</v>
      </c>
      <c r="AD204" s="43">
        <f>Combined[[#This Row],[Gross_Sales]]*Combined[[#This Row],[Discount]]</f>
        <v>457.03840000000002</v>
      </c>
      <c r="AE204" s="43">
        <f>Combined[[#This Row],[Quantity]]*Combined[[#This Row],[cost]]</f>
        <v>345.68</v>
      </c>
      <c r="AF204" s="43">
        <f>Combined[[#This Row],[Total_Amount]]-Combined[[#This Row],[Total_Cost]]</f>
        <v>829.5616</v>
      </c>
      <c r="AG204" s="43" t="str">
        <f>IF(Combined[[#This Row],[Age]]&lt;=25,"18-25",IF(Combined[[#This Row],[Age]]&lt;=35,"26-35",IF(Combined[[#This Row],[Age]]&lt;=45,"36-45",IF(Combined[[#This Row],[Age]]&lt;=55,"46-55","56-64"))))</f>
        <v>36-45</v>
      </c>
      <c r="AH204" s="43">
        <f>IF(Combined[[#This Row],[Total_Amount]]=0,0,Combined[[#This Row],[Profit]]/Combined[[#This Row],[Total_Amount]])</f>
        <v>0.70586473453628595</v>
      </c>
    </row>
    <row r="205" spans="1:34">
      <c r="A205" s="43" t="s">
        <v>2029</v>
      </c>
      <c r="B205" s="46">
        <v>45327</v>
      </c>
      <c r="C205" s="43">
        <f t="shared" si="3"/>
        <v>2024</v>
      </c>
      <c r="D205" s="43" t="str">
        <f>TEXT(Combined[[#This Row],[Order_Date]],"MMM")</f>
        <v>Feb</v>
      </c>
      <c r="E205" s="43" t="s">
        <v>1455</v>
      </c>
      <c r="F205" s="43" t="s">
        <v>1616</v>
      </c>
      <c r="G205" s="43" t="s">
        <v>1786</v>
      </c>
      <c r="H205" s="43">
        <v>2</v>
      </c>
      <c r="I205" s="43">
        <v>597.07000000000005</v>
      </c>
      <c r="J205" s="45">
        <v>0.28000000000000003</v>
      </c>
      <c r="K205" s="43" t="s">
        <v>1826</v>
      </c>
      <c r="L205" s="43">
        <v>859.7808</v>
      </c>
      <c r="M205" s="43" t="str">
        <f>VLOOKUP(Combined[[#This Row],[Customer_ID]],Customer[],2,FALSE)</f>
        <v>Philip Mendoza</v>
      </c>
      <c r="N205" s="43">
        <f>VLOOKUP(Combined[[#This Row],[Customer_ID]],Customer[],3,FALSE)</f>
        <v>42</v>
      </c>
      <c r="O205" s="43" t="str">
        <f>VLOOKUP(Combined[[#This Row],[Customer_ID]],Customer[],4,FALSE)</f>
        <v>Male</v>
      </c>
      <c r="P205" s="43" t="str">
        <f>VLOOKUP(Combined[[#This Row],[Customer_ID]],Customer[],5,FALSE)</f>
        <v>Tylermouth</v>
      </c>
      <c r="Q205" s="43" t="str">
        <f>VLOOKUP(Combined[[#This Row],[Customer_ID]],Customer[],6,FALSE)</f>
        <v>Massachusetts</v>
      </c>
      <c r="R205" s="43" t="str">
        <f>VLOOKUP(Combined[[#This Row],[Customer_ID]],Customer[],8,FALSE)</f>
        <v>Silver</v>
      </c>
      <c r="S205" s="43" t="str">
        <f>VLOOKUP(Combined[[#This Row],[Product_ID]],Product[],2,FALSE)</f>
        <v>Gaming Mechanical Keyboard</v>
      </c>
      <c r="T205" s="43" t="str">
        <f>VLOOKUP(Combined[[#This Row],[Product_ID]],Product[],3,FALSE)</f>
        <v>Electronics</v>
      </c>
      <c r="U205" s="43" t="str">
        <f>VLOOKUP(Combined[[#This Row],[Product_ID]],Product[],4,FALSE)</f>
        <v>Computer</v>
      </c>
      <c r="V205" s="43" t="str">
        <f>VLOOKUP(Combined[[#This Row],[Product_ID]],Product[],5,FALSE)</f>
        <v>Lucero LLC</v>
      </c>
      <c r="W205" s="43">
        <f>VLOOKUP(Combined[[#This Row],[Product_ID]],Product[],6,FALSE)</f>
        <v>419.28</v>
      </c>
      <c r="X205" s="43">
        <f>VLOOKUP(Combined[[#This Row],[Product_ID]],Product[],7,FALSE)</f>
        <v>86</v>
      </c>
      <c r="Y205" s="43" t="str">
        <f>_xlfn.XLOOKUP(Combined[[#This Row],[Store_ID]],Store[Store_ID],Store[Store_Name])</f>
        <v>Moore, Padilla and Butler</v>
      </c>
      <c r="Z205" s="43" t="str">
        <f>_xlfn.XLOOKUP(Combined[[#This Row],[Store_ID]],Store[Store_ID],Store[Region])</f>
        <v>South</v>
      </c>
      <c r="AA205" s="43" t="str">
        <f>_xlfn.XLOOKUP(Combined[[#This Row],[Store_ID]],Store[Store_ID],Store[City])</f>
        <v>East Johnstad</v>
      </c>
      <c r="AB205" s="43" t="str">
        <f>_xlfn.XLOOKUP(Combined[[#This Row],[Store_ID]],Store[Store_ID],Store[Store_Type])</f>
        <v>Flagship</v>
      </c>
      <c r="AC205" s="43">
        <f>Combined[[#This Row],[Quantity]]*Combined[[#This Row],[Unit_Price]]</f>
        <v>1194.1400000000001</v>
      </c>
      <c r="AD205" s="43">
        <f>Combined[[#This Row],[Gross_Sales]]*Combined[[#This Row],[Discount]]</f>
        <v>334.35920000000004</v>
      </c>
      <c r="AE205" s="43">
        <f>Combined[[#This Row],[Quantity]]*Combined[[#This Row],[cost]]</f>
        <v>838.56</v>
      </c>
      <c r="AF205" s="43">
        <f>Combined[[#This Row],[Total_Amount]]-Combined[[#This Row],[Total_Cost]]</f>
        <v>21.220800000000054</v>
      </c>
      <c r="AG205" s="43" t="str">
        <f>IF(Combined[[#This Row],[Age]]&lt;=25,"18-25",IF(Combined[[#This Row],[Age]]&lt;=35,"26-35",IF(Combined[[#This Row],[Age]]&lt;=45,"36-45",IF(Combined[[#This Row],[Age]]&lt;=55,"46-55","56-64"))))</f>
        <v>36-45</v>
      </c>
      <c r="AH205" s="43">
        <f>IF(Combined[[#This Row],[Total_Amount]]=0,0,Combined[[#This Row],[Profit]]/Combined[[#This Row],[Total_Amount]])</f>
        <v>2.4681639785396527E-2</v>
      </c>
    </row>
    <row r="206" spans="1:34">
      <c r="A206" s="43" t="s">
        <v>2030</v>
      </c>
      <c r="B206" s="46">
        <v>45465</v>
      </c>
      <c r="C206" s="43">
        <f t="shared" si="3"/>
        <v>2024</v>
      </c>
      <c r="D206" s="43" t="str">
        <f>TEXT(Combined[[#This Row],[Order_Date]],"MMM")</f>
        <v>Jun</v>
      </c>
      <c r="E206" s="43" t="s">
        <v>97</v>
      </c>
      <c r="F206" s="43" t="s">
        <v>1682</v>
      </c>
      <c r="G206" s="43" t="s">
        <v>1786</v>
      </c>
      <c r="H206" s="43">
        <v>3</v>
      </c>
      <c r="I206" s="43">
        <v>723.47</v>
      </c>
      <c r="J206" s="45">
        <v>0.12</v>
      </c>
      <c r="K206" s="43" t="s">
        <v>1829</v>
      </c>
      <c r="L206" s="43">
        <v>1909.9608000000001</v>
      </c>
      <c r="M206" s="43" t="str">
        <f>VLOOKUP(Combined[[#This Row],[Customer_ID]],Customer[],2,FALSE)</f>
        <v>Paul Fox</v>
      </c>
      <c r="N206" s="43">
        <f>VLOOKUP(Combined[[#This Row],[Customer_ID]],Customer[],3,FALSE)</f>
        <v>33</v>
      </c>
      <c r="O206" s="43" t="str">
        <f>VLOOKUP(Combined[[#This Row],[Customer_ID]],Customer[],4,FALSE)</f>
        <v>Female</v>
      </c>
      <c r="P206" s="43" t="str">
        <f>VLOOKUP(Combined[[#This Row],[Customer_ID]],Customer[],5,FALSE)</f>
        <v>Michaelton</v>
      </c>
      <c r="Q206" s="43" t="str">
        <f>VLOOKUP(Combined[[#This Row],[Customer_ID]],Customer[],6,FALSE)</f>
        <v>Hawaii</v>
      </c>
      <c r="R206" s="43" t="str">
        <f>VLOOKUP(Combined[[#This Row],[Customer_ID]],Customer[],8,FALSE)</f>
        <v>Silver</v>
      </c>
      <c r="S206" s="43" t="str">
        <f>VLOOKUP(Combined[[#This Row],[Product_ID]],Product[],2,FALSE)</f>
        <v>Smart LED Light Strip</v>
      </c>
      <c r="T206" s="43" t="str">
        <f>VLOOKUP(Combined[[#This Row],[Product_ID]],Product[],3,FALSE)</f>
        <v>Electronics</v>
      </c>
      <c r="U206" s="43" t="str">
        <f>VLOOKUP(Combined[[#This Row],[Product_ID]],Product[],4,FALSE)</f>
        <v>Accessories</v>
      </c>
      <c r="V206" s="43" t="str">
        <f>VLOOKUP(Combined[[#This Row],[Product_ID]],Product[],5,FALSE)</f>
        <v>Flores-Davis</v>
      </c>
      <c r="W206" s="43">
        <f>VLOOKUP(Combined[[#This Row],[Product_ID]],Product[],6,FALSE)</f>
        <v>349.17</v>
      </c>
      <c r="X206" s="43">
        <f>VLOOKUP(Combined[[#This Row],[Product_ID]],Product[],7,FALSE)</f>
        <v>476</v>
      </c>
      <c r="Y206" s="43" t="str">
        <f>_xlfn.XLOOKUP(Combined[[#This Row],[Store_ID]],Store[Store_ID],Store[Store_Name])</f>
        <v>Moore, Padilla and Butler</v>
      </c>
      <c r="Z206" s="43" t="str">
        <f>_xlfn.XLOOKUP(Combined[[#This Row],[Store_ID]],Store[Store_ID],Store[Region])</f>
        <v>South</v>
      </c>
      <c r="AA206" s="43" t="str">
        <f>_xlfn.XLOOKUP(Combined[[#This Row],[Store_ID]],Store[Store_ID],Store[City])</f>
        <v>East Johnstad</v>
      </c>
      <c r="AB206" s="43" t="str">
        <f>_xlfn.XLOOKUP(Combined[[#This Row],[Store_ID]],Store[Store_ID],Store[Store_Type])</f>
        <v>Flagship</v>
      </c>
      <c r="AC206" s="43">
        <f>Combined[[#This Row],[Quantity]]*Combined[[#This Row],[Unit_Price]]</f>
        <v>2170.41</v>
      </c>
      <c r="AD206" s="43">
        <f>Combined[[#This Row],[Gross_Sales]]*Combined[[#This Row],[Discount]]</f>
        <v>260.44919999999996</v>
      </c>
      <c r="AE206" s="43">
        <f>Combined[[#This Row],[Quantity]]*Combined[[#This Row],[cost]]</f>
        <v>1047.51</v>
      </c>
      <c r="AF206" s="43">
        <f>Combined[[#This Row],[Total_Amount]]-Combined[[#This Row],[Total_Cost]]</f>
        <v>862.45080000000007</v>
      </c>
      <c r="AG206" s="43" t="str">
        <f>IF(Combined[[#This Row],[Age]]&lt;=25,"18-25",IF(Combined[[#This Row],[Age]]&lt;=35,"26-35",IF(Combined[[#This Row],[Age]]&lt;=45,"36-45",IF(Combined[[#This Row],[Age]]&lt;=55,"46-55","56-64"))))</f>
        <v>26-35</v>
      </c>
      <c r="AH206" s="43">
        <f>IF(Combined[[#This Row],[Total_Amount]]=0,0,Combined[[#This Row],[Profit]]/Combined[[#This Row],[Total_Amount]])</f>
        <v>0.45155418896555366</v>
      </c>
    </row>
    <row r="207" spans="1:34">
      <c r="A207" s="43" t="s">
        <v>2031</v>
      </c>
      <c r="B207" s="46">
        <v>45883</v>
      </c>
      <c r="C207" s="43">
        <f t="shared" si="3"/>
        <v>2025</v>
      </c>
      <c r="D207" s="43" t="str">
        <f>TEXT(Combined[[#This Row],[Order_Date]],"MMM")</f>
        <v>Aug</v>
      </c>
      <c r="E207" s="43" t="s">
        <v>1355</v>
      </c>
      <c r="F207" s="43" t="s">
        <v>1724</v>
      </c>
      <c r="G207" s="43" t="s">
        <v>1773</v>
      </c>
      <c r="H207" s="43">
        <v>1</v>
      </c>
      <c r="I207" s="43">
        <v>479.93</v>
      </c>
      <c r="J207" s="45">
        <v>0.22</v>
      </c>
      <c r="K207" s="43" t="s">
        <v>1824</v>
      </c>
      <c r="L207" s="43">
        <v>374.34539999999998</v>
      </c>
      <c r="M207" s="43" t="str">
        <f>VLOOKUP(Combined[[#This Row],[Customer_ID]],Customer[],2,FALSE)</f>
        <v>Melinda Rivera</v>
      </c>
      <c r="N207" s="43">
        <f>VLOOKUP(Combined[[#This Row],[Customer_ID]],Customer[],3,FALSE)</f>
        <v>47</v>
      </c>
      <c r="O207" s="43" t="str">
        <f>VLOOKUP(Combined[[#This Row],[Customer_ID]],Customer[],4,FALSE)</f>
        <v>Female</v>
      </c>
      <c r="P207" s="43" t="str">
        <f>VLOOKUP(Combined[[#This Row],[Customer_ID]],Customer[],5,FALSE)</f>
        <v>East Davidmouth</v>
      </c>
      <c r="Q207" s="43" t="str">
        <f>VLOOKUP(Combined[[#This Row],[Customer_ID]],Customer[],6,FALSE)</f>
        <v>New Hampshire</v>
      </c>
      <c r="R207" s="43" t="str">
        <f>VLOOKUP(Combined[[#This Row],[Customer_ID]],Customer[],8,FALSE)</f>
        <v>Platinum</v>
      </c>
      <c r="S207" s="43" t="str">
        <f>VLOOKUP(Combined[[#This Row],[Product_ID]],Product[],2,FALSE)</f>
        <v>Sports Wrist Sweatbands</v>
      </c>
      <c r="T207" s="43" t="str">
        <f>VLOOKUP(Combined[[#This Row],[Product_ID]],Product[],3,FALSE)</f>
        <v>Sports</v>
      </c>
      <c r="U207" s="43" t="str">
        <f>VLOOKUP(Combined[[#This Row],[Product_ID]],Product[],4,FALSE)</f>
        <v>Accessories</v>
      </c>
      <c r="V207" s="43" t="str">
        <f>VLOOKUP(Combined[[#This Row],[Product_ID]],Product[],5,FALSE)</f>
        <v>Olsen-Daniels</v>
      </c>
      <c r="W207" s="43">
        <f>VLOOKUP(Combined[[#This Row],[Product_ID]],Product[],6,FALSE)</f>
        <v>131.24</v>
      </c>
      <c r="X207" s="43">
        <f>VLOOKUP(Combined[[#This Row],[Product_ID]],Product[],7,FALSE)</f>
        <v>232</v>
      </c>
      <c r="Y207" s="43" t="str">
        <f>_xlfn.XLOOKUP(Combined[[#This Row],[Store_ID]],Store[Store_ID],Store[Store_Name])</f>
        <v>Gray Ltd</v>
      </c>
      <c r="Z207" s="43" t="str">
        <f>_xlfn.XLOOKUP(Combined[[#This Row],[Store_ID]],Store[Store_ID],Store[Region])</f>
        <v>North</v>
      </c>
      <c r="AA207" s="43" t="str">
        <f>_xlfn.XLOOKUP(Combined[[#This Row],[Store_ID]],Store[Store_ID],Store[City])</f>
        <v>New Michaelchester</v>
      </c>
      <c r="AB207" s="43" t="str">
        <f>_xlfn.XLOOKUP(Combined[[#This Row],[Store_ID]],Store[Store_ID],Store[Store_Type])</f>
        <v>Outlet</v>
      </c>
      <c r="AC207" s="43">
        <f>Combined[[#This Row],[Quantity]]*Combined[[#This Row],[Unit_Price]]</f>
        <v>479.93</v>
      </c>
      <c r="AD207" s="43">
        <f>Combined[[#This Row],[Gross_Sales]]*Combined[[#This Row],[Discount]]</f>
        <v>105.58460000000001</v>
      </c>
      <c r="AE207" s="43">
        <f>Combined[[#This Row],[Quantity]]*Combined[[#This Row],[cost]]</f>
        <v>131.24</v>
      </c>
      <c r="AF207" s="43">
        <f>Combined[[#This Row],[Total_Amount]]-Combined[[#This Row],[Total_Cost]]</f>
        <v>243.10539999999997</v>
      </c>
      <c r="AG207" s="43" t="str">
        <f>IF(Combined[[#This Row],[Age]]&lt;=25,"18-25",IF(Combined[[#This Row],[Age]]&lt;=35,"26-35",IF(Combined[[#This Row],[Age]]&lt;=45,"36-45",IF(Combined[[#This Row],[Age]]&lt;=55,"46-55","56-64"))))</f>
        <v>46-55</v>
      </c>
      <c r="AH207" s="43">
        <f>IF(Combined[[#This Row],[Total_Amount]]=0,0,Combined[[#This Row],[Profit]]/Combined[[#This Row],[Total_Amount]])</f>
        <v>0.64941468494069909</v>
      </c>
    </row>
    <row r="208" spans="1:34">
      <c r="A208" s="43" t="s">
        <v>2032</v>
      </c>
      <c r="B208" s="46">
        <v>45445</v>
      </c>
      <c r="C208" s="43">
        <f t="shared" si="3"/>
        <v>2024</v>
      </c>
      <c r="D208" s="43" t="str">
        <f>TEXT(Combined[[#This Row],[Order_Date]],"MMM")</f>
        <v>Jun</v>
      </c>
      <c r="E208" s="43" t="s">
        <v>779</v>
      </c>
      <c r="F208" s="43" t="s">
        <v>1616</v>
      </c>
      <c r="G208" s="43" t="s">
        <v>1804</v>
      </c>
      <c r="H208" s="43">
        <v>4</v>
      </c>
      <c r="I208" s="43">
        <v>362.81</v>
      </c>
      <c r="J208" s="45">
        <v>0.21</v>
      </c>
      <c r="K208" s="43" t="s">
        <v>1829</v>
      </c>
      <c r="L208" s="43">
        <v>1146.4795999999999</v>
      </c>
      <c r="M208" s="43" t="str">
        <f>VLOOKUP(Combined[[#This Row],[Customer_ID]],Customer[],2,FALSE)</f>
        <v>Brian Hammond</v>
      </c>
      <c r="N208" s="43">
        <f>VLOOKUP(Combined[[#This Row],[Customer_ID]],Customer[],3,FALSE)</f>
        <v>56</v>
      </c>
      <c r="O208" s="43" t="str">
        <f>VLOOKUP(Combined[[#This Row],[Customer_ID]],Customer[],4,FALSE)</f>
        <v>Female</v>
      </c>
      <c r="P208" s="43" t="str">
        <f>VLOOKUP(Combined[[#This Row],[Customer_ID]],Customer[],5,FALSE)</f>
        <v>North Nicholas</v>
      </c>
      <c r="Q208" s="43" t="str">
        <f>VLOOKUP(Combined[[#This Row],[Customer_ID]],Customer[],6,FALSE)</f>
        <v>Texas</v>
      </c>
      <c r="R208" s="43" t="str">
        <f>VLOOKUP(Combined[[#This Row],[Customer_ID]],Customer[],8,FALSE)</f>
        <v>Gold</v>
      </c>
      <c r="S208" s="43" t="str">
        <f>VLOOKUP(Combined[[#This Row],[Product_ID]],Product[],2,FALSE)</f>
        <v>Gaming Mechanical Keyboard</v>
      </c>
      <c r="T208" s="43" t="str">
        <f>VLOOKUP(Combined[[#This Row],[Product_ID]],Product[],3,FALSE)</f>
        <v>Electronics</v>
      </c>
      <c r="U208" s="43" t="str">
        <f>VLOOKUP(Combined[[#This Row],[Product_ID]],Product[],4,FALSE)</f>
        <v>Computer</v>
      </c>
      <c r="V208" s="43" t="str">
        <f>VLOOKUP(Combined[[#This Row],[Product_ID]],Product[],5,FALSE)</f>
        <v>Lucero LLC</v>
      </c>
      <c r="W208" s="43">
        <f>VLOOKUP(Combined[[#This Row],[Product_ID]],Product[],6,FALSE)</f>
        <v>419.28</v>
      </c>
      <c r="X208" s="43">
        <f>VLOOKUP(Combined[[#This Row],[Product_ID]],Product[],7,FALSE)</f>
        <v>86</v>
      </c>
      <c r="Y208" s="43" t="str">
        <f>_xlfn.XLOOKUP(Combined[[#This Row],[Store_ID]],Store[Store_ID],Store[Store_Name])</f>
        <v>Frederick-Wright</v>
      </c>
      <c r="Z208" s="43" t="str">
        <f>_xlfn.XLOOKUP(Combined[[#This Row],[Store_ID]],Store[Store_ID],Store[Region])</f>
        <v>West</v>
      </c>
      <c r="AA208" s="43" t="str">
        <f>_xlfn.XLOOKUP(Combined[[#This Row],[Store_ID]],Store[Store_ID],Store[City])</f>
        <v>New Jimmymouth</v>
      </c>
      <c r="AB208" s="43" t="str">
        <f>_xlfn.XLOOKUP(Combined[[#This Row],[Store_ID]],Store[Store_ID],Store[Store_Type])</f>
        <v>Flagship</v>
      </c>
      <c r="AC208" s="43">
        <f>Combined[[#This Row],[Quantity]]*Combined[[#This Row],[Unit_Price]]</f>
        <v>1451.24</v>
      </c>
      <c r="AD208" s="43">
        <f>Combined[[#This Row],[Gross_Sales]]*Combined[[#This Row],[Discount]]</f>
        <v>304.7604</v>
      </c>
      <c r="AE208" s="43">
        <f>Combined[[#This Row],[Quantity]]*Combined[[#This Row],[cost]]</f>
        <v>1677.12</v>
      </c>
      <c r="AF208" s="43">
        <f>Combined[[#This Row],[Total_Amount]]-Combined[[#This Row],[Total_Cost]]</f>
        <v>-530.6404</v>
      </c>
      <c r="AG208" s="43" t="str">
        <f>IF(Combined[[#This Row],[Age]]&lt;=25,"18-25",IF(Combined[[#This Row],[Age]]&lt;=35,"26-35",IF(Combined[[#This Row],[Age]]&lt;=45,"36-45",IF(Combined[[#This Row],[Age]]&lt;=55,"46-55","56-64"))))</f>
        <v>56-64</v>
      </c>
      <c r="AH208" s="43">
        <f>IF(Combined[[#This Row],[Total_Amount]]=0,0,Combined[[#This Row],[Profit]]/Combined[[#This Row],[Total_Amount]])</f>
        <v>-0.46284329873815466</v>
      </c>
    </row>
    <row r="209" spans="1:34">
      <c r="A209" s="43" t="s">
        <v>2033</v>
      </c>
      <c r="B209" s="46">
        <v>45640</v>
      </c>
      <c r="C209" s="43">
        <f t="shared" si="3"/>
        <v>2024</v>
      </c>
      <c r="D209" s="43" t="str">
        <f>TEXT(Combined[[#This Row],[Order_Date]],"MMM")</f>
        <v>Dec</v>
      </c>
      <c r="E209" s="43" t="s">
        <v>610</v>
      </c>
      <c r="F209" s="43" t="s">
        <v>1706</v>
      </c>
      <c r="G209" s="43" t="s">
        <v>1766</v>
      </c>
      <c r="H209" s="43">
        <v>1</v>
      </c>
      <c r="I209" s="43">
        <v>127.11</v>
      </c>
      <c r="J209" s="45">
        <v>0.01</v>
      </c>
      <c r="K209" s="43" t="s">
        <v>1826</v>
      </c>
      <c r="L209" s="43">
        <v>125.8389</v>
      </c>
      <c r="M209" s="43" t="str">
        <f>VLOOKUP(Combined[[#This Row],[Customer_ID]],Customer[],2,FALSE)</f>
        <v>Brent Rivas</v>
      </c>
      <c r="N209" s="43">
        <f>VLOOKUP(Combined[[#This Row],[Customer_ID]],Customer[],3,FALSE)</f>
        <v>54</v>
      </c>
      <c r="O209" s="43" t="str">
        <f>VLOOKUP(Combined[[#This Row],[Customer_ID]],Customer[],4,FALSE)</f>
        <v>Female</v>
      </c>
      <c r="P209" s="43" t="str">
        <f>VLOOKUP(Combined[[#This Row],[Customer_ID]],Customer[],5,FALSE)</f>
        <v>North Kellyberg</v>
      </c>
      <c r="Q209" s="43" t="str">
        <f>VLOOKUP(Combined[[#This Row],[Customer_ID]],Customer[],6,FALSE)</f>
        <v>New Jersey</v>
      </c>
      <c r="R209" s="43" t="str">
        <f>VLOOKUP(Combined[[#This Row],[Customer_ID]],Customer[],8,FALSE)</f>
        <v>Platinum</v>
      </c>
      <c r="S209" s="43" t="str">
        <f>VLOOKUP(Combined[[#This Row],[Product_ID]],Product[],2,FALSE)</f>
        <v>Decorative Lamp Shade</v>
      </c>
      <c r="T209" s="43" t="str">
        <f>VLOOKUP(Combined[[#This Row],[Product_ID]],Product[],3,FALSE)</f>
        <v>Home</v>
      </c>
      <c r="U209" s="43" t="str">
        <f>VLOOKUP(Combined[[#This Row],[Product_ID]],Product[],4,FALSE)</f>
        <v>Lighting</v>
      </c>
      <c r="V209" s="43" t="str">
        <f>VLOOKUP(Combined[[#This Row],[Product_ID]],Product[],5,FALSE)</f>
        <v>Ramirez-Hanson</v>
      </c>
      <c r="W209" s="43">
        <f>VLOOKUP(Combined[[#This Row],[Product_ID]],Product[],6,FALSE)</f>
        <v>228.53</v>
      </c>
      <c r="X209" s="43">
        <f>VLOOKUP(Combined[[#This Row],[Product_ID]],Product[],7,FALSE)</f>
        <v>469</v>
      </c>
      <c r="Y209" s="43" t="str">
        <f>_xlfn.XLOOKUP(Combined[[#This Row],[Store_ID]],Store[Store_ID],Store[Store_Name])</f>
        <v>Johnson-Wright</v>
      </c>
      <c r="Z209" s="43" t="str">
        <f>_xlfn.XLOOKUP(Combined[[#This Row],[Store_ID]],Store[Store_ID],Store[Region])</f>
        <v>North</v>
      </c>
      <c r="AA209" s="43" t="str">
        <f>_xlfn.XLOOKUP(Combined[[#This Row],[Store_ID]],Store[Store_ID],Store[City])</f>
        <v>Hoodberg</v>
      </c>
      <c r="AB209" s="43" t="str">
        <f>_xlfn.XLOOKUP(Combined[[#This Row],[Store_ID]],Store[Store_ID],Store[Store_Type])</f>
        <v>Outlet</v>
      </c>
      <c r="AC209" s="43">
        <f>Combined[[#This Row],[Quantity]]*Combined[[#This Row],[Unit_Price]]</f>
        <v>127.11</v>
      </c>
      <c r="AD209" s="43">
        <f>Combined[[#This Row],[Gross_Sales]]*Combined[[#This Row],[Discount]]</f>
        <v>1.2711000000000001</v>
      </c>
      <c r="AE209" s="43">
        <f>Combined[[#This Row],[Quantity]]*Combined[[#This Row],[cost]]</f>
        <v>228.53</v>
      </c>
      <c r="AF209" s="43">
        <f>Combined[[#This Row],[Total_Amount]]-Combined[[#This Row],[Total_Cost]]</f>
        <v>-102.69110000000001</v>
      </c>
      <c r="AG209" s="43" t="str">
        <f>IF(Combined[[#This Row],[Age]]&lt;=25,"18-25",IF(Combined[[#This Row],[Age]]&lt;=35,"26-35",IF(Combined[[#This Row],[Age]]&lt;=45,"36-45",IF(Combined[[#This Row],[Age]]&lt;=55,"46-55","56-64"))))</f>
        <v>46-55</v>
      </c>
      <c r="AH209" s="43">
        <f>IF(Combined[[#This Row],[Total_Amount]]=0,0,Combined[[#This Row],[Profit]]/Combined[[#This Row],[Total_Amount]])</f>
        <v>-0.81605211107217246</v>
      </c>
    </row>
    <row r="210" spans="1:34">
      <c r="A210" s="43" t="s">
        <v>2034</v>
      </c>
      <c r="B210" s="46">
        <v>45411</v>
      </c>
      <c r="C210" s="43">
        <f t="shared" si="3"/>
        <v>2024</v>
      </c>
      <c r="D210" s="43" t="str">
        <f>TEXT(Combined[[#This Row],[Order_Date]],"MMM")</f>
        <v>Apr</v>
      </c>
      <c r="E210" s="43" t="s">
        <v>607</v>
      </c>
      <c r="F210" s="43" t="s">
        <v>1616</v>
      </c>
      <c r="G210" s="43" t="s">
        <v>1807</v>
      </c>
      <c r="H210" s="43">
        <v>4</v>
      </c>
      <c r="I210" s="43">
        <v>931.26</v>
      </c>
      <c r="J210" s="45">
        <v>0.04</v>
      </c>
      <c r="K210" s="43" t="s">
        <v>1824</v>
      </c>
      <c r="L210" s="43">
        <v>3576.0383999999999</v>
      </c>
      <c r="M210" s="43" t="str">
        <f>VLOOKUP(Combined[[#This Row],[Customer_ID]],Customer[],2,FALSE)</f>
        <v>Leonard Cochran</v>
      </c>
      <c r="N210" s="43">
        <f>VLOOKUP(Combined[[#This Row],[Customer_ID]],Customer[],3,FALSE)</f>
        <v>46</v>
      </c>
      <c r="O210" s="43" t="str">
        <f>VLOOKUP(Combined[[#This Row],[Customer_ID]],Customer[],4,FALSE)</f>
        <v>Female</v>
      </c>
      <c r="P210" s="43" t="str">
        <f>VLOOKUP(Combined[[#This Row],[Customer_ID]],Customer[],5,FALSE)</f>
        <v>Port Sherryview</v>
      </c>
      <c r="Q210" s="43" t="str">
        <f>VLOOKUP(Combined[[#This Row],[Customer_ID]],Customer[],6,FALSE)</f>
        <v>North Dakota</v>
      </c>
      <c r="R210" s="43" t="str">
        <f>VLOOKUP(Combined[[#This Row],[Customer_ID]],Customer[],8,FALSE)</f>
        <v>Silver</v>
      </c>
      <c r="S210" s="43" t="str">
        <f>VLOOKUP(Combined[[#This Row],[Product_ID]],Product[],2,FALSE)</f>
        <v>Gaming Mechanical Keyboard</v>
      </c>
      <c r="T210" s="43" t="str">
        <f>VLOOKUP(Combined[[#This Row],[Product_ID]],Product[],3,FALSE)</f>
        <v>Electronics</v>
      </c>
      <c r="U210" s="43" t="str">
        <f>VLOOKUP(Combined[[#This Row],[Product_ID]],Product[],4,FALSE)</f>
        <v>Computer</v>
      </c>
      <c r="V210" s="43" t="str">
        <f>VLOOKUP(Combined[[#This Row],[Product_ID]],Product[],5,FALSE)</f>
        <v>Lucero LLC</v>
      </c>
      <c r="W210" s="43">
        <f>VLOOKUP(Combined[[#This Row],[Product_ID]],Product[],6,FALSE)</f>
        <v>419.28</v>
      </c>
      <c r="X210" s="43">
        <f>VLOOKUP(Combined[[#This Row],[Product_ID]],Product[],7,FALSE)</f>
        <v>86</v>
      </c>
      <c r="Y210" s="43" t="str">
        <f>_xlfn.XLOOKUP(Combined[[#This Row],[Store_ID]],Store[Store_ID],Store[Store_Name])</f>
        <v>Holloway Ltd</v>
      </c>
      <c r="Z210" s="43" t="str">
        <f>_xlfn.XLOOKUP(Combined[[#This Row],[Store_ID]],Store[Store_ID],Store[Region])</f>
        <v>North</v>
      </c>
      <c r="AA210" s="43" t="str">
        <f>_xlfn.XLOOKUP(Combined[[#This Row],[Store_ID]],Store[Store_ID],Store[City])</f>
        <v>Bensonhaven</v>
      </c>
      <c r="AB210" s="43" t="str">
        <f>_xlfn.XLOOKUP(Combined[[#This Row],[Store_ID]],Store[Store_ID],Store[Store_Type])</f>
        <v>Flagship</v>
      </c>
      <c r="AC210" s="43">
        <f>Combined[[#This Row],[Quantity]]*Combined[[#This Row],[Unit_Price]]</f>
        <v>3725.04</v>
      </c>
      <c r="AD210" s="43">
        <f>Combined[[#This Row],[Gross_Sales]]*Combined[[#This Row],[Discount]]</f>
        <v>149.0016</v>
      </c>
      <c r="AE210" s="43">
        <f>Combined[[#This Row],[Quantity]]*Combined[[#This Row],[cost]]</f>
        <v>1677.12</v>
      </c>
      <c r="AF210" s="43">
        <f>Combined[[#This Row],[Total_Amount]]-Combined[[#This Row],[Total_Cost]]</f>
        <v>1898.9184</v>
      </c>
      <c r="AG210" s="43" t="str">
        <f>IF(Combined[[#This Row],[Age]]&lt;=25,"18-25",IF(Combined[[#This Row],[Age]]&lt;=35,"26-35",IF(Combined[[#This Row],[Age]]&lt;=45,"36-45",IF(Combined[[#This Row],[Age]]&lt;=55,"46-55","56-64"))))</f>
        <v>46-55</v>
      </c>
      <c r="AH210" s="43">
        <f>IF(Combined[[#This Row],[Total_Amount]]=0,0,Combined[[#This Row],[Profit]]/Combined[[#This Row],[Total_Amount]])</f>
        <v>0.5310117475248588</v>
      </c>
    </row>
    <row r="211" spans="1:34">
      <c r="A211" s="43" t="s">
        <v>2035</v>
      </c>
      <c r="B211" s="46">
        <v>45224</v>
      </c>
      <c r="C211" s="43">
        <f t="shared" si="3"/>
        <v>2023</v>
      </c>
      <c r="D211" s="43" t="str">
        <f>TEXT(Combined[[#This Row],[Order_Date]],"MMM")</f>
        <v>Oct</v>
      </c>
      <c r="E211" s="43" t="s">
        <v>1160</v>
      </c>
      <c r="F211" s="43" t="s">
        <v>1682</v>
      </c>
      <c r="G211" s="43" t="s">
        <v>1782</v>
      </c>
      <c r="H211" s="43">
        <v>1</v>
      </c>
      <c r="I211" s="43">
        <v>620.80999999999995</v>
      </c>
      <c r="J211" s="45">
        <v>0.04</v>
      </c>
      <c r="K211" s="43" t="s">
        <v>1826</v>
      </c>
      <c r="L211" s="43">
        <v>595.97759999999994</v>
      </c>
      <c r="M211" s="43" t="str">
        <f>VLOOKUP(Combined[[#This Row],[Customer_ID]],Customer[],2,FALSE)</f>
        <v>Michael Garner</v>
      </c>
      <c r="N211" s="43">
        <f>VLOOKUP(Combined[[#This Row],[Customer_ID]],Customer[],3,FALSE)</f>
        <v>21</v>
      </c>
      <c r="O211" s="43" t="str">
        <f>VLOOKUP(Combined[[#This Row],[Customer_ID]],Customer[],4,FALSE)</f>
        <v>Female</v>
      </c>
      <c r="P211" s="43" t="str">
        <f>VLOOKUP(Combined[[#This Row],[Customer_ID]],Customer[],5,FALSE)</f>
        <v>Port Crystal</v>
      </c>
      <c r="Q211" s="43" t="str">
        <f>VLOOKUP(Combined[[#This Row],[Customer_ID]],Customer[],6,FALSE)</f>
        <v>New Hampshire</v>
      </c>
      <c r="R211" s="43" t="str">
        <f>VLOOKUP(Combined[[#This Row],[Customer_ID]],Customer[],8,FALSE)</f>
        <v>Platinum</v>
      </c>
      <c r="S211" s="43" t="str">
        <f>VLOOKUP(Combined[[#This Row],[Product_ID]],Product[],2,FALSE)</f>
        <v>Smart LED Light Strip</v>
      </c>
      <c r="T211" s="43" t="str">
        <f>VLOOKUP(Combined[[#This Row],[Product_ID]],Product[],3,FALSE)</f>
        <v>Electronics</v>
      </c>
      <c r="U211" s="43" t="str">
        <f>VLOOKUP(Combined[[#This Row],[Product_ID]],Product[],4,FALSE)</f>
        <v>Accessories</v>
      </c>
      <c r="V211" s="43" t="str">
        <f>VLOOKUP(Combined[[#This Row],[Product_ID]],Product[],5,FALSE)</f>
        <v>Flores-Davis</v>
      </c>
      <c r="W211" s="43">
        <f>VLOOKUP(Combined[[#This Row],[Product_ID]],Product[],6,FALSE)</f>
        <v>349.17</v>
      </c>
      <c r="X211" s="43">
        <f>VLOOKUP(Combined[[#This Row],[Product_ID]],Product[],7,FALSE)</f>
        <v>476</v>
      </c>
      <c r="Y211" s="43" t="str">
        <f>_xlfn.XLOOKUP(Combined[[#This Row],[Store_ID]],Store[Store_ID],Store[Store_Name])</f>
        <v>Bean, Jones and Park</v>
      </c>
      <c r="Z211" s="43" t="str">
        <f>_xlfn.XLOOKUP(Combined[[#This Row],[Store_ID]],Store[Store_ID],Store[Region])</f>
        <v>West</v>
      </c>
      <c r="AA211" s="43" t="str">
        <f>_xlfn.XLOOKUP(Combined[[#This Row],[Store_ID]],Store[Store_ID],Store[City])</f>
        <v>Thompsonborough</v>
      </c>
      <c r="AB211" s="43" t="str">
        <f>_xlfn.XLOOKUP(Combined[[#This Row],[Store_ID]],Store[Store_ID],Store[Store_Type])</f>
        <v>Online</v>
      </c>
      <c r="AC211" s="43">
        <f>Combined[[#This Row],[Quantity]]*Combined[[#This Row],[Unit_Price]]</f>
        <v>620.80999999999995</v>
      </c>
      <c r="AD211" s="43">
        <f>Combined[[#This Row],[Gross_Sales]]*Combined[[#This Row],[Discount]]</f>
        <v>24.8324</v>
      </c>
      <c r="AE211" s="43">
        <f>Combined[[#This Row],[Quantity]]*Combined[[#This Row],[cost]]</f>
        <v>349.17</v>
      </c>
      <c r="AF211" s="43">
        <f>Combined[[#This Row],[Total_Amount]]-Combined[[#This Row],[Total_Cost]]</f>
        <v>246.80759999999992</v>
      </c>
      <c r="AG211" s="43" t="str">
        <f>IF(Combined[[#This Row],[Age]]&lt;=25,"18-25",IF(Combined[[#This Row],[Age]]&lt;=35,"26-35",IF(Combined[[#This Row],[Age]]&lt;=45,"36-45",IF(Combined[[#This Row],[Age]]&lt;=55,"46-55","56-64"))))</f>
        <v>18-25</v>
      </c>
      <c r="AH211" s="43">
        <f>IF(Combined[[#This Row],[Total_Amount]]=0,0,Combined[[#This Row],[Profit]]/Combined[[#This Row],[Total_Amount]])</f>
        <v>0.41412227573653765</v>
      </c>
    </row>
    <row r="212" spans="1:34">
      <c r="A212" s="43" t="s">
        <v>2036</v>
      </c>
      <c r="B212" s="46">
        <v>45497</v>
      </c>
      <c r="C212" s="43">
        <f t="shared" si="3"/>
        <v>2024</v>
      </c>
      <c r="D212" s="43" t="str">
        <f>TEXT(Combined[[#This Row],[Order_Date]],"MMM")</f>
        <v>Jul</v>
      </c>
      <c r="E212" s="43" t="s">
        <v>338</v>
      </c>
      <c r="F212" s="43" t="s">
        <v>1648</v>
      </c>
      <c r="G212" s="43" t="s">
        <v>1761</v>
      </c>
      <c r="H212" s="43">
        <v>1</v>
      </c>
      <c r="I212" s="43">
        <v>823.26</v>
      </c>
      <c r="J212" s="45">
        <v>0.27</v>
      </c>
      <c r="K212" s="43" t="s">
        <v>1829</v>
      </c>
      <c r="L212" s="43">
        <v>600.97979999999995</v>
      </c>
      <c r="M212" s="43" t="str">
        <f>VLOOKUP(Combined[[#This Row],[Customer_ID]],Customer[],2,FALSE)</f>
        <v>David Patterson</v>
      </c>
      <c r="N212" s="43">
        <f>VLOOKUP(Combined[[#This Row],[Customer_ID]],Customer[],3,FALSE)</f>
        <v>43</v>
      </c>
      <c r="O212" s="43" t="str">
        <f>VLOOKUP(Combined[[#This Row],[Customer_ID]],Customer[],4,FALSE)</f>
        <v>Female</v>
      </c>
      <c r="P212" s="43" t="str">
        <f>VLOOKUP(Combined[[#This Row],[Customer_ID]],Customer[],5,FALSE)</f>
        <v>New Amyport</v>
      </c>
      <c r="Q212" s="43" t="str">
        <f>VLOOKUP(Combined[[#This Row],[Customer_ID]],Customer[],6,FALSE)</f>
        <v>Nevada</v>
      </c>
      <c r="R212" s="43" t="str">
        <f>VLOOKUP(Combined[[#This Row],[Customer_ID]],Customer[],8,FALSE)</f>
        <v>Gold</v>
      </c>
      <c r="S212" s="43" t="str">
        <f>VLOOKUP(Combined[[#This Row],[Product_ID]],Product[],2,FALSE)</f>
        <v>Boxing Hand Wraps</v>
      </c>
      <c r="T212" s="43" t="str">
        <f>VLOOKUP(Combined[[#This Row],[Product_ID]],Product[],3,FALSE)</f>
        <v>Sports</v>
      </c>
      <c r="U212" s="43" t="str">
        <f>VLOOKUP(Combined[[#This Row],[Product_ID]],Product[],4,FALSE)</f>
        <v>Fitness</v>
      </c>
      <c r="V212" s="43" t="str">
        <f>VLOOKUP(Combined[[#This Row],[Product_ID]],Product[],5,FALSE)</f>
        <v>Smith-King</v>
      </c>
      <c r="W212" s="43">
        <f>VLOOKUP(Combined[[#This Row],[Product_ID]],Product[],6,FALSE)</f>
        <v>190.29</v>
      </c>
      <c r="X212" s="43">
        <f>VLOOKUP(Combined[[#This Row],[Product_ID]],Product[],7,FALSE)</f>
        <v>260</v>
      </c>
      <c r="Y212" s="43" t="str">
        <f>_xlfn.XLOOKUP(Combined[[#This Row],[Store_ID]],Store[Store_ID],Store[Store_Name])</f>
        <v>Black-Horn</v>
      </c>
      <c r="Z212" s="43" t="str">
        <f>_xlfn.XLOOKUP(Combined[[#This Row],[Store_ID]],Store[Store_ID],Store[Region])</f>
        <v>South</v>
      </c>
      <c r="AA212" s="43" t="str">
        <f>_xlfn.XLOOKUP(Combined[[#This Row],[Store_ID]],Store[Store_ID],Store[City])</f>
        <v>North Nancyview</v>
      </c>
      <c r="AB212" s="43" t="str">
        <f>_xlfn.XLOOKUP(Combined[[#This Row],[Store_ID]],Store[Store_ID],Store[Store_Type])</f>
        <v>Outlet</v>
      </c>
      <c r="AC212" s="43">
        <f>Combined[[#This Row],[Quantity]]*Combined[[#This Row],[Unit_Price]]</f>
        <v>823.26</v>
      </c>
      <c r="AD212" s="43">
        <f>Combined[[#This Row],[Gross_Sales]]*Combined[[#This Row],[Discount]]</f>
        <v>222.28020000000001</v>
      </c>
      <c r="AE212" s="43">
        <f>Combined[[#This Row],[Quantity]]*Combined[[#This Row],[cost]]</f>
        <v>190.29</v>
      </c>
      <c r="AF212" s="43">
        <f>Combined[[#This Row],[Total_Amount]]-Combined[[#This Row],[Total_Cost]]</f>
        <v>410.68979999999999</v>
      </c>
      <c r="AG212" s="43" t="str">
        <f>IF(Combined[[#This Row],[Age]]&lt;=25,"18-25",IF(Combined[[#This Row],[Age]]&lt;=35,"26-35",IF(Combined[[#This Row],[Age]]&lt;=45,"36-45",IF(Combined[[#This Row],[Age]]&lt;=55,"46-55","56-64"))))</f>
        <v>36-45</v>
      </c>
      <c r="AH212" s="43">
        <f>IF(Combined[[#This Row],[Total_Amount]]=0,0,Combined[[#This Row],[Profit]]/Combined[[#This Row],[Total_Amount]])</f>
        <v>0.68336706158842608</v>
      </c>
    </row>
    <row r="213" spans="1:34">
      <c r="A213" s="43" t="s">
        <v>2037</v>
      </c>
      <c r="B213" s="46">
        <v>45807</v>
      </c>
      <c r="C213" s="43">
        <f t="shared" si="3"/>
        <v>2025</v>
      </c>
      <c r="D213" s="43" t="str">
        <f>TEXT(Combined[[#This Row],[Order_Date]],"MMM")</f>
        <v>May</v>
      </c>
      <c r="E213" s="43" t="s">
        <v>59</v>
      </c>
      <c r="F213" s="43" t="s">
        <v>1602</v>
      </c>
      <c r="G213" s="43" t="s">
        <v>1782</v>
      </c>
      <c r="H213" s="43">
        <v>3</v>
      </c>
      <c r="I213" s="43">
        <v>681.01</v>
      </c>
      <c r="J213" s="45">
        <v>0.27</v>
      </c>
      <c r="K213" s="43" t="s">
        <v>1829</v>
      </c>
      <c r="L213" s="43">
        <v>1491.4119000000001</v>
      </c>
      <c r="M213" s="43" t="str">
        <f>VLOOKUP(Combined[[#This Row],[Customer_ID]],Customer[],2,FALSE)</f>
        <v>Kenneth Lambert</v>
      </c>
      <c r="N213" s="43">
        <f>VLOOKUP(Combined[[#This Row],[Customer_ID]],Customer[],3,FALSE)</f>
        <v>55</v>
      </c>
      <c r="O213" s="43" t="str">
        <f>VLOOKUP(Combined[[#This Row],[Customer_ID]],Customer[],4,FALSE)</f>
        <v>Female</v>
      </c>
      <c r="P213" s="43" t="str">
        <f>VLOOKUP(Combined[[#This Row],[Customer_ID]],Customer[],5,FALSE)</f>
        <v>North Kathryn</v>
      </c>
      <c r="Q213" s="43" t="str">
        <f>VLOOKUP(Combined[[#This Row],[Customer_ID]],Customer[],6,FALSE)</f>
        <v>Kansas</v>
      </c>
      <c r="R213" s="43" t="str">
        <f>VLOOKUP(Combined[[#This Row],[Customer_ID]],Customer[],8,FALSE)</f>
        <v>Platinum</v>
      </c>
      <c r="S213" s="43" t="str">
        <f>VLOOKUP(Combined[[#This Row],[Product_ID]],Product[],2,FALSE)</f>
        <v>Decorative Floor Vase</v>
      </c>
      <c r="T213" s="43" t="str">
        <f>VLOOKUP(Combined[[#This Row],[Product_ID]],Product[],3,FALSE)</f>
        <v>Home</v>
      </c>
      <c r="U213" s="43" t="str">
        <f>VLOOKUP(Combined[[#This Row],[Product_ID]],Product[],4,FALSE)</f>
        <v>Decor</v>
      </c>
      <c r="V213" s="43" t="str">
        <f>VLOOKUP(Combined[[#This Row],[Product_ID]],Product[],5,FALSE)</f>
        <v>Khan, Jones and Paul</v>
      </c>
      <c r="W213" s="43">
        <f>VLOOKUP(Combined[[#This Row],[Product_ID]],Product[],6,FALSE)</f>
        <v>219.12</v>
      </c>
      <c r="X213" s="43">
        <f>VLOOKUP(Combined[[#This Row],[Product_ID]],Product[],7,FALSE)</f>
        <v>378</v>
      </c>
      <c r="Y213" s="43" t="str">
        <f>_xlfn.XLOOKUP(Combined[[#This Row],[Store_ID]],Store[Store_ID],Store[Store_Name])</f>
        <v>Bean, Jones and Park</v>
      </c>
      <c r="Z213" s="43" t="str">
        <f>_xlfn.XLOOKUP(Combined[[#This Row],[Store_ID]],Store[Store_ID],Store[Region])</f>
        <v>West</v>
      </c>
      <c r="AA213" s="43" t="str">
        <f>_xlfn.XLOOKUP(Combined[[#This Row],[Store_ID]],Store[Store_ID],Store[City])</f>
        <v>Thompsonborough</v>
      </c>
      <c r="AB213" s="43" t="str">
        <f>_xlfn.XLOOKUP(Combined[[#This Row],[Store_ID]],Store[Store_ID],Store[Store_Type])</f>
        <v>Online</v>
      </c>
      <c r="AC213" s="43">
        <f>Combined[[#This Row],[Quantity]]*Combined[[#This Row],[Unit_Price]]</f>
        <v>2043.03</v>
      </c>
      <c r="AD213" s="43">
        <f>Combined[[#This Row],[Gross_Sales]]*Combined[[#This Row],[Discount]]</f>
        <v>551.61810000000003</v>
      </c>
      <c r="AE213" s="43">
        <f>Combined[[#This Row],[Quantity]]*Combined[[#This Row],[cost]]</f>
        <v>657.36</v>
      </c>
      <c r="AF213" s="43">
        <f>Combined[[#This Row],[Total_Amount]]-Combined[[#This Row],[Total_Cost]]</f>
        <v>834.05190000000005</v>
      </c>
      <c r="AG213" s="43" t="str">
        <f>IF(Combined[[#This Row],[Age]]&lt;=25,"18-25",IF(Combined[[#This Row],[Age]]&lt;=35,"26-35",IF(Combined[[#This Row],[Age]]&lt;=45,"36-45",IF(Combined[[#This Row],[Age]]&lt;=55,"46-55","56-64"))))</f>
        <v>46-55</v>
      </c>
      <c r="AH213" s="43">
        <f>IF(Combined[[#This Row],[Total_Amount]]=0,0,Combined[[#This Row],[Profit]]/Combined[[#This Row],[Total_Amount]])</f>
        <v>0.55923645238448216</v>
      </c>
    </row>
    <row r="214" spans="1:34">
      <c r="A214" s="43" t="s">
        <v>2038</v>
      </c>
      <c r="B214" s="46">
        <v>45942</v>
      </c>
      <c r="C214" s="43">
        <f t="shared" si="3"/>
        <v>2025</v>
      </c>
      <c r="D214" s="43" t="str">
        <f>TEXT(Combined[[#This Row],[Order_Date]],"MMM")</f>
        <v>Oct</v>
      </c>
      <c r="E214" s="43" t="s">
        <v>1368</v>
      </c>
      <c r="F214" s="43" t="s">
        <v>1660</v>
      </c>
      <c r="G214" s="43" t="s">
        <v>1813</v>
      </c>
      <c r="H214" s="43">
        <v>4</v>
      </c>
      <c r="I214" s="43">
        <v>119.83</v>
      </c>
      <c r="J214" s="45">
        <v>0.13</v>
      </c>
      <c r="K214" s="43" t="s">
        <v>1824</v>
      </c>
      <c r="L214" s="43">
        <v>417.00839999999999</v>
      </c>
      <c r="M214" s="43" t="str">
        <f>VLOOKUP(Combined[[#This Row],[Customer_ID]],Customer[],2,FALSE)</f>
        <v>Kelli Smith</v>
      </c>
      <c r="N214" s="43">
        <f>VLOOKUP(Combined[[#This Row],[Customer_ID]],Customer[],3,FALSE)</f>
        <v>42</v>
      </c>
      <c r="O214" s="43" t="str">
        <f>VLOOKUP(Combined[[#This Row],[Customer_ID]],Customer[],4,FALSE)</f>
        <v>Female</v>
      </c>
      <c r="P214" s="43" t="str">
        <f>VLOOKUP(Combined[[#This Row],[Customer_ID]],Customer[],5,FALSE)</f>
        <v>North Maryfort</v>
      </c>
      <c r="Q214" s="43" t="str">
        <f>VLOOKUP(Combined[[#This Row],[Customer_ID]],Customer[],6,FALSE)</f>
        <v>Oregon</v>
      </c>
      <c r="R214" s="43" t="str">
        <f>VLOOKUP(Combined[[#This Row],[Customer_ID]],Customer[],8,FALSE)</f>
        <v>Bronze</v>
      </c>
      <c r="S214" s="43" t="str">
        <f>VLOOKUP(Combined[[#This Row],[Product_ID]],Product[],2,FALSE)</f>
        <v>Premium Blanket Throw</v>
      </c>
      <c r="T214" s="43" t="str">
        <f>VLOOKUP(Combined[[#This Row],[Product_ID]],Product[],3,FALSE)</f>
        <v>Home</v>
      </c>
      <c r="U214" s="43" t="str">
        <f>VLOOKUP(Combined[[#This Row],[Product_ID]],Product[],4,FALSE)</f>
        <v>Decor</v>
      </c>
      <c r="V214" s="43" t="str">
        <f>VLOOKUP(Combined[[#This Row],[Product_ID]],Product[],5,FALSE)</f>
        <v>Hernandez, Kennedy and Porter</v>
      </c>
      <c r="W214" s="43">
        <f>VLOOKUP(Combined[[#This Row],[Product_ID]],Product[],6,FALSE)</f>
        <v>461.47</v>
      </c>
      <c r="X214" s="43">
        <f>VLOOKUP(Combined[[#This Row],[Product_ID]],Product[],7,FALSE)</f>
        <v>190</v>
      </c>
      <c r="Y214" s="43" t="str">
        <f>_xlfn.XLOOKUP(Combined[[#This Row],[Store_ID]],Store[Store_ID],Store[Store_Name])</f>
        <v>Mann-Austin</v>
      </c>
      <c r="Z214" s="43" t="str">
        <f>_xlfn.XLOOKUP(Combined[[#This Row],[Store_ID]],Store[Store_ID],Store[Region])</f>
        <v>East</v>
      </c>
      <c r="AA214" s="43" t="str">
        <f>_xlfn.XLOOKUP(Combined[[#This Row],[Store_ID]],Store[Store_ID],Store[City])</f>
        <v>Vasquezborough</v>
      </c>
      <c r="AB214" s="43" t="str">
        <f>_xlfn.XLOOKUP(Combined[[#This Row],[Store_ID]],Store[Store_ID],Store[Store_Type])</f>
        <v>Online</v>
      </c>
      <c r="AC214" s="43">
        <f>Combined[[#This Row],[Quantity]]*Combined[[#This Row],[Unit_Price]]</f>
        <v>479.32</v>
      </c>
      <c r="AD214" s="43">
        <f>Combined[[#This Row],[Gross_Sales]]*Combined[[#This Row],[Discount]]</f>
        <v>62.311599999999999</v>
      </c>
      <c r="AE214" s="43">
        <f>Combined[[#This Row],[Quantity]]*Combined[[#This Row],[cost]]</f>
        <v>1845.88</v>
      </c>
      <c r="AF214" s="43">
        <f>Combined[[#This Row],[Total_Amount]]-Combined[[#This Row],[Total_Cost]]</f>
        <v>-1428.8716000000002</v>
      </c>
      <c r="AG214" s="43" t="str">
        <f>IF(Combined[[#This Row],[Age]]&lt;=25,"18-25",IF(Combined[[#This Row],[Age]]&lt;=35,"26-35",IF(Combined[[#This Row],[Age]]&lt;=45,"36-45",IF(Combined[[#This Row],[Age]]&lt;=55,"46-55","56-64"))))</f>
        <v>36-45</v>
      </c>
      <c r="AH214" s="43">
        <f>IF(Combined[[#This Row],[Total_Amount]]=0,0,Combined[[#This Row],[Profit]]/Combined[[#This Row],[Total_Amount]])</f>
        <v>-3.4264815768699148</v>
      </c>
    </row>
    <row r="215" spans="1:34">
      <c r="A215" s="43" t="s">
        <v>2039</v>
      </c>
      <c r="B215" s="46">
        <v>45314</v>
      </c>
      <c r="C215" s="43">
        <f t="shared" si="3"/>
        <v>2024</v>
      </c>
      <c r="D215" s="43" t="str">
        <f>TEXT(Combined[[#This Row],[Order_Date]],"MMM")</f>
        <v>Jan</v>
      </c>
      <c r="E215" s="43" t="s">
        <v>969</v>
      </c>
      <c r="F215" s="43" t="s">
        <v>1704</v>
      </c>
      <c r="G215" s="43" t="s">
        <v>1761</v>
      </c>
      <c r="H215" s="43">
        <v>1</v>
      </c>
      <c r="I215" s="43">
        <v>575.66</v>
      </c>
      <c r="J215" s="45">
        <v>0.03</v>
      </c>
      <c r="K215" s="43" t="s">
        <v>1826</v>
      </c>
      <c r="L215" s="43">
        <v>558.39019999999994</v>
      </c>
      <c r="M215" s="43" t="str">
        <f>VLOOKUP(Combined[[#This Row],[Customer_ID]],Customer[],2,FALSE)</f>
        <v>Brandy Thompson</v>
      </c>
      <c r="N215" s="43">
        <f>VLOOKUP(Combined[[#This Row],[Customer_ID]],Customer[],3,FALSE)</f>
        <v>56</v>
      </c>
      <c r="O215" s="43" t="str">
        <f>VLOOKUP(Combined[[#This Row],[Customer_ID]],Customer[],4,FALSE)</f>
        <v>Female</v>
      </c>
      <c r="P215" s="43" t="str">
        <f>VLOOKUP(Combined[[#This Row],[Customer_ID]],Customer[],5,FALSE)</f>
        <v>West Patriciaview</v>
      </c>
      <c r="Q215" s="43" t="str">
        <f>VLOOKUP(Combined[[#This Row],[Customer_ID]],Customer[],6,FALSE)</f>
        <v>Alabama</v>
      </c>
      <c r="R215" s="43" t="str">
        <f>VLOOKUP(Combined[[#This Row],[Customer_ID]],Customer[],8,FALSE)</f>
        <v>Bronze</v>
      </c>
      <c r="S215" s="43" t="str">
        <f>VLOOKUP(Combined[[#This Row],[Product_ID]],Product[],2,FALSE)</f>
        <v>Essential Oil Diffuser</v>
      </c>
      <c r="T215" s="43" t="str">
        <f>VLOOKUP(Combined[[#This Row],[Product_ID]],Product[],3,FALSE)</f>
        <v>Home</v>
      </c>
      <c r="U215" s="43" t="str">
        <f>VLOOKUP(Combined[[#This Row],[Product_ID]],Product[],4,FALSE)</f>
        <v>Decor</v>
      </c>
      <c r="V215" s="43" t="str">
        <f>VLOOKUP(Combined[[#This Row],[Product_ID]],Product[],5,FALSE)</f>
        <v>Hernandez Inc</v>
      </c>
      <c r="W215" s="43">
        <f>VLOOKUP(Combined[[#This Row],[Product_ID]],Product[],6,FALSE)</f>
        <v>325.26</v>
      </c>
      <c r="X215" s="43">
        <f>VLOOKUP(Combined[[#This Row],[Product_ID]],Product[],7,FALSE)</f>
        <v>400</v>
      </c>
      <c r="Y215" s="43" t="str">
        <f>_xlfn.XLOOKUP(Combined[[#This Row],[Store_ID]],Store[Store_ID],Store[Store_Name])</f>
        <v>Black-Horn</v>
      </c>
      <c r="Z215" s="43" t="str">
        <f>_xlfn.XLOOKUP(Combined[[#This Row],[Store_ID]],Store[Store_ID],Store[Region])</f>
        <v>South</v>
      </c>
      <c r="AA215" s="43" t="str">
        <f>_xlfn.XLOOKUP(Combined[[#This Row],[Store_ID]],Store[Store_ID],Store[City])</f>
        <v>North Nancyview</v>
      </c>
      <c r="AB215" s="43" t="str">
        <f>_xlfn.XLOOKUP(Combined[[#This Row],[Store_ID]],Store[Store_ID],Store[Store_Type])</f>
        <v>Outlet</v>
      </c>
      <c r="AC215" s="43">
        <f>Combined[[#This Row],[Quantity]]*Combined[[#This Row],[Unit_Price]]</f>
        <v>575.66</v>
      </c>
      <c r="AD215" s="43">
        <f>Combined[[#This Row],[Gross_Sales]]*Combined[[#This Row],[Discount]]</f>
        <v>17.2698</v>
      </c>
      <c r="AE215" s="43">
        <f>Combined[[#This Row],[Quantity]]*Combined[[#This Row],[cost]]</f>
        <v>325.26</v>
      </c>
      <c r="AF215" s="43">
        <f>Combined[[#This Row],[Total_Amount]]-Combined[[#This Row],[Total_Cost]]</f>
        <v>233.13019999999995</v>
      </c>
      <c r="AG215" s="43" t="str">
        <f>IF(Combined[[#This Row],[Age]]&lt;=25,"18-25",IF(Combined[[#This Row],[Age]]&lt;=35,"26-35",IF(Combined[[#This Row],[Age]]&lt;=45,"36-45",IF(Combined[[#This Row],[Age]]&lt;=55,"46-55","56-64"))))</f>
        <v>56-64</v>
      </c>
      <c r="AH215" s="43">
        <f>IF(Combined[[#This Row],[Total_Amount]]=0,0,Combined[[#This Row],[Profit]]/Combined[[#This Row],[Total_Amount]])</f>
        <v>0.41750410376113328</v>
      </c>
    </row>
    <row r="216" spans="1:34">
      <c r="A216" s="43" t="s">
        <v>2040</v>
      </c>
      <c r="B216" s="46">
        <v>45943</v>
      </c>
      <c r="C216" s="43">
        <f t="shared" si="3"/>
        <v>2025</v>
      </c>
      <c r="D216" s="43" t="str">
        <f>TEXT(Combined[[#This Row],[Order_Date]],"MMM")</f>
        <v>Oct</v>
      </c>
      <c r="E216" s="43" t="s">
        <v>651</v>
      </c>
      <c r="F216" s="43" t="s">
        <v>1644</v>
      </c>
      <c r="G216" s="43" t="s">
        <v>1804</v>
      </c>
      <c r="H216" s="43">
        <v>1</v>
      </c>
      <c r="I216" s="43">
        <v>775.84</v>
      </c>
      <c r="J216" s="45">
        <v>0.26</v>
      </c>
      <c r="K216" s="43" t="s">
        <v>1824</v>
      </c>
      <c r="L216" s="43">
        <v>574.12160000000006</v>
      </c>
      <c r="M216" s="43" t="str">
        <f>VLOOKUP(Combined[[#This Row],[Customer_ID]],Customer[],2,FALSE)</f>
        <v>Carmen Price</v>
      </c>
      <c r="N216" s="43">
        <f>VLOOKUP(Combined[[#This Row],[Customer_ID]],Customer[],3,FALSE)</f>
        <v>46</v>
      </c>
      <c r="O216" s="43" t="str">
        <f>VLOOKUP(Combined[[#This Row],[Customer_ID]],Customer[],4,FALSE)</f>
        <v>Male</v>
      </c>
      <c r="P216" s="43" t="str">
        <f>VLOOKUP(Combined[[#This Row],[Customer_ID]],Customer[],5,FALSE)</f>
        <v>North Briannamouth</v>
      </c>
      <c r="Q216" s="43" t="str">
        <f>VLOOKUP(Combined[[#This Row],[Customer_ID]],Customer[],6,FALSE)</f>
        <v>Tennessee</v>
      </c>
      <c r="R216" s="43" t="str">
        <f>VLOOKUP(Combined[[#This Row],[Customer_ID]],Customer[],8,FALSE)</f>
        <v>Bronze</v>
      </c>
      <c r="S216" s="43" t="str">
        <f>VLOOKUP(Combined[[#This Row],[Product_ID]],Product[],2,FALSE)</f>
        <v>Car Dashboard Phone Holder</v>
      </c>
      <c r="T216" s="43" t="str">
        <f>VLOOKUP(Combined[[#This Row],[Product_ID]],Product[],3,FALSE)</f>
        <v>Electronics</v>
      </c>
      <c r="U216" s="43" t="str">
        <f>VLOOKUP(Combined[[#This Row],[Product_ID]],Product[],4,FALSE)</f>
        <v>Accessories</v>
      </c>
      <c r="V216" s="43" t="str">
        <f>VLOOKUP(Combined[[#This Row],[Product_ID]],Product[],5,FALSE)</f>
        <v>Byrd, Stewart and Valdez</v>
      </c>
      <c r="W216" s="43">
        <f>VLOOKUP(Combined[[#This Row],[Product_ID]],Product[],6,FALSE)</f>
        <v>177.98</v>
      </c>
      <c r="X216" s="43">
        <f>VLOOKUP(Combined[[#This Row],[Product_ID]],Product[],7,FALSE)</f>
        <v>103</v>
      </c>
      <c r="Y216" s="43" t="str">
        <f>_xlfn.XLOOKUP(Combined[[#This Row],[Store_ID]],Store[Store_ID],Store[Store_Name])</f>
        <v>Frederick-Wright</v>
      </c>
      <c r="Z216" s="43" t="str">
        <f>_xlfn.XLOOKUP(Combined[[#This Row],[Store_ID]],Store[Store_ID],Store[Region])</f>
        <v>West</v>
      </c>
      <c r="AA216" s="43" t="str">
        <f>_xlfn.XLOOKUP(Combined[[#This Row],[Store_ID]],Store[Store_ID],Store[City])</f>
        <v>New Jimmymouth</v>
      </c>
      <c r="AB216" s="43" t="str">
        <f>_xlfn.XLOOKUP(Combined[[#This Row],[Store_ID]],Store[Store_ID],Store[Store_Type])</f>
        <v>Flagship</v>
      </c>
      <c r="AC216" s="43">
        <f>Combined[[#This Row],[Quantity]]*Combined[[#This Row],[Unit_Price]]</f>
        <v>775.84</v>
      </c>
      <c r="AD216" s="43">
        <f>Combined[[#This Row],[Gross_Sales]]*Combined[[#This Row],[Discount]]</f>
        <v>201.7184</v>
      </c>
      <c r="AE216" s="43">
        <f>Combined[[#This Row],[Quantity]]*Combined[[#This Row],[cost]]</f>
        <v>177.98</v>
      </c>
      <c r="AF216" s="43">
        <f>Combined[[#This Row],[Total_Amount]]-Combined[[#This Row],[Total_Cost]]</f>
        <v>396.14160000000004</v>
      </c>
      <c r="AG216" s="43" t="str">
        <f>IF(Combined[[#This Row],[Age]]&lt;=25,"18-25",IF(Combined[[#This Row],[Age]]&lt;=35,"26-35",IF(Combined[[#This Row],[Age]]&lt;=45,"36-45",IF(Combined[[#This Row],[Age]]&lt;=55,"46-55","56-64"))))</f>
        <v>46-55</v>
      </c>
      <c r="AH216" s="43">
        <f>IF(Combined[[#This Row],[Total_Amount]]=0,0,Combined[[#This Row],[Profit]]/Combined[[#This Row],[Total_Amount]])</f>
        <v>0.689995986912877</v>
      </c>
    </row>
    <row r="217" spans="1:34">
      <c r="A217" s="43" t="s">
        <v>2041</v>
      </c>
      <c r="B217" s="46">
        <v>45356</v>
      </c>
      <c r="C217" s="43">
        <f t="shared" si="3"/>
        <v>2024</v>
      </c>
      <c r="D217" s="43" t="str">
        <f>TEXT(Combined[[#This Row],[Order_Date]],"MMM")</f>
        <v>Mar</v>
      </c>
      <c r="E217" s="43" t="s">
        <v>1371</v>
      </c>
      <c r="F217" s="43" t="s">
        <v>1576</v>
      </c>
      <c r="G217" s="43" t="s">
        <v>1786</v>
      </c>
      <c r="H217" s="43">
        <v>3</v>
      </c>
      <c r="I217" s="43">
        <v>318.43</v>
      </c>
      <c r="J217" s="45">
        <v>0.05</v>
      </c>
      <c r="K217" s="43" t="s">
        <v>1824</v>
      </c>
      <c r="L217" s="43">
        <v>907.52549999999997</v>
      </c>
      <c r="M217" s="43" t="str">
        <f>VLOOKUP(Combined[[#This Row],[Customer_ID]],Customer[],2,FALSE)</f>
        <v>Adam Castro</v>
      </c>
      <c r="N217" s="43">
        <f>VLOOKUP(Combined[[#This Row],[Customer_ID]],Customer[],3,FALSE)</f>
        <v>51</v>
      </c>
      <c r="O217" s="43" t="str">
        <f>VLOOKUP(Combined[[#This Row],[Customer_ID]],Customer[],4,FALSE)</f>
        <v>Male</v>
      </c>
      <c r="P217" s="43" t="str">
        <f>VLOOKUP(Combined[[#This Row],[Customer_ID]],Customer[],5,FALSE)</f>
        <v>New Donnabury</v>
      </c>
      <c r="Q217" s="43" t="str">
        <f>VLOOKUP(Combined[[#This Row],[Customer_ID]],Customer[],6,FALSE)</f>
        <v>Texas</v>
      </c>
      <c r="R217" s="43" t="str">
        <f>VLOOKUP(Combined[[#This Row],[Customer_ID]],Customer[],8,FALSE)</f>
        <v>Silver</v>
      </c>
      <c r="S217" s="43" t="str">
        <f>VLOOKUP(Combined[[#This Row],[Product_ID]],Product[],2,FALSE)</f>
        <v>Decorative Wall Mirror</v>
      </c>
      <c r="T217" s="43" t="str">
        <f>VLOOKUP(Combined[[#This Row],[Product_ID]],Product[],3,FALSE)</f>
        <v>Home</v>
      </c>
      <c r="U217" s="43" t="str">
        <f>VLOOKUP(Combined[[#This Row],[Product_ID]],Product[],4,FALSE)</f>
        <v>Decor</v>
      </c>
      <c r="V217" s="43" t="str">
        <f>VLOOKUP(Combined[[#This Row],[Product_ID]],Product[],5,FALSE)</f>
        <v>Luna, Anderson and Bowman</v>
      </c>
      <c r="W217" s="43">
        <f>VLOOKUP(Combined[[#This Row],[Product_ID]],Product[],6,FALSE)</f>
        <v>48.01</v>
      </c>
      <c r="X217" s="43">
        <f>VLOOKUP(Combined[[#This Row],[Product_ID]],Product[],7,FALSE)</f>
        <v>439</v>
      </c>
      <c r="Y217" s="43" t="str">
        <f>_xlfn.XLOOKUP(Combined[[#This Row],[Store_ID]],Store[Store_ID],Store[Store_Name])</f>
        <v>Moore, Padilla and Butler</v>
      </c>
      <c r="Z217" s="43" t="str">
        <f>_xlfn.XLOOKUP(Combined[[#This Row],[Store_ID]],Store[Store_ID],Store[Region])</f>
        <v>South</v>
      </c>
      <c r="AA217" s="43" t="str">
        <f>_xlfn.XLOOKUP(Combined[[#This Row],[Store_ID]],Store[Store_ID],Store[City])</f>
        <v>East Johnstad</v>
      </c>
      <c r="AB217" s="43" t="str">
        <f>_xlfn.XLOOKUP(Combined[[#This Row],[Store_ID]],Store[Store_ID],Store[Store_Type])</f>
        <v>Flagship</v>
      </c>
      <c r="AC217" s="43">
        <f>Combined[[#This Row],[Quantity]]*Combined[[#This Row],[Unit_Price]]</f>
        <v>955.29</v>
      </c>
      <c r="AD217" s="43">
        <f>Combined[[#This Row],[Gross_Sales]]*Combined[[#This Row],[Discount]]</f>
        <v>47.764499999999998</v>
      </c>
      <c r="AE217" s="43">
        <f>Combined[[#This Row],[Quantity]]*Combined[[#This Row],[cost]]</f>
        <v>144.03</v>
      </c>
      <c r="AF217" s="43">
        <f>Combined[[#This Row],[Total_Amount]]-Combined[[#This Row],[Total_Cost]]</f>
        <v>763.49549999999999</v>
      </c>
      <c r="AG217" s="43" t="str">
        <f>IF(Combined[[#This Row],[Age]]&lt;=25,"18-25",IF(Combined[[#This Row],[Age]]&lt;=35,"26-35",IF(Combined[[#This Row],[Age]]&lt;=45,"36-45",IF(Combined[[#This Row],[Age]]&lt;=55,"46-55","56-64"))))</f>
        <v>46-55</v>
      </c>
      <c r="AH217" s="43">
        <f>IF(Combined[[#This Row],[Total_Amount]]=0,0,Combined[[#This Row],[Profit]]/Combined[[#This Row],[Total_Amount]])</f>
        <v>0.84129371571377332</v>
      </c>
    </row>
    <row r="218" spans="1:34">
      <c r="A218" s="43" t="s">
        <v>2042</v>
      </c>
      <c r="B218" s="46">
        <v>45854</v>
      </c>
      <c r="C218" s="43">
        <f t="shared" si="3"/>
        <v>2025</v>
      </c>
      <c r="D218" s="43" t="str">
        <f>TEXT(Combined[[#This Row],[Order_Date]],"MMM")</f>
        <v>Jul</v>
      </c>
      <c r="E218" s="43" t="s">
        <v>514</v>
      </c>
      <c r="F218" s="43" t="s">
        <v>1692</v>
      </c>
      <c r="G218" s="43" t="s">
        <v>1782</v>
      </c>
      <c r="H218" s="43">
        <v>3</v>
      </c>
      <c r="I218" s="43">
        <v>141.6</v>
      </c>
      <c r="J218" s="45">
        <v>0.08</v>
      </c>
      <c r="K218" s="43" t="s">
        <v>1829</v>
      </c>
      <c r="L218" s="43">
        <v>390.81599999999997</v>
      </c>
      <c r="M218" s="43" t="str">
        <f>VLOOKUP(Combined[[#This Row],[Customer_ID]],Customer[],2,FALSE)</f>
        <v>Joseph Faulkner</v>
      </c>
      <c r="N218" s="43">
        <f>VLOOKUP(Combined[[#This Row],[Customer_ID]],Customer[],3,FALSE)</f>
        <v>31</v>
      </c>
      <c r="O218" s="43" t="str">
        <f>VLOOKUP(Combined[[#This Row],[Customer_ID]],Customer[],4,FALSE)</f>
        <v>Male</v>
      </c>
      <c r="P218" s="43" t="str">
        <f>VLOOKUP(Combined[[#This Row],[Customer_ID]],Customer[],5,FALSE)</f>
        <v>New Leahfurt</v>
      </c>
      <c r="Q218" s="43" t="str">
        <f>VLOOKUP(Combined[[#This Row],[Customer_ID]],Customer[],6,FALSE)</f>
        <v>North Dakota</v>
      </c>
      <c r="R218" s="43" t="str">
        <f>VLOOKUP(Combined[[#This Row],[Customer_ID]],Customer[],8,FALSE)</f>
        <v>Bronze</v>
      </c>
      <c r="S218" s="43" t="str">
        <f>VLOOKUP(Combined[[#This Row],[Product_ID]],Product[],2,FALSE)</f>
        <v>Professional Jump Rope</v>
      </c>
      <c r="T218" s="43" t="str">
        <f>VLOOKUP(Combined[[#This Row],[Product_ID]],Product[],3,FALSE)</f>
        <v>Sports</v>
      </c>
      <c r="U218" s="43" t="str">
        <f>VLOOKUP(Combined[[#This Row],[Product_ID]],Product[],4,FALSE)</f>
        <v>Fitness</v>
      </c>
      <c r="V218" s="43" t="str">
        <f>VLOOKUP(Combined[[#This Row],[Product_ID]],Product[],5,FALSE)</f>
        <v>Davis PLC</v>
      </c>
      <c r="W218" s="43">
        <f>VLOOKUP(Combined[[#This Row],[Product_ID]],Product[],6,FALSE)</f>
        <v>477.61</v>
      </c>
      <c r="X218" s="43">
        <f>VLOOKUP(Combined[[#This Row],[Product_ID]],Product[],7,FALSE)</f>
        <v>300</v>
      </c>
      <c r="Y218" s="43" t="str">
        <f>_xlfn.XLOOKUP(Combined[[#This Row],[Store_ID]],Store[Store_ID],Store[Store_Name])</f>
        <v>Bean, Jones and Park</v>
      </c>
      <c r="Z218" s="43" t="str">
        <f>_xlfn.XLOOKUP(Combined[[#This Row],[Store_ID]],Store[Store_ID],Store[Region])</f>
        <v>West</v>
      </c>
      <c r="AA218" s="43" t="str">
        <f>_xlfn.XLOOKUP(Combined[[#This Row],[Store_ID]],Store[Store_ID],Store[City])</f>
        <v>Thompsonborough</v>
      </c>
      <c r="AB218" s="43" t="str">
        <f>_xlfn.XLOOKUP(Combined[[#This Row],[Store_ID]],Store[Store_ID],Store[Store_Type])</f>
        <v>Online</v>
      </c>
      <c r="AC218" s="43">
        <f>Combined[[#This Row],[Quantity]]*Combined[[#This Row],[Unit_Price]]</f>
        <v>424.79999999999995</v>
      </c>
      <c r="AD218" s="43">
        <f>Combined[[#This Row],[Gross_Sales]]*Combined[[#This Row],[Discount]]</f>
        <v>33.983999999999995</v>
      </c>
      <c r="AE218" s="43">
        <f>Combined[[#This Row],[Quantity]]*Combined[[#This Row],[cost]]</f>
        <v>1432.83</v>
      </c>
      <c r="AF218" s="43">
        <f>Combined[[#This Row],[Total_Amount]]-Combined[[#This Row],[Total_Cost]]</f>
        <v>-1042.0139999999999</v>
      </c>
      <c r="AG218" s="43" t="str">
        <f>IF(Combined[[#This Row],[Age]]&lt;=25,"18-25",IF(Combined[[#This Row],[Age]]&lt;=35,"26-35",IF(Combined[[#This Row],[Age]]&lt;=45,"36-45",IF(Combined[[#This Row],[Age]]&lt;=55,"46-55","56-64"))))</f>
        <v>26-35</v>
      </c>
      <c r="AH218" s="43">
        <f>IF(Combined[[#This Row],[Total_Amount]]=0,0,Combined[[#This Row],[Profit]]/Combined[[#This Row],[Total_Amount]])</f>
        <v>-2.6662521493490541</v>
      </c>
    </row>
    <row r="219" spans="1:34">
      <c r="A219" s="43" t="s">
        <v>2043</v>
      </c>
      <c r="B219" s="46">
        <v>45219</v>
      </c>
      <c r="C219" s="43">
        <f t="shared" si="3"/>
        <v>2023</v>
      </c>
      <c r="D219" s="43" t="str">
        <f>TEXT(Combined[[#This Row],[Order_Date]],"MMM")</f>
        <v>Oct</v>
      </c>
      <c r="E219" s="43" t="s">
        <v>849</v>
      </c>
      <c r="F219" s="43" t="s">
        <v>1578</v>
      </c>
      <c r="G219" s="43" t="s">
        <v>1813</v>
      </c>
      <c r="H219" s="43">
        <v>1</v>
      </c>
      <c r="I219" s="43">
        <v>332.82</v>
      </c>
      <c r="J219" s="45">
        <v>0.14000000000000001</v>
      </c>
      <c r="K219" s="43" t="s">
        <v>1826</v>
      </c>
      <c r="L219" s="43">
        <v>286.22519999999997</v>
      </c>
      <c r="M219" s="43" t="str">
        <f>VLOOKUP(Combined[[#This Row],[Customer_ID]],Customer[],2,FALSE)</f>
        <v>Cynthia Payne</v>
      </c>
      <c r="N219" s="43">
        <f>VLOOKUP(Combined[[#This Row],[Customer_ID]],Customer[],3,FALSE)</f>
        <v>32</v>
      </c>
      <c r="O219" s="43" t="str">
        <f>VLOOKUP(Combined[[#This Row],[Customer_ID]],Customer[],4,FALSE)</f>
        <v>Female</v>
      </c>
      <c r="P219" s="43" t="str">
        <f>VLOOKUP(Combined[[#This Row],[Customer_ID]],Customer[],5,FALSE)</f>
        <v>South Gina</v>
      </c>
      <c r="Q219" s="43" t="str">
        <f>VLOOKUP(Combined[[#This Row],[Customer_ID]],Customer[],6,FALSE)</f>
        <v>Kentucky</v>
      </c>
      <c r="R219" s="43" t="str">
        <f>VLOOKUP(Combined[[#This Row],[Customer_ID]],Customer[],8,FALSE)</f>
        <v>Bronze</v>
      </c>
      <c r="S219" s="43" t="str">
        <f>VLOOKUP(Combined[[#This Row],[Product_ID]],Product[],2,FALSE)</f>
        <v>4K Home Projector</v>
      </c>
      <c r="T219" s="43" t="str">
        <f>VLOOKUP(Combined[[#This Row],[Product_ID]],Product[],3,FALSE)</f>
        <v>Electronics</v>
      </c>
      <c r="U219" s="43" t="str">
        <f>VLOOKUP(Combined[[#This Row],[Product_ID]],Product[],4,FALSE)</f>
        <v>Appliances</v>
      </c>
      <c r="V219" s="43" t="str">
        <f>VLOOKUP(Combined[[#This Row],[Product_ID]],Product[],5,FALSE)</f>
        <v>Thomas LLC</v>
      </c>
      <c r="W219" s="43">
        <f>VLOOKUP(Combined[[#This Row],[Product_ID]],Product[],6,FALSE)</f>
        <v>465.34</v>
      </c>
      <c r="X219" s="43">
        <f>VLOOKUP(Combined[[#This Row],[Product_ID]],Product[],7,FALSE)</f>
        <v>301</v>
      </c>
      <c r="Y219" s="43" t="str">
        <f>_xlfn.XLOOKUP(Combined[[#This Row],[Store_ID]],Store[Store_ID],Store[Store_Name])</f>
        <v>Mann-Austin</v>
      </c>
      <c r="Z219" s="43" t="str">
        <f>_xlfn.XLOOKUP(Combined[[#This Row],[Store_ID]],Store[Store_ID],Store[Region])</f>
        <v>East</v>
      </c>
      <c r="AA219" s="43" t="str">
        <f>_xlfn.XLOOKUP(Combined[[#This Row],[Store_ID]],Store[Store_ID],Store[City])</f>
        <v>Vasquezborough</v>
      </c>
      <c r="AB219" s="43" t="str">
        <f>_xlfn.XLOOKUP(Combined[[#This Row],[Store_ID]],Store[Store_ID],Store[Store_Type])</f>
        <v>Online</v>
      </c>
      <c r="AC219" s="43">
        <f>Combined[[#This Row],[Quantity]]*Combined[[#This Row],[Unit_Price]]</f>
        <v>332.82</v>
      </c>
      <c r="AD219" s="43">
        <f>Combined[[#This Row],[Gross_Sales]]*Combined[[#This Row],[Discount]]</f>
        <v>46.594800000000006</v>
      </c>
      <c r="AE219" s="43">
        <f>Combined[[#This Row],[Quantity]]*Combined[[#This Row],[cost]]</f>
        <v>465.34</v>
      </c>
      <c r="AF219" s="43">
        <f>Combined[[#This Row],[Total_Amount]]-Combined[[#This Row],[Total_Cost]]</f>
        <v>-179.1148</v>
      </c>
      <c r="AG219" s="43" t="str">
        <f>IF(Combined[[#This Row],[Age]]&lt;=25,"18-25",IF(Combined[[#This Row],[Age]]&lt;=35,"26-35",IF(Combined[[#This Row],[Age]]&lt;=45,"36-45",IF(Combined[[#This Row],[Age]]&lt;=55,"46-55","56-64"))))</f>
        <v>26-35</v>
      </c>
      <c r="AH219" s="43">
        <f>IF(Combined[[#This Row],[Total_Amount]]=0,0,Combined[[#This Row],[Profit]]/Combined[[#This Row],[Total_Amount]])</f>
        <v>-0.62578277524131354</v>
      </c>
    </row>
    <row r="220" spans="1:34">
      <c r="A220" s="43" t="s">
        <v>2044</v>
      </c>
      <c r="B220" s="46">
        <v>45447</v>
      </c>
      <c r="C220" s="43">
        <f t="shared" si="3"/>
        <v>2024</v>
      </c>
      <c r="D220" s="43" t="str">
        <f>TEXT(Combined[[#This Row],[Order_Date]],"MMM")</f>
        <v>Jun</v>
      </c>
      <c r="E220" s="43" t="s">
        <v>788</v>
      </c>
      <c r="F220" s="43" t="s">
        <v>1692</v>
      </c>
      <c r="G220" s="43" t="s">
        <v>1757</v>
      </c>
      <c r="H220" s="43">
        <v>4</v>
      </c>
      <c r="I220" s="43">
        <v>640.97</v>
      </c>
      <c r="J220" s="45">
        <v>0.11</v>
      </c>
      <c r="K220" s="43" t="s">
        <v>1829</v>
      </c>
      <c r="L220" s="43">
        <v>2281.8532</v>
      </c>
      <c r="M220" s="43" t="str">
        <f>VLOOKUP(Combined[[#This Row],[Customer_ID]],Customer[],2,FALSE)</f>
        <v>Mary Russell</v>
      </c>
      <c r="N220" s="43">
        <f>VLOOKUP(Combined[[#This Row],[Customer_ID]],Customer[],3,FALSE)</f>
        <v>58</v>
      </c>
      <c r="O220" s="43" t="str">
        <f>VLOOKUP(Combined[[#This Row],[Customer_ID]],Customer[],4,FALSE)</f>
        <v>Male</v>
      </c>
      <c r="P220" s="43" t="str">
        <f>VLOOKUP(Combined[[#This Row],[Customer_ID]],Customer[],5,FALSE)</f>
        <v>South Regina</v>
      </c>
      <c r="Q220" s="43" t="str">
        <f>VLOOKUP(Combined[[#This Row],[Customer_ID]],Customer[],6,FALSE)</f>
        <v>Arkansas</v>
      </c>
      <c r="R220" s="43" t="str">
        <f>VLOOKUP(Combined[[#This Row],[Customer_ID]],Customer[],8,FALSE)</f>
        <v>Bronze</v>
      </c>
      <c r="S220" s="43" t="str">
        <f>VLOOKUP(Combined[[#This Row],[Product_ID]],Product[],2,FALSE)</f>
        <v>Professional Jump Rope</v>
      </c>
      <c r="T220" s="43" t="str">
        <f>VLOOKUP(Combined[[#This Row],[Product_ID]],Product[],3,FALSE)</f>
        <v>Sports</v>
      </c>
      <c r="U220" s="43" t="str">
        <f>VLOOKUP(Combined[[#This Row],[Product_ID]],Product[],4,FALSE)</f>
        <v>Fitness</v>
      </c>
      <c r="V220" s="43" t="str">
        <f>VLOOKUP(Combined[[#This Row],[Product_ID]],Product[],5,FALSE)</f>
        <v>Davis PLC</v>
      </c>
      <c r="W220" s="43">
        <f>VLOOKUP(Combined[[#This Row],[Product_ID]],Product[],6,FALSE)</f>
        <v>477.61</v>
      </c>
      <c r="X220" s="43">
        <f>VLOOKUP(Combined[[#This Row],[Product_ID]],Product[],7,FALSE)</f>
        <v>300</v>
      </c>
      <c r="Y220" s="43" t="str">
        <f>_xlfn.XLOOKUP(Combined[[#This Row],[Store_ID]],Store[Store_ID],Store[Store_Name])</f>
        <v>Martinez, Adkins and Johnson</v>
      </c>
      <c r="Z220" s="43" t="str">
        <f>_xlfn.XLOOKUP(Combined[[#This Row],[Store_ID]],Store[Store_ID],Store[Region])</f>
        <v>North</v>
      </c>
      <c r="AA220" s="43" t="str">
        <f>_xlfn.XLOOKUP(Combined[[#This Row],[Store_ID]],Store[Store_ID],Store[City])</f>
        <v>Danielmouth</v>
      </c>
      <c r="AB220" s="43" t="str">
        <f>_xlfn.XLOOKUP(Combined[[#This Row],[Store_ID]],Store[Store_ID],Store[Store_Type])</f>
        <v>Flagship</v>
      </c>
      <c r="AC220" s="43">
        <f>Combined[[#This Row],[Quantity]]*Combined[[#This Row],[Unit_Price]]</f>
        <v>2563.88</v>
      </c>
      <c r="AD220" s="43">
        <f>Combined[[#This Row],[Gross_Sales]]*Combined[[#This Row],[Discount]]</f>
        <v>282.02680000000004</v>
      </c>
      <c r="AE220" s="43">
        <f>Combined[[#This Row],[Quantity]]*Combined[[#This Row],[cost]]</f>
        <v>1910.44</v>
      </c>
      <c r="AF220" s="43">
        <f>Combined[[#This Row],[Total_Amount]]-Combined[[#This Row],[Total_Cost]]</f>
        <v>371.41319999999996</v>
      </c>
      <c r="AG220" s="43" t="str">
        <f>IF(Combined[[#This Row],[Age]]&lt;=25,"18-25",IF(Combined[[#This Row],[Age]]&lt;=35,"26-35",IF(Combined[[#This Row],[Age]]&lt;=45,"36-45",IF(Combined[[#This Row],[Age]]&lt;=55,"46-55","56-64"))))</f>
        <v>56-64</v>
      </c>
      <c r="AH220" s="43">
        <f>IF(Combined[[#This Row],[Total_Amount]]=0,0,Combined[[#This Row],[Profit]]/Combined[[#This Row],[Total_Amount]])</f>
        <v>0.16276822715852182</v>
      </c>
    </row>
    <row r="221" spans="1:34">
      <c r="A221" s="43" t="s">
        <v>2045</v>
      </c>
      <c r="B221" s="46">
        <v>45225</v>
      </c>
      <c r="C221" s="43">
        <f t="shared" si="3"/>
        <v>2023</v>
      </c>
      <c r="D221" s="43" t="str">
        <f>TEXT(Combined[[#This Row],[Order_Date]],"MMM")</f>
        <v>Oct</v>
      </c>
      <c r="E221" s="43" t="s">
        <v>663</v>
      </c>
      <c r="F221" s="43" t="s">
        <v>1728</v>
      </c>
      <c r="G221" s="43" t="s">
        <v>1801</v>
      </c>
      <c r="H221" s="43">
        <v>4</v>
      </c>
      <c r="I221" s="43">
        <v>75.37</v>
      </c>
      <c r="J221" s="45">
        <v>0.02</v>
      </c>
      <c r="K221" s="43" t="s">
        <v>1829</v>
      </c>
      <c r="L221" s="43">
        <v>295.4504</v>
      </c>
      <c r="M221" s="43" t="str">
        <f>VLOOKUP(Combined[[#This Row],[Customer_ID]],Customer[],2,FALSE)</f>
        <v>Sarah Brady</v>
      </c>
      <c r="N221" s="43">
        <f>VLOOKUP(Combined[[#This Row],[Customer_ID]],Customer[],3,FALSE)</f>
        <v>47</v>
      </c>
      <c r="O221" s="43" t="str">
        <f>VLOOKUP(Combined[[#This Row],[Customer_ID]],Customer[],4,FALSE)</f>
        <v>Male</v>
      </c>
      <c r="P221" s="43" t="str">
        <f>VLOOKUP(Combined[[#This Row],[Customer_ID]],Customer[],5,FALSE)</f>
        <v>Johnsonland</v>
      </c>
      <c r="Q221" s="43" t="str">
        <f>VLOOKUP(Combined[[#This Row],[Customer_ID]],Customer[],6,FALSE)</f>
        <v>Iowa</v>
      </c>
      <c r="R221" s="43" t="str">
        <f>VLOOKUP(Combined[[#This Row],[Customer_ID]],Customer[],8,FALSE)</f>
        <v>Platinum</v>
      </c>
      <c r="S221" s="43" t="str">
        <f>VLOOKUP(Combined[[#This Row],[Product_ID]],Product[],2,FALSE)</f>
        <v>Gaming Mouse Pad XL</v>
      </c>
      <c r="T221" s="43" t="str">
        <f>VLOOKUP(Combined[[#This Row],[Product_ID]],Product[],3,FALSE)</f>
        <v>Electronics</v>
      </c>
      <c r="U221" s="43" t="str">
        <f>VLOOKUP(Combined[[#This Row],[Product_ID]],Product[],4,FALSE)</f>
        <v>Accessories</v>
      </c>
      <c r="V221" s="43" t="str">
        <f>VLOOKUP(Combined[[#This Row],[Product_ID]],Product[],5,FALSE)</f>
        <v>Sharp, Taylor and Rodriguez</v>
      </c>
      <c r="W221" s="43">
        <f>VLOOKUP(Combined[[#This Row],[Product_ID]],Product[],6,FALSE)</f>
        <v>340.14</v>
      </c>
      <c r="X221" s="43">
        <f>VLOOKUP(Combined[[#This Row],[Product_ID]],Product[],7,FALSE)</f>
        <v>361</v>
      </c>
      <c r="Y221" s="43" t="str">
        <f>_xlfn.XLOOKUP(Combined[[#This Row],[Store_ID]],Store[Store_ID],Store[Store_Name])</f>
        <v>Shelton PLC</v>
      </c>
      <c r="Z221" s="43" t="str">
        <f>_xlfn.XLOOKUP(Combined[[#This Row],[Store_ID]],Store[Store_ID],Store[Region])</f>
        <v>North</v>
      </c>
      <c r="AA221" s="43" t="str">
        <f>_xlfn.XLOOKUP(Combined[[#This Row],[Store_ID]],Store[Store_ID],Store[City])</f>
        <v>East Jenniferstad</v>
      </c>
      <c r="AB221" s="43" t="str">
        <f>_xlfn.XLOOKUP(Combined[[#This Row],[Store_ID]],Store[Store_ID],Store[Store_Type])</f>
        <v>Flagship</v>
      </c>
      <c r="AC221" s="43">
        <f>Combined[[#This Row],[Quantity]]*Combined[[#This Row],[Unit_Price]]</f>
        <v>301.48</v>
      </c>
      <c r="AD221" s="43">
        <f>Combined[[#This Row],[Gross_Sales]]*Combined[[#This Row],[Discount]]</f>
        <v>6.0296000000000003</v>
      </c>
      <c r="AE221" s="43">
        <f>Combined[[#This Row],[Quantity]]*Combined[[#This Row],[cost]]</f>
        <v>1360.56</v>
      </c>
      <c r="AF221" s="43">
        <f>Combined[[#This Row],[Total_Amount]]-Combined[[#This Row],[Total_Cost]]</f>
        <v>-1065.1096</v>
      </c>
      <c r="AG221" s="43" t="str">
        <f>IF(Combined[[#This Row],[Age]]&lt;=25,"18-25",IF(Combined[[#This Row],[Age]]&lt;=35,"26-35",IF(Combined[[#This Row],[Age]]&lt;=45,"36-45",IF(Combined[[#This Row],[Age]]&lt;=55,"46-55","56-64"))))</f>
        <v>46-55</v>
      </c>
      <c r="AH221" s="43">
        <f>IF(Combined[[#This Row],[Total_Amount]]=0,0,Combined[[#This Row],[Profit]]/Combined[[#This Row],[Total_Amount]])</f>
        <v>-3.6050369199026302</v>
      </c>
    </row>
    <row r="222" spans="1:34">
      <c r="A222" s="43" t="s">
        <v>2046</v>
      </c>
      <c r="B222" s="46">
        <v>45754</v>
      </c>
      <c r="C222" s="43">
        <f t="shared" si="3"/>
        <v>2025</v>
      </c>
      <c r="D222" s="43" t="str">
        <f>TEXT(Combined[[#This Row],[Order_Date]],"MMM")</f>
        <v>Apr</v>
      </c>
      <c r="E222" s="43" t="s">
        <v>275</v>
      </c>
      <c r="F222" s="43" t="s">
        <v>1580</v>
      </c>
      <c r="G222" s="43" t="s">
        <v>1810</v>
      </c>
      <c r="H222" s="43">
        <v>3</v>
      </c>
      <c r="I222" s="43">
        <v>434.55</v>
      </c>
      <c r="J222" s="45">
        <v>0.08</v>
      </c>
      <c r="K222" s="43" t="s">
        <v>1829</v>
      </c>
      <c r="L222" s="43">
        <v>1199.3579999999999</v>
      </c>
      <c r="M222" s="43" t="str">
        <f>VLOOKUP(Combined[[#This Row],[Customer_ID]],Customer[],2,FALSE)</f>
        <v>Rhonda Morales</v>
      </c>
      <c r="N222" s="43">
        <f>VLOOKUP(Combined[[#This Row],[Customer_ID]],Customer[],3,FALSE)</f>
        <v>61</v>
      </c>
      <c r="O222" s="43" t="str">
        <f>VLOOKUP(Combined[[#This Row],[Customer_ID]],Customer[],4,FALSE)</f>
        <v>Female</v>
      </c>
      <c r="P222" s="43" t="str">
        <f>VLOOKUP(Combined[[#This Row],[Customer_ID]],Customer[],5,FALSE)</f>
        <v>Lake Barryfurt</v>
      </c>
      <c r="Q222" s="43" t="str">
        <f>VLOOKUP(Combined[[#This Row],[Customer_ID]],Customer[],6,FALSE)</f>
        <v>California</v>
      </c>
      <c r="R222" s="43" t="str">
        <f>VLOOKUP(Combined[[#This Row],[Customer_ID]],Customer[],8,FALSE)</f>
        <v>Gold</v>
      </c>
      <c r="S222" s="43" t="str">
        <f>VLOOKUP(Combined[[#This Row],[Product_ID]],Product[],2,FALSE)</f>
        <v>Beard Grooming Kit</v>
      </c>
      <c r="T222" s="43" t="str">
        <f>VLOOKUP(Combined[[#This Row],[Product_ID]],Product[],3,FALSE)</f>
        <v>Beauty</v>
      </c>
      <c r="U222" s="43" t="str">
        <f>VLOOKUP(Combined[[#This Row],[Product_ID]],Product[],4,FALSE)</f>
        <v>Grooming</v>
      </c>
      <c r="V222" s="43" t="str">
        <f>VLOOKUP(Combined[[#This Row],[Product_ID]],Product[],5,FALSE)</f>
        <v>Erickson-Green</v>
      </c>
      <c r="W222" s="43">
        <f>VLOOKUP(Combined[[#This Row],[Product_ID]],Product[],6,FALSE)</f>
        <v>337.42</v>
      </c>
      <c r="X222" s="43">
        <f>VLOOKUP(Combined[[#This Row],[Product_ID]],Product[],7,FALSE)</f>
        <v>256</v>
      </c>
      <c r="Y222" s="43" t="str">
        <f>_xlfn.XLOOKUP(Combined[[#This Row],[Store_ID]],Store[Store_ID],Store[Store_Name])</f>
        <v>Guerrero-Schmitt</v>
      </c>
      <c r="Z222" s="43" t="str">
        <f>_xlfn.XLOOKUP(Combined[[#This Row],[Store_ID]],Store[Store_ID],Store[Region])</f>
        <v>East</v>
      </c>
      <c r="AA222" s="43" t="str">
        <f>_xlfn.XLOOKUP(Combined[[#This Row],[Store_ID]],Store[Store_ID],Store[City])</f>
        <v>East Stevechester</v>
      </c>
      <c r="AB222" s="43" t="str">
        <f>_xlfn.XLOOKUP(Combined[[#This Row],[Store_ID]],Store[Store_ID],Store[Store_Type])</f>
        <v>Flagship</v>
      </c>
      <c r="AC222" s="43">
        <f>Combined[[#This Row],[Quantity]]*Combined[[#This Row],[Unit_Price]]</f>
        <v>1303.6500000000001</v>
      </c>
      <c r="AD222" s="43">
        <f>Combined[[#This Row],[Gross_Sales]]*Combined[[#This Row],[Discount]]</f>
        <v>104.29200000000002</v>
      </c>
      <c r="AE222" s="43">
        <f>Combined[[#This Row],[Quantity]]*Combined[[#This Row],[cost]]</f>
        <v>1012.26</v>
      </c>
      <c r="AF222" s="43">
        <f>Combined[[#This Row],[Total_Amount]]-Combined[[#This Row],[Total_Cost]]</f>
        <v>187.09799999999996</v>
      </c>
      <c r="AG222" s="43" t="str">
        <f>IF(Combined[[#This Row],[Age]]&lt;=25,"18-25",IF(Combined[[#This Row],[Age]]&lt;=35,"26-35",IF(Combined[[#This Row],[Age]]&lt;=45,"36-45",IF(Combined[[#This Row],[Age]]&lt;=55,"46-55","56-64"))))</f>
        <v>56-64</v>
      </c>
      <c r="AH222" s="43">
        <f>IF(Combined[[#This Row],[Total_Amount]]=0,0,Combined[[#This Row],[Profit]]/Combined[[#This Row],[Total_Amount]])</f>
        <v>0.15599845917565894</v>
      </c>
    </row>
    <row r="223" spans="1:34">
      <c r="A223" s="43" t="s">
        <v>2047</v>
      </c>
      <c r="B223" s="46">
        <v>45729</v>
      </c>
      <c r="C223" s="43">
        <f t="shared" si="3"/>
        <v>2025</v>
      </c>
      <c r="D223" s="43" t="str">
        <f>TEXT(Combined[[#This Row],[Order_Date]],"MMM")</f>
        <v>Mar</v>
      </c>
      <c r="E223" s="43" t="s">
        <v>353</v>
      </c>
      <c r="F223" s="43" t="s">
        <v>1600</v>
      </c>
      <c r="G223" s="43" t="s">
        <v>1799</v>
      </c>
      <c r="H223" s="43">
        <v>4</v>
      </c>
      <c r="I223" s="43">
        <v>652.28</v>
      </c>
      <c r="J223" s="45">
        <v>0.15</v>
      </c>
      <c r="K223" s="43" t="s">
        <v>1824</v>
      </c>
      <c r="L223" s="43">
        <v>2217.752</v>
      </c>
      <c r="M223" s="43" t="str">
        <f>VLOOKUP(Combined[[#This Row],[Customer_ID]],Customer[],2,FALSE)</f>
        <v>Sheila Wilson</v>
      </c>
      <c r="N223" s="43">
        <f>VLOOKUP(Combined[[#This Row],[Customer_ID]],Customer[],3,FALSE)</f>
        <v>35</v>
      </c>
      <c r="O223" s="43" t="str">
        <f>VLOOKUP(Combined[[#This Row],[Customer_ID]],Customer[],4,FALSE)</f>
        <v>Male</v>
      </c>
      <c r="P223" s="43" t="str">
        <f>VLOOKUP(Combined[[#This Row],[Customer_ID]],Customer[],5,FALSE)</f>
        <v>South Dustin</v>
      </c>
      <c r="Q223" s="43" t="str">
        <f>VLOOKUP(Combined[[#This Row],[Customer_ID]],Customer[],6,FALSE)</f>
        <v>Tennessee</v>
      </c>
      <c r="R223" s="43" t="str">
        <f>VLOOKUP(Combined[[#This Row],[Customer_ID]],Customer[],8,FALSE)</f>
        <v>Silver</v>
      </c>
      <c r="S223" s="43" t="str">
        <f>VLOOKUP(Combined[[#This Row],[Product_ID]],Product[],2,FALSE)</f>
        <v>Wireless Bluetooth Speaker</v>
      </c>
      <c r="T223" s="43" t="str">
        <f>VLOOKUP(Combined[[#This Row],[Product_ID]],Product[],3,FALSE)</f>
        <v>Electronics</v>
      </c>
      <c r="U223" s="43" t="str">
        <f>VLOOKUP(Combined[[#This Row],[Product_ID]],Product[],4,FALSE)</f>
        <v>Audio</v>
      </c>
      <c r="V223" s="43" t="str">
        <f>VLOOKUP(Combined[[#This Row],[Product_ID]],Product[],5,FALSE)</f>
        <v>Reed-Schmidt</v>
      </c>
      <c r="W223" s="43">
        <f>VLOOKUP(Combined[[#This Row],[Product_ID]],Product[],6,FALSE)</f>
        <v>322.41000000000003</v>
      </c>
      <c r="X223" s="43">
        <f>VLOOKUP(Combined[[#This Row],[Product_ID]],Product[],7,FALSE)</f>
        <v>213</v>
      </c>
      <c r="Y223" s="43" t="str">
        <f>_xlfn.XLOOKUP(Combined[[#This Row],[Store_ID]],Store[Store_ID],Store[Store_Name])</f>
        <v>Mcdonald Inc</v>
      </c>
      <c r="Z223" s="43" t="str">
        <f>_xlfn.XLOOKUP(Combined[[#This Row],[Store_ID]],Store[Store_ID],Store[Region])</f>
        <v>South</v>
      </c>
      <c r="AA223" s="43" t="str">
        <f>_xlfn.XLOOKUP(Combined[[#This Row],[Store_ID]],Store[Store_ID],Store[City])</f>
        <v>Christopherland</v>
      </c>
      <c r="AB223" s="43" t="str">
        <f>_xlfn.XLOOKUP(Combined[[#This Row],[Store_ID]],Store[Store_ID],Store[Store_Type])</f>
        <v>Outlet</v>
      </c>
      <c r="AC223" s="43">
        <f>Combined[[#This Row],[Quantity]]*Combined[[#This Row],[Unit_Price]]</f>
        <v>2609.12</v>
      </c>
      <c r="AD223" s="43">
        <f>Combined[[#This Row],[Gross_Sales]]*Combined[[#This Row],[Discount]]</f>
        <v>391.36799999999999</v>
      </c>
      <c r="AE223" s="43">
        <f>Combined[[#This Row],[Quantity]]*Combined[[#This Row],[cost]]</f>
        <v>1289.6400000000001</v>
      </c>
      <c r="AF223" s="43">
        <f>Combined[[#This Row],[Total_Amount]]-Combined[[#This Row],[Total_Cost]]</f>
        <v>928.11199999999985</v>
      </c>
      <c r="AG223" s="43" t="str">
        <f>IF(Combined[[#This Row],[Age]]&lt;=25,"18-25",IF(Combined[[#This Row],[Age]]&lt;=35,"26-35",IF(Combined[[#This Row],[Age]]&lt;=45,"36-45",IF(Combined[[#This Row],[Age]]&lt;=55,"46-55","56-64"))))</f>
        <v>26-35</v>
      </c>
      <c r="AH223" s="43">
        <f>IF(Combined[[#This Row],[Total_Amount]]=0,0,Combined[[#This Row],[Profit]]/Combined[[#This Row],[Total_Amount]])</f>
        <v>0.41849223898794807</v>
      </c>
    </row>
    <row r="224" spans="1:34">
      <c r="A224" s="43" t="s">
        <v>2048</v>
      </c>
      <c r="B224" s="46">
        <v>45480</v>
      </c>
      <c r="C224" s="43">
        <f t="shared" si="3"/>
        <v>2024</v>
      </c>
      <c r="D224" s="43" t="str">
        <f>TEXT(Combined[[#This Row],[Order_Date]],"MMM")</f>
        <v>Jul</v>
      </c>
      <c r="E224" s="43" t="s">
        <v>857</v>
      </c>
      <c r="F224" s="43" t="s">
        <v>1700</v>
      </c>
      <c r="G224" s="43" t="s">
        <v>1807</v>
      </c>
      <c r="H224" s="43">
        <v>3</v>
      </c>
      <c r="I224" s="43">
        <v>207.8</v>
      </c>
      <c r="J224" s="45">
        <v>0.15</v>
      </c>
      <c r="K224" s="43" t="s">
        <v>1824</v>
      </c>
      <c r="L224" s="43">
        <v>529.8900000000001</v>
      </c>
      <c r="M224" s="43" t="str">
        <f>VLOOKUP(Combined[[#This Row],[Customer_ID]],Customer[],2,FALSE)</f>
        <v>Tyrone Olson</v>
      </c>
      <c r="N224" s="43">
        <f>VLOOKUP(Combined[[#This Row],[Customer_ID]],Customer[],3,FALSE)</f>
        <v>45</v>
      </c>
      <c r="O224" s="43" t="str">
        <f>VLOOKUP(Combined[[#This Row],[Customer_ID]],Customer[],4,FALSE)</f>
        <v>Female</v>
      </c>
      <c r="P224" s="43" t="str">
        <f>VLOOKUP(Combined[[#This Row],[Customer_ID]],Customer[],5,FALSE)</f>
        <v>Emilytown</v>
      </c>
      <c r="Q224" s="43" t="str">
        <f>VLOOKUP(Combined[[#This Row],[Customer_ID]],Customer[],6,FALSE)</f>
        <v>California</v>
      </c>
      <c r="R224" s="43" t="str">
        <f>VLOOKUP(Combined[[#This Row],[Customer_ID]],Customer[],8,FALSE)</f>
        <v>Silver</v>
      </c>
      <c r="S224" s="43" t="str">
        <f>VLOOKUP(Combined[[#This Row],[Product_ID]],Product[],2,FALSE)</f>
        <v>Wireless Mouse</v>
      </c>
      <c r="T224" s="43" t="str">
        <f>VLOOKUP(Combined[[#This Row],[Product_ID]],Product[],3,FALSE)</f>
        <v>Electronics</v>
      </c>
      <c r="U224" s="43" t="str">
        <f>VLOOKUP(Combined[[#This Row],[Product_ID]],Product[],4,FALSE)</f>
        <v>Computer</v>
      </c>
      <c r="V224" s="43" t="str">
        <f>VLOOKUP(Combined[[#This Row],[Product_ID]],Product[],5,FALSE)</f>
        <v>Larson Ltd</v>
      </c>
      <c r="W224" s="43">
        <f>VLOOKUP(Combined[[#This Row],[Product_ID]],Product[],6,FALSE)</f>
        <v>392.89</v>
      </c>
      <c r="X224" s="43">
        <f>VLOOKUP(Combined[[#This Row],[Product_ID]],Product[],7,FALSE)</f>
        <v>320</v>
      </c>
      <c r="Y224" s="43" t="str">
        <f>_xlfn.XLOOKUP(Combined[[#This Row],[Store_ID]],Store[Store_ID],Store[Store_Name])</f>
        <v>Holloway Ltd</v>
      </c>
      <c r="Z224" s="43" t="str">
        <f>_xlfn.XLOOKUP(Combined[[#This Row],[Store_ID]],Store[Store_ID],Store[Region])</f>
        <v>North</v>
      </c>
      <c r="AA224" s="43" t="str">
        <f>_xlfn.XLOOKUP(Combined[[#This Row],[Store_ID]],Store[Store_ID],Store[City])</f>
        <v>Bensonhaven</v>
      </c>
      <c r="AB224" s="43" t="str">
        <f>_xlfn.XLOOKUP(Combined[[#This Row],[Store_ID]],Store[Store_ID],Store[Store_Type])</f>
        <v>Flagship</v>
      </c>
      <c r="AC224" s="43">
        <f>Combined[[#This Row],[Quantity]]*Combined[[#This Row],[Unit_Price]]</f>
        <v>623.40000000000009</v>
      </c>
      <c r="AD224" s="43">
        <f>Combined[[#This Row],[Gross_Sales]]*Combined[[#This Row],[Discount]]</f>
        <v>93.51</v>
      </c>
      <c r="AE224" s="43">
        <f>Combined[[#This Row],[Quantity]]*Combined[[#This Row],[cost]]</f>
        <v>1178.67</v>
      </c>
      <c r="AF224" s="43">
        <f>Combined[[#This Row],[Total_Amount]]-Combined[[#This Row],[Total_Cost]]</f>
        <v>-648.78</v>
      </c>
      <c r="AG224" s="43" t="str">
        <f>IF(Combined[[#This Row],[Age]]&lt;=25,"18-25",IF(Combined[[#This Row],[Age]]&lt;=35,"26-35",IF(Combined[[#This Row],[Age]]&lt;=45,"36-45",IF(Combined[[#This Row],[Age]]&lt;=55,"46-55","56-64"))))</f>
        <v>36-45</v>
      </c>
      <c r="AH224" s="43">
        <f>IF(Combined[[#This Row],[Total_Amount]]=0,0,Combined[[#This Row],[Profit]]/Combined[[#This Row],[Total_Amount]])</f>
        <v>-1.2243673215195603</v>
      </c>
    </row>
    <row r="225" spans="1:34">
      <c r="A225" s="43" t="s">
        <v>2049</v>
      </c>
      <c r="B225" s="46">
        <v>45361</v>
      </c>
      <c r="C225" s="43">
        <f t="shared" si="3"/>
        <v>2024</v>
      </c>
      <c r="D225" s="43" t="str">
        <f>TEXT(Combined[[#This Row],[Order_Date]],"MMM")</f>
        <v>Mar</v>
      </c>
      <c r="E225" s="43" t="s">
        <v>1521</v>
      </c>
      <c r="F225" s="43" t="s">
        <v>1670</v>
      </c>
      <c r="G225" s="43" t="s">
        <v>1801</v>
      </c>
      <c r="H225" s="43">
        <v>4</v>
      </c>
      <c r="I225" s="43">
        <v>385.5</v>
      </c>
      <c r="J225" s="45">
        <v>0.03</v>
      </c>
      <c r="K225" s="43" t="s">
        <v>1826</v>
      </c>
      <c r="L225" s="43">
        <v>1495.74</v>
      </c>
      <c r="M225" s="43" t="str">
        <f>VLOOKUP(Combined[[#This Row],[Customer_ID]],Customer[],2,FALSE)</f>
        <v>James Berger</v>
      </c>
      <c r="N225" s="43">
        <f>VLOOKUP(Combined[[#This Row],[Customer_ID]],Customer[],3,FALSE)</f>
        <v>23</v>
      </c>
      <c r="O225" s="43" t="str">
        <f>VLOOKUP(Combined[[#This Row],[Customer_ID]],Customer[],4,FALSE)</f>
        <v>Female</v>
      </c>
      <c r="P225" s="43" t="str">
        <f>VLOOKUP(Combined[[#This Row],[Customer_ID]],Customer[],5,FALSE)</f>
        <v>Bryanmouth</v>
      </c>
      <c r="Q225" s="43" t="str">
        <f>VLOOKUP(Combined[[#This Row],[Customer_ID]],Customer[],6,FALSE)</f>
        <v>Delaware</v>
      </c>
      <c r="R225" s="43" t="str">
        <f>VLOOKUP(Combined[[#This Row],[Customer_ID]],Customer[],8,FALSE)</f>
        <v>Bronze</v>
      </c>
      <c r="S225" s="43" t="str">
        <f>VLOOKUP(Combined[[#This Row],[Product_ID]],Product[],2,FALSE)</f>
        <v>Tennis Ball 3-Pack</v>
      </c>
      <c r="T225" s="43" t="str">
        <f>VLOOKUP(Combined[[#This Row],[Product_ID]],Product[],3,FALSE)</f>
        <v>Sports</v>
      </c>
      <c r="U225" s="43" t="str">
        <f>VLOOKUP(Combined[[#This Row],[Product_ID]],Product[],4,FALSE)</f>
        <v>Equipment</v>
      </c>
      <c r="V225" s="43" t="str">
        <f>VLOOKUP(Combined[[#This Row],[Product_ID]],Product[],5,FALSE)</f>
        <v>Lopez LLC</v>
      </c>
      <c r="W225" s="43">
        <f>VLOOKUP(Combined[[#This Row],[Product_ID]],Product[],6,FALSE)</f>
        <v>103.45</v>
      </c>
      <c r="X225" s="43">
        <f>VLOOKUP(Combined[[#This Row],[Product_ID]],Product[],7,FALSE)</f>
        <v>465</v>
      </c>
      <c r="Y225" s="43" t="str">
        <f>_xlfn.XLOOKUP(Combined[[#This Row],[Store_ID]],Store[Store_ID],Store[Store_Name])</f>
        <v>Shelton PLC</v>
      </c>
      <c r="Z225" s="43" t="str">
        <f>_xlfn.XLOOKUP(Combined[[#This Row],[Store_ID]],Store[Store_ID],Store[Region])</f>
        <v>North</v>
      </c>
      <c r="AA225" s="43" t="str">
        <f>_xlfn.XLOOKUP(Combined[[#This Row],[Store_ID]],Store[Store_ID],Store[City])</f>
        <v>East Jenniferstad</v>
      </c>
      <c r="AB225" s="43" t="str">
        <f>_xlfn.XLOOKUP(Combined[[#This Row],[Store_ID]],Store[Store_ID],Store[Store_Type])</f>
        <v>Flagship</v>
      </c>
      <c r="AC225" s="43">
        <f>Combined[[#This Row],[Quantity]]*Combined[[#This Row],[Unit_Price]]</f>
        <v>1542</v>
      </c>
      <c r="AD225" s="43">
        <f>Combined[[#This Row],[Gross_Sales]]*Combined[[#This Row],[Discount]]</f>
        <v>46.26</v>
      </c>
      <c r="AE225" s="43">
        <f>Combined[[#This Row],[Quantity]]*Combined[[#This Row],[cost]]</f>
        <v>413.8</v>
      </c>
      <c r="AF225" s="43">
        <f>Combined[[#This Row],[Total_Amount]]-Combined[[#This Row],[Total_Cost]]</f>
        <v>1081.94</v>
      </c>
      <c r="AG225" s="43" t="str">
        <f>IF(Combined[[#This Row],[Age]]&lt;=25,"18-25",IF(Combined[[#This Row],[Age]]&lt;=35,"26-35",IF(Combined[[#This Row],[Age]]&lt;=45,"36-45",IF(Combined[[#This Row],[Age]]&lt;=55,"46-55","56-64"))))</f>
        <v>18-25</v>
      </c>
      <c r="AH225" s="43">
        <f>IF(Combined[[#This Row],[Total_Amount]]=0,0,Combined[[#This Row],[Profit]]/Combined[[#This Row],[Total_Amount]])</f>
        <v>0.72334764063273027</v>
      </c>
    </row>
    <row r="226" spans="1:34">
      <c r="A226" s="43" t="s">
        <v>2050</v>
      </c>
      <c r="B226" s="46">
        <v>45915</v>
      </c>
      <c r="C226" s="43">
        <f t="shared" si="3"/>
        <v>2025</v>
      </c>
      <c r="D226" s="43" t="str">
        <f>TEXT(Combined[[#This Row],[Order_Date]],"MMM")</f>
        <v>Sep</v>
      </c>
      <c r="E226" s="43" t="s">
        <v>344</v>
      </c>
      <c r="F226" s="43" t="s">
        <v>1678</v>
      </c>
      <c r="G226" s="43" t="s">
        <v>1776</v>
      </c>
      <c r="H226" s="43">
        <v>3</v>
      </c>
      <c r="I226" s="43">
        <v>548.19000000000005</v>
      </c>
      <c r="J226" s="45">
        <v>0.12</v>
      </c>
      <c r="K226" s="43" t="s">
        <v>1824</v>
      </c>
      <c r="L226" s="43">
        <v>1447.2216000000001</v>
      </c>
      <c r="M226" s="43" t="str">
        <f>VLOOKUP(Combined[[#This Row],[Customer_ID]],Customer[],2,FALSE)</f>
        <v>Samantha Walker</v>
      </c>
      <c r="N226" s="43">
        <f>VLOOKUP(Combined[[#This Row],[Customer_ID]],Customer[],3,FALSE)</f>
        <v>30</v>
      </c>
      <c r="O226" s="43" t="str">
        <f>VLOOKUP(Combined[[#This Row],[Customer_ID]],Customer[],4,FALSE)</f>
        <v>Female</v>
      </c>
      <c r="P226" s="43" t="str">
        <f>VLOOKUP(Combined[[#This Row],[Customer_ID]],Customer[],5,FALSE)</f>
        <v>Timothyburgh</v>
      </c>
      <c r="Q226" s="43" t="str">
        <f>VLOOKUP(Combined[[#This Row],[Customer_ID]],Customer[],6,FALSE)</f>
        <v>Louisiana</v>
      </c>
      <c r="R226" s="43" t="str">
        <f>VLOOKUP(Combined[[#This Row],[Customer_ID]],Customer[],8,FALSE)</f>
        <v>Platinum</v>
      </c>
      <c r="S226" s="43" t="str">
        <f>VLOOKUP(Combined[[#This Row],[Product_ID]],Product[],2,FALSE)</f>
        <v>Adjustable Dumbbells 20kg</v>
      </c>
      <c r="T226" s="43" t="str">
        <f>VLOOKUP(Combined[[#This Row],[Product_ID]],Product[],3,FALSE)</f>
        <v>Sports</v>
      </c>
      <c r="U226" s="43" t="str">
        <f>VLOOKUP(Combined[[#This Row],[Product_ID]],Product[],4,FALSE)</f>
        <v>Fitness</v>
      </c>
      <c r="V226" s="43" t="str">
        <f>VLOOKUP(Combined[[#This Row],[Product_ID]],Product[],5,FALSE)</f>
        <v>Montgomery, Benton and Miller</v>
      </c>
      <c r="W226" s="43">
        <f>VLOOKUP(Combined[[#This Row],[Product_ID]],Product[],6,FALSE)</f>
        <v>240.63</v>
      </c>
      <c r="X226" s="43">
        <f>VLOOKUP(Combined[[#This Row],[Product_ID]],Product[],7,FALSE)</f>
        <v>423</v>
      </c>
      <c r="Y226" s="43" t="str">
        <f>_xlfn.XLOOKUP(Combined[[#This Row],[Store_ID]],Store[Store_ID],Store[Store_Name])</f>
        <v>Benson-Elliott</v>
      </c>
      <c r="Z226" s="43" t="str">
        <f>_xlfn.XLOOKUP(Combined[[#This Row],[Store_ID]],Store[Store_ID],Store[Region])</f>
        <v>East</v>
      </c>
      <c r="AA226" s="43" t="str">
        <f>_xlfn.XLOOKUP(Combined[[#This Row],[Store_ID]],Store[Store_ID],Store[City])</f>
        <v>Port Josephberg</v>
      </c>
      <c r="AB226" s="43" t="str">
        <f>_xlfn.XLOOKUP(Combined[[#This Row],[Store_ID]],Store[Store_ID],Store[Store_Type])</f>
        <v>Online</v>
      </c>
      <c r="AC226" s="43">
        <f>Combined[[#This Row],[Quantity]]*Combined[[#This Row],[Unit_Price]]</f>
        <v>1644.5700000000002</v>
      </c>
      <c r="AD226" s="43">
        <f>Combined[[#This Row],[Gross_Sales]]*Combined[[#This Row],[Discount]]</f>
        <v>197.34840000000003</v>
      </c>
      <c r="AE226" s="43">
        <f>Combined[[#This Row],[Quantity]]*Combined[[#This Row],[cost]]</f>
        <v>721.89</v>
      </c>
      <c r="AF226" s="43">
        <f>Combined[[#This Row],[Total_Amount]]-Combined[[#This Row],[Total_Cost]]</f>
        <v>725.33160000000009</v>
      </c>
      <c r="AG226" s="43" t="str">
        <f>IF(Combined[[#This Row],[Age]]&lt;=25,"18-25",IF(Combined[[#This Row],[Age]]&lt;=35,"26-35",IF(Combined[[#This Row],[Age]]&lt;=45,"36-45",IF(Combined[[#This Row],[Age]]&lt;=55,"46-55","56-64"))))</f>
        <v>26-35</v>
      </c>
      <c r="AH226" s="43">
        <f>IF(Combined[[#This Row],[Total_Amount]]=0,0,Combined[[#This Row],[Profit]]/Combined[[#This Row],[Total_Amount]])</f>
        <v>0.50118903697954764</v>
      </c>
    </row>
    <row r="227" spans="1:34">
      <c r="A227" s="43" t="s">
        <v>2051</v>
      </c>
      <c r="B227" s="46">
        <v>45607</v>
      </c>
      <c r="C227" s="43">
        <f t="shared" si="3"/>
        <v>2024</v>
      </c>
      <c r="D227" s="43" t="str">
        <f>TEXT(Combined[[#This Row],[Order_Date]],"MMM")</f>
        <v>Nov</v>
      </c>
      <c r="E227" s="43" t="s">
        <v>255</v>
      </c>
      <c r="F227" s="43" t="s">
        <v>1694</v>
      </c>
      <c r="G227" s="43" t="s">
        <v>1786</v>
      </c>
      <c r="H227" s="43">
        <v>3</v>
      </c>
      <c r="I227" s="43">
        <v>927.6</v>
      </c>
      <c r="J227" s="45">
        <v>0.09</v>
      </c>
      <c r="K227" s="43" t="s">
        <v>1824</v>
      </c>
      <c r="L227" s="43">
        <v>2532.348</v>
      </c>
      <c r="M227" s="43" t="str">
        <f>VLOOKUP(Combined[[#This Row],[Customer_ID]],Customer[],2,FALSE)</f>
        <v>Roy Cole</v>
      </c>
      <c r="N227" s="43">
        <f>VLOOKUP(Combined[[#This Row],[Customer_ID]],Customer[],3,FALSE)</f>
        <v>24</v>
      </c>
      <c r="O227" s="43" t="str">
        <f>VLOOKUP(Combined[[#This Row],[Customer_ID]],Customer[],4,FALSE)</f>
        <v>Female</v>
      </c>
      <c r="P227" s="43" t="str">
        <f>VLOOKUP(Combined[[#This Row],[Customer_ID]],Customer[],5,FALSE)</f>
        <v>North Cynthiatown</v>
      </c>
      <c r="Q227" s="43" t="str">
        <f>VLOOKUP(Combined[[#This Row],[Customer_ID]],Customer[],6,FALSE)</f>
        <v>New Jersey</v>
      </c>
      <c r="R227" s="43" t="str">
        <f>VLOOKUP(Combined[[#This Row],[Customer_ID]],Customer[],8,FALSE)</f>
        <v>Platinum</v>
      </c>
      <c r="S227" s="43" t="str">
        <f>VLOOKUP(Combined[[#This Row],[Product_ID]],Product[],2,FALSE)</f>
        <v>Shin Guards – Adult</v>
      </c>
      <c r="T227" s="43" t="str">
        <f>VLOOKUP(Combined[[#This Row],[Product_ID]],Product[],3,FALSE)</f>
        <v>Sports</v>
      </c>
      <c r="U227" s="43" t="str">
        <f>VLOOKUP(Combined[[#This Row],[Product_ID]],Product[],4,FALSE)</f>
        <v>Team Sports</v>
      </c>
      <c r="V227" s="43" t="str">
        <f>VLOOKUP(Combined[[#This Row],[Product_ID]],Product[],5,FALSE)</f>
        <v>French Ltd</v>
      </c>
      <c r="W227" s="43">
        <f>VLOOKUP(Combined[[#This Row],[Product_ID]],Product[],6,FALSE)</f>
        <v>107.06</v>
      </c>
      <c r="X227" s="43">
        <f>VLOOKUP(Combined[[#This Row],[Product_ID]],Product[],7,FALSE)</f>
        <v>359</v>
      </c>
      <c r="Y227" s="43" t="str">
        <f>_xlfn.XLOOKUP(Combined[[#This Row],[Store_ID]],Store[Store_ID],Store[Store_Name])</f>
        <v>Moore, Padilla and Butler</v>
      </c>
      <c r="Z227" s="43" t="str">
        <f>_xlfn.XLOOKUP(Combined[[#This Row],[Store_ID]],Store[Store_ID],Store[Region])</f>
        <v>South</v>
      </c>
      <c r="AA227" s="43" t="str">
        <f>_xlfn.XLOOKUP(Combined[[#This Row],[Store_ID]],Store[Store_ID],Store[City])</f>
        <v>East Johnstad</v>
      </c>
      <c r="AB227" s="43" t="str">
        <f>_xlfn.XLOOKUP(Combined[[#This Row],[Store_ID]],Store[Store_ID],Store[Store_Type])</f>
        <v>Flagship</v>
      </c>
      <c r="AC227" s="43">
        <f>Combined[[#This Row],[Quantity]]*Combined[[#This Row],[Unit_Price]]</f>
        <v>2782.8</v>
      </c>
      <c r="AD227" s="43">
        <f>Combined[[#This Row],[Gross_Sales]]*Combined[[#This Row],[Discount]]</f>
        <v>250.452</v>
      </c>
      <c r="AE227" s="43">
        <f>Combined[[#This Row],[Quantity]]*Combined[[#This Row],[cost]]</f>
        <v>321.18</v>
      </c>
      <c r="AF227" s="43">
        <f>Combined[[#This Row],[Total_Amount]]-Combined[[#This Row],[Total_Cost]]</f>
        <v>2211.1680000000001</v>
      </c>
      <c r="AG227" s="43" t="str">
        <f>IF(Combined[[#This Row],[Age]]&lt;=25,"18-25",IF(Combined[[#This Row],[Age]]&lt;=35,"26-35",IF(Combined[[#This Row],[Age]]&lt;=45,"36-45",IF(Combined[[#This Row],[Age]]&lt;=55,"46-55","56-64"))))</f>
        <v>18-25</v>
      </c>
      <c r="AH227" s="43">
        <f>IF(Combined[[#This Row],[Total_Amount]]=0,0,Combined[[#This Row],[Profit]]/Combined[[#This Row],[Total_Amount]])</f>
        <v>0.87316909050414881</v>
      </c>
    </row>
    <row r="228" spans="1:34">
      <c r="A228" s="43" t="s">
        <v>2052</v>
      </c>
      <c r="B228" s="46">
        <v>45666</v>
      </c>
      <c r="C228" s="43">
        <f t="shared" si="3"/>
        <v>2025</v>
      </c>
      <c r="D228" s="43" t="str">
        <f>TEXT(Combined[[#This Row],[Order_Date]],"MMM")</f>
        <v>Jan</v>
      </c>
      <c r="E228" s="43" t="s">
        <v>849</v>
      </c>
      <c r="F228" s="43" t="s">
        <v>1670</v>
      </c>
      <c r="G228" s="43" t="s">
        <v>1766</v>
      </c>
      <c r="H228" s="43">
        <v>4</v>
      </c>
      <c r="I228" s="43">
        <v>585.04</v>
      </c>
      <c r="J228" s="45">
        <v>0.22</v>
      </c>
      <c r="K228" s="43" t="s">
        <v>1826</v>
      </c>
      <c r="L228" s="43">
        <v>1825.3248000000001</v>
      </c>
      <c r="M228" s="43" t="str">
        <f>VLOOKUP(Combined[[#This Row],[Customer_ID]],Customer[],2,FALSE)</f>
        <v>Cynthia Payne</v>
      </c>
      <c r="N228" s="43">
        <f>VLOOKUP(Combined[[#This Row],[Customer_ID]],Customer[],3,FALSE)</f>
        <v>32</v>
      </c>
      <c r="O228" s="43" t="str">
        <f>VLOOKUP(Combined[[#This Row],[Customer_ID]],Customer[],4,FALSE)</f>
        <v>Female</v>
      </c>
      <c r="P228" s="43" t="str">
        <f>VLOOKUP(Combined[[#This Row],[Customer_ID]],Customer[],5,FALSE)</f>
        <v>South Gina</v>
      </c>
      <c r="Q228" s="43" t="str">
        <f>VLOOKUP(Combined[[#This Row],[Customer_ID]],Customer[],6,FALSE)</f>
        <v>Kentucky</v>
      </c>
      <c r="R228" s="43" t="str">
        <f>VLOOKUP(Combined[[#This Row],[Customer_ID]],Customer[],8,FALSE)</f>
        <v>Bronze</v>
      </c>
      <c r="S228" s="43" t="str">
        <f>VLOOKUP(Combined[[#This Row],[Product_ID]],Product[],2,FALSE)</f>
        <v>Tennis Ball 3-Pack</v>
      </c>
      <c r="T228" s="43" t="str">
        <f>VLOOKUP(Combined[[#This Row],[Product_ID]],Product[],3,FALSE)</f>
        <v>Sports</v>
      </c>
      <c r="U228" s="43" t="str">
        <f>VLOOKUP(Combined[[#This Row],[Product_ID]],Product[],4,FALSE)</f>
        <v>Equipment</v>
      </c>
      <c r="V228" s="43" t="str">
        <f>VLOOKUP(Combined[[#This Row],[Product_ID]],Product[],5,FALSE)</f>
        <v>Lopez LLC</v>
      </c>
      <c r="W228" s="43">
        <f>VLOOKUP(Combined[[#This Row],[Product_ID]],Product[],6,FALSE)</f>
        <v>103.45</v>
      </c>
      <c r="X228" s="43">
        <f>VLOOKUP(Combined[[#This Row],[Product_ID]],Product[],7,FALSE)</f>
        <v>465</v>
      </c>
      <c r="Y228" s="43" t="str">
        <f>_xlfn.XLOOKUP(Combined[[#This Row],[Store_ID]],Store[Store_ID],Store[Store_Name])</f>
        <v>Johnson-Wright</v>
      </c>
      <c r="Z228" s="43" t="str">
        <f>_xlfn.XLOOKUP(Combined[[#This Row],[Store_ID]],Store[Store_ID],Store[Region])</f>
        <v>North</v>
      </c>
      <c r="AA228" s="43" t="str">
        <f>_xlfn.XLOOKUP(Combined[[#This Row],[Store_ID]],Store[Store_ID],Store[City])</f>
        <v>Hoodberg</v>
      </c>
      <c r="AB228" s="43" t="str">
        <f>_xlfn.XLOOKUP(Combined[[#This Row],[Store_ID]],Store[Store_ID],Store[Store_Type])</f>
        <v>Outlet</v>
      </c>
      <c r="AC228" s="43">
        <f>Combined[[#This Row],[Quantity]]*Combined[[#This Row],[Unit_Price]]</f>
        <v>2340.16</v>
      </c>
      <c r="AD228" s="43">
        <f>Combined[[#This Row],[Gross_Sales]]*Combined[[#This Row],[Discount]]</f>
        <v>514.83519999999999</v>
      </c>
      <c r="AE228" s="43">
        <f>Combined[[#This Row],[Quantity]]*Combined[[#This Row],[cost]]</f>
        <v>413.8</v>
      </c>
      <c r="AF228" s="43">
        <f>Combined[[#This Row],[Total_Amount]]-Combined[[#This Row],[Total_Cost]]</f>
        <v>1411.5248000000001</v>
      </c>
      <c r="AG228" s="43" t="str">
        <f>IF(Combined[[#This Row],[Age]]&lt;=25,"18-25",IF(Combined[[#This Row],[Age]]&lt;=35,"26-35",IF(Combined[[#This Row],[Age]]&lt;=45,"36-45",IF(Combined[[#This Row],[Age]]&lt;=55,"46-55","56-64"))))</f>
        <v>26-35</v>
      </c>
      <c r="AH228" s="43">
        <f>IF(Combined[[#This Row],[Total_Amount]]=0,0,Combined[[#This Row],[Profit]]/Combined[[#This Row],[Total_Amount]])</f>
        <v>0.77330062025125612</v>
      </c>
    </row>
    <row r="229" spans="1:34">
      <c r="A229" s="43" t="s">
        <v>2053</v>
      </c>
      <c r="B229" s="46">
        <v>45406</v>
      </c>
      <c r="C229" s="43">
        <f t="shared" si="3"/>
        <v>2024</v>
      </c>
      <c r="D229" s="43" t="str">
        <f>TEXT(Combined[[#This Row],[Order_Date]],"MMM")</f>
        <v>Apr</v>
      </c>
      <c r="E229" s="43" t="s">
        <v>1533</v>
      </c>
      <c r="F229" s="43" t="s">
        <v>1626</v>
      </c>
      <c r="G229" s="43" t="s">
        <v>1761</v>
      </c>
      <c r="H229" s="43">
        <v>2</v>
      </c>
      <c r="I229" s="43">
        <v>999.89</v>
      </c>
      <c r="J229" s="45">
        <v>0.09</v>
      </c>
      <c r="K229" s="43" t="s">
        <v>1824</v>
      </c>
      <c r="L229" s="43">
        <v>1819.7998</v>
      </c>
      <c r="M229" s="43" t="str">
        <f>VLOOKUP(Combined[[#This Row],[Customer_ID]],Customer[],2,FALSE)</f>
        <v>Philip Pennington</v>
      </c>
      <c r="N229" s="43">
        <f>VLOOKUP(Combined[[#This Row],[Customer_ID]],Customer[],3,FALSE)</f>
        <v>27</v>
      </c>
      <c r="O229" s="43" t="str">
        <f>VLOOKUP(Combined[[#This Row],[Customer_ID]],Customer[],4,FALSE)</f>
        <v>Female</v>
      </c>
      <c r="P229" s="43" t="str">
        <f>VLOOKUP(Combined[[#This Row],[Customer_ID]],Customer[],5,FALSE)</f>
        <v>East Valerieview</v>
      </c>
      <c r="Q229" s="43" t="str">
        <f>VLOOKUP(Combined[[#This Row],[Customer_ID]],Customer[],6,FALSE)</f>
        <v>Oregon</v>
      </c>
      <c r="R229" s="43" t="str">
        <f>VLOOKUP(Combined[[#This Row],[Customer_ID]],Customer[],8,FALSE)</f>
        <v>Platinum</v>
      </c>
      <c r="S229" s="43" t="str">
        <f>VLOOKUP(Combined[[#This Row],[Product_ID]],Product[],2,FALSE)</f>
        <v>Portable Power Bank</v>
      </c>
      <c r="T229" s="43" t="str">
        <f>VLOOKUP(Combined[[#This Row],[Product_ID]],Product[],3,FALSE)</f>
        <v>Electronics</v>
      </c>
      <c r="U229" s="43" t="str">
        <f>VLOOKUP(Combined[[#This Row],[Product_ID]],Product[],4,FALSE)</f>
        <v>Mobile</v>
      </c>
      <c r="V229" s="43" t="str">
        <f>VLOOKUP(Combined[[#This Row],[Product_ID]],Product[],5,FALSE)</f>
        <v>Cummings and Sons</v>
      </c>
      <c r="W229" s="43">
        <f>VLOOKUP(Combined[[#This Row],[Product_ID]],Product[],6,FALSE)</f>
        <v>326.06</v>
      </c>
      <c r="X229" s="43">
        <f>VLOOKUP(Combined[[#This Row],[Product_ID]],Product[],7,FALSE)</f>
        <v>301</v>
      </c>
      <c r="Y229" s="43" t="str">
        <f>_xlfn.XLOOKUP(Combined[[#This Row],[Store_ID]],Store[Store_ID],Store[Store_Name])</f>
        <v>Black-Horn</v>
      </c>
      <c r="Z229" s="43" t="str">
        <f>_xlfn.XLOOKUP(Combined[[#This Row],[Store_ID]],Store[Store_ID],Store[Region])</f>
        <v>South</v>
      </c>
      <c r="AA229" s="43" t="str">
        <f>_xlfn.XLOOKUP(Combined[[#This Row],[Store_ID]],Store[Store_ID],Store[City])</f>
        <v>North Nancyview</v>
      </c>
      <c r="AB229" s="43" t="str">
        <f>_xlfn.XLOOKUP(Combined[[#This Row],[Store_ID]],Store[Store_ID],Store[Store_Type])</f>
        <v>Outlet</v>
      </c>
      <c r="AC229" s="43">
        <f>Combined[[#This Row],[Quantity]]*Combined[[#This Row],[Unit_Price]]</f>
        <v>1999.78</v>
      </c>
      <c r="AD229" s="43">
        <f>Combined[[#This Row],[Gross_Sales]]*Combined[[#This Row],[Discount]]</f>
        <v>179.9802</v>
      </c>
      <c r="AE229" s="43">
        <f>Combined[[#This Row],[Quantity]]*Combined[[#This Row],[cost]]</f>
        <v>652.12</v>
      </c>
      <c r="AF229" s="43">
        <f>Combined[[#This Row],[Total_Amount]]-Combined[[#This Row],[Total_Cost]]</f>
        <v>1167.6797999999999</v>
      </c>
      <c r="AG229" s="43" t="str">
        <f>IF(Combined[[#This Row],[Age]]&lt;=25,"18-25",IF(Combined[[#This Row],[Age]]&lt;=35,"26-35",IF(Combined[[#This Row],[Age]]&lt;=45,"36-45",IF(Combined[[#This Row],[Age]]&lt;=55,"46-55","56-64"))))</f>
        <v>26-35</v>
      </c>
      <c r="AH229" s="43">
        <f>IF(Combined[[#This Row],[Total_Amount]]=0,0,Combined[[#This Row],[Profit]]/Combined[[#This Row],[Total_Amount]])</f>
        <v>0.64165288951015376</v>
      </c>
    </row>
    <row r="230" spans="1:34">
      <c r="A230" s="43" t="s">
        <v>2054</v>
      </c>
      <c r="B230" s="46">
        <v>45284</v>
      </c>
      <c r="C230" s="43">
        <f t="shared" si="3"/>
        <v>2023</v>
      </c>
      <c r="D230" s="43" t="str">
        <f>TEXT(Combined[[#This Row],[Order_Date]],"MMM")</f>
        <v>Dec</v>
      </c>
      <c r="E230" s="43" t="s">
        <v>378</v>
      </c>
      <c r="F230" s="43" t="s">
        <v>1698</v>
      </c>
      <c r="G230" s="43" t="s">
        <v>1766</v>
      </c>
      <c r="H230" s="43">
        <v>2</v>
      </c>
      <c r="I230" s="43">
        <v>848.98</v>
      </c>
      <c r="J230" s="45">
        <v>0.04</v>
      </c>
      <c r="K230" s="43" t="s">
        <v>1826</v>
      </c>
      <c r="L230" s="43">
        <v>1630.0416</v>
      </c>
      <c r="M230" s="43" t="str">
        <f>VLOOKUP(Combined[[#This Row],[Customer_ID]],Customer[],2,FALSE)</f>
        <v>Erica Carney</v>
      </c>
      <c r="N230" s="43">
        <f>VLOOKUP(Combined[[#This Row],[Customer_ID]],Customer[],3,FALSE)</f>
        <v>62</v>
      </c>
      <c r="O230" s="43" t="str">
        <f>VLOOKUP(Combined[[#This Row],[Customer_ID]],Customer[],4,FALSE)</f>
        <v>Female</v>
      </c>
      <c r="P230" s="43" t="str">
        <f>VLOOKUP(Combined[[#This Row],[Customer_ID]],Customer[],5,FALSE)</f>
        <v>North Justin</v>
      </c>
      <c r="Q230" s="43" t="str">
        <f>VLOOKUP(Combined[[#This Row],[Customer_ID]],Customer[],6,FALSE)</f>
        <v>North Dakota</v>
      </c>
      <c r="R230" s="43" t="str">
        <f>VLOOKUP(Combined[[#This Row],[Customer_ID]],Customer[],8,FALSE)</f>
        <v>Platinum</v>
      </c>
      <c r="S230" s="43" t="str">
        <f>VLOOKUP(Combined[[#This Row],[Product_ID]],Product[],2,FALSE)</f>
        <v>Women's Ankle Boots</v>
      </c>
      <c r="T230" s="43" t="str">
        <f>VLOOKUP(Combined[[#This Row],[Product_ID]],Product[],3,FALSE)</f>
        <v>Clothing</v>
      </c>
      <c r="U230" s="43" t="str">
        <f>VLOOKUP(Combined[[#This Row],[Product_ID]],Product[],4,FALSE)</f>
        <v>Footwear</v>
      </c>
      <c r="V230" s="43" t="str">
        <f>VLOOKUP(Combined[[#This Row],[Product_ID]],Product[],5,FALSE)</f>
        <v>Poole PLC</v>
      </c>
      <c r="W230" s="43">
        <f>VLOOKUP(Combined[[#This Row],[Product_ID]],Product[],6,FALSE)</f>
        <v>158.13999999999999</v>
      </c>
      <c r="X230" s="43">
        <f>VLOOKUP(Combined[[#This Row],[Product_ID]],Product[],7,FALSE)</f>
        <v>82</v>
      </c>
      <c r="Y230" s="43" t="str">
        <f>_xlfn.XLOOKUP(Combined[[#This Row],[Store_ID]],Store[Store_ID],Store[Store_Name])</f>
        <v>Johnson-Wright</v>
      </c>
      <c r="Z230" s="43" t="str">
        <f>_xlfn.XLOOKUP(Combined[[#This Row],[Store_ID]],Store[Store_ID],Store[Region])</f>
        <v>North</v>
      </c>
      <c r="AA230" s="43" t="str">
        <f>_xlfn.XLOOKUP(Combined[[#This Row],[Store_ID]],Store[Store_ID],Store[City])</f>
        <v>Hoodberg</v>
      </c>
      <c r="AB230" s="43" t="str">
        <f>_xlfn.XLOOKUP(Combined[[#This Row],[Store_ID]],Store[Store_ID],Store[Store_Type])</f>
        <v>Outlet</v>
      </c>
      <c r="AC230" s="43">
        <f>Combined[[#This Row],[Quantity]]*Combined[[#This Row],[Unit_Price]]</f>
        <v>1697.96</v>
      </c>
      <c r="AD230" s="43">
        <f>Combined[[#This Row],[Gross_Sales]]*Combined[[#This Row],[Discount]]</f>
        <v>67.918400000000005</v>
      </c>
      <c r="AE230" s="43">
        <f>Combined[[#This Row],[Quantity]]*Combined[[#This Row],[cost]]</f>
        <v>316.27999999999997</v>
      </c>
      <c r="AF230" s="43">
        <f>Combined[[#This Row],[Total_Amount]]-Combined[[#This Row],[Total_Cost]]</f>
        <v>1313.7616</v>
      </c>
      <c r="AG230" s="43" t="str">
        <f>IF(Combined[[#This Row],[Age]]&lt;=25,"18-25",IF(Combined[[#This Row],[Age]]&lt;=35,"26-35",IF(Combined[[#This Row],[Age]]&lt;=45,"36-45",IF(Combined[[#This Row],[Age]]&lt;=55,"46-55","56-64"))))</f>
        <v>56-64</v>
      </c>
      <c r="AH230" s="43">
        <f>IF(Combined[[#This Row],[Total_Amount]]=0,0,Combined[[#This Row],[Profit]]/Combined[[#This Row],[Total_Amount]])</f>
        <v>0.80596814216275214</v>
      </c>
    </row>
    <row r="231" spans="1:34">
      <c r="A231" s="43" t="s">
        <v>2055</v>
      </c>
      <c r="B231" s="46">
        <v>45348</v>
      </c>
      <c r="C231" s="43">
        <f t="shared" si="3"/>
        <v>2024</v>
      </c>
      <c r="D231" s="43" t="str">
        <f>TEXT(Combined[[#This Row],[Order_Date]],"MMM")</f>
        <v>Feb</v>
      </c>
      <c r="E231" s="43" t="s">
        <v>481</v>
      </c>
      <c r="F231" s="43" t="s">
        <v>1668</v>
      </c>
      <c r="G231" s="43" t="s">
        <v>1799</v>
      </c>
      <c r="H231" s="43">
        <v>3</v>
      </c>
      <c r="I231" s="43">
        <v>769.56</v>
      </c>
      <c r="J231" s="45">
        <v>0.08</v>
      </c>
      <c r="K231" s="43" t="s">
        <v>1824</v>
      </c>
      <c r="L231" s="43">
        <v>2123.9856</v>
      </c>
      <c r="M231" s="43" t="str">
        <f>VLOOKUP(Combined[[#This Row],[Customer_ID]],Customer[],2,FALSE)</f>
        <v>Maria Ramirez</v>
      </c>
      <c r="N231" s="43">
        <f>VLOOKUP(Combined[[#This Row],[Customer_ID]],Customer[],3,FALSE)</f>
        <v>37</v>
      </c>
      <c r="O231" s="43" t="str">
        <f>VLOOKUP(Combined[[#This Row],[Customer_ID]],Customer[],4,FALSE)</f>
        <v>Male</v>
      </c>
      <c r="P231" s="43" t="str">
        <f>VLOOKUP(Combined[[#This Row],[Customer_ID]],Customer[],5,FALSE)</f>
        <v>West Brandon</v>
      </c>
      <c r="Q231" s="43" t="str">
        <f>VLOOKUP(Combined[[#This Row],[Customer_ID]],Customer[],6,FALSE)</f>
        <v>Montana</v>
      </c>
      <c r="R231" s="43" t="str">
        <f>VLOOKUP(Combined[[#This Row],[Customer_ID]],Customer[],8,FALSE)</f>
        <v>Bronze</v>
      </c>
      <c r="S231" s="43" t="str">
        <f>VLOOKUP(Combined[[#This Row],[Product_ID]],Product[],2,FALSE)</f>
        <v>Luxury Perfume Spray</v>
      </c>
      <c r="T231" s="43" t="str">
        <f>VLOOKUP(Combined[[#This Row],[Product_ID]],Product[],3,FALSE)</f>
        <v>Beauty</v>
      </c>
      <c r="U231" s="43" t="str">
        <f>VLOOKUP(Combined[[#This Row],[Product_ID]],Product[],4,FALSE)</f>
        <v>Fragrance</v>
      </c>
      <c r="V231" s="43" t="str">
        <f>VLOOKUP(Combined[[#This Row],[Product_ID]],Product[],5,FALSE)</f>
        <v>Gibson, Green and Lopez</v>
      </c>
      <c r="W231" s="43">
        <f>VLOOKUP(Combined[[#This Row],[Product_ID]],Product[],6,FALSE)</f>
        <v>482.75</v>
      </c>
      <c r="X231" s="43">
        <f>VLOOKUP(Combined[[#This Row],[Product_ID]],Product[],7,FALSE)</f>
        <v>444</v>
      </c>
      <c r="Y231" s="43" t="str">
        <f>_xlfn.XLOOKUP(Combined[[#This Row],[Store_ID]],Store[Store_ID],Store[Store_Name])</f>
        <v>Mcdonald Inc</v>
      </c>
      <c r="Z231" s="43" t="str">
        <f>_xlfn.XLOOKUP(Combined[[#This Row],[Store_ID]],Store[Store_ID],Store[Region])</f>
        <v>South</v>
      </c>
      <c r="AA231" s="43" t="str">
        <f>_xlfn.XLOOKUP(Combined[[#This Row],[Store_ID]],Store[Store_ID],Store[City])</f>
        <v>Christopherland</v>
      </c>
      <c r="AB231" s="43" t="str">
        <f>_xlfn.XLOOKUP(Combined[[#This Row],[Store_ID]],Store[Store_ID],Store[Store_Type])</f>
        <v>Outlet</v>
      </c>
      <c r="AC231" s="43">
        <f>Combined[[#This Row],[Quantity]]*Combined[[#This Row],[Unit_Price]]</f>
        <v>2308.6799999999998</v>
      </c>
      <c r="AD231" s="43">
        <f>Combined[[#This Row],[Gross_Sales]]*Combined[[#This Row],[Discount]]</f>
        <v>184.6944</v>
      </c>
      <c r="AE231" s="43">
        <f>Combined[[#This Row],[Quantity]]*Combined[[#This Row],[cost]]</f>
        <v>1448.25</v>
      </c>
      <c r="AF231" s="43">
        <f>Combined[[#This Row],[Total_Amount]]-Combined[[#This Row],[Total_Cost]]</f>
        <v>675.73559999999998</v>
      </c>
      <c r="AG231" s="43" t="str">
        <f>IF(Combined[[#This Row],[Age]]&lt;=25,"18-25",IF(Combined[[#This Row],[Age]]&lt;=35,"26-35",IF(Combined[[#This Row],[Age]]&lt;=45,"36-45",IF(Combined[[#This Row],[Age]]&lt;=55,"46-55","56-64"))))</f>
        <v>36-45</v>
      </c>
      <c r="AH231" s="43">
        <f>IF(Combined[[#This Row],[Total_Amount]]=0,0,Combined[[#This Row],[Profit]]/Combined[[#This Row],[Total_Amount]])</f>
        <v>0.3181450947690041</v>
      </c>
    </row>
    <row r="232" spans="1:34">
      <c r="A232" s="43" t="s">
        <v>2056</v>
      </c>
      <c r="B232" s="46">
        <v>45676</v>
      </c>
      <c r="C232" s="43">
        <f t="shared" si="3"/>
        <v>2025</v>
      </c>
      <c r="D232" s="43" t="str">
        <f>TEXT(Combined[[#This Row],[Order_Date]],"MMM")</f>
        <v>Jan</v>
      </c>
      <c r="E232" s="43" t="s">
        <v>188</v>
      </c>
      <c r="F232" s="43" t="s">
        <v>1644</v>
      </c>
      <c r="G232" s="43" t="s">
        <v>1797</v>
      </c>
      <c r="H232" s="43">
        <v>3</v>
      </c>
      <c r="I232" s="43">
        <v>449.88</v>
      </c>
      <c r="J232" s="45">
        <v>0.1</v>
      </c>
      <c r="K232" s="43" t="s">
        <v>1826</v>
      </c>
      <c r="L232" s="43">
        <v>1214.6759999999999</v>
      </c>
      <c r="M232" s="43" t="str">
        <f>VLOOKUP(Combined[[#This Row],[Customer_ID]],Customer[],2,FALSE)</f>
        <v>Timothy Weaver</v>
      </c>
      <c r="N232" s="43">
        <f>VLOOKUP(Combined[[#This Row],[Customer_ID]],Customer[],3,FALSE)</f>
        <v>45</v>
      </c>
      <c r="O232" s="43" t="str">
        <f>VLOOKUP(Combined[[#This Row],[Customer_ID]],Customer[],4,FALSE)</f>
        <v>Female</v>
      </c>
      <c r="P232" s="43" t="str">
        <f>VLOOKUP(Combined[[#This Row],[Customer_ID]],Customer[],5,FALSE)</f>
        <v>New Amy</v>
      </c>
      <c r="Q232" s="43" t="str">
        <f>VLOOKUP(Combined[[#This Row],[Customer_ID]],Customer[],6,FALSE)</f>
        <v>Ohio</v>
      </c>
      <c r="R232" s="43" t="str">
        <f>VLOOKUP(Combined[[#This Row],[Customer_ID]],Customer[],8,FALSE)</f>
        <v>Gold</v>
      </c>
      <c r="S232" s="43" t="str">
        <f>VLOOKUP(Combined[[#This Row],[Product_ID]],Product[],2,FALSE)</f>
        <v>Car Dashboard Phone Holder</v>
      </c>
      <c r="T232" s="43" t="str">
        <f>VLOOKUP(Combined[[#This Row],[Product_ID]],Product[],3,FALSE)</f>
        <v>Electronics</v>
      </c>
      <c r="U232" s="43" t="str">
        <f>VLOOKUP(Combined[[#This Row],[Product_ID]],Product[],4,FALSE)</f>
        <v>Accessories</v>
      </c>
      <c r="V232" s="43" t="str">
        <f>VLOOKUP(Combined[[#This Row],[Product_ID]],Product[],5,FALSE)</f>
        <v>Byrd, Stewart and Valdez</v>
      </c>
      <c r="W232" s="43">
        <f>VLOOKUP(Combined[[#This Row],[Product_ID]],Product[],6,FALSE)</f>
        <v>177.98</v>
      </c>
      <c r="X232" s="43">
        <f>VLOOKUP(Combined[[#This Row],[Product_ID]],Product[],7,FALSE)</f>
        <v>103</v>
      </c>
      <c r="Y232" s="43" t="str">
        <f>_xlfn.XLOOKUP(Combined[[#This Row],[Store_ID]],Store[Store_ID],Store[Store_Name])</f>
        <v>Gardner, Humphrey and Contreras</v>
      </c>
      <c r="Z232" s="43" t="str">
        <f>_xlfn.XLOOKUP(Combined[[#This Row],[Store_ID]],Store[Store_ID],Store[Region])</f>
        <v>East</v>
      </c>
      <c r="AA232" s="43" t="str">
        <f>_xlfn.XLOOKUP(Combined[[#This Row],[Store_ID]],Store[Store_ID],Store[City])</f>
        <v>Johnsonville</v>
      </c>
      <c r="AB232" s="43" t="str">
        <f>_xlfn.XLOOKUP(Combined[[#This Row],[Store_ID]],Store[Store_ID],Store[Store_Type])</f>
        <v>Flagship</v>
      </c>
      <c r="AC232" s="43">
        <f>Combined[[#This Row],[Quantity]]*Combined[[#This Row],[Unit_Price]]</f>
        <v>1349.6399999999999</v>
      </c>
      <c r="AD232" s="43">
        <f>Combined[[#This Row],[Gross_Sales]]*Combined[[#This Row],[Discount]]</f>
        <v>134.964</v>
      </c>
      <c r="AE232" s="43">
        <f>Combined[[#This Row],[Quantity]]*Combined[[#This Row],[cost]]</f>
        <v>533.93999999999994</v>
      </c>
      <c r="AF232" s="43">
        <f>Combined[[#This Row],[Total_Amount]]-Combined[[#This Row],[Total_Cost]]</f>
        <v>680.73599999999999</v>
      </c>
      <c r="AG232" s="43" t="str">
        <f>IF(Combined[[#This Row],[Age]]&lt;=25,"18-25",IF(Combined[[#This Row],[Age]]&lt;=35,"26-35",IF(Combined[[#This Row],[Age]]&lt;=45,"36-45",IF(Combined[[#This Row],[Age]]&lt;=55,"46-55","56-64"))))</f>
        <v>36-45</v>
      </c>
      <c r="AH232" s="43">
        <f>IF(Combined[[#This Row],[Total_Amount]]=0,0,Combined[[#This Row],[Profit]]/Combined[[#This Row],[Total_Amount]])</f>
        <v>0.5604259901405807</v>
      </c>
    </row>
    <row r="233" spans="1:34">
      <c r="A233" s="43" t="s">
        <v>2057</v>
      </c>
      <c r="B233" s="46">
        <v>45863</v>
      </c>
      <c r="C233" s="43">
        <f t="shared" si="3"/>
        <v>2025</v>
      </c>
      <c r="D233" s="43" t="str">
        <f>TEXT(Combined[[#This Row],[Order_Date]],"MMM")</f>
        <v>Jul</v>
      </c>
      <c r="E233" s="43" t="s">
        <v>875</v>
      </c>
      <c r="F233" s="43" t="s">
        <v>1686</v>
      </c>
      <c r="G233" s="43" t="s">
        <v>1794</v>
      </c>
      <c r="H233" s="43">
        <v>4</v>
      </c>
      <c r="I233" s="43">
        <v>383.74</v>
      </c>
      <c r="J233" s="45">
        <v>0.01</v>
      </c>
      <c r="K233" s="43" t="s">
        <v>1824</v>
      </c>
      <c r="L233" s="43">
        <v>1519.6104</v>
      </c>
      <c r="M233" s="43" t="str">
        <f>VLOOKUP(Combined[[#This Row],[Customer_ID]],Customer[],2,FALSE)</f>
        <v>Shannon Miller</v>
      </c>
      <c r="N233" s="43">
        <f>VLOOKUP(Combined[[#This Row],[Customer_ID]],Customer[],3,FALSE)</f>
        <v>22</v>
      </c>
      <c r="O233" s="43" t="str">
        <f>VLOOKUP(Combined[[#This Row],[Customer_ID]],Customer[],4,FALSE)</f>
        <v>Male</v>
      </c>
      <c r="P233" s="43" t="str">
        <f>VLOOKUP(Combined[[#This Row],[Customer_ID]],Customer[],5,FALSE)</f>
        <v>North Austinport</v>
      </c>
      <c r="Q233" s="43" t="str">
        <f>VLOOKUP(Combined[[#This Row],[Customer_ID]],Customer[],6,FALSE)</f>
        <v>Kentucky</v>
      </c>
      <c r="R233" s="43" t="str">
        <f>VLOOKUP(Combined[[#This Row],[Customer_ID]],Customer[],8,FALSE)</f>
        <v>Gold</v>
      </c>
      <c r="S233" s="43" t="str">
        <f>VLOOKUP(Combined[[#This Row],[Product_ID]],Product[],2,FALSE)</f>
        <v>Men's Sports Shorts</v>
      </c>
      <c r="T233" s="43" t="str">
        <f>VLOOKUP(Combined[[#This Row],[Product_ID]],Product[],3,FALSE)</f>
        <v>Clothing</v>
      </c>
      <c r="U233" s="43" t="str">
        <f>VLOOKUP(Combined[[#This Row],[Product_ID]],Product[],4,FALSE)</f>
        <v>Bottoms</v>
      </c>
      <c r="V233" s="43" t="str">
        <f>VLOOKUP(Combined[[#This Row],[Product_ID]],Product[],5,FALSE)</f>
        <v>Fitzpatrick Ltd</v>
      </c>
      <c r="W233" s="43">
        <f>VLOOKUP(Combined[[#This Row],[Product_ID]],Product[],6,FALSE)</f>
        <v>218.22</v>
      </c>
      <c r="X233" s="43">
        <f>VLOOKUP(Combined[[#This Row],[Product_ID]],Product[],7,FALSE)</f>
        <v>224</v>
      </c>
      <c r="Y233" s="43" t="str">
        <f>_xlfn.XLOOKUP(Combined[[#This Row],[Store_ID]],Store[Store_ID],Store[Store_Name])</f>
        <v>Thomas, Bridges and Harris</v>
      </c>
      <c r="Z233" s="43" t="str">
        <f>_xlfn.XLOOKUP(Combined[[#This Row],[Store_ID]],Store[Store_ID],Store[Region])</f>
        <v>North</v>
      </c>
      <c r="AA233" s="43" t="str">
        <f>_xlfn.XLOOKUP(Combined[[#This Row],[Store_ID]],Store[Store_ID],Store[City])</f>
        <v>Sabrinatown</v>
      </c>
      <c r="AB233" s="43" t="str">
        <f>_xlfn.XLOOKUP(Combined[[#This Row],[Store_ID]],Store[Store_ID],Store[Store_Type])</f>
        <v>Online</v>
      </c>
      <c r="AC233" s="43">
        <f>Combined[[#This Row],[Quantity]]*Combined[[#This Row],[Unit_Price]]</f>
        <v>1534.96</v>
      </c>
      <c r="AD233" s="43">
        <f>Combined[[#This Row],[Gross_Sales]]*Combined[[#This Row],[Discount]]</f>
        <v>15.349600000000001</v>
      </c>
      <c r="AE233" s="43">
        <f>Combined[[#This Row],[Quantity]]*Combined[[#This Row],[cost]]</f>
        <v>872.88</v>
      </c>
      <c r="AF233" s="43">
        <f>Combined[[#This Row],[Total_Amount]]-Combined[[#This Row],[Total_Cost]]</f>
        <v>646.73040000000003</v>
      </c>
      <c r="AG233" s="43" t="str">
        <f>IF(Combined[[#This Row],[Age]]&lt;=25,"18-25",IF(Combined[[#This Row],[Age]]&lt;=35,"26-35",IF(Combined[[#This Row],[Age]]&lt;=45,"36-45",IF(Combined[[#This Row],[Age]]&lt;=55,"46-55","56-64"))))</f>
        <v>18-25</v>
      </c>
      <c r="AH233" s="43">
        <f>IF(Combined[[#This Row],[Total_Amount]]=0,0,Combined[[#This Row],[Profit]]/Combined[[#This Row],[Total_Amount]])</f>
        <v>0.42558961165309217</v>
      </c>
    </row>
    <row r="234" spans="1:34">
      <c r="A234" s="43" t="s">
        <v>2058</v>
      </c>
      <c r="B234" s="46">
        <v>45409</v>
      </c>
      <c r="C234" s="43">
        <f t="shared" si="3"/>
        <v>2024</v>
      </c>
      <c r="D234" s="43" t="str">
        <f>TEXT(Combined[[#This Row],[Order_Date]],"MMM")</f>
        <v>Apr</v>
      </c>
      <c r="E234" s="43" t="s">
        <v>499</v>
      </c>
      <c r="F234" s="43" t="s">
        <v>1664</v>
      </c>
      <c r="G234" s="43" t="s">
        <v>1789</v>
      </c>
      <c r="H234" s="43">
        <v>4</v>
      </c>
      <c r="I234" s="43">
        <v>794.97</v>
      </c>
      <c r="J234" s="45">
        <v>0.24</v>
      </c>
      <c r="K234" s="43" t="s">
        <v>1826</v>
      </c>
      <c r="L234" s="43">
        <v>2416.7087999999999</v>
      </c>
      <c r="M234" s="43" t="str">
        <f>VLOOKUP(Combined[[#This Row],[Customer_ID]],Customer[],2,FALSE)</f>
        <v>Theresa Campbell</v>
      </c>
      <c r="N234" s="43">
        <f>VLOOKUP(Combined[[#This Row],[Customer_ID]],Customer[],3,FALSE)</f>
        <v>42</v>
      </c>
      <c r="O234" s="43" t="str">
        <f>VLOOKUP(Combined[[#This Row],[Customer_ID]],Customer[],4,FALSE)</f>
        <v>Female</v>
      </c>
      <c r="P234" s="43" t="str">
        <f>VLOOKUP(Combined[[#This Row],[Customer_ID]],Customer[],5,FALSE)</f>
        <v>New Brian</v>
      </c>
      <c r="Q234" s="43" t="str">
        <f>VLOOKUP(Combined[[#This Row],[Customer_ID]],Customer[],6,FALSE)</f>
        <v>Wisconsin</v>
      </c>
      <c r="R234" s="43" t="str">
        <f>VLOOKUP(Combined[[#This Row],[Customer_ID]],Customer[],8,FALSE)</f>
        <v>Bronze</v>
      </c>
      <c r="S234" s="43" t="str">
        <f>VLOOKUP(Combined[[#This Row],[Product_ID]],Product[],2,FALSE)</f>
        <v>Womens Cotton Scarf</v>
      </c>
      <c r="T234" s="43" t="str">
        <f>VLOOKUP(Combined[[#This Row],[Product_ID]],Product[],3,FALSE)</f>
        <v>Clothing</v>
      </c>
      <c r="U234" s="43" t="str">
        <f>VLOOKUP(Combined[[#This Row],[Product_ID]],Product[],4,FALSE)</f>
        <v>Accessories</v>
      </c>
      <c r="V234" s="43" t="str">
        <f>VLOOKUP(Combined[[#This Row],[Product_ID]],Product[],5,FALSE)</f>
        <v>Shepherd-Gould</v>
      </c>
      <c r="W234" s="43">
        <f>VLOOKUP(Combined[[#This Row],[Product_ID]],Product[],6,FALSE)</f>
        <v>113.83</v>
      </c>
      <c r="X234" s="43">
        <f>VLOOKUP(Combined[[#This Row],[Product_ID]],Product[],7,FALSE)</f>
        <v>485</v>
      </c>
      <c r="Y234" s="43" t="str">
        <f>_xlfn.XLOOKUP(Combined[[#This Row],[Store_ID]],Store[Store_ID],Store[Store_Name])</f>
        <v>Hill, Wagner and Ballard</v>
      </c>
      <c r="Z234" s="43" t="str">
        <f>_xlfn.XLOOKUP(Combined[[#This Row],[Store_ID]],Store[Store_ID],Store[Region])</f>
        <v>East</v>
      </c>
      <c r="AA234" s="43" t="str">
        <f>_xlfn.XLOOKUP(Combined[[#This Row],[Store_ID]],Store[Store_ID],Store[City])</f>
        <v>East Davidville</v>
      </c>
      <c r="AB234" s="43" t="str">
        <f>_xlfn.XLOOKUP(Combined[[#This Row],[Store_ID]],Store[Store_ID],Store[Store_Type])</f>
        <v>Online</v>
      </c>
      <c r="AC234" s="43">
        <f>Combined[[#This Row],[Quantity]]*Combined[[#This Row],[Unit_Price]]</f>
        <v>3179.88</v>
      </c>
      <c r="AD234" s="43">
        <f>Combined[[#This Row],[Gross_Sales]]*Combined[[#This Row],[Discount]]</f>
        <v>763.1712</v>
      </c>
      <c r="AE234" s="43">
        <f>Combined[[#This Row],[Quantity]]*Combined[[#This Row],[cost]]</f>
        <v>455.32</v>
      </c>
      <c r="AF234" s="43">
        <f>Combined[[#This Row],[Total_Amount]]-Combined[[#This Row],[Total_Cost]]</f>
        <v>1961.3887999999999</v>
      </c>
      <c r="AG234" s="43" t="str">
        <f>IF(Combined[[#This Row],[Age]]&lt;=25,"18-25",IF(Combined[[#This Row],[Age]]&lt;=35,"26-35",IF(Combined[[#This Row],[Age]]&lt;=45,"36-45",IF(Combined[[#This Row],[Age]]&lt;=55,"46-55","56-64"))))</f>
        <v>36-45</v>
      </c>
      <c r="AH234" s="43">
        <f>IF(Combined[[#This Row],[Total_Amount]]=0,0,Combined[[#This Row],[Profit]]/Combined[[#This Row],[Total_Amount]])</f>
        <v>0.81159500888150038</v>
      </c>
    </row>
    <row r="235" spans="1:34">
      <c r="A235" s="43" t="s">
        <v>2059</v>
      </c>
      <c r="B235" s="46">
        <v>45880</v>
      </c>
      <c r="C235" s="43">
        <f t="shared" si="3"/>
        <v>2025</v>
      </c>
      <c r="D235" s="43" t="str">
        <f>TEXT(Combined[[#This Row],[Order_Date]],"MMM")</f>
        <v>Aug</v>
      </c>
      <c r="E235" s="43" t="s">
        <v>52</v>
      </c>
      <c r="F235" s="43" t="s">
        <v>1706</v>
      </c>
      <c r="G235" s="43" t="s">
        <v>1773</v>
      </c>
      <c r="H235" s="43">
        <v>1</v>
      </c>
      <c r="I235" s="43">
        <v>989.63</v>
      </c>
      <c r="J235" s="45">
        <v>0.05</v>
      </c>
      <c r="K235" s="43" t="s">
        <v>1826</v>
      </c>
      <c r="L235" s="43">
        <v>940.1484999999999</v>
      </c>
      <c r="M235" s="43" t="str">
        <f>VLOOKUP(Combined[[#This Row],[Customer_ID]],Customer[],2,FALSE)</f>
        <v>Dominic Page</v>
      </c>
      <c r="N235" s="43">
        <f>VLOOKUP(Combined[[#This Row],[Customer_ID]],Customer[],3,FALSE)</f>
        <v>53</v>
      </c>
      <c r="O235" s="43" t="str">
        <f>VLOOKUP(Combined[[#This Row],[Customer_ID]],Customer[],4,FALSE)</f>
        <v>Male</v>
      </c>
      <c r="P235" s="43" t="str">
        <f>VLOOKUP(Combined[[#This Row],[Customer_ID]],Customer[],5,FALSE)</f>
        <v>Port Michaelburgh</v>
      </c>
      <c r="Q235" s="43" t="str">
        <f>VLOOKUP(Combined[[#This Row],[Customer_ID]],Customer[],6,FALSE)</f>
        <v>Pennsylvania</v>
      </c>
      <c r="R235" s="43" t="str">
        <f>VLOOKUP(Combined[[#This Row],[Customer_ID]],Customer[],8,FALSE)</f>
        <v>Bronze</v>
      </c>
      <c r="S235" s="43" t="str">
        <f>VLOOKUP(Combined[[#This Row],[Product_ID]],Product[],2,FALSE)</f>
        <v>Decorative Lamp Shade</v>
      </c>
      <c r="T235" s="43" t="str">
        <f>VLOOKUP(Combined[[#This Row],[Product_ID]],Product[],3,FALSE)</f>
        <v>Home</v>
      </c>
      <c r="U235" s="43" t="str">
        <f>VLOOKUP(Combined[[#This Row],[Product_ID]],Product[],4,FALSE)</f>
        <v>Lighting</v>
      </c>
      <c r="V235" s="43" t="str">
        <f>VLOOKUP(Combined[[#This Row],[Product_ID]],Product[],5,FALSE)</f>
        <v>Ramirez-Hanson</v>
      </c>
      <c r="W235" s="43">
        <f>VLOOKUP(Combined[[#This Row],[Product_ID]],Product[],6,FALSE)</f>
        <v>228.53</v>
      </c>
      <c r="X235" s="43">
        <f>VLOOKUP(Combined[[#This Row],[Product_ID]],Product[],7,FALSE)</f>
        <v>469</v>
      </c>
      <c r="Y235" s="43" t="str">
        <f>_xlfn.XLOOKUP(Combined[[#This Row],[Store_ID]],Store[Store_ID],Store[Store_Name])</f>
        <v>Gray Ltd</v>
      </c>
      <c r="Z235" s="43" t="str">
        <f>_xlfn.XLOOKUP(Combined[[#This Row],[Store_ID]],Store[Store_ID],Store[Region])</f>
        <v>North</v>
      </c>
      <c r="AA235" s="43" t="str">
        <f>_xlfn.XLOOKUP(Combined[[#This Row],[Store_ID]],Store[Store_ID],Store[City])</f>
        <v>New Michaelchester</v>
      </c>
      <c r="AB235" s="43" t="str">
        <f>_xlfn.XLOOKUP(Combined[[#This Row],[Store_ID]],Store[Store_ID],Store[Store_Type])</f>
        <v>Outlet</v>
      </c>
      <c r="AC235" s="43">
        <f>Combined[[#This Row],[Quantity]]*Combined[[#This Row],[Unit_Price]]</f>
        <v>989.63</v>
      </c>
      <c r="AD235" s="43">
        <f>Combined[[#This Row],[Gross_Sales]]*Combined[[#This Row],[Discount]]</f>
        <v>49.481500000000004</v>
      </c>
      <c r="AE235" s="43">
        <f>Combined[[#This Row],[Quantity]]*Combined[[#This Row],[cost]]</f>
        <v>228.53</v>
      </c>
      <c r="AF235" s="43">
        <f>Combined[[#This Row],[Total_Amount]]-Combined[[#This Row],[Total_Cost]]</f>
        <v>711.61849999999993</v>
      </c>
      <c r="AG235" s="43" t="str">
        <f>IF(Combined[[#This Row],[Age]]&lt;=25,"18-25",IF(Combined[[#This Row],[Age]]&lt;=35,"26-35",IF(Combined[[#This Row],[Age]]&lt;=45,"36-45",IF(Combined[[#This Row],[Age]]&lt;=55,"46-55","56-64"))))</f>
        <v>46-55</v>
      </c>
      <c r="AH235" s="43">
        <f>IF(Combined[[#This Row],[Total_Amount]]=0,0,Combined[[#This Row],[Profit]]/Combined[[#This Row],[Total_Amount]])</f>
        <v>0.75692137997348297</v>
      </c>
    </row>
    <row r="236" spans="1:34">
      <c r="A236" s="43" t="s">
        <v>2060</v>
      </c>
      <c r="B236" s="46">
        <v>45731</v>
      </c>
      <c r="C236" s="43">
        <f t="shared" si="3"/>
        <v>2025</v>
      </c>
      <c r="D236" s="43" t="str">
        <f>TEXT(Combined[[#This Row],[Order_Date]],"MMM")</f>
        <v>Mar</v>
      </c>
      <c r="E236" s="43" t="s">
        <v>1053</v>
      </c>
      <c r="F236" s="43" t="s">
        <v>1656</v>
      </c>
      <c r="G236" s="43" t="s">
        <v>1752</v>
      </c>
      <c r="H236" s="43">
        <v>1</v>
      </c>
      <c r="I236" s="43">
        <v>447.16</v>
      </c>
      <c r="J236" s="45">
        <v>0.22</v>
      </c>
      <c r="K236" s="43" t="s">
        <v>1829</v>
      </c>
      <c r="L236" s="43">
        <v>348.78480000000002</v>
      </c>
      <c r="M236" s="43" t="str">
        <f>VLOOKUP(Combined[[#This Row],[Customer_ID]],Customer[],2,FALSE)</f>
        <v>Jennifer Woods</v>
      </c>
      <c r="N236" s="43">
        <f>VLOOKUP(Combined[[#This Row],[Customer_ID]],Customer[],3,FALSE)</f>
        <v>37</v>
      </c>
      <c r="O236" s="43" t="str">
        <f>VLOOKUP(Combined[[#This Row],[Customer_ID]],Customer[],4,FALSE)</f>
        <v>Male</v>
      </c>
      <c r="P236" s="43" t="str">
        <f>VLOOKUP(Combined[[#This Row],[Customer_ID]],Customer[],5,FALSE)</f>
        <v>West Brendamouth</v>
      </c>
      <c r="Q236" s="43" t="str">
        <f>VLOOKUP(Combined[[#This Row],[Customer_ID]],Customer[],6,FALSE)</f>
        <v>North Carolina</v>
      </c>
      <c r="R236" s="43" t="str">
        <f>VLOOKUP(Combined[[#This Row],[Customer_ID]],Customer[],8,FALSE)</f>
        <v>Platinum</v>
      </c>
      <c r="S236" s="43" t="str">
        <f>VLOOKUP(Combined[[#This Row],[Product_ID]],Product[],2,FALSE)</f>
        <v>Sports Stopwatch Pro</v>
      </c>
      <c r="T236" s="43" t="str">
        <f>VLOOKUP(Combined[[#This Row],[Product_ID]],Product[],3,FALSE)</f>
        <v>Sports</v>
      </c>
      <c r="U236" s="43" t="str">
        <f>VLOOKUP(Combined[[#This Row],[Product_ID]],Product[],4,FALSE)</f>
        <v>Accessories</v>
      </c>
      <c r="V236" s="43" t="str">
        <f>VLOOKUP(Combined[[#This Row],[Product_ID]],Product[],5,FALSE)</f>
        <v>Thompson-French</v>
      </c>
      <c r="W236" s="43">
        <f>VLOOKUP(Combined[[#This Row],[Product_ID]],Product[],6,FALSE)</f>
        <v>434.84</v>
      </c>
      <c r="X236" s="43">
        <f>VLOOKUP(Combined[[#This Row],[Product_ID]],Product[],7,FALSE)</f>
        <v>185</v>
      </c>
      <c r="Y236" s="43" t="str">
        <f>_xlfn.XLOOKUP(Combined[[#This Row],[Store_ID]],Store[Store_ID],Store[Store_Name])</f>
        <v>Rivera-Warner</v>
      </c>
      <c r="Z236" s="43" t="str">
        <f>_xlfn.XLOOKUP(Combined[[#This Row],[Store_ID]],Store[Store_ID],Store[Region])</f>
        <v>East</v>
      </c>
      <c r="AA236" s="43" t="str">
        <f>_xlfn.XLOOKUP(Combined[[#This Row],[Store_ID]],Store[Store_ID],Store[City])</f>
        <v>Washingtonfurt</v>
      </c>
      <c r="AB236" s="43" t="str">
        <f>_xlfn.XLOOKUP(Combined[[#This Row],[Store_ID]],Store[Store_ID],Store[Store_Type])</f>
        <v>Flagship</v>
      </c>
      <c r="AC236" s="43">
        <f>Combined[[#This Row],[Quantity]]*Combined[[#This Row],[Unit_Price]]</f>
        <v>447.16</v>
      </c>
      <c r="AD236" s="43">
        <f>Combined[[#This Row],[Gross_Sales]]*Combined[[#This Row],[Discount]]</f>
        <v>98.375200000000007</v>
      </c>
      <c r="AE236" s="43">
        <f>Combined[[#This Row],[Quantity]]*Combined[[#This Row],[cost]]</f>
        <v>434.84</v>
      </c>
      <c r="AF236" s="43">
        <f>Combined[[#This Row],[Total_Amount]]-Combined[[#This Row],[Total_Cost]]</f>
        <v>-86.055199999999957</v>
      </c>
      <c r="AG236" s="43" t="str">
        <f>IF(Combined[[#This Row],[Age]]&lt;=25,"18-25",IF(Combined[[#This Row],[Age]]&lt;=35,"26-35",IF(Combined[[#This Row],[Age]]&lt;=45,"36-45",IF(Combined[[#This Row],[Age]]&lt;=55,"46-55","56-64"))))</f>
        <v>36-45</v>
      </c>
      <c r="AH236" s="43">
        <f>IF(Combined[[#This Row],[Total_Amount]]=0,0,Combined[[#This Row],[Profit]]/Combined[[#This Row],[Total_Amount]])</f>
        <v>-0.2467286418444839</v>
      </c>
    </row>
    <row r="237" spans="1:34">
      <c r="A237" s="43" t="s">
        <v>2061</v>
      </c>
      <c r="B237" s="46">
        <v>45671</v>
      </c>
      <c r="C237" s="43">
        <f t="shared" si="3"/>
        <v>2025</v>
      </c>
      <c r="D237" s="43" t="str">
        <f>TEXT(Combined[[#This Row],[Order_Date]],"MMM")</f>
        <v>Jan</v>
      </c>
      <c r="E237" s="43" t="s">
        <v>44</v>
      </c>
      <c r="F237" s="43" t="s">
        <v>1736</v>
      </c>
      <c r="G237" s="43" t="s">
        <v>1776</v>
      </c>
      <c r="H237" s="43">
        <v>1</v>
      </c>
      <c r="I237" s="43">
        <v>946.9</v>
      </c>
      <c r="J237" s="45">
        <v>0.28999999999999998</v>
      </c>
      <c r="K237" s="43" t="s">
        <v>1829</v>
      </c>
      <c r="L237" s="43">
        <v>672.29899999999998</v>
      </c>
      <c r="M237" s="43" t="str">
        <f>VLOOKUP(Combined[[#This Row],[Customer_ID]],Customer[],2,FALSE)</f>
        <v>Melissa Howard</v>
      </c>
      <c r="N237" s="43">
        <f>VLOOKUP(Combined[[#This Row],[Customer_ID]],Customer[],3,FALSE)</f>
        <v>53</v>
      </c>
      <c r="O237" s="43" t="str">
        <f>VLOOKUP(Combined[[#This Row],[Customer_ID]],Customer[],4,FALSE)</f>
        <v>Female</v>
      </c>
      <c r="P237" s="43" t="str">
        <f>VLOOKUP(Combined[[#This Row],[Customer_ID]],Customer[],5,FALSE)</f>
        <v>Maynardton</v>
      </c>
      <c r="Q237" s="43" t="str">
        <f>VLOOKUP(Combined[[#This Row],[Customer_ID]],Customer[],6,FALSE)</f>
        <v>New Hampshire</v>
      </c>
      <c r="R237" s="43" t="str">
        <f>VLOOKUP(Combined[[#This Row],[Customer_ID]],Customer[],8,FALSE)</f>
        <v>Gold</v>
      </c>
      <c r="S237" s="43" t="str">
        <f>VLOOKUP(Combined[[#This Row],[Product_ID]],Product[],2,FALSE)</f>
        <v>Vitamin E Body Lotion</v>
      </c>
      <c r="T237" s="43" t="str">
        <f>VLOOKUP(Combined[[#This Row],[Product_ID]],Product[],3,FALSE)</f>
        <v>Beauty</v>
      </c>
      <c r="U237" s="43" t="str">
        <f>VLOOKUP(Combined[[#This Row],[Product_ID]],Product[],4,FALSE)</f>
        <v>Skincare</v>
      </c>
      <c r="V237" s="43" t="str">
        <f>VLOOKUP(Combined[[#This Row],[Product_ID]],Product[],5,FALSE)</f>
        <v>Hoffman-Williams</v>
      </c>
      <c r="W237" s="43">
        <f>VLOOKUP(Combined[[#This Row],[Product_ID]],Product[],6,FALSE)</f>
        <v>358.47</v>
      </c>
      <c r="X237" s="43">
        <f>VLOOKUP(Combined[[#This Row],[Product_ID]],Product[],7,FALSE)</f>
        <v>213</v>
      </c>
      <c r="Y237" s="43" t="str">
        <f>_xlfn.XLOOKUP(Combined[[#This Row],[Store_ID]],Store[Store_ID],Store[Store_Name])</f>
        <v>Benson-Elliott</v>
      </c>
      <c r="Z237" s="43" t="str">
        <f>_xlfn.XLOOKUP(Combined[[#This Row],[Store_ID]],Store[Store_ID],Store[Region])</f>
        <v>East</v>
      </c>
      <c r="AA237" s="43" t="str">
        <f>_xlfn.XLOOKUP(Combined[[#This Row],[Store_ID]],Store[Store_ID],Store[City])</f>
        <v>Port Josephberg</v>
      </c>
      <c r="AB237" s="43" t="str">
        <f>_xlfn.XLOOKUP(Combined[[#This Row],[Store_ID]],Store[Store_ID],Store[Store_Type])</f>
        <v>Online</v>
      </c>
      <c r="AC237" s="43">
        <f>Combined[[#This Row],[Quantity]]*Combined[[#This Row],[Unit_Price]]</f>
        <v>946.9</v>
      </c>
      <c r="AD237" s="43">
        <f>Combined[[#This Row],[Gross_Sales]]*Combined[[#This Row],[Discount]]</f>
        <v>274.601</v>
      </c>
      <c r="AE237" s="43">
        <f>Combined[[#This Row],[Quantity]]*Combined[[#This Row],[cost]]</f>
        <v>358.47</v>
      </c>
      <c r="AF237" s="43">
        <f>Combined[[#This Row],[Total_Amount]]-Combined[[#This Row],[Total_Cost]]</f>
        <v>313.82899999999995</v>
      </c>
      <c r="AG237" s="43" t="str">
        <f>IF(Combined[[#This Row],[Age]]&lt;=25,"18-25",IF(Combined[[#This Row],[Age]]&lt;=35,"26-35",IF(Combined[[#This Row],[Age]]&lt;=45,"36-45",IF(Combined[[#This Row],[Age]]&lt;=55,"46-55","56-64"))))</f>
        <v>46-55</v>
      </c>
      <c r="AH237" s="43">
        <f>IF(Combined[[#This Row],[Total_Amount]]=0,0,Combined[[#This Row],[Profit]]/Combined[[#This Row],[Total_Amount]])</f>
        <v>0.46679974237653182</v>
      </c>
    </row>
    <row r="238" spans="1:34">
      <c r="A238" s="43" t="s">
        <v>2062</v>
      </c>
      <c r="B238" s="46">
        <v>45809</v>
      </c>
      <c r="C238" s="43">
        <f t="shared" si="3"/>
        <v>2025</v>
      </c>
      <c r="D238" s="43" t="str">
        <f>TEXT(Combined[[#This Row],[Order_Date]],"MMM")</f>
        <v>Jun</v>
      </c>
      <c r="E238" s="43" t="s">
        <v>562</v>
      </c>
      <c r="F238" s="43" t="s">
        <v>1582</v>
      </c>
      <c r="G238" s="43" t="s">
        <v>1752</v>
      </c>
      <c r="H238" s="43">
        <v>4</v>
      </c>
      <c r="I238" s="43">
        <v>469.68</v>
      </c>
      <c r="J238" s="45">
        <v>0.19</v>
      </c>
      <c r="K238" s="43" t="s">
        <v>1824</v>
      </c>
      <c r="L238" s="43">
        <v>1521.7632000000001</v>
      </c>
      <c r="M238" s="43" t="str">
        <f>VLOOKUP(Combined[[#This Row],[Customer_ID]],Customer[],2,FALSE)</f>
        <v>Steve Mclaughlin</v>
      </c>
      <c r="N238" s="43">
        <f>VLOOKUP(Combined[[#This Row],[Customer_ID]],Customer[],3,FALSE)</f>
        <v>64</v>
      </c>
      <c r="O238" s="43" t="str">
        <f>VLOOKUP(Combined[[#This Row],[Customer_ID]],Customer[],4,FALSE)</f>
        <v>Male</v>
      </c>
      <c r="P238" s="43" t="str">
        <f>VLOOKUP(Combined[[#This Row],[Customer_ID]],Customer[],5,FALSE)</f>
        <v>Josephmouth</v>
      </c>
      <c r="Q238" s="43" t="str">
        <f>VLOOKUP(Combined[[#This Row],[Customer_ID]],Customer[],6,FALSE)</f>
        <v>New Hampshire</v>
      </c>
      <c r="R238" s="43" t="str">
        <f>VLOOKUP(Combined[[#This Row],[Customer_ID]],Customer[],8,FALSE)</f>
        <v>Bronze</v>
      </c>
      <c r="S238" s="43" t="str">
        <f>VLOOKUP(Combined[[#This Row],[Product_ID]],Product[],2,FALSE)</f>
        <v>Soccer Training Cone Set</v>
      </c>
      <c r="T238" s="43" t="str">
        <f>VLOOKUP(Combined[[#This Row],[Product_ID]],Product[],3,FALSE)</f>
        <v>Sports</v>
      </c>
      <c r="U238" s="43" t="str">
        <f>VLOOKUP(Combined[[#This Row],[Product_ID]],Product[],4,FALSE)</f>
        <v>Accessories</v>
      </c>
      <c r="V238" s="43" t="str">
        <f>VLOOKUP(Combined[[#This Row],[Product_ID]],Product[],5,FALSE)</f>
        <v>Ford, Murphy and Wilson</v>
      </c>
      <c r="W238" s="43">
        <f>VLOOKUP(Combined[[#This Row],[Product_ID]],Product[],6,FALSE)</f>
        <v>144.53</v>
      </c>
      <c r="X238" s="43">
        <f>VLOOKUP(Combined[[#This Row],[Product_ID]],Product[],7,FALSE)</f>
        <v>367</v>
      </c>
      <c r="Y238" s="43" t="str">
        <f>_xlfn.XLOOKUP(Combined[[#This Row],[Store_ID]],Store[Store_ID],Store[Store_Name])</f>
        <v>Rivera-Warner</v>
      </c>
      <c r="Z238" s="43" t="str">
        <f>_xlfn.XLOOKUP(Combined[[#This Row],[Store_ID]],Store[Store_ID],Store[Region])</f>
        <v>East</v>
      </c>
      <c r="AA238" s="43" t="str">
        <f>_xlfn.XLOOKUP(Combined[[#This Row],[Store_ID]],Store[Store_ID],Store[City])</f>
        <v>Washingtonfurt</v>
      </c>
      <c r="AB238" s="43" t="str">
        <f>_xlfn.XLOOKUP(Combined[[#This Row],[Store_ID]],Store[Store_ID],Store[Store_Type])</f>
        <v>Flagship</v>
      </c>
      <c r="AC238" s="43">
        <f>Combined[[#This Row],[Quantity]]*Combined[[#This Row],[Unit_Price]]</f>
        <v>1878.72</v>
      </c>
      <c r="AD238" s="43">
        <f>Combined[[#This Row],[Gross_Sales]]*Combined[[#This Row],[Discount]]</f>
        <v>356.95679999999999</v>
      </c>
      <c r="AE238" s="43">
        <f>Combined[[#This Row],[Quantity]]*Combined[[#This Row],[cost]]</f>
        <v>578.12</v>
      </c>
      <c r="AF238" s="43">
        <f>Combined[[#This Row],[Total_Amount]]-Combined[[#This Row],[Total_Cost]]</f>
        <v>943.64320000000009</v>
      </c>
      <c r="AG238" s="43" t="str">
        <f>IF(Combined[[#This Row],[Age]]&lt;=25,"18-25",IF(Combined[[#This Row],[Age]]&lt;=35,"26-35",IF(Combined[[#This Row],[Age]]&lt;=45,"36-45",IF(Combined[[#This Row],[Age]]&lt;=55,"46-55","56-64"))))</f>
        <v>56-64</v>
      </c>
      <c r="AH238" s="43">
        <f>IF(Combined[[#This Row],[Total_Amount]]=0,0,Combined[[#This Row],[Profit]]/Combined[[#This Row],[Total_Amount]])</f>
        <v>0.62009858038359711</v>
      </c>
    </row>
    <row r="239" spans="1:34">
      <c r="A239" s="43" t="s">
        <v>2063</v>
      </c>
      <c r="B239" s="46">
        <v>45559</v>
      </c>
      <c r="C239" s="43">
        <f t="shared" si="3"/>
        <v>2024</v>
      </c>
      <c r="D239" s="43" t="str">
        <f>TEXT(Combined[[#This Row],[Order_Date]],"MMM")</f>
        <v>Sep</v>
      </c>
      <c r="E239" s="43" t="s">
        <v>1518</v>
      </c>
      <c r="F239" s="43" t="s">
        <v>1604</v>
      </c>
      <c r="G239" s="43" t="s">
        <v>1807</v>
      </c>
      <c r="H239" s="43">
        <v>4</v>
      </c>
      <c r="I239" s="43">
        <v>320.64</v>
      </c>
      <c r="J239" s="45">
        <v>0.2</v>
      </c>
      <c r="K239" s="43" t="s">
        <v>1829</v>
      </c>
      <c r="L239" s="43">
        <v>1026.048</v>
      </c>
      <c r="M239" s="43" t="str">
        <f>VLOOKUP(Combined[[#This Row],[Customer_ID]],Customer[],2,FALSE)</f>
        <v>Justin Lopez</v>
      </c>
      <c r="N239" s="43">
        <f>VLOOKUP(Combined[[#This Row],[Customer_ID]],Customer[],3,FALSE)</f>
        <v>21</v>
      </c>
      <c r="O239" s="43" t="str">
        <f>VLOOKUP(Combined[[#This Row],[Customer_ID]],Customer[],4,FALSE)</f>
        <v>Male</v>
      </c>
      <c r="P239" s="43" t="str">
        <f>VLOOKUP(Combined[[#This Row],[Customer_ID]],Customer[],5,FALSE)</f>
        <v>Port Cheryl</v>
      </c>
      <c r="Q239" s="43" t="str">
        <f>VLOOKUP(Combined[[#This Row],[Customer_ID]],Customer[],6,FALSE)</f>
        <v>Texas</v>
      </c>
      <c r="R239" s="43" t="str">
        <f>VLOOKUP(Combined[[#This Row],[Customer_ID]],Customer[],8,FALSE)</f>
        <v>Gold</v>
      </c>
      <c r="S239" s="43" t="str">
        <f>VLOOKUP(Combined[[#This Row],[Product_ID]],Product[],2,FALSE)</f>
        <v>Sports Stopwatch Timer</v>
      </c>
      <c r="T239" s="43" t="str">
        <f>VLOOKUP(Combined[[#This Row],[Product_ID]],Product[],3,FALSE)</f>
        <v>Sports</v>
      </c>
      <c r="U239" s="43" t="str">
        <f>VLOOKUP(Combined[[#This Row],[Product_ID]],Product[],4,FALSE)</f>
        <v>Accessories</v>
      </c>
      <c r="V239" s="43" t="str">
        <f>VLOOKUP(Combined[[#This Row],[Product_ID]],Product[],5,FALSE)</f>
        <v>Burns-Hansen</v>
      </c>
      <c r="W239" s="43">
        <f>VLOOKUP(Combined[[#This Row],[Product_ID]],Product[],6,FALSE)</f>
        <v>38.76</v>
      </c>
      <c r="X239" s="43">
        <f>VLOOKUP(Combined[[#This Row],[Product_ID]],Product[],7,FALSE)</f>
        <v>137</v>
      </c>
      <c r="Y239" s="43" t="str">
        <f>_xlfn.XLOOKUP(Combined[[#This Row],[Store_ID]],Store[Store_ID],Store[Store_Name])</f>
        <v>Holloway Ltd</v>
      </c>
      <c r="Z239" s="43" t="str">
        <f>_xlfn.XLOOKUP(Combined[[#This Row],[Store_ID]],Store[Store_ID],Store[Region])</f>
        <v>North</v>
      </c>
      <c r="AA239" s="43" t="str">
        <f>_xlfn.XLOOKUP(Combined[[#This Row],[Store_ID]],Store[Store_ID],Store[City])</f>
        <v>Bensonhaven</v>
      </c>
      <c r="AB239" s="43" t="str">
        <f>_xlfn.XLOOKUP(Combined[[#This Row],[Store_ID]],Store[Store_ID],Store[Store_Type])</f>
        <v>Flagship</v>
      </c>
      <c r="AC239" s="43">
        <f>Combined[[#This Row],[Quantity]]*Combined[[#This Row],[Unit_Price]]</f>
        <v>1282.56</v>
      </c>
      <c r="AD239" s="43">
        <f>Combined[[#This Row],[Gross_Sales]]*Combined[[#This Row],[Discount]]</f>
        <v>256.512</v>
      </c>
      <c r="AE239" s="43">
        <f>Combined[[#This Row],[Quantity]]*Combined[[#This Row],[cost]]</f>
        <v>155.04</v>
      </c>
      <c r="AF239" s="43">
        <f>Combined[[#This Row],[Total_Amount]]-Combined[[#This Row],[Total_Cost]]</f>
        <v>871.00800000000004</v>
      </c>
      <c r="AG239" s="43" t="str">
        <f>IF(Combined[[#This Row],[Age]]&lt;=25,"18-25",IF(Combined[[#This Row],[Age]]&lt;=35,"26-35",IF(Combined[[#This Row],[Age]]&lt;=45,"36-45",IF(Combined[[#This Row],[Age]]&lt;=55,"46-55","56-64"))))</f>
        <v>18-25</v>
      </c>
      <c r="AH239" s="43">
        <f>IF(Combined[[#This Row],[Total_Amount]]=0,0,Combined[[#This Row],[Profit]]/Combined[[#This Row],[Total_Amount]])</f>
        <v>0.84889595808383234</v>
      </c>
    </row>
    <row r="240" spans="1:34">
      <c r="A240" s="43" t="s">
        <v>2064</v>
      </c>
      <c r="B240" s="46">
        <v>45253</v>
      </c>
      <c r="C240" s="43">
        <f t="shared" si="3"/>
        <v>2023</v>
      </c>
      <c r="D240" s="43" t="str">
        <f>TEXT(Combined[[#This Row],[Order_Date]],"MMM")</f>
        <v>Nov</v>
      </c>
      <c r="E240" s="43" t="s">
        <v>461</v>
      </c>
      <c r="F240" s="43" t="s">
        <v>1578</v>
      </c>
      <c r="G240" s="43" t="s">
        <v>1773</v>
      </c>
      <c r="H240" s="43">
        <v>1</v>
      </c>
      <c r="I240" s="43">
        <v>594.44000000000005</v>
      </c>
      <c r="J240" s="45">
        <v>0.21</v>
      </c>
      <c r="K240" s="43" t="s">
        <v>1824</v>
      </c>
      <c r="L240" s="43">
        <v>469.60759999999999</v>
      </c>
      <c r="M240" s="43" t="str">
        <f>VLOOKUP(Combined[[#This Row],[Customer_ID]],Customer[],2,FALSE)</f>
        <v>Matthew Hanna</v>
      </c>
      <c r="N240" s="43">
        <f>VLOOKUP(Combined[[#This Row],[Customer_ID]],Customer[],3,FALSE)</f>
        <v>33</v>
      </c>
      <c r="O240" s="43" t="str">
        <f>VLOOKUP(Combined[[#This Row],[Customer_ID]],Customer[],4,FALSE)</f>
        <v>Female</v>
      </c>
      <c r="P240" s="43" t="str">
        <f>VLOOKUP(Combined[[#This Row],[Customer_ID]],Customer[],5,FALSE)</f>
        <v>Gonzalezbury</v>
      </c>
      <c r="Q240" s="43" t="str">
        <f>VLOOKUP(Combined[[#This Row],[Customer_ID]],Customer[],6,FALSE)</f>
        <v>Michigan</v>
      </c>
      <c r="R240" s="43" t="str">
        <f>VLOOKUP(Combined[[#This Row],[Customer_ID]],Customer[],8,FALSE)</f>
        <v>Platinum</v>
      </c>
      <c r="S240" s="43" t="str">
        <f>VLOOKUP(Combined[[#This Row],[Product_ID]],Product[],2,FALSE)</f>
        <v>4K Home Projector</v>
      </c>
      <c r="T240" s="43" t="str">
        <f>VLOOKUP(Combined[[#This Row],[Product_ID]],Product[],3,FALSE)</f>
        <v>Electronics</v>
      </c>
      <c r="U240" s="43" t="str">
        <f>VLOOKUP(Combined[[#This Row],[Product_ID]],Product[],4,FALSE)</f>
        <v>Appliances</v>
      </c>
      <c r="V240" s="43" t="str">
        <f>VLOOKUP(Combined[[#This Row],[Product_ID]],Product[],5,FALSE)</f>
        <v>Thomas LLC</v>
      </c>
      <c r="W240" s="43">
        <f>VLOOKUP(Combined[[#This Row],[Product_ID]],Product[],6,FALSE)</f>
        <v>465.34</v>
      </c>
      <c r="X240" s="43">
        <f>VLOOKUP(Combined[[#This Row],[Product_ID]],Product[],7,FALSE)</f>
        <v>301</v>
      </c>
      <c r="Y240" s="43" t="str">
        <f>_xlfn.XLOOKUP(Combined[[#This Row],[Store_ID]],Store[Store_ID],Store[Store_Name])</f>
        <v>Gray Ltd</v>
      </c>
      <c r="Z240" s="43" t="str">
        <f>_xlfn.XLOOKUP(Combined[[#This Row],[Store_ID]],Store[Store_ID],Store[Region])</f>
        <v>North</v>
      </c>
      <c r="AA240" s="43" t="str">
        <f>_xlfn.XLOOKUP(Combined[[#This Row],[Store_ID]],Store[Store_ID],Store[City])</f>
        <v>New Michaelchester</v>
      </c>
      <c r="AB240" s="43" t="str">
        <f>_xlfn.XLOOKUP(Combined[[#This Row],[Store_ID]],Store[Store_ID],Store[Store_Type])</f>
        <v>Outlet</v>
      </c>
      <c r="AC240" s="43">
        <f>Combined[[#This Row],[Quantity]]*Combined[[#This Row],[Unit_Price]]</f>
        <v>594.44000000000005</v>
      </c>
      <c r="AD240" s="43">
        <f>Combined[[#This Row],[Gross_Sales]]*Combined[[#This Row],[Discount]]</f>
        <v>124.83240000000001</v>
      </c>
      <c r="AE240" s="43">
        <f>Combined[[#This Row],[Quantity]]*Combined[[#This Row],[cost]]</f>
        <v>465.34</v>
      </c>
      <c r="AF240" s="43">
        <f>Combined[[#This Row],[Total_Amount]]-Combined[[#This Row],[Total_Cost]]</f>
        <v>4.2676000000000158</v>
      </c>
      <c r="AG240" s="43" t="str">
        <f>IF(Combined[[#This Row],[Age]]&lt;=25,"18-25",IF(Combined[[#This Row],[Age]]&lt;=35,"26-35",IF(Combined[[#This Row],[Age]]&lt;=45,"36-45",IF(Combined[[#This Row],[Age]]&lt;=55,"46-55","56-64"))))</f>
        <v>26-35</v>
      </c>
      <c r="AH240" s="43">
        <f>IF(Combined[[#This Row],[Total_Amount]]=0,0,Combined[[#This Row],[Profit]]/Combined[[#This Row],[Total_Amount]])</f>
        <v>9.0875871685211565E-3</v>
      </c>
    </row>
    <row r="241" spans="1:34">
      <c r="A241" s="43" t="s">
        <v>2065</v>
      </c>
      <c r="B241" s="46">
        <v>45861</v>
      </c>
      <c r="C241" s="43">
        <f t="shared" si="3"/>
        <v>2025</v>
      </c>
      <c r="D241" s="43" t="str">
        <f>TEXT(Combined[[#This Row],[Order_Date]],"MMM")</f>
        <v>Jul</v>
      </c>
      <c r="E241" s="43" t="s">
        <v>702</v>
      </c>
      <c r="F241" s="43" t="s">
        <v>1720</v>
      </c>
      <c r="G241" s="43" t="s">
        <v>1782</v>
      </c>
      <c r="H241" s="43">
        <v>3</v>
      </c>
      <c r="I241" s="43">
        <v>91.7</v>
      </c>
      <c r="J241" s="45">
        <v>0.08</v>
      </c>
      <c r="K241" s="43" t="s">
        <v>1829</v>
      </c>
      <c r="L241" s="43">
        <v>253.09200000000001</v>
      </c>
      <c r="M241" s="43" t="str">
        <f>VLOOKUP(Combined[[#This Row],[Customer_ID]],Customer[],2,FALSE)</f>
        <v>Kathryn Garcia</v>
      </c>
      <c r="N241" s="43">
        <f>VLOOKUP(Combined[[#This Row],[Customer_ID]],Customer[],3,FALSE)</f>
        <v>44</v>
      </c>
      <c r="O241" s="43" t="str">
        <f>VLOOKUP(Combined[[#This Row],[Customer_ID]],Customer[],4,FALSE)</f>
        <v>Male</v>
      </c>
      <c r="P241" s="43" t="str">
        <f>VLOOKUP(Combined[[#This Row],[Customer_ID]],Customer[],5,FALSE)</f>
        <v>Morrismouth</v>
      </c>
      <c r="Q241" s="43" t="str">
        <f>VLOOKUP(Combined[[#This Row],[Customer_ID]],Customer[],6,FALSE)</f>
        <v>California</v>
      </c>
      <c r="R241" s="43" t="str">
        <f>VLOOKUP(Combined[[#This Row],[Customer_ID]],Customer[],8,FALSE)</f>
        <v>Platinum</v>
      </c>
      <c r="S241" s="43" t="str">
        <f>VLOOKUP(Combined[[#This Row],[Product_ID]],Product[],2,FALSE)</f>
        <v>Kitchen Cutting Board</v>
      </c>
      <c r="T241" s="43" t="str">
        <f>VLOOKUP(Combined[[#This Row],[Product_ID]],Product[],3,FALSE)</f>
        <v>Home</v>
      </c>
      <c r="U241" s="43" t="str">
        <f>VLOOKUP(Combined[[#This Row],[Product_ID]],Product[],4,FALSE)</f>
        <v>Kitchen</v>
      </c>
      <c r="V241" s="43" t="str">
        <f>VLOOKUP(Combined[[#This Row],[Product_ID]],Product[],5,FALSE)</f>
        <v>Taylor, Dodson and Johnston</v>
      </c>
      <c r="W241" s="43">
        <f>VLOOKUP(Combined[[#This Row],[Product_ID]],Product[],6,FALSE)</f>
        <v>176.07</v>
      </c>
      <c r="X241" s="43">
        <f>VLOOKUP(Combined[[#This Row],[Product_ID]],Product[],7,FALSE)</f>
        <v>82</v>
      </c>
      <c r="Y241" s="43" t="str">
        <f>_xlfn.XLOOKUP(Combined[[#This Row],[Store_ID]],Store[Store_ID],Store[Store_Name])</f>
        <v>Bean, Jones and Park</v>
      </c>
      <c r="Z241" s="43" t="str">
        <f>_xlfn.XLOOKUP(Combined[[#This Row],[Store_ID]],Store[Store_ID],Store[Region])</f>
        <v>West</v>
      </c>
      <c r="AA241" s="43" t="str">
        <f>_xlfn.XLOOKUP(Combined[[#This Row],[Store_ID]],Store[Store_ID],Store[City])</f>
        <v>Thompsonborough</v>
      </c>
      <c r="AB241" s="43" t="str">
        <f>_xlfn.XLOOKUP(Combined[[#This Row],[Store_ID]],Store[Store_ID],Store[Store_Type])</f>
        <v>Online</v>
      </c>
      <c r="AC241" s="43">
        <f>Combined[[#This Row],[Quantity]]*Combined[[#This Row],[Unit_Price]]</f>
        <v>275.10000000000002</v>
      </c>
      <c r="AD241" s="43">
        <f>Combined[[#This Row],[Gross_Sales]]*Combined[[#This Row],[Discount]]</f>
        <v>22.008000000000003</v>
      </c>
      <c r="AE241" s="43">
        <f>Combined[[#This Row],[Quantity]]*Combined[[#This Row],[cost]]</f>
        <v>528.21</v>
      </c>
      <c r="AF241" s="43">
        <f>Combined[[#This Row],[Total_Amount]]-Combined[[#This Row],[Total_Cost]]</f>
        <v>-275.11800000000005</v>
      </c>
      <c r="AG241" s="43" t="str">
        <f>IF(Combined[[#This Row],[Age]]&lt;=25,"18-25",IF(Combined[[#This Row],[Age]]&lt;=35,"26-35",IF(Combined[[#This Row],[Age]]&lt;=45,"36-45",IF(Combined[[#This Row],[Age]]&lt;=55,"46-55","56-64"))))</f>
        <v>36-45</v>
      </c>
      <c r="AH241" s="43">
        <f>IF(Combined[[#This Row],[Total_Amount]]=0,0,Combined[[#This Row],[Profit]]/Combined[[#This Row],[Total_Amount]])</f>
        <v>-1.0870276421222325</v>
      </c>
    </row>
    <row r="242" spans="1:34">
      <c r="A242" s="43" t="s">
        <v>2066</v>
      </c>
      <c r="B242" s="46">
        <v>45917</v>
      </c>
      <c r="C242" s="43">
        <f t="shared" si="3"/>
        <v>2025</v>
      </c>
      <c r="D242" s="43" t="str">
        <f>TEXT(Combined[[#This Row],[Order_Date]],"MMM")</f>
        <v>Sep</v>
      </c>
      <c r="E242" s="43" t="s">
        <v>127</v>
      </c>
      <c r="F242" s="43" t="s">
        <v>1672</v>
      </c>
      <c r="G242" s="43" t="s">
        <v>1794</v>
      </c>
      <c r="H242" s="43">
        <v>3</v>
      </c>
      <c r="I242" s="43">
        <v>741.33</v>
      </c>
      <c r="J242" s="45">
        <v>0.03</v>
      </c>
      <c r="K242" s="43" t="s">
        <v>1824</v>
      </c>
      <c r="L242" s="43">
        <v>2157.2703000000001</v>
      </c>
      <c r="M242" s="43" t="str">
        <f>VLOOKUP(Combined[[#This Row],[Customer_ID]],Customer[],2,FALSE)</f>
        <v>Sarah Vance</v>
      </c>
      <c r="N242" s="43">
        <f>VLOOKUP(Combined[[#This Row],[Customer_ID]],Customer[],3,FALSE)</f>
        <v>41</v>
      </c>
      <c r="O242" s="43" t="str">
        <f>VLOOKUP(Combined[[#This Row],[Customer_ID]],Customer[],4,FALSE)</f>
        <v>Male</v>
      </c>
      <c r="P242" s="43" t="str">
        <f>VLOOKUP(Combined[[#This Row],[Customer_ID]],Customer[],5,FALSE)</f>
        <v>Johnsonville</v>
      </c>
      <c r="Q242" s="43" t="str">
        <f>VLOOKUP(Combined[[#This Row],[Customer_ID]],Customer[],6,FALSE)</f>
        <v>Oregon</v>
      </c>
      <c r="R242" s="43" t="str">
        <f>VLOOKUP(Combined[[#This Row],[Customer_ID]],Customer[],8,FALSE)</f>
        <v>Silver</v>
      </c>
      <c r="S242" s="43" t="str">
        <f>VLOOKUP(Combined[[#This Row],[Product_ID]],Product[],2,FALSE)</f>
        <v>Laptop Cooling Pad</v>
      </c>
      <c r="T242" s="43" t="str">
        <f>VLOOKUP(Combined[[#This Row],[Product_ID]],Product[],3,FALSE)</f>
        <v>Electronics</v>
      </c>
      <c r="U242" s="43" t="str">
        <f>VLOOKUP(Combined[[#This Row],[Product_ID]],Product[],4,FALSE)</f>
        <v>Computer</v>
      </c>
      <c r="V242" s="43" t="str">
        <f>VLOOKUP(Combined[[#This Row],[Product_ID]],Product[],5,FALSE)</f>
        <v>Murray, Gould and Ware</v>
      </c>
      <c r="W242" s="43">
        <f>VLOOKUP(Combined[[#This Row],[Product_ID]],Product[],6,FALSE)</f>
        <v>86.42</v>
      </c>
      <c r="X242" s="43">
        <f>VLOOKUP(Combined[[#This Row],[Product_ID]],Product[],7,FALSE)</f>
        <v>222</v>
      </c>
      <c r="Y242" s="43" t="str">
        <f>_xlfn.XLOOKUP(Combined[[#This Row],[Store_ID]],Store[Store_ID],Store[Store_Name])</f>
        <v>Thomas, Bridges and Harris</v>
      </c>
      <c r="Z242" s="43" t="str">
        <f>_xlfn.XLOOKUP(Combined[[#This Row],[Store_ID]],Store[Store_ID],Store[Region])</f>
        <v>North</v>
      </c>
      <c r="AA242" s="43" t="str">
        <f>_xlfn.XLOOKUP(Combined[[#This Row],[Store_ID]],Store[Store_ID],Store[City])</f>
        <v>Sabrinatown</v>
      </c>
      <c r="AB242" s="43" t="str">
        <f>_xlfn.XLOOKUP(Combined[[#This Row],[Store_ID]],Store[Store_ID],Store[Store_Type])</f>
        <v>Online</v>
      </c>
      <c r="AC242" s="43">
        <f>Combined[[#This Row],[Quantity]]*Combined[[#This Row],[Unit_Price]]</f>
        <v>2223.9900000000002</v>
      </c>
      <c r="AD242" s="43">
        <f>Combined[[#This Row],[Gross_Sales]]*Combined[[#This Row],[Discount]]</f>
        <v>66.719700000000003</v>
      </c>
      <c r="AE242" s="43">
        <f>Combined[[#This Row],[Quantity]]*Combined[[#This Row],[cost]]</f>
        <v>259.26</v>
      </c>
      <c r="AF242" s="43">
        <f>Combined[[#This Row],[Total_Amount]]-Combined[[#This Row],[Total_Cost]]</f>
        <v>1898.0103000000001</v>
      </c>
      <c r="AG242" s="43" t="str">
        <f>IF(Combined[[#This Row],[Age]]&lt;=25,"18-25",IF(Combined[[#This Row],[Age]]&lt;=35,"26-35",IF(Combined[[#This Row],[Age]]&lt;=45,"36-45",IF(Combined[[#This Row],[Age]]&lt;=55,"46-55","56-64"))))</f>
        <v>36-45</v>
      </c>
      <c r="AH242" s="43">
        <f>IF(Combined[[#This Row],[Total_Amount]]=0,0,Combined[[#This Row],[Profit]]/Combined[[#This Row],[Total_Amount]])</f>
        <v>0.87982034518344776</v>
      </c>
    </row>
    <row r="243" spans="1:34">
      <c r="A243" s="43" t="s">
        <v>2067</v>
      </c>
      <c r="B243" s="46">
        <v>45754</v>
      </c>
      <c r="C243" s="43">
        <f t="shared" si="3"/>
        <v>2025</v>
      </c>
      <c r="D243" s="43" t="str">
        <f>TEXT(Combined[[#This Row],[Order_Date]],"MMM")</f>
        <v>Apr</v>
      </c>
      <c r="E243" s="43" t="s">
        <v>1466</v>
      </c>
      <c r="F243" s="43" t="s">
        <v>1580</v>
      </c>
      <c r="G243" s="43" t="s">
        <v>1813</v>
      </c>
      <c r="H243" s="43">
        <v>1</v>
      </c>
      <c r="I243" s="43">
        <v>922.78</v>
      </c>
      <c r="J243" s="45">
        <v>0.28999999999999998</v>
      </c>
      <c r="K243" s="43" t="s">
        <v>1829</v>
      </c>
      <c r="L243" s="43">
        <v>655.17379999999991</v>
      </c>
      <c r="M243" s="43" t="str">
        <f>VLOOKUP(Combined[[#This Row],[Customer_ID]],Customer[],2,FALSE)</f>
        <v>Elizabeth Foster</v>
      </c>
      <c r="N243" s="43">
        <f>VLOOKUP(Combined[[#This Row],[Customer_ID]],Customer[],3,FALSE)</f>
        <v>33</v>
      </c>
      <c r="O243" s="43" t="str">
        <f>VLOOKUP(Combined[[#This Row],[Customer_ID]],Customer[],4,FALSE)</f>
        <v>Female</v>
      </c>
      <c r="P243" s="43" t="str">
        <f>VLOOKUP(Combined[[#This Row],[Customer_ID]],Customer[],5,FALSE)</f>
        <v>Anthonymouth</v>
      </c>
      <c r="Q243" s="43" t="str">
        <f>VLOOKUP(Combined[[#This Row],[Customer_ID]],Customer[],6,FALSE)</f>
        <v>Oklahoma</v>
      </c>
      <c r="R243" s="43" t="str">
        <f>VLOOKUP(Combined[[#This Row],[Customer_ID]],Customer[],8,FALSE)</f>
        <v>Gold</v>
      </c>
      <c r="S243" s="43" t="str">
        <f>VLOOKUP(Combined[[#This Row],[Product_ID]],Product[],2,FALSE)</f>
        <v>Beard Grooming Kit</v>
      </c>
      <c r="T243" s="43" t="str">
        <f>VLOOKUP(Combined[[#This Row],[Product_ID]],Product[],3,FALSE)</f>
        <v>Beauty</v>
      </c>
      <c r="U243" s="43" t="str">
        <f>VLOOKUP(Combined[[#This Row],[Product_ID]],Product[],4,FALSE)</f>
        <v>Grooming</v>
      </c>
      <c r="V243" s="43" t="str">
        <f>VLOOKUP(Combined[[#This Row],[Product_ID]],Product[],5,FALSE)</f>
        <v>Erickson-Green</v>
      </c>
      <c r="W243" s="43">
        <f>VLOOKUP(Combined[[#This Row],[Product_ID]],Product[],6,FALSE)</f>
        <v>337.42</v>
      </c>
      <c r="X243" s="43">
        <f>VLOOKUP(Combined[[#This Row],[Product_ID]],Product[],7,FALSE)</f>
        <v>256</v>
      </c>
      <c r="Y243" s="43" t="str">
        <f>_xlfn.XLOOKUP(Combined[[#This Row],[Store_ID]],Store[Store_ID],Store[Store_Name])</f>
        <v>Mann-Austin</v>
      </c>
      <c r="Z243" s="43" t="str">
        <f>_xlfn.XLOOKUP(Combined[[#This Row],[Store_ID]],Store[Store_ID],Store[Region])</f>
        <v>East</v>
      </c>
      <c r="AA243" s="43" t="str">
        <f>_xlfn.XLOOKUP(Combined[[#This Row],[Store_ID]],Store[Store_ID],Store[City])</f>
        <v>Vasquezborough</v>
      </c>
      <c r="AB243" s="43" t="str">
        <f>_xlfn.XLOOKUP(Combined[[#This Row],[Store_ID]],Store[Store_ID],Store[Store_Type])</f>
        <v>Online</v>
      </c>
      <c r="AC243" s="43">
        <f>Combined[[#This Row],[Quantity]]*Combined[[#This Row],[Unit_Price]]</f>
        <v>922.78</v>
      </c>
      <c r="AD243" s="43">
        <f>Combined[[#This Row],[Gross_Sales]]*Combined[[#This Row],[Discount]]</f>
        <v>267.6062</v>
      </c>
      <c r="AE243" s="43">
        <f>Combined[[#This Row],[Quantity]]*Combined[[#This Row],[cost]]</f>
        <v>337.42</v>
      </c>
      <c r="AF243" s="43">
        <f>Combined[[#This Row],[Total_Amount]]-Combined[[#This Row],[Total_Cost]]</f>
        <v>317.7537999999999</v>
      </c>
      <c r="AG243" s="43" t="str">
        <f>IF(Combined[[#This Row],[Age]]&lt;=25,"18-25",IF(Combined[[#This Row],[Age]]&lt;=35,"26-35",IF(Combined[[#This Row],[Age]]&lt;=45,"36-45",IF(Combined[[#This Row],[Age]]&lt;=55,"46-55","56-64"))))</f>
        <v>26-35</v>
      </c>
      <c r="AH243" s="43">
        <f>IF(Combined[[#This Row],[Total_Amount]]=0,0,Combined[[#This Row],[Profit]]/Combined[[#This Row],[Total_Amount]])</f>
        <v>0.4849916159651072</v>
      </c>
    </row>
    <row r="244" spans="1:34">
      <c r="A244" s="43" t="s">
        <v>2068</v>
      </c>
      <c r="B244" s="46">
        <v>45312</v>
      </c>
      <c r="C244" s="43">
        <f t="shared" si="3"/>
        <v>2024</v>
      </c>
      <c r="D244" s="43" t="str">
        <f>TEXT(Combined[[#This Row],[Order_Date]],"MMM")</f>
        <v>Jan</v>
      </c>
      <c r="E244" s="43" t="s">
        <v>1023</v>
      </c>
      <c r="F244" s="43" t="s">
        <v>1562</v>
      </c>
      <c r="G244" s="43" t="s">
        <v>1804</v>
      </c>
      <c r="H244" s="43">
        <v>1</v>
      </c>
      <c r="I244" s="43">
        <v>394.35</v>
      </c>
      <c r="J244" s="45">
        <v>0.09</v>
      </c>
      <c r="K244" s="43" t="s">
        <v>1826</v>
      </c>
      <c r="L244" s="43">
        <v>358.85849999999999</v>
      </c>
      <c r="M244" s="43" t="str">
        <f>VLOOKUP(Combined[[#This Row],[Customer_ID]],Customer[],2,FALSE)</f>
        <v>Andrew Smith</v>
      </c>
      <c r="N244" s="43">
        <f>VLOOKUP(Combined[[#This Row],[Customer_ID]],Customer[],3,FALSE)</f>
        <v>60</v>
      </c>
      <c r="O244" s="43" t="str">
        <f>VLOOKUP(Combined[[#This Row],[Customer_ID]],Customer[],4,FALSE)</f>
        <v>Male</v>
      </c>
      <c r="P244" s="43" t="str">
        <f>VLOOKUP(Combined[[#This Row],[Customer_ID]],Customer[],5,FALSE)</f>
        <v>East Matthew</v>
      </c>
      <c r="Q244" s="43" t="str">
        <f>VLOOKUP(Combined[[#This Row],[Customer_ID]],Customer[],6,FALSE)</f>
        <v>Wisconsin</v>
      </c>
      <c r="R244" s="43" t="str">
        <f>VLOOKUP(Combined[[#This Row],[Customer_ID]],Customer[],8,FALSE)</f>
        <v>Bronze</v>
      </c>
      <c r="S244" s="43" t="str">
        <f>VLOOKUP(Combined[[#This Row],[Product_ID]],Product[],2,FALSE)</f>
        <v>Wireless Bluetooth Earbuds</v>
      </c>
      <c r="T244" s="43" t="str">
        <f>VLOOKUP(Combined[[#This Row],[Product_ID]],Product[],3,FALSE)</f>
        <v>Electronics</v>
      </c>
      <c r="U244" s="43" t="str">
        <f>VLOOKUP(Combined[[#This Row],[Product_ID]],Product[],4,FALSE)</f>
        <v>Audio</v>
      </c>
      <c r="V244" s="43" t="str">
        <f>VLOOKUP(Combined[[#This Row],[Product_ID]],Product[],5,FALSE)</f>
        <v>Perez-Johnston</v>
      </c>
      <c r="W244" s="43">
        <f>VLOOKUP(Combined[[#This Row],[Product_ID]],Product[],6,FALSE)</f>
        <v>439.07</v>
      </c>
      <c r="X244" s="43">
        <f>VLOOKUP(Combined[[#This Row],[Product_ID]],Product[],7,FALSE)</f>
        <v>142</v>
      </c>
      <c r="Y244" s="43" t="str">
        <f>_xlfn.XLOOKUP(Combined[[#This Row],[Store_ID]],Store[Store_ID],Store[Store_Name])</f>
        <v>Frederick-Wright</v>
      </c>
      <c r="Z244" s="43" t="str">
        <f>_xlfn.XLOOKUP(Combined[[#This Row],[Store_ID]],Store[Store_ID],Store[Region])</f>
        <v>West</v>
      </c>
      <c r="AA244" s="43" t="str">
        <f>_xlfn.XLOOKUP(Combined[[#This Row],[Store_ID]],Store[Store_ID],Store[City])</f>
        <v>New Jimmymouth</v>
      </c>
      <c r="AB244" s="43" t="str">
        <f>_xlfn.XLOOKUP(Combined[[#This Row],[Store_ID]],Store[Store_ID],Store[Store_Type])</f>
        <v>Flagship</v>
      </c>
      <c r="AC244" s="43">
        <f>Combined[[#This Row],[Quantity]]*Combined[[#This Row],[Unit_Price]]</f>
        <v>394.35</v>
      </c>
      <c r="AD244" s="43">
        <f>Combined[[#This Row],[Gross_Sales]]*Combined[[#This Row],[Discount]]</f>
        <v>35.491500000000002</v>
      </c>
      <c r="AE244" s="43">
        <f>Combined[[#This Row],[Quantity]]*Combined[[#This Row],[cost]]</f>
        <v>439.07</v>
      </c>
      <c r="AF244" s="43">
        <f>Combined[[#This Row],[Total_Amount]]-Combined[[#This Row],[Total_Cost]]</f>
        <v>-80.211500000000001</v>
      </c>
      <c r="AG244" s="43" t="str">
        <f>IF(Combined[[#This Row],[Age]]&lt;=25,"18-25",IF(Combined[[#This Row],[Age]]&lt;=35,"26-35",IF(Combined[[#This Row],[Age]]&lt;=45,"36-45",IF(Combined[[#This Row],[Age]]&lt;=55,"46-55","56-64"))))</f>
        <v>56-64</v>
      </c>
      <c r="AH244" s="43">
        <f>IF(Combined[[#This Row],[Total_Amount]]=0,0,Combined[[#This Row],[Profit]]/Combined[[#This Row],[Total_Amount]])</f>
        <v>-0.22351846201218586</v>
      </c>
    </row>
    <row r="245" spans="1:34">
      <c r="A245" s="43" t="s">
        <v>2069</v>
      </c>
      <c r="B245" s="46">
        <v>45480</v>
      </c>
      <c r="C245" s="43">
        <f t="shared" si="3"/>
        <v>2024</v>
      </c>
      <c r="D245" s="43" t="str">
        <f>TEXT(Combined[[#This Row],[Order_Date]],"MMM")</f>
        <v>Jul</v>
      </c>
      <c r="E245" s="43" t="s">
        <v>1139</v>
      </c>
      <c r="F245" s="43" t="s">
        <v>1678</v>
      </c>
      <c r="G245" s="43" t="s">
        <v>1792</v>
      </c>
      <c r="H245" s="43">
        <v>2</v>
      </c>
      <c r="I245" s="43">
        <v>703.95</v>
      </c>
      <c r="J245" s="45">
        <v>0.03</v>
      </c>
      <c r="K245" s="43" t="s">
        <v>1824</v>
      </c>
      <c r="L245" s="43">
        <v>1365.663</v>
      </c>
      <c r="M245" s="43" t="str">
        <f>VLOOKUP(Combined[[#This Row],[Customer_ID]],Customer[],2,FALSE)</f>
        <v>Chloe Aguilar</v>
      </c>
      <c r="N245" s="43">
        <f>VLOOKUP(Combined[[#This Row],[Customer_ID]],Customer[],3,FALSE)</f>
        <v>58</v>
      </c>
      <c r="O245" s="43" t="str">
        <f>VLOOKUP(Combined[[#This Row],[Customer_ID]],Customer[],4,FALSE)</f>
        <v>Male</v>
      </c>
      <c r="P245" s="43" t="str">
        <f>VLOOKUP(Combined[[#This Row],[Customer_ID]],Customer[],5,FALSE)</f>
        <v>Lake Johnside</v>
      </c>
      <c r="Q245" s="43" t="str">
        <f>VLOOKUP(Combined[[#This Row],[Customer_ID]],Customer[],6,FALSE)</f>
        <v>Arizona</v>
      </c>
      <c r="R245" s="43" t="str">
        <f>VLOOKUP(Combined[[#This Row],[Customer_ID]],Customer[],8,FALSE)</f>
        <v>Bronze</v>
      </c>
      <c r="S245" s="43" t="str">
        <f>VLOOKUP(Combined[[#This Row],[Product_ID]],Product[],2,FALSE)</f>
        <v>Adjustable Dumbbells 20kg</v>
      </c>
      <c r="T245" s="43" t="str">
        <f>VLOOKUP(Combined[[#This Row],[Product_ID]],Product[],3,FALSE)</f>
        <v>Sports</v>
      </c>
      <c r="U245" s="43" t="str">
        <f>VLOOKUP(Combined[[#This Row],[Product_ID]],Product[],4,FALSE)</f>
        <v>Fitness</v>
      </c>
      <c r="V245" s="43" t="str">
        <f>VLOOKUP(Combined[[#This Row],[Product_ID]],Product[],5,FALSE)</f>
        <v>Montgomery, Benton and Miller</v>
      </c>
      <c r="W245" s="43">
        <f>VLOOKUP(Combined[[#This Row],[Product_ID]],Product[],6,FALSE)</f>
        <v>240.63</v>
      </c>
      <c r="X245" s="43">
        <f>VLOOKUP(Combined[[#This Row],[Product_ID]],Product[],7,FALSE)</f>
        <v>423</v>
      </c>
      <c r="Y245" s="43" t="str">
        <f>_xlfn.XLOOKUP(Combined[[#This Row],[Store_ID]],Store[Store_ID],Store[Store_Name])</f>
        <v>Aguirre-Keller</v>
      </c>
      <c r="Z245" s="43" t="str">
        <f>_xlfn.XLOOKUP(Combined[[#This Row],[Store_ID]],Store[Store_ID],Store[Region])</f>
        <v>South</v>
      </c>
      <c r="AA245" s="43" t="str">
        <f>_xlfn.XLOOKUP(Combined[[#This Row],[Store_ID]],Store[Store_ID],Store[City])</f>
        <v>Lake Michael</v>
      </c>
      <c r="AB245" s="43" t="str">
        <f>_xlfn.XLOOKUP(Combined[[#This Row],[Store_ID]],Store[Store_ID],Store[Store_Type])</f>
        <v>Online</v>
      </c>
      <c r="AC245" s="43">
        <f>Combined[[#This Row],[Quantity]]*Combined[[#This Row],[Unit_Price]]</f>
        <v>1407.9</v>
      </c>
      <c r="AD245" s="43">
        <f>Combined[[#This Row],[Gross_Sales]]*Combined[[#This Row],[Discount]]</f>
        <v>42.237000000000002</v>
      </c>
      <c r="AE245" s="43">
        <f>Combined[[#This Row],[Quantity]]*Combined[[#This Row],[cost]]</f>
        <v>481.26</v>
      </c>
      <c r="AF245" s="43">
        <f>Combined[[#This Row],[Total_Amount]]-Combined[[#This Row],[Total_Cost]]</f>
        <v>884.40300000000002</v>
      </c>
      <c r="AG245" s="43" t="str">
        <f>IF(Combined[[#This Row],[Age]]&lt;=25,"18-25",IF(Combined[[#This Row],[Age]]&lt;=35,"26-35",IF(Combined[[#This Row],[Age]]&lt;=45,"36-45",IF(Combined[[#This Row],[Age]]&lt;=55,"46-55","56-64"))))</f>
        <v>56-64</v>
      </c>
      <c r="AH245" s="43">
        <f>IF(Combined[[#This Row],[Total_Amount]]=0,0,Combined[[#This Row],[Profit]]/Combined[[#This Row],[Total_Amount]])</f>
        <v>0.6475997372704686</v>
      </c>
    </row>
    <row r="246" spans="1:34">
      <c r="A246" s="43" t="s">
        <v>2070</v>
      </c>
      <c r="B246" s="46">
        <v>45780</v>
      </c>
      <c r="C246" s="43">
        <f t="shared" si="3"/>
        <v>2025</v>
      </c>
      <c r="D246" s="43" t="str">
        <f>TEXT(Combined[[#This Row],[Order_Date]],"MMM")</f>
        <v>May</v>
      </c>
      <c r="E246" s="43" t="s">
        <v>654</v>
      </c>
      <c r="F246" s="43" t="s">
        <v>1576</v>
      </c>
      <c r="G246" s="43" t="s">
        <v>1752</v>
      </c>
      <c r="H246" s="43">
        <v>4</v>
      </c>
      <c r="I246" s="43">
        <v>452.67</v>
      </c>
      <c r="J246" s="45">
        <v>0.28000000000000003</v>
      </c>
      <c r="K246" s="43" t="s">
        <v>1826</v>
      </c>
      <c r="L246" s="43">
        <v>1303.6895999999999</v>
      </c>
      <c r="M246" s="43" t="str">
        <f>VLOOKUP(Combined[[#This Row],[Customer_ID]],Customer[],2,FALSE)</f>
        <v>Anna Perez</v>
      </c>
      <c r="N246" s="43">
        <f>VLOOKUP(Combined[[#This Row],[Customer_ID]],Customer[],3,FALSE)</f>
        <v>30</v>
      </c>
      <c r="O246" s="43" t="str">
        <f>VLOOKUP(Combined[[#This Row],[Customer_ID]],Customer[],4,FALSE)</f>
        <v>Male</v>
      </c>
      <c r="P246" s="43" t="str">
        <f>VLOOKUP(Combined[[#This Row],[Customer_ID]],Customer[],5,FALSE)</f>
        <v>South Jerry</v>
      </c>
      <c r="Q246" s="43" t="str">
        <f>VLOOKUP(Combined[[#This Row],[Customer_ID]],Customer[],6,FALSE)</f>
        <v>Maine</v>
      </c>
      <c r="R246" s="43" t="str">
        <f>VLOOKUP(Combined[[#This Row],[Customer_ID]],Customer[],8,FALSE)</f>
        <v>Platinum</v>
      </c>
      <c r="S246" s="43" t="str">
        <f>VLOOKUP(Combined[[#This Row],[Product_ID]],Product[],2,FALSE)</f>
        <v>Decorative Wall Mirror</v>
      </c>
      <c r="T246" s="43" t="str">
        <f>VLOOKUP(Combined[[#This Row],[Product_ID]],Product[],3,FALSE)</f>
        <v>Home</v>
      </c>
      <c r="U246" s="43" t="str">
        <f>VLOOKUP(Combined[[#This Row],[Product_ID]],Product[],4,FALSE)</f>
        <v>Decor</v>
      </c>
      <c r="V246" s="43" t="str">
        <f>VLOOKUP(Combined[[#This Row],[Product_ID]],Product[],5,FALSE)</f>
        <v>Luna, Anderson and Bowman</v>
      </c>
      <c r="W246" s="43">
        <f>VLOOKUP(Combined[[#This Row],[Product_ID]],Product[],6,FALSE)</f>
        <v>48.01</v>
      </c>
      <c r="X246" s="43">
        <f>VLOOKUP(Combined[[#This Row],[Product_ID]],Product[],7,FALSE)</f>
        <v>439</v>
      </c>
      <c r="Y246" s="43" t="str">
        <f>_xlfn.XLOOKUP(Combined[[#This Row],[Store_ID]],Store[Store_ID],Store[Store_Name])</f>
        <v>Rivera-Warner</v>
      </c>
      <c r="Z246" s="43" t="str">
        <f>_xlfn.XLOOKUP(Combined[[#This Row],[Store_ID]],Store[Store_ID],Store[Region])</f>
        <v>East</v>
      </c>
      <c r="AA246" s="43" t="str">
        <f>_xlfn.XLOOKUP(Combined[[#This Row],[Store_ID]],Store[Store_ID],Store[City])</f>
        <v>Washingtonfurt</v>
      </c>
      <c r="AB246" s="43" t="str">
        <f>_xlfn.XLOOKUP(Combined[[#This Row],[Store_ID]],Store[Store_ID],Store[Store_Type])</f>
        <v>Flagship</v>
      </c>
      <c r="AC246" s="43">
        <f>Combined[[#This Row],[Quantity]]*Combined[[#This Row],[Unit_Price]]</f>
        <v>1810.68</v>
      </c>
      <c r="AD246" s="43">
        <f>Combined[[#This Row],[Gross_Sales]]*Combined[[#This Row],[Discount]]</f>
        <v>506.99040000000008</v>
      </c>
      <c r="AE246" s="43">
        <f>Combined[[#This Row],[Quantity]]*Combined[[#This Row],[cost]]</f>
        <v>192.04</v>
      </c>
      <c r="AF246" s="43">
        <f>Combined[[#This Row],[Total_Amount]]-Combined[[#This Row],[Total_Cost]]</f>
        <v>1111.6496</v>
      </c>
      <c r="AG246" s="43" t="str">
        <f>IF(Combined[[#This Row],[Age]]&lt;=25,"18-25",IF(Combined[[#This Row],[Age]]&lt;=35,"26-35",IF(Combined[[#This Row],[Age]]&lt;=45,"36-45",IF(Combined[[#This Row],[Age]]&lt;=55,"46-55","56-64"))))</f>
        <v>26-35</v>
      </c>
      <c r="AH246" s="43">
        <f>IF(Combined[[#This Row],[Total_Amount]]=0,0,Combined[[#This Row],[Profit]]/Combined[[#This Row],[Total_Amount]])</f>
        <v>0.85269499733678944</v>
      </c>
    </row>
    <row r="247" spans="1:34">
      <c r="A247" s="43" t="s">
        <v>2071</v>
      </c>
      <c r="B247" s="46">
        <v>45349</v>
      </c>
      <c r="C247" s="43">
        <f t="shared" si="3"/>
        <v>2024</v>
      </c>
      <c r="D247" s="43" t="str">
        <f>TEXT(Combined[[#This Row],[Order_Date]],"MMM")</f>
        <v>Feb</v>
      </c>
      <c r="E247" s="43" t="s">
        <v>1428</v>
      </c>
      <c r="F247" s="43" t="s">
        <v>1562</v>
      </c>
      <c r="G247" s="43" t="s">
        <v>1779</v>
      </c>
      <c r="H247" s="43">
        <v>2</v>
      </c>
      <c r="I247" s="43">
        <v>377.3</v>
      </c>
      <c r="J247" s="45">
        <v>0.15</v>
      </c>
      <c r="K247" s="43" t="s">
        <v>1826</v>
      </c>
      <c r="L247" s="43">
        <v>641.41</v>
      </c>
      <c r="M247" s="43" t="str">
        <f>VLOOKUP(Combined[[#This Row],[Customer_ID]],Customer[],2,FALSE)</f>
        <v>Samantha Lee</v>
      </c>
      <c r="N247" s="43">
        <f>VLOOKUP(Combined[[#This Row],[Customer_ID]],Customer[],3,FALSE)</f>
        <v>36</v>
      </c>
      <c r="O247" s="43" t="str">
        <f>VLOOKUP(Combined[[#This Row],[Customer_ID]],Customer[],4,FALSE)</f>
        <v>Female</v>
      </c>
      <c r="P247" s="43" t="str">
        <f>VLOOKUP(Combined[[#This Row],[Customer_ID]],Customer[],5,FALSE)</f>
        <v>Port Anthony</v>
      </c>
      <c r="Q247" s="43" t="str">
        <f>VLOOKUP(Combined[[#This Row],[Customer_ID]],Customer[],6,FALSE)</f>
        <v>Connecticut</v>
      </c>
      <c r="R247" s="43" t="str">
        <f>VLOOKUP(Combined[[#This Row],[Customer_ID]],Customer[],8,FALSE)</f>
        <v>Bronze</v>
      </c>
      <c r="S247" s="43" t="str">
        <f>VLOOKUP(Combined[[#This Row],[Product_ID]],Product[],2,FALSE)</f>
        <v>Wireless Bluetooth Earbuds</v>
      </c>
      <c r="T247" s="43" t="str">
        <f>VLOOKUP(Combined[[#This Row],[Product_ID]],Product[],3,FALSE)</f>
        <v>Electronics</v>
      </c>
      <c r="U247" s="43" t="str">
        <f>VLOOKUP(Combined[[#This Row],[Product_ID]],Product[],4,FALSE)</f>
        <v>Audio</v>
      </c>
      <c r="V247" s="43" t="str">
        <f>VLOOKUP(Combined[[#This Row],[Product_ID]],Product[],5,FALSE)</f>
        <v>Perez-Johnston</v>
      </c>
      <c r="W247" s="43">
        <f>VLOOKUP(Combined[[#This Row],[Product_ID]],Product[],6,FALSE)</f>
        <v>439.07</v>
      </c>
      <c r="X247" s="43">
        <f>VLOOKUP(Combined[[#This Row],[Product_ID]],Product[],7,FALSE)</f>
        <v>142</v>
      </c>
      <c r="Y247" s="43" t="str">
        <f>_xlfn.XLOOKUP(Combined[[#This Row],[Store_ID]],Store[Store_ID],Store[Store_Name])</f>
        <v>Martinez-Mullins</v>
      </c>
      <c r="Z247" s="43" t="str">
        <f>_xlfn.XLOOKUP(Combined[[#This Row],[Store_ID]],Store[Store_ID],Store[Region])</f>
        <v>South</v>
      </c>
      <c r="AA247" s="43" t="str">
        <f>_xlfn.XLOOKUP(Combined[[#This Row],[Store_ID]],Store[Store_ID],Store[City])</f>
        <v>Williamsfurt</v>
      </c>
      <c r="AB247" s="43" t="str">
        <f>_xlfn.XLOOKUP(Combined[[#This Row],[Store_ID]],Store[Store_ID],Store[Store_Type])</f>
        <v>Online</v>
      </c>
      <c r="AC247" s="43">
        <f>Combined[[#This Row],[Quantity]]*Combined[[#This Row],[Unit_Price]]</f>
        <v>754.6</v>
      </c>
      <c r="AD247" s="43">
        <f>Combined[[#This Row],[Gross_Sales]]*Combined[[#This Row],[Discount]]</f>
        <v>113.19</v>
      </c>
      <c r="AE247" s="43">
        <f>Combined[[#This Row],[Quantity]]*Combined[[#This Row],[cost]]</f>
        <v>878.14</v>
      </c>
      <c r="AF247" s="43">
        <f>Combined[[#This Row],[Total_Amount]]-Combined[[#This Row],[Total_Cost]]</f>
        <v>-236.73000000000002</v>
      </c>
      <c r="AG247" s="43" t="str">
        <f>IF(Combined[[#This Row],[Age]]&lt;=25,"18-25",IF(Combined[[#This Row],[Age]]&lt;=35,"26-35",IF(Combined[[#This Row],[Age]]&lt;=45,"36-45",IF(Combined[[#This Row],[Age]]&lt;=55,"46-55","56-64"))))</f>
        <v>36-45</v>
      </c>
      <c r="AH247" s="43">
        <f>IF(Combined[[#This Row],[Total_Amount]]=0,0,Combined[[#This Row],[Profit]]/Combined[[#This Row],[Total_Amount]])</f>
        <v>-0.36907750113032228</v>
      </c>
    </row>
    <row r="248" spans="1:34">
      <c r="A248" s="43" t="s">
        <v>2072</v>
      </c>
      <c r="B248" s="46">
        <v>45846</v>
      </c>
      <c r="C248" s="43">
        <f t="shared" si="3"/>
        <v>2025</v>
      </c>
      <c r="D248" s="43" t="str">
        <f>TEXT(Combined[[#This Row],[Order_Date]],"MMM")</f>
        <v>Jul</v>
      </c>
      <c r="E248" s="43" t="s">
        <v>1080</v>
      </c>
      <c r="F248" s="43" t="s">
        <v>1696</v>
      </c>
      <c r="G248" s="43" t="s">
        <v>1779</v>
      </c>
      <c r="H248" s="43">
        <v>2</v>
      </c>
      <c r="I248" s="43">
        <v>130.47999999999999</v>
      </c>
      <c r="J248" s="45">
        <v>0.23</v>
      </c>
      <c r="K248" s="43" t="s">
        <v>1826</v>
      </c>
      <c r="L248" s="43">
        <v>200.9392</v>
      </c>
      <c r="M248" s="43" t="str">
        <f>VLOOKUP(Combined[[#This Row],[Customer_ID]],Customer[],2,FALSE)</f>
        <v>Evelyn Brown</v>
      </c>
      <c r="N248" s="43">
        <f>VLOOKUP(Combined[[#This Row],[Customer_ID]],Customer[],3,FALSE)</f>
        <v>39</v>
      </c>
      <c r="O248" s="43" t="str">
        <f>VLOOKUP(Combined[[#This Row],[Customer_ID]],Customer[],4,FALSE)</f>
        <v>Male</v>
      </c>
      <c r="P248" s="43" t="str">
        <f>VLOOKUP(Combined[[#This Row],[Customer_ID]],Customer[],5,FALSE)</f>
        <v>West Victoriaborough</v>
      </c>
      <c r="Q248" s="43" t="str">
        <f>VLOOKUP(Combined[[#This Row],[Customer_ID]],Customer[],6,FALSE)</f>
        <v>New Mexico</v>
      </c>
      <c r="R248" s="43" t="str">
        <f>VLOOKUP(Combined[[#This Row],[Customer_ID]],Customer[],8,FALSE)</f>
        <v>Gold</v>
      </c>
      <c r="S248" s="43" t="str">
        <f>VLOOKUP(Combined[[#This Row],[Product_ID]],Product[],2,FALSE)</f>
        <v>Bluetooth Car Audio System</v>
      </c>
      <c r="T248" s="43" t="str">
        <f>VLOOKUP(Combined[[#This Row],[Product_ID]],Product[],3,FALSE)</f>
        <v>Electronics</v>
      </c>
      <c r="U248" s="43" t="str">
        <f>VLOOKUP(Combined[[#This Row],[Product_ID]],Product[],4,FALSE)</f>
        <v>Audio</v>
      </c>
      <c r="V248" s="43" t="str">
        <f>VLOOKUP(Combined[[#This Row],[Product_ID]],Product[],5,FALSE)</f>
        <v>Bruce-Bowen</v>
      </c>
      <c r="W248" s="43">
        <f>VLOOKUP(Combined[[#This Row],[Product_ID]],Product[],6,FALSE)</f>
        <v>403.71</v>
      </c>
      <c r="X248" s="43">
        <f>VLOOKUP(Combined[[#This Row],[Product_ID]],Product[],7,FALSE)</f>
        <v>159</v>
      </c>
      <c r="Y248" s="43" t="str">
        <f>_xlfn.XLOOKUP(Combined[[#This Row],[Store_ID]],Store[Store_ID],Store[Store_Name])</f>
        <v>Martinez-Mullins</v>
      </c>
      <c r="Z248" s="43" t="str">
        <f>_xlfn.XLOOKUP(Combined[[#This Row],[Store_ID]],Store[Store_ID],Store[Region])</f>
        <v>South</v>
      </c>
      <c r="AA248" s="43" t="str">
        <f>_xlfn.XLOOKUP(Combined[[#This Row],[Store_ID]],Store[Store_ID],Store[City])</f>
        <v>Williamsfurt</v>
      </c>
      <c r="AB248" s="43" t="str">
        <f>_xlfn.XLOOKUP(Combined[[#This Row],[Store_ID]],Store[Store_ID],Store[Store_Type])</f>
        <v>Online</v>
      </c>
      <c r="AC248" s="43">
        <f>Combined[[#This Row],[Quantity]]*Combined[[#This Row],[Unit_Price]]</f>
        <v>260.95999999999998</v>
      </c>
      <c r="AD248" s="43">
        <f>Combined[[#This Row],[Gross_Sales]]*Combined[[#This Row],[Discount]]</f>
        <v>60.020800000000001</v>
      </c>
      <c r="AE248" s="43">
        <f>Combined[[#This Row],[Quantity]]*Combined[[#This Row],[cost]]</f>
        <v>807.42</v>
      </c>
      <c r="AF248" s="43">
        <f>Combined[[#This Row],[Total_Amount]]-Combined[[#This Row],[Total_Cost]]</f>
        <v>-606.48079999999993</v>
      </c>
      <c r="AG248" s="43" t="str">
        <f>IF(Combined[[#This Row],[Age]]&lt;=25,"18-25",IF(Combined[[#This Row],[Age]]&lt;=35,"26-35",IF(Combined[[#This Row],[Age]]&lt;=45,"36-45",IF(Combined[[#This Row],[Age]]&lt;=55,"46-55","56-64"))))</f>
        <v>36-45</v>
      </c>
      <c r="AH248" s="43">
        <f>IF(Combined[[#This Row],[Total_Amount]]=0,0,Combined[[#This Row],[Profit]]/Combined[[#This Row],[Total_Amount]])</f>
        <v>-3.0182303900881458</v>
      </c>
    </row>
    <row r="249" spans="1:34">
      <c r="A249" s="43" t="s">
        <v>2073</v>
      </c>
      <c r="B249" s="46">
        <v>45729</v>
      </c>
      <c r="C249" s="43">
        <f t="shared" si="3"/>
        <v>2025</v>
      </c>
      <c r="D249" s="43" t="str">
        <f>TEXT(Combined[[#This Row],[Order_Date]],"MMM")</f>
        <v>Mar</v>
      </c>
      <c r="E249" s="43" t="s">
        <v>1349</v>
      </c>
      <c r="F249" s="43" t="s">
        <v>1736</v>
      </c>
      <c r="G249" s="43" t="s">
        <v>1794</v>
      </c>
      <c r="H249" s="43">
        <v>1</v>
      </c>
      <c r="I249" s="43">
        <v>809.45</v>
      </c>
      <c r="J249" s="45">
        <v>0.09</v>
      </c>
      <c r="K249" s="43" t="s">
        <v>1829</v>
      </c>
      <c r="L249" s="43">
        <v>736.59950000000003</v>
      </c>
      <c r="M249" s="43" t="str">
        <f>VLOOKUP(Combined[[#This Row],[Customer_ID]],Customer[],2,FALSE)</f>
        <v>Lindsay Beasley</v>
      </c>
      <c r="N249" s="43">
        <f>VLOOKUP(Combined[[#This Row],[Customer_ID]],Customer[],3,FALSE)</f>
        <v>37</v>
      </c>
      <c r="O249" s="43" t="str">
        <f>VLOOKUP(Combined[[#This Row],[Customer_ID]],Customer[],4,FALSE)</f>
        <v>Female</v>
      </c>
      <c r="P249" s="43" t="str">
        <f>VLOOKUP(Combined[[#This Row],[Customer_ID]],Customer[],5,FALSE)</f>
        <v>Wesleyhaven</v>
      </c>
      <c r="Q249" s="43" t="str">
        <f>VLOOKUP(Combined[[#This Row],[Customer_ID]],Customer[],6,FALSE)</f>
        <v>Idaho</v>
      </c>
      <c r="R249" s="43" t="str">
        <f>VLOOKUP(Combined[[#This Row],[Customer_ID]],Customer[],8,FALSE)</f>
        <v>Silver</v>
      </c>
      <c r="S249" s="43" t="str">
        <f>VLOOKUP(Combined[[#This Row],[Product_ID]],Product[],2,FALSE)</f>
        <v>Vitamin E Body Lotion</v>
      </c>
      <c r="T249" s="43" t="str">
        <f>VLOOKUP(Combined[[#This Row],[Product_ID]],Product[],3,FALSE)</f>
        <v>Beauty</v>
      </c>
      <c r="U249" s="43" t="str">
        <f>VLOOKUP(Combined[[#This Row],[Product_ID]],Product[],4,FALSE)</f>
        <v>Skincare</v>
      </c>
      <c r="V249" s="43" t="str">
        <f>VLOOKUP(Combined[[#This Row],[Product_ID]],Product[],5,FALSE)</f>
        <v>Hoffman-Williams</v>
      </c>
      <c r="W249" s="43">
        <f>VLOOKUP(Combined[[#This Row],[Product_ID]],Product[],6,FALSE)</f>
        <v>358.47</v>
      </c>
      <c r="X249" s="43">
        <f>VLOOKUP(Combined[[#This Row],[Product_ID]],Product[],7,FALSE)</f>
        <v>213</v>
      </c>
      <c r="Y249" s="43" t="str">
        <f>_xlfn.XLOOKUP(Combined[[#This Row],[Store_ID]],Store[Store_ID],Store[Store_Name])</f>
        <v>Thomas, Bridges and Harris</v>
      </c>
      <c r="Z249" s="43" t="str">
        <f>_xlfn.XLOOKUP(Combined[[#This Row],[Store_ID]],Store[Store_ID],Store[Region])</f>
        <v>North</v>
      </c>
      <c r="AA249" s="43" t="str">
        <f>_xlfn.XLOOKUP(Combined[[#This Row],[Store_ID]],Store[Store_ID],Store[City])</f>
        <v>Sabrinatown</v>
      </c>
      <c r="AB249" s="43" t="str">
        <f>_xlfn.XLOOKUP(Combined[[#This Row],[Store_ID]],Store[Store_ID],Store[Store_Type])</f>
        <v>Online</v>
      </c>
      <c r="AC249" s="43">
        <f>Combined[[#This Row],[Quantity]]*Combined[[#This Row],[Unit_Price]]</f>
        <v>809.45</v>
      </c>
      <c r="AD249" s="43">
        <f>Combined[[#This Row],[Gross_Sales]]*Combined[[#This Row],[Discount]]</f>
        <v>72.850499999999997</v>
      </c>
      <c r="AE249" s="43">
        <f>Combined[[#This Row],[Quantity]]*Combined[[#This Row],[cost]]</f>
        <v>358.47</v>
      </c>
      <c r="AF249" s="43">
        <f>Combined[[#This Row],[Total_Amount]]-Combined[[#This Row],[Total_Cost]]</f>
        <v>378.12950000000001</v>
      </c>
      <c r="AG249" s="43" t="str">
        <f>IF(Combined[[#This Row],[Age]]&lt;=25,"18-25",IF(Combined[[#This Row],[Age]]&lt;=35,"26-35",IF(Combined[[#This Row],[Age]]&lt;=45,"36-45",IF(Combined[[#This Row],[Age]]&lt;=55,"46-55","56-64"))))</f>
        <v>36-45</v>
      </c>
      <c r="AH249" s="43">
        <f>IF(Combined[[#This Row],[Total_Amount]]=0,0,Combined[[#This Row],[Profit]]/Combined[[#This Row],[Total_Amount]])</f>
        <v>0.51334476876511592</v>
      </c>
    </row>
    <row r="250" spans="1:34">
      <c r="A250" s="43" t="s">
        <v>2074</v>
      </c>
      <c r="B250" s="46">
        <v>45768</v>
      </c>
      <c r="C250" s="43">
        <f t="shared" si="3"/>
        <v>2025</v>
      </c>
      <c r="D250" s="43" t="str">
        <f>TEXT(Combined[[#This Row],[Order_Date]],"MMM")</f>
        <v>Apr</v>
      </c>
      <c r="E250" s="43" t="s">
        <v>301</v>
      </c>
      <c r="F250" s="43" t="s">
        <v>1638</v>
      </c>
      <c r="G250" s="43" t="s">
        <v>1786</v>
      </c>
      <c r="H250" s="43">
        <v>3</v>
      </c>
      <c r="I250" s="43">
        <v>499.12</v>
      </c>
      <c r="J250" s="45">
        <v>0.05</v>
      </c>
      <c r="K250" s="43" t="s">
        <v>1826</v>
      </c>
      <c r="L250" s="43">
        <v>1422.492</v>
      </c>
      <c r="M250" s="43" t="str">
        <f>VLOOKUP(Combined[[#This Row],[Customer_ID]],Customer[],2,FALSE)</f>
        <v>Thomas Robinson</v>
      </c>
      <c r="N250" s="43">
        <f>VLOOKUP(Combined[[#This Row],[Customer_ID]],Customer[],3,FALSE)</f>
        <v>48</v>
      </c>
      <c r="O250" s="43" t="str">
        <f>VLOOKUP(Combined[[#This Row],[Customer_ID]],Customer[],4,FALSE)</f>
        <v>Female</v>
      </c>
      <c r="P250" s="43" t="str">
        <f>VLOOKUP(Combined[[#This Row],[Customer_ID]],Customer[],5,FALSE)</f>
        <v>Nicholastown</v>
      </c>
      <c r="Q250" s="43" t="str">
        <f>VLOOKUP(Combined[[#This Row],[Customer_ID]],Customer[],6,FALSE)</f>
        <v>Georgia</v>
      </c>
      <c r="R250" s="43" t="str">
        <f>VLOOKUP(Combined[[#This Row],[Customer_ID]],Customer[],8,FALSE)</f>
        <v>Bronze</v>
      </c>
      <c r="S250" s="43" t="str">
        <f>VLOOKUP(Combined[[#This Row],[Product_ID]],Product[],2,FALSE)</f>
        <v>High-Grip Football</v>
      </c>
      <c r="T250" s="43" t="str">
        <f>VLOOKUP(Combined[[#This Row],[Product_ID]],Product[],3,FALSE)</f>
        <v>Sports</v>
      </c>
      <c r="U250" s="43" t="str">
        <f>VLOOKUP(Combined[[#This Row],[Product_ID]],Product[],4,FALSE)</f>
        <v>Team Sports</v>
      </c>
      <c r="V250" s="43" t="str">
        <f>VLOOKUP(Combined[[#This Row],[Product_ID]],Product[],5,FALSE)</f>
        <v>Bridges, Banks and Cummings</v>
      </c>
      <c r="W250" s="43">
        <f>VLOOKUP(Combined[[#This Row],[Product_ID]],Product[],6,FALSE)</f>
        <v>318.91000000000003</v>
      </c>
      <c r="X250" s="43">
        <f>VLOOKUP(Combined[[#This Row],[Product_ID]],Product[],7,FALSE)</f>
        <v>114</v>
      </c>
      <c r="Y250" s="43" t="str">
        <f>_xlfn.XLOOKUP(Combined[[#This Row],[Store_ID]],Store[Store_ID],Store[Store_Name])</f>
        <v>Moore, Padilla and Butler</v>
      </c>
      <c r="Z250" s="43" t="str">
        <f>_xlfn.XLOOKUP(Combined[[#This Row],[Store_ID]],Store[Store_ID],Store[Region])</f>
        <v>South</v>
      </c>
      <c r="AA250" s="43" t="str">
        <f>_xlfn.XLOOKUP(Combined[[#This Row],[Store_ID]],Store[Store_ID],Store[City])</f>
        <v>East Johnstad</v>
      </c>
      <c r="AB250" s="43" t="str">
        <f>_xlfn.XLOOKUP(Combined[[#This Row],[Store_ID]],Store[Store_ID],Store[Store_Type])</f>
        <v>Flagship</v>
      </c>
      <c r="AC250" s="43">
        <f>Combined[[#This Row],[Quantity]]*Combined[[#This Row],[Unit_Price]]</f>
        <v>1497.3600000000001</v>
      </c>
      <c r="AD250" s="43">
        <f>Combined[[#This Row],[Gross_Sales]]*Combined[[#This Row],[Discount]]</f>
        <v>74.868000000000009</v>
      </c>
      <c r="AE250" s="43">
        <f>Combined[[#This Row],[Quantity]]*Combined[[#This Row],[cost]]</f>
        <v>956.73</v>
      </c>
      <c r="AF250" s="43">
        <f>Combined[[#This Row],[Total_Amount]]-Combined[[#This Row],[Total_Cost]]</f>
        <v>465.76199999999994</v>
      </c>
      <c r="AG250" s="43" t="str">
        <f>IF(Combined[[#This Row],[Age]]&lt;=25,"18-25",IF(Combined[[#This Row],[Age]]&lt;=35,"26-35",IF(Combined[[#This Row],[Age]]&lt;=45,"36-45",IF(Combined[[#This Row],[Age]]&lt;=55,"46-55","56-64"))))</f>
        <v>46-55</v>
      </c>
      <c r="AH250" s="43">
        <f>IF(Combined[[#This Row],[Total_Amount]]=0,0,Combined[[#This Row],[Profit]]/Combined[[#This Row],[Total_Amount]])</f>
        <v>0.3274267974793531</v>
      </c>
    </row>
    <row r="251" spans="1:34">
      <c r="A251" s="43" t="s">
        <v>2075</v>
      </c>
      <c r="B251" s="46">
        <v>45606</v>
      </c>
      <c r="C251" s="43">
        <f t="shared" si="3"/>
        <v>2024</v>
      </c>
      <c r="D251" s="43" t="str">
        <f>TEXT(Combined[[#This Row],[Order_Date]],"MMM")</f>
        <v>Nov</v>
      </c>
      <c r="E251" s="43" t="s">
        <v>100</v>
      </c>
      <c r="F251" s="43" t="s">
        <v>1684</v>
      </c>
      <c r="G251" s="43" t="s">
        <v>1766</v>
      </c>
      <c r="H251" s="43">
        <v>2</v>
      </c>
      <c r="I251" s="43">
        <v>894.58</v>
      </c>
      <c r="J251" s="45">
        <v>0.25</v>
      </c>
      <c r="K251" s="43" t="s">
        <v>1824</v>
      </c>
      <c r="L251" s="43">
        <v>1341.87</v>
      </c>
      <c r="M251" s="43" t="str">
        <f>VLOOKUP(Combined[[#This Row],[Customer_ID]],Customer[],2,FALSE)</f>
        <v>Jonathan Steele</v>
      </c>
      <c r="N251" s="43">
        <f>VLOOKUP(Combined[[#This Row],[Customer_ID]],Customer[],3,FALSE)</f>
        <v>52</v>
      </c>
      <c r="O251" s="43" t="str">
        <f>VLOOKUP(Combined[[#This Row],[Customer_ID]],Customer[],4,FALSE)</f>
        <v>Female</v>
      </c>
      <c r="P251" s="43" t="str">
        <f>VLOOKUP(Combined[[#This Row],[Customer_ID]],Customer[],5,FALSE)</f>
        <v>Molinabury</v>
      </c>
      <c r="Q251" s="43" t="str">
        <f>VLOOKUP(Combined[[#This Row],[Customer_ID]],Customer[],6,FALSE)</f>
        <v>Oregon</v>
      </c>
      <c r="R251" s="43" t="str">
        <f>VLOOKUP(Combined[[#This Row],[Customer_ID]],Customer[],8,FALSE)</f>
        <v>Silver</v>
      </c>
      <c r="S251" s="43" t="str">
        <f>VLOOKUP(Combined[[#This Row],[Product_ID]],Product[],2,FALSE)</f>
        <v>Wooden Nightstand</v>
      </c>
      <c r="T251" s="43" t="str">
        <f>VLOOKUP(Combined[[#This Row],[Product_ID]],Product[],3,FALSE)</f>
        <v>Home</v>
      </c>
      <c r="U251" s="43" t="str">
        <f>VLOOKUP(Combined[[#This Row],[Product_ID]],Product[],4,FALSE)</f>
        <v>Furniture</v>
      </c>
      <c r="V251" s="43" t="str">
        <f>VLOOKUP(Combined[[#This Row],[Product_ID]],Product[],5,FALSE)</f>
        <v>Wolfe, Ross and Hester</v>
      </c>
      <c r="W251" s="43">
        <f>VLOOKUP(Combined[[#This Row],[Product_ID]],Product[],6,FALSE)</f>
        <v>243.7</v>
      </c>
      <c r="X251" s="43">
        <f>VLOOKUP(Combined[[#This Row],[Product_ID]],Product[],7,FALSE)</f>
        <v>130</v>
      </c>
      <c r="Y251" s="43" t="str">
        <f>_xlfn.XLOOKUP(Combined[[#This Row],[Store_ID]],Store[Store_ID],Store[Store_Name])</f>
        <v>Johnson-Wright</v>
      </c>
      <c r="Z251" s="43" t="str">
        <f>_xlfn.XLOOKUP(Combined[[#This Row],[Store_ID]],Store[Store_ID],Store[Region])</f>
        <v>North</v>
      </c>
      <c r="AA251" s="43" t="str">
        <f>_xlfn.XLOOKUP(Combined[[#This Row],[Store_ID]],Store[Store_ID],Store[City])</f>
        <v>Hoodberg</v>
      </c>
      <c r="AB251" s="43" t="str">
        <f>_xlfn.XLOOKUP(Combined[[#This Row],[Store_ID]],Store[Store_ID],Store[Store_Type])</f>
        <v>Outlet</v>
      </c>
      <c r="AC251" s="43">
        <f>Combined[[#This Row],[Quantity]]*Combined[[#This Row],[Unit_Price]]</f>
        <v>1789.16</v>
      </c>
      <c r="AD251" s="43">
        <f>Combined[[#This Row],[Gross_Sales]]*Combined[[#This Row],[Discount]]</f>
        <v>447.29</v>
      </c>
      <c r="AE251" s="43">
        <f>Combined[[#This Row],[Quantity]]*Combined[[#This Row],[cost]]</f>
        <v>487.4</v>
      </c>
      <c r="AF251" s="43">
        <f>Combined[[#This Row],[Total_Amount]]-Combined[[#This Row],[Total_Cost]]</f>
        <v>854.46999999999991</v>
      </c>
      <c r="AG251" s="43" t="str">
        <f>IF(Combined[[#This Row],[Age]]&lt;=25,"18-25",IF(Combined[[#This Row],[Age]]&lt;=35,"26-35",IF(Combined[[#This Row],[Age]]&lt;=45,"36-45",IF(Combined[[#This Row],[Age]]&lt;=55,"46-55","56-64"))))</f>
        <v>46-55</v>
      </c>
      <c r="AH251" s="43">
        <f>IF(Combined[[#This Row],[Total_Amount]]=0,0,Combined[[#This Row],[Profit]]/Combined[[#This Row],[Total_Amount]])</f>
        <v>0.63677554457585306</v>
      </c>
    </row>
    <row r="252" spans="1:34">
      <c r="A252" s="43" t="s">
        <v>2076</v>
      </c>
      <c r="B252" s="46">
        <v>45513</v>
      </c>
      <c r="C252" s="43">
        <f t="shared" si="3"/>
        <v>2024</v>
      </c>
      <c r="D252" s="43" t="str">
        <f>TEXT(Combined[[#This Row],[Order_Date]],"MMM")</f>
        <v>Aug</v>
      </c>
      <c r="E252" s="43" t="s">
        <v>449</v>
      </c>
      <c r="F252" s="43" t="s">
        <v>1698</v>
      </c>
      <c r="G252" s="43" t="s">
        <v>1786</v>
      </c>
      <c r="H252" s="43">
        <v>4</v>
      </c>
      <c r="I252" s="43">
        <v>578.39</v>
      </c>
      <c r="J252" s="45">
        <v>0.01</v>
      </c>
      <c r="K252" s="43" t="s">
        <v>1824</v>
      </c>
      <c r="L252" s="43">
        <v>2290.4243999999999</v>
      </c>
      <c r="M252" s="43" t="str">
        <f>VLOOKUP(Combined[[#This Row],[Customer_ID]],Customer[],2,FALSE)</f>
        <v>Joseph Richards</v>
      </c>
      <c r="N252" s="43">
        <f>VLOOKUP(Combined[[#This Row],[Customer_ID]],Customer[],3,FALSE)</f>
        <v>34</v>
      </c>
      <c r="O252" s="43" t="str">
        <f>VLOOKUP(Combined[[#This Row],[Customer_ID]],Customer[],4,FALSE)</f>
        <v>Female</v>
      </c>
      <c r="P252" s="43" t="str">
        <f>VLOOKUP(Combined[[#This Row],[Customer_ID]],Customer[],5,FALSE)</f>
        <v>Wigginsville</v>
      </c>
      <c r="Q252" s="43" t="str">
        <f>VLOOKUP(Combined[[#This Row],[Customer_ID]],Customer[],6,FALSE)</f>
        <v>Alabama</v>
      </c>
      <c r="R252" s="43" t="str">
        <f>VLOOKUP(Combined[[#This Row],[Customer_ID]],Customer[],8,FALSE)</f>
        <v>Bronze</v>
      </c>
      <c r="S252" s="43" t="str">
        <f>VLOOKUP(Combined[[#This Row],[Product_ID]],Product[],2,FALSE)</f>
        <v>Women's Ankle Boots</v>
      </c>
      <c r="T252" s="43" t="str">
        <f>VLOOKUP(Combined[[#This Row],[Product_ID]],Product[],3,FALSE)</f>
        <v>Clothing</v>
      </c>
      <c r="U252" s="43" t="str">
        <f>VLOOKUP(Combined[[#This Row],[Product_ID]],Product[],4,FALSE)</f>
        <v>Footwear</v>
      </c>
      <c r="V252" s="43" t="str">
        <f>VLOOKUP(Combined[[#This Row],[Product_ID]],Product[],5,FALSE)</f>
        <v>Poole PLC</v>
      </c>
      <c r="W252" s="43">
        <f>VLOOKUP(Combined[[#This Row],[Product_ID]],Product[],6,FALSE)</f>
        <v>158.13999999999999</v>
      </c>
      <c r="X252" s="43">
        <f>VLOOKUP(Combined[[#This Row],[Product_ID]],Product[],7,FALSE)</f>
        <v>82</v>
      </c>
      <c r="Y252" s="43" t="str">
        <f>_xlfn.XLOOKUP(Combined[[#This Row],[Store_ID]],Store[Store_ID],Store[Store_Name])</f>
        <v>Moore, Padilla and Butler</v>
      </c>
      <c r="Z252" s="43" t="str">
        <f>_xlfn.XLOOKUP(Combined[[#This Row],[Store_ID]],Store[Store_ID],Store[Region])</f>
        <v>South</v>
      </c>
      <c r="AA252" s="43" t="str">
        <f>_xlfn.XLOOKUP(Combined[[#This Row],[Store_ID]],Store[Store_ID],Store[City])</f>
        <v>East Johnstad</v>
      </c>
      <c r="AB252" s="43" t="str">
        <f>_xlfn.XLOOKUP(Combined[[#This Row],[Store_ID]],Store[Store_ID],Store[Store_Type])</f>
        <v>Flagship</v>
      </c>
      <c r="AC252" s="43">
        <f>Combined[[#This Row],[Quantity]]*Combined[[#This Row],[Unit_Price]]</f>
        <v>2313.56</v>
      </c>
      <c r="AD252" s="43">
        <f>Combined[[#This Row],[Gross_Sales]]*Combined[[#This Row],[Discount]]</f>
        <v>23.1356</v>
      </c>
      <c r="AE252" s="43">
        <f>Combined[[#This Row],[Quantity]]*Combined[[#This Row],[cost]]</f>
        <v>632.55999999999995</v>
      </c>
      <c r="AF252" s="43">
        <f>Combined[[#This Row],[Total_Amount]]-Combined[[#This Row],[Total_Cost]]</f>
        <v>1657.8643999999999</v>
      </c>
      <c r="AG252" s="43" t="str">
        <f>IF(Combined[[#This Row],[Age]]&lt;=25,"18-25",IF(Combined[[#This Row],[Age]]&lt;=35,"26-35",IF(Combined[[#This Row],[Age]]&lt;=45,"36-45",IF(Combined[[#This Row],[Age]]&lt;=55,"46-55","56-64"))))</f>
        <v>26-35</v>
      </c>
      <c r="AH252" s="43">
        <f>IF(Combined[[#This Row],[Total_Amount]]=0,0,Combined[[#This Row],[Profit]]/Combined[[#This Row],[Total_Amount]])</f>
        <v>0.72382410875469194</v>
      </c>
    </row>
    <row r="253" spans="1:34">
      <c r="A253" s="43" t="s">
        <v>2077</v>
      </c>
      <c r="B253" s="46">
        <v>45356</v>
      </c>
      <c r="C253" s="43">
        <f t="shared" si="3"/>
        <v>2024</v>
      </c>
      <c r="D253" s="43" t="str">
        <f>TEXT(Combined[[#This Row],[Order_Date]],"MMM")</f>
        <v>Mar</v>
      </c>
      <c r="E253" s="43" t="s">
        <v>1492</v>
      </c>
      <c r="F253" s="43" t="s">
        <v>1630</v>
      </c>
      <c r="G253" s="43" t="s">
        <v>1807</v>
      </c>
      <c r="H253" s="43">
        <v>4</v>
      </c>
      <c r="I253" s="43">
        <v>982.45</v>
      </c>
      <c r="J253" s="45">
        <v>0.2</v>
      </c>
      <c r="K253" s="43" t="s">
        <v>1826</v>
      </c>
      <c r="L253" s="43">
        <v>3143.84</v>
      </c>
      <c r="M253" s="43" t="str">
        <f>VLOOKUP(Combined[[#This Row],[Customer_ID]],Customer[],2,FALSE)</f>
        <v>Sara Ingram</v>
      </c>
      <c r="N253" s="43">
        <f>VLOOKUP(Combined[[#This Row],[Customer_ID]],Customer[],3,FALSE)</f>
        <v>46</v>
      </c>
      <c r="O253" s="43" t="str">
        <f>VLOOKUP(Combined[[#This Row],[Customer_ID]],Customer[],4,FALSE)</f>
        <v>Female</v>
      </c>
      <c r="P253" s="43" t="str">
        <f>VLOOKUP(Combined[[#This Row],[Customer_ID]],Customer[],5,FALSE)</f>
        <v>East Dillonview</v>
      </c>
      <c r="Q253" s="43" t="str">
        <f>VLOOKUP(Combined[[#This Row],[Customer_ID]],Customer[],6,FALSE)</f>
        <v>Virginia</v>
      </c>
      <c r="R253" s="43" t="str">
        <f>VLOOKUP(Combined[[#This Row],[Customer_ID]],Customer[],8,FALSE)</f>
        <v>Bronze</v>
      </c>
      <c r="S253" s="43" t="str">
        <f>VLOOKUP(Combined[[#This Row],[Product_ID]],Product[],2,FALSE)</f>
        <v>Yoga Exercise Mat</v>
      </c>
      <c r="T253" s="43" t="str">
        <f>VLOOKUP(Combined[[#This Row],[Product_ID]],Product[],3,FALSE)</f>
        <v>Sports</v>
      </c>
      <c r="U253" s="43" t="str">
        <f>VLOOKUP(Combined[[#This Row],[Product_ID]],Product[],4,FALSE)</f>
        <v>Fitness</v>
      </c>
      <c r="V253" s="43" t="str">
        <f>VLOOKUP(Combined[[#This Row],[Product_ID]],Product[],5,FALSE)</f>
        <v>Carroll, Long and Mendoza</v>
      </c>
      <c r="W253" s="43">
        <f>VLOOKUP(Combined[[#This Row],[Product_ID]],Product[],6,FALSE)</f>
        <v>313.26</v>
      </c>
      <c r="X253" s="43">
        <f>VLOOKUP(Combined[[#This Row],[Product_ID]],Product[],7,FALSE)</f>
        <v>369</v>
      </c>
      <c r="Y253" s="43" t="str">
        <f>_xlfn.XLOOKUP(Combined[[#This Row],[Store_ID]],Store[Store_ID],Store[Store_Name])</f>
        <v>Holloway Ltd</v>
      </c>
      <c r="Z253" s="43" t="str">
        <f>_xlfn.XLOOKUP(Combined[[#This Row],[Store_ID]],Store[Store_ID],Store[Region])</f>
        <v>North</v>
      </c>
      <c r="AA253" s="43" t="str">
        <f>_xlfn.XLOOKUP(Combined[[#This Row],[Store_ID]],Store[Store_ID],Store[City])</f>
        <v>Bensonhaven</v>
      </c>
      <c r="AB253" s="43" t="str">
        <f>_xlfn.XLOOKUP(Combined[[#This Row],[Store_ID]],Store[Store_ID],Store[Store_Type])</f>
        <v>Flagship</v>
      </c>
      <c r="AC253" s="43">
        <f>Combined[[#This Row],[Quantity]]*Combined[[#This Row],[Unit_Price]]</f>
        <v>3929.8</v>
      </c>
      <c r="AD253" s="43">
        <f>Combined[[#This Row],[Gross_Sales]]*Combined[[#This Row],[Discount]]</f>
        <v>785.96</v>
      </c>
      <c r="AE253" s="43">
        <f>Combined[[#This Row],[Quantity]]*Combined[[#This Row],[cost]]</f>
        <v>1253.04</v>
      </c>
      <c r="AF253" s="43">
        <f>Combined[[#This Row],[Total_Amount]]-Combined[[#This Row],[Total_Cost]]</f>
        <v>1890.8000000000002</v>
      </c>
      <c r="AG253" s="43" t="str">
        <f>IF(Combined[[#This Row],[Age]]&lt;=25,"18-25",IF(Combined[[#This Row],[Age]]&lt;=35,"26-35",IF(Combined[[#This Row],[Age]]&lt;=45,"36-45",IF(Combined[[#This Row],[Age]]&lt;=55,"46-55","56-64"))))</f>
        <v>46-55</v>
      </c>
      <c r="AH253" s="43">
        <f>IF(Combined[[#This Row],[Total_Amount]]=0,0,Combined[[#This Row],[Profit]]/Combined[[#This Row],[Total_Amount]])</f>
        <v>0.6014300982238282</v>
      </c>
    </row>
    <row r="254" spans="1:34">
      <c r="A254" s="43" t="s">
        <v>2078</v>
      </c>
      <c r="B254" s="46">
        <v>45925</v>
      </c>
      <c r="C254" s="43">
        <f t="shared" si="3"/>
        <v>2025</v>
      </c>
      <c r="D254" s="43" t="str">
        <f>TEXT(Combined[[#This Row],[Order_Date]],"MMM")</f>
        <v>Sep</v>
      </c>
      <c r="E254" s="43" t="s">
        <v>1389</v>
      </c>
      <c r="F254" s="43" t="s">
        <v>1744</v>
      </c>
      <c r="G254" s="43" t="s">
        <v>1813</v>
      </c>
      <c r="H254" s="43">
        <v>1</v>
      </c>
      <c r="I254" s="43">
        <v>549.52</v>
      </c>
      <c r="J254" s="45">
        <v>0.1</v>
      </c>
      <c r="K254" s="43" t="s">
        <v>1826</v>
      </c>
      <c r="L254" s="43">
        <v>494.56799999999998</v>
      </c>
      <c r="M254" s="43" t="str">
        <f>VLOOKUP(Combined[[#This Row],[Customer_ID]],Customer[],2,FALSE)</f>
        <v>William Cortez</v>
      </c>
      <c r="N254" s="43">
        <f>VLOOKUP(Combined[[#This Row],[Customer_ID]],Customer[],3,FALSE)</f>
        <v>29</v>
      </c>
      <c r="O254" s="43" t="str">
        <f>VLOOKUP(Combined[[#This Row],[Customer_ID]],Customer[],4,FALSE)</f>
        <v>Male</v>
      </c>
      <c r="P254" s="43" t="str">
        <f>VLOOKUP(Combined[[#This Row],[Customer_ID]],Customer[],5,FALSE)</f>
        <v>Port Hannahport</v>
      </c>
      <c r="Q254" s="43" t="str">
        <f>VLOOKUP(Combined[[#This Row],[Customer_ID]],Customer[],6,FALSE)</f>
        <v>Ohio</v>
      </c>
      <c r="R254" s="43" t="str">
        <f>VLOOKUP(Combined[[#This Row],[Customer_ID]],Customer[],8,FALSE)</f>
        <v>Bronze</v>
      </c>
      <c r="S254" s="43" t="str">
        <f>VLOOKUP(Combined[[#This Row],[Product_ID]],Product[],2,FALSE)</f>
        <v>Portable Bluetooth Speaker</v>
      </c>
      <c r="T254" s="43" t="str">
        <f>VLOOKUP(Combined[[#This Row],[Product_ID]],Product[],3,FALSE)</f>
        <v>Electronics</v>
      </c>
      <c r="U254" s="43" t="str">
        <f>VLOOKUP(Combined[[#This Row],[Product_ID]],Product[],4,FALSE)</f>
        <v>Audio</v>
      </c>
      <c r="V254" s="43" t="str">
        <f>VLOOKUP(Combined[[#This Row],[Product_ID]],Product[],5,FALSE)</f>
        <v>Flores-King</v>
      </c>
      <c r="W254" s="43">
        <f>VLOOKUP(Combined[[#This Row],[Product_ID]],Product[],6,FALSE)</f>
        <v>431.67</v>
      </c>
      <c r="X254" s="43">
        <f>VLOOKUP(Combined[[#This Row],[Product_ID]],Product[],7,FALSE)</f>
        <v>73</v>
      </c>
      <c r="Y254" s="43" t="str">
        <f>_xlfn.XLOOKUP(Combined[[#This Row],[Store_ID]],Store[Store_ID],Store[Store_Name])</f>
        <v>Mann-Austin</v>
      </c>
      <c r="Z254" s="43" t="str">
        <f>_xlfn.XLOOKUP(Combined[[#This Row],[Store_ID]],Store[Store_ID],Store[Region])</f>
        <v>East</v>
      </c>
      <c r="AA254" s="43" t="str">
        <f>_xlfn.XLOOKUP(Combined[[#This Row],[Store_ID]],Store[Store_ID],Store[City])</f>
        <v>Vasquezborough</v>
      </c>
      <c r="AB254" s="43" t="str">
        <f>_xlfn.XLOOKUP(Combined[[#This Row],[Store_ID]],Store[Store_ID],Store[Store_Type])</f>
        <v>Online</v>
      </c>
      <c r="AC254" s="43">
        <f>Combined[[#This Row],[Quantity]]*Combined[[#This Row],[Unit_Price]]</f>
        <v>549.52</v>
      </c>
      <c r="AD254" s="43">
        <f>Combined[[#This Row],[Gross_Sales]]*Combined[[#This Row],[Discount]]</f>
        <v>54.951999999999998</v>
      </c>
      <c r="AE254" s="43">
        <f>Combined[[#This Row],[Quantity]]*Combined[[#This Row],[cost]]</f>
        <v>431.67</v>
      </c>
      <c r="AF254" s="43">
        <f>Combined[[#This Row],[Total_Amount]]-Combined[[#This Row],[Total_Cost]]</f>
        <v>62.897999999999968</v>
      </c>
      <c r="AG254" s="43" t="str">
        <f>IF(Combined[[#This Row],[Age]]&lt;=25,"18-25",IF(Combined[[#This Row],[Age]]&lt;=35,"26-35",IF(Combined[[#This Row],[Age]]&lt;=45,"36-45",IF(Combined[[#This Row],[Age]]&lt;=55,"46-55","56-64"))))</f>
        <v>26-35</v>
      </c>
      <c r="AH254" s="43">
        <f>IF(Combined[[#This Row],[Total_Amount]]=0,0,Combined[[#This Row],[Profit]]/Combined[[#This Row],[Total_Amount]])</f>
        <v>0.12717765807735229</v>
      </c>
    </row>
    <row r="255" spans="1:34">
      <c r="A255" s="43" t="s">
        <v>2079</v>
      </c>
      <c r="B255" s="46">
        <v>45876</v>
      </c>
      <c r="C255" s="43">
        <f t="shared" si="3"/>
        <v>2025</v>
      </c>
      <c r="D255" s="43" t="str">
        <f>TEXT(Combined[[#This Row],[Order_Date]],"MMM")</f>
        <v>Aug</v>
      </c>
      <c r="E255" s="43" t="s">
        <v>770</v>
      </c>
      <c r="F255" s="43" t="s">
        <v>1732</v>
      </c>
      <c r="G255" s="43" t="s">
        <v>1810</v>
      </c>
      <c r="H255" s="43">
        <v>2</v>
      </c>
      <c r="I255" s="43">
        <v>239.92</v>
      </c>
      <c r="J255" s="45">
        <v>0.16</v>
      </c>
      <c r="K255" s="43" t="s">
        <v>1824</v>
      </c>
      <c r="L255" s="43">
        <v>403.06560000000002</v>
      </c>
      <c r="M255" s="43" t="str">
        <f>VLOOKUP(Combined[[#This Row],[Customer_ID]],Customer[],2,FALSE)</f>
        <v>William Hull</v>
      </c>
      <c r="N255" s="43">
        <f>VLOOKUP(Combined[[#This Row],[Customer_ID]],Customer[],3,FALSE)</f>
        <v>59</v>
      </c>
      <c r="O255" s="43" t="str">
        <f>VLOOKUP(Combined[[#This Row],[Customer_ID]],Customer[],4,FALSE)</f>
        <v>Female</v>
      </c>
      <c r="P255" s="43" t="str">
        <f>VLOOKUP(Combined[[#This Row],[Customer_ID]],Customer[],5,FALSE)</f>
        <v>Heathfort</v>
      </c>
      <c r="Q255" s="43" t="str">
        <f>VLOOKUP(Combined[[#This Row],[Customer_ID]],Customer[],6,FALSE)</f>
        <v>Michigan</v>
      </c>
      <c r="R255" s="43" t="str">
        <f>VLOOKUP(Combined[[#This Row],[Customer_ID]],Customer[],8,FALSE)</f>
        <v>Platinum</v>
      </c>
      <c r="S255" s="43" t="str">
        <f>VLOOKUP(Combined[[#This Row],[Product_ID]],Product[],2,FALSE)</f>
        <v>Microwave Oven</v>
      </c>
      <c r="T255" s="43" t="str">
        <f>VLOOKUP(Combined[[#This Row],[Product_ID]],Product[],3,FALSE)</f>
        <v>Home</v>
      </c>
      <c r="U255" s="43" t="str">
        <f>VLOOKUP(Combined[[#This Row],[Product_ID]],Product[],4,FALSE)</f>
        <v>Appliances</v>
      </c>
      <c r="V255" s="43" t="str">
        <f>VLOOKUP(Combined[[#This Row],[Product_ID]],Product[],5,FALSE)</f>
        <v>Green, Powell and Palmer</v>
      </c>
      <c r="W255" s="43">
        <f>VLOOKUP(Combined[[#This Row],[Product_ID]],Product[],6,FALSE)</f>
        <v>447.43</v>
      </c>
      <c r="X255" s="43">
        <f>VLOOKUP(Combined[[#This Row],[Product_ID]],Product[],7,FALSE)</f>
        <v>191</v>
      </c>
      <c r="Y255" s="43" t="str">
        <f>_xlfn.XLOOKUP(Combined[[#This Row],[Store_ID]],Store[Store_ID],Store[Store_Name])</f>
        <v>Guerrero-Schmitt</v>
      </c>
      <c r="Z255" s="43" t="str">
        <f>_xlfn.XLOOKUP(Combined[[#This Row],[Store_ID]],Store[Store_ID],Store[Region])</f>
        <v>East</v>
      </c>
      <c r="AA255" s="43" t="str">
        <f>_xlfn.XLOOKUP(Combined[[#This Row],[Store_ID]],Store[Store_ID],Store[City])</f>
        <v>East Stevechester</v>
      </c>
      <c r="AB255" s="43" t="str">
        <f>_xlfn.XLOOKUP(Combined[[#This Row],[Store_ID]],Store[Store_ID],Store[Store_Type])</f>
        <v>Flagship</v>
      </c>
      <c r="AC255" s="43">
        <f>Combined[[#This Row],[Quantity]]*Combined[[#This Row],[Unit_Price]]</f>
        <v>479.84</v>
      </c>
      <c r="AD255" s="43">
        <f>Combined[[#This Row],[Gross_Sales]]*Combined[[#This Row],[Discount]]</f>
        <v>76.7744</v>
      </c>
      <c r="AE255" s="43">
        <f>Combined[[#This Row],[Quantity]]*Combined[[#This Row],[cost]]</f>
        <v>894.86</v>
      </c>
      <c r="AF255" s="43">
        <f>Combined[[#This Row],[Total_Amount]]-Combined[[#This Row],[Total_Cost]]</f>
        <v>-491.7944</v>
      </c>
      <c r="AG255" s="43" t="str">
        <f>IF(Combined[[#This Row],[Age]]&lt;=25,"18-25",IF(Combined[[#This Row],[Age]]&lt;=35,"26-35",IF(Combined[[#This Row],[Age]]&lt;=45,"36-45",IF(Combined[[#This Row],[Age]]&lt;=55,"46-55","56-64"))))</f>
        <v>56-64</v>
      </c>
      <c r="AH255" s="43">
        <f>IF(Combined[[#This Row],[Total_Amount]]=0,0,Combined[[#This Row],[Profit]]/Combined[[#This Row],[Total_Amount]])</f>
        <v>-1.2201348862319186</v>
      </c>
    </row>
    <row r="256" spans="1:34">
      <c r="A256" s="43" t="s">
        <v>2080</v>
      </c>
      <c r="B256" s="46">
        <v>45338</v>
      </c>
      <c r="C256" s="43">
        <f t="shared" si="3"/>
        <v>2024</v>
      </c>
      <c r="D256" s="43" t="str">
        <f>TEXT(Combined[[#This Row],[Order_Date]],"MMM")</f>
        <v>Feb</v>
      </c>
      <c r="E256" s="43" t="s">
        <v>298</v>
      </c>
      <c r="F256" s="43" t="s">
        <v>1732</v>
      </c>
      <c r="G256" s="43" t="s">
        <v>1776</v>
      </c>
      <c r="H256" s="43">
        <v>2</v>
      </c>
      <c r="I256" s="43">
        <v>878.05</v>
      </c>
      <c r="J256" s="45">
        <v>0.11</v>
      </c>
      <c r="K256" s="43" t="s">
        <v>1826</v>
      </c>
      <c r="L256" s="43">
        <v>1562.9290000000001</v>
      </c>
      <c r="M256" s="43" t="str">
        <f>VLOOKUP(Combined[[#This Row],[Customer_ID]],Customer[],2,FALSE)</f>
        <v>George Rosario</v>
      </c>
      <c r="N256" s="43">
        <f>VLOOKUP(Combined[[#This Row],[Customer_ID]],Customer[],3,FALSE)</f>
        <v>53</v>
      </c>
      <c r="O256" s="43" t="str">
        <f>VLOOKUP(Combined[[#This Row],[Customer_ID]],Customer[],4,FALSE)</f>
        <v>Male</v>
      </c>
      <c r="P256" s="43" t="str">
        <f>VLOOKUP(Combined[[#This Row],[Customer_ID]],Customer[],5,FALSE)</f>
        <v>Leburgh</v>
      </c>
      <c r="Q256" s="43" t="str">
        <f>VLOOKUP(Combined[[#This Row],[Customer_ID]],Customer[],6,FALSE)</f>
        <v>Florida</v>
      </c>
      <c r="R256" s="43" t="str">
        <f>VLOOKUP(Combined[[#This Row],[Customer_ID]],Customer[],8,FALSE)</f>
        <v>Bronze</v>
      </c>
      <c r="S256" s="43" t="str">
        <f>VLOOKUP(Combined[[#This Row],[Product_ID]],Product[],2,FALSE)</f>
        <v>Microwave Oven</v>
      </c>
      <c r="T256" s="43" t="str">
        <f>VLOOKUP(Combined[[#This Row],[Product_ID]],Product[],3,FALSE)</f>
        <v>Home</v>
      </c>
      <c r="U256" s="43" t="str">
        <f>VLOOKUP(Combined[[#This Row],[Product_ID]],Product[],4,FALSE)</f>
        <v>Appliances</v>
      </c>
      <c r="V256" s="43" t="str">
        <f>VLOOKUP(Combined[[#This Row],[Product_ID]],Product[],5,FALSE)</f>
        <v>Green, Powell and Palmer</v>
      </c>
      <c r="W256" s="43">
        <f>VLOOKUP(Combined[[#This Row],[Product_ID]],Product[],6,FALSE)</f>
        <v>447.43</v>
      </c>
      <c r="X256" s="43">
        <f>VLOOKUP(Combined[[#This Row],[Product_ID]],Product[],7,FALSE)</f>
        <v>191</v>
      </c>
      <c r="Y256" s="43" t="str">
        <f>_xlfn.XLOOKUP(Combined[[#This Row],[Store_ID]],Store[Store_ID],Store[Store_Name])</f>
        <v>Benson-Elliott</v>
      </c>
      <c r="Z256" s="43" t="str">
        <f>_xlfn.XLOOKUP(Combined[[#This Row],[Store_ID]],Store[Store_ID],Store[Region])</f>
        <v>East</v>
      </c>
      <c r="AA256" s="43" t="str">
        <f>_xlfn.XLOOKUP(Combined[[#This Row],[Store_ID]],Store[Store_ID],Store[City])</f>
        <v>Port Josephberg</v>
      </c>
      <c r="AB256" s="43" t="str">
        <f>_xlfn.XLOOKUP(Combined[[#This Row],[Store_ID]],Store[Store_ID],Store[Store_Type])</f>
        <v>Online</v>
      </c>
      <c r="AC256" s="43">
        <f>Combined[[#This Row],[Quantity]]*Combined[[#This Row],[Unit_Price]]</f>
        <v>1756.1</v>
      </c>
      <c r="AD256" s="43">
        <f>Combined[[#This Row],[Gross_Sales]]*Combined[[#This Row],[Discount]]</f>
        <v>193.17099999999999</v>
      </c>
      <c r="AE256" s="43">
        <f>Combined[[#This Row],[Quantity]]*Combined[[#This Row],[cost]]</f>
        <v>894.86</v>
      </c>
      <c r="AF256" s="43">
        <f>Combined[[#This Row],[Total_Amount]]-Combined[[#This Row],[Total_Cost]]</f>
        <v>668.06900000000007</v>
      </c>
      <c r="AG256" s="43" t="str">
        <f>IF(Combined[[#This Row],[Age]]&lt;=25,"18-25",IF(Combined[[#This Row],[Age]]&lt;=35,"26-35",IF(Combined[[#This Row],[Age]]&lt;=45,"36-45",IF(Combined[[#This Row],[Age]]&lt;=55,"46-55","56-64"))))</f>
        <v>46-55</v>
      </c>
      <c r="AH256" s="43">
        <f>IF(Combined[[#This Row],[Total_Amount]]=0,0,Combined[[#This Row],[Profit]]/Combined[[#This Row],[Total_Amount]])</f>
        <v>0.4274468002065353</v>
      </c>
    </row>
    <row r="257" spans="1:34">
      <c r="A257" s="43" t="s">
        <v>2081</v>
      </c>
      <c r="B257" s="46">
        <v>45746</v>
      </c>
      <c r="C257" s="43">
        <f t="shared" si="3"/>
        <v>2025</v>
      </c>
      <c r="D257" s="43" t="str">
        <f>TEXT(Combined[[#This Row],[Order_Date]],"MMM")</f>
        <v>Mar</v>
      </c>
      <c r="E257" s="43" t="s">
        <v>172</v>
      </c>
      <c r="F257" s="43" t="s">
        <v>1546</v>
      </c>
      <c r="G257" s="43" t="s">
        <v>1786</v>
      </c>
      <c r="H257" s="43">
        <v>3</v>
      </c>
      <c r="I257" s="43">
        <v>546.96</v>
      </c>
      <c r="J257" s="45">
        <v>0.19</v>
      </c>
      <c r="K257" s="43" t="s">
        <v>1824</v>
      </c>
      <c r="L257" s="43">
        <v>1329.1128000000001</v>
      </c>
      <c r="M257" s="43" t="str">
        <f>VLOOKUP(Combined[[#This Row],[Customer_ID]],Customer[],2,FALSE)</f>
        <v>Denise Williams</v>
      </c>
      <c r="N257" s="43">
        <f>VLOOKUP(Combined[[#This Row],[Customer_ID]],Customer[],3,FALSE)</f>
        <v>34</v>
      </c>
      <c r="O257" s="43" t="str">
        <f>VLOOKUP(Combined[[#This Row],[Customer_ID]],Customer[],4,FALSE)</f>
        <v>Male</v>
      </c>
      <c r="P257" s="43" t="str">
        <f>VLOOKUP(Combined[[#This Row],[Customer_ID]],Customer[],5,FALSE)</f>
        <v>Christianstad</v>
      </c>
      <c r="Q257" s="43" t="str">
        <f>VLOOKUP(Combined[[#This Row],[Customer_ID]],Customer[],6,FALSE)</f>
        <v>Hawaii</v>
      </c>
      <c r="R257" s="43" t="str">
        <f>VLOOKUP(Combined[[#This Row],[Customer_ID]],Customer[],8,FALSE)</f>
        <v>Bronze</v>
      </c>
      <c r="S257" s="43" t="str">
        <f>VLOOKUP(Combined[[#This Row],[Product_ID]],Product[],2,FALSE)</f>
        <v>Men's Graphic T-Shirt</v>
      </c>
      <c r="T257" s="43" t="str">
        <f>VLOOKUP(Combined[[#This Row],[Product_ID]],Product[],3,FALSE)</f>
        <v>Clothing</v>
      </c>
      <c r="U257" s="43" t="str">
        <f>VLOOKUP(Combined[[#This Row],[Product_ID]],Product[],4,FALSE)</f>
        <v>Tops</v>
      </c>
      <c r="V257" s="43" t="str">
        <f>VLOOKUP(Combined[[#This Row],[Product_ID]],Product[],5,FALSE)</f>
        <v>Terry-Moore</v>
      </c>
      <c r="W257" s="43">
        <f>VLOOKUP(Combined[[#This Row],[Product_ID]],Product[],6,FALSE)</f>
        <v>342.56</v>
      </c>
      <c r="X257" s="43">
        <f>VLOOKUP(Combined[[#This Row],[Product_ID]],Product[],7,FALSE)</f>
        <v>181</v>
      </c>
      <c r="Y257" s="43" t="str">
        <f>_xlfn.XLOOKUP(Combined[[#This Row],[Store_ID]],Store[Store_ID],Store[Store_Name])</f>
        <v>Moore, Padilla and Butler</v>
      </c>
      <c r="Z257" s="43" t="str">
        <f>_xlfn.XLOOKUP(Combined[[#This Row],[Store_ID]],Store[Store_ID],Store[Region])</f>
        <v>South</v>
      </c>
      <c r="AA257" s="43" t="str">
        <f>_xlfn.XLOOKUP(Combined[[#This Row],[Store_ID]],Store[Store_ID],Store[City])</f>
        <v>East Johnstad</v>
      </c>
      <c r="AB257" s="43" t="str">
        <f>_xlfn.XLOOKUP(Combined[[#This Row],[Store_ID]],Store[Store_ID],Store[Store_Type])</f>
        <v>Flagship</v>
      </c>
      <c r="AC257" s="43">
        <f>Combined[[#This Row],[Quantity]]*Combined[[#This Row],[Unit_Price]]</f>
        <v>1640.88</v>
      </c>
      <c r="AD257" s="43">
        <f>Combined[[#This Row],[Gross_Sales]]*Combined[[#This Row],[Discount]]</f>
        <v>311.7672</v>
      </c>
      <c r="AE257" s="43">
        <f>Combined[[#This Row],[Quantity]]*Combined[[#This Row],[cost]]</f>
        <v>1027.68</v>
      </c>
      <c r="AF257" s="43">
        <f>Combined[[#This Row],[Total_Amount]]-Combined[[#This Row],[Total_Cost]]</f>
        <v>301.43280000000004</v>
      </c>
      <c r="AG257" s="43" t="str">
        <f>IF(Combined[[#This Row],[Age]]&lt;=25,"18-25",IF(Combined[[#This Row],[Age]]&lt;=35,"26-35",IF(Combined[[#This Row],[Age]]&lt;=45,"36-45",IF(Combined[[#This Row],[Age]]&lt;=55,"46-55","56-64"))))</f>
        <v>26-35</v>
      </c>
      <c r="AH257" s="43">
        <f>IF(Combined[[#This Row],[Total_Amount]]=0,0,Combined[[#This Row],[Profit]]/Combined[[#This Row],[Total_Amount]])</f>
        <v>0.22679248894450496</v>
      </c>
    </row>
    <row r="258" spans="1:34">
      <c r="A258" s="43" t="s">
        <v>2082</v>
      </c>
      <c r="B258" s="46">
        <v>45706</v>
      </c>
      <c r="C258" s="43">
        <f t="shared" si="3"/>
        <v>2025</v>
      </c>
      <c r="D258" s="43" t="str">
        <f>TEXT(Combined[[#This Row],[Order_Date]],"MMM")</f>
        <v>Feb</v>
      </c>
      <c r="E258" s="43" t="s">
        <v>1452</v>
      </c>
      <c r="F258" s="43" t="s">
        <v>1582</v>
      </c>
      <c r="G258" s="43" t="s">
        <v>1789</v>
      </c>
      <c r="H258" s="43">
        <v>2</v>
      </c>
      <c r="I258" s="43">
        <v>71.77</v>
      </c>
      <c r="J258" s="45">
        <v>0.22</v>
      </c>
      <c r="K258" s="43" t="s">
        <v>1824</v>
      </c>
      <c r="L258" s="43">
        <v>111.96120000000001</v>
      </c>
      <c r="M258" s="43" t="str">
        <f>VLOOKUP(Combined[[#This Row],[Customer_ID]],Customer[],2,FALSE)</f>
        <v>Debra Mccullough</v>
      </c>
      <c r="N258" s="43">
        <f>VLOOKUP(Combined[[#This Row],[Customer_ID]],Customer[],3,FALSE)</f>
        <v>42</v>
      </c>
      <c r="O258" s="43" t="str">
        <f>VLOOKUP(Combined[[#This Row],[Customer_ID]],Customer[],4,FALSE)</f>
        <v>Male</v>
      </c>
      <c r="P258" s="43" t="str">
        <f>VLOOKUP(Combined[[#This Row],[Customer_ID]],Customer[],5,FALSE)</f>
        <v>Mcdanielfurt</v>
      </c>
      <c r="Q258" s="43" t="str">
        <f>VLOOKUP(Combined[[#This Row],[Customer_ID]],Customer[],6,FALSE)</f>
        <v>Montana</v>
      </c>
      <c r="R258" s="43" t="str">
        <f>VLOOKUP(Combined[[#This Row],[Customer_ID]],Customer[],8,FALSE)</f>
        <v>Platinum</v>
      </c>
      <c r="S258" s="43" t="str">
        <f>VLOOKUP(Combined[[#This Row],[Product_ID]],Product[],2,FALSE)</f>
        <v>Soccer Training Cone Set</v>
      </c>
      <c r="T258" s="43" t="str">
        <f>VLOOKUP(Combined[[#This Row],[Product_ID]],Product[],3,FALSE)</f>
        <v>Sports</v>
      </c>
      <c r="U258" s="43" t="str">
        <f>VLOOKUP(Combined[[#This Row],[Product_ID]],Product[],4,FALSE)</f>
        <v>Accessories</v>
      </c>
      <c r="V258" s="43" t="str">
        <f>VLOOKUP(Combined[[#This Row],[Product_ID]],Product[],5,FALSE)</f>
        <v>Ford, Murphy and Wilson</v>
      </c>
      <c r="W258" s="43">
        <f>VLOOKUP(Combined[[#This Row],[Product_ID]],Product[],6,FALSE)</f>
        <v>144.53</v>
      </c>
      <c r="X258" s="43">
        <f>VLOOKUP(Combined[[#This Row],[Product_ID]],Product[],7,FALSE)</f>
        <v>367</v>
      </c>
      <c r="Y258" s="43" t="str">
        <f>_xlfn.XLOOKUP(Combined[[#This Row],[Store_ID]],Store[Store_ID],Store[Store_Name])</f>
        <v>Hill, Wagner and Ballard</v>
      </c>
      <c r="Z258" s="43" t="str">
        <f>_xlfn.XLOOKUP(Combined[[#This Row],[Store_ID]],Store[Store_ID],Store[Region])</f>
        <v>East</v>
      </c>
      <c r="AA258" s="43" t="str">
        <f>_xlfn.XLOOKUP(Combined[[#This Row],[Store_ID]],Store[Store_ID],Store[City])</f>
        <v>East Davidville</v>
      </c>
      <c r="AB258" s="43" t="str">
        <f>_xlfn.XLOOKUP(Combined[[#This Row],[Store_ID]],Store[Store_ID],Store[Store_Type])</f>
        <v>Online</v>
      </c>
      <c r="AC258" s="43">
        <f>Combined[[#This Row],[Quantity]]*Combined[[#This Row],[Unit_Price]]</f>
        <v>143.54</v>
      </c>
      <c r="AD258" s="43">
        <f>Combined[[#This Row],[Gross_Sales]]*Combined[[#This Row],[Discount]]</f>
        <v>31.578799999999998</v>
      </c>
      <c r="AE258" s="43">
        <f>Combined[[#This Row],[Quantity]]*Combined[[#This Row],[cost]]</f>
        <v>289.06</v>
      </c>
      <c r="AF258" s="43">
        <f>Combined[[#This Row],[Total_Amount]]-Combined[[#This Row],[Total_Cost]]</f>
        <v>-177.09879999999998</v>
      </c>
      <c r="AG258" s="43" t="str">
        <f>IF(Combined[[#This Row],[Age]]&lt;=25,"18-25",IF(Combined[[#This Row],[Age]]&lt;=35,"26-35",IF(Combined[[#This Row],[Age]]&lt;=45,"36-45",IF(Combined[[#This Row],[Age]]&lt;=55,"46-55","56-64"))))</f>
        <v>36-45</v>
      </c>
      <c r="AH258" s="43">
        <f>IF(Combined[[#This Row],[Total_Amount]]=0,0,Combined[[#This Row],[Profit]]/Combined[[#This Row],[Total_Amount]])</f>
        <v>-1.5817872620157696</v>
      </c>
    </row>
    <row r="259" spans="1:34">
      <c r="A259" s="43" t="s">
        <v>2083</v>
      </c>
      <c r="B259" s="46">
        <v>45717</v>
      </c>
      <c r="C259" s="43">
        <f t="shared" ref="C259:C322" si="4">YEAR(B259)</f>
        <v>2025</v>
      </c>
      <c r="D259" s="43" t="str">
        <f>TEXT(Combined[[#This Row],[Order_Date]],"MMM")</f>
        <v>Mar</v>
      </c>
      <c r="E259" s="43" t="s">
        <v>63</v>
      </c>
      <c r="F259" s="43" t="s">
        <v>1596</v>
      </c>
      <c r="G259" s="43" t="s">
        <v>1757</v>
      </c>
      <c r="H259" s="43">
        <v>2</v>
      </c>
      <c r="I259" s="43">
        <v>679.86</v>
      </c>
      <c r="J259" s="45">
        <v>0.22</v>
      </c>
      <c r="K259" s="43" t="s">
        <v>1829</v>
      </c>
      <c r="L259" s="43">
        <v>1060.5816</v>
      </c>
      <c r="M259" s="43" t="str">
        <f>VLOOKUP(Combined[[#This Row],[Customer_ID]],Customer[],2,FALSE)</f>
        <v>Nathan Hernandez</v>
      </c>
      <c r="N259" s="43">
        <f>VLOOKUP(Combined[[#This Row],[Customer_ID]],Customer[],3,FALSE)</f>
        <v>32</v>
      </c>
      <c r="O259" s="43" t="str">
        <f>VLOOKUP(Combined[[#This Row],[Customer_ID]],Customer[],4,FALSE)</f>
        <v>Female</v>
      </c>
      <c r="P259" s="43" t="str">
        <f>VLOOKUP(Combined[[#This Row],[Customer_ID]],Customer[],5,FALSE)</f>
        <v>New Becky</v>
      </c>
      <c r="Q259" s="43" t="str">
        <f>VLOOKUP(Combined[[#This Row],[Customer_ID]],Customer[],6,FALSE)</f>
        <v>Montana</v>
      </c>
      <c r="R259" s="43" t="str">
        <f>VLOOKUP(Combined[[#This Row],[Customer_ID]],Customer[],8,FALSE)</f>
        <v>Silver</v>
      </c>
      <c r="S259" s="43" t="str">
        <f>VLOOKUP(Combined[[#This Row],[Product_ID]],Product[],2,FALSE)</f>
        <v>Foldable Camping Chair</v>
      </c>
      <c r="T259" s="43" t="str">
        <f>VLOOKUP(Combined[[#This Row],[Product_ID]],Product[],3,FALSE)</f>
        <v>Sports</v>
      </c>
      <c r="U259" s="43" t="str">
        <f>VLOOKUP(Combined[[#This Row],[Product_ID]],Product[],4,FALSE)</f>
        <v>Outdoor</v>
      </c>
      <c r="V259" s="43" t="str">
        <f>VLOOKUP(Combined[[#This Row],[Product_ID]],Product[],5,FALSE)</f>
        <v>Cook Ltd</v>
      </c>
      <c r="W259" s="43">
        <f>VLOOKUP(Combined[[#This Row],[Product_ID]],Product[],6,FALSE)</f>
        <v>166.06</v>
      </c>
      <c r="X259" s="43">
        <f>VLOOKUP(Combined[[#This Row],[Product_ID]],Product[],7,FALSE)</f>
        <v>340</v>
      </c>
      <c r="Y259" s="43" t="str">
        <f>_xlfn.XLOOKUP(Combined[[#This Row],[Store_ID]],Store[Store_ID],Store[Store_Name])</f>
        <v>Martinez, Adkins and Johnson</v>
      </c>
      <c r="Z259" s="43" t="str">
        <f>_xlfn.XLOOKUP(Combined[[#This Row],[Store_ID]],Store[Store_ID],Store[Region])</f>
        <v>North</v>
      </c>
      <c r="AA259" s="43" t="str">
        <f>_xlfn.XLOOKUP(Combined[[#This Row],[Store_ID]],Store[Store_ID],Store[City])</f>
        <v>Danielmouth</v>
      </c>
      <c r="AB259" s="43" t="str">
        <f>_xlfn.XLOOKUP(Combined[[#This Row],[Store_ID]],Store[Store_ID],Store[Store_Type])</f>
        <v>Flagship</v>
      </c>
      <c r="AC259" s="43">
        <f>Combined[[#This Row],[Quantity]]*Combined[[#This Row],[Unit_Price]]</f>
        <v>1359.72</v>
      </c>
      <c r="AD259" s="43">
        <f>Combined[[#This Row],[Gross_Sales]]*Combined[[#This Row],[Discount]]</f>
        <v>299.13839999999999</v>
      </c>
      <c r="AE259" s="43">
        <f>Combined[[#This Row],[Quantity]]*Combined[[#This Row],[cost]]</f>
        <v>332.12</v>
      </c>
      <c r="AF259" s="43">
        <f>Combined[[#This Row],[Total_Amount]]-Combined[[#This Row],[Total_Cost]]</f>
        <v>728.46159999999998</v>
      </c>
      <c r="AG259" s="43" t="str">
        <f>IF(Combined[[#This Row],[Age]]&lt;=25,"18-25",IF(Combined[[#This Row],[Age]]&lt;=35,"26-35",IF(Combined[[#This Row],[Age]]&lt;=45,"36-45",IF(Combined[[#This Row],[Age]]&lt;=55,"46-55","56-64"))))</f>
        <v>26-35</v>
      </c>
      <c r="AH259" s="43">
        <f>IF(Combined[[#This Row],[Total_Amount]]=0,0,Combined[[#This Row],[Profit]]/Combined[[#This Row],[Total_Amount]])</f>
        <v>0.68685106360510118</v>
      </c>
    </row>
    <row r="260" spans="1:34">
      <c r="A260" s="43" t="s">
        <v>2084</v>
      </c>
      <c r="B260" s="46">
        <v>45300</v>
      </c>
      <c r="C260" s="43">
        <f t="shared" si="4"/>
        <v>2024</v>
      </c>
      <c r="D260" s="43" t="str">
        <f>TEXT(Combined[[#This Row],[Order_Date]],"MMM")</f>
        <v>Jan</v>
      </c>
      <c r="E260" s="43" t="s">
        <v>464</v>
      </c>
      <c r="F260" s="43" t="s">
        <v>1618</v>
      </c>
      <c r="G260" s="43" t="s">
        <v>1807</v>
      </c>
      <c r="H260" s="43">
        <v>1</v>
      </c>
      <c r="I260" s="43">
        <v>222.94</v>
      </c>
      <c r="J260" s="45">
        <v>0.19</v>
      </c>
      <c r="K260" s="43" t="s">
        <v>1824</v>
      </c>
      <c r="L260" s="43">
        <v>180.5814</v>
      </c>
      <c r="M260" s="43" t="str">
        <f>VLOOKUP(Combined[[#This Row],[Customer_ID]],Customer[],2,FALSE)</f>
        <v>Patrick Coleman</v>
      </c>
      <c r="N260" s="43">
        <f>VLOOKUP(Combined[[#This Row],[Customer_ID]],Customer[],3,FALSE)</f>
        <v>29</v>
      </c>
      <c r="O260" s="43" t="str">
        <f>VLOOKUP(Combined[[#This Row],[Customer_ID]],Customer[],4,FALSE)</f>
        <v>Male</v>
      </c>
      <c r="P260" s="43" t="str">
        <f>VLOOKUP(Combined[[#This Row],[Customer_ID]],Customer[],5,FALSE)</f>
        <v>New Jeffrey</v>
      </c>
      <c r="Q260" s="43" t="str">
        <f>VLOOKUP(Combined[[#This Row],[Customer_ID]],Customer[],6,FALSE)</f>
        <v>Nebraska</v>
      </c>
      <c r="R260" s="43" t="str">
        <f>VLOOKUP(Combined[[#This Row],[Customer_ID]],Customer[],8,FALSE)</f>
        <v>Silver</v>
      </c>
      <c r="S260" s="43" t="str">
        <f>VLOOKUP(Combined[[#This Row],[Product_ID]],Product[],2,FALSE)</f>
        <v>Bedroom Table Lamp</v>
      </c>
      <c r="T260" s="43" t="str">
        <f>VLOOKUP(Combined[[#This Row],[Product_ID]],Product[],3,FALSE)</f>
        <v>Home</v>
      </c>
      <c r="U260" s="43" t="str">
        <f>VLOOKUP(Combined[[#This Row],[Product_ID]],Product[],4,FALSE)</f>
        <v>Lighting</v>
      </c>
      <c r="V260" s="43" t="str">
        <f>VLOOKUP(Combined[[#This Row],[Product_ID]],Product[],5,FALSE)</f>
        <v>Jones LLC</v>
      </c>
      <c r="W260" s="43">
        <f>VLOOKUP(Combined[[#This Row],[Product_ID]],Product[],6,FALSE)</f>
        <v>382.22</v>
      </c>
      <c r="X260" s="43">
        <f>VLOOKUP(Combined[[#This Row],[Product_ID]],Product[],7,FALSE)</f>
        <v>329</v>
      </c>
      <c r="Y260" s="43" t="str">
        <f>_xlfn.XLOOKUP(Combined[[#This Row],[Store_ID]],Store[Store_ID],Store[Store_Name])</f>
        <v>Holloway Ltd</v>
      </c>
      <c r="Z260" s="43" t="str">
        <f>_xlfn.XLOOKUP(Combined[[#This Row],[Store_ID]],Store[Store_ID],Store[Region])</f>
        <v>North</v>
      </c>
      <c r="AA260" s="43" t="str">
        <f>_xlfn.XLOOKUP(Combined[[#This Row],[Store_ID]],Store[Store_ID],Store[City])</f>
        <v>Bensonhaven</v>
      </c>
      <c r="AB260" s="43" t="str">
        <f>_xlfn.XLOOKUP(Combined[[#This Row],[Store_ID]],Store[Store_ID],Store[Store_Type])</f>
        <v>Flagship</v>
      </c>
      <c r="AC260" s="43">
        <f>Combined[[#This Row],[Quantity]]*Combined[[#This Row],[Unit_Price]]</f>
        <v>222.94</v>
      </c>
      <c r="AD260" s="43">
        <f>Combined[[#This Row],[Gross_Sales]]*Combined[[#This Row],[Discount]]</f>
        <v>42.358600000000003</v>
      </c>
      <c r="AE260" s="43">
        <f>Combined[[#This Row],[Quantity]]*Combined[[#This Row],[cost]]</f>
        <v>382.22</v>
      </c>
      <c r="AF260" s="43">
        <f>Combined[[#This Row],[Total_Amount]]-Combined[[#This Row],[Total_Cost]]</f>
        <v>-201.63860000000003</v>
      </c>
      <c r="AG260" s="43" t="str">
        <f>IF(Combined[[#This Row],[Age]]&lt;=25,"18-25",IF(Combined[[#This Row],[Age]]&lt;=35,"26-35",IF(Combined[[#This Row],[Age]]&lt;=45,"36-45",IF(Combined[[#This Row],[Age]]&lt;=55,"46-55","56-64"))))</f>
        <v>26-35</v>
      </c>
      <c r="AH260" s="43">
        <f>IF(Combined[[#This Row],[Total_Amount]]=0,0,Combined[[#This Row],[Profit]]/Combined[[#This Row],[Total_Amount]])</f>
        <v>-1.1166078012464187</v>
      </c>
    </row>
    <row r="261" spans="1:34">
      <c r="A261" s="43" t="s">
        <v>2085</v>
      </c>
      <c r="B261" s="46">
        <v>45773</v>
      </c>
      <c r="C261" s="43">
        <f t="shared" si="4"/>
        <v>2025</v>
      </c>
      <c r="D261" s="43" t="str">
        <f>TEXT(Combined[[#This Row],[Order_Date]],"MMM")</f>
        <v>Apr</v>
      </c>
      <c r="E261" s="43" t="s">
        <v>794</v>
      </c>
      <c r="F261" s="43" t="s">
        <v>1618</v>
      </c>
      <c r="G261" s="43" t="s">
        <v>1761</v>
      </c>
      <c r="H261" s="43">
        <v>2</v>
      </c>
      <c r="I261" s="43">
        <v>355.3</v>
      </c>
      <c r="J261" s="45">
        <v>17</v>
      </c>
      <c r="K261" s="43" t="s">
        <v>1826</v>
      </c>
      <c r="L261" s="43">
        <v>589.798</v>
      </c>
      <c r="M261" s="43" t="str">
        <f>VLOOKUP(Combined[[#This Row],[Customer_ID]],Customer[],2,FALSE)</f>
        <v>Nicholas Webb</v>
      </c>
      <c r="N261" s="43">
        <f>VLOOKUP(Combined[[#This Row],[Customer_ID]],Customer[],3,FALSE)</f>
        <v>19</v>
      </c>
      <c r="O261" s="43" t="str">
        <f>VLOOKUP(Combined[[#This Row],[Customer_ID]],Customer[],4,FALSE)</f>
        <v>Male</v>
      </c>
      <c r="P261" s="43" t="str">
        <f>VLOOKUP(Combined[[#This Row],[Customer_ID]],Customer[],5,FALSE)</f>
        <v>Lake Timothy</v>
      </c>
      <c r="Q261" s="43" t="str">
        <f>VLOOKUP(Combined[[#This Row],[Customer_ID]],Customer[],6,FALSE)</f>
        <v>Nevada</v>
      </c>
      <c r="R261" s="43" t="str">
        <f>VLOOKUP(Combined[[#This Row],[Customer_ID]],Customer[],8,FALSE)</f>
        <v>Gold</v>
      </c>
      <c r="S261" s="43" t="str">
        <f>VLOOKUP(Combined[[#This Row],[Product_ID]],Product[],2,FALSE)</f>
        <v>Bedroom Table Lamp</v>
      </c>
      <c r="T261" s="43" t="str">
        <f>VLOOKUP(Combined[[#This Row],[Product_ID]],Product[],3,FALSE)</f>
        <v>Home</v>
      </c>
      <c r="U261" s="43" t="str">
        <f>VLOOKUP(Combined[[#This Row],[Product_ID]],Product[],4,FALSE)</f>
        <v>Lighting</v>
      </c>
      <c r="V261" s="43" t="str">
        <f>VLOOKUP(Combined[[#This Row],[Product_ID]],Product[],5,FALSE)</f>
        <v>Jones LLC</v>
      </c>
      <c r="W261" s="43">
        <f>VLOOKUP(Combined[[#This Row],[Product_ID]],Product[],6,FALSE)</f>
        <v>382.22</v>
      </c>
      <c r="X261" s="43">
        <f>VLOOKUP(Combined[[#This Row],[Product_ID]],Product[],7,FALSE)</f>
        <v>329</v>
      </c>
      <c r="Y261" s="43" t="str">
        <f>_xlfn.XLOOKUP(Combined[[#This Row],[Store_ID]],Store[Store_ID],Store[Store_Name])</f>
        <v>Black-Horn</v>
      </c>
      <c r="Z261" s="43" t="str">
        <f>_xlfn.XLOOKUP(Combined[[#This Row],[Store_ID]],Store[Store_ID],Store[Region])</f>
        <v>South</v>
      </c>
      <c r="AA261" s="43" t="str">
        <f>_xlfn.XLOOKUP(Combined[[#This Row],[Store_ID]],Store[Store_ID],Store[City])</f>
        <v>North Nancyview</v>
      </c>
      <c r="AB261" s="43" t="str">
        <f>_xlfn.XLOOKUP(Combined[[#This Row],[Store_ID]],Store[Store_ID],Store[Store_Type])</f>
        <v>Outlet</v>
      </c>
      <c r="AC261" s="43">
        <f>Combined[[#This Row],[Quantity]]*Combined[[#This Row],[Unit_Price]]</f>
        <v>710.6</v>
      </c>
      <c r="AD261" s="43">
        <f>Combined[[#This Row],[Gross_Sales]]*Combined[[#This Row],[Discount]]</f>
        <v>12080.2</v>
      </c>
      <c r="AE261" s="43">
        <f>Combined[[#This Row],[Quantity]]*Combined[[#This Row],[cost]]</f>
        <v>764.44</v>
      </c>
      <c r="AF261" s="43">
        <f>Combined[[#This Row],[Total_Amount]]-Combined[[#This Row],[Total_Cost]]</f>
        <v>-174.64200000000005</v>
      </c>
      <c r="AG261" s="43" t="str">
        <f>IF(Combined[[#This Row],[Age]]&lt;=25,"18-25",IF(Combined[[#This Row],[Age]]&lt;=35,"26-35",IF(Combined[[#This Row],[Age]]&lt;=45,"36-45",IF(Combined[[#This Row],[Age]]&lt;=55,"46-55","56-64"))))</f>
        <v>18-25</v>
      </c>
      <c r="AH261" s="43">
        <f>IF(Combined[[#This Row],[Total_Amount]]=0,0,Combined[[#This Row],[Profit]]/Combined[[#This Row],[Total_Amount]])</f>
        <v>-0.29610476807313701</v>
      </c>
    </row>
    <row r="262" spans="1:34">
      <c r="A262" s="43" t="s">
        <v>2086</v>
      </c>
      <c r="B262" s="46">
        <v>45497</v>
      </c>
      <c r="C262" s="43">
        <f t="shared" si="4"/>
        <v>2024</v>
      </c>
      <c r="D262" s="43" t="str">
        <f>TEXT(Combined[[#This Row],[Order_Date]],"MMM")</f>
        <v>Jul</v>
      </c>
      <c r="E262" s="43" t="s">
        <v>366</v>
      </c>
      <c r="F262" s="43" t="s">
        <v>1726</v>
      </c>
      <c r="G262" s="43" t="s">
        <v>1813</v>
      </c>
      <c r="H262" s="43">
        <v>4</v>
      </c>
      <c r="I262" s="43">
        <v>611.29999999999995</v>
      </c>
      <c r="J262" s="45">
        <v>0.11</v>
      </c>
      <c r="K262" s="43" t="s">
        <v>1826</v>
      </c>
      <c r="L262" s="43">
        <v>2176.2280000000001</v>
      </c>
      <c r="M262" s="43" t="str">
        <f>VLOOKUP(Combined[[#This Row],[Customer_ID]],Customer[],2,FALSE)</f>
        <v>Steven Stein</v>
      </c>
      <c r="N262" s="43">
        <f>VLOOKUP(Combined[[#This Row],[Customer_ID]],Customer[],3,FALSE)</f>
        <v>21</v>
      </c>
      <c r="O262" s="43" t="str">
        <f>VLOOKUP(Combined[[#This Row],[Customer_ID]],Customer[],4,FALSE)</f>
        <v>Male</v>
      </c>
      <c r="P262" s="43" t="str">
        <f>VLOOKUP(Combined[[#This Row],[Customer_ID]],Customer[],5,FALSE)</f>
        <v>West Lauren</v>
      </c>
      <c r="Q262" s="43" t="str">
        <f>VLOOKUP(Combined[[#This Row],[Customer_ID]],Customer[],6,FALSE)</f>
        <v>Connecticut</v>
      </c>
      <c r="R262" s="43" t="str">
        <f>VLOOKUP(Combined[[#This Row],[Customer_ID]],Customer[],8,FALSE)</f>
        <v>Bronze</v>
      </c>
      <c r="S262" s="43" t="str">
        <f>VLOOKUP(Combined[[#This Row],[Product_ID]],Product[],2,FALSE)</f>
        <v>Face Foundation Kit</v>
      </c>
      <c r="T262" s="43" t="str">
        <f>VLOOKUP(Combined[[#This Row],[Product_ID]],Product[],3,FALSE)</f>
        <v>Beauty</v>
      </c>
      <c r="U262" s="43" t="str">
        <f>VLOOKUP(Combined[[#This Row],[Product_ID]],Product[],4,FALSE)</f>
        <v>Makeup</v>
      </c>
      <c r="V262" s="43" t="str">
        <f>VLOOKUP(Combined[[#This Row],[Product_ID]],Product[],5,FALSE)</f>
        <v>Taylor-Elliott</v>
      </c>
      <c r="W262" s="43">
        <f>VLOOKUP(Combined[[#This Row],[Product_ID]],Product[],6,FALSE)</f>
        <v>183.04</v>
      </c>
      <c r="X262" s="43">
        <f>VLOOKUP(Combined[[#This Row],[Product_ID]],Product[],7,FALSE)</f>
        <v>457</v>
      </c>
      <c r="Y262" s="43" t="str">
        <f>_xlfn.XLOOKUP(Combined[[#This Row],[Store_ID]],Store[Store_ID],Store[Store_Name])</f>
        <v>Mann-Austin</v>
      </c>
      <c r="Z262" s="43" t="str">
        <f>_xlfn.XLOOKUP(Combined[[#This Row],[Store_ID]],Store[Store_ID],Store[Region])</f>
        <v>East</v>
      </c>
      <c r="AA262" s="43" t="str">
        <f>_xlfn.XLOOKUP(Combined[[#This Row],[Store_ID]],Store[Store_ID],Store[City])</f>
        <v>Vasquezborough</v>
      </c>
      <c r="AB262" s="43" t="str">
        <f>_xlfn.XLOOKUP(Combined[[#This Row],[Store_ID]],Store[Store_ID],Store[Store_Type])</f>
        <v>Online</v>
      </c>
      <c r="AC262" s="43">
        <f>Combined[[#This Row],[Quantity]]*Combined[[#This Row],[Unit_Price]]</f>
        <v>2445.1999999999998</v>
      </c>
      <c r="AD262" s="43">
        <f>Combined[[#This Row],[Gross_Sales]]*Combined[[#This Row],[Discount]]</f>
        <v>268.97199999999998</v>
      </c>
      <c r="AE262" s="43">
        <f>Combined[[#This Row],[Quantity]]*Combined[[#This Row],[cost]]</f>
        <v>732.16</v>
      </c>
      <c r="AF262" s="43">
        <f>Combined[[#This Row],[Total_Amount]]-Combined[[#This Row],[Total_Cost]]</f>
        <v>1444.0680000000002</v>
      </c>
      <c r="AG262" s="43" t="str">
        <f>IF(Combined[[#This Row],[Age]]&lt;=25,"18-25",IF(Combined[[#This Row],[Age]]&lt;=35,"26-35",IF(Combined[[#This Row],[Age]]&lt;=45,"36-45",IF(Combined[[#This Row],[Age]]&lt;=55,"46-55","56-64"))))</f>
        <v>18-25</v>
      </c>
      <c r="AH262" s="43">
        <f>IF(Combined[[#This Row],[Total_Amount]]=0,0,Combined[[#This Row],[Profit]]/Combined[[#This Row],[Total_Amount]])</f>
        <v>0.6635646632613863</v>
      </c>
    </row>
    <row r="263" spans="1:34">
      <c r="A263" s="43" t="s">
        <v>2087</v>
      </c>
      <c r="B263" s="46">
        <v>45742</v>
      </c>
      <c r="C263" s="43">
        <f t="shared" si="4"/>
        <v>2025</v>
      </c>
      <c r="D263" s="43" t="str">
        <f>TEXT(Combined[[#This Row],[Order_Date]],"MMM")</f>
        <v>Mar</v>
      </c>
      <c r="E263" s="43" t="s">
        <v>1047</v>
      </c>
      <c r="F263" s="43" t="s">
        <v>1543</v>
      </c>
      <c r="G263" s="43" t="s">
        <v>1782</v>
      </c>
      <c r="H263" s="43">
        <v>4</v>
      </c>
      <c r="I263" s="43">
        <v>849.21</v>
      </c>
      <c r="J263" s="45">
        <v>7.0000000000000007E-2</v>
      </c>
      <c r="K263" s="43" t="s">
        <v>1824</v>
      </c>
      <c r="L263" s="43">
        <v>3159.0612000000001</v>
      </c>
      <c r="M263" s="43" t="str">
        <f>VLOOKUP(Combined[[#This Row],[Customer_ID]],Customer[],2,FALSE)</f>
        <v>Teresa Johnson</v>
      </c>
      <c r="N263" s="43">
        <f>VLOOKUP(Combined[[#This Row],[Customer_ID]],Customer[],3,FALSE)</f>
        <v>64</v>
      </c>
      <c r="O263" s="43" t="str">
        <f>VLOOKUP(Combined[[#This Row],[Customer_ID]],Customer[],4,FALSE)</f>
        <v>Female</v>
      </c>
      <c r="P263" s="43" t="str">
        <f>VLOOKUP(Combined[[#This Row],[Customer_ID]],Customer[],5,FALSE)</f>
        <v>Johnsonbury</v>
      </c>
      <c r="Q263" s="43" t="str">
        <f>VLOOKUP(Combined[[#This Row],[Customer_ID]],Customer[],6,FALSE)</f>
        <v>Georgia</v>
      </c>
      <c r="R263" s="43" t="str">
        <f>VLOOKUP(Combined[[#This Row],[Customer_ID]],Customer[],8,FALSE)</f>
        <v>Gold</v>
      </c>
      <c r="S263" s="43" t="str">
        <f>VLOOKUP(Combined[[#This Row],[Product_ID]],Product[],2,FALSE)</f>
        <v>Brother Laser Printer</v>
      </c>
      <c r="T263" s="43" t="str">
        <f>VLOOKUP(Combined[[#This Row],[Product_ID]],Product[],3,FALSE)</f>
        <v>Electronics</v>
      </c>
      <c r="U263" s="43" t="str">
        <f>VLOOKUP(Combined[[#This Row],[Product_ID]],Product[],4,FALSE)</f>
        <v>Computer</v>
      </c>
      <c r="V263" s="43" t="str">
        <f>VLOOKUP(Combined[[#This Row],[Product_ID]],Product[],5,FALSE)</f>
        <v>Hunt Inc</v>
      </c>
      <c r="W263" s="43">
        <f>VLOOKUP(Combined[[#This Row],[Product_ID]],Product[],6,FALSE)</f>
        <v>112.42</v>
      </c>
      <c r="X263" s="43">
        <f>VLOOKUP(Combined[[#This Row],[Product_ID]],Product[],7,FALSE)</f>
        <v>416</v>
      </c>
      <c r="Y263" s="43" t="str">
        <f>_xlfn.XLOOKUP(Combined[[#This Row],[Store_ID]],Store[Store_ID],Store[Store_Name])</f>
        <v>Bean, Jones and Park</v>
      </c>
      <c r="Z263" s="43" t="str">
        <f>_xlfn.XLOOKUP(Combined[[#This Row],[Store_ID]],Store[Store_ID],Store[Region])</f>
        <v>West</v>
      </c>
      <c r="AA263" s="43" t="str">
        <f>_xlfn.XLOOKUP(Combined[[#This Row],[Store_ID]],Store[Store_ID],Store[City])</f>
        <v>Thompsonborough</v>
      </c>
      <c r="AB263" s="43" t="str">
        <f>_xlfn.XLOOKUP(Combined[[#This Row],[Store_ID]],Store[Store_ID],Store[Store_Type])</f>
        <v>Online</v>
      </c>
      <c r="AC263" s="43">
        <f>Combined[[#This Row],[Quantity]]*Combined[[#This Row],[Unit_Price]]</f>
        <v>3396.84</v>
      </c>
      <c r="AD263" s="43">
        <f>Combined[[#This Row],[Gross_Sales]]*Combined[[#This Row],[Discount]]</f>
        <v>237.77880000000005</v>
      </c>
      <c r="AE263" s="43">
        <f>Combined[[#This Row],[Quantity]]*Combined[[#This Row],[cost]]</f>
        <v>449.68</v>
      </c>
      <c r="AF263" s="43">
        <f>Combined[[#This Row],[Total_Amount]]-Combined[[#This Row],[Total_Cost]]</f>
        <v>2709.3812000000003</v>
      </c>
      <c r="AG263" s="43" t="str">
        <f>IF(Combined[[#This Row],[Age]]&lt;=25,"18-25",IF(Combined[[#This Row],[Age]]&lt;=35,"26-35",IF(Combined[[#This Row],[Age]]&lt;=45,"36-45",IF(Combined[[#This Row],[Age]]&lt;=55,"46-55","56-64"))))</f>
        <v>56-64</v>
      </c>
      <c r="AH263" s="43">
        <f>IF(Combined[[#This Row],[Total_Amount]]=0,0,Combined[[#This Row],[Profit]]/Combined[[#This Row],[Total_Amount]])</f>
        <v>0.85765391313090111</v>
      </c>
    </row>
    <row r="264" spans="1:34">
      <c r="A264" s="43" t="s">
        <v>2088</v>
      </c>
      <c r="B264" s="46">
        <v>45713</v>
      </c>
      <c r="C264" s="43">
        <f t="shared" si="4"/>
        <v>2025</v>
      </c>
      <c r="D264" s="43" t="str">
        <f>TEXT(Combined[[#This Row],[Order_Date]],"MMM")</f>
        <v>Feb</v>
      </c>
      <c r="E264" s="43" t="s">
        <v>681</v>
      </c>
      <c r="F264" s="43" t="s">
        <v>1632</v>
      </c>
      <c r="G264" s="43" t="s">
        <v>1779</v>
      </c>
      <c r="H264" s="43">
        <v>3</v>
      </c>
      <c r="I264" s="43">
        <v>553.12</v>
      </c>
      <c r="J264" s="45">
        <v>0.28000000000000003</v>
      </c>
      <c r="K264" s="43" t="s">
        <v>1829</v>
      </c>
      <c r="L264" s="43">
        <v>1194.7392</v>
      </c>
      <c r="M264" s="43" t="str">
        <f>VLOOKUP(Combined[[#This Row],[Customer_ID]],Customer[],2,FALSE)</f>
        <v>Joan Johnson</v>
      </c>
      <c r="N264" s="43">
        <f>VLOOKUP(Combined[[#This Row],[Customer_ID]],Customer[],3,FALSE)</f>
        <v>50</v>
      </c>
      <c r="O264" s="43" t="str">
        <f>VLOOKUP(Combined[[#This Row],[Customer_ID]],Customer[],4,FALSE)</f>
        <v>Female</v>
      </c>
      <c r="P264" s="43" t="str">
        <f>VLOOKUP(Combined[[#This Row],[Customer_ID]],Customer[],5,FALSE)</f>
        <v>Lake Josephport</v>
      </c>
      <c r="Q264" s="43" t="str">
        <f>VLOOKUP(Combined[[#This Row],[Customer_ID]],Customer[],6,FALSE)</f>
        <v>Maine</v>
      </c>
      <c r="R264" s="43" t="str">
        <f>VLOOKUP(Combined[[#This Row],[Customer_ID]],Customer[],8,FALSE)</f>
        <v>Platinum</v>
      </c>
      <c r="S264" s="43" t="str">
        <f>VLOOKUP(Combined[[#This Row],[Product_ID]],Product[],2,FALSE)</f>
        <v>Smart Home WiFi Camera</v>
      </c>
      <c r="T264" s="43" t="str">
        <f>VLOOKUP(Combined[[#This Row],[Product_ID]],Product[],3,FALSE)</f>
        <v>Electronics</v>
      </c>
      <c r="U264" s="43" t="str">
        <f>VLOOKUP(Combined[[#This Row],[Product_ID]],Product[],4,FALSE)</f>
        <v>Accessories</v>
      </c>
      <c r="V264" s="43" t="str">
        <f>VLOOKUP(Combined[[#This Row],[Product_ID]],Product[],5,FALSE)</f>
        <v>Holmes LLC</v>
      </c>
      <c r="W264" s="43">
        <f>VLOOKUP(Combined[[#This Row],[Product_ID]],Product[],6,FALSE)</f>
        <v>450.71</v>
      </c>
      <c r="X264" s="43">
        <f>VLOOKUP(Combined[[#This Row],[Product_ID]],Product[],7,FALSE)</f>
        <v>389</v>
      </c>
      <c r="Y264" s="43" t="str">
        <f>_xlfn.XLOOKUP(Combined[[#This Row],[Store_ID]],Store[Store_ID],Store[Store_Name])</f>
        <v>Martinez-Mullins</v>
      </c>
      <c r="Z264" s="43" t="str">
        <f>_xlfn.XLOOKUP(Combined[[#This Row],[Store_ID]],Store[Store_ID],Store[Region])</f>
        <v>South</v>
      </c>
      <c r="AA264" s="43" t="str">
        <f>_xlfn.XLOOKUP(Combined[[#This Row],[Store_ID]],Store[Store_ID],Store[City])</f>
        <v>Williamsfurt</v>
      </c>
      <c r="AB264" s="43" t="str">
        <f>_xlfn.XLOOKUP(Combined[[#This Row],[Store_ID]],Store[Store_ID],Store[Store_Type])</f>
        <v>Online</v>
      </c>
      <c r="AC264" s="43">
        <f>Combined[[#This Row],[Quantity]]*Combined[[#This Row],[Unit_Price]]</f>
        <v>1659.3600000000001</v>
      </c>
      <c r="AD264" s="43">
        <f>Combined[[#This Row],[Gross_Sales]]*Combined[[#This Row],[Discount]]</f>
        <v>464.62080000000009</v>
      </c>
      <c r="AE264" s="43">
        <f>Combined[[#This Row],[Quantity]]*Combined[[#This Row],[cost]]</f>
        <v>1352.1299999999999</v>
      </c>
      <c r="AF264" s="43">
        <f>Combined[[#This Row],[Total_Amount]]-Combined[[#This Row],[Total_Cost]]</f>
        <v>-157.3907999999999</v>
      </c>
      <c r="AG264" s="43" t="str">
        <f>IF(Combined[[#This Row],[Age]]&lt;=25,"18-25",IF(Combined[[#This Row],[Age]]&lt;=35,"26-35",IF(Combined[[#This Row],[Age]]&lt;=45,"36-45",IF(Combined[[#This Row],[Age]]&lt;=55,"46-55","56-64"))))</f>
        <v>46-55</v>
      </c>
      <c r="AH264" s="43">
        <f>IF(Combined[[#This Row],[Total_Amount]]=0,0,Combined[[#This Row],[Profit]]/Combined[[#This Row],[Total_Amount]])</f>
        <v>-0.13173653296049875</v>
      </c>
    </row>
    <row r="265" spans="1:34">
      <c r="A265" s="43" t="s">
        <v>2089</v>
      </c>
      <c r="B265" s="46">
        <v>45826</v>
      </c>
      <c r="C265" s="43">
        <f t="shared" si="4"/>
        <v>2025</v>
      </c>
      <c r="D265" s="43" t="str">
        <f>TEXT(Combined[[#This Row],[Order_Date]],"MMM")</f>
        <v>Jun</v>
      </c>
      <c r="E265" s="43" t="s">
        <v>896</v>
      </c>
      <c r="F265" s="43" t="s">
        <v>1730</v>
      </c>
      <c r="G265" s="43" t="s">
        <v>1786</v>
      </c>
      <c r="H265" s="43">
        <v>2</v>
      </c>
      <c r="I265" s="43">
        <v>903.08</v>
      </c>
      <c r="J265" s="45">
        <v>0.18</v>
      </c>
      <c r="K265" s="43" t="s">
        <v>1829</v>
      </c>
      <c r="L265" s="43">
        <v>1481.0512000000001</v>
      </c>
      <c r="M265" s="43" t="str">
        <f>VLOOKUP(Combined[[#This Row],[Customer_ID]],Customer[],2,FALSE)</f>
        <v>Kristi Lopez</v>
      </c>
      <c r="N265" s="43">
        <f>VLOOKUP(Combined[[#This Row],[Customer_ID]],Customer[],3,FALSE)</f>
        <v>46</v>
      </c>
      <c r="O265" s="43" t="str">
        <f>VLOOKUP(Combined[[#This Row],[Customer_ID]],Customer[],4,FALSE)</f>
        <v>Female</v>
      </c>
      <c r="P265" s="43" t="str">
        <f>VLOOKUP(Combined[[#This Row],[Customer_ID]],Customer[],5,FALSE)</f>
        <v>Spencermouth</v>
      </c>
      <c r="Q265" s="43" t="str">
        <f>VLOOKUP(Combined[[#This Row],[Customer_ID]],Customer[],6,FALSE)</f>
        <v>New Jersey</v>
      </c>
      <c r="R265" s="43" t="str">
        <f>VLOOKUP(Combined[[#This Row],[Customer_ID]],Customer[],8,FALSE)</f>
        <v>Gold</v>
      </c>
      <c r="S265" s="43" t="str">
        <f>VLOOKUP(Combined[[#This Row],[Product_ID]],Product[],2,FALSE)</f>
        <v>Women's High Heels</v>
      </c>
      <c r="T265" s="43" t="str">
        <f>VLOOKUP(Combined[[#This Row],[Product_ID]],Product[],3,FALSE)</f>
        <v>Clothing</v>
      </c>
      <c r="U265" s="43" t="str">
        <f>VLOOKUP(Combined[[#This Row],[Product_ID]],Product[],4,FALSE)</f>
        <v>Footwear</v>
      </c>
      <c r="V265" s="43" t="str">
        <f>VLOOKUP(Combined[[#This Row],[Product_ID]],Product[],5,FALSE)</f>
        <v>Smith-Charles</v>
      </c>
      <c r="W265" s="43">
        <f>VLOOKUP(Combined[[#This Row],[Product_ID]],Product[],6,FALSE)</f>
        <v>438.25</v>
      </c>
      <c r="X265" s="43">
        <f>VLOOKUP(Combined[[#This Row],[Product_ID]],Product[],7,FALSE)</f>
        <v>496</v>
      </c>
      <c r="Y265" s="43" t="str">
        <f>_xlfn.XLOOKUP(Combined[[#This Row],[Store_ID]],Store[Store_ID],Store[Store_Name])</f>
        <v>Moore, Padilla and Butler</v>
      </c>
      <c r="Z265" s="43" t="str">
        <f>_xlfn.XLOOKUP(Combined[[#This Row],[Store_ID]],Store[Store_ID],Store[Region])</f>
        <v>South</v>
      </c>
      <c r="AA265" s="43" t="str">
        <f>_xlfn.XLOOKUP(Combined[[#This Row],[Store_ID]],Store[Store_ID],Store[City])</f>
        <v>East Johnstad</v>
      </c>
      <c r="AB265" s="43" t="str">
        <f>_xlfn.XLOOKUP(Combined[[#This Row],[Store_ID]],Store[Store_ID],Store[Store_Type])</f>
        <v>Flagship</v>
      </c>
      <c r="AC265" s="43">
        <f>Combined[[#This Row],[Quantity]]*Combined[[#This Row],[Unit_Price]]</f>
        <v>1806.16</v>
      </c>
      <c r="AD265" s="43">
        <f>Combined[[#This Row],[Gross_Sales]]*Combined[[#This Row],[Discount]]</f>
        <v>325.10880000000003</v>
      </c>
      <c r="AE265" s="43">
        <f>Combined[[#This Row],[Quantity]]*Combined[[#This Row],[cost]]</f>
        <v>876.5</v>
      </c>
      <c r="AF265" s="43">
        <f>Combined[[#This Row],[Total_Amount]]-Combined[[#This Row],[Total_Cost]]</f>
        <v>604.55120000000011</v>
      </c>
      <c r="AG265" s="43" t="str">
        <f>IF(Combined[[#This Row],[Age]]&lt;=25,"18-25",IF(Combined[[#This Row],[Age]]&lt;=35,"26-35",IF(Combined[[#This Row],[Age]]&lt;=45,"36-45",IF(Combined[[#This Row],[Age]]&lt;=55,"46-55","56-64"))))</f>
        <v>46-55</v>
      </c>
      <c r="AH265" s="43">
        <f>IF(Combined[[#This Row],[Total_Amount]]=0,0,Combined[[#This Row],[Profit]]/Combined[[#This Row],[Total_Amount]])</f>
        <v>0.40819061488218644</v>
      </c>
    </row>
    <row r="266" spans="1:34">
      <c r="A266" s="43" t="s">
        <v>2090</v>
      </c>
      <c r="B266" s="46">
        <v>45648</v>
      </c>
      <c r="C266" s="43">
        <f t="shared" si="4"/>
        <v>2024</v>
      </c>
      <c r="D266" s="43" t="str">
        <f>TEXT(Combined[[#This Row],[Order_Date]],"MMM")</f>
        <v>Dec</v>
      </c>
      <c r="E266" s="43" t="s">
        <v>1472</v>
      </c>
      <c r="F266" s="43" t="s">
        <v>1580</v>
      </c>
      <c r="G266" s="43" t="s">
        <v>1792</v>
      </c>
      <c r="H266" s="43">
        <v>4</v>
      </c>
      <c r="I266" s="43">
        <v>640.23</v>
      </c>
      <c r="J266" s="45">
        <v>0.06</v>
      </c>
      <c r="K266" s="43" t="s">
        <v>1829</v>
      </c>
      <c r="L266" s="43">
        <v>2407.2647999999999</v>
      </c>
      <c r="M266" s="43" t="str">
        <f>VLOOKUP(Combined[[#This Row],[Customer_ID]],Customer[],2,FALSE)</f>
        <v>Earl Smith Dds</v>
      </c>
      <c r="N266" s="43">
        <f>VLOOKUP(Combined[[#This Row],[Customer_ID]],Customer[],3,FALSE)</f>
        <v>59</v>
      </c>
      <c r="O266" s="43" t="str">
        <f>VLOOKUP(Combined[[#This Row],[Customer_ID]],Customer[],4,FALSE)</f>
        <v>Male</v>
      </c>
      <c r="P266" s="43" t="str">
        <f>VLOOKUP(Combined[[#This Row],[Customer_ID]],Customer[],5,FALSE)</f>
        <v>West Sarah</v>
      </c>
      <c r="Q266" s="43" t="str">
        <f>VLOOKUP(Combined[[#This Row],[Customer_ID]],Customer[],6,FALSE)</f>
        <v>South Dakota</v>
      </c>
      <c r="R266" s="43" t="str">
        <f>VLOOKUP(Combined[[#This Row],[Customer_ID]],Customer[],8,FALSE)</f>
        <v>Gold</v>
      </c>
      <c r="S266" s="43" t="str">
        <f>VLOOKUP(Combined[[#This Row],[Product_ID]],Product[],2,FALSE)</f>
        <v>Beard Grooming Kit</v>
      </c>
      <c r="T266" s="43" t="str">
        <f>VLOOKUP(Combined[[#This Row],[Product_ID]],Product[],3,FALSE)</f>
        <v>Beauty</v>
      </c>
      <c r="U266" s="43" t="str">
        <f>VLOOKUP(Combined[[#This Row],[Product_ID]],Product[],4,FALSE)</f>
        <v>Grooming</v>
      </c>
      <c r="V266" s="43" t="str">
        <f>VLOOKUP(Combined[[#This Row],[Product_ID]],Product[],5,FALSE)</f>
        <v>Erickson-Green</v>
      </c>
      <c r="W266" s="43">
        <f>VLOOKUP(Combined[[#This Row],[Product_ID]],Product[],6,FALSE)</f>
        <v>337.42</v>
      </c>
      <c r="X266" s="43">
        <f>VLOOKUP(Combined[[#This Row],[Product_ID]],Product[],7,FALSE)</f>
        <v>256</v>
      </c>
      <c r="Y266" s="43" t="str">
        <f>_xlfn.XLOOKUP(Combined[[#This Row],[Store_ID]],Store[Store_ID],Store[Store_Name])</f>
        <v>Aguirre-Keller</v>
      </c>
      <c r="Z266" s="43" t="str">
        <f>_xlfn.XLOOKUP(Combined[[#This Row],[Store_ID]],Store[Store_ID],Store[Region])</f>
        <v>South</v>
      </c>
      <c r="AA266" s="43" t="str">
        <f>_xlfn.XLOOKUP(Combined[[#This Row],[Store_ID]],Store[Store_ID],Store[City])</f>
        <v>Lake Michael</v>
      </c>
      <c r="AB266" s="43" t="str">
        <f>_xlfn.XLOOKUP(Combined[[#This Row],[Store_ID]],Store[Store_ID],Store[Store_Type])</f>
        <v>Online</v>
      </c>
      <c r="AC266" s="43">
        <f>Combined[[#This Row],[Quantity]]*Combined[[#This Row],[Unit_Price]]</f>
        <v>2560.92</v>
      </c>
      <c r="AD266" s="43">
        <f>Combined[[#This Row],[Gross_Sales]]*Combined[[#This Row],[Discount]]</f>
        <v>153.65520000000001</v>
      </c>
      <c r="AE266" s="43">
        <f>Combined[[#This Row],[Quantity]]*Combined[[#This Row],[cost]]</f>
        <v>1349.68</v>
      </c>
      <c r="AF266" s="43">
        <f>Combined[[#This Row],[Total_Amount]]-Combined[[#This Row],[Total_Cost]]</f>
        <v>1057.5847999999999</v>
      </c>
      <c r="AG266" s="43" t="str">
        <f>IF(Combined[[#This Row],[Age]]&lt;=25,"18-25",IF(Combined[[#This Row],[Age]]&lt;=35,"26-35",IF(Combined[[#This Row],[Age]]&lt;=45,"36-45",IF(Combined[[#This Row],[Age]]&lt;=55,"46-55","56-64"))))</f>
        <v>56-64</v>
      </c>
      <c r="AH266" s="43">
        <f>IF(Combined[[#This Row],[Total_Amount]]=0,0,Combined[[#This Row],[Profit]]/Combined[[#This Row],[Total_Amount]])</f>
        <v>0.43933047997046271</v>
      </c>
    </row>
    <row r="267" spans="1:34">
      <c r="A267" s="43" t="s">
        <v>2091</v>
      </c>
      <c r="B267" s="46">
        <v>45836</v>
      </c>
      <c r="C267" s="43">
        <f t="shared" si="4"/>
        <v>2025</v>
      </c>
      <c r="D267" s="43" t="str">
        <f>TEXT(Combined[[#This Row],[Order_Date]],"MMM")</f>
        <v>Jun</v>
      </c>
      <c r="E267" s="43" t="s">
        <v>478</v>
      </c>
      <c r="F267" s="43" t="s">
        <v>1590</v>
      </c>
      <c r="G267" s="43" t="s">
        <v>1776</v>
      </c>
      <c r="H267" s="43">
        <v>1</v>
      </c>
      <c r="I267" s="43">
        <v>518</v>
      </c>
      <c r="J267" s="45">
        <v>0.25</v>
      </c>
      <c r="K267" s="43" t="s">
        <v>1824</v>
      </c>
      <c r="L267" s="43">
        <v>388.5</v>
      </c>
      <c r="M267" s="43" t="str">
        <f>VLOOKUP(Combined[[#This Row],[Customer_ID]],Customer[],2,FALSE)</f>
        <v>Cristian Wright</v>
      </c>
      <c r="N267" s="43">
        <f>VLOOKUP(Combined[[#This Row],[Customer_ID]],Customer[],3,FALSE)</f>
        <v>30</v>
      </c>
      <c r="O267" s="43" t="str">
        <f>VLOOKUP(Combined[[#This Row],[Customer_ID]],Customer[],4,FALSE)</f>
        <v>Male</v>
      </c>
      <c r="P267" s="43" t="str">
        <f>VLOOKUP(Combined[[#This Row],[Customer_ID]],Customer[],5,FALSE)</f>
        <v>Port Denise</v>
      </c>
      <c r="Q267" s="43" t="str">
        <f>VLOOKUP(Combined[[#This Row],[Customer_ID]],Customer[],6,FALSE)</f>
        <v>California</v>
      </c>
      <c r="R267" s="43" t="str">
        <f>VLOOKUP(Combined[[#This Row],[Customer_ID]],Customer[],8,FALSE)</f>
        <v>Bronze</v>
      </c>
      <c r="S267" s="43" t="str">
        <f>VLOOKUP(Combined[[#This Row],[Product_ID]],Product[],2,FALSE)</f>
        <v>Multi-Purpose Storage Box</v>
      </c>
      <c r="T267" s="43" t="str">
        <f>VLOOKUP(Combined[[#This Row],[Product_ID]],Product[],3,FALSE)</f>
        <v>Home</v>
      </c>
      <c r="U267" s="43" t="str">
        <f>VLOOKUP(Combined[[#This Row],[Product_ID]],Product[],4,FALSE)</f>
        <v>Storage</v>
      </c>
      <c r="V267" s="43" t="str">
        <f>VLOOKUP(Combined[[#This Row],[Product_ID]],Product[],5,FALSE)</f>
        <v>Gardner-Montes</v>
      </c>
      <c r="W267" s="43">
        <f>VLOOKUP(Combined[[#This Row],[Product_ID]],Product[],6,FALSE)</f>
        <v>123.46</v>
      </c>
      <c r="X267" s="43">
        <f>VLOOKUP(Combined[[#This Row],[Product_ID]],Product[],7,FALSE)</f>
        <v>76</v>
      </c>
      <c r="Y267" s="43" t="str">
        <f>_xlfn.XLOOKUP(Combined[[#This Row],[Store_ID]],Store[Store_ID],Store[Store_Name])</f>
        <v>Benson-Elliott</v>
      </c>
      <c r="Z267" s="43" t="str">
        <f>_xlfn.XLOOKUP(Combined[[#This Row],[Store_ID]],Store[Store_ID],Store[Region])</f>
        <v>East</v>
      </c>
      <c r="AA267" s="43" t="str">
        <f>_xlfn.XLOOKUP(Combined[[#This Row],[Store_ID]],Store[Store_ID],Store[City])</f>
        <v>Port Josephberg</v>
      </c>
      <c r="AB267" s="43" t="str">
        <f>_xlfn.XLOOKUP(Combined[[#This Row],[Store_ID]],Store[Store_ID],Store[Store_Type])</f>
        <v>Online</v>
      </c>
      <c r="AC267" s="43">
        <f>Combined[[#This Row],[Quantity]]*Combined[[#This Row],[Unit_Price]]</f>
        <v>518</v>
      </c>
      <c r="AD267" s="43">
        <f>Combined[[#This Row],[Gross_Sales]]*Combined[[#This Row],[Discount]]</f>
        <v>129.5</v>
      </c>
      <c r="AE267" s="43">
        <f>Combined[[#This Row],[Quantity]]*Combined[[#This Row],[cost]]</f>
        <v>123.46</v>
      </c>
      <c r="AF267" s="43">
        <f>Combined[[#This Row],[Total_Amount]]-Combined[[#This Row],[Total_Cost]]</f>
        <v>265.04000000000002</v>
      </c>
      <c r="AG267" s="43" t="str">
        <f>IF(Combined[[#This Row],[Age]]&lt;=25,"18-25",IF(Combined[[#This Row],[Age]]&lt;=35,"26-35",IF(Combined[[#This Row],[Age]]&lt;=45,"36-45",IF(Combined[[#This Row],[Age]]&lt;=55,"46-55","56-64"))))</f>
        <v>26-35</v>
      </c>
      <c r="AH267" s="43">
        <f>IF(Combined[[#This Row],[Total_Amount]]=0,0,Combined[[#This Row],[Profit]]/Combined[[#This Row],[Total_Amount]])</f>
        <v>0.68221364221364222</v>
      </c>
    </row>
    <row r="268" spans="1:34">
      <c r="A268" s="43" t="s">
        <v>2092</v>
      </c>
      <c r="B268" s="46">
        <v>45437</v>
      </c>
      <c r="C268" s="43">
        <f t="shared" si="4"/>
        <v>2024</v>
      </c>
      <c r="D268" s="43" t="str">
        <f>TEXT(Combined[[#This Row],[Order_Date]],"MMM")</f>
        <v>May</v>
      </c>
      <c r="E268" s="43" t="s">
        <v>1343</v>
      </c>
      <c r="F268" s="43" t="s">
        <v>1676</v>
      </c>
      <c r="G268" s="43" t="s">
        <v>1769</v>
      </c>
      <c r="H268" s="43">
        <v>4</v>
      </c>
      <c r="I268" s="43">
        <v>779.25</v>
      </c>
      <c r="J268" s="45">
        <v>0.25</v>
      </c>
      <c r="K268" s="43" t="s">
        <v>1824</v>
      </c>
      <c r="L268" s="43">
        <v>2337.75</v>
      </c>
      <c r="M268" s="43" t="str">
        <f>VLOOKUP(Combined[[#This Row],[Customer_ID]],Customer[],2,FALSE)</f>
        <v>Thomas Moore</v>
      </c>
      <c r="N268" s="43">
        <f>VLOOKUP(Combined[[#This Row],[Customer_ID]],Customer[],3,FALSE)</f>
        <v>51</v>
      </c>
      <c r="O268" s="43" t="str">
        <f>VLOOKUP(Combined[[#This Row],[Customer_ID]],Customer[],4,FALSE)</f>
        <v>Female</v>
      </c>
      <c r="P268" s="43" t="str">
        <f>VLOOKUP(Combined[[#This Row],[Customer_ID]],Customer[],5,FALSE)</f>
        <v>Williamsberg</v>
      </c>
      <c r="Q268" s="43" t="str">
        <f>VLOOKUP(Combined[[#This Row],[Customer_ID]],Customer[],6,FALSE)</f>
        <v>New York</v>
      </c>
      <c r="R268" s="43" t="str">
        <f>VLOOKUP(Combined[[#This Row],[Customer_ID]],Customer[],8,FALSE)</f>
        <v>Silver</v>
      </c>
      <c r="S268" s="43" t="str">
        <f>VLOOKUP(Combined[[#This Row],[Product_ID]],Product[],2,FALSE)</f>
        <v>Matte Lipstick Set</v>
      </c>
      <c r="T268" s="43" t="str">
        <f>VLOOKUP(Combined[[#This Row],[Product_ID]],Product[],3,FALSE)</f>
        <v>Beauty</v>
      </c>
      <c r="U268" s="43" t="str">
        <f>VLOOKUP(Combined[[#This Row],[Product_ID]],Product[],4,FALSE)</f>
        <v>Makeup</v>
      </c>
      <c r="V268" s="43" t="str">
        <f>VLOOKUP(Combined[[#This Row],[Product_ID]],Product[],5,FALSE)</f>
        <v>Zhang Inc</v>
      </c>
      <c r="W268" s="43">
        <f>VLOOKUP(Combined[[#This Row],[Product_ID]],Product[],6,FALSE)</f>
        <v>299.11</v>
      </c>
      <c r="X268" s="43">
        <f>VLOOKUP(Combined[[#This Row],[Product_ID]],Product[],7,FALSE)</f>
        <v>118</v>
      </c>
      <c r="Y268" s="43" t="str">
        <f>_xlfn.XLOOKUP(Combined[[#This Row],[Store_ID]],Store[Store_ID],Store[Store_Name])</f>
        <v>Alexander Group</v>
      </c>
      <c r="Z268" s="43" t="str">
        <f>_xlfn.XLOOKUP(Combined[[#This Row],[Store_ID]],Store[Store_ID],Store[Region])</f>
        <v>South</v>
      </c>
      <c r="AA268" s="43" t="str">
        <f>_xlfn.XLOOKUP(Combined[[#This Row],[Store_ID]],Store[Store_ID],Store[City])</f>
        <v>Port Sharon</v>
      </c>
      <c r="AB268" s="43" t="str">
        <f>_xlfn.XLOOKUP(Combined[[#This Row],[Store_ID]],Store[Store_ID],Store[Store_Type])</f>
        <v>Online</v>
      </c>
      <c r="AC268" s="43">
        <f>Combined[[#This Row],[Quantity]]*Combined[[#This Row],[Unit_Price]]</f>
        <v>3117</v>
      </c>
      <c r="AD268" s="43">
        <f>Combined[[#This Row],[Gross_Sales]]*Combined[[#This Row],[Discount]]</f>
        <v>779.25</v>
      </c>
      <c r="AE268" s="43">
        <f>Combined[[#This Row],[Quantity]]*Combined[[#This Row],[cost]]</f>
        <v>1196.44</v>
      </c>
      <c r="AF268" s="43">
        <f>Combined[[#This Row],[Total_Amount]]-Combined[[#This Row],[Total_Cost]]</f>
        <v>1141.31</v>
      </c>
      <c r="AG268" s="43" t="str">
        <f>IF(Combined[[#This Row],[Age]]&lt;=25,"18-25",IF(Combined[[#This Row],[Age]]&lt;=35,"26-35",IF(Combined[[#This Row],[Age]]&lt;=45,"36-45",IF(Combined[[#This Row],[Age]]&lt;=55,"46-55","56-64"))))</f>
        <v>46-55</v>
      </c>
      <c r="AH268" s="43">
        <f>IF(Combined[[#This Row],[Total_Amount]]=0,0,Combined[[#This Row],[Profit]]/Combined[[#This Row],[Total_Amount]])</f>
        <v>0.48820874772751577</v>
      </c>
    </row>
    <row r="269" spans="1:34">
      <c r="A269" s="43" t="s">
        <v>2093</v>
      </c>
      <c r="B269" s="46">
        <v>45807</v>
      </c>
      <c r="C269" s="43">
        <f t="shared" si="4"/>
        <v>2025</v>
      </c>
      <c r="D269" s="43" t="str">
        <f>TEXT(Combined[[#This Row],[Order_Date]],"MMM")</f>
        <v>May</v>
      </c>
      <c r="E269" s="43" t="s">
        <v>411</v>
      </c>
      <c r="F269" s="43" t="s">
        <v>1714</v>
      </c>
      <c r="G269" s="43" t="s">
        <v>1779</v>
      </c>
      <c r="H269" s="43">
        <v>2</v>
      </c>
      <c r="I269" s="43">
        <v>467.75</v>
      </c>
      <c r="J269" s="45">
        <v>0.26</v>
      </c>
      <c r="K269" s="43" t="s">
        <v>1824</v>
      </c>
      <c r="L269" s="43">
        <v>692.27</v>
      </c>
      <c r="M269" s="43" t="str">
        <f>VLOOKUP(Combined[[#This Row],[Customer_ID]],Customer[],2,FALSE)</f>
        <v>Earl Allen</v>
      </c>
      <c r="N269" s="43">
        <f>VLOOKUP(Combined[[#This Row],[Customer_ID]],Customer[],3,FALSE)</f>
        <v>36</v>
      </c>
      <c r="O269" s="43" t="str">
        <f>VLOOKUP(Combined[[#This Row],[Customer_ID]],Customer[],4,FALSE)</f>
        <v>Male</v>
      </c>
      <c r="P269" s="43" t="str">
        <f>VLOOKUP(Combined[[#This Row],[Customer_ID]],Customer[],5,FALSE)</f>
        <v>New Jenniferburgh</v>
      </c>
      <c r="Q269" s="43" t="str">
        <f>VLOOKUP(Combined[[#This Row],[Customer_ID]],Customer[],6,FALSE)</f>
        <v>Nebraska</v>
      </c>
      <c r="R269" s="43" t="str">
        <f>VLOOKUP(Combined[[#This Row],[Customer_ID]],Customer[],8,FALSE)</f>
        <v>Platinum</v>
      </c>
      <c r="S269" s="43" t="str">
        <f>VLOOKUP(Combined[[#This Row],[Product_ID]],Product[],2,FALSE)</f>
        <v>Hydrating Face Cleanser</v>
      </c>
      <c r="T269" s="43" t="str">
        <f>VLOOKUP(Combined[[#This Row],[Product_ID]],Product[],3,FALSE)</f>
        <v>Beauty</v>
      </c>
      <c r="U269" s="43" t="str">
        <f>VLOOKUP(Combined[[#This Row],[Product_ID]],Product[],4,FALSE)</f>
        <v>Skincare</v>
      </c>
      <c r="V269" s="43" t="str">
        <f>VLOOKUP(Combined[[#This Row],[Product_ID]],Product[],5,FALSE)</f>
        <v>Butler Group</v>
      </c>
      <c r="W269" s="43">
        <f>VLOOKUP(Combined[[#This Row],[Product_ID]],Product[],6,FALSE)</f>
        <v>305.5</v>
      </c>
      <c r="X269" s="43">
        <f>VLOOKUP(Combined[[#This Row],[Product_ID]],Product[],7,FALSE)</f>
        <v>159</v>
      </c>
      <c r="Y269" s="43" t="str">
        <f>_xlfn.XLOOKUP(Combined[[#This Row],[Store_ID]],Store[Store_ID],Store[Store_Name])</f>
        <v>Martinez-Mullins</v>
      </c>
      <c r="Z269" s="43" t="str">
        <f>_xlfn.XLOOKUP(Combined[[#This Row],[Store_ID]],Store[Store_ID],Store[Region])</f>
        <v>South</v>
      </c>
      <c r="AA269" s="43" t="str">
        <f>_xlfn.XLOOKUP(Combined[[#This Row],[Store_ID]],Store[Store_ID],Store[City])</f>
        <v>Williamsfurt</v>
      </c>
      <c r="AB269" s="43" t="str">
        <f>_xlfn.XLOOKUP(Combined[[#This Row],[Store_ID]],Store[Store_ID],Store[Store_Type])</f>
        <v>Online</v>
      </c>
      <c r="AC269" s="43">
        <f>Combined[[#This Row],[Quantity]]*Combined[[#This Row],[Unit_Price]]</f>
        <v>935.5</v>
      </c>
      <c r="AD269" s="43">
        <f>Combined[[#This Row],[Gross_Sales]]*Combined[[#This Row],[Discount]]</f>
        <v>243.23000000000002</v>
      </c>
      <c r="AE269" s="43">
        <f>Combined[[#This Row],[Quantity]]*Combined[[#This Row],[cost]]</f>
        <v>611</v>
      </c>
      <c r="AF269" s="43">
        <f>Combined[[#This Row],[Total_Amount]]-Combined[[#This Row],[Total_Cost]]</f>
        <v>81.269999999999982</v>
      </c>
      <c r="AG269" s="43" t="str">
        <f>IF(Combined[[#This Row],[Age]]&lt;=25,"18-25",IF(Combined[[#This Row],[Age]]&lt;=35,"26-35",IF(Combined[[#This Row],[Age]]&lt;=45,"36-45",IF(Combined[[#This Row],[Age]]&lt;=55,"46-55","56-64"))))</f>
        <v>36-45</v>
      </c>
      <c r="AH269" s="43">
        <f>IF(Combined[[#This Row],[Total_Amount]]=0,0,Combined[[#This Row],[Profit]]/Combined[[#This Row],[Total_Amount]])</f>
        <v>0.1173963915813194</v>
      </c>
    </row>
    <row r="270" spans="1:34">
      <c r="A270" s="43" t="s">
        <v>2094</v>
      </c>
      <c r="B270" s="46">
        <v>45555</v>
      </c>
      <c r="C270" s="43">
        <f t="shared" si="4"/>
        <v>2024</v>
      </c>
      <c r="D270" s="43" t="str">
        <f>TEXT(Combined[[#This Row],[Order_Date]],"MMM")</f>
        <v>Sep</v>
      </c>
      <c r="E270" s="43" t="s">
        <v>1263</v>
      </c>
      <c r="F270" s="43" t="s">
        <v>1728</v>
      </c>
      <c r="G270" s="43" t="s">
        <v>1810</v>
      </c>
      <c r="H270" s="43">
        <v>3</v>
      </c>
      <c r="I270" s="43">
        <v>111.79</v>
      </c>
      <c r="J270" s="45">
        <v>0.06</v>
      </c>
      <c r="K270" s="43" t="s">
        <v>1824</v>
      </c>
      <c r="L270" s="43">
        <v>315.24779999999998</v>
      </c>
      <c r="M270" s="43" t="str">
        <f>VLOOKUP(Combined[[#This Row],[Customer_ID]],Customer[],2,FALSE)</f>
        <v>David Lozano</v>
      </c>
      <c r="N270" s="43">
        <f>VLOOKUP(Combined[[#This Row],[Customer_ID]],Customer[],3,FALSE)</f>
        <v>23</v>
      </c>
      <c r="O270" s="43" t="str">
        <f>VLOOKUP(Combined[[#This Row],[Customer_ID]],Customer[],4,FALSE)</f>
        <v>Female</v>
      </c>
      <c r="P270" s="43" t="str">
        <f>VLOOKUP(Combined[[#This Row],[Customer_ID]],Customer[],5,FALSE)</f>
        <v>North Michaelfurt</v>
      </c>
      <c r="Q270" s="43" t="str">
        <f>VLOOKUP(Combined[[#This Row],[Customer_ID]],Customer[],6,FALSE)</f>
        <v>Wisconsin</v>
      </c>
      <c r="R270" s="43" t="str">
        <f>VLOOKUP(Combined[[#This Row],[Customer_ID]],Customer[],8,FALSE)</f>
        <v>Gold</v>
      </c>
      <c r="S270" s="43" t="str">
        <f>VLOOKUP(Combined[[#This Row],[Product_ID]],Product[],2,FALSE)</f>
        <v>Gaming Mouse Pad XL</v>
      </c>
      <c r="T270" s="43" t="str">
        <f>VLOOKUP(Combined[[#This Row],[Product_ID]],Product[],3,FALSE)</f>
        <v>Electronics</v>
      </c>
      <c r="U270" s="43" t="str">
        <f>VLOOKUP(Combined[[#This Row],[Product_ID]],Product[],4,FALSE)</f>
        <v>Accessories</v>
      </c>
      <c r="V270" s="43" t="str">
        <f>VLOOKUP(Combined[[#This Row],[Product_ID]],Product[],5,FALSE)</f>
        <v>Sharp, Taylor and Rodriguez</v>
      </c>
      <c r="W270" s="43">
        <f>VLOOKUP(Combined[[#This Row],[Product_ID]],Product[],6,FALSE)</f>
        <v>340.14</v>
      </c>
      <c r="X270" s="43">
        <f>VLOOKUP(Combined[[#This Row],[Product_ID]],Product[],7,FALSE)</f>
        <v>361</v>
      </c>
      <c r="Y270" s="43" t="str">
        <f>_xlfn.XLOOKUP(Combined[[#This Row],[Store_ID]],Store[Store_ID],Store[Store_Name])</f>
        <v>Guerrero-Schmitt</v>
      </c>
      <c r="Z270" s="43" t="str">
        <f>_xlfn.XLOOKUP(Combined[[#This Row],[Store_ID]],Store[Store_ID],Store[Region])</f>
        <v>East</v>
      </c>
      <c r="AA270" s="43" t="str">
        <f>_xlfn.XLOOKUP(Combined[[#This Row],[Store_ID]],Store[Store_ID],Store[City])</f>
        <v>East Stevechester</v>
      </c>
      <c r="AB270" s="43" t="str">
        <f>_xlfn.XLOOKUP(Combined[[#This Row],[Store_ID]],Store[Store_ID],Store[Store_Type])</f>
        <v>Flagship</v>
      </c>
      <c r="AC270" s="43">
        <f>Combined[[#This Row],[Quantity]]*Combined[[#This Row],[Unit_Price]]</f>
        <v>335.37</v>
      </c>
      <c r="AD270" s="43">
        <f>Combined[[#This Row],[Gross_Sales]]*Combined[[#This Row],[Discount]]</f>
        <v>20.122199999999999</v>
      </c>
      <c r="AE270" s="43">
        <f>Combined[[#This Row],[Quantity]]*Combined[[#This Row],[cost]]</f>
        <v>1020.42</v>
      </c>
      <c r="AF270" s="43">
        <f>Combined[[#This Row],[Total_Amount]]-Combined[[#This Row],[Total_Cost]]</f>
        <v>-705.17219999999998</v>
      </c>
      <c r="AG270" s="43" t="str">
        <f>IF(Combined[[#This Row],[Age]]&lt;=25,"18-25",IF(Combined[[#This Row],[Age]]&lt;=35,"26-35",IF(Combined[[#This Row],[Age]]&lt;=45,"36-45",IF(Combined[[#This Row],[Age]]&lt;=55,"46-55","56-64"))))</f>
        <v>18-25</v>
      </c>
      <c r="AH270" s="43">
        <f>IF(Combined[[#This Row],[Total_Amount]]=0,0,Combined[[#This Row],[Profit]]/Combined[[#This Row],[Total_Amount]])</f>
        <v>-2.2368822240789625</v>
      </c>
    </row>
    <row r="271" spans="1:34">
      <c r="A271" s="43" t="s">
        <v>2095</v>
      </c>
      <c r="B271" s="46">
        <v>45803</v>
      </c>
      <c r="C271" s="43">
        <f t="shared" si="4"/>
        <v>2025</v>
      </c>
      <c r="D271" s="43" t="str">
        <f>TEXT(Combined[[#This Row],[Order_Date]],"MMM")</f>
        <v>May</v>
      </c>
      <c r="E271" s="43" t="s">
        <v>711</v>
      </c>
      <c r="F271" s="43" t="s">
        <v>1622</v>
      </c>
      <c r="G271" s="43" t="s">
        <v>1752</v>
      </c>
      <c r="H271" s="43">
        <v>4</v>
      </c>
      <c r="I271" s="43">
        <v>747.01</v>
      </c>
      <c r="J271" s="45">
        <v>0.13</v>
      </c>
      <c r="K271" s="43" t="s">
        <v>1826</v>
      </c>
      <c r="L271" s="43">
        <v>2599.5947999999999</v>
      </c>
      <c r="M271" s="43" t="str">
        <f>VLOOKUP(Combined[[#This Row],[Customer_ID]],Customer[],2,FALSE)</f>
        <v>Jordan Wells</v>
      </c>
      <c r="N271" s="43">
        <f>VLOOKUP(Combined[[#This Row],[Customer_ID]],Customer[],3,FALSE)</f>
        <v>47</v>
      </c>
      <c r="O271" s="43" t="str">
        <f>VLOOKUP(Combined[[#This Row],[Customer_ID]],Customer[],4,FALSE)</f>
        <v>Female</v>
      </c>
      <c r="P271" s="43" t="str">
        <f>VLOOKUP(Combined[[#This Row],[Customer_ID]],Customer[],5,FALSE)</f>
        <v xml:space="preserve">Phillipschester   </v>
      </c>
      <c r="Q271" s="43" t="str">
        <f>VLOOKUP(Combined[[#This Row],[Customer_ID]],Customer[],6,FALSE)</f>
        <v>New Jersey</v>
      </c>
      <c r="R271" s="43" t="str">
        <f>VLOOKUP(Combined[[#This Row],[Customer_ID]],Customer[],8,FALSE)</f>
        <v>Gold</v>
      </c>
      <c r="S271" s="43" t="str">
        <f>VLOOKUP(Combined[[#This Row],[Product_ID]],Product[],2,FALSE)</f>
        <v>Men's Casual Sneakers</v>
      </c>
      <c r="T271" s="43" t="str">
        <f>VLOOKUP(Combined[[#This Row],[Product_ID]],Product[],3,FALSE)</f>
        <v>Clothing</v>
      </c>
      <c r="U271" s="43" t="str">
        <f>VLOOKUP(Combined[[#This Row],[Product_ID]],Product[],4,FALSE)</f>
        <v>Footwear</v>
      </c>
      <c r="V271" s="43" t="str">
        <f>VLOOKUP(Combined[[#This Row],[Product_ID]],Product[],5,FALSE)</f>
        <v>Hogan-Lee</v>
      </c>
      <c r="W271" s="43">
        <f>VLOOKUP(Combined[[#This Row],[Product_ID]],Product[],6,FALSE)</f>
        <v>353.47</v>
      </c>
      <c r="X271" s="43">
        <f>VLOOKUP(Combined[[#This Row],[Product_ID]],Product[],7,FALSE)</f>
        <v>214</v>
      </c>
      <c r="Y271" s="43" t="str">
        <f>_xlfn.XLOOKUP(Combined[[#This Row],[Store_ID]],Store[Store_ID],Store[Store_Name])</f>
        <v>Rivera-Warner</v>
      </c>
      <c r="Z271" s="43" t="str">
        <f>_xlfn.XLOOKUP(Combined[[#This Row],[Store_ID]],Store[Store_ID],Store[Region])</f>
        <v>East</v>
      </c>
      <c r="AA271" s="43" t="str">
        <f>_xlfn.XLOOKUP(Combined[[#This Row],[Store_ID]],Store[Store_ID],Store[City])</f>
        <v>Washingtonfurt</v>
      </c>
      <c r="AB271" s="43" t="str">
        <f>_xlfn.XLOOKUP(Combined[[#This Row],[Store_ID]],Store[Store_ID],Store[Store_Type])</f>
        <v>Flagship</v>
      </c>
      <c r="AC271" s="43">
        <f>Combined[[#This Row],[Quantity]]*Combined[[#This Row],[Unit_Price]]</f>
        <v>2988.04</v>
      </c>
      <c r="AD271" s="43">
        <f>Combined[[#This Row],[Gross_Sales]]*Combined[[#This Row],[Discount]]</f>
        <v>388.4452</v>
      </c>
      <c r="AE271" s="43">
        <f>Combined[[#This Row],[Quantity]]*Combined[[#This Row],[cost]]</f>
        <v>1413.88</v>
      </c>
      <c r="AF271" s="43">
        <f>Combined[[#This Row],[Total_Amount]]-Combined[[#This Row],[Total_Cost]]</f>
        <v>1185.7147999999997</v>
      </c>
      <c r="AG271" s="43" t="str">
        <f>IF(Combined[[#This Row],[Age]]&lt;=25,"18-25",IF(Combined[[#This Row],[Age]]&lt;=35,"26-35",IF(Combined[[#This Row],[Age]]&lt;=45,"36-45",IF(Combined[[#This Row],[Age]]&lt;=55,"46-55","56-64"))))</f>
        <v>46-55</v>
      </c>
      <c r="AH271" s="43">
        <f>IF(Combined[[#This Row],[Total_Amount]]=0,0,Combined[[#This Row],[Profit]]/Combined[[#This Row],[Total_Amount]])</f>
        <v>0.45611523765165241</v>
      </c>
    </row>
    <row r="272" spans="1:34">
      <c r="A272" s="43" t="s">
        <v>2096</v>
      </c>
      <c r="B272" s="46">
        <v>45735</v>
      </c>
      <c r="C272" s="43">
        <f t="shared" si="4"/>
        <v>2025</v>
      </c>
      <c r="D272" s="43" t="str">
        <f>TEXT(Combined[[#This Row],[Order_Date]],"MMM")</f>
        <v>Mar</v>
      </c>
      <c r="E272" s="43" t="s">
        <v>360</v>
      </c>
      <c r="F272" s="43" t="s">
        <v>1726</v>
      </c>
      <c r="G272" s="43" t="s">
        <v>1794</v>
      </c>
      <c r="H272" s="43">
        <v>4</v>
      </c>
      <c r="I272" s="43">
        <v>461.83</v>
      </c>
      <c r="J272" s="45">
        <v>0.28000000000000003</v>
      </c>
      <c r="K272" s="43" t="s">
        <v>1826</v>
      </c>
      <c r="L272" s="43">
        <v>1330.0704000000001</v>
      </c>
      <c r="M272" s="43" t="str">
        <f>VLOOKUP(Combined[[#This Row],[Customer_ID]],Customer[],2,FALSE)</f>
        <v>Colleen Maynard</v>
      </c>
      <c r="N272" s="43">
        <f>VLOOKUP(Combined[[#This Row],[Customer_ID]],Customer[],3,FALSE)</f>
        <v>29</v>
      </c>
      <c r="O272" s="43" t="str">
        <f>VLOOKUP(Combined[[#This Row],[Customer_ID]],Customer[],4,FALSE)</f>
        <v>Male</v>
      </c>
      <c r="P272" s="43" t="str">
        <f>VLOOKUP(Combined[[#This Row],[Customer_ID]],Customer[],5,FALSE)</f>
        <v>Singletonmouth</v>
      </c>
      <c r="Q272" s="43" t="str">
        <f>VLOOKUP(Combined[[#This Row],[Customer_ID]],Customer[],6,FALSE)</f>
        <v>Utah</v>
      </c>
      <c r="R272" s="43" t="str">
        <f>VLOOKUP(Combined[[#This Row],[Customer_ID]],Customer[],8,FALSE)</f>
        <v>Gold</v>
      </c>
      <c r="S272" s="43" t="str">
        <f>VLOOKUP(Combined[[#This Row],[Product_ID]],Product[],2,FALSE)</f>
        <v>Face Foundation Kit</v>
      </c>
      <c r="T272" s="43" t="str">
        <f>VLOOKUP(Combined[[#This Row],[Product_ID]],Product[],3,FALSE)</f>
        <v>Beauty</v>
      </c>
      <c r="U272" s="43" t="str">
        <f>VLOOKUP(Combined[[#This Row],[Product_ID]],Product[],4,FALSE)</f>
        <v>Makeup</v>
      </c>
      <c r="V272" s="43" t="str">
        <f>VLOOKUP(Combined[[#This Row],[Product_ID]],Product[],5,FALSE)</f>
        <v>Taylor-Elliott</v>
      </c>
      <c r="W272" s="43">
        <f>VLOOKUP(Combined[[#This Row],[Product_ID]],Product[],6,FALSE)</f>
        <v>183.04</v>
      </c>
      <c r="X272" s="43">
        <f>VLOOKUP(Combined[[#This Row],[Product_ID]],Product[],7,FALSE)</f>
        <v>457</v>
      </c>
      <c r="Y272" s="43" t="str">
        <f>_xlfn.XLOOKUP(Combined[[#This Row],[Store_ID]],Store[Store_ID],Store[Store_Name])</f>
        <v>Thomas, Bridges and Harris</v>
      </c>
      <c r="Z272" s="43" t="str">
        <f>_xlfn.XLOOKUP(Combined[[#This Row],[Store_ID]],Store[Store_ID],Store[Region])</f>
        <v>North</v>
      </c>
      <c r="AA272" s="43" t="str">
        <f>_xlfn.XLOOKUP(Combined[[#This Row],[Store_ID]],Store[Store_ID],Store[City])</f>
        <v>Sabrinatown</v>
      </c>
      <c r="AB272" s="43" t="str">
        <f>_xlfn.XLOOKUP(Combined[[#This Row],[Store_ID]],Store[Store_ID],Store[Store_Type])</f>
        <v>Online</v>
      </c>
      <c r="AC272" s="43">
        <f>Combined[[#This Row],[Quantity]]*Combined[[#This Row],[Unit_Price]]</f>
        <v>1847.32</v>
      </c>
      <c r="AD272" s="43">
        <f>Combined[[#This Row],[Gross_Sales]]*Combined[[#This Row],[Discount]]</f>
        <v>517.24959999999999</v>
      </c>
      <c r="AE272" s="43">
        <f>Combined[[#This Row],[Quantity]]*Combined[[#This Row],[cost]]</f>
        <v>732.16</v>
      </c>
      <c r="AF272" s="43">
        <f>Combined[[#This Row],[Total_Amount]]-Combined[[#This Row],[Total_Cost]]</f>
        <v>597.9104000000001</v>
      </c>
      <c r="AG272" s="43" t="str">
        <f>IF(Combined[[#This Row],[Age]]&lt;=25,"18-25",IF(Combined[[#This Row],[Age]]&lt;=35,"26-35",IF(Combined[[#This Row],[Age]]&lt;=45,"36-45",IF(Combined[[#This Row],[Age]]&lt;=55,"46-55","56-64"))))</f>
        <v>26-35</v>
      </c>
      <c r="AH272" s="43">
        <f>IF(Combined[[#This Row],[Total_Amount]]=0,0,Combined[[#This Row],[Profit]]/Combined[[#This Row],[Total_Amount]])</f>
        <v>0.44953289690530673</v>
      </c>
    </row>
    <row r="273" spans="1:34">
      <c r="A273" s="43" t="s">
        <v>2097</v>
      </c>
      <c r="B273" s="46">
        <v>45750</v>
      </c>
      <c r="C273" s="43">
        <f t="shared" si="4"/>
        <v>2025</v>
      </c>
      <c r="D273" s="43" t="str">
        <f>TEXT(Combined[[#This Row],[Order_Date]],"MMM")</f>
        <v>Apr</v>
      </c>
      <c r="E273" s="43" t="s">
        <v>458</v>
      </c>
      <c r="F273" s="43" t="s">
        <v>1688</v>
      </c>
      <c r="G273" s="43" t="s">
        <v>1782</v>
      </c>
      <c r="H273" s="43">
        <v>2</v>
      </c>
      <c r="I273" s="43">
        <v>105.15</v>
      </c>
      <c r="J273" s="45">
        <v>0.06</v>
      </c>
      <c r="K273" s="43" t="s">
        <v>1824</v>
      </c>
      <c r="L273" s="43">
        <v>197.68199999999999</v>
      </c>
      <c r="M273" s="43" t="str">
        <f>VLOOKUP(Combined[[#This Row],[Customer_ID]],Customer[],2,FALSE)</f>
        <v>Morgan Bowen</v>
      </c>
      <c r="N273" s="43">
        <f>VLOOKUP(Combined[[#This Row],[Customer_ID]],Customer[],3,FALSE)</f>
        <v>54</v>
      </c>
      <c r="O273" s="43" t="str">
        <f>VLOOKUP(Combined[[#This Row],[Customer_ID]],Customer[],4,FALSE)</f>
        <v>Male</v>
      </c>
      <c r="P273" s="43" t="str">
        <f>VLOOKUP(Combined[[#This Row],[Customer_ID]],Customer[],5,FALSE)</f>
        <v>Parksfort</v>
      </c>
      <c r="Q273" s="43" t="str">
        <f>VLOOKUP(Combined[[#This Row],[Customer_ID]],Customer[],6,FALSE)</f>
        <v>Washington</v>
      </c>
      <c r="R273" s="43" t="str">
        <f>VLOOKUP(Combined[[#This Row],[Customer_ID]],Customer[],8,FALSE)</f>
        <v>Gold</v>
      </c>
      <c r="S273" s="43" t="str">
        <f>VLOOKUP(Combined[[#This Row],[Product_ID]],Product[],2,FALSE)</f>
        <v>Kitchen Storage Rack</v>
      </c>
      <c r="T273" s="43" t="str">
        <f>VLOOKUP(Combined[[#This Row],[Product_ID]],Product[],3,FALSE)</f>
        <v>Home</v>
      </c>
      <c r="U273" s="43" t="str">
        <f>VLOOKUP(Combined[[#This Row],[Product_ID]],Product[],4,FALSE)</f>
        <v>Storage</v>
      </c>
      <c r="V273" s="43" t="str">
        <f>VLOOKUP(Combined[[#This Row],[Product_ID]],Product[],5,FALSE)</f>
        <v>Duran Group</v>
      </c>
      <c r="W273" s="43">
        <f>VLOOKUP(Combined[[#This Row],[Product_ID]],Product[],6,FALSE)</f>
        <v>138.05000000000001</v>
      </c>
      <c r="X273" s="43">
        <f>VLOOKUP(Combined[[#This Row],[Product_ID]],Product[],7,FALSE)</f>
        <v>89</v>
      </c>
      <c r="Y273" s="43" t="str">
        <f>_xlfn.XLOOKUP(Combined[[#This Row],[Store_ID]],Store[Store_ID],Store[Store_Name])</f>
        <v>Bean, Jones and Park</v>
      </c>
      <c r="Z273" s="43" t="str">
        <f>_xlfn.XLOOKUP(Combined[[#This Row],[Store_ID]],Store[Store_ID],Store[Region])</f>
        <v>West</v>
      </c>
      <c r="AA273" s="43" t="str">
        <f>_xlfn.XLOOKUP(Combined[[#This Row],[Store_ID]],Store[Store_ID],Store[City])</f>
        <v>Thompsonborough</v>
      </c>
      <c r="AB273" s="43" t="str">
        <f>_xlfn.XLOOKUP(Combined[[#This Row],[Store_ID]],Store[Store_ID],Store[Store_Type])</f>
        <v>Online</v>
      </c>
      <c r="AC273" s="43">
        <f>Combined[[#This Row],[Quantity]]*Combined[[#This Row],[Unit_Price]]</f>
        <v>210.3</v>
      </c>
      <c r="AD273" s="43">
        <f>Combined[[#This Row],[Gross_Sales]]*Combined[[#This Row],[Discount]]</f>
        <v>12.618</v>
      </c>
      <c r="AE273" s="43">
        <f>Combined[[#This Row],[Quantity]]*Combined[[#This Row],[cost]]</f>
        <v>276.10000000000002</v>
      </c>
      <c r="AF273" s="43">
        <f>Combined[[#This Row],[Total_Amount]]-Combined[[#This Row],[Total_Cost]]</f>
        <v>-78.418000000000035</v>
      </c>
      <c r="AG273" s="43" t="str">
        <f>IF(Combined[[#This Row],[Age]]&lt;=25,"18-25",IF(Combined[[#This Row],[Age]]&lt;=35,"26-35",IF(Combined[[#This Row],[Age]]&lt;=45,"36-45",IF(Combined[[#This Row],[Age]]&lt;=55,"46-55","56-64"))))</f>
        <v>46-55</v>
      </c>
      <c r="AH273" s="43">
        <f>IF(Combined[[#This Row],[Total_Amount]]=0,0,Combined[[#This Row],[Profit]]/Combined[[#This Row],[Total_Amount]])</f>
        <v>-0.39668760939286346</v>
      </c>
    </row>
    <row r="274" spans="1:34">
      <c r="A274" s="43" t="s">
        <v>2098</v>
      </c>
      <c r="B274" s="46">
        <v>45693</v>
      </c>
      <c r="C274" s="43">
        <f t="shared" si="4"/>
        <v>2025</v>
      </c>
      <c r="D274" s="43" t="str">
        <f>TEXT(Combined[[#This Row],[Order_Date]],"MMM")</f>
        <v>Feb</v>
      </c>
      <c r="E274" s="43" t="s">
        <v>134</v>
      </c>
      <c r="F274" s="43" t="s">
        <v>1594</v>
      </c>
      <c r="G274" s="43" t="s">
        <v>1766</v>
      </c>
      <c r="H274" s="43">
        <v>3</v>
      </c>
      <c r="I274" s="43">
        <v>610.24</v>
      </c>
      <c r="J274" s="45">
        <v>0.17</v>
      </c>
      <c r="K274" s="43" t="s">
        <v>1829</v>
      </c>
      <c r="L274" s="43">
        <v>1519.4975999999999</v>
      </c>
      <c r="M274" s="43" t="str">
        <f>VLOOKUP(Combined[[#This Row],[Customer_ID]],Customer[],2,FALSE)</f>
        <v>Robert Jones Dds</v>
      </c>
      <c r="N274" s="43">
        <f>VLOOKUP(Combined[[#This Row],[Customer_ID]],Customer[],3,FALSE)</f>
        <v>25</v>
      </c>
      <c r="O274" s="43" t="str">
        <f>VLOOKUP(Combined[[#This Row],[Customer_ID]],Customer[],4,FALSE)</f>
        <v>Male</v>
      </c>
      <c r="P274" s="43" t="str">
        <f>VLOOKUP(Combined[[#This Row],[Customer_ID]],Customer[],5,FALSE)</f>
        <v>Tristanton</v>
      </c>
      <c r="Q274" s="43" t="str">
        <f>VLOOKUP(Combined[[#This Row],[Customer_ID]],Customer[],6,FALSE)</f>
        <v>Oklahoma</v>
      </c>
      <c r="R274" s="43" t="str">
        <f>VLOOKUP(Combined[[#This Row],[Customer_ID]],Customer[],8,FALSE)</f>
        <v>Platinum</v>
      </c>
      <c r="S274" s="43" t="str">
        <f>VLOOKUP(Combined[[#This Row],[Product_ID]],Product[],2,FALSE)</f>
        <v>Men's Formal Shirt</v>
      </c>
      <c r="T274" s="43" t="str">
        <f>VLOOKUP(Combined[[#This Row],[Product_ID]],Product[],3,FALSE)</f>
        <v>Clothing</v>
      </c>
      <c r="U274" s="43" t="str">
        <f>VLOOKUP(Combined[[#This Row],[Product_ID]],Product[],4,FALSE)</f>
        <v>Tops</v>
      </c>
      <c r="V274" s="43" t="str">
        <f>VLOOKUP(Combined[[#This Row],[Product_ID]],Product[],5,FALSE)</f>
        <v>Moon, Mora and Santos</v>
      </c>
      <c r="W274" s="43">
        <f>VLOOKUP(Combined[[#This Row],[Product_ID]],Product[],6,FALSE)</f>
        <v>283</v>
      </c>
      <c r="X274" s="43">
        <f>VLOOKUP(Combined[[#This Row],[Product_ID]],Product[],7,FALSE)</f>
        <v>360</v>
      </c>
      <c r="Y274" s="43" t="str">
        <f>_xlfn.XLOOKUP(Combined[[#This Row],[Store_ID]],Store[Store_ID],Store[Store_Name])</f>
        <v>Johnson-Wright</v>
      </c>
      <c r="Z274" s="43" t="str">
        <f>_xlfn.XLOOKUP(Combined[[#This Row],[Store_ID]],Store[Store_ID],Store[Region])</f>
        <v>North</v>
      </c>
      <c r="AA274" s="43" t="str">
        <f>_xlfn.XLOOKUP(Combined[[#This Row],[Store_ID]],Store[Store_ID],Store[City])</f>
        <v>Hoodberg</v>
      </c>
      <c r="AB274" s="43" t="str">
        <f>_xlfn.XLOOKUP(Combined[[#This Row],[Store_ID]],Store[Store_ID],Store[Store_Type])</f>
        <v>Outlet</v>
      </c>
      <c r="AC274" s="43">
        <f>Combined[[#This Row],[Quantity]]*Combined[[#This Row],[Unit_Price]]</f>
        <v>1830.72</v>
      </c>
      <c r="AD274" s="43">
        <f>Combined[[#This Row],[Gross_Sales]]*Combined[[#This Row],[Discount]]</f>
        <v>311.22240000000005</v>
      </c>
      <c r="AE274" s="43">
        <f>Combined[[#This Row],[Quantity]]*Combined[[#This Row],[cost]]</f>
        <v>849</v>
      </c>
      <c r="AF274" s="43">
        <f>Combined[[#This Row],[Total_Amount]]-Combined[[#This Row],[Total_Cost]]</f>
        <v>670.49759999999992</v>
      </c>
      <c r="AG274" s="43" t="str">
        <f>IF(Combined[[#This Row],[Age]]&lt;=25,"18-25",IF(Combined[[#This Row],[Age]]&lt;=35,"26-35",IF(Combined[[#This Row],[Age]]&lt;=45,"36-45",IF(Combined[[#This Row],[Age]]&lt;=55,"46-55","56-64"))))</f>
        <v>18-25</v>
      </c>
      <c r="AH274" s="43">
        <f>IF(Combined[[#This Row],[Total_Amount]]=0,0,Combined[[#This Row],[Profit]]/Combined[[#This Row],[Total_Amount]])</f>
        <v>0.44126269103682686</v>
      </c>
    </row>
    <row r="275" spans="1:34">
      <c r="A275" s="43" t="s">
        <v>2099</v>
      </c>
      <c r="B275" s="46">
        <v>45667</v>
      </c>
      <c r="C275" s="43">
        <f t="shared" si="4"/>
        <v>2025</v>
      </c>
      <c r="D275" s="43" t="str">
        <f>TEXT(Combined[[#This Row],[Order_Date]],"MMM")</f>
        <v>Jan</v>
      </c>
      <c r="E275" s="43" t="s">
        <v>984</v>
      </c>
      <c r="F275" s="43" t="s">
        <v>1696</v>
      </c>
      <c r="G275" s="43" t="s">
        <v>1782</v>
      </c>
      <c r="H275" s="43">
        <v>1</v>
      </c>
      <c r="I275" s="43">
        <v>872.12</v>
      </c>
      <c r="J275" s="45">
        <v>7.0000000000000007E-2</v>
      </c>
      <c r="K275" s="43" t="s">
        <v>1826</v>
      </c>
      <c r="L275" s="43">
        <v>811.07159999999999</v>
      </c>
      <c r="M275" s="43" t="str">
        <f>VLOOKUP(Combined[[#This Row],[Customer_ID]],Customer[],2,FALSE)</f>
        <v>Jason Mullins</v>
      </c>
      <c r="N275" s="43">
        <f>VLOOKUP(Combined[[#This Row],[Customer_ID]],Customer[],3,FALSE)</f>
        <v>47</v>
      </c>
      <c r="O275" s="43" t="str">
        <f>VLOOKUP(Combined[[#This Row],[Customer_ID]],Customer[],4,FALSE)</f>
        <v>Female</v>
      </c>
      <c r="P275" s="43" t="str">
        <f>VLOOKUP(Combined[[#This Row],[Customer_ID]],Customer[],5,FALSE)</f>
        <v>Brianchester</v>
      </c>
      <c r="Q275" s="43" t="str">
        <f>VLOOKUP(Combined[[#This Row],[Customer_ID]],Customer[],6,FALSE)</f>
        <v>Delaware</v>
      </c>
      <c r="R275" s="43" t="str">
        <f>VLOOKUP(Combined[[#This Row],[Customer_ID]],Customer[],8,FALSE)</f>
        <v>Silver</v>
      </c>
      <c r="S275" s="43" t="str">
        <f>VLOOKUP(Combined[[#This Row],[Product_ID]],Product[],2,FALSE)</f>
        <v>Bluetooth Car Audio System</v>
      </c>
      <c r="T275" s="43" t="str">
        <f>VLOOKUP(Combined[[#This Row],[Product_ID]],Product[],3,FALSE)</f>
        <v>Electronics</v>
      </c>
      <c r="U275" s="43" t="str">
        <f>VLOOKUP(Combined[[#This Row],[Product_ID]],Product[],4,FALSE)</f>
        <v>Audio</v>
      </c>
      <c r="V275" s="43" t="str">
        <f>VLOOKUP(Combined[[#This Row],[Product_ID]],Product[],5,FALSE)</f>
        <v>Bruce-Bowen</v>
      </c>
      <c r="W275" s="43">
        <f>VLOOKUP(Combined[[#This Row],[Product_ID]],Product[],6,FALSE)</f>
        <v>403.71</v>
      </c>
      <c r="X275" s="43">
        <f>VLOOKUP(Combined[[#This Row],[Product_ID]],Product[],7,FALSE)</f>
        <v>159</v>
      </c>
      <c r="Y275" s="43" t="str">
        <f>_xlfn.XLOOKUP(Combined[[#This Row],[Store_ID]],Store[Store_ID],Store[Store_Name])</f>
        <v>Bean, Jones and Park</v>
      </c>
      <c r="Z275" s="43" t="str">
        <f>_xlfn.XLOOKUP(Combined[[#This Row],[Store_ID]],Store[Store_ID],Store[Region])</f>
        <v>West</v>
      </c>
      <c r="AA275" s="43" t="str">
        <f>_xlfn.XLOOKUP(Combined[[#This Row],[Store_ID]],Store[Store_ID],Store[City])</f>
        <v>Thompsonborough</v>
      </c>
      <c r="AB275" s="43" t="str">
        <f>_xlfn.XLOOKUP(Combined[[#This Row],[Store_ID]],Store[Store_ID],Store[Store_Type])</f>
        <v>Online</v>
      </c>
      <c r="AC275" s="43">
        <f>Combined[[#This Row],[Quantity]]*Combined[[#This Row],[Unit_Price]]</f>
        <v>872.12</v>
      </c>
      <c r="AD275" s="43">
        <f>Combined[[#This Row],[Gross_Sales]]*Combined[[#This Row],[Discount]]</f>
        <v>61.048400000000008</v>
      </c>
      <c r="AE275" s="43">
        <f>Combined[[#This Row],[Quantity]]*Combined[[#This Row],[cost]]</f>
        <v>403.71</v>
      </c>
      <c r="AF275" s="43">
        <f>Combined[[#This Row],[Total_Amount]]-Combined[[#This Row],[Total_Cost]]</f>
        <v>407.36160000000001</v>
      </c>
      <c r="AG275" s="43" t="str">
        <f>IF(Combined[[#This Row],[Age]]&lt;=25,"18-25",IF(Combined[[#This Row],[Age]]&lt;=35,"26-35",IF(Combined[[#This Row],[Age]]&lt;=45,"36-45",IF(Combined[[#This Row],[Age]]&lt;=55,"46-55","56-64"))))</f>
        <v>46-55</v>
      </c>
      <c r="AH275" s="43">
        <f>IF(Combined[[#This Row],[Total_Amount]]=0,0,Combined[[#This Row],[Profit]]/Combined[[#This Row],[Total_Amount]])</f>
        <v>0.50225109595749629</v>
      </c>
    </row>
    <row r="276" spans="1:34">
      <c r="A276" s="43" t="s">
        <v>2100</v>
      </c>
      <c r="B276" s="46">
        <v>45316</v>
      </c>
      <c r="C276" s="43">
        <f t="shared" si="4"/>
        <v>2024</v>
      </c>
      <c r="D276" s="43" t="str">
        <f>TEXT(Combined[[#This Row],[Order_Date]],"MMM")</f>
        <v>Jan</v>
      </c>
      <c r="E276" s="43" t="s">
        <v>1343</v>
      </c>
      <c r="F276" s="43" t="s">
        <v>1568</v>
      </c>
      <c r="G276" s="43" t="s">
        <v>1757</v>
      </c>
      <c r="H276" s="43">
        <v>1</v>
      </c>
      <c r="I276" s="43">
        <v>406.79</v>
      </c>
      <c r="J276" s="45">
        <v>0.03</v>
      </c>
      <c r="K276" s="43" t="s">
        <v>1829</v>
      </c>
      <c r="L276" s="43">
        <v>394.58629999999999</v>
      </c>
      <c r="M276" s="43" t="str">
        <f>VLOOKUP(Combined[[#This Row],[Customer_ID]],Customer[],2,FALSE)</f>
        <v>Thomas Moore</v>
      </c>
      <c r="N276" s="43">
        <f>VLOOKUP(Combined[[#This Row],[Customer_ID]],Customer[],3,FALSE)</f>
        <v>51</v>
      </c>
      <c r="O276" s="43" t="str">
        <f>VLOOKUP(Combined[[#This Row],[Customer_ID]],Customer[],4,FALSE)</f>
        <v>Female</v>
      </c>
      <c r="P276" s="43" t="str">
        <f>VLOOKUP(Combined[[#This Row],[Customer_ID]],Customer[],5,FALSE)</f>
        <v>Williamsberg</v>
      </c>
      <c r="Q276" s="43" t="str">
        <f>VLOOKUP(Combined[[#This Row],[Customer_ID]],Customer[],6,FALSE)</f>
        <v>New York</v>
      </c>
      <c r="R276" s="43" t="str">
        <f>VLOOKUP(Combined[[#This Row],[Customer_ID]],Customer[],8,FALSE)</f>
        <v>Silver</v>
      </c>
      <c r="S276" s="43" t="str">
        <f>VLOOKUP(Combined[[#This Row],[Product_ID]],Product[],2,FALSE)</f>
        <v>Ceramic Kitchen Bowl Set</v>
      </c>
      <c r="T276" s="43" t="str">
        <f>VLOOKUP(Combined[[#This Row],[Product_ID]],Product[],3,FALSE)</f>
        <v>Home</v>
      </c>
      <c r="U276" s="43" t="str">
        <f>VLOOKUP(Combined[[#This Row],[Product_ID]],Product[],4,FALSE)</f>
        <v>Kitchen</v>
      </c>
      <c r="V276" s="43" t="str">
        <f>VLOOKUP(Combined[[#This Row],[Product_ID]],Product[],5,FALSE)</f>
        <v>Hamilton Group</v>
      </c>
      <c r="W276" s="43">
        <f>VLOOKUP(Combined[[#This Row],[Product_ID]],Product[],6,FALSE)</f>
        <v>298.86</v>
      </c>
      <c r="X276" s="43">
        <f>VLOOKUP(Combined[[#This Row],[Product_ID]],Product[],7,FALSE)</f>
        <v>308</v>
      </c>
      <c r="Y276" s="43" t="str">
        <f>_xlfn.XLOOKUP(Combined[[#This Row],[Store_ID]],Store[Store_ID],Store[Store_Name])</f>
        <v>Martinez, Adkins and Johnson</v>
      </c>
      <c r="Z276" s="43" t="str">
        <f>_xlfn.XLOOKUP(Combined[[#This Row],[Store_ID]],Store[Store_ID],Store[Region])</f>
        <v>North</v>
      </c>
      <c r="AA276" s="43" t="str">
        <f>_xlfn.XLOOKUP(Combined[[#This Row],[Store_ID]],Store[Store_ID],Store[City])</f>
        <v>Danielmouth</v>
      </c>
      <c r="AB276" s="43" t="str">
        <f>_xlfn.XLOOKUP(Combined[[#This Row],[Store_ID]],Store[Store_ID],Store[Store_Type])</f>
        <v>Flagship</v>
      </c>
      <c r="AC276" s="43">
        <f>Combined[[#This Row],[Quantity]]*Combined[[#This Row],[Unit_Price]]</f>
        <v>406.79</v>
      </c>
      <c r="AD276" s="43">
        <f>Combined[[#This Row],[Gross_Sales]]*Combined[[#This Row],[Discount]]</f>
        <v>12.2037</v>
      </c>
      <c r="AE276" s="43">
        <f>Combined[[#This Row],[Quantity]]*Combined[[#This Row],[cost]]</f>
        <v>298.86</v>
      </c>
      <c r="AF276" s="43">
        <f>Combined[[#This Row],[Total_Amount]]-Combined[[#This Row],[Total_Cost]]</f>
        <v>95.726299999999981</v>
      </c>
      <c r="AG276" s="43" t="str">
        <f>IF(Combined[[#This Row],[Age]]&lt;=25,"18-25",IF(Combined[[#This Row],[Age]]&lt;=35,"26-35",IF(Combined[[#This Row],[Age]]&lt;=45,"36-45",IF(Combined[[#This Row],[Age]]&lt;=55,"46-55","56-64"))))</f>
        <v>46-55</v>
      </c>
      <c r="AH276" s="43">
        <f>IF(Combined[[#This Row],[Total_Amount]]=0,0,Combined[[#This Row],[Profit]]/Combined[[#This Row],[Total_Amount]])</f>
        <v>0.24259914751221717</v>
      </c>
    </row>
    <row r="277" spans="1:34">
      <c r="A277" s="43" t="s">
        <v>2101</v>
      </c>
      <c r="B277" s="46">
        <v>45932</v>
      </c>
      <c r="C277" s="43">
        <f t="shared" si="4"/>
        <v>2025</v>
      </c>
      <c r="D277" s="43" t="str">
        <f>TEXT(Combined[[#This Row],[Order_Date]],"MMM")</f>
        <v>Oct</v>
      </c>
      <c r="E277" s="43" t="s">
        <v>1163</v>
      </c>
      <c r="F277" s="43" t="s">
        <v>1656</v>
      </c>
      <c r="G277" s="43" t="s">
        <v>1799</v>
      </c>
      <c r="H277" s="43">
        <v>1</v>
      </c>
      <c r="I277" s="43">
        <v>606.01</v>
      </c>
      <c r="J277" s="45">
        <v>0.04</v>
      </c>
      <c r="K277" s="43" t="s">
        <v>1826</v>
      </c>
      <c r="L277" s="43">
        <v>581.76959999999997</v>
      </c>
      <c r="M277" s="43" t="str">
        <f>VLOOKUP(Combined[[#This Row],[Customer_ID]],Customer[],2,FALSE)</f>
        <v>Jacqueline Anthony</v>
      </c>
      <c r="N277" s="43">
        <f>VLOOKUP(Combined[[#This Row],[Customer_ID]],Customer[],3,FALSE)</f>
        <v>28</v>
      </c>
      <c r="O277" s="43" t="str">
        <f>VLOOKUP(Combined[[#This Row],[Customer_ID]],Customer[],4,FALSE)</f>
        <v>Male</v>
      </c>
      <c r="P277" s="43" t="str">
        <f>VLOOKUP(Combined[[#This Row],[Customer_ID]],Customer[],5,FALSE)</f>
        <v>Vincentside</v>
      </c>
      <c r="Q277" s="43" t="str">
        <f>VLOOKUP(Combined[[#This Row],[Customer_ID]],Customer[],6,FALSE)</f>
        <v>Ohio</v>
      </c>
      <c r="R277" s="43" t="str">
        <f>VLOOKUP(Combined[[#This Row],[Customer_ID]],Customer[],8,FALSE)</f>
        <v>Bronze</v>
      </c>
      <c r="S277" s="43" t="str">
        <f>VLOOKUP(Combined[[#This Row],[Product_ID]],Product[],2,FALSE)</f>
        <v>Sports Stopwatch Pro</v>
      </c>
      <c r="T277" s="43" t="str">
        <f>VLOOKUP(Combined[[#This Row],[Product_ID]],Product[],3,FALSE)</f>
        <v>Sports</v>
      </c>
      <c r="U277" s="43" t="str">
        <f>VLOOKUP(Combined[[#This Row],[Product_ID]],Product[],4,FALSE)</f>
        <v>Accessories</v>
      </c>
      <c r="V277" s="43" t="str">
        <f>VLOOKUP(Combined[[#This Row],[Product_ID]],Product[],5,FALSE)</f>
        <v>Thompson-French</v>
      </c>
      <c r="W277" s="43">
        <f>VLOOKUP(Combined[[#This Row],[Product_ID]],Product[],6,FALSE)</f>
        <v>434.84</v>
      </c>
      <c r="X277" s="43">
        <f>VLOOKUP(Combined[[#This Row],[Product_ID]],Product[],7,FALSE)</f>
        <v>185</v>
      </c>
      <c r="Y277" s="43" t="str">
        <f>_xlfn.XLOOKUP(Combined[[#This Row],[Store_ID]],Store[Store_ID],Store[Store_Name])</f>
        <v>Mcdonald Inc</v>
      </c>
      <c r="Z277" s="43" t="str">
        <f>_xlfn.XLOOKUP(Combined[[#This Row],[Store_ID]],Store[Store_ID],Store[Region])</f>
        <v>South</v>
      </c>
      <c r="AA277" s="43" t="str">
        <f>_xlfn.XLOOKUP(Combined[[#This Row],[Store_ID]],Store[Store_ID],Store[City])</f>
        <v>Christopherland</v>
      </c>
      <c r="AB277" s="43" t="str">
        <f>_xlfn.XLOOKUP(Combined[[#This Row],[Store_ID]],Store[Store_ID],Store[Store_Type])</f>
        <v>Outlet</v>
      </c>
      <c r="AC277" s="43">
        <f>Combined[[#This Row],[Quantity]]*Combined[[#This Row],[Unit_Price]]</f>
        <v>606.01</v>
      </c>
      <c r="AD277" s="43">
        <f>Combined[[#This Row],[Gross_Sales]]*Combined[[#This Row],[Discount]]</f>
        <v>24.240400000000001</v>
      </c>
      <c r="AE277" s="43">
        <f>Combined[[#This Row],[Quantity]]*Combined[[#This Row],[cost]]</f>
        <v>434.84</v>
      </c>
      <c r="AF277" s="43">
        <f>Combined[[#This Row],[Total_Amount]]-Combined[[#This Row],[Total_Cost]]</f>
        <v>146.92959999999999</v>
      </c>
      <c r="AG277" s="43" t="str">
        <f>IF(Combined[[#This Row],[Age]]&lt;=25,"18-25",IF(Combined[[#This Row],[Age]]&lt;=35,"26-35",IF(Combined[[#This Row],[Age]]&lt;=45,"36-45",IF(Combined[[#This Row],[Age]]&lt;=55,"46-55","56-64"))))</f>
        <v>26-35</v>
      </c>
      <c r="AH277" s="43">
        <f>IF(Combined[[#This Row],[Total_Amount]]=0,0,Combined[[#This Row],[Profit]]/Combined[[#This Row],[Total_Amount]])</f>
        <v>0.25255633845426095</v>
      </c>
    </row>
    <row r="278" spans="1:34">
      <c r="A278" s="43" t="s">
        <v>2102</v>
      </c>
      <c r="B278" s="46">
        <v>45483</v>
      </c>
      <c r="C278" s="43">
        <f t="shared" si="4"/>
        <v>2024</v>
      </c>
      <c r="D278" s="43" t="str">
        <f>TEXT(Combined[[#This Row],[Order_Date]],"MMM")</f>
        <v>Jul</v>
      </c>
      <c r="E278" s="43" t="s">
        <v>1095</v>
      </c>
      <c r="F278" s="43" t="s">
        <v>1582</v>
      </c>
      <c r="G278" s="43" t="s">
        <v>1773</v>
      </c>
      <c r="H278" s="43">
        <v>4</v>
      </c>
      <c r="I278" s="43">
        <v>322.58</v>
      </c>
      <c r="J278" s="45">
        <v>0.06</v>
      </c>
      <c r="K278" s="43" t="s">
        <v>1824</v>
      </c>
      <c r="L278" s="43">
        <v>1212.9007999999999</v>
      </c>
      <c r="M278" s="43" t="str">
        <f>VLOOKUP(Combined[[#This Row],[Customer_ID]],Customer[],2,FALSE)</f>
        <v>Heather Valenzuela</v>
      </c>
      <c r="N278" s="43">
        <f>VLOOKUP(Combined[[#This Row],[Customer_ID]],Customer[],3,FALSE)</f>
        <v>31</v>
      </c>
      <c r="O278" s="43" t="str">
        <f>VLOOKUP(Combined[[#This Row],[Customer_ID]],Customer[],4,FALSE)</f>
        <v>Male</v>
      </c>
      <c r="P278" s="43" t="str">
        <f>VLOOKUP(Combined[[#This Row],[Customer_ID]],Customer[],5,FALSE)</f>
        <v>New Angiefurt</v>
      </c>
      <c r="Q278" s="43" t="str">
        <f>VLOOKUP(Combined[[#This Row],[Customer_ID]],Customer[],6,FALSE)</f>
        <v>Alaska</v>
      </c>
      <c r="R278" s="43" t="str">
        <f>VLOOKUP(Combined[[#This Row],[Customer_ID]],Customer[],8,FALSE)</f>
        <v>Bronze</v>
      </c>
      <c r="S278" s="43" t="str">
        <f>VLOOKUP(Combined[[#This Row],[Product_ID]],Product[],2,FALSE)</f>
        <v>Soccer Training Cone Set</v>
      </c>
      <c r="T278" s="43" t="str">
        <f>VLOOKUP(Combined[[#This Row],[Product_ID]],Product[],3,FALSE)</f>
        <v>Sports</v>
      </c>
      <c r="U278" s="43" t="str">
        <f>VLOOKUP(Combined[[#This Row],[Product_ID]],Product[],4,FALSE)</f>
        <v>Accessories</v>
      </c>
      <c r="V278" s="43" t="str">
        <f>VLOOKUP(Combined[[#This Row],[Product_ID]],Product[],5,FALSE)</f>
        <v>Ford, Murphy and Wilson</v>
      </c>
      <c r="W278" s="43">
        <f>VLOOKUP(Combined[[#This Row],[Product_ID]],Product[],6,FALSE)</f>
        <v>144.53</v>
      </c>
      <c r="X278" s="43">
        <f>VLOOKUP(Combined[[#This Row],[Product_ID]],Product[],7,FALSE)</f>
        <v>367</v>
      </c>
      <c r="Y278" s="43" t="str">
        <f>_xlfn.XLOOKUP(Combined[[#This Row],[Store_ID]],Store[Store_ID],Store[Store_Name])</f>
        <v>Gray Ltd</v>
      </c>
      <c r="Z278" s="43" t="str">
        <f>_xlfn.XLOOKUP(Combined[[#This Row],[Store_ID]],Store[Store_ID],Store[Region])</f>
        <v>North</v>
      </c>
      <c r="AA278" s="43" t="str">
        <f>_xlfn.XLOOKUP(Combined[[#This Row],[Store_ID]],Store[Store_ID],Store[City])</f>
        <v>New Michaelchester</v>
      </c>
      <c r="AB278" s="43" t="str">
        <f>_xlfn.XLOOKUP(Combined[[#This Row],[Store_ID]],Store[Store_ID],Store[Store_Type])</f>
        <v>Outlet</v>
      </c>
      <c r="AC278" s="43">
        <f>Combined[[#This Row],[Quantity]]*Combined[[#This Row],[Unit_Price]]</f>
        <v>1290.32</v>
      </c>
      <c r="AD278" s="43">
        <f>Combined[[#This Row],[Gross_Sales]]*Combined[[#This Row],[Discount]]</f>
        <v>77.419199999999989</v>
      </c>
      <c r="AE278" s="43">
        <f>Combined[[#This Row],[Quantity]]*Combined[[#This Row],[cost]]</f>
        <v>578.12</v>
      </c>
      <c r="AF278" s="43">
        <f>Combined[[#This Row],[Total_Amount]]-Combined[[#This Row],[Total_Cost]]</f>
        <v>634.78079999999989</v>
      </c>
      <c r="AG278" s="43" t="str">
        <f>IF(Combined[[#This Row],[Age]]&lt;=25,"18-25",IF(Combined[[#This Row],[Age]]&lt;=35,"26-35",IF(Combined[[#This Row],[Age]]&lt;=45,"36-45",IF(Combined[[#This Row],[Age]]&lt;=55,"46-55","56-64"))))</f>
        <v>26-35</v>
      </c>
      <c r="AH278" s="43">
        <f>IF(Combined[[#This Row],[Total_Amount]]=0,0,Combined[[#This Row],[Profit]]/Combined[[#This Row],[Total_Amount]])</f>
        <v>0.52335755735341249</v>
      </c>
    </row>
    <row r="279" spans="1:34">
      <c r="A279" s="43" t="s">
        <v>2103</v>
      </c>
      <c r="B279" s="46">
        <v>45661</v>
      </c>
      <c r="C279" s="43">
        <f t="shared" si="4"/>
        <v>2025</v>
      </c>
      <c r="D279" s="43" t="str">
        <f>TEXT(Combined[[#This Row],[Order_Date]],"MMM")</f>
        <v>Jan</v>
      </c>
      <c r="E279" s="43" t="s">
        <v>1489</v>
      </c>
      <c r="F279" s="43" t="s">
        <v>1702</v>
      </c>
      <c r="G279" s="43" t="s">
        <v>1810</v>
      </c>
      <c r="H279" s="43">
        <v>4</v>
      </c>
      <c r="I279" s="43">
        <v>463.17</v>
      </c>
      <c r="J279" s="45">
        <v>0.06</v>
      </c>
      <c r="K279" s="43" t="s">
        <v>1826</v>
      </c>
      <c r="L279" s="43">
        <v>1741.5192</v>
      </c>
      <c r="M279" s="43" t="str">
        <f>VLOOKUP(Combined[[#This Row],[Customer_ID]],Customer[],2,FALSE)</f>
        <v>Jessica Castro</v>
      </c>
      <c r="N279" s="43">
        <f>VLOOKUP(Combined[[#This Row],[Customer_ID]],Customer[],3,FALSE)</f>
        <v>32</v>
      </c>
      <c r="O279" s="43" t="str">
        <f>VLOOKUP(Combined[[#This Row],[Customer_ID]],Customer[],4,FALSE)</f>
        <v>Male</v>
      </c>
      <c r="P279" s="43" t="str">
        <f>VLOOKUP(Combined[[#This Row],[Customer_ID]],Customer[],5,FALSE)</f>
        <v>West Markton</v>
      </c>
      <c r="Q279" s="43" t="str">
        <f>VLOOKUP(Combined[[#This Row],[Customer_ID]],Customer[],6,FALSE)</f>
        <v>Massachusetts</v>
      </c>
      <c r="R279" s="43" t="str">
        <f>VLOOKUP(Combined[[#This Row],[Customer_ID]],Customer[],8,FALSE)</f>
        <v>Bronze</v>
      </c>
      <c r="S279" s="43" t="str">
        <f>VLOOKUP(Combined[[#This Row],[Product_ID]],Product[],2,FALSE)</f>
        <v>WiFi Mesh Router</v>
      </c>
      <c r="T279" s="43" t="str">
        <f>VLOOKUP(Combined[[#This Row],[Product_ID]],Product[],3,FALSE)</f>
        <v>Electronics</v>
      </c>
      <c r="U279" s="43" t="str">
        <f>VLOOKUP(Combined[[#This Row],[Product_ID]],Product[],4,FALSE)</f>
        <v>Appliances</v>
      </c>
      <c r="V279" s="43" t="str">
        <f>VLOOKUP(Combined[[#This Row],[Product_ID]],Product[],5,FALSE)</f>
        <v>White, Reeves and Woods</v>
      </c>
      <c r="W279" s="43">
        <f>VLOOKUP(Combined[[#This Row],[Product_ID]],Product[],6,FALSE)</f>
        <v>480.9</v>
      </c>
      <c r="X279" s="43">
        <f>VLOOKUP(Combined[[#This Row],[Product_ID]],Product[],7,FALSE)</f>
        <v>104</v>
      </c>
      <c r="Y279" s="43" t="str">
        <f>_xlfn.XLOOKUP(Combined[[#This Row],[Store_ID]],Store[Store_ID],Store[Store_Name])</f>
        <v>Guerrero-Schmitt</v>
      </c>
      <c r="Z279" s="43" t="str">
        <f>_xlfn.XLOOKUP(Combined[[#This Row],[Store_ID]],Store[Store_ID],Store[Region])</f>
        <v>East</v>
      </c>
      <c r="AA279" s="43" t="str">
        <f>_xlfn.XLOOKUP(Combined[[#This Row],[Store_ID]],Store[Store_ID],Store[City])</f>
        <v>East Stevechester</v>
      </c>
      <c r="AB279" s="43" t="str">
        <f>_xlfn.XLOOKUP(Combined[[#This Row],[Store_ID]],Store[Store_ID],Store[Store_Type])</f>
        <v>Flagship</v>
      </c>
      <c r="AC279" s="43">
        <f>Combined[[#This Row],[Quantity]]*Combined[[#This Row],[Unit_Price]]</f>
        <v>1852.68</v>
      </c>
      <c r="AD279" s="43">
        <f>Combined[[#This Row],[Gross_Sales]]*Combined[[#This Row],[Discount]]</f>
        <v>111.16079999999999</v>
      </c>
      <c r="AE279" s="43">
        <f>Combined[[#This Row],[Quantity]]*Combined[[#This Row],[cost]]</f>
        <v>1923.6</v>
      </c>
      <c r="AF279" s="43">
        <f>Combined[[#This Row],[Total_Amount]]-Combined[[#This Row],[Total_Cost]]</f>
        <v>-182.08079999999995</v>
      </c>
      <c r="AG279" s="43" t="str">
        <f>IF(Combined[[#This Row],[Age]]&lt;=25,"18-25",IF(Combined[[#This Row],[Age]]&lt;=35,"26-35",IF(Combined[[#This Row],[Age]]&lt;=45,"36-45",IF(Combined[[#This Row],[Age]]&lt;=55,"46-55","56-64"))))</f>
        <v>26-35</v>
      </c>
      <c r="AH279" s="43">
        <f>IF(Combined[[#This Row],[Total_Amount]]=0,0,Combined[[#This Row],[Profit]]/Combined[[#This Row],[Total_Amount]])</f>
        <v>-0.10455285247501145</v>
      </c>
    </row>
    <row r="280" spans="1:34">
      <c r="A280" s="43" t="s">
        <v>2104</v>
      </c>
      <c r="B280" s="46">
        <v>45798</v>
      </c>
      <c r="C280" s="43">
        <f t="shared" si="4"/>
        <v>2025</v>
      </c>
      <c r="D280" s="43" t="str">
        <f>TEXT(Combined[[#This Row],[Order_Date]],"MMM")</f>
        <v>May</v>
      </c>
      <c r="E280" s="43" t="s">
        <v>996</v>
      </c>
      <c r="F280" s="43" t="s">
        <v>1598</v>
      </c>
      <c r="G280" s="43" t="s">
        <v>1779</v>
      </c>
      <c r="H280" s="43">
        <v>4</v>
      </c>
      <c r="I280" s="43">
        <v>285.82</v>
      </c>
      <c r="J280" s="45">
        <v>0.18</v>
      </c>
      <c r="K280" s="43" t="s">
        <v>1826</v>
      </c>
      <c r="L280" s="43">
        <v>937.4896</v>
      </c>
      <c r="M280" s="43" t="str">
        <f>VLOOKUP(Combined[[#This Row],[Customer_ID]],Customer[],2,FALSE)</f>
        <v>Robert House</v>
      </c>
      <c r="N280" s="43">
        <f>VLOOKUP(Combined[[#This Row],[Customer_ID]],Customer[],3,FALSE)</f>
        <v>34</v>
      </c>
      <c r="O280" s="43" t="str">
        <f>VLOOKUP(Combined[[#This Row],[Customer_ID]],Customer[],4,FALSE)</f>
        <v>Male</v>
      </c>
      <c r="P280" s="43" t="str">
        <f>VLOOKUP(Combined[[#This Row],[Customer_ID]],Customer[],5,FALSE)</f>
        <v>Lake James</v>
      </c>
      <c r="Q280" s="43" t="str">
        <f>VLOOKUP(Combined[[#This Row],[Customer_ID]],Customer[],6,FALSE)</f>
        <v>Maryland</v>
      </c>
      <c r="R280" s="43" t="str">
        <f>VLOOKUP(Combined[[#This Row],[Customer_ID]],Customer[],8,FALSE)</f>
        <v>Gold</v>
      </c>
      <c r="S280" s="43" t="str">
        <f>VLOOKUP(Combined[[#This Row],[Product_ID]],Product[],2,FALSE)</f>
        <v>Women's Scarf Set</v>
      </c>
      <c r="T280" s="43" t="str">
        <f>VLOOKUP(Combined[[#This Row],[Product_ID]],Product[],3,FALSE)</f>
        <v>Clothing</v>
      </c>
      <c r="U280" s="43" t="str">
        <f>VLOOKUP(Combined[[#This Row],[Product_ID]],Product[],4,FALSE)</f>
        <v>Accessories</v>
      </c>
      <c r="V280" s="43" t="str">
        <f>VLOOKUP(Combined[[#This Row],[Product_ID]],Product[],5,FALSE)</f>
        <v>Brown and Sons</v>
      </c>
      <c r="W280" s="43">
        <f>VLOOKUP(Combined[[#This Row],[Product_ID]],Product[],6,FALSE)</f>
        <v>174.02</v>
      </c>
      <c r="X280" s="43">
        <f>VLOOKUP(Combined[[#This Row],[Product_ID]],Product[],7,FALSE)</f>
        <v>268</v>
      </c>
      <c r="Y280" s="43" t="str">
        <f>_xlfn.XLOOKUP(Combined[[#This Row],[Store_ID]],Store[Store_ID],Store[Store_Name])</f>
        <v>Martinez-Mullins</v>
      </c>
      <c r="Z280" s="43" t="str">
        <f>_xlfn.XLOOKUP(Combined[[#This Row],[Store_ID]],Store[Store_ID],Store[Region])</f>
        <v>South</v>
      </c>
      <c r="AA280" s="43" t="str">
        <f>_xlfn.XLOOKUP(Combined[[#This Row],[Store_ID]],Store[Store_ID],Store[City])</f>
        <v>Williamsfurt</v>
      </c>
      <c r="AB280" s="43" t="str">
        <f>_xlfn.XLOOKUP(Combined[[#This Row],[Store_ID]],Store[Store_ID],Store[Store_Type])</f>
        <v>Online</v>
      </c>
      <c r="AC280" s="43">
        <f>Combined[[#This Row],[Quantity]]*Combined[[#This Row],[Unit_Price]]</f>
        <v>1143.28</v>
      </c>
      <c r="AD280" s="43">
        <f>Combined[[#This Row],[Gross_Sales]]*Combined[[#This Row],[Discount]]</f>
        <v>205.79039999999998</v>
      </c>
      <c r="AE280" s="43">
        <f>Combined[[#This Row],[Quantity]]*Combined[[#This Row],[cost]]</f>
        <v>696.08</v>
      </c>
      <c r="AF280" s="43">
        <f>Combined[[#This Row],[Total_Amount]]-Combined[[#This Row],[Total_Cost]]</f>
        <v>241.40959999999995</v>
      </c>
      <c r="AG280" s="43" t="str">
        <f>IF(Combined[[#This Row],[Age]]&lt;=25,"18-25",IF(Combined[[#This Row],[Age]]&lt;=35,"26-35",IF(Combined[[#This Row],[Age]]&lt;=45,"36-45",IF(Combined[[#This Row],[Age]]&lt;=55,"46-55","56-64"))))</f>
        <v>26-35</v>
      </c>
      <c r="AH280" s="43">
        <f>IF(Combined[[#This Row],[Total_Amount]]=0,0,Combined[[#This Row],[Profit]]/Combined[[#This Row],[Total_Amount]])</f>
        <v>0.25750642993799605</v>
      </c>
    </row>
    <row r="281" spans="1:34">
      <c r="A281" s="43" t="s">
        <v>2105</v>
      </c>
      <c r="B281" s="46">
        <v>45868</v>
      </c>
      <c r="C281" s="43">
        <f t="shared" si="4"/>
        <v>2025</v>
      </c>
      <c r="D281" s="43" t="str">
        <f>TEXT(Combined[[#This Row],[Order_Date]],"MMM")</f>
        <v>Jul</v>
      </c>
      <c r="E281" s="43" t="s">
        <v>1026</v>
      </c>
      <c r="F281" s="43" t="s">
        <v>1622</v>
      </c>
      <c r="G281" s="43" t="s">
        <v>1792</v>
      </c>
      <c r="H281" s="43">
        <v>3</v>
      </c>
      <c r="I281" s="43">
        <v>995.38</v>
      </c>
      <c r="J281" s="45">
        <v>0.1</v>
      </c>
      <c r="K281" s="43" t="s">
        <v>1826</v>
      </c>
      <c r="L281" s="43">
        <v>2687.5259999999998</v>
      </c>
      <c r="M281" s="43" t="str">
        <f>VLOOKUP(Combined[[#This Row],[Customer_ID]],Customer[],2,FALSE)</f>
        <v>Robert King</v>
      </c>
      <c r="N281" s="43">
        <f>VLOOKUP(Combined[[#This Row],[Customer_ID]],Customer[],3,FALSE)</f>
        <v>58</v>
      </c>
      <c r="O281" s="43" t="str">
        <f>VLOOKUP(Combined[[#This Row],[Customer_ID]],Customer[],4,FALSE)</f>
        <v>Female</v>
      </c>
      <c r="P281" s="43" t="str">
        <f>VLOOKUP(Combined[[#This Row],[Customer_ID]],Customer[],5,FALSE)</f>
        <v>Cindyton</v>
      </c>
      <c r="Q281" s="43" t="str">
        <f>VLOOKUP(Combined[[#This Row],[Customer_ID]],Customer[],6,FALSE)</f>
        <v>Rhode Island</v>
      </c>
      <c r="R281" s="43" t="str">
        <f>VLOOKUP(Combined[[#This Row],[Customer_ID]],Customer[],8,FALSE)</f>
        <v>Gold</v>
      </c>
      <c r="S281" s="43" t="str">
        <f>VLOOKUP(Combined[[#This Row],[Product_ID]],Product[],2,FALSE)</f>
        <v>Men's Casual Sneakers</v>
      </c>
      <c r="T281" s="43" t="str">
        <f>VLOOKUP(Combined[[#This Row],[Product_ID]],Product[],3,FALSE)</f>
        <v>Clothing</v>
      </c>
      <c r="U281" s="43" t="str">
        <f>VLOOKUP(Combined[[#This Row],[Product_ID]],Product[],4,FALSE)</f>
        <v>Footwear</v>
      </c>
      <c r="V281" s="43" t="str">
        <f>VLOOKUP(Combined[[#This Row],[Product_ID]],Product[],5,FALSE)</f>
        <v>Hogan-Lee</v>
      </c>
      <c r="W281" s="43">
        <f>VLOOKUP(Combined[[#This Row],[Product_ID]],Product[],6,FALSE)</f>
        <v>353.47</v>
      </c>
      <c r="X281" s="43">
        <f>VLOOKUP(Combined[[#This Row],[Product_ID]],Product[],7,FALSE)</f>
        <v>214</v>
      </c>
      <c r="Y281" s="43" t="str">
        <f>_xlfn.XLOOKUP(Combined[[#This Row],[Store_ID]],Store[Store_ID],Store[Store_Name])</f>
        <v>Aguirre-Keller</v>
      </c>
      <c r="Z281" s="43" t="str">
        <f>_xlfn.XLOOKUP(Combined[[#This Row],[Store_ID]],Store[Store_ID],Store[Region])</f>
        <v>South</v>
      </c>
      <c r="AA281" s="43" t="str">
        <f>_xlfn.XLOOKUP(Combined[[#This Row],[Store_ID]],Store[Store_ID],Store[City])</f>
        <v>Lake Michael</v>
      </c>
      <c r="AB281" s="43" t="str">
        <f>_xlfn.XLOOKUP(Combined[[#This Row],[Store_ID]],Store[Store_ID],Store[Store_Type])</f>
        <v>Online</v>
      </c>
      <c r="AC281" s="43">
        <f>Combined[[#This Row],[Quantity]]*Combined[[#This Row],[Unit_Price]]</f>
        <v>2986.14</v>
      </c>
      <c r="AD281" s="43">
        <f>Combined[[#This Row],[Gross_Sales]]*Combined[[#This Row],[Discount]]</f>
        <v>298.61399999999998</v>
      </c>
      <c r="AE281" s="43">
        <f>Combined[[#This Row],[Quantity]]*Combined[[#This Row],[cost]]</f>
        <v>1060.4100000000001</v>
      </c>
      <c r="AF281" s="43">
        <f>Combined[[#This Row],[Total_Amount]]-Combined[[#This Row],[Total_Cost]]</f>
        <v>1627.1159999999998</v>
      </c>
      <c r="AG281" s="43" t="str">
        <f>IF(Combined[[#This Row],[Age]]&lt;=25,"18-25",IF(Combined[[#This Row],[Age]]&lt;=35,"26-35",IF(Combined[[#This Row],[Age]]&lt;=45,"36-45",IF(Combined[[#This Row],[Age]]&lt;=55,"46-55","56-64"))))</f>
        <v>56-64</v>
      </c>
      <c r="AH281" s="43">
        <f>IF(Combined[[#This Row],[Total_Amount]]=0,0,Combined[[#This Row],[Profit]]/Combined[[#This Row],[Total_Amount]])</f>
        <v>0.60543265441897109</v>
      </c>
    </row>
    <row r="282" spans="1:34">
      <c r="A282" s="43" t="s">
        <v>2106</v>
      </c>
      <c r="B282" s="46">
        <v>45757</v>
      </c>
      <c r="C282" s="43">
        <f t="shared" si="4"/>
        <v>2025</v>
      </c>
      <c r="D282" s="43" t="str">
        <f>TEXT(Combined[[#This Row],[Order_Date]],"MMM")</f>
        <v>Apr</v>
      </c>
      <c r="E282" s="43" t="s">
        <v>414</v>
      </c>
      <c r="F282" s="43" t="s">
        <v>1672</v>
      </c>
      <c r="G282" s="43" t="s">
        <v>1782</v>
      </c>
      <c r="H282" s="43">
        <v>1</v>
      </c>
      <c r="I282" s="43">
        <v>329.31</v>
      </c>
      <c r="J282" s="45">
        <v>0.09</v>
      </c>
      <c r="K282" s="43" t="s">
        <v>1824</v>
      </c>
      <c r="L282" s="43">
        <v>299.6721</v>
      </c>
      <c r="M282" s="43" t="str">
        <f>VLOOKUP(Combined[[#This Row],[Customer_ID]],Customer[],2,FALSE)</f>
        <v>Michael Jones</v>
      </c>
      <c r="N282" s="43">
        <f>VLOOKUP(Combined[[#This Row],[Customer_ID]],Customer[],3,FALSE)</f>
        <v>40</v>
      </c>
      <c r="O282" s="43" t="str">
        <f>VLOOKUP(Combined[[#This Row],[Customer_ID]],Customer[],4,FALSE)</f>
        <v>Male</v>
      </c>
      <c r="P282" s="43" t="str">
        <f>VLOOKUP(Combined[[#This Row],[Customer_ID]],Customer[],5,FALSE)</f>
        <v>North Edwardton</v>
      </c>
      <c r="Q282" s="43" t="str">
        <f>VLOOKUP(Combined[[#This Row],[Customer_ID]],Customer[],6,FALSE)</f>
        <v>Tennessee</v>
      </c>
      <c r="R282" s="43" t="str">
        <f>VLOOKUP(Combined[[#This Row],[Customer_ID]],Customer[],8,FALSE)</f>
        <v>Bronze</v>
      </c>
      <c r="S282" s="43" t="str">
        <f>VLOOKUP(Combined[[#This Row],[Product_ID]],Product[],2,FALSE)</f>
        <v>Laptop Cooling Pad</v>
      </c>
      <c r="T282" s="43" t="str">
        <f>VLOOKUP(Combined[[#This Row],[Product_ID]],Product[],3,FALSE)</f>
        <v>Electronics</v>
      </c>
      <c r="U282" s="43" t="str">
        <f>VLOOKUP(Combined[[#This Row],[Product_ID]],Product[],4,FALSE)</f>
        <v>Computer</v>
      </c>
      <c r="V282" s="43" t="str">
        <f>VLOOKUP(Combined[[#This Row],[Product_ID]],Product[],5,FALSE)</f>
        <v>Murray, Gould and Ware</v>
      </c>
      <c r="W282" s="43">
        <f>VLOOKUP(Combined[[#This Row],[Product_ID]],Product[],6,FALSE)</f>
        <v>86.42</v>
      </c>
      <c r="X282" s="43">
        <f>VLOOKUP(Combined[[#This Row],[Product_ID]],Product[],7,FALSE)</f>
        <v>222</v>
      </c>
      <c r="Y282" s="43" t="str">
        <f>_xlfn.XLOOKUP(Combined[[#This Row],[Store_ID]],Store[Store_ID],Store[Store_Name])</f>
        <v>Bean, Jones and Park</v>
      </c>
      <c r="Z282" s="43" t="str">
        <f>_xlfn.XLOOKUP(Combined[[#This Row],[Store_ID]],Store[Store_ID],Store[Region])</f>
        <v>West</v>
      </c>
      <c r="AA282" s="43" t="str">
        <f>_xlfn.XLOOKUP(Combined[[#This Row],[Store_ID]],Store[Store_ID],Store[City])</f>
        <v>Thompsonborough</v>
      </c>
      <c r="AB282" s="43" t="str">
        <f>_xlfn.XLOOKUP(Combined[[#This Row],[Store_ID]],Store[Store_ID],Store[Store_Type])</f>
        <v>Online</v>
      </c>
      <c r="AC282" s="43">
        <f>Combined[[#This Row],[Quantity]]*Combined[[#This Row],[Unit_Price]]</f>
        <v>329.31</v>
      </c>
      <c r="AD282" s="43">
        <f>Combined[[#This Row],[Gross_Sales]]*Combined[[#This Row],[Discount]]</f>
        <v>29.637899999999998</v>
      </c>
      <c r="AE282" s="43">
        <f>Combined[[#This Row],[Quantity]]*Combined[[#This Row],[cost]]</f>
        <v>86.42</v>
      </c>
      <c r="AF282" s="43">
        <f>Combined[[#This Row],[Total_Amount]]-Combined[[#This Row],[Total_Cost]]</f>
        <v>213.25209999999998</v>
      </c>
      <c r="AG282" s="43" t="str">
        <f>IF(Combined[[#This Row],[Age]]&lt;=25,"18-25",IF(Combined[[#This Row],[Age]]&lt;=35,"26-35",IF(Combined[[#This Row],[Age]]&lt;=45,"36-45",IF(Combined[[#This Row],[Age]]&lt;=55,"46-55","56-64"))))</f>
        <v>36-45</v>
      </c>
      <c r="AH282" s="43">
        <f>IF(Combined[[#This Row],[Total_Amount]]=0,0,Combined[[#This Row],[Profit]]/Combined[[#This Row],[Total_Amount]])</f>
        <v>0.71161813195155632</v>
      </c>
    </row>
    <row r="283" spans="1:34">
      <c r="A283" s="43" t="s">
        <v>2107</v>
      </c>
      <c r="B283" s="46">
        <v>45475</v>
      </c>
      <c r="C283" s="43">
        <f t="shared" si="4"/>
        <v>2024</v>
      </c>
      <c r="D283" s="43" t="str">
        <f>TEXT(Combined[[#This Row],[Order_Date]],"MMM")</f>
        <v>Jul</v>
      </c>
      <c r="E283" s="43" t="s">
        <v>1507</v>
      </c>
      <c r="F283" s="43" t="s">
        <v>1642</v>
      </c>
      <c r="G283" s="43" t="s">
        <v>1804</v>
      </c>
      <c r="H283" s="43">
        <v>3</v>
      </c>
      <c r="I283" s="43">
        <v>64.2</v>
      </c>
      <c r="J283" s="45">
        <v>0.08</v>
      </c>
      <c r="K283" s="43" t="s">
        <v>1829</v>
      </c>
      <c r="L283" s="43">
        <v>177.19200000000001</v>
      </c>
      <c r="M283" s="43" t="str">
        <f>VLOOKUP(Combined[[#This Row],[Customer_ID]],Customer[],2,FALSE)</f>
        <v>Scott Harris</v>
      </c>
      <c r="N283" s="43">
        <f>VLOOKUP(Combined[[#This Row],[Customer_ID]],Customer[],3,FALSE)</f>
        <v>23</v>
      </c>
      <c r="O283" s="43" t="str">
        <f>VLOOKUP(Combined[[#This Row],[Customer_ID]],Customer[],4,FALSE)</f>
        <v>Male</v>
      </c>
      <c r="P283" s="43" t="str">
        <f>VLOOKUP(Combined[[#This Row],[Customer_ID]],Customer[],5,FALSE)</f>
        <v>North Nataliemouth</v>
      </c>
      <c r="Q283" s="43" t="str">
        <f>VLOOKUP(Combined[[#This Row],[Customer_ID]],Customer[],6,FALSE)</f>
        <v>Maryland</v>
      </c>
      <c r="R283" s="43" t="str">
        <f>VLOOKUP(Combined[[#This Row],[Customer_ID]],Customer[],8,FALSE)</f>
        <v>Platinum</v>
      </c>
      <c r="S283" s="43" t="str">
        <f>VLOOKUP(Combined[[#This Row],[Product_ID]],Product[],2,FALSE)</f>
        <v>Makeup Brush Set</v>
      </c>
      <c r="T283" s="43" t="str">
        <f>VLOOKUP(Combined[[#This Row],[Product_ID]],Product[],3,FALSE)</f>
        <v>Beauty</v>
      </c>
      <c r="U283" s="43" t="str">
        <f>VLOOKUP(Combined[[#This Row],[Product_ID]],Product[],4,FALSE)</f>
        <v>Makeup</v>
      </c>
      <c r="V283" s="43" t="str">
        <f>VLOOKUP(Combined[[#This Row],[Product_ID]],Product[],5,FALSE)</f>
        <v>Cook Inc</v>
      </c>
      <c r="W283" s="43">
        <f>VLOOKUP(Combined[[#This Row],[Product_ID]],Product[],6,FALSE)</f>
        <v>241.08</v>
      </c>
      <c r="X283" s="43">
        <f>VLOOKUP(Combined[[#This Row],[Product_ID]],Product[],7,FALSE)</f>
        <v>431</v>
      </c>
      <c r="Y283" s="43" t="str">
        <f>_xlfn.XLOOKUP(Combined[[#This Row],[Store_ID]],Store[Store_ID],Store[Store_Name])</f>
        <v>Frederick-Wright</v>
      </c>
      <c r="Z283" s="43" t="str">
        <f>_xlfn.XLOOKUP(Combined[[#This Row],[Store_ID]],Store[Store_ID],Store[Region])</f>
        <v>West</v>
      </c>
      <c r="AA283" s="43" t="str">
        <f>_xlfn.XLOOKUP(Combined[[#This Row],[Store_ID]],Store[Store_ID],Store[City])</f>
        <v>New Jimmymouth</v>
      </c>
      <c r="AB283" s="43" t="str">
        <f>_xlfn.XLOOKUP(Combined[[#This Row],[Store_ID]],Store[Store_ID],Store[Store_Type])</f>
        <v>Flagship</v>
      </c>
      <c r="AC283" s="43">
        <f>Combined[[#This Row],[Quantity]]*Combined[[#This Row],[Unit_Price]]</f>
        <v>192.60000000000002</v>
      </c>
      <c r="AD283" s="43">
        <f>Combined[[#This Row],[Gross_Sales]]*Combined[[#This Row],[Discount]]</f>
        <v>15.408000000000003</v>
      </c>
      <c r="AE283" s="43">
        <f>Combined[[#This Row],[Quantity]]*Combined[[#This Row],[cost]]</f>
        <v>723.24</v>
      </c>
      <c r="AF283" s="43">
        <f>Combined[[#This Row],[Total_Amount]]-Combined[[#This Row],[Total_Cost]]</f>
        <v>-546.048</v>
      </c>
      <c r="AG283" s="43" t="str">
        <f>IF(Combined[[#This Row],[Age]]&lt;=25,"18-25",IF(Combined[[#This Row],[Age]]&lt;=35,"26-35",IF(Combined[[#This Row],[Age]]&lt;=45,"36-45",IF(Combined[[#This Row],[Age]]&lt;=55,"46-55","56-64"))))</f>
        <v>18-25</v>
      </c>
      <c r="AH283" s="43">
        <f>IF(Combined[[#This Row],[Total_Amount]]=0,0,Combined[[#This Row],[Profit]]/Combined[[#This Row],[Total_Amount]])</f>
        <v>-3.0816741162129215</v>
      </c>
    </row>
    <row r="284" spans="1:34">
      <c r="A284" s="43" t="s">
        <v>2108</v>
      </c>
      <c r="B284" s="46">
        <v>45829</v>
      </c>
      <c r="C284" s="43">
        <f t="shared" si="4"/>
        <v>2025</v>
      </c>
      <c r="D284" s="43" t="str">
        <f>TEXT(Combined[[#This Row],[Order_Date]],"MMM")</f>
        <v>Jun</v>
      </c>
      <c r="E284" s="43" t="s">
        <v>836</v>
      </c>
      <c r="F284" s="43" t="s">
        <v>1570</v>
      </c>
      <c r="G284" s="43" t="s">
        <v>1797</v>
      </c>
      <c r="H284" s="43">
        <v>3</v>
      </c>
      <c r="I284" s="43">
        <v>697.13</v>
      </c>
      <c r="J284" s="45">
        <v>0.25</v>
      </c>
      <c r="K284" s="43" t="s">
        <v>1829</v>
      </c>
      <c r="L284" s="43">
        <v>1568.5425</v>
      </c>
      <c r="M284" s="43" t="str">
        <f>VLOOKUP(Combined[[#This Row],[Customer_ID]],Customer[],2,FALSE)</f>
        <v>Katherine Cowan</v>
      </c>
      <c r="N284" s="43">
        <f>VLOOKUP(Combined[[#This Row],[Customer_ID]],Customer[],3,FALSE)</f>
        <v>60</v>
      </c>
      <c r="O284" s="43" t="str">
        <f>VLOOKUP(Combined[[#This Row],[Customer_ID]],Customer[],4,FALSE)</f>
        <v>Female</v>
      </c>
      <c r="P284" s="43" t="str">
        <f>VLOOKUP(Combined[[#This Row],[Customer_ID]],Customer[],5,FALSE)</f>
        <v>New Ana</v>
      </c>
      <c r="Q284" s="43" t="str">
        <f>VLOOKUP(Combined[[#This Row],[Customer_ID]],Customer[],6,FALSE)</f>
        <v>Montana</v>
      </c>
      <c r="R284" s="43" t="str">
        <f>VLOOKUP(Combined[[#This Row],[Customer_ID]],Customer[],8,FALSE)</f>
        <v>Silver</v>
      </c>
      <c r="S284" s="43" t="str">
        <f>VLOOKUP(Combined[[#This Row],[Product_ID]],Product[],2,FALSE)</f>
        <v>HD Smart TV Stick</v>
      </c>
      <c r="T284" s="43" t="str">
        <f>VLOOKUP(Combined[[#This Row],[Product_ID]],Product[],3,FALSE)</f>
        <v>Electronics</v>
      </c>
      <c r="U284" s="43" t="str">
        <f>VLOOKUP(Combined[[#This Row],[Product_ID]],Product[],4,FALSE)</f>
        <v>Accessories</v>
      </c>
      <c r="V284" s="43" t="str">
        <f>VLOOKUP(Combined[[#This Row],[Product_ID]],Product[],5,FALSE)</f>
        <v>Gibson, Hobbs and Weaver</v>
      </c>
      <c r="W284" s="43">
        <f>VLOOKUP(Combined[[#This Row],[Product_ID]],Product[],6,FALSE)</f>
        <v>449.4</v>
      </c>
      <c r="X284" s="43">
        <f>VLOOKUP(Combined[[#This Row],[Product_ID]],Product[],7,FALSE)</f>
        <v>338</v>
      </c>
      <c r="Y284" s="43" t="str">
        <f>_xlfn.XLOOKUP(Combined[[#This Row],[Store_ID]],Store[Store_ID],Store[Store_Name])</f>
        <v>Gardner, Humphrey and Contreras</v>
      </c>
      <c r="Z284" s="43" t="str">
        <f>_xlfn.XLOOKUP(Combined[[#This Row],[Store_ID]],Store[Store_ID],Store[Region])</f>
        <v>East</v>
      </c>
      <c r="AA284" s="43" t="str">
        <f>_xlfn.XLOOKUP(Combined[[#This Row],[Store_ID]],Store[Store_ID],Store[City])</f>
        <v>Johnsonville</v>
      </c>
      <c r="AB284" s="43" t="str">
        <f>_xlfn.XLOOKUP(Combined[[#This Row],[Store_ID]],Store[Store_ID],Store[Store_Type])</f>
        <v>Flagship</v>
      </c>
      <c r="AC284" s="43">
        <f>Combined[[#This Row],[Quantity]]*Combined[[#This Row],[Unit_Price]]</f>
        <v>2091.39</v>
      </c>
      <c r="AD284" s="43">
        <f>Combined[[#This Row],[Gross_Sales]]*Combined[[#This Row],[Discount]]</f>
        <v>522.84749999999997</v>
      </c>
      <c r="AE284" s="43">
        <f>Combined[[#This Row],[Quantity]]*Combined[[#This Row],[cost]]</f>
        <v>1348.1999999999998</v>
      </c>
      <c r="AF284" s="43">
        <f>Combined[[#This Row],[Total_Amount]]-Combined[[#This Row],[Total_Cost]]</f>
        <v>220.3425000000002</v>
      </c>
      <c r="AG284" s="43" t="str">
        <f>IF(Combined[[#This Row],[Age]]&lt;=25,"18-25",IF(Combined[[#This Row],[Age]]&lt;=35,"26-35",IF(Combined[[#This Row],[Age]]&lt;=45,"36-45",IF(Combined[[#This Row],[Age]]&lt;=55,"46-55","56-64"))))</f>
        <v>56-64</v>
      </c>
      <c r="AH284" s="43">
        <f>IF(Combined[[#This Row],[Total_Amount]]=0,0,Combined[[#This Row],[Profit]]/Combined[[#This Row],[Total_Amount]])</f>
        <v>0.14047595140074318</v>
      </c>
    </row>
    <row r="285" spans="1:34">
      <c r="A285" s="43" t="s">
        <v>2109</v>
      </c>
      <c r="B285" s="46">
        <v>45639</v>
      </c>
      <c r="C285" s="43">
        <f t="shared" si="4"/>
        <v>2024</v>
      </c>
      <c r="D285" s="43" t="str">
        <f>TEXT(Combined[[#This Row],[Order_Date]],"MMM")</f>
        <v>Dec</v>
      </c>
      <c r="E285" s="43" t="s">
        <v>97</v>
      </c>
      <c r="F285" s="43" t="s">
        <v>1565</v>
      </c>
      <c r="G285" s="43" t="s">
        <v>1773</v>
      </c>
      <c r="H285" s="43">
        <v>3</v>
      </c>
      <c r="I285" s="43">
        <v>134.30000000000001</v>
      </c>
      <c r="J285" s="45">
        <v>0.14000000000000001</v>
      </c>
      <c r="K285" s="43" t="s">
        <v>1824</v>
      </c>
      <c r="L285" s="43">
        <v>346.49400000000003</v>
      </c>
      <c r="M285" s="43" t="str">
        <f>VLOOKUP(Combined[[#This Row],[Customer_ID]],Customer[],2,FALSE)</f>
        <v>Paul Fox</v>
      </c>
      <c r="N285" s="43">
        <f>VLOOKUP(Combined[[#This Row],[Customer_ID]],Customer[],3,FALSE)</f>
        <v>33</v>
      </c>
      <c r="O285" s="43" t="str">
        <f>VLOOKUP(Combined[[#This Row],[Customer_ID]],Customer[],4,FALSE)</f>
        <v>Female</v>
      </c>
      <c r="P285" s="43" t="str">
        <f>VLOOKUP(Combined[[#This Row],[Customer_ID]],Customer[],5,FALSE)</f>
        <v>Michaelton</v>
      </c>
      <c r="Q285" s="43" t="str">
        <f>VLOOKUP(Combined[[#This Row],[Customer_ID]],Customer[],6,FALSE)</f>
        <v>Hawaii</v>
      </c>
      <c r="R285" s="43" t="str">
        <f>VLOOKUP(Combined[[#This Row],[Customer_ID]],Customer[],8,FALSE)</f>
        <v>Silver</v>
      </c>
      <c r="S285" s="43" t="str">
        <f>VLOOKUP(Combined[[#This Row],[Product_ID]],Product[],2,FALSE)</f>
        <v>Adjustable Dumbbell Set</v>
      </c>
      <c r="T285" s="43" t="str">
        <f>VLOOKUP(Combined[[#This Row],[Product_ID]],Product[],3,FALSE)</f>
        <v>Sports</v>
      </c>
      <c r="U285" s="43" t="str">
        <f>VLOOKUP(Combined[[#This Row],[Product_ID]],Product[],4,FALSE)</f>
        <v>Fitness</v>
      </c>
      <c r="V285" s="43" t="str">
        <f>VLOOKUP(Combined[[#This Row],[Product_ID]],Product[],5,FALSE)</f>
        <v>Hill PLC</v>
      </c>
      <c r="W285" s="43">
        <f>VLOOKUP(Combined[[#This Row],[Product_ID]],Product[],6,FALSE)</f>
        <v>495.72</v>
      </c>
      <c r="X285" s="43">
        <f>VLOOKUP(Combined[[#This Row],[Product_ID]],Product[],7,FALSE)</f>
        <v>323</v>
      </c>
      <c r="Y285" s="43" t="str">
        <f>_xlfn.XLOOKUP(Combined[[#This Row],[Store_ID]],Store[Store_ID],Store[Store_Name])</f>
        <v>Gray Ltd</v>
      </c>
      <c r="Z285" s="43" t="str">
        <f>_xlfn.XLOOKUP(Combined[[#This Row],[Store_ID]],Store[Store_ID],Store[Region])</f>
        <v>North</v>
      </c>
      <c r="AA285" s="43" t="str">
        <f>_xlfn.XLOOKUP(Combined[[#This Row],[Store_ID]],Store[Store_ID],Store[City])</f>
        <v>New Michaelchester</v>
      </c>
      <c r="AB285" s="43" t="str">
        <f>_xlfn.XLOOKUP(Combined[[#This Row],[Store_ID]],Store[Store_ID],Store[Store_Type])</f>
        <v>Outlet</v>
      </c>
      <c r="AC285" s="43">
        <f>Combined[[#This Row],[Quantity]]*Combined[[#This Row],[Unit_Price]]</f>
        <v>402.90000000000003</v>
      </c>
      <c r="AD285" s="43">
        <f>Combined[[#This Row],[Gross_Sales]]*Combined[[#This Row],[Discount]]</f>
        <v>56.406000000000013</v>
      </c>
      <c r="AE285" s="43">
        <f>Combined[[#This Row],[Quantity]]*Combined[[#This Row],[cost]]</f>
        <v>1487.16</v>
      </c>
      <c r="AF285" s="43">
        <f>Combined[[#This Row],[Total_Amount]]-Combined[[#This Row],[Total_Cost]]</f>
        <v>-1140.6660000000002</v>
      </c>
      <c r="AG285" s="43" t="str">
        <f>IF(Combined[[#This Row],[Age]]&lt;=25,"18-25",IF(Combined[[#This Row],[Age]]&lt;=35,"26-35",IF(Combined[[#This Row],[Age]]&lt;=45,"36-45",IF(Combined[[#This Row],[Age]]&lt;=55,"46-55","56-64"))))</f>
        <v>26-35</v>
      </c>
      <c r="AH285" s="43">
        <f>IF(Combined[[#This Row],[Total_Amount]]=0,0,Combined[[#This Row],[Profit]]/Combined[[#This Row],[Total_Amount]])</f>
        <v>-3.2920223726817781</v>
      </c>
    </row>
    <row r="286" spans="1:34">
      <c r="A286" s="43" t="s">
        <v>2110</v>
      </c>
      <c r="B286" s="46">
        <v>45518</v>
      </c>
      <c r="C286" s="43">
        <f t="shared" si="4"/>
        <v>2024</v>
      </c>
      <c r="D286" s="43" t="str">
        <f>TEXT(Combined[[#This Row],[Order_Date]],"MMM")</f>
        <v>Aug</v>
      </c>
      <c r="E286" s="43" t="s">
        <v>830</v>
      </c>
      <c r="F286" s="43" t="s">
        <v>1716</v>
      </c>
      <c r="G286" s="43" t="s">
        <v>1797</v>
      </c>
      <c r="H286" s="43">
        <v>1</v>
      </c>
      <c r="I286" s="43">
        <v>520.92999999999995</v>
      </c>
      <c r="J286" s="45">
        <v>0.15</v>
      </c>
      <c r="K286" s="43" t="s">
        <v>1824</v>
      </c>
      <c r="L286" s="43">
        <v>442.79050000000001</v>
      </c>
      <c r="M286" s="43" t="str">
        <f>VLOOKUP(Combined[[#This Row],[Customer_ID]],Customer[],2,FALSE)</f>
        <v>Russell Lamb</v>
      </c>
      <c r="N286" s="43">
        <f>VLOOKUP(Combined[[#This Row],[Customer_ID]],Customer[],3,FALSE)</f>
        <v>63</v>
      </c>
      <c r="O286" s="43" t="str">
        <f>VLOOKUP(Combined[[#This Row],[Customer_ID]],Customer[],4,FALSE)</f>
        <v>Female</v>
      </c>
      <c r="P286" s="43" t="str">
        <f>VLOOKUP(Combined[[#This Row],[Customer_ID]],Customer[],5,FALSE)</f>
        <v>North Jonathon</v>
      </c>
      <c r="Q286" s="43" t="str">
        <f>VLOOKUP(Combined[[#This Row],[Customer_ID]],Customer[],6,FALSE)</f>
        <v>Arizona</v>
      </c>
      <c r="R286" s="43" t="str">
        <f>VLOOKUP(Combined[[#This Row],[Customer_ID]],Customer[],8,FALSE)</f>
        <v>Platinum</v>
      </c>
      <c r="S286" s="43" t="str">
        <f>VLOOKUP(Combined[[#This Row],[Product_ID]],Product[],2,FALSE)</f>
        <v>Wooden Bookshelf</v>
      </c>
      <c r="T286" s="43" t="str">
        <f>VLOOKUP(Combined[[#This Row],[Product_ID]],Product[],3,FALSE)</f>
        <v>Home</v>
      </c>
      <c r="U286" s="43" t="str">
        <f>VLOOKUP(Combined[[#This Row],[Product_ID]],Product[],4,FALSE)</f>
        <v>Furniture</v>
      </c>
      <c r="V286" s="43" t="str">
        <f>VLOOKUP(Combined[[#This Row],[Product_ID]],Product[],5,FALSE)</f>
        <v>Collins-Stephenson</v>
      </c>
      <c r="W286" s="43">
        <f>VLOOKUP(Combined[[#This Row],[Product_ID]],Product[],6,FALSE)</f>
        <v>388.46</v>
      </c>
      <c r="X286" s="43">
        <f>VLOOKUP(Combined[[#This Row],[Product_ID]],Product[],7,FALSE)</f>
        <v>208</v>
      </c>
      <c r="Y286" s="43" t="str">
        <f>_xlfn.XLOOKUP(Combined[[#This Row],[Store_ID]],Store[Store_ID],Store[Store_Name])</f>
        <v>Gardner, Humphrey and Contreras</v>
      </c>
      <c r="Z286" s="43" t="str">
        <f>_xlfn.XLOOKUP(Combined[[#This Row],[Store_ID]],Store[Store_ID],Store[Region])</f>
        <v>East</v>
      </c>
      <c r="AA286" s="43" t="str">
        <f>_xlfn.XLOOKUP(Combined[[#This Row],[Store_ID]],Store[Store_ID],Store[City])</f>
        <v>Johnsonville</v>
      </c>
      <c r="AB286" s="43" t="str">
        <f>_xlfn.XLOOKUP(Combined[[#This Row],[Store_ID]],Store[Store_ID],Store[Store_Type])</f>
        <v>Flagship</v>
      </c>
      <c r="AC286" s="43">
        <f>Combined[[#This Row],[Quantity]]*Combined[[#This Row],[Unit_Price]]</f>
        <v>520.92999999999995</v>
      </c>
      <c r="AD286" s="43">
        <f>Combined[[#This Row],[Gross_Sales]]*Combined[[#This Row],[Discount]]</f>
        <v>78.139499999999984</v>
      </c>
      <c r="AE286" s="43">
        <f>Combined[[#This Row],[Quantity]]*Combined[[#This Row],[cost]]</f>
        <v>388.46</v>
      </c>
      <c r="AF286" s="43">
        <f>Combined[[#This Row],[Total_Amount]]-Combined[[#This Row],[Total_Cost]]</f>
        <v>54.330500000000029</v>
      </c>
      <c r="AG286" s="43" t="str">
        <f>IF(Combined[[#This Row],[Age]]&lt;=25,"18-25",IF(Combined[[#This Row],[Age]]&lt;=35,"26-35",IF(Combined[[#This Row],[Age]]&lt;=45,"36-45",IF(Combined[[#This Row],[Age]]&lt;=55,"46-55","56-64"))))</f>
        <v>56-64</v>
      </c>
      <c r="AH286" s="43">
        <f>IF(Combined[[#This Row],[Total_Amount]]=0,0,Combined[[#This Row],[Profit]]/Combined[[#This Row],[Total_Amount]])</f>
        <v>0.1227002386004217</v>
      </c>
    </row>
    <row r="287" spans="1:34">
      <c r="A287" s="43" t="s">
        <v>2111</v>
      </c>
      <c r="B287" s="46">
        <v>45721</v>
      </c>
      <c r="C287" s="43">
        <f t="shared" si="4"/>
        <v>2025</v>
      </c>
      <c r="D287" s="43" t="str">
        <f>TEXT(Combined[[#This Row],[Order_Date]],"MMM")</f>
        <v>Mar</v>
      </c>
      <c r="E287" s="43" t="s">
        <v>727</v>
      </c>
      <c r="F287" s="43" t="s">
        <v>1586</v>
      </c>
      <c r="G287" s="43" t="s">
        <v>1779</v>
      </c>
      <c r="H287" s="43">
        <v>2</v>
      </c>
      <c r="I287" s="43">
        <v>350.12</v>
      </c>
      <c r="J287" s="45">
        <v>0.21</v>
      </c>
      <c r="K287" s="43" t="s">
        <v>1829</v>
      </c>
      <c r="L287" s="43">
        <v>553.18960000000004</v>
      </c>
      <c r="M287" s="43" t="str">
        <f>VLOOKUP(Combined[[#This Row],[Customer_ID]],Customer[],2,FALSE)</f>
        <v>Elizabeth Stanley</v>
      </c>
      <c r="N287" s="43">
        <f>VLOOKUP(Combined[[#This Row],[Customer_ID]],Customer[],3,FALSE)</f>
        <v>46</v>
      </c>
      <c r="O287" s="43" t="str">
        <f>VLOOKUP(Combined[[#This Row],[Customer_ID]],Customer[],4,FALSE)</f>
        <v>Female</v>
      </c>
      <c r="P287" s="43" t="str">
        <f>VLOOKUP(Combined[[#This Row],[Customer_ID]],Customer[],5,FALSE)</f>
        <v>Bethanyton</v>
      </c>
      <c r="Q287" s="43" t="str">
        <f>VLOOKUP(Combined[[#This Row],[Customer_ID]],Customer[],6,FALSE)</f>
        <v>Utah</v>
      </c>
      <c r="R287" s="43" t="str">
        <f>VLOOKUP(Combined[[#This Row],[Customer_ID]],Customer[],8,FALSE)</f>
        <v>Platinum</v>
      </c>
      <c r="S287" s="43" t="str">
        <f>VLOOKUP(Combined[[#This Row],[Product_ID]],Product[],2,FALSE)</f>
        <v>Knee Support Brace</v>
      </c>
      <c r="T287" s="43" t="str">
        <f>VLOOKUP(Combined[[#This Row],[Product_ID]],Product[],3,FALSE)</f>
        <v>Sports</v>
      </c>
      <c r="U287" s="43" t="str">
        <f>VLOOKUP(Combined[[#This Row],[Product_ID]],Product[],4,FALSE)</f>
        <v>Equipment</v>
      </c>
      <c r="V287" s="43" t="str">
        <f>VLOOKUP(Combined[[#This Row],[Product_ID]],Product[],5,FALSE)</f>
        <v>May-Reese</v>
      </c>
      <c r="W287" s="43">
        <f>VLOOKUP(Combined[[#This Row],[Product_ID]],Product[],6,FALSE)</f>
        <v>21.34</v>
      </c>
      <c r="X287" s="43">
        <f>VLOOKUP(Combined[[#This Row],[Product_ID]],Product[],7,FALSE)</f>
        <v>65</v>
      </c>
      <c r="Y287" s="43" t="str">
        <f>_xlfn.XLOOKUP(Combined[[#This Row],[Store_ID]],Store[Store_ID],Store[Store_Name])</f>
        <v>Martinez-Mullins</v>
      </c>
      <c r="Z287" s="43" t="str">
        <f>_xlfn.XLOOKUP(Combined[[#This Row],[Store_ID]],Store[Store_ID],Store[Region])</f>
        <v>South</v>
      </c>
      <c r="AA287" s="43" t="str">
        <f>_xlfn.XLOOKUP(Combined[[#This Row],[Store_ID]],Store[Store_ID],Store[City])</f>
        <v>Williamsfurt</v>
      </c>
      <c r="AB287" s="43" t="str">
        <f>_xlfn.XLOOKUP(Combined[[#This Row],[Store_ID]],Store[Store_ID],Store[Store_Type])</f>
        <v>Online</v>
      </c>
      <c r="AC287" s="43">
        <f>Combined[[#This Row],[Quantity]]*Combined[[#This Row],[Unit_Price]]</f>
        <v>700.24</v>
      </c>
      <c r="AD287" s="43">
        <f>Combined[[#This Row],[Gross_Sales]]*Combined[[#This Row],[Discount]]</f>
        <v>147.0504</v>
      </c>
      <c r="AE287" s="43">
        <f>Combined[[#This Row],[Quantity]]*Combined[[#This Row],[cost]]</f>
        <v>42.68</v>
      </c>
      <c r="AF287" s="43">
        <f>Combined[[#This Row],[Total_Amount]]-Combined[[#This Row],[Total_Cost]]</f>
        <v>510.50960000000003</v>
      </c>
      <c r="AG287" s="43" t="str">
        <f>IF(Combined[[#This Row],[Age]]&lt;=25,"18-25",IF(Combined[[#This Row],[Age]]&lt;=35,"26-35",IF(Combined[[#This Row],[Age]]&lt;=45,"36-45",IF(Combined[[#This Row],[Age]]&lt;=55,"46-55","56-64"))))</f>
        <v>46-55</v>
      </c>
      <c r="AH287" s="43">
        <f>IF(Combined[[#This Row],[Total_Amount]]=0,0,Combined[[#This Row],[Profit]]/Combined[[#This Row],[Total_Amount]])</f>
        <v>0.92284742880198756</v>
      </c>
    </row>
    <row r="288" spans="1:34">
      <c r="A288" s="43" t="s">
        <v>2112</v>
      </c>
      <c r="B288" s="46">
        <v>45308</v>
      </c>
      <c r="C288" s="43">
        <f t="shared" si="4"/>
        <v>2024</v>
      </c>
      <c r="D288" s="43" t="str">
        <f>TEXT(Combined[[#This Row],[Order_Date]],"MMM")</f>
        <v>Jan</v>
      </c>
      <c r="E288" s="43" t="s">
        <v>1437</v>
      </c>
      <c r="F288" s="43" t="s">
        <v>1644</v>
      </c>
      <c r="G288" s="43" t="s">
        <v>1813</v>
      </c>
      <c r="H288" s="43">
        <v>3</v>
      </c>
      <c r="I288" s="43">
        <v>807.95</v>
      </c>
      <c r="J288" s="45">
        <v>0.1</v>
      </c>
      <c r="K288" s="43" t="s">
        <v>1826</v>
      </c>
      <c r="L288" s="43">
        <v>2181.4650000000011</v>
      </c>
      <c r="M288" s="43" t="str">
        <f>VLOOKUP(Combined[[#This Row],[Customer_ID]],Customer[],2,FALSE)</f>
        <v>Cynthia Parrish</v>
      </c>
      <c r="N288" s="43">
        <f>VLOOKUP(Combined[[#This Row],[Customer_ID]],Customer[],3,FALSE)</f>
        <v>18</v>
      </c>
      <c r="O288" s="43" t="str">
        <f>VLOOKUP(Combined[[#This Row],[Customer_ID]],Customer[],4,FALSE)</f>
        <v>Male</v>
      </c>
      <c r="P288" s="43" t="str">
        <f>VLOOKUP(Combined[[#This Row],[Customer_ID]],Customer[],5,FALSE)</f>
        <v>Espinozaberg</v>
      </c>
      <c r="Q288" s="43" t="str">
        <f>VLOOKUP(Combined[[#This Row],[Customer_ID]],Customer[],6,FALSE)</f>
        <v>Minnesota</v>
      </c>
      <c r="R288" s="43" t="str">
        <f>VLOOKUP(Combined[[#This Row],[Customer_ID]],Customer[],8,FALSE)</f>
        <v>Silver</v>
      </c>
      <c r="S288" s="43" t="str">
        <f>VLOOKUP(Combined[[#This Row],[Product_ID]],Product[],2,FALSE)</f>
        <v>Car Dashboard Phone Holder</v>
      </c>
      <c r="T288" s="43" t="str">
        <f>VLOOKUP(Combined[[#This Row],[Product_ID]],Product[],3,FALSE)</f>
        <v>Electronics</v>
      </c>
      <c r="U288" s="43" t="str">
        <f>VLOOKUP(Combined[[#This Row],[Product_ID]],Product[],4,FALSE)</f>
        <v>Accessories</v>
      </c>
      <c r="V288" s="43" t="str">
        <f>VLOOKUP(Combined[[#This Row],[Product_ID]],Product[],5,FALSE)</f>
        <v>Byrd, Stewart and Valdez</v>
      </c>
      <c r="W288" s="43">
        <f>VLOOKUP(Combined[[#This Row],[Product_ID]],Product[],6,FALSE)</f>
        <v>177.98</v>
      </c>
      <c r="X288" s="43">
        <f>VLOOKUP(Combined[[#This Row],[Product_ID]],Product[],7,FALSE)</f>
        <v>103</v>
      </c>
      <c r="Y288" s="43" t="str">
        <f>_xlfn.XLOOKUP(Combined[[#This Row],[Store_ID]],Store[Store_ID],Store[Store_Name])</f>
        <v>Mann-Austin</v>
      </c>
      <c r="Z288" s="43" t="str">
        <f>_xlfn.XLOOKUP(Combined[[#This Row],[Store_ID]],Store[Store_ID],Store[Region])</f>
        <v>East</v>
      </c>
      <c r="AA288" s="43" t="str">
        <f>_xlfn.XLOOKUP(Combined[[#This Row],[Store_ID]],Store[Store_ID],Store[City])</f>
        <v>Vasquezborough</v>
      </c>
      <c r="AB288" s="43" t="str">
        <f>_xlfn.XLOOKUP(Combined[[#This Row],[Store_ID]],Store[Store_ID],Store[Store_Type])</f>
        <v>Online</v>
      </c>
      <c r="AC288" s="43">
        <f>Combined[[#This Row],[Quantity]]*Combined[[#This Row],[Unit_Price]]</f>
        <v>2423.8500000000004</v>
      </c>
      <c r="AD288" s="43">
        <f>Combined[[#This Row],[Gross_Sales]]*Combined[[#This Row],[Discount]]</f>
        <v>242.38500000000005</v>
      </c>
      <c r="AE288" s="43">
        <f>Combined[[#This Row],[Quantity]]*Combined[[#This Row],[cost]]</f>
        <v>533.93999999999994</v>
      </c>
      <c r="AF288" s="43">
        <f>Combined[[#This Row],[Total_Amount]]-Combined[[#This Row],[Total_Cost]]</f>
        <v>1647.525000000001</v>
      </c>
      <c r="AG288" s="43" t="str">
        <f>IF(Combined[[#This Row],[Age]]&lt;=25,"18-25",IF(Combined[[#This Row],[Age]]&lt;=35,"26-35",IF(Combined[[#This Row],[Age]]&lt;=45,"36-45",IF(Combined[[#This Row],[Age]]&lt;=55,"46-55","56-64"))))</f>
        <v>18-25</v>
      </c>
      <c r="AH288" s="43">
        <f>IF(Combined[[#This Row],[Total_Amount]]=0,0,Combined[[#This Row],[Profit]]/Combined[[#This Row],[Total_Amount]])</f>
        <v>0.7552378791316845</v>
      </c>
    </row>
    <row r="289" spans="1:34">
      <c r="A289" s="43" t="s">
        <v>2113</v>
      </c>
      <c r="B289" s="46">
        <v>45889</v>
      </c>
      <c r="C289" s="43">
        <f t="shared" si="4"/>
        <v>2025</v>
      </c>
      <c r="D289" s="43" t="str">
        <f>TEXT(Combined[[#This Row],[Order_Date]],"MMM")</f>
        <v>Aug</v>
      </c>
      <c r="E289" s="43" t="s">
        <v>1053</v>
      </c>
      <c r="F289" s="43" t="s">
        <v>1624</v>
      </c>
      <c r="G289" s="43" t="s">
        <v>1776</v>
      </c>
      <c r="H289" s="43">
        <v>4</v>
      </c>
      <c r="I289" s="43">
        <v>766.03</v>
      </c>
      <c r="J289" s="45">
        <v>0.28999999999999998</v>
      </c>
      <c r="K289" s="43" t="s">
        <v>1826</v>
      </c>
      <c r="L289" s="43">
        <v>2175.5252</v>
      </c>
      <c r="M289" s="43" t="str">
        <f>VLOOKUP(Combined[[#This Row],[Customer_ID]],Customer[],2,FALSE)</f>
        <v>Jennifer Woods</v>
      </c>
      <c r="N289" s="43">
        <f>VLOOKUP(Combined[[#This Row],[Customer_ID]],Customer[],3,FALSE)</f>
        <v>37</v>
      </c>
      <c r="O289" s="43" t="str">
        <f>VLOOKUP(Combined[[#This Row],[Customer_ID]],Customer[],4,FALSE)</f>
        <v>Male</v>
      </c>
      <c r="P289" s="43" t="str">
        <f>VLOOKUP(Combined[[#This Row],[Customer_ID]],Customer[],5,FALSE)</f>
        <v>West Brendamouth</v>
      </c>
      <c r="Q289" s="43" t="str">
        <f>VLOOKUP(Combined[[#This Row],[Customer_ID]],Customer[],6,FALSE)</f>
        <v>North Carolina</v>
      </c>
      <c r="R289" s="43" t="str">
        <f>VLOOKUP(Combined[[#This Row],[Customer_ID]],Customer[],8,FALSE)</f>
        <v>Platinum</v>
      </c>
      <c r="S289" s="43" t="str">
        <f>VLOOKUP(Combined[[#This Row],[Product_ID]],Product[],2,FALSE)</f>
        <v>Sports Water Hydration Pack</v>
      </c>
      <c r="T289" s="43" t="str">
        <f>VLOOKUP(Combined[[#This Row],[Product_ID]],Product[],3,FALSE)</f>
        <v>Sports</v>
      </c>
      <c r="U289" s="43" t="str">
        <f>VLOOKUP(Combined[[#This Row],[Product_ID]],Product[],4,FALSE)</f>
        <v>Outdoor</v>
      </c>
      <c r="V289" s="43" t="str">
        <f>VLOOKUP(Combined[[#This Row],[Product_ID]],Product[],5,FALSE)</f>
        <v>Sims-Smith</v>
      </c>
      <c r="W289" s="43">
        <f>VLOOKUP(Combined[[#This Row],[Product_ID]],Product[],6,FALSE)</f>
        <v>135.61000000000001</v>
      </c>
      <c r="X289" s="43">
        <f>VLOOKUP(Combined[[#This Row],[Product_ID]],Product[],7,FALSE)</f>
        <v>394</v>
      </c>
      <c r="Y289" s="43" t="str">
        <f>_xlfn.XLOOKUP(Combined[[#This Row],[Store_ID]],Store[Store_ID],Store[Store_Name])</f>
        <v>Benson-Elliott</v>
      </c>
      <c r="Z289" s="43" t="str">
        <f>_xlfn.XLOOKUP(Combined[[#This Row],[Store_ID]],Store[Store_ID],Store[Region])</f>
        <v>East</v>
      </c>
      <c r="AA289" s="43" t="str">
        <f>_xlfn.XLOOKUP(Combined[[#This Row],[Store_ID]],Store[Store_ID],Store[City])</f>
        <v>Port Josephberg</v>
      </c>
      <c r="AB289" s="43" t="str">
        <f>_xlfn.XLOOKUP(Combined[[#This Row],[Store_ID]],Store[Store_ID],Store[Store_Type])</f>
        <v>Online</v>
      </c>
      <c r="AC289" s="43">
        <f>Combined[[#This Row],[Quantity]]*Combined[[#This Row],[Unit_Price]]</f>
        <v>3064.12</v>
      </c>
      <c r="AD289" s="43">
        <f>Combined[[#This Row],[Gross_Sales]]*Combined[[#This Row],[Discount]]</f>
        <v>888.59479999999996</v>
      </c>
      <c r="AE289" s="43">
        <f>Combined[[#This Row],[Quantity]]*Combined[[#This Row],[cost]]</f>
        <v>542.44000000000005</v>
      </c>
      <c r="AF289" s="43">
        <f>Combined[[#This Row],[Total_Amount]]-Combined[[#This Row],[Total_Cost]]</f>
        <v>1633.0852</v>
      </c>
      <c r="AG289" s="43" t="str">
        <f>IF(Combined[[#This Row],[Age]]&lt;=25,"18-25",IF(Combined[[#This Row],[Age]]&lt;=35,"26-35",IF(Combined[[#This Row],[Age]]&lt;=45,"36-45",IF(Combined[[#This Row],[Age]]&lt;=55,"46-55","56-64"))))</f>
        <v>36-45</v>
      </c>
      <c r="AH289" s="43">
        <f>IF(Combined[[#This Row],[Total_Amount]]=0,0,Combined[[#This Row],[Profit]]/Combined[[#This Row],[Total_Amount]])</f>
        <v>0.75066250669033852</v>
      </c>
    </row>
    <row r="290" spans="1:34">
      <c r="A290" s="43" t="s">
        <v>2114</v>
      </c>
      <c r="B290" s="46">
        <v>45386</v>
      </c>
      <c r="C290" s="43">
        <f t="shared" si="4"/>
        <v>2024</v>
      </c>
      <c r="D290" s="43" t="str">
        <f>TEXT(Combined[[#This Row],[Order_Date]],"MMM")</f>
        <v>Apr</v>
      </c>
      <c r="E290" s="43" t="s">
        <v>601</v>
      </c>
      <c r="F290" s="43" t="s">
        <v>1662</v>
      </c>
      <c r="G290" s="43" t="s">
        <v>1782</v>
      </c>
      <c r="H290" s="43">
        <v>3</v>
      </c>
      <c r="I290" s="43">
        <v>545.1</v>
      </c>
      <c r="J290" s="45">
        <v>0.08</v>
      </c>
      <c r="K290" s="43" t="s">
        <v>1829</v>
      </c>
      <c r="L290" s="43">
        <v>1504.4760000000001</v>
      </c>
      <c r="M290" s="43" t="str">
        <f>VLOOKUP(Combined[[#This Row],[Customer_ID]],Customer[],2,FALSE)</f>
        <v>Melissa Hamilton</v>
      </c>
      <c r="N290" s="43">
        <f>VLOOKUP(Combined[[#This Row],[Customer_ID]],Customer[],3,FALSE)</f>
        <v>23</v>
      </c>
      <c r="O290" s="43" t="str">
        <f>VLOOKUP(Combined[[#This Row],[Customer_ID]],Customer[],4,FALSE)</f>
        <v>Female</v>
      </c>
      <c r="P290" s="43" t="str">
        <f>VLOOKUP(Combined[[#This Row],[Customer_ID]],Customer[],5,FALSE)</f>
        <v>Hutchinsonville</v>
      </c>
      <c r="Q290" s="43" t="str">
        <f>VLOOKUP(Combined[[#This Row],[Customer_ID]],Customer[],6,FALSE)</f>
        <v>Oklahoma</v>
      </c>
      <c r="R290" s="43" t="str">
        <f>VLOOKUP(Combined[[#This Row],[Customer_ID]],Customer[],8,FALSE)</f>
        <v>Silver</v>
      </c>
      <c r="S290" s="43" t="str">
        <f>VLOOKUP(Combined[[#This Row],[Product_ID]],Product[],2,FALSE)</f>
        <v>Foam Roller</v>
      </c>
      <c r="T290" s="43" t="str">
        <f>VLOOKUP(Combined[[#This Row],[Product_ID]],Product[],3,FALSE)</f>
        <v>Sports</v>
      </c>
      <c r="U290" s="43" t="str">
        <f>VLOOKUP(Combined[[#This Row],[Product_ID]],Product[],4,FALSE)</f>
        <v>Fitness</v>
      </c>
      <c r="V290" s="43" t="str">
        <f>VLOOKUP(Combined[[#This Row],[Product_ID]],Product[],5,FALSE)</f>
        <v>Atkinson, Camacho and Oliver</v>
      </c>
      <c r="W290" s="43">
        <f>VLOOKUP(Combined[[#This Row],[Product_ID]],Product[],6,FALSE)</f>
        <v>30.62</v>
      </c>
      <c r="X290" s="43">
        <f>VLOOKUP(Combined[[#This Row],[Product_ID]],Product[],7,FALSE)</f>
        <v>138</v>
      </c>
      <c r="Y290" s="43" t="str">
        <f>_xlfn.XLOOKUP(Combined[[#This Row],[Store_ID]],Store[Store_ID],Store[Store_Name])</f>
        <v>Bean, Jones and Park</v>
      </c>
      <c r="Z290" s="43" t="str">
        <f>_xlfn.XLOOKUP(Combined[[#This Row],[Store_ID]],Store[Store_ID],Store[Region])</f>
        <v>West</v>
      </c>
      <c r="AA290" s="43" t="str">
        <f>_xlfn.XLOOKUP(Combined[[#This Row],[Store_ID]],Store[Store_ID],Store[City])</f>
        <v>Thompsonborough</v>
      </c>
      <c r="AB290" s="43" t="str">
        <f>_xlfn.XLOOKUP(Combined[[#This Row],[Store_ID]],Store[Store_ID],Store[Store_Type])</f>
        <v>Online</v>
      </c>
      <c r="AC290" s="43">
        <f>Combined[[#This Row],[Quantity]]*Combined[[#This Row],[Unit_Price]]</f>
        <v>1635.3000000000002</v>
      </c>
      <c r="AD290" s="43">
        <f>Combined[[#This Row],[Gross_Sales]]*Combined[[#This Row],[Discount]]</f>
        <v>130.82400000000001</v>
      </c>
      <c r="AE290" s="43">
        <f>Combined[[#This Row],[Quantity]]*Combined[[#This Row],[cost]]</f>
        <v>91.86</v>
      </c>
      <c r="AF290" s="43">
        <f>Combined[[#This Row],[Total_Amount]]-Combined[[#This Row],[Total_Cost]]</f>
        <v>1412.6160000000002</v>
      </c>
      <c r="AG290" s="43" t="str">
        <f>IF(Combined[[#This Row],[Age]]&lt;=25,"18-25",IF(Combined[[#This Row],[Age]]&lt;=35,"26-35",IF(Combined[[#This Row],[Age]]&lt;=45,"36-45",IF(Combined[[#This Row],[Age]]&lt;=55,"46-55","56-64"))))</f>
        <v>18-25</v>
      </c>
      <c r="AH290" s="43">
        <f>IF(Combined[[#This Row],[Total_Amount]]=0,0,Combined[[#This Row],[Profit]]/Combined[[#This Row],[Total_Amount]])</f>
        <v>0.93894219648568678</v>
      </c>
    </row>
    <row r="291" spans="1:34">
      <c r="A291" s="43" t="s">
        <v>2115</v>
      </c>
      <c r="B291" s="46">
        <v>45438</v>
      </c>
      <c r="C291" s="43">
        <f t="shared" si="4"/>
        <v>2024</v>
      </c>
      <c r="D291" s="43" t="str">
        <f>TEXT(Combined[[#This Row],[Order_Date]],"MMM")</f>
        <v>May</v>
      </c>
      <c r="E291" s="43" t="s">
        <v>839</v>
      </c>
      <c r="F291" s="43" t="s">
        <v>1678</v>
      </c>
      <c r="G291" s="43" t="s">
        <v>1779</v>
      </c>
      <c r="H291" s="43">
        <v>1</v>
      </c>
      <c r="I291" s="43">
        <v>203.61</v>
      </c>
      <c r="J291" s="45">
        <v>0.24</v>
      </c>
      <c r="K291" s="43" t="s">
        <v>1829</v>
      </c>
      <c r="L291" s="43">
        <v>154.74359999999999</v>
      </c>
      <c r="M291" s="43" t="str">
        <f>VLOOKUP(Combined[[#This Row],[Customer_ID]],Customer[],2,FALSE)</f>
        <v>Crystal Davis</v>
      </c>
      <c r="N291" s="43">
        <f>VLOOKUP(Combined[[#This Row],[Customer_ID]],Customer[],3,FALSE)</f>
        <v>50</v>
      </c>
      <c r="O291" s="43" t="str">
        <f>VLOOKUP(Combined[[#This Row],[Customer_ID]],Customer[],4,FALSE)</f>
        <v>Male</v>
      </c>
      <c r="P291" s="43" t="str">
        <f>VLOOKUP(Combined[[#This Row],[Customer_ID]],Customer[],5,FALSE)</f>
        <v>Sallymouth</v>
      </c>
      <c r="Q291" s="43" t="str">
        <f>VLOOKUP(Combined[[#This Row],[Customer_ID]],Customer[],6,FALSE)</f>
        <v>Louisiana</v>
      </c>
      <c r="R291" s="43" t="str">
        <f>VLOOKUP(Combined[[#This Row],[Customer_ID]],Customer[],8,FALSE)</f>
        <v>Bronze</v>
      </c>
      <c r="S291" s="43" t="str">
        <f>VLOOKUP(Combined[[#This Row],[Product_ID]],Product[],2,FALSE)</f>
        <v>Adjustable Dumbbells 20kg</v>
      </c>
      <c r="T291" s="43" t="str">
        <f>VLOOKUP(Combined[[#This Row],[Product_ID]],Product[],3,FALSE)</f>
        <v>Sports</v>
      </c>
      <c r="U291" s="43" t="str">
        <f>VLOOKUP(Combined[[#This Row],[Product_ID]],Product[],4,FALSE)</f>
        <v>Fitness</v>
      </c>
      <c r="V291" s="43" t="str">
        <f>VLOOKUP(Combined[[#This Row],[Product_ID]],Product[],5,FALSE)</f>
        <v>Montgomery, Benton and Miller</v>
      </c>
      <c r="W291" s="43">
        <f>VLOOKUP(Combined[[#This Row],[Product_ID]],Product[],6,FALSE)</f>
        <v>240.63</v>
      </c>
      <c r="X291" s="43">
        <f>VLOOKUP(Combined[[#This Row],[Product_ID]],Product[],7,FALSE)</f>
        <v>423</v>
      </c>
      <c r="Y291" s="43" t="str">
        <f>_xlfn.XLOOKUP(Combined[[#This Row],[Store_ID]],Store[Store_ID],Store[Store_Name])</f>
        <v>Martinez-Mullins</v>
      </c>
      <c r="Z291" s="43" t="str">
        <f>_xlfn.XLOOKUP(Combined[[#This Row],[Store_ID]],Store[Store_ID],Store[Region])</f>
        <v>South</v>
      </c>
      <c r="AA291" s="43" t="str">
        <f>_xlfn.XLOOKUP(Combined[[#This Row],[Store_ID]],Store[Store_ID],Store[City])</f>
        <v>Williamsfurt</v>
      </c>
      <c r="AB291" s="43" t="str">
        <f>_xlfn.XLOOKUP(Combined[[#This Row],[Store_ID]],Store[Store_ID],Store[Store_Type])</f>
        <v>Online</v>
      </c>
      <c r="AC291" s="43">
        <f>Combined[[#This Row],[Quantity]]*Combined[[#This Row],[Unit_Price]]</f>
        <v>203.61</v>
      </c>
      <c r="AD291" s="43">
        <f>Combined[[#This Row],[Gross_Sales]]*Combined[[#This Row],[Discount]]</f>
        <v>48.866399999999999</v>
      </c>
      <c r="AE291" s="43">
        <f>Combined[[#This Row],[Quantity]]*Combined[[#This Row],[cost]]</f>
        <v>240.63</v>
      </c>
      <c r="AF291" s="43">
        <f>Combined[[#This Row],[Total_Amount]]-Combined[[#This Row],[Total_Cost]]</f>
        <v>-85.886400000000009</v>
      </c>
      <c r="AG291" s="43" t="str">
        <f>IF(Combined[[#This Row],[Age]]&lt;=25,"18-25",IF(Combined[[#This Row],[Age]]&lt;=35,"26-35",IF(Combined[[#This Row],[Age]]&lt;=45,"36-45",IF(Combined[[#This Row],[Age]]&lt;=55,"46-55","56-64"))))</f>
        <v>46-55</v>
      </c>
      <c r="AH291" s="43">
        <f>IF(Combined[[#This Row],[Total_Amount]]=0,0,Combined[[#This Row],[Profit]]/Combined[[#This Row],[Total_Amount]])</f>
        <v>-0.5550239234449762</v>
      </c>
    </row>
    <row r="292" spans="1:34">
      <c r="A292" s="43" t="s">
        <v>2116</v>
      </c>
      <c r="B292" s="46">
        <v>45856</v>
      </c>
      <c r="C292" s="43">
        <f t="shared" si="4"/>
        <v>2025</v>
      </c>
      <c r="D292" s="43" t="str">
        <f>TEXT(Combined[[#This Row],[Order_Date]],"MMM")</f>
        <v>Jul</v>
      </c>
      <c r="E292" s="43" t="s">
        <v>1295</v>
      </c>
      <c r="F292" s="43" t="s">
        <v>1742</v>
      </c>
      <c r="G292" s="43" t="s">
        <v>1801</v>
      </c>
      <c r="H292" s="43">
        <v>4</v>
      </c>
      <c r="I292" s="43">
        <v>493.8</v>
      </c>
      <c r="J292" s="45">
        <v>0.24</v>
      </c>
      <c r="K292" s="43" t="s">
        <v>1829</v>
      </c>
      <c r="L292" s="43">
        <v>1501.152</v>
      </c>
      <c r="M292" s="43" t="str">
        <f>VLOOKUP(Combined[[#This Row],[Customer_ID]],Customer[],2,FALSE)</f>
        <v>Karen King</v>
      </c>
      <c r="N292" s="43">
        <f>VLOOKUP(Combined[[#This Row],[Customer_ID]],Customer[],3,FALSE)</f>
        <v>64</v>
      </c>
      <c r="O292" s="43" t="str">
        <f>VLOOKUP(Combined[[#This Row],[Customer_ID]],Customer[],4,FALSE)</f>
        <v>Female</v>
      </c>
      <c r="P292" s="43" t="str">
        <f>VLOOKUP(Combined[[#This Row],[Customer_ID]],Customer[],5,FALSE)</f>
        <v>Kimburgh</v>
      </c>
      <c r="Q292" s="43" t="str">
        <f>VLOOKUP(Combined[[#This Row],[Customer_ID]],Customer[],6,FALSE)</f>
        <v>North Carolina</v>
      </c>
      <c r="R292" s="43" t="str">
        <f>VLOOKUP(Combined[[#This Row],[Customer_ID]],Customer[],8,FALSE)</f>
        <v>Bronze</v>
      </c>
      <c r="S292" s="43" t="str">
        <f>VLOOKUP(Combined[[#This Row],[Product_ID]],Product[],2,FALSE)</f>
        <v>Cricket Bat</v>
      </c>
      <c r="T292" s="43" t="str">
        <f>VLOOKUP(Combined[[#This Row],[Product_ID]],Product[],3,FALSE)</f>
        <v>Sports</v>
      </c>
      <c r="U292" s="43" t="str">
        <f>VLOOKUP(Combined[[#This Row],[Product_ID]],Product[],4,FALSE)</f>
        <v>Team Sports</v>
      </c>
      <c r="V292" s="43" t="str">
        <f>VLOOKUP(Combined[[#This Row],[Product_ID]],Product[],5,FALSE)</f>
        <v>Khan LLC</v>
      </c>
      <c r="W292" s="43">
        <f>VLOOKUP(Combined[[#This Row],[Product_ID]],Product[],6,FALSE)</f>
        <v>245.98</v>
      </c>
      <c r="X292" s="43">
        <f>VLOOKUP(Combined[[#This Row],[Product_ID]],Product[],7,FALSE)</f>
        <v>471</v>
      </c>
      <c r="Y292" s="43" t="str">
        <f>_xlfn.XLOOKUP(Combined[[#This Row],[Store_ID]],Store[Store_ID],Store[Store_Name])</f>
        <v>Shelton PLC</v>
      </c>
      <c r="Z292" s="43" t="str">
        <f>_xlfn.XLOOKUP(Combined[[#This Row],[Store_ID]],Store[Store_ID],Store[Region])</f>
        <v>North</v>
      </c>
      <c r="AA292" s="43" t="str">
        <f>_xlfn.XLOOKUP(Combined[[#This Row],[Store_ID]],Store[Store_ID],Store[City])</f>
        <v>East Jenniferstad</v>
      </c>
      <c r="AB292" s="43" t="str">
        <f>_xlfn.XLOOKUP(Combined[[#This Row],[Store_ID]],Store[Store_ID],Store[Store_Type])</f>
        <v>Flagship</v>
      </c>
      <c r="AC292" s="43">
        <f>Combined[[#This Row],[Quantity]]*Combined[[#This Row],[Unit_Price]]</f>
        <v>1975.2</v>
      </c>
      <c r="AD292" s="43">
        <f>Combined[[#This Row],[Gross_Sales]]*Combined[[#This Row],[Discount]]</f>
        <v>474.048</v>
      </c>
      <c r="AE292" s="43">
        <f>Combined[[#This Row],[Quantity]]*Combined[[#This Row],[cost]]</f>
        <v>983.92</v>
      </c>
      <c r="AF292" s="43">
        <f>Combined[[#This Row],[Total_Amount]]-Combined[[#This Row],[Total_Cost]]</f>
        <v>517.23200000000008</v>
      </c>
      <c r="AG292" s="43" t="str">
        <f>IF(Combined[[#This Row],[Age]]&lt;=25,"18-25",IF(Combined[[#This Row],[Age]]&lt;=35,"26-35",IF(Combined[[#This Row],[Age]]&lt;=45,"36-45",IF(Combined[[#This Row],[Age]]&lt;=55,"46-55","56-64"))))</f>
        <v>56-64</v>
      </c>
      <c r="AH292" s="43">
        <f>IF(Combined[[#This Row],[Total_Amount]]=0,0,Combined[[#This Row],[Profit]]/Combined[[#This Row],[Total_Amount]])</f>
        <v>0.34455671377715252</v>
      </c>
    </row>
    <row r="293" spans="1:34">
      <c r="A293" s="43" t="s">
        <v>2117</v>
      </c>
      <c r="B293" s="46">
        <v>45485</v>
      </c>
      <c r="C293" s="43">
        <f t="shared" si="4"/>
        <v>2024</v>
      </c>
      <c r="D293" s="43" t="str">
        <f>TEXT(Combined[[#This Row],[Order_Date]],"MMM")</f>
        <v>Jul</v>
      </c>
      <c r="E293" s="43" t="s">
        <v>78</v>
      </c>
      <c r="F293" s="43" t="s">
        <v>1630</v>
      </c>
      <c r="G293" s="43" t="s">
        <v>1807</v>
      </c>
      <c r="H293" s="43">
        <v>1</v>
      </c>
      <c r="I293" s="43">
        <v>640.54999999999995</v>
      </c>
      <c r="J293" s="45">
        <v>0.25</v>
      </c>
      <c r="K293" s="43" t="s">
        <v>1824</v>
      </c>
      <c r="L293" s="43">
        <v>480.41250000000002</v>
      </c>
      <c r="M293" s="43" t="str">
        <f>VLOOKUP(Combined[[#This Row],[Customer_ID]],Customer[],2,FALSE)</f>
        <v>Adam Cruz</v>
      </c>
      <c r="N293" s="43">
        <f>VLOOKUP(Combined[[#This Row],[Customer_ID]],Customer[],3,FALSE)</f>
        <v>60</v>
      </c>
      <c r="O293" s="43" t="str">
        <f>VLOOKUP(Combined[[#This Row],[Customer_ID]],Customer[],4,FALSE)</f>
        <v>Female</v>
      </c>
      <c r="P293" s="43" t="str">
        <f>VLOOKUP(Combined[[#This Row],[Customer_ID]],Customer[],5,FALSE)</f>
        <v>Brandonville</v>
      </c>
      <c r="Q293" s="43" t="str">
        <f>VLOOKUP(Combined[[#This Row],[Customer_ID]],Customer[],6,FALSE)</f>
        <v>Georgia</v>
      </c>
      <c r="R293" s="43" t="str">
        <f>VLOOKUP(Combined[[#This Row],[Customer_ID]],Customer[],8,FALSE)</f>
        <v>Platinum</v>
      </c>
      <c r="S293" s="43" t="str">
        <f>VLOOKUP(Combined[[#This Row],[Product_ID]],Product[],2,FALSE)</f>
        <v>Yoga Exercise Mat</v>
      </c>
      <c r="T293" s="43" t="str">
        <f>VLOOKUP(Combined[[#This Row],[Product_ID]],Product[],3,FALSE)</f>
        <v>Sports</v>
      </c>
      <c r="U293" s="43" t="str">
        <f>VLOOKUP(Combined[[#This Row],[Product_ID]],Product[],4,FALSE)</f>
        <v>Fitness</v>
      </c>
      <c r="V293" s="43" t="str">
        <f>VLOOKUP(Combined[[#This Row],[Product_ID]],Product[],5,FALSE)</f>
        <v>Carroll, Long and Mendoza</v>
      </c>
      <c r="W293" s="43">
        <f>VLOOKUP(Combined[[#This Row],[Product_ID]],Product[],6,FALSE)</f>
        <v>313.26</v>
      </c>
      <c r="X293" s="43">
        <f>VLOOKUP(Combined[[#This Row],[Product_ID]],Product[],7,FALSE)</f>
        <v>369</v>
      </c>
      <c r="Y293" s="43" t="str">
        <f>_xlfn.XLOOKUP(Combined[[#This Row],[Store_ID]],Store[Store_ID],Store[Store_Name])</f>
        <v>Holloway Ltd</v>
      </c>
      <c r="Z293" s="43" t="str">
        <f>_xlfn.XLOOKUP(Combined[[#This Row],[Store_ID]],Store[Store_ID],Store[Region])</f>
        <v>North</v>
      </c>
      <c r="AA293" s="43" t="str">
        <f>_xlfn.XLOOKUP(Combined[[#This Row],[Store_ID]],Store[Store_ID],Store[City])</f>
        <v>Bensonhaven</v>
      </c>
      <c r="AB293" s="43" t="str">
        <f>_xlfn.XLOOKUP(Combined[[#This Row],[Store_ID]],Store[Store_ID],Store[Store_Type])</f>
        <v>Flagship</v>
      </c>
      <c r="AC293" s="43">
        <f>Combined[[#This Row],[Quantity]]*Combined[[#This Row],[Unit_Price]]</f>
        <v>640.54999999999995</v>
      </c>
      <c r="AD293" s="43">
        <f>Combined[[#This Row],[Gross_Sales]]*Combined[[#This Row],[Discount]]</f>
        <v>160.13749999999999</v>
      </c>
      <c r="AE293" s="43">
        <f>Combined[[#This Row],[Quantity]]*Combined[[#This Row],[cost]]</f>
        <v>313.26</v>
      </c>
      <c r="AF293" s="43">
        <f>Combined[[#This Row],[Total_Amount]]-Combined[[#This Row],[Total_Cost]]</f>
        <v>167.15250000000003</v>
      </c>
      <c r="AG293" s="43" t="str">
        <f>IF(Combined[[#This Row],[Age]]&lt;=25,"18-25",IF(Combined[[#This Row],[Age]]&lt;=35,"26-35",IF(Combined[[#This Row],[Age]]&lt;=45,"36-45",IF(Combined[[#This Row],[Age]]&lt;=55,"46-55","56-64"))))</f>
        <v>56-64</v>
      </c>
      <c r="AH293" s="43">
        <f>IF(Combined[[#This Row],[Total_Amount]]=0,0,Combined[[#This Row],[Profit]]/Combined[[#This Row],[Total_Amount]])</f>
        <v>0.347935368043088</v>
      </c>
    </row>
    <row r="294" spans="1:34">
      <c r="A294" s="43" t="s">
        <v>2118</v>
      </c>
      <c r="B294" s="46">
        <v>45545</v>
      </c>
      <c r="C294" s="43">
        <f t="shared" si="4"/>
        <v>2024</v>
      </c>
      <c r="D294" s="43" t="str">
        <f>TEXT(Combined[[#This Row],[Order_Date]],"MMM")</f>
        <v>Sep</v>
      </c>
      <c r="E294" s="43" t="s">
        <v>414</v>
      </c>
      <c r="F294" s="43" t="s">
        <v>1696</v>
      </c>
      <c r="G294" s="43" t="s">
        <v>1769</v>
      </c>
      <c r="H294" s="43">
        <v>1</v>
      </c>
      <c r="I294" s="43">
        <v>702.53</v>
      </c>
      <c r="J294" s="45">
        <v>0.3</v>
      </c>
      <c r="K294" s="43" t="s">
        <v>1824</v>
      </c>
      <c r="L294" s="43">
        <v>491.77100000000002</v>
      </c>
      <c r="M294" s="43" t="str">
        <f>VLOOKUP(Combined[[#This Row],[Customer_ID]],Customer[],2,FALSE)</f>
        <v>Michael Jones</v>
      </c>
      <c r="N294" s="43">
        <f>VLOOKUP(Combined[[#This Row],[Customer_ID]],Customer[],3,FALSE)</f>
        <v>40</v>
      </c>
      <c r="O294" s="43" t="str">
        <f>VLOOKUP(Combined[[#This Row],[Customer_ID]],Customer[],4,FALSE)</f>
        <v>Male</v>
      </c>
      <c r="P294" s="43" t="str">
        <f>VLOOKUP(Combined[[#This Row],[Customer_ID]],Customer[],5,FALSE)</f>
        <v>North Edwardton</v>
      </c>
      <c r="Q294" s="43" t="str">
        <f>VLOOKUP(Combined[[#This Row],[Customer_ID]],Customer[],6,FALSE)</f>
        <v>Tennessee</v>
      </c>
      <c r="R294" s="43" t="str">
        <f>VLOOKUP(Combined[[#This Row],[Customer_ID]],Customer[],8,FALSE)</f>
        <v>Bronze</v>
      </c>
      <c r="S294" s="43" t="str">
        <f>VLOOKUP(Combined[[#This Row],[Product_ID]],Product[],2,FALSE)</f>
        <v>Bluetooth Car Audio System</v>
      </c>
      <c r="T294" s="43" t="str">
        <f>VLOOKUP(Combined[[#This Row],[Product_ID]],Product[],3,FALSE)</f>
        <v>Electronics</v>
      </c>
      <c r="U294" s="43" t="str">
        <f>VLOOKUP(Combined[[#This Row],[Product_ID]],Product[],4,FALSE)</f>
        <v>Audio</v>
      </c>
      <c r="V294" s="43" t="str">
        <f>VLOOKUP(Combined[[#This Row],[Product_ID]],Product[],5,FALSE)</f>
        <v>Bruce-Bowen</v>
      </c>
      <c r="W294" s="43">
        <f>VLOOKUP(Combined[[#This Row],[Product_ID]],Product[],6,FALSE)</f>
        <v>403.71</v>
      </c>
      <c r="X294" s="43">
        <f>VLOOKUP(Combined[[#This Row],[Product_ID]],Product[],7,FALSE)</f>
        <v>159</v>
      </c>
      <c r="Y294" s="43" t="str">
        <f>_xlfn.XLOOKUP(Combined[[#This Row],[Store_ID]],Store[Store_ID],Store[Store_Name])</f>
        <v>Alexander Group</v>
      </c>
      <c r="Z294" s="43" t="str">
        <f>_xlfn.XLOOKUP(Combined[[#This Row],[Store_ID]],Store[Store_ID],Store[Region])</f>
        <v>South</v>
      </c>
      <c r="AA294" s="43" t="str">
        <f>_xlfn.XLOOKUP(Combined[[#This Row],[Store_ID]],Store[Store_ID],Store[City])</f>
        <v>Port Sharon</v>
      </c>
      <c r="AB294" s="43" t="str">
        <f>_xlfn.XLOOKUP(Combined[[#This Row],[Store_ID]],Store[Store_ID],Store[Store_Type])</f>
        <v>Online</v>
      </c>
      <c r="AC294" s="43">
        <f>Combined[[#This Row],[Quantity]]*Combined[[#This Row],[Unit_Price]]</f>
        <v>702.53</v>
      </c>
      <c r="AD294" s="43">
        <f>Combined[[#This Row],[Gross_Sales]]*Combined[[#This Row],[Discount]]</f>
        <v>210.75899999999999</v>
      </c>
      <c r="AE294" s="43">
        <f>Combined[[#This Row],[Quantity]]*Combined[[#This Row],[cost]]</f>
        <v>403.71</v>
      </c>
      <c r="AF294" s="43">
        <f>Combined[[#This Row],[Total_Amount]]-Combined[[#This Row],[Total_Cost]]</f>
        <v>88.061000000000035</v>
      </c>
      <c r="AG294" s="43" t="str">
        <f>IF(Combined[[#This Row],[Age]]&lt;=25,"18-25",IF(Combined[[#This Row],[Age]]&lt;=35,"26-35",IF(Combined[[#This Row],[Age]]&lt;=45,"36-45",IF(Combined[[#This Row],[Age]]&lt;=55,"46-55","56-64"))))</f>
        <v>36-45</v>
      </c>
      <c r="AH294" s="43">
        <f>IF(Combined[[#This Row],[Total_Amount]]=0,0,Combined[[#This Row],[Profit]]/Combined[[#This Row],[Total_Amount]])</f>
        <v>0.17906911956988117</v>
      </c>
    </row>
    <row r="295" spans="1:34">
      <c r="A295" s="43" t="s">
        <v>2119</v>
      </c>
      <c r="B295" s="46">
        <v>45826</v>
      </c>
      <c r="C295" s="43">
        <f t="shared" si="4"/>
        <v>2025</v>
      </c>
      <c r="D295" s="43" t="str">
        <f>TEXT(Combined[[#This Row],[Order_Date]],"MMM")</f>
        <v>Jun</v>
      </c>
      <c r="E295" s="43" t="s">
        <v>724</v>
      </c>
      <c r="F295" s="43" t="s">
        <v>1626</v>
      </c>
      <c r="G295" s="43" t="s">
        <v>1782</v>
      </c>
      <c r="H295" s="43">
        <v>4</v>
      </c>
      <c r="I295" s="43">
        <v>139.94</v>
      </c>
      <c r="J295" s="45">
        <v>0.24</v>
      </c>
      <c r="K295" s="43" t="s">
        <v>1824</v>
      </c>
      <c r="L295" s="43">
        <v>425.41759999999999</v>
      </c>
      <c r="M295" s="43" t="str">
        <f>VLOOKUP(Combined[[#This Row],[Customer_ID]],Customer[],2,FALSE)</f>
        <v>Anthony Morgan</v>
      </c>
      <c r="N295" s="43">
        <f>VLOOKUP(Combined[[#This Row],[Customer_ID]],Customer[],3,FALSE)</f>
        <v>29</v>
      </c>
      <c r="O295" s="43" t="str">
        <f>VLOOKUP(Combined[[#This Row],[Customer_ID]],Customer[],4,FALSE)</f>
        <v>Male</v>
      </c>
      <c r="P295" s="43" t="str">
        <f>VLOOKUP(Combined[[#This Row],[Customer_ID]],Customer[],5,FALSE)</f>
        <v>New Anthonyfurt</v>
      </c>
      <c r="Q295" s="43" t="str">
        <f>VLOOKUP(Combined[[#This Row],[Customer_ID]],Customer[],6,FALSE)</f>
        <v>Missouri</v>
      </c>
      <c r="R295" s="43" t="str">
        <f>VLOOKUP(Combined[[#This Row],[Customer_ID]],Customer[],8,FALSE)</f>
        <v>Silver</v>
      </c>
      <c r="S295" s="43" t="str">
        <f>VLOOKUP(Combined[[#This Row],[Product_ID]],Product[],2,FALSE)</f>
        <v>Portable Power Bank</v>
      </c>
      <c r="T295" s="43" t="str">
        <f>VLOOKUP(Combined[[#This Row],[Product_ID]],Product[],3,FALSE)</f>
        <v>Electronics</v>
      </c>
      <c r="U295" s="43" t="str">
        <f>VLOOKUP(Combined[[#This Row],[Product_ID]],Product[],4,FALSE)</f>
        <v>Mobile</v>
      </c>
      <c r="V295" s="43" t="str">
        <f>VLOOKUP(Combined[[#This Row],[Product_ID]],Product[],5,FALSE)</f>
        <v>Cummings and Sons</v>
      </c>
      <c r="W295" s="43">
        <f>VLOOKUP(Combined[[#This Row],[Product_ID]],Product[],6,FALSE)</f>
        <v>326.06</v>
      </c>
      <c r="X295" s="43">
        <f>VLOOKUP(Combined[[#This Row],[Product_ID]],Product[],7,FALSE)</f>
        <v>301</v>
      </c>
      <c r="Y295" s="43" t="str">
        <f>_xlfn.XLOOKUP(Combined[[#This Row],[Store_ID]],Store[Store_ID],Store[Store_Name])</f>
        <v>Bean, Jones and Park</v>
      </c>
      <c r="Z295" s="43" t="str">
        <f>_xlfn.XLOOKUP(Combined[[#This Row],[Store_ID]],Store[Store_ID],Store[Region])</f>
        <v>West</v>
      </c>
      <c r="AA295" s="43" t="str">
        <f>_xlfn.XLOOKUP(Combined[[#This Row],[Store_ID]],Store[Store_ID],Store[City])</f>
        <v>Thompsonborough</v>
      </c>
      <c r="AB295" s="43" t="str">
        <f>_xlfn.XLOOKUP(Combined[[#This Row],[Store_ID]],Store[Store_ID],Store[Store_Type])</f>
        <v>Online</v>
      </c>
      <c r="AC295" s="43">
        <f>Combined[[#This Row],[Quantity]]*Combined[[#This Row],[Unit_Price]]</f>
        <v>559.76</v>
      </c>
      <c r="AD295" s="43">
        <f>Combined[[#This Row],[Gross_Sales]]*Combined[[#This Row],[Discount]]</f>
        <v>134.3424</v>
      </c>
      <c r="AE295" s="43">
        <f>Combined[[#This Row],[Quantity]]*Combined[[#This Row],[cost]]</f>
        <v>1304.24</v>
      </c>
      <c r="AF295" s="43">
        <f>Combined[[#This Row],[Total_Amount]]-Combined[[#This Row],[Total_Cost]]</f>
        <v>-878.82240000000002</v>
      </c>
      <c r="AG295" s="43" t="str">
        <f>IF(Combined[[#This Row],[Age]]&lt;=25,"18-25",IF(Combined[[#This Row],[Age]]&lt;=35,"26-35",IF(Combined[[#This Row],[Age]]&lt;=45,"36-45",IF(Combined[[#This Row],[Age]]&lt;=55,"46-55","56-64"))))</f>
        <v>26-35</v>
      </c>
      <c r="AH295" s="43">
        <f>IF(Combined[[#This Row],[Total_Amount]]=0,0,Combined[[#This Row],[Profit]]/Combined[[#This Row],[Total_Amount]])</f>
        <v>-2.0657875931790315</v>
      </c>
    </row>
    <row r="296" spans="1:34">
      <c r="A296" s="43" t="s">
        <v>2120</v>
      </c>
      <c r="B296" s="46">
        <v>45654</v>
      </c>
      <c r="C296" s="43">
        <f t="shared" si="4"/>
        <v>2024</v>
      </c>
      <c r="D296" s="43" t="str">
        <f>TEXT(Combined[[#This Row],[Order_Date]],"MMM")</f>
        <v>Dec</v>
      </c>
      <c r="E296" s="43" t="s">
        <v>881</v>
      </c>
      <c r="F296" s="43" t="s">
        <v>1586</v>
      </c>
      <c r="G296" s="43" t="s">
        <v>1782</v>
      </c>
      <c r="H296" s="43">
        <v>2</v>
      </c>
      <c r="I296" s="43">
        <v>230.85</v>
      </c>
      <c r="J296" s="45">
        <v>0.18</v>
      </c>
      <c r="K296" s="43" t="s">
        <v>1824</v>
      </c>
      <c r="L296" s="43">
        <v>378.59399999999999</v>
      </c>
      <c r="M296" s="43" t="str">
        <f>VLOOKUP(Combined[[#This Row],[Customer_ID]],Customer[],2,FALSE)</f>
        <v>Jeffrey Gomez</v>
      </c>
      <c r="N296" s="43">
        <f>VLOOKUP(Combined[[#This Row],[Customer_ID]],Customer[],3,FALSE)</f>
        <v>22</v>
      </c>
      <c r="O296" s="43" t="str">
        <f>VLOOKUP(Combined[[#This Row],[Customer_ID]],Customer[],4,FALSE)</f>
        <v>Female</v>
      </c>
      <c r="P296" s="43" t="str">
        <f>VLOOKUP(Combined[[#This Row],[Customer_ID]],Customer[],5,FALSE)</f>
        <v>Lake Nicole</v>
      </c>
      <c r="Q296" s="43" t="str">
        <f>VLOOKUP(Combined[[#This Row],[Customer_ID]],Customer[],6,FALSE)</f>
        <v>Colorado</v>
      </c>
      <c r="R296" s="43" t="str">
        <f>VLOOKUP(Combined[[#This Row],[Customer_ID]],Customer[],8,FALSE)</f>
        <v>Platinum</v>
      </c>
      <c r="S296" s="43" t="str">
        <f>VLOOKUP(Combined[[#This Row],[Product_ID]],Product[],2,FALSE)</f>
        <v>Knee Support Brace</v>
      </c>
      <c r="T296" s="43" t="str">
        <f>VLOOKUP(Combined[[#This Row],[Product_ID]],Product[],3,FALSE)</f>
        <v>Sports</v>
      </c>
      <c r="U296" s="43" t="str">
        <f>VLOOKUP(Combined[[#This Row],[Product_ID]],Product[],4,FALSE)</f>
        <v>Equipment</v>
      </c>
      <c r="V296" s="43" t="str">
        <f>VLOOKUP(Combined[[#This Row],[Product_ID]],Product[],5,FALSE)</f>
        <v>May-Reese</v>
      </c>
      <c r="W296" s="43">
        <f>VLOOKUP(Combined[[#This Row],[Product_ID]],Product[],6,FALSE)</f>
        <v>21.34</v>
      </c>
      <c r="X296" s="43">
        <f>VLOOKUP(Combined[[#This Row],[Product_ID]],Product[],7,FALSE)</f>
        <v>65</v>
      </c>
      <c r="Y296" s="43" t="str">
        <f>_xlfn.XLOOKUP(Combined[[#This Row],[Store_ID]],Store[Store_ID],Store[Store_Name])</f>
        <v>Bean, Jones and Park</v>
      </c>
      <c r="Z296" s="43" t="str">
        <f>_xlfn.XLOOKUP(Combined[[#This Row],[Store_ID]],Store[Store_ID],Store[Region])</f>
        <v>West</v>
      </c>
      <c r="AA296" s="43" t="str">
        <f>_xlfn.XLOOKUP(Combined[[#This Row],[Store_ID]],Store[Store_ID],Store[City])</f>
        <v>Thompsonborough</v>
      </c>
      <c r="AB296" s="43" t="str">
        <f>_xlfn.XLOOKUP(Combined[[#This Row],[Store_ID]],Store[Store_ID],Store[Store_Type])</f>
        <v>Online</v>
      </c>
      <c r="AC296" s="43">
        <f>Combined[[#This Row],[Quantity]]*Combined[[#This Row],[Unit_Price]]</f>
        <v>461.7</v>
      </c>
      <c r="AD296" s="43">
        <f>Combined[[#This Row],[Gross_Sales]]*Combined[[#This Row],[Discount]]</f>
        <v>83.105999999999995</v>
      </c>
      <c r="AE296" s="43">
        <f>Combined[[#This Row],[Quantity]]*Combined[[#This Row],[cost]]</f>
        <v>42.68</v>
      </c>
      <c r="AF296" s="43">
        <f>Combined[[#This Row],[Total_Amount]]-Combined[[#This Row],[Total_Cost]]</f>
        <v>335.91399999999999</v>
      </c>
      <c r="AG296" s="43" t="str">
        <f>IF(Combined[[#This Row],[Age]]&lt;=25,"18-25",IF(Combined[[#This Row],[Age]]&lt;=35,"26-35",IF(Combined[[#This Row],[Age]]&lt;=45,"36-45",IF(Combined[[#This Row],[Age]]&lt;=55,"46-55","56-64"))))</f>
        <v>18-25</v>
      </c>
      <c r="AH296" s="43">
        <f>IF(Combined[[#This Row],[Total_Amount]]=0,0,Combined[[#This Row],[Profit]]/Combined[[#This Row],[Total_Amount]])</f>
        <v>0.88726709879184562</v>
      </c>
    </row>
    <row r="297" spans="1:34">
      <c r="A297" s="43" t="s">
        <v>2121</v>
      </c>
      <c r="B297" s="46">
        <v>45556</v>
      </c>
      <c r="C297" s="43">
        <f t="shared" si="4"/>
        <v>2024</v>
      </c>
      <c r="D297" s="43" t="str">
        <f>TEXT(Combined[[#This Row],[Order_Date]],"MMM")</f>
        <v>Sep</v>
      </c>
      <c r="E297" s="43" t="s">
        <v>687</v>
      </c>
      <c r="F297" s="43" t="s">
        <v>1718</v>
      </c>
      <c r="G297" s="43" t="s">
        <v>1807</v>
      </c>
      <c r="H297" s="43">
        <v>4</v>
      </c>
      <c r="I297" s="43">
        <v>626.35</v>
      </c>
      <c r="J297" s="45">
        <v>0.25</v>
      </c>
      <c r="K297" s="43" t="s">
        <v>1829</v>
      </c>
      <c r="L297" s="43">
        <v>1879.05</v>
      </c>
      <c r="M297" s="43" t="str">
        <f>VLOOKUP(Combined[[#This Row],[Customer_ID]],Customer[],2,FALSE)</f>
        <v>Rodney Huffman</v>
      </c>
      <c r="N297" s="43">
        <f>VLOOKUP(Combined[[#This Row],[Customer_ID]],Customer[],3,FALSE)</f>
        <v>20</v>
      </c>
      <c r="O297" s="43" t="str">
        <f>VLOOKUP(Combined[[#This Row],[Customer_ID]],Customer[],4,FALSE)</f>
        <v>Female</v>
      </c>
      <c r="P297" s="43" t="str">
        <f>VLOOKUP(Combined[[#This Row],[Customer_ID]],Customer[],5,FALSE)</f>
        <v>Garzafort</v>
      </c>
      <c r="Q297" s="43" t="str">
        <f>VLOOKUP(Combined[[#This Row],[Customer_ID]],Customer[],6,FALSE)</f>
        <v>Delaware</v>
      </c>
      <c r="R297" s="43" t="str">
        <f>VLOOKUP(Combined[[#This Row],[Customer_ID]],Customer[],8,FALSE)</f>
        <v>Silver</v>
      </c>
      <c r="S297" s="43" t="str">
        <f>VLOOKUP(Combined[[#This Row],[Product_ID]],Product[],2,FALSE)</f>
        <v>Women's Beanie Hat</v>
      </c>
      <c r="T297" s="43" t="str">
        <f>VLOOKUP(Combined[[#This Row],[Product_ID]],Product[],3,FALSE)</f>
        <v>Clothing</v>
      </c>
      <c r="U297" s="43" t="str">
        <f>VLOOKUP(Combined[[#This Row],[Product_ID]],Product[],4,FALSE)</f>
        <v>Accessories</v>
      </c>
      <c r="V297" s="43" t="str">
        <f>VLOOKUP(Combined[[#This Row],[Product_ID]],Product[],5,FALSE)</f>
        <v>Richardson-Carrillo</v>
      </c>
      <c r="W297" s="43">
        <f>VLOOKUP(Combined[[#This Row],[Product_ID]],Product[],6,FALSE)</f>
        <v>119.57</v>
      </c>
      <c r="X297" s="43">
        <f>VLOOKUP(Combined[[#This Row],[Product_ID]],Product[],7,FALSE)</f>
        <v>210</v>
      </c>
      <c r="Y297" s="43" t="str">
        <f>_xlfn.XLOOKUP(Combined[[#This Row],[Store_ID]],Store[Store_ID],Store[Store_Name])</f>
        <v>Holloway Ltd</v>
      </c>
      <c r="Z297" s="43" t="str">
        <f>_xlfn.XLOOKUP(Combined[[#This Row],[Store_ID]],Store[Store_ID],Store[Region])</f>
        <v>North</v>
      </c>
      <c r="AA297" s="43" t="str">
        <f>_xlfn.XLOOKUP(Combined[[#This Row],[Store_ID]],Store[Store_ID],Store[City])</f>
        <v>Bensonhaven</v>
      </c>
      <c r="AB297" s="43" t="str">
        <f>_xlfn.XLOOKUP(Combined[[#This Row],[Store_ID]],Store[Store_ID],Store[Store_Type])</f>
        <v>Flagship</v>
      </c>
      <c r="AC297" s="43">
        <f>Combined[[#This Row],[Quantity]]*Combined[[#This Row],[Unit_Price]]</f>
        <v>2505.4</v>
      </c>
      <c r="AD297" s="43">
        <f>Combined[[#This Row],[Gross_Sales]]*Combined[[#This Row],[Discount]]</f>
        <v>626.35</v>
      </c>
      <c r="AE297" s="43">
        <f>Combined[[#This Row],[Quantity]]*Combined[[#This Row],[cost]]</f>
        <v>478.28</v>
      </c>
      <c r="AF297" s="43">
        <f>Combined[[#This Row],[Total_Amount]]-Combined[[#This Row],[Total_Cost]]</f>
        <v>1400.77</v>
      </c>
      <c r="AG297" s="43" t="str">
        <f>IF(Combined[[#This Row],[Age]]&lt;=25,"18-25",IF(Combined[[#This Row],[Age]]&lt;=35,"26-35",IF(Combined[[#This Row],[Age]]&lt;=45,"36-45",IF(Combined[[#This Row],[Age]]&lt;=55,"46-55","56-64"))))</f>
        <v>18-25</v>
      </c>
      <c r="AH297" s="43">
        <f>IF(Combined[[#This Row],[Total_Amount]]=0,0,Combined[[#This Row],[Profit]]/Combined[[#This Row],[Total_Amount]])</f>
        <v>0.74546712434474871</v>
      </c>
    </row>
    <row r="298" spans="1:34">
      <c r="A298" s="43" t="s">
        <v>2122</v>
      </c>
      <c r="B298" s="46">
        <v>45434</v>
      </c>
      <c r="C298" s="43">
        <f t="shared" si="4"/>
        <v>2024</v>
      </c>
      <c r="D298" s="43" t="str">
        <f>TEXT(Combined[[#This Row],[Order_Date]],"MMM")</f>
        <v>May</v>
      </c>
      <c r="E298" s="43" t="s">
        <v>298</v>
      </c>
      <c r="F298" s="43" t="s">
        <v>1630</v>
      </c>
      <c r="G298" s="43" t="s">
        <v>1799</v>
      </c>
      <c r="H298" s="43">
        <v>4</v>
      </c>
      <c r="I298" s="43">
        <v>108.55</v>
      </c>
      <c r="J298" s="45">
        <v>0.18</v>
      </c>
      <c r="K298" s="43" t="s">
        <v>1826</v>
      </c>
      <c r="L298" s="43">
        <v>356.04399999999998</v>
      </c>
      <c r="M298" s="43" t="str">
        <f>VLOOKUP(Combined[[#This Row],[Customer_ID]],Customer[],2,FALSE)</f>
        <v>George Rosario</v>
      </c>
      <c r="N298" s="43">
        <f>VLOOKUP(Combined[[#This Row],[Customer_ID]],Customer[],3,FALSE)</f>
        <v>53</v>
      </c>
      <c r="O298" s="43" t="str">
        <f>VLOOKUP(Combined[[#This Row],[Customer_ID]],Customer[],4,FALSE)</f>
        <v>Male</v>
      </c>
      <c r="P298" s="43" t="str">
        <f>VLOOKUP(Combined[[#This Row],[Customer_ID]],Customer[],5,FALSE)</f>
        <v>Leburgh</v>
      </c>
      <c r="Q298" s="43" t="str">
        <f>VLOOKUP(Combined[[#This Row],[Customer_ID]],Customer[],6,FALSE)</f>
        <v>Florida</v>
      </c>
      <c r="R298" s="43" t="str">
        <f>VLOOKUP(Combined[[#This Row],[Customer_ID]],Customer[],8,FALSE)</f>
        <v>Bronze</v>
      </c>
      <c r="S298" s="43" t="str">
        <f>VLOOKUP(Combined[[#This Row],[Product_ID]],Product[],2,FALSE)</f>
        <v>Yoga Exercise Mat</v>
      </c>
      <c r="T298" s="43" t="str">
        <f>VLOOKUP(Combined[[#This Row],[Product_ID]],Product[],3,FALSE)</f>
        <v>Sports</v>
      </c>
      <c r="U298" s="43" t="str">
        <f>VLOOKUP(Combined[[#This Row],[Product_ID]],Product[],4,FALSE)</f>
        <v>Fitness</v>
      </c>
      <c r="V298" s="43" t="str">
        <f>VLOOKUP(Combined[[#This Row],[Product_ID]],Product[],5,FALSE)</f>
        <v>Carroll, Long and Mendoza</v>
      </c>
      <c r="W298" s="43">
        <f>VLOOKUP(Combined[[#This Row],[Product_ID]],Product[],6,FALSE)</f>
        <v>313.26</v>
      </c>
      <c r="X298" s="43">
        <f>VLOOKUP(Combined[[#This Row],[Product_ID]],Product[],7,FALSE)</f>
        <v>369</v>
      </c>
      <c r="Y298" s="43" t="str">
        <f>_xlfn.XLOOKUP(Combined[[#This Row],[Store_ID]],Store[Store_ID],Store[Store_Name])</f>
        <v>Mcdonald Inc</v>
      </c>
      <c r="Z298" s="43" t="str">
        <f>_xlfn.XLOOKUP(Combined[[#This Row],[Store_ID]],Store[Store_ID],Store[Region])</f>
        <v>South</v>
      </c>
      <c r="AA298" s="43" t="str">
        <f>_xlfn.XLOOKUP(Combined[[#This Row],[Store_ID]],Store[Store_ID],Store[City])</f>
        <v>Christopherland</v>
      </c>
      <c r="AB298" s="43" t="str">
        <f>_xlfn.XLOOKUP(Combined[[#This Row],[Store_ID]],Store[Store_ID],Store[Store_Type])</f>
        <v>Outlet</v>
      </c>
      <c r="AC298" s="43">
        <f>Combined[[#This Row],[Quantity]]*Combined[[#This Row],[Unit_Price]]</f>
        <v>434.2</v>
      </c>
      <c r="AD298" s="43">
        <f>Combined[[#This Row],[Gross_Sales]]*Combined[[#This Row],[Discount]]</f>
        <v>78.155999999999992</v>
      </c>
      <c r="AE298" s="43">
        <f>Combined[[#This Row],[Quantity]]*Combined[[#This Row],[cost]]</f>
        <v>1253.04</v>
      </c>
      <c r="AF298" s="43">
        <f>Combined[[#This Row],[Total_Amount]]-Combined[[#This Row],[Total_Cost]]</f>
        <v>-896.99599999999998</v>
      </c>
      <c r="AG298" s="43" t="str">
        <f>IF(Combined[[#This Row],[Age]]&lt;=25,"18-25",IF(Combined[[#This Row],[Age]]&lt;=35,"26-35",IF(Combined[[#This Row],[Age]]&lt;=45,"36-45",IF(Combined[[#This Row],[Age]]&lt;=55,"46-55","56-64"))))</f>
        <v>46-55</v>
      </c>
      <c r="AH298" s="43">
        <f>IF(Combined[[#This Row],[Total_Amount]]=0,0,Combined[[#This Row],[Profit]]/Combined[[#This Row],[Total_Amount]])</f>
        <v>-2.5193403062542834</v>
      </c>
    </row>
    <row r="299" spans="1:34">
      <c r="A299" s="43" t="s">
        <v>2123</v>
      </c>
      <c r="B299" s="46">
        <v>45871</v>
      </c>
      <c r="C299" s="43">
        <f t="shared" si="4"/>
        <v>2025</v>
      </c>
      <c r="D299" s="43" t="str">
        <f>TEXT(Combined[[#This Row],[Order_Date]],"MMM")</f>
        <v>Aug</v>
      </c>
      <c r="E299" s="43" t="s">
        <v>628</v>
      </c>
      <c r="F299" s="43" t="s">
        <v>1582</v>
      </c>
      <c r="G299" s="43" t="s">
        <v>1757</v>
      </c>
      <c r="H299" s="43">
        <v>4</v>
      </c>
      <c r="I299" s="43">
        <v>353.67</v>
      </c>
      <c r="J299" s="45">
        <v>0.03</v>
      </c>
      <c r="K299" s="43" t="s">
        <v>1829</v>
      </c>
      <c r="L299" s="43">
        <v>1372.2396000000001</v>
      </c>
      <c r="M299" s="43" t="str">
        <f>VLOOKUP(Combined[[#This Row],[Customer_ID]],Customer[],2,FALSE)</f>
        <v>Todd Poole</v>
      </c>
      <c r="N299" s="43">
        <f>VLOOKUP(Combined[[#This Row],[Customer_ID]],Customer[],3,FALSE)</f>
        <v>29</v>
      </c>
      <c r="O299" s="43" t="str">
        <f>VLOOKUP(Combined[[#This Row],[Customer_ID]],Customer[],4,FALSE)</f>
        <v>Female</v>
      </c>
      <c r="P299" s="43" t="str">
        <f>VLOOKUP(Combined[[#This Row],[Customer_ID]],Customer[],5,FALSE)</f>
        <v>Johnsonshire</v>
      </c>
      <c r="Q299" s="43" t="str">
        <f>VLOOKUP(Combined[[#This Row],[Customer_ID]],Customer[],6,FALSE)</f>
        <v>Ohio</v>
      </c>
      <c r="R299" s="43" t="str">
        <f>VLOOKUP(Combined[[#This Row],[Customer_ID]],Customer[],8,FALSE)</f>
        <v>Bronze</v>
      </c>
      <c r="S299" s="43" t="str">
        <f>VLOOKUP(Combined[[#This Row],[Product_ID]],Product[],2,FALSE)</f>
        <v>Soccer Training Cone Set</v>
      </c>
      <c r="T299" s="43" t="str">
        <f>VLOOKUP(Combined[[#This Row],[Product_ID]],Product[],3,FALSE)</f>
        <v>Sports</v>
      </c>
      <c r="U299" s="43" t="str">
        <f>VLOOKUP(Combined[[#This Row],[Product_ID]],Product[],4,FALSE)</f>
        <v>Accessories</v>
      </c>
      <c r="V299" s="43" t="str">
        <f>VLOOKUP(Combined[[#This Row],[Product_ID]],Product[],5,FALSE)</f>
        <v>Ford, Murphy and Wilson</v>
      </c>
      <c r="W299" s="43">
        <f>VLOOKUP(Combined[[#This Row],[Product_ID]],Product[],6,FALSE)</f>
        <v>144.53</v>
      </c>
      <c r="X299" s="43">
        <f>VLOOKUP(Combined[[#This Row],[Product_ID]],Product[],7,FALSE)</f>
        <v>367</v>
      </c>
      <c r="Y299" s="43" t="str">
        <f>_xlfn.XLOOKUP(Combined[[#This Row],[Store_ID]],Store[Store_ID],Store[Store_Name])</f>
        <v>Martinez, Adkins and Johnson</v>
      </c>
      <c r="Z299" s="43" t="str">
        <f>_xlfn.XLOOKUP(Combined[[#This Row],[Store_ID]],Store[Store_ID],Store[Region])</f>
        <v>North</v>
      </c>
      <c r="AA299" s="43" t="str">
        <f>_xlfn.XLOOKUP(Combined[[#This Row],[Store_ID]],Store[Store_ID],Store[City])</f>
        <v>Danielmouth</v>
      </c>
      <c r="AB299" s="43" t="str">
        <f>_xlfn.XLOOKUP(Combined[[#This Row],[Store_ID]],Store[Store_ID],Store[Store_Type])</f>
        <v>Flagship</v>
      </c>
      <c r="AC299" s="43">
        <f>Combined[[#This Row],[Quantity]]*Combined[[#This Row],[Unit_Price]]</f>
        <v>1414.68</v>
      </c>
      <c r="AD299" s="43">
        <f>Combined[[#This Row],[Gross_Sales]]*Combined[[#This Row],[Discount]]</f>
        <v>42.440399999999997</v>
      </c>
      <c r="AE299" s="43">
        <f>Combined[[#This Row],[Quantity]]*Combined[[#This Row],[cost]]</f>
        <v>578.12</v>
      </c>
      <c r="AF299" s="43">
        <f>Combined[[#This Row],[Total_Amount]]-Combined[[#This Row],[Total_Cost]]</f>
        <v>794.1196000000001</v>
      </c>
      <c r="AG299" s="43" t="str">
        <f>IF(Combined[[#This Row],[Age]]&lt;=25,"18-25",IF(Combined[[#This Row],[Age]]&lt;=35,"26-35",IF(Combined[[#This Row],[Age]]&lt;=45,"36-45",IF(Combined[[#This Row],[Age]]&lt;=55,"46-55","56-64"))))</f>
        <v>26-35</v>
      </c>
      <c r="AH299" s="43">
        <f>IF(Combined[[#This Row],[Total_Amount]]=0,0,Combined[[#This Row],[Profit]]/Combined[[#This Row],[Total_Amount]])</f>
        <v>0.57870331099612637</v>
      </c>
    </row>
    <row r="300" spans="1:34">
      <c r="A300" s="43" t="s">
        <v>2124</v>
      </c>
      <c r="B300" s="46">
        <v>45583</v>
      </c>
      <c r="C300" s="43">
        <f t="shared" si="4"/>
        <v>2024</v>
      </c>
      <c r="D300" s="43" t="str">
        <f>TEXT(Combined[[#This Row],[Order_Date]],"MMM")</f>
        <v>Oct</v>
      </c>
      <c r="E300" s="43" t="s">
        <v>241</v>
      </c>
      <c r="F300" s="43" t="s">
        <v>1728</v>
      </c>
      <c r="G300" s="43" t="s">
        <v>1757</v>
      </c>
      <c r="H300" s="43">
        <v>4</v>
      </c>
      <c r="I300" s="43">
        <v>61.98</v>
      </c>
      <c r="J300" s="45">
        <v>0.16</v>
      </c>
      <c r="K300" s="43" t="s">
        <v>1824</v>
      </c>
      <c r="L300" s="43">
        <v>208.25280000000001</v>
      </c>
      <c r="M300" s="43" t="str">
        <f>VLOOKUP(Combined[[#This Row],[Customer_ID]],Customer[],2,FALSE)</f>
        <v>Michael Thomas</v>
      </c>
      <c r="N300" s="43">
        <f>VLOOKUP(Combined[[#This Row],[Customer_ID]],Customer[],3,FALSE)</f>
        <v>21</v>
      </c>
      <c r="O300" s="43" t="str">
        <f>VLOOKUP(Combined[[#This Row],[Customer_ID]],Customer[],4,FALSE)</f>
        <v>Female</v>
      </c>
      <c r="P300" s="43" t="str">
        <f>VLOOKUP(Combined[[#This Row],[Customer_ID]],Customer[],5,FALSE)</f>
        <v>Woodmouth</v>
      </c>
      <c r="Q300" s="43" t="str">
        <f>VLOOKUP(Combined[[#This Row],[Customer_ID]],Customer[],6,FALSE)</f>
        <v>Nevada</v>
      </c>
      <c r="R300" s="43" t="str">
        <f>VLOOKUP(Combined[[#This Row],[Customer_ID]],Customer[],8,FALSE)</f>
        <v>Silver</v>
      </c>
      <c r="S300" s="43" t="str">
        <f>VLOOKUP(Combined[[#This Row],[Product_ID]],Product[],2,FALSE)</f>
        <v>Gaming Mouse Pad XL</v>
      </c>
      <c r="T300" s="43" t="str">
        <f>VLOOKUP(Combined[[#This Row],[Product_ID]],Product[],3,FALSE)</f>
        <v>Electronics</v>
      </c>
      <c r="U300" s="43" t="str">
        <f>VLOOKUP(Combined[[#This Row],[Product_ID]],Product[],4,FALSE)</f>
        <v>Accessories</v>
      </c>
      <c r="V300" s="43" t="str">
        <f>VLOOKUP(Combined[[#This Row],[Product_ID]],Product[],5,FALSE)</f>
        <v>Sharp, Taylor and Rodriguez</v>
      </c>
      <c r="W300" s="43">
        <f>VLOOKUP(Combined[[#This Row],[Product_ID]],Product[],6,FALSE)</f>
        <v>340.14</v>
      </c>
      <c r="X300" s="43">
        <f>VLOOKUP(Combined[[#This Row],[Product_ID]],Product[],7,FALSE)</f>
        <v>361</v>
      </c>
      <c r="Y300" s="43" t="str">
        <f>_xlfn.XLOOKUP(Combined[[#This Row],[Store_ID]],Store[Store_ID],Store[Store_Name])</f>
        <v>Martinez, Adkins and Johnson</v>
      </c>
      <c r="Z300" s="43" t="str">
        <f>_xlfn.XLOOKUP(Combined[[#This Row],[Store_ID]],Store[Store_ID],Store[Region])</f>
        <v>North</v>
      </c>
      <c r="AA300" s="43" t="str">
        <f>_xlfn.XLOOKUP(Combined[[#This Row],[Store_ID]],Store[Store_ID],Store[City])</f>
        <v>Danielmouth</v>
      </c>
      <c r="AB300" s="43" t="str">
        <f>_xlfn.XLOOKUP(Combined[[#This Row],[Store_ID]],Store[Store_ID],Store[Store_Type])</f>
        <v>Flagship</v>
      </c>
      <c r="AC300" s="43">
        <f>Combined[[#This Row],[Quantity]]*Combined[[#This Row],[Unit_Price]]</f>
        <v>247.92</v>
      </c>
      <c r="AD300" s="43">
        <f>Combined[[#This Row],[Gross_Sales]]*Combined[[#This Row],[Discount]]</f>
        <v>39.667200000000001</v>
      </c>
      <c r="AE300" s="43">
        <f>Combined[[#This Row],[Quantity]]*Combined[[#This Row],[cost]]</f>
        <v>1360.56</v>
      </c>
      <c r="AF300" s="43">
        <f>Combined[[#This Row],[Total_Amount]]-Combined[[#This Row],[Total_Cost]]</f>
        <v>-1152.3072</v>
      </c>
      <c r="AG300" s="43" t="str">
        <f>IF(Combined[[#This Row],[Age]]&lt;=25,"18-25",IF(Combined[[#This Row],[Age]]&lt;=35,"26-35",IF(Combined[[#This Row],[Age]]&lt;=45,"36-45",IF(Combined[[#This Row],[Age]]&lt;=55,"46-55","56-64"))))</f>
        <v>18-25</v>
      </c>
      <c r="AH300" s="43">
        <f>IF(Combined[[#This Row],[Total_Amount]]=0,0,Combined[[#This Row],[Profit]]/Combined[[#This Row],[Total_Amount]])</f>
        <v>-5.533213479002443</v>
      </c>
    </row>
    <row r="301" spans="1:34">
      <c r="A301" s="43" t="s">
        <v>2125</v>
      </c>
      <c r="B301" s="46">
        <v>45348</v>
      </c>
      <c r="C301" s="43">
        <f t="shared" si="4"/>
        <v>2024</v>
      </c>
      <c r="D301" s="43" t="str">
        <f>TEXT(Combined[[#This Row],[Order_Date]],"MMM")</f>
        <v>Feb</v>
      </c>
      <c r="E301" s="43" t="s">
        <v>702</v>
      </c>
      <c r="F301" s="43" t="s">
        <v>1592</v>
      </c>
      <c r="G301" s="43" t="s">
        <v>1813</v>
      </c>
      <c r="H301" s="43">
        <v>2</v>
      </c>
      <c r="I301" s="43">
        <v>873.1</v>
      </c>
      <c r="J301" s="45">
        <v>0.12</v>
      </c>
      <c r="K301" s="43" t="s">
        <v>1826</v>
      </c>
      <c r="L301" s="43">
        <v>1536.6559999999999</v>
      </c>
      <c r="M301" s="43" t="str">
        <f>VLOOKUP(Combined[[#This Row],[Customer_ID]],Customer[],2,FALSE)</f>
        <v>Kathryn Garcia</v>
      </c>
      <c r="N301" s="43">
        <f>VLOOKUP(Combined[[#This Row],[Customer_ID]],Customer[],3,FALSE)</f>
        <v>44</v>
      </c>
      <c r="O301" s="43" t="str">
        <f>VLOOKUP(Combined[[#This Row],[Customer_ID]],Customer[],4,FALSE)</f>
        <v>Male</v>
      </c>
      <c r="P301" s="43" t="str">
        <f>VLOOKUP(Combined[[#This Row],[Customer_ID]],Customer[],5,FALSE)</f>
        <v>Morrismouth</v>
      </c>
      <c r="Q301" s="43" t="str">
        <f>VLOOKUP(Combined[[#This Row],[Customer_ID]],Customer[],6,FALSE)</f>
        <v>California</v>
      </c>
      <c r="R301" s="43" t="str">
        <f>VLOOKUP(Combined[[#This Row],[Customer_ID]],Customer[],8,FALSE)</f>
        <v>Platinum</v>
      </c>
      <c r="S301" s="43" t="str">
        <f>VLOOKUP(Combined[[#This Row],[Product_ID]],Product[],2,FALSE)</f>
        <v>Carbon Fiber Tennis Racket</v>
      </c>
      <c r="T301" s="43" t="str">
        <f>VLOOKUP(Combined[[#This Row],[Product_ID]],Product[],3,FALSE)</f>
        <v>Sports</v>
      </c>
      <c r="U301" s="43" t="str">
        <f>VLOOKUP(Combined[[#This Row],[Product_ID]],Product[],4,FALSE)</f>
        <v>Equipment</v>
      </c>
      <c r="V301" s="43" t="str">
        <f>VLOOKUP(Combined[[#This Row],[Product_ID]],Product[],5,FALSE)</f>
        <v>Flores, Pineda and Rodriguez</v>
      </c>
      <c r="W301" s="43">
        <f>VLOOKUP(Combined[[#This Row],[Product_ID]],Product[],6,FALSE)</f>
        <v>484.62</v>
      </c>
      <c r="X301" s="43">
        <f>VLOOKUP(Combined[[#This Row],[Product_ID]],Product[],7,FALSE)</f>
        <v>432</v>
      </c>
      <c r="Y301" s="43" t="str">
        <f>_xlfn.XLOOKUP(Combined[[#This Row],[Store_ID]],Store[Store_ID],Store[Store_Name])</f>
        <v>Mann-Austin</v>
      </c>
      <c r="Z301" s="43" t="str">
        <f>_xlfn.XLOOKUP(Combined[[#This Row],[Store_ID]],Store[Store_ID],Store[Region])</f>
        <v>East</v>
      </c>
      <c r="AA301" s="43" t="str">
        <f>_xlfn.XLOOKUP(Combined[[#This Row],[Store_ID]],Store[Store_ID],Store[City])</f>
        <v>Vasquezborough</v>
      </c>
      <c r="AB301" s="43" t="str">
        <f>_xlfn.XLOOKUP(Combined[[#This Row],[Store_ID]],Store[Store_ID],Store[Store_Type])</f>
        <v>Online</v>
      </c>
      <c r="AC301" s="43">
        <f>Combined[[#This Row],[Quantity]]*Combined[[#This Row],[Unit_Price]]</f>
        <v>1746.2</v>
      </c>
      <c r="AD301" s="43">
        <f>Combined[[#This Row],[Gross_Sales]]*Combined[[#This Row],[Discount]]</f>
        <v>209.54400000000001</v>
      </c>
      <c r="AE301" s="43">
        <f>Combined[[#This Row],[Quantity]]*Combined[[#This Row],[cost]]</f>
        <v>969.24</v>
      </c>
      <c r="AF301" s="43">
        <f>Combined[[#This Row],[Total_Amount]]-Combined[[#This Row],[Total_Cost]]</f>
        <v>567.41599999999994</v>
      </c>
      <c r="AG301" s="43" t="str">
        <f>IF(Combined[[#This Row],[Age]]&lt;=25,"18-25",IF(Combined[[#This Row],[Age]]&lt;=35,"26-35",IF(Combined[[#This Row],[Age]]&lt;=45,"36-45",IF(Combined[[#This Row],[Age]]&lt;=55,"46-55","56-64"))))</f>
        <v>36-45</v>
      </c>
      <c r="AH301" s="43">
        <f>IF(Combined[[#This Row],[Total_Amount]]=0,0,Combined[[#This Row],[Profit]]/Combined[[#This Row],[Total_Amount]])</f>
        <v>0.36925375620828604</v>
      </c>
    </row>
    <row r="302" spans="1:34">
      <c r="A302" s="43" t="s">
        <v>2126</v>
      </c>
      <c r="B302" s="46">
        <v>45268</v>
      </c>
      <c r="C302" s="43">
        <f t="shared" si="4"/>
        <v>2023</v>
      </c>
      <c r="D302" s="43" t="str">
        <f>TEXT(Combined[[#This Row],[Order_Date]],"MMM")</f>
        <v>Dec</v>
      </c>
      <c r="E302" s="43" t="s">
        <v>648</v>
      </c>
      <c r="F302" s="43" t="s">
        <v>1572</v>
      </c>
      <c r="G302" s="43" t="s">
        <v>1801</v>
      </c>
      <c r="H302" s="43">
        <v>4</v>
      </c>
      <c r="I302" s="43">
        <v>889.47</v>
      </c>
      <c r="J302" s="45">
        <v>0.24</v>
      </c>
      <c r="K302" s="43" t="s">
        <v>1824</v>
      </c>
      <c r="L302" s="43">
        <v>2703.9888000000001</v>
      </c>
      <c r="M302" s="43" t="str">
        <f>VLOOKUP(Combined[[#This Row],[Customer_ID]],Customer[],2,FALSE)</f>
        <v>Wanda Snyder</v>
      </c>
      <c r="N302" s="43">
        <f>VLOOKUP(Combined[[#This Row],[Customer_ID]],Customer[],3,FALSE)</f>
        <v>54</v>
      </c>
      <c r="O302" s="43" t="str">
        <f>VLOOKUP(Combined[[#This Row],[Customer_ID]],Customer[],4,FALSE)</f>
        <v>Male</v>
      </c>
      <c r="P302" s="43" t="str">
        <f>VLOOKUP(Combined[[#This Row],[Customer_ID]],Customer[],5,FALSE)</f>
        <v>Frostmouth</v>
      </c>
      <c r="Q302" s="43" t="str">
        <f>VLOOKUP(Combined[[#This Row],[Customer_ID]],Customer[],6,FALSE)</f>
        <v>Vermont</v>
      </c>
      <c r="R302" s="43" t="str">
        <f>VLOOKUP(Combined[[#This Row],[Customer_ID]],Customer[],8,FALSE)</f>
        <v>Bronze</v>
      </c>
      <c r="S302" s="43" t="str">
        <f>VLOOKUP(Combined[[#This Row],[Product_ID]],Product[],2,FALSE)</f>
        <v>Hair Strengthening Shampoo</v>
      </c>
      <c r="T302" s="43" t="str">
        <f>VLOOKUP(Combined[[#This Row],[Product_ID]],Product[],3,FALSE)</f>
        <v>Beauty</v>
      </c>
      <c r="U302" s="43" t="str">
        <f>VLOOKUP(Combined[[#This Row],[Product_ID]],Product[],4,FALSE)</f>
        <v>Haircare</v>
      </c>
      <c r="V302" s="43" t="str">
        <f>VLOOKUP(Combined[[#This Row],[Product_ID]],Product[],5,FALSE)</f>
        <v>Rice LLC</v>
      </c>
      <c r="W302" s="43">
        <f>VLOOKUP(Combined[[#This Row],[Product_ID]],Product[],6,FALSE)</f>
        <v>115.82</v>
      </c>
      <c r="X302" s="43">
        <f>VLOOKUP(Combined[[#This Row],[Product_ID]],Product[],7,FALSE)</f>
        <v>460</v>
      </c>
      <c r="Y302" s="43" t="str">
        <f>_xlfn.XLOOKUP(Combined[[#This Row],[Store_ID]],Store[Store_ID],Store[Store_Name])</f>
        <v>Shelton PLC</v>
      </c>
      <c r="Z302" s="43" t="str">
        <f>_xlfn.XLOOKUP(Combined[[#This Row],[Store_ID]],Store[Store_ID],Store[Region])</f>
        <v>North</v>
      </c>
      <c r="AA302" s="43" t="str">
        <f>_xlfn.XLOOKUP(Combined[[#This Row],[Store_ID]],Store[Store_ID],Store[City])</f>
        <v>East Jenniferstad</v>
      </c>
      <c r="AB302" s="43" t="str">
        <f>_xlfn.XLOOKUP(Combined[[#This Row],[Store_ID]],Store[Store_ID],Store[Store_Type])</f>
        <v>Flagship</v>
      </c>
      <c r="AC302" s="43">
        <f>Combined[[#This Row],[Quantity]]*Combined[[#This Row],[Unit_Price]]</f>
        <v>3557.88</v>
      </c>
      <c r="AD302" s="43">
        <f>Combined[[#This Row],[Gross_Sales]]*Combined[[#This Row],[Discount]]</f>
        <v>853.89120000000003</v>
      </c>
      <c r="AE302" s="43">
        <f>Combined[[#This Row],[Quantity]]*Combined[[#This Row],[cost]]</f>
        <v>463.28</v>
      </c>
      <c r="AF302" s="43">
        <f>Combined[[#This Row],[Total_Amount]]-Combined[[#This Row],[Total_Cost]]</f>
        <v>2240.7088000000003</v>
      </c>
      <c r="AG302" s="43" t="str">
        <f>IF(Combined[[#This Row],[Age]]&lt;=25,"18-25",IF(Combined[[#This Row],[Age]]&lt;=35,"26-35",IF(Combined[[#This Row],[Age]]&lt;=45,"36-45",IF(Combined[[#This Row],[Age]]&lt;=55,"46-55","56-64"))))</f>
        <v>46-55</v>
      </c>
      <c r="AH302" s="43">
        <f>IF(Combined[[#This Row],[Total_Amount]]=0,0,Combined[[#This Row],[Profit]]/Combined[[#This Row],[Total_Amount]])</f>
        <v>0.82866792939379053</v>
      </c>
    </row>
    <row r="303" spans="1:34">
      <c r="A303" s="43" t="s">
        <v>2127</v>
      </c>
      <c r="B303" s="46">
        <v>45596</v>
      </c>
      <c r="C303" s="43">
        <f t="shared" si="4"/>
        <v>2024</v>
      </c>
      <c r="D303" s="43" t="str">
        <f>TEXT(Combined[[#This Row],[Order_Date]],"MMM")</f>
        <v>Oct</v>
      </c>
      <c r="E303" s="43" t="s">
        <v>118</v>
      </c>
      <c r="F303" s="43" t="s">
        <v>1696</v>
      </c>
      <c r="G303" s="43" t="s">
        <v>1792</v>
      </c>
      <c r="H303" s="43">
        <v>3</v>
      </c>
      <c r="I303" s="43">
        <v>803.76</v>
      </c>
      <c r="J303" s="45">
        <v>0.19</v>
      </c>
      <c r="K303" s="43" t="s">
        <v>1829</v>
      </c>
      <c r="L303" s="43">
        <v>1953.1368</v>
      </c>
      <c r="M303" s="43" t="str">
        <f>VLOOKUP(Combined[[#This Row],[Customer_ID]],Customer[],2,FALSE)</f>
        <v>Joshua Ryan</v>
      </c>
      <c r="N303" s="43">
        <f>VLOOKUP(Combined[[#This Row],[Customer_ID]],Customer[],3,FALSE)</f>
        <v>27</v>
      </c>
      <c r="O303" s="43" t="str">
        <f>VLOOKUP(Combined[[#This Row],[Customer_ID]],Customer[],4,FALSE)</f>
        <v>Female</v>
      </c>
      <c r="P303" s="43" t="str">
        <f>VLOOKUP(Combined[[#This Row],[Customer_ID]],Customer[],5,FALSE)</f>
        <v>New David</v>
      </c>
      <c r="Q303" s="43" t="str">
        <f>VLOOKUP(Combined[[#This Row],[Customer_ID]],Customer[],6,FALSE)</f>
        <v>New Jersey</v>
      </c>
      <c r="R303" s="43" t="str">
        <f>VLOOKUP(Combined[[#This Row],[Customer_ID]],Customer[],8,FALSE)</f>
        <v>Platinum</v>
      </c>
      <c r="S303" s="43" t="str">
        <f>VLOOKUP(Combined[[#This Row],[Product_ID]],Product[],2,FALSE)</f>
        <v>Bluetooth Car Audio System</v>
      </c>
      <c r="T303" s="43" t="str">
        <f>VLOOKUP(Combined[[#This Row],[Product_ID]],Product[],3,FALSE)</f>
        <v>Electronics</v>
      </c>
      <c r="U303" s="43" t="str">
        <f>VLOOKUP(Combined[[#This Row],[Product_ID]],Product[],4,FALSE)</f>
        <v>Audio</v>
      </c>
      <c r="V303" s="43" t="str">
        <f>VLOOKUP(Combined[[#This Row],[Product_ID]],Product[],5,FALSE)</f>
        <v>Bruce-Bowen</v>
      </c>
      <c r="W303" s="43">
        <f>VLOOKUP(Combined[[#This Row],[Product_ID]],Product[],6,FALSE)</f>
        <v>403.71</v>
      </c>
      <c r="X303" s="43">
        <f>VLOOKUP(Combined[[#This Row],[Product_ID]],Product[],7,FALSE)</f>
        <v>159</v>
      </c>
      <c r="Y303" s="43" t="str">
        <f>_xlfn.XLOOKUP(Combined[[#This Row],[Store_ID]],Store[Store_ID],Store[Store_Name])</f>
        <v>Aguirre-Keller</v>
      </c>
      <c r="Z303" s="43" t="str">
        <f>_xlfn.XLOOKUP(Combined[[#This Row],[Store_ID]],Store[Store_ID],Store[Region])</f>
        <v>South</v>
      </c>
      <c r="AA303" s="43" t="str">
        <f>_xlfn.XLOOKUP(Combined[[#This Row],[Store_ID]],Store[Store_ID],Store[City])</f>
        <v>Lake Michael</v>
      </c>
      <c r="AB303" s="43" t="str">
        <f>_xlfn.XLOOKUP(Combined[[#This Row],[Store_ID]],Store[Store_ID],Store[Store_Type])</f>
        <v>Online</v>
      </c>
      <c r="AC303" s="43">
        <f>Combined[[#This Row],[Quantity]]*Combined[[#This Row],[Unit_Price]]</f>
        <v>2411.2799999999997</v>
      </c>
      <c r="AD303" s="43">
        <f>Combined[[#This Row],[Gross_Sales]]*Combined[[#This Row],[Discount]]</f>
        <v>458.14319999999998</v>
      </c>
      <c r="AE303" s="43">
        <f>Combined[[#This Row],[Quantity]]*Combined[[#This Row],[cost]]</f>
        <v>1211.1299999999999</v>
      </c>
      <c r="AF303" s="43">
        <f>Combined[[#This Row],[Total_Amount]]-Combined[[#This Row],[Total_Cost]]</f>
        <v>742.00680000000011</v>
      </c>
      <c r="AG303" s="43" t="str">
        <f>IF(Combined[[#This Row],[Age]]&lt;=25,"18-25",IF(Combined[[#This Row],[Age]]&lt;=35,"26-35",IF(Combined[[#This Row],[Age]]&lt;=45,"36-45",IF(Combined[[#This Row],[Age]]&lt;=55,"46-55","56-64"))))</f>
        <v>26-35</v>
      </c>
      <c r="AH303" s="43">
        <f>IF(Combined[[#This Row],[Total_Amount]]=0,0,Combined[[#This Row],[Profit]]/Combined[[#This Row],[Total_Amount]])</f>
        <v>0.37990518636482612</v>
      </c>
    </row>
    <row r="304" spans="1:34">
      <c r="A304" s="43" t="s">
        <v>2128</v>
      </c>
      <c r="B304" s="46">
        <v>45624</v>
      </c>
      <c r="C304" s="43">
        <f t="shared" si="4"/>
        <v>2024</v>
      </c>
      <c r="D304" s="43" t="str">
        <f>TEXT(Combined[[#This Row],[Order_Date]],"MMM")</f>
        <v>Nov</v>
      </c>
      <c r="E304" s="43" t="s">
        <v>1443</v>
      </c>
      <c r="F304" s="43" t="s">
        <v>1698</v>
      </c>
      <c r="G304" s="43" t="s">
        <v>1773</v>
      </c>
      <c r="H304" s="43">
        <v>2</v>
      </c>
      <c r="I304" s="43">
        <v>865.14</v>
      </c>
      <c r="J304" s="45">
        <v>0.2</v>
      </c>
      <c r="K304" s="43" t="s">
        <v>1826</v>
      </c>
      <c r="L304" s="43">
        <v>1384.2239999999999</v>
      </c>
      <c r="M304" s="43" t="str">
        <f>VLOOKUP(Combined[[#This Row],[Customer_ID]],Customer[],2,FALSE)</f>
        <v>Gregory Curtis</v>
      </c>
      <c r="N304" s="43">
        <f>VLOOKUP(Combined[[#This Row],[Customer_ID]],Customer[],3,FALSE)</f>
        <v>45</v>
      </c>
      <c r="O304" s="43" t="str">
        <f>VLOOKUP(Combined[[#This Row],[Customer_ID]],Customer[],4,FALSE)</f>
        <v>Male</v>
      </c>
      <c r="P304" s="43" t="str">
        <f>VLOOKUP(Combined[[#This Row],[Customer_ID]],Customer[],5,FALSE)</f>
        <v>Bergermouth</v>
      </c>
      <c r="Q304" s="43" t="str">
        <f>VLOOKUP(Combined[[#This Row],[Customer_ID]],Customer[],6,FALSE)</f>
        <v>Vermont</v>
      </c>
      <c r="R304" s="43" t="str">
        <f>VLOOKUP(Combined[[#This Row],[Customer_ID]],Customer[],8,FALSE)</f>
        <v>Bronze</v>
      </c>
      <c r="S304" s="43" t="str">
        <f>VLOOKUP(Combined[[#This Row],[Product_ID]],Product[],2,FALSE)</f>
        <v>Women's Ankle Boots</v>
      </c>
      <c r="T304" s="43" t="str">
        <f>VLOOKUP(Combined[[#This Row],[Product_ID]],Product[],3,FALSE)</f>
        <v>Clothing</v>
      </c>
      <c r="U304" s="43" t="str">
        <f>VLOOKUP(Combined[[#This Row],[Product_ID]],Product[],4,FALSE)</f>
        <v>Footwear</v>
      </c>
      <c r="V304" s="43" t="str">
        <f>VLOOKUP(Combined[[#This Row],[Product_ID]],Product[],5,FALSE)</f>
        <v>Poole PLC</v>
      </c>
      <c r="W304" s="43">
        <f>VLOOKUP(Combined[[#This Row],[Product_ID]],Product[],6,FALSE)</f>
        <v>158.13999999999999</v>
      </c>
      <c r="X304" s="43">
        <f>VLOOKUP(Combined[[#This Row],[Product_ID]],Product[],7,FALSE)</f>
        <v>82</v>
      </c>
      <c r="Y304" s="43" t="str">
        <f>_xlfn.XLOOKUP(Combined[[#This Row],[Store_ID]],Store[Store_ID],Store[Store_Name])</f>
        <v>Gray Ltd</v>
      </c>
      <c r="Z304" s="43" t="str">
        <f>_xlfn.XLOOKUP(Combined[[#This Row],[Store_ID]],Store[Store_ID],Store[Region])</f>
        <v>North</v>
      </c>
      <c r="AA304" s="43" t="str">
        <f>_xlfn.XLOOKUP(Combined[[#This Row],[Store_ID]],Store[Store_ID],Store[City])</f>
        <v>New Michaelchester</v>
      </c>
      <c r="AB304" s="43" t="str">
        <f>_xlfn.XLOOKUP(Combined[[#This Row],[Store_ID]],Store[Store_ID],Store[Store_Type])</f>
        <v>Outlet</v>
      </c>
      <c r="AC304" s="43">
        <f>Combined[[#This Row],[Quantity]]*Combined[[#This Row],[Unit_Price]]</f>
        <v>1730.28</v>
      </c>
      <c r="AD304" s="43">
        <f>Combined[[#This Row],[Gross_Sales]]*Combined[[#This Row],[Discount]]</f>
        <v>346.05600000000004</v>
      </c>
      <c r="AE304" s="43">
        <f>Combined[[#This Row],[Quantity]]*Combined[[#This Row],[cost]]</f>
        <v>316.27999999999997</v>
      </c>
      <c r="AF304" s="43">
        <f>Combined[[#This Row],[Total_Amount]]-Combined[[#This Row],[Total_Cost]]</f>
        <v>1067.944</v>
      </c>
      <c r="AG304" s="43" t="str">
        <f>IF(Combined[[#This Row],[Age]]&lt;=25,"18-25",IF(Combined[[#This Row],[Age]]&lt;=35,"26-35",IF(Combined[[#This Row],[Age]]&lt;=45,"36-45",IF(Combined[[#This Row],[Age]]&lt;=55,"46-55","56-64"))))</f>
        <v>36-45</v>
      </c>
      <c r="AH304" s="43">
        <f>IF(Combined[[#This Row],[Total_Amount]]=0,0,Combined[[#This Row],[Profit]]/Combined[[#This Row],[Total_Amount]])</f>
        <v>0.77151096932288421</v>
      </c>
    </row>
    <row r="305" spans="1:34">
      <c r="A305" s="43" t="s">
        <v>2129</v>
      </c>
      <c r="B305" s="46">
        <v>45813</v>
      </c>
      <c r="C305" s="43">
        <f t="shared" si="4"/>
        <v>2025</v>
      </c>
      <c r="D305" s="43" t="str">
        <f>TEXT(Combined[[#This Row],[Order_Date]],"MMM")</f>
        <v>Jun</v>
      </c>
      <c r="E305" s="43" t="s">
        <v>347</v>
      </c>
      <c r="F305" s="43" t="s">
        <v>1610</v>
      </c>
      <c r="G305" s="43" t="s">
        <v>1786</v>
      </c>
      <c r="H305" s="43">
        <v>2</v>
      </c>
      <c r="I305" s="43">
        <v>916.49</v>
      </c>
      <c r="J305" s="45">
        <v>0.3</v>
      </c>
      <c r="K305" s="43" t="s">
        <v>1829</v>
      </c>
      <c r="L305" s="43">
        <v>1283.086</v>
      </c>
      <c r="M305" s="43" t="str">
        <f>VLOOKUP(Combined[[#This Row],[Customer_ID]],Customer[],2,FALSE)</f>
        <v>David Cobb</v>
      </c>
      <c r="N305" s="43">
        <f>VLOOKUP(Combined[[#This Row],[Customer_ID]],Customer[],3,FALSE)</f>
        <v>36</v>
      </c>
      <c r="O305" s="43" t="str">
        <f>VLOOKUP(Combined[[#This Row],[Customer_ID]],Customer[],4,FALSE)</f>
        <v>Male</v>
      </c>
      <c r="P305" s="43" t="str">
        <f>VLOOKUP(Combined[[#This Row],[Customer_ID]],Customer[],5,FALSE)</f>
        <v>Lake Thomas</v>
      </c>
      <c r="Q305" s="43" t="str">
        <f>VLOOKUP(Combined[[#This Row],[Customer_ID]],Customer[],6,FALSE)</f>
        <v>South Dakota</v>
      </c>
      <c r="R305" s="43" t="str">
        <f>VLOOKUP(Combined[[#This Row],[Customer_ID]],Customer[],8,FALSE)</f>
        <v>Silver</v>
      </c>
      <c r="S305" s="43" t="str">
        <f>VLOOKUP(Combined[[#This Row],[Product_ID]],Product[],2,FALSE)</f>
        <v>Basketball</v>
      </c>
      <c r="T305" s="43" t="str">
        <f>VLOOKUP(Combined[[#This Row],[Product_ID]],Product[],3,FALSE)</f>
        <v>Sports</v>
      </c>
      <c r="U305" s="43" t="str">
        <f>VLOOKUP(Combined[[#This Row],[Product_ID]],Product[],4,FALSE)</f>
        <v>Team Sports</v>
      </c>
      <c r="V305" s="43" t="str">
        <f>VLOOKUP(Combined[[#This Row],[Product_ID]],Product[],5,FALSE)</f>
        <v>Nolan-Snow</v>
      </c>
      <c r="W305" s="43">
        <f>VLOOKUP(Combined[[#This Row],[Product_ID]],Product[],6,FALSE)</f>
        <v>204.39</v>
      </c>
      <c r="X305" s="43">
        <f>VLOOKUP(Combined[[#This Row],[Product_ID]],Product[],7,FALSE)</f>
        <v>281</v>
      </c>
      <c r="Y305" s="43" t="str">
        <f>_xlfn.XLOOKUP(Combined[[#This Row],[Store_ID]],Store[Store_ID],Store[Store_Name])</f>
        <v>Moore, Padilla and Butler</v>
      </c>
      <c r="Z305" s="43" t="str">
        <f>_xlfn.XLOOKUP(Combined[[#This Row],[Store_ID]],Store[Store_ID],Store[Region])</f>
        <v>South</v>
      </c>
      <c r="AA305" s="43" t="str">
        <f>_xlfn.XLOOKUP(Combined[[#This Row],[Store_ID]],Store[Store_ID],Store[City])</f>
        <v>East Johnstad</v>
      </c>
      <c r="AB305" s="43" t="str">
        <f>_xlfn.XLOOKUP(Combined[[#This Row],[Store_ID]],Store[Store_ID],Store[Store_Type])</f>
        <v>Flagship</v>
      </c>
      <c r="AC305" s="43">
        <f>Combined[[#This Row],[Quantity]]*Combined[[#This Row],[Unit_Price]]</f>
        <v>1832.98</v>
      </c>
      <c r="AD305" s="43">
        <f>Combined[[#This Row],[Gross_Sales]]*Combined[[#This Row],[Discount]]</f>
        <v>549.89400000000001</v>
      </c>
      <c r="AE305" s="43">
        <f>Combined[[#This Row],[Quantity]]*Combined[[#This Row],[cost]]</f>
        <v>408.78</v>
      </c>
      <c r="AF305" s="43">
        <f>Combined[[#This Row],[Total_Amount]]-Combined[[#This Row],[Total_Cost]]</f>
        <v>874.30600000000004</v>
      </c>
      <c r="AG305" s="43" t="str">
        <f>IF(Combined[[#This Row],[Age]]&lt;=25,"18-25",IF(Combined[[#This Row],[Age]]&lt;=35,"26-35",IF(Combined[[#This Row],[Age]]&lt;=45,"36-45",IF(Combined[[#This Row],[Age]]&lt;=55,"46-55","56-64"))))</f>
        <v>36-45</v>
      </c>
      <c r="AH305" s="43">
        <f>IF(Combined[[#This Row],[Total_Amount]]=0,0,Combined[[#This Row],[Profit]]/Combined[[#This Row],[Total_Amount]])</f>
        <v>0.68140872864328661</v>
      </c>
    </row>
    <row r="306" spans="1:34">
      <c r="A306" s="43" t="s">
        <v>2130</v>
      </c>
      <c r="B306" s="46">
        <v>45615</v>
      </c>
      <c r="C306" s="43">
        <f t="shared" si="4"/>
        <v>2024</v>
      </c>
      <c r="D306" s="43" t="str">
        <f>TEXT(Combined[[#This Row],[Order_Date]],"MMM")</f>
        <v>Nov</v>
      </c>
      <c r="E306" s="43" t="s">
        <v>164</v>
      </c>
      <c r="F306" s="43" t="s">
        <v>1650</v>
      </c>
      <c r="G306" s="43" t="s">
        <v>1794</v>
      </c>
      <c r="H306" s="43">
        <v>3</v>
      </c>
      <c r="I306" s="43">
        <v>781.39</v>
      </c>
      <c r="J306" s="45">
        <v>0.12</v>
      </c>
      <c r="K306" s="43" t="s">
        <v>1824</v>
      </c>
      <c r="L306" s="43">
        <v>2062.8696</v>
      </c>
      <c r="M306" s="43" t="str">
        <f>VLOOKUP(Combined[[#This Row],[Customer_ID]],Customer[],2,FALSE)</f>
        <v>William Martin</v>
      </c>
      <c r="N306" s="43">
        <f>VLOOKUP(Combined[[#This Row],[Customer_ID]],Customer[],3,FALSE)</f>
        <v>19</v>
      </c>
      <c r="O306" s="43" t="str">
        <f>VLOOKUP(Combined[[#This Row],[Customer_ID]],Customer[],4,FALSE)</f>
        <v>Male</v>
      </c>
      <c r="P306" s="43" t="str">
        <f>VLOOKUP(Combined[[#This Row],[Customer_ID]],Customer[],5,FALSE)</f>
        <v>Ryanburgh</v>
      </c>
      <c r="Q306" s="43" t="str">
        <f>VLOOKUP(Combined[[#This Row],[Customer_ID]],Customer[],6,FALSE)</f>
        <v>Connecticut</v>
      </c>
      <c r="R306" s="43" t="str">
        <f>VLOOKUP(Combined[[#This Row],[Customer_ID]],Customer[],8,FALSE)</f>
        <v>Platinum</v>
      </c>
      <c r="S306" s="43" t="str">
        <f>VLOOKUP(Combined[[#This Row],[Product_ID]],Product[],2,FALSE)</f>
        <v>HDMI Cable – 2m</v>
      </c>
      <c r="T306" s="43" t="str">
        <f>VLOOKUP(Combined[[#This Row],[Product_ID]],Product[],3,FALSE)</f>
        <v>Electronics</v>
      </c>
      <c r="U306" s="43" t="str">
        <f>VLOOKUP(Combined[[#This Row],[Product_ID]],Product[],4,FALSE)</f>
        <v>Accessories</v>
      </c>
      <c r="V306" s="43" t="str">
        <f>VLOOKUP(Combined[[#This Row],[Product_ID]],Product[],5,FALSE)</f>
        <v>Bautista, Green and Hale</v>
      </c>
      <c r="W306" s="43">
        <f>VLOOKUP(Combined[[#This Row],[Product_ID]],Product[],6,FALSE)</f>
        <v>88.49</v>
      </c>
      <c r="X306" s="43">
        <f>VLOOKUP(Combined[[#This Row],[Product_ID]],Product[],7,FALSE)</f>
        <v>246</v>
      </c>
      <c r="Y306" s="43" t="str">
        <f>_xlfn.XLOOKUP(Combined[[#This Row],[Store_ID]],Store[Store_ID],Store[Store_Name])</f>
        <v>Thomas, Bridges and Harris</v>
      </c>
      <c r="Z306" s="43" t="str">
        <f>_xlfn.XLOOKUP(Combined[[#This Row],[Store_ID]],Store[Store_ID],Store[Region])</f>
        <v>North</v>
      </c>
      <c r="AA306" s="43" t="str">
        <f>_xlfn.XLOOKUP(Combined[[#This Row],[Store_ID]],Store[Store_ID],Store[City])</f>
        <v>Sabrinatown</v>
      </c>
      <c r="AB306" s="43" t="str">
        <f>_xlfn.XLOOKUP(Combined[[#This Row],[Store_ID]],Store[Store_ID],Store[Store_Type])</f>
        <v>Online</v>
      </c>
      <c r="AC306" s="43">
        <f>Combined[[#This Row],[Quantity]]*Combined[[#This Row],[Unit_Price]]</f>
        <v>2344.17</v>
      </c>
      <c r="AD306" s="43">
        <f>Combined[[#This Row],[Gross_Sales]]*Combined[[#This Row],[Discount]]</f>
        <v>281.30040000000002</v>
      </c>
      <c r="AE306" s="43">
        <f>Combined[[#This Row],[Quantity]]*Combined[[#This Row],[cost]]</f>
        <v>265.46999999999997</v>
      </c>
      <c r="AF306" s="43">
        <f>Combined[[#This Row],[Total_Amount]]-Combined[[#This Row],[Total_Cost]]</f>
        <v>1797.3996</v>
      </c>
      <c r="AG306" s="43" t="str">
        <f>IF(Combined[[#This Row],[Age]]&lt;=25,"18-25",IF(Combined[[#This Row],[Age]]&lt;=35,"26-35",IF(Combined[[#This Row],[Age]]&lt;=45,"36-45",IF(Combined[[#This Row],[Age]]&lt;=55,"46-55","56-64"))))</f>
        <v>18-25</v>
      </c>
      <c r="AH306" s="43">
        <f>IF(Combined[[#This Row],[Total_Amount]]=0,0,Combined[[#This Row],[Profit]]/Combined[[#This Row],[Total_Amount]])</f>
        <v>0.87131033391543511</v>
      </c>
    </row>
    <row r="307" spans="1:34">
      <c r="A307" s="43" t="s">
        <v>2131</v>
      </c>
      <c r="B307" s="46">
        <v>45431</v>
      </c>
      <c r="C307" s="43">
        <f t="shared" si="4"/>
        <v>2024</v>
      </c>
      <c r="D307" s="43" t="str">
        <f>TEXT(Combined[[#This Row],[Order_Date]],"MMM")</f>
        <v>May</v>
      </c>
      <c r="E307" s="43" t="s">
        <v>687</v>
      </c>
      <c r="F307" s="43" t="s">
        <v>1624</v>
      </c>
      <c r="G307" s="43" t="s">
        <v>1794</v>
      </c>
      <c r="H307" s="43">
        <v>4</v>
      </c>
      <c r="I307" s="43">
        <v>619.74</v>
      </c>
      <c r="J307" s="45">
        <v>0.13</v>
      </c>
      <c r="K307" s="43" t="s">
        <v>1829</v>
      </c>
      <c r="L307" s="43">
        <v>2156.6952000000001</v>
      </c>
      <c r="M307" s="43" t="str">
        <f>VLOOKUP(Combined[[#This Row],[Customer_ID]],Customer[],2,FALSE)</f>
        <v>Rodney Huffman</v>
      </c>
      <c r="N307" s="43">
        <f>VLOOKUP(Combined[[#This Row],[Customer_ID]],Customer[],3,FALSE)</f>
        <v>20</v>
      </c>
      <c r="O307" s="43" t="str">
        <f>VLOOKUP(Combined[[#This Row],[Customer_ID]],Customer[],4,FALSE)</f>
        <v>Female</v>
      </c>
      <c r="P307" s="43" t="str">
        <f>VLOOKUP(Combined[[#This Row],[Customer_ID]],Customer[],5,FALSE)</f>
        <v>Garzafort</v>
      </c>
      <c r="Q307" s="43" t="str">
        <f>VLOOKUP(Combined[[#This Row],[Customer_ID]],Customer[],6,FALSE)</f>
        <v>Delaware</v>
      </c>
      <c r="R307" s="43" t="str">
        <f>VLOOKUP(Combined[[#This Row],[Customer_ID]],Customer[],8,FALSE)</f>
        <v>Silver</v>
      </c>
      <c r="S307" s="43" t="str">
        <f>VLOOKUP(Combined[[#This Row],[Product_ID]],Product[],2,FALSE)</f>
        <v>Sports Water Hydration Pack</v>
      </c>
      <c r="T307" s="43" t="str">
        <f>VLOOKUP(Combined[[#This Row],[Product_ID]],Product[],3,FALSE)</f>
        <v>Sports</v>
      </c>
      <c r="U307" s="43" t="str">
        <f>VLOOKUP(Combined[[#This Row],[Product_ID]],Product[],4,FALSE)</f>
        <v>Outdoor</v>
      </c>
      <c r="V307" s="43" t="str">
        <f>VLOOKUP(Combined[[#This Row],[Product_ID]],Product[],5,FALSE)</f>
        <v>Sims-Smith</v>
      </c>
      <c r="W307" s="43">
        <f>VLOOKUP(Combined[[#This Row],[Product_ID]],Product[],6,FALSE)</f>
        <v>135.61000000000001</v>
      </c>
      <c r="X307" s="43">
        <f>VLOOKUP(Combined[[#This Row],[Product_ID]],Product[],7,FALSE)</f>
        <v>394</v>
      </c>
      <c r="Y307" s="43" t="str">
        <f>_xlfn.XLOOKUP(Combined[[#This Row],[Store_ID]],Store[Store_ID],Store[Store_Name])</f>
        <v>Thomas, Bridges and Harris</v>
      </c>
      <c r="Z307" s="43" t="str">
        <f>_xlfn.XLOOKUP(Combined[[#This Row],[Store_ID]],Store[Store_ID],Store[Region])</f>
        <v>North</v>
      </c>
      <c r="AA307" s="43" t="str">
        <f>_xlfn.XLOOKUP(Combined[[#This Row],[Store_ID]],Store[Store_ID],Store[City])</f>
        <v>Sabrinatown</v>
      </c>
      <c r="AB307" s="43" t="str">
        <f>_xlfn.XLOOKUP(Combined[[#This Row],[Store_ID]],Store[Store_ID],Store[Store_Type])</f>
        <v>Online</v>
      </c>
      <c r="AC307" s="43">
        <f>Combined[[#This Row],[Quantity]]*Combined[[#This Row],[Unit_Price]]</f>
        <v>2478.96</v>
      </c>
      <c r="AD307" s="43">
        <f>Combined[[#This Row],[Gross_Sales]]*Combined[[#This Row],[Discount]]</f>
        <v>322.26480000000004</v>
      </c>
      <c r="AE307" s="43">
        <f>Combined[[#This Row],[Quantity]]*Combined[[#This Row],[cost]]</f>
        <v>542.44000000000005</v>
      </c>
      <c r="AF307" s="43">
        <f>Combined[[#This Row],[Total_Amount]]-Combined[[#This Row],[Total_Cost]]</f>
        <v>1614.2552000000001</v>
      </c>
      <c r="AG307" s="43" t="str">
        <f>IF(Combined[[#This Row],[Age]]&lt;=25,"18-25",IF(Combined[[#This Row],[Age]]&lt;=35,"26-35",IF(Combined[[#This Row],[Age]]&lt;=45,"36-45",IF(Combined[[#This Row],[Age]]&lt;=55,"46-55","56-64"))))</f>
        <v>18-25</v>
      </c>
      <c r="AH307" s="43">
        <f>IF(Combined[[#This Row],[Total_Amount]]=0,0,Combined[[#This Row],[Profit]]/Combined[[#This Row],[Total_Amount]])</f>
        <v>0.74848555326686872</v>
      </c>
    </row>
    <row r="308" spans="1:34">
      <c r="A308" s="43" t="s">
        <v>2132</v>
      </c>
      <c r="B308" s="46">
        <v>45679</v>
      </c>
      <c r="C308" s="43">
        <f t="shared" si="4"/>
        <v>2025</v>
      </c>
      <c r="D308" s="43" t="str">
        <f>TEXT(Combined[[#This Row],[Order_Date]],"MMM")</f>
        <v>Jan</v>
      </c>
      <c r="E308" s="43" t="s">
        <v>1481</v>
      </c>
      <c r="F308" s="43" t="s">
        <v>1672</v>
      </c>
      <c r="G308" s="43" t="s">
        <v>1799</v>
      </c>
      <c r="H308" s="43">
        <v>2</v>
      </c>
      <c r="I308" s="43">
        <v>837.76</v>
      </c>
      <c r="J308" s="45">
        <v>0.03</v>
      </c>
      <c r="K308" s="43" t="s">
        <v>1829</v>
      </c>
      <c r="L308" s="43">
        <v>1625.2544</v>
      </c>
      <c r="M308" s="43" t="str">
        <f>VLOOKUP(Combined[[#This Row],[Customer_ID]],Customer[],2,FALSE)</f>
        <v>Bryan Tran</v>
      </c>
      <c r="N308" s="43">
        <f>VLOOKUP(Combined[[#This Row],[Customer_ID]],Customer[],3,FALSE)</f>
        <v>21</v>
      </c>
      <c r="O308" s="43" t="str">
        <f>VLOOKUP(Combined[[#This Row],[Customer_ID]],Customer[],4,FALSE)</f>
        <v>Male</v>
      </c>
      <c r="P308" s="43" t="str">
        <f>VLOOKUP(Combined[[#This Row],[Customer_ID]],Customer[],5,FALSE)</f>
        <v>Kelseybury</v>
      </c>
      <c r="Q308" s="43" t="str">
        <f>VLOOKUP(Combined[[#This Row],[Customer_ID]],Customer[],6,FALSE)</f>
        <v>Georgia</v>
      </c>
      <c r="R308" s="43" t="str">
        <f>VLOOKUP(Combined[[#This Row],[Customer_ID]],Customer[],8,FALSE)</f>
        <v>Gold</v>
      </c>
      <c r="S308" s="43" t="str">
        <f>VLOOKUP(Combined[[#This Row],[Product_ID]],Product[],2,FALSE)</f>
        <v>Laptop Cooling Pad</v>
      </c>
      <c r="T308" s="43" t="str">
        <f>VLOOKUP(Combined[[#This Row],[Product_ID]],Product[],3,FALSE)</f>
        <v>Electronics</v>
      </c>
      <c r="U308" s="43" t="str">
        <f>VLOOKUP(Combined[[#This Row],[Product_ID]],Product[],4,FALSE)</f>
        <v>Computer</v>
      </c>
      <c r="V308" s="43" t="str">
        <f>VLOOKUP(Combined[[#This Row],[Product_ID]],Product[],5,FALSE)</f>
        <v>Murray, Gould and Ware</v>
      </c>
      <c r="W308" s="43">
        <f>VLOOKUP(Combined[[#This Row],[Product_ID]],Product[],6,FALSE)</f>
        <v>86.42</v>
      </c>
      <c r="X308" s="43">
        <f>VLOOKUP(Combined[[#This Row],[Product_ID]],Product[],7,FALSE)</f>
        <v>222</v>
      </c>
      <c r="Y308" s="43" t="str">
        <f>_xlfn.XLOOKUP(Combined[[#This Row],[Store_ID]],Store[Store_ID],Store[Store_Name])</f>
        <v>Mcdonald Inc</v>
      </c>
      <c r="Z308" s="43" t="str">
        <f>_xlfn.XLOOKUP(Combined[[#This Row],[Store_ID]],Store[Store_ID],Store[Region])</f>
        <v>South</v>
      </c>
      <c r="AA308" s="43" t="str">
        <f>_xlfn.XLOOKUP(Combined[[#This Row],[Store_ID]],Store[Store_ID],Store[City])</f>
        <v>Christopherland</v>
      </c>
      <c r="AB308" s="43" t="str">
        <f>_xlfn.XLOOKUP(Combined[[#This Row],[Store_ID]],Store[Store_ID],Store[Store_Type])</f>
        <v>Outlet</v>
      </c>
      <c r="AC308" s="43">
        <f>Combined[[#This Row],[Quantity]]*Combined[[#This Row],[Unit_Price]]</f>
        <v>1675.52</v>
      </c>
      <c r="AD308" s="43">
        <f>Combined[[#This Row],[Gross_Sales]]*Combined[[#This Row],[Discount]]</f>
        <v>50.265599999999999</v>
      </c>
      <c r="AE308" s="43">
        <f>Combined[[#This Row],[Quantity]]*Combined[[#This Row],[cost]]</f>
        <v>172.84</v>
      </c>
      <c r="AF308" s="43">
        <f>Combined[[#This Row],[Total_Amount]]-Combined[[#This Row],[Total_Cost]]</f>
        <v>1452.4144000000001</v>
      </c>
      <c r="AG308" s="43" t="str">
        <f>IF(Combined[[#This Row],[Age]]&lt;=25,"18-25",IF(Combined[[#This Row],[Age]]&lt;=35,"26-35",IF(Combined[[#This Row],[Age]]&lt;=45,"36-45",IF(Combined[[#This Row],[Age]]&lt;=55,"46-55","56-64"))))</f>
        <v>18-25</v>
      </c>
      <c r="AH308" s="43">
        <f>IF(Combined[[#This Row],[Total_Amount]]=0,0,Combined[[#This Row],[Profit]]/Combined[[#This Row],[Total_Amount]])</f>
        <v>0.89365357201924822</v>
      </c>
    </row>
    <row r="309" spans="1:34">
      <c r="A309" s="43" t="s">
        <v>2133</v>
      </c>
      <c r="B309" s="46">
        <v>45842</v>
      </c>
      <c r="C309" s="43">
        <f t="shared" si="4"/>
        <v>2025</v>
      </c>
      <c r="D309" s="43" t="str">
        <f>TEXT(Combined[[#This Row],[Order_Date]],"MMM")</f>
        <v>Jul</v>
      </c>
      <c r="E309" s="43" t="s">
        <v>1395</v>
      </c>
      <c r="F309" s="43" t="s">
        <v>1728</v>
      </c>
      <c r="G309" s="43" t="s">
        <v>1757</v>
      </c>
      <c r="H309" s="43">
        <v>3</v>
      </c>
      <c r="I309" s="43">
        <v>135.94</v>
      </c>
      <c r="J309" s="45">
        <v>0.2</v>
      </c>
      <c r="K309" s="43" t="s">
        <v>1824</v>
      </c>
      <c r="L309" s="43">
        <v>326.25599999999997</v>
      </c>
      <c r="M309" s="43" t="str">
        <f>VLOOKUP(Combined[[#This Row],[Customer_ID]],Customer[],2,FALSE)</f>
        <v>Ashley Roberts</v>
      </c>
      <c r="N309" s="43">
        <f>VLOOKUP(Combined[[#This Row],[Customer_ID]],Customer[],3,FALSE)</f>
        <v>46</v>
      </c>
      <c r="O309" s="43" t="str">
        <f>VLOOKUP(Combined[[#This Row],[Customer_ID]],Customer[],4,FALSE)</f>
        <v>Male</v>
      </c>
      <c r="P309" s="43" t="str">
        <f>VLOOKUP(Combined[[#This Row],[Customer_ID]],Customer[],5,FALSE)</f>
        <v>Josephmouth</v>
      </c>
      <c r="Q309" s="43" t="str">
        <f>VLOOKUP(Combined[[#This Row],[Customer_ID]],Customer[],6,FALSE)</f>
        <v>New Mexico</v>
      </c>
      <c r="R309" s="43" t="str">
        <f>VLOOKUP(Combined[[#This Row],[Customer_ID]],Customer[],8,FALSE)</f>
        <v>Gold</v>
      </c>
      <c r="S309" s="43" t="str">
        <f>VLOOKUP(Combined[[#This Row],[Product_ID]],Product[],2,FALSE)</f>
        <v>Gaming Mouse Pad XL</v>
      </c>
      <c r="T309" s="43" t="str">
        <f>VLOOKUP(Combined[[#This Row],[Product_ID]],Product[],3,FALSE)</f>
        <v>Electronics</v>
      </c>
      <c r="U309" s="43" t="str">
        <f>VLOOKUP(Combined[[#This Row],[Product_ID]],Product[],4,FALSE)</f>
        <v>Accessories</v>
      </c>
      <c r="V309" s="43" t="str">
        <f>VLOOKUP(Combined[[#This Row],[Product_ID]],Product[],5,FALSE)</f>
        <v>Sharp, Taylor and Rodriguez</v>
      </c>
      <c r="W309" s="43">
        <f>VLOOKUP(Combined[[#This Row],[Product_ID]],Product[],6,FALSE)</f>
        <v>340.14</v>
      </c>
      <c r="X309" s="43">
        <f>VLOOKUP(Combined[[#This Row],[Product_ID]],Product[],7,FALSE)</f>
        <v>361</v>
      </c>
      <c r="Y309" s="43" t="str">
        <f>_xlfn.XLOOKUP(Combined[[#This Row],[Store_ID]],Store[Store_ID],Store[Store_Name])</f>
        <v>Martinez, Adkins and Johnson</v>
      </c>
      <c r="Z309" s="43" t="str">
        <f>_xlfn.XLOOKUP(Combined[[#This Row],[Store_ID]],Store[Store_ID],Store[Region])</f>
        <v>North</v>
      </c>
      <c r="AA309" s="43" t="str">
        <f>_xlfn.XLOOKUP(Combined[[#This Row],[Store_ID]],Store[Store_ID],Store[City])</f>
        <v>Danielmouth</v>
      </c>
      <c r="AB309" s="43" t="str">
        <f>_xlfn.XLOOKUP(Combined[[#This Row],[Store_ID]],Store[Store_ID],Store[Store_Type])</f>
        <v>Flagship</v>
      </c>
      <c r="AC309" s="43">
        <f>Combined[[#This Row],[Quantity]]*Combined[[#This Row],[Unit_Price]]</f>
        <v>407.82</v>
      </c>
      <c r="AD309" s="43">
        <f>Combined[[#This Row],[Gross_Sales]]*Combined[[#This Row],[Discount]]</f>
        <v>81.564000000000007</v>
      </c>
      <c r="AE309" s="43">
        <f>Combined[[#This Row],[Quantity]]*Combined[[#This Row],[cost]]</f>
        <v>1020.42</v>
      </c>
      <c r="AF309" s="43">
        <f>Combined[[#This Row],[Total_Amount]]-Combined[[#This Row],[Total_Cost]]</f>
        <v>-694.16399999999999</v>
      </c>
      <c r="AG309" s="43" t="str">
        <f>IF(Combined[[#This Row],[Age]]&lt;=25,"18-25",IF(Combined[[#This Row],[Age]]&lt;=35,"26-35",IF(Combined[[#This Row],[Age]]&lt;=45,"36-45",IF(Combined[[#This Row],[Age]]&lt;=55,"46-55","56-64"))))</f>
        <v>46-55</v>
      </c>
      <c r="AH309" s="43">
        <f>IF(Combined[[#This Row],[Total_Amount]]=0,0,Combined[[#This Row],[Profit]]/Combined[[#This Row],[Total_Amount]])</f>
        <v>-2.1276666176254233</v>
      </c>
    </row>
    <row r="310" spans="1:34">
      <c r="A310" s="43" t="s">
        <v>2134</v>
      </c>
      <c r="B310" s="46">
        <v>45796</v>
      </c>
      <c r="C310" s="43">
        <f t="shared" si="4"/>
        <v>2025</v>
      </c>
      <c r="D310" s="43" t="str">
        <f>TEXT(Combined[[#This Row],[Order_Date]],"MMM")</f>
        <v>May</v>
      </c>
      <c r="E310" s="43" t="s">
        <v>1475</v>
      </c>
      <c r="F310" s="43" t="s">
        <v>1696</v>
      </c>
      <c r="G310" s="43" t="s">
        <v>1757</v>
      </c>
      <c r="H310" s="43">
        <v>4</v>
      </c>
      <c r="I310" s="43">
        <v>396.53</v>
      </c>
      <c r="J310" s="45">
        <v>7.0000000000000007E-2</v>
      </c>
      <c r="K310" s="43" t="s">
        <v>1826</v>
      </c>
      <c r="L310" s="43">
        <v>1475.0916</v>
      </c>
      <c r="M310" s="43" t="str">
        <f>VLOOKUP(Combined[[#This Row],[Customer_ID]],Customer[],2,FALSE)</f>
        <v>Dylan Gutierrez</v>
      </c>
      <c r="N310" s="43">
        <f>VLOOKUP(Combined[[#This Row],[Customer_ID]],Customer[],3,FALSE)</f>
        <v>40</v>
      </c>
      <c r="O310" s="43" t="str">
        <f>VLOOKUP(Combined[[#This Row],[Customer_ID]],Customer[],4,FALSE)</f>
        <v>Male</v>
      </c>
      <c r="P310" s="43" t="str">
        <f>VLOOKUP(Combined[[#This Row],[Customer_ID]],Customer[],5,FALSE)</f>
        <v>New Jamesview</v>
      </c>
      <c r="Q310" s="43" t="str">
        <f>VLOOKUP(Combined[[#This Row],[Customer_ID]],Customer[],6,FALSE)</f>
        <v>West Virginia</v>
      </c>
      <c r="R310" s="43" t="str">
        <f>VLOOKUP(Combined[[#This Row],[Customer_ID]],Customer[],8,FALSE)</f>
        <v>Bronze</v>
      </c>
      <c r="S310" s="43" t="str">
        <f>VLOOKUP(Combined[[#This Row],[Product_ID]],Product[],2,FALSE)</f>
        <v>Bluetooth Car Audio System</v>
      </c>
      <c r="T310" s="43" t="str">
        <f>VLOOKUP(Combined[[#This Row],[Product_ID]],Product[],3,FALSE)</f>
        <v>Electronics</v>
      </c>
      <c r="U310" s="43" t="str">
        <f>VLOOKUP(Combined[[#This Row],[Product_ID]],Product[],4,FALSE)</f>
        <v>Audio</v>
      </c>
      <c r="V310" s="43" t="str">
        <f>VLOOKUP(Combined[[#This Row],[Product_ID]],Product[],5,FALSE)</f>
        <v>Bruce-Bowen</v>
      </c>
      <c r="W310" s="43">
        <f>VLOOKUP(Combined[[#This Row],[Product_ID]],Product[],6,FALSE)</f>
        <v>403.71</v>
      </c>
      <c r="X310" s="43">
        <f>VLOOKUP(Combined[[#This Row],[Product_ID]],Product[],7,FALSE)</f>
        <v>159</v>
      </c>
      <c r="Y310" s="43" t="str">
        <f>_xlfn.XLOOKUP(Combined[[#This Row],[Store_ID]],Store[Store_ID],Store[Store_Name])</f>
        <v>Martinez, Adkins and Johnson</v>
      </c>
      <c r="Z310" s="43" t="str">
        <f>_xlfn.XLOOKUP(Combined[[#This Row],[Store_ID]],Store[Store_ID],Store[Region])</f>
        <v>North</v>
      </c>
      <c r="AA310" s="43" t="str">
        <f>_xlfn.XLOOKUP(Combined[[#This Row],[Store_ID]],Store[Store_ID],Store[City])</f>
        <v>Danielmouth</v>
      </c>
      <c r="AB310" s="43" t="str">
        <f>_xlfn.XLOOKUP(Combined[[#This Row],[Store_ID]],Store[Store_ID],Store[Store_Type])</f>
        <v>Flagship</v>
      </c>
      <c r="AC310" s="43">
        <f>Combined[[#This Row],[Quantity]]*Combined[[#This Row],[Unit_Price]]</f>
        <v>1586.12</v>
      </c>
      <c r="AD310" s="43">
        <f>Combined[[#This Row],[Gross_Sales]]*Combined[[#This Row],[Discount]]</f>
        <v>111.0284</v>
      </c>
      <c r="AE310" s="43">
        <f>Combined[[#This Row],[Quantity]]*Combined[[#This Row],[cost]]</f>
        <v>1614.84</v>
      </c>
      <c r="AF310" s="43">
        <f>Combined[[#This Row],[Total_Amount]]-Combined[[#This Row],[Total_Cost]]</f>
        <v>-139.74839999999995</v>
      </c>
      <c r="AG310" s="43" t="str">
        <f>IF(Combined[[#This Row],[Age]]&lt;=25,"18-25",IF(Combined[[#This Row],[Age]]&lt;=35,"26-35",IF(Combined[[#This Row],[Age]]&lt;=45,"36-45",IF(Combined[[#This Row],[Age]]&lt;=55,"46-55","56-64"))))</f>
        <v>36-45</v>
      </c>
      <c r="AH310" s="43">
        <f>IF(Combined[[#This Row],[Total_Amount]]=0,0,Combined[[#This Row],[Profit]]/Combined[[#This Row],[Total_Amount]])</f>
        <v>-9.4738794526387338E-2</v>
      </c>
    </row>
    <row r="311" spans="1:34">
      <c r="A311" s="43" t="s">
        <v>2135</v>
      </c>
      <c r="B311" s="46">
        <v>45264</v>
      </c>
      <c r="C311" s="43">
        <f t="shared" si="4"/>
        <v>2023</v>
      </c>
      <c r="D311" s="43" t="str">
        <f>TEXT(Combined[[#This Row],[Order_Date]],"MMM")</f>
        <v>Dec</v>
      </c>
      <c r="E311" s="43" t="s">
        <v>713</v>
      </c>
      <c r="F311" s="43" t="s">
        <v>1606</v>
      </c>
      <c r="G311" s="43" t="s">
        <v>1799</v>
      </c>
      <c r="H311" s="43">
        <v>2</v>
      </c>
      <c r="I311" s="43">
        <v>722.45</v>
      </c>
      <c r="J311" s="45">
        <v>0.22</v>
      </c>
      <c r="K311" s="43" t="s">
        <v>1826</v>
      </c>
      <c r="L311" s="43">
        <v>1127.0219999999999</v>
      </c>
      <c r="M311" s="43" t="str">
        <f>VLOOKUP(Combined[[#This Row],[Customer_ID]],Customer[],2,FALSE)</f>
        <v>George Davis</v>
      </c>
      <c r="N311" s="43">
        <f>VLOOKUP(Combined[[#This Row],[Customer_ID]],Customer[],3,FALSE)</f>
        <v>50</v>
      </c>
      <c r="O311" s="43" t="str">
        <f>VLOOKUP(Combined[[#This Row],[Customer_ID]],Customer[],4,FALSE)</f>
        <v>Female</v>
      </c>
      <c r="P311" s="43" t="str">
        <f>VLOOKUP(Combined[[#This Row],[Customer_ID]],Customer[],5,FALSE)</f>
        <v xml:space="preserve">    lake lisa</v>
      </c>
      <c r="Q311" s="43" t="str">
        <f>VLOOKUP(Combined[[#This Row],[Customer_ID]],Customer[],6,FALSE)</f>
        <v>Massachusetts</v>
      </c>
      <c r="R311" s="43" t="str">
        <f>VLOOKUP(Combined[[#This Row],[Customer_ID]],Customer[],8,FALSE)</f>
        <v>Bronze</v>
      </c>
      <c r="S311" s="43" t="str">
        <f>VLOOKUP(Combined[[#This Row],[Product_ID]],Product[],2,FALSE)</f>
        <v>Fabric Sofa Throw Blanket</v>
      </c>
      <c r="T311" s="43" t="str">
        <f>VLOOKUP(Combined[[#This Row],[Product_ID]],Product[],3,FALSE)</f>
        <v>Home</v>
      </c>
      <c r="U311" s="43" t="str">
        <f>VLOOKUP(Combined[[#This Row],[Product_ID]],Product[],4,FALSE)</f>
        <v>Decor</v>
      </c>
      <c r="V311" s="43" t="str">
        <f>VLOOKUP(Combined[[#This Row],[Product_ID]],Product[],5,FALSE)</f>
        <v>Hoffman Group</v>
      </c>
      <c r="W311" s="43">
        <f>VLOOKUP(Combined[[#This Row],[Product_ID]],Product[],6,FALSE)</f>
        <v>218.48</v>
      </c>
      <c r="X311" s="43">
        <f>VLOOKUP(Combined[[#This Row],[Product_ID]],Product[],7,FALSE)</f>
        <v>276</v>
      </c>
      <c r="Y311" s="43" t="str">
        <f>_xlfn.XLOOKUP(Combined[[#This Row],[Store_ID]],Store[Store_ID],Store[Store_Name])</f>
        <v>Mcdonald Inc</v>
      </c>
      <c r="Z311" s="43" t="str">
        <f>_xlfn.XLOOKUP(Combined[[#This Row],[Store_ID]],Store[Store_ID],Store[Region])</f>
        <v>South</v>
      </c>
      <c r="AA311" s="43" t="str">
        <f>_xlfn.XLOOKUP(Combined[[#This Row],[Store_ID]],Store[Store_ID],Store[City])</f>
        <v>Christopherland</v>
      </c>
      <c r="AB311" s="43" t="str">
        <f>_xlfn.XLOOKUP(Combined[[#This Row],[Store_ID]],Store[Store_ID],Store[Store_Type])</f>
        <v>Outlet</v>
      </c>
      <c r="AC311" s="43">
        <f>Combined[[#This Row],[Quantity]]*Combined[[#This Row],[Unit_Price]]</f>
        <v>1444.9</v>
      </c>
      <c r="AD311" s="43">
        <f>Combined[[#This Row],[Gross_Sales]]*Combined[[#This Row],[Discount]]</f>
        <v>317.87800000000004</v>
      </c>
      <c r="AE311" s="43">
        <f>Combined[[#This Row],[Quantity]]*Combined[[#This Row],[cost]]</f>
        <v>436.96</v>
      </c>
      <c r="AF311" s="43">
        <f>Combined[[#This Row],[Total_Amount]]-Combined[[#This Row],[Total_Cost]]</f>
        <v>690.0619999999999</v>
      </c>
      <c r="AG311" s="43" t="str">
        <f>IF(Combined[[#This Row],[Age]]&lt;=25,"18-25",IF(Combined[[#This Row],[Age]]&lt;=35,"26-35",IF(Combined[[#This Row],[Age]]&lt;=45,"36-45",IF(Combined[[#This Row],[Age]]&lt;=55,"46-55","56-64"))))</f>
        <v>46-55</v>
      </c>
      <c r="AH311" s="43">
        <f>IF(Combined[[#This Row],[Total_Amount]]=0,0,Combined[[#This Row],[Profit]]/Combined[[#This Row],[Total_Amount]])</f>
        <v>0.61228795888633936</v>
      </c>
    </row>
    <row r="312" spans="1:34">
      <c r="A312" s="43" t="s">
        <v>2136</v>
      </c>
      <c r="B312" s="46">
        <v>45504</v>
      </c>
      <c r="C312" s="43">
        <f t="shared" si="4"/>
        <v>2024</v>
      </c>
      <c r="D312" s="43" t="str">
        <f>TEXT(Combined[[#This Row],[Order_Date]],"MMM")</f>
        <v>Jul</v>
      </c>
      <c r="E312" s="43" t="s">
        <v>181</v>
      </c>
      <c r="F312" s="43" t="s">
        <v>1676</v>
      </c>
      <c r="G312" s="43" t="s">
        <v>1761</v>
      </c>
      <c r="H312" s="43">
        <v>2</v>
      </c>
      <c r="I312" s="43">
        <v>138.41</v>
      </c>
      <c r="J312" s="45">
        <v>0.02</v>
      </c>
      <c r="K312" s="43" t="s">
        <v>1824</v>
      </c>
      <c r="L312" s="43">
        <v>271.28359999999998</v>
      </c>
      <c r="M312" s="43" t="str">
        <f>VLOOKUP(Combined[[#This Row],[Customer_ID]],Customer[],2,FALSE)</f>
        <v>Gina Knight</v>
      </c>
      <c r="N312" s="43">
        <f>VLOOKUP(Combined[[#This Row],[Customer_ID]],Customer[],3,FALSE)</f>
        <v>54</v>
      </c>
      <c r="O312" s="43" t="str">
        <f>VLOOKUP(Combined[[#This Row],[Customer_ID]],Customer[],4,FALSE)</f>
        <v>Female</v>
      </c>
      <c r="P312" s="43" t="str">
        <f>VLOOKUP(Combined[[#This Row],[Customer_ID]],Customer[],5,FALSE)</f>
        <v>Lake Roberthaven</v>
      </c>
      <c r="Q312" s="43" t="str">
        <f>VLOOKUP(Combined[[#This Row],[Customer_ID]],Customer[],6,FALSE)</f>
        <v>Nevada</v>
      </c>
      <c r="R312" s="43" t="str">
        <f>VLOOKUP(Combined[[#This Row],[Customer_ID]],Customer[],8,FALSE)</f>
        <v>Silver</v>
      </c>
      <c r="S312" s="43" t="str">
        <f>VLOOKUP(Combined[[#This Row],[Product_ID]],Product[],2,FALSE)</f>
        <v>Matte Lipstick Set</v>
      </c>
      <c r="T312" s="43" t="str">
        <f>VLOOKUP(Combined[[#This Row],[Product_ID]],Product[],3,FALSE)</f>
        <v>Beauty</v>
      </c>
      <c r="U312" s="43" t="str">
        <f>VLOOKUP(Combined[[#This Row],[Product_ID]],Product[],4,FALSE)</f>
        <v>Makeup</v>
      </c>
      <c r="V312" s="43" t="str">
        <f>VLOOKUP(Combined[[#This Row],[Product_ID]],Product[],5,FALSE)</f>
        <v>Zhang Inc</v>
      </c>
      <c r="W312" s="43">
        <f>VLOOKUP(Combined[[#This Row],[Product_ID]],Product[],6,FALSE)</f>
        <v>299.11</v>
      </c>
      <c r="X312" s="43">
        <f>VLOOKUP(Combined[[#This Row],[Product_ID]],Product[],7,FALSE)</f>
        <v>118</v>
      </c>
      <c r="Y312" s="43" t="str">
        <f>_xlfn.XLOOKUP(Combined[[#This Row],[Store_ID]],Store[Store_ID],Store[Store_Name])</f>
        <v>Black-Horn</v>
      </c>
      <c r="Z312" s="43" t="str">
        <f>_xlfn.XLOOKUP(Combined[[#This Row],[Store_ID]],Store[Store_ID],Store[Region])</f>
        <v>South</v>
      </c>
      <c r="AA312" s="43" t="str">
        <f>_xlfn.XLOOKUP(Combined[[#This Row],[Store_ID]],Store[Store_ID],Store[City])</f>
        <v>North Nancyview</v>
      </c>
      <c r="AB312" s="43" t="str">
        <f>_xlfn.XLOOKUP(Combined[[#This Row],[Store_ID]],Store[Store_ID],Store[Store_Type])</f>
        <v>Outlet</v>
      </c>
      <c r="AC312" s="43">
        <f>Combined[[#This Row],[Quantity]]*Combined[[#This Row],[Unit_Price]]</f>
        <v>276.82</v>
      </c>
      <c r="AD312" s="43">
        <f>Combined[[#This Row],[Gross_Sales]]*Combined[[#This Row],[Discount]]</f>
        <v>5.5363999999999995</v>
      </c>
      <c r="AE312" s="43">
        <f>Combined[[#This Row],[Quantity]]*Combined[[#This Row],[cost]]</f>
        <v>598.22</v>
      </c>
      <c r="AF312" s="43">
        <f>Combined[[#This Row],[Total_Amount]]-Combined[[#This Row],[Total_Cost]]</f>
        <v>-326.93640000000005</v>
      </c>
      <c r="AG312" s="43" t="str">
        <f>IF(Combined[[#This Row],[Age]]&lt;=25,"18-25",IF(Combined[[#This Row],[Age]]&lt;=35,"26-35",IF(Combined[[#This Row],[Age]]&lt;=45,"36-45",IF(Combined[[#This Row],[Age]]&lt;=55,"46-55","56-64"))))</f>
        <v>46-55</v>
      </c>
      <c r="AH312" s="43">
        <f>IF(Combined[[#This Row],[Total_Amount]]=0,0,Combined[[#This Row],[Profit]]/Combined[[#This Row],[Total_Amount]])</f>
        <v>-1.2051462012447494</v>
      </c>
    </row>
    <row r="313" spans="1:34">
      <c r="A313" s="43" t="s">
        <v>2137</v>
      </c>
      <c r="B313" s="46">
        <v>45679</v>
      </c>
      <c r="C313" s="43">
        <f t="shared" si="4"/>
        <v>2025</v>
      </c>
      <c r="D313" s="43" t="str">
        <f>TEXT(Combined[[#This Row],[Order_Date]],"MMM")</f>
        <v>Jan</v>
      </c>
      <c r="E313" s="43" t="s">
        <v>435</v>
      </c>
      <c r="F313" s="43" t="s">
        <v>1708</v>
      </c>
      <c r="G313" s="43" t="s">
        <v>1761</v>
      </c>
      <c r="H313" s="43">
        <v>4</v>
      </c>
      <c r="I313" s="43">
        <v>741.51</v>
      </c>
      <c r="J313" s="45">
        <v>0.09</v>
      </c>
      <c r="K313" s="43" t="s">
        <v>1829</v>
      </c>
      <c r="L313" s="43">
        <v>2699.0963999999999</v>
      </c>
      <c r="M313" s="43" t="str">
        <f>VLOOKUP(Combined[[#This Row],[Customer_ID]],Customer[],2,FALSE)</f>
        <v>James Wolfe</v>
      </c>
      <c r="N313" s="43">
        <f>VLOOKUP(Combined[[#This Row],[Customer_ID]],Customer[],3,FALSE)</f>
        <v>62</v>
      </c>
      <c r="O313" s="43" t="str">
        <f>VLOOKUP(Combined[[#This Row],[Customer_ID]],Customer[],4,FALSE)</f>
        <v>Female</v>
      </c>
      <c r="P313" s="43" t="str">
        <f>VLOOKUP(Combined[[#This Row],[Customer_ID]],Customer[],5,FALSE)</f>
        <v>Benjaminton</v>
      </c>
      <c r="Q313" s="43" t="str">
        <f>VLOOKUP(Combined[[#This Row],[Customer_ID]],Customer[],6,FALSE)</f>
        <v>Arizona</v>
      </c>
      <c r="R313" s="43" t="str">
        <f>VLOOKUP(Combined[[#This Row],[Customer_ID]],Customer[],8,FALSE)</f>
        <v>Gold</v>
      </c>
      <c r="S313" s="43" t="str">
        <f>VLOOKUP(Combined[[#This Row],[Product_ID]],Product[],2,FALSE)</f>
        <v>Wall-Mounted Spice Rack</v>
      </c>
      <c r="T313" s="43" t="str">
        <f>VLOOKUP(Combined[[#This Row],[Product_ID]],Product[],3,FALSE)</f>
        <v>Home</v>
      </c>
      <c r="U313" s="43" t="str">
        <f>VLOOKUP(Combined[[#This Row],[Product_ID]],Product[],4,FALSE)</f>
        <v>Kitchen</v>
      </c>
      <c r="V313" s="43" t="str">
        <f>VLOOKUP(Combined[[#This Row],[Product_ID]],Product[],5,FALSE)</f>
        <v>Allison Ltd</v>
      </c>
      <c r="W313" s="43">
        <f>VLOOKUP(Combined[[#This Row],[Product_ID]],Product[],6,FALSE)</f>
        <v>143.43</v>
      </c>
      <c r="X313" s="43">
        <f>VLOOKUP(Combined[[#This Row],[Product_ID]],Product[],7,FALSE)</f>
        <v>58</v>
      </c>
      <c r="Y313" s="43" t="str">
        <f>_xlfn.XLOOKUP(Combined[[#This Row],[Store_ID]],Store[Store_ID],Store[Store_Name])</f>
        <v>Black-Horn</v>
      </c>
      <c r="Z313" s="43" t="str">
        <f>_xlfn.XLOOKUP(Combined[[#This Row],[Store_ID]],Store[Store_ID],Store[Region])</f>
        <v>South</v>
      </c>
      <c r="AA313" s="43" t="str">
        <f>_xlfn.XLOOKUP(Combined[[#This Row],[Store_ID]],Store[Store_ID],Store[City])</f>
        <v>North Nancyview</v>
      </c>
      <c r="AB313" s="43" t="str">
        <f>_xlfn.XLOOKUP(Combined[[#This Row],[Store_ID]],Store[Store_ID],Store[Store_Type])</f>
        <v>Outlet</v>
      </c>
      <c r="AC313" s="43">
        <f>Combined[[#This Row],[Quantity]]*Combined[[#This Row],[Unit_Price]]</f>
        <v>2966.04</v>
      </c>
      <c r="AD313" s="43">
        <f>Combined[[#This Row],[Gross_Sales]]*Combined[[#This Row],[Discount]]</f>
        <v>266.9436</v>
      </c>
      <c r="AE313" s="43">
        <f>Combined[[#This Row],[Quantity]]*Combined[[#This Row],[cost]]</f>
        <v>573.72</v>
      </c>
      <c r="AF313" s="43">
        <f>Combined[[#This Row],[Total_Amount]]-Combined[[#This Row],[Total_Cost]]</f>
        <v>2125.3764000000001</v>
      </c>
      <c r="AG313" s="43" t="str">
        <f>IF(Combined[[#This Row],[Age]]&lt;=25,"18-25",IF(Combined[[#This Row],[Age]]&lt;=35,"26-35",IF(Combined[[#This Row],[Age]]&lt;=45,"36-45",IF(Combined[[#This Row],[Age]]&lt;=55,"46-55","56-64"))))</f>
        <v>56-64</v>
      </c>
      <c r="AH313" s="43">
        <f>IF(Combined[[#This Row],[Total_Amount]]=0,0,Combined[[#This Row],[Profit]]/Combined[[#This Row],[Total_Amount]])</f>
        <v>0.78743997435586233</v>
      </c>
    </row>
    <row r="314" spans="1:34">
      <c r="A314" s="43" t="s">
        <v>2138</v>
      </c>
      <c r="B314" s="46">
        <v>45611</v>
      </c>
      <c r="C314" s="43">
        <f t="shared" si="4"/>
        <v>2024</v>
      </c>
      <c r="D314" s="43" t="str">
        <f>TEXT(Combined[[#This Row],[Order_Date]],"MMM")</f>
        <v>Nov</v>
      </c>
      <c r="E314" s="43" t="s">
        <v>100</v>
      </c>
      <c r="F314" s="43" t="s">
        <v>1708</v>
      </c>
      <c r="G314" s="43" t="s">
        <v>1807</v>
      </c>
      <c r="H314" s="43">
        <v>2</v>
      </c>
      <c r="I314" s="43">
        <v>588.9</v>
      </c>
      <c r="J314" s="45">
        <v>0.19</v>
      </c>
      <c r="K314" s="43" t="s">
        <v>1826</v>
      </c>
      <c r="L314" s="43">
        <v>954.01800000000003</v>
      </c>
      <c r="M314" s="43" t="str">
        <f>VLOOKUP(Combined[[#This Row],[Customer_ID]],Customer[],2,FALSE)</f>
        <v>Jonathan Steele</v>
      </c>
      <c r="N314" s="43">
        <f>VLOOKUP(Combined[[#This Row],[Customer_ID]],Customer[],3,FALSE)</f>
        <v>52</v>
      </c>
      <c r="O314" s="43" t="str">
        <f>VLOOKUP(Combined[[#This Row],[Customer_ID]],Customer[],4,FALSE)</f>
        <v>Female</v>
      </c>
      <c r="P314" s="43" t="str">
        <f>VLOOKUP(Combined[[#This Row],[Customer_ID]],Customer[],5,FALSE)</f>
        <v>Molinabury</v>
      </c>
      <c r="Q314" s="43" t="str">
        <f>VLOOKUP(Combined[[#This Row],[Customer_ID]],Customer[],6,FALSE)</f>
        <v>Oregon</v>
      </c>
      <c r="R314" s="43" t="str">
        <f>VLOOKUP(Combined[[#This Row],[Customer_ID]],Customer[],8,FALSE)</f>
        <v>Silver</v>
      </c>
      <c r="S314" s="43" t="str">
        <f>VLOOKUP(Combined[[#This Row],[Product_ID]],Product[],2,FALSE)</f>
        <v>Wall-Mounted Spice Rack</v>
      </c>
      <c r="T314" s="43" t="str">
        <f>VLOOKUP(Combined[[#This Row],[Product_ID]],Product[],3,FALSE)</f>
        <v>Home</v>
      </c>
      <c r="U314" s="43" t="str">
        <f>VLOOKUP(Combined[[#This Row],[Product_ID]],Product[],4,FALSE)</f>
        <v>Kitchen</v>
      </c>
      <c r="V314" s="43" t="str">
        <f>VLOOKUP(Combined[[#This Row],[Product_ID]],Product[],5,FALSE)</f>
        <v>Allison Ltd</v>
      </c>
      <c r="W314" s="43">
        <f>VLOOKUP(Combined[[#This Row],[Product_ID]],Product[],6,FALSE)</f>
        <v>143.43</v>
      </c>
      <c r="X314" s="43">
        <f>VLOOKUP(Combined[[#This Row],[Product_ID]],Product[],7,FALSE)</f>
        <v>58</v>
      </c>
      <c r="Y314" s="43" t="str">
        <f>_xlfn.XLOOKUP(Combined[[#This Row],[Store_ID]],Store[Store_ID],Store[Store_Name])</f>
        <v>Holloway Ltd</v>
      </c>
      <c r="Z314" s="43" t="str">
        <f>_xlfn.XLOOKUP(Combined[[#This Row],[Store_ID]],Store[Store_ID],Store[Region])</f>
        <v>North</v>
      </c>
      <c r="AA314" s="43" t="str">
        <f>_xlfn.XLOOKUP(Combined[[#This Row],[Store_ID]],Store[Store_ID],Store[City])</f>
        <v>Bensonhaven</v>
      </c>
      <c r="AB314" s="43" t="str">
        <f>_xlfn.XLOOKUP(Combined[[#This Row],[Store_ID]],Store[Store_ID],Store[Store_Type])</f>
        <v>Flagship</v>
      </c>
      <c r="AC314" s="43">
        <f>Combined[[#This Row],[Quantity]]*Combined[[#This Row],[Unit_Price]]</f>
        <v>1177.8</v>
      </c>
      <c r="AD314" s="43">
        <f>Combined[[#This Row],[Gross_Sales]]*Combined[[#This Row],[Discount]]</f>
        <v>223.78199999999998</v>
      </c>
      <c r="AE314" s="43">
        <f>Combined[[#This Row],[Quantity]]*Combined[[#This Row],[cost]]</f>
        <v>286.86</v>
      </c>
      <c r="AF314" s="43">
        <f>Combined[[#This Row],[Total_Amount]]-Combined[[#This Row],[Total_Cost]]</f>
        <v>667.15800000000002</v>
      </c>
      <c r="AG314" s="43" t="str">
        <f>IF(Combined[[#This Row],[Age]]&lt;=25,"18-25",IF(Combined[[#This Row],[Age]]&lt;=35,"26-35",IF(Combined[[#This Row],[Age]]&lt;=45,"36-45",IF(Combined[[#This Row],[Age]]&lt;=55,"46-55","56-64"))))</f>
        <v>46-55</v>
      </c>
      <c r="AH314" s="43">
        <f>IF(Combined[[#This Row],[Total_Amount]]=0,0,Combined[[#This Row],[Profit]]/Combined[[#This Row],[Total_Amount]])</f>
        <v>0.6993138494242247</v>
      </c>
    </row>
    <row r="315" spans="1:34">
      <c r="A315" s="43" t="s">
        <v>2139</v>
      </c>
      <c r="B315" s="46">
        <v>45389</v>
      </c>
      <c r="C315" s="43">
        <f t="shared" si="4"/>
        <v>2024</v>
      </c>
      <c r="D315" s="43" t="str">
        <f>TEXT(Combined[[#This Row],[Order_Date]],"MMM")</f>
        <v>Apr</v>
      </c>
      <c r="E315" s="43" t="s">
        <v>960</v>
      </c>
      <c r="F315" s="43" t="s">
        <v>1648</v>
      </c>
      <c r="G315" s="43" t="s">
        <v>1761</v>
      </c>
      <c r="H315" s="43">
        <v>1</v>
      </c>
      <c r="I315" s="43">
        <v>88.92</v>
      </c>
      <c r="J315" s="45">
        <v>0.19</v>
      </c>
      <c r="K315" s="43" t="s">
        <v>1826</v>
      </c>
      <c r="L315" s="43">
        <v>72.025200000000012</v>
      </c>
      <c r="M315" s="43" t="str">
        <f>VLOOKUP(Combined[[#This Row],[Customer_ID]],Customer[],2,FALSE)</f>
        <v>Miss Alexandria Li Dvm</v>
      </c>
      <c r="N315" s="43">
        <f>VLOOKUP(Combined[[#This Row],[Customer_ID]],Customer[],3,FALSE)</f>
        <v>41</v>
      </c>
      <c r="O315" s="43" t="str">
        <f>VLOOKUP(Combined[[#This Row],[Customer_ID]],Customer[],4,FALSE)</f>
        <v>Male</v>
      </c>
      <c r="P315" s="43" t="str">
        <f>VLOOKUP(Combined[[#This Row],[Customer_ID]],Customer[],5,FALSE)</f>
        <v>Port Jenniferton</v>
      </c>
      <c r="Q315" s="43" t="str">
        <f>VLOOKUP(Combined[[#This Row],[Customer_ID]],Customer[],6,FALSE)</f>
        <v>Kansas</v>
      </c>
      <c r="R315" s="43" t="str">
        <f>VLOOKUP(Combined[[#This Row],[Customer_ID]],Customer[],8,FALSE)</f>
        <v>Silver</v>
      </c>
      <c r="S315" s="43" t="str">
        <f>VLOOKUP(Combined[[#This Row],[Product_ID]],Product[],2,FALSE)</f>
        <v>Boxing Hand Wraps</v>
      </c>
      <c r="T315" s="43" t="str">
        <f>VLOOKUP(Combined[[#This Row],[Product_ID]],Product[],3,FALSE)</f>
        <v>Sports</v>
      </c>
      <c r="U315" s="43" t="str">
        <f>VLOOKUP(Combined[[#This Row],[Product_ID]],Product[],4,FALSE)</f>
        <v>Fitness</v>
      </c>
      <c r="V315" s="43" t="str">
        <f>VLOOKUP(Combined[[#This Row],[Product_ID]],Product[],5,FALSE)</f>
        <v>Smith-King</v>
      </c>
      <c r="W315" s="43">
        <f>VLOOKUP(Combined[[#This Row],[Product_ID]],Product[],6,FALSE)</f>
        <v>190.29</v>
      </c>
      <c r="X315" s="43">
        <f>VLOOKUP(Combined[[#This Row],[Product_ID]],Product[],7,FALSE)</f>
        <v>260</v>
      </c>
      <c r="Y315" s="43" t="str">
        <f>_xlfn.XLOOKUP(Combined[[#This Row],[Store_ID]],Store[Store_ID],Store[Store_Name])</f>
        <v>Black-Horn</v>
      </c>
      <c r="Z315" s="43" t="str">
        <f>_xlfn.XLOOKUP(Combined[[#This Row],[Store_ID]],Store[Store_ID],Store[Region])</f>
        <v>South</v>
      </c>
      <c r="AA315" s="43" t="str">
        <f>_xlfn.XLOOKUP(Combined[[#This Row],[Store_ID]],Store[Store_ID],Store[City])</f>
        <v>North Nancyview</v>
      </c>
      <c r="AB315" s="43" t="str">
        <f>_xlfn.XLOOKUP(Combined[[#This Row],[Store_ID]],Store[Store_ID],Store[Store_Type])</f>
        <v>Outlet</v>
      </c>
      <c r="AC315" s="43">
        <f>Combined[[#This Row],[Quantity]]*Combined[[#This Row],[Unit_Price]]</f>
        <v>88.92</v>
      </c>
      <c r="AD315" s="43">
        <f>Combined[[#This Row],[Gross_Sales]]*Combined[[#This Row],[Discount]]</f>
        <v>16.8948</v>
      </c>
      <c r="AE315" s="43">
        <f>Combined[[#This Row],[Quantity]]*Combined[[#This Row],[cost]]</f>
        <v>190.29</v>
      </c>
      <c r="AF315" s="43">
        <f>Combined[[#This Row],[Total_Amount]]-Combined[[#This Row],[Total_Cost]]</f>
        <v>-118.26479999999998</v>
      </c>
      <c r="AG315" s="43" t="str">
        <f>IF(Combined[[#This Row],[Age]]&lt;=25,"18-25",IF(Combined[[#This Row],[Age]]&lt;=35,"26-35",IF(Combined[[#This Row],[Age]]&lt;=45,"36-45",IF(Combined[[#This Row],[Age]]&lt;=55,"46-55","56-64"))))</f>
        <v>36-45</v>
      </c>
      <c r="AH315" s="43">
        <f>IF(Combined[[#This Row],[Total_Amount]]=0,0,Combined[[#This Row],[Profit]]/Combined[[#This Row],[Total_Amount]])</f>
        <v>-1.641991969477349</v>
      </c>
    </row>
    <row r="316" spans="1:34">
      <c r="A316" s="43" t="s">
        <v>2140</v>
      </c>
      <c r="B316" s="46">
        <v>45339</v>
      </c>
      <c r="C316" s="43">
        <f t="shared" si="4"/>
        <v>2024</v>
      </c>
      <c r="D316" s="43" t="str">
        <f>TEXT(Combined[[#This Row],[Order_Date]],"MMM")</f>
        <v>Feb</v>
      </c>
      <c r="E316" s="43" t="s">
        <v>411</v>
      </c>
      <c r="F316" s="43" t="s">
        <v>1670</v>
      </c>
      <c r="G316" s="43" t="s">
        <v>1804</v>
      </c>
      <c r="H316" s="43">
        <v>1</v>
      </c>
      <c r="I316" s="43">
        <v>299.13</v>
      </c>
      <c r="J316" s="45">
        <v>0.1</v>
      </c>
      <c r="K316" s="43" t="s">
        <v>1829</v>
      </c>
      <c r="L316" s="43">
        <v>269.21699999999998</v>
      </c>
      <c r="M316" s="43" t="str">
        <f>VLOOKUP(Combined[[#This Row],[Customer_ID]],Customer[],2,FALSE)</f>
        <v>Earl Allen</v>
      </c>
      <c r="N316" s="43">
        <f>VLOOKUP(Combined[[#This Row],[Customer_ID]],Customer[],3,FALSE)</f>
        <v>36</v>
      </c>
      <c r="O316" s="43" t="str">
        <f>VLOOKUP(Combined[[#This Row],[Customer_ID]],Customer[],4,FALSE)</f>
        <v>Male</v>
      </c>
      <c r="P316" s="43" t="str">
        <f>VLOOKUP(Combined[[#This Row],[Customer_ID]],Customer[],5,FALSE)</f>
        <v>New Jenniferburgh</v>
      </c>
      <c r="Q316" s="43" t="str">
        <f>VLOOKUP(Combined[[#This Row],[Customer_ID]],Customer[],6,FALSE)</f>
        <v>Nebraska</v>
      </c>
      <c r="R316" s="43" t="str">
        <f>VLOOKUP(Combined[[#This Row],[Customer_ID]],Customer[],8,FALSE)</f>
        <v>Platinum</v>
      </c>
      <c r="S316" s="43" t="str">
        <f>VLOOKUP(Combined[[#This Row],[Product_ID]],Product[],2,FALSE)</f>
        <v>Tennis Ball 3-Pack</v>
      </c>
      <c r="T316" s="43" t="str">
        <f>VLOOKUP(Combined[[#This Row],[Product_ID]],Product[],3,FALSE)</f>
        <v>Sports</v>
      </c>
      <c r="U316" s="43" t="str">
        <f>VLOOKUP(Combined[[#This Row],[Product_ID]],Product[],4,FALSE)</f>
        <v>Equipment</v>
      </c>
      <c r="V316" s="43" t="str">
        <f>VLOOKUP(Combined[[#This Row],[Product_ID]],Product[],5,FALSE)</f>
        <v>Lopez LLC</v>
      </c>
      <c r="W316" s="43">
        <f>VLOOKUP(Combined[[#This Row],[Product_ID]],Product[],6,FALSE)</f>
        <v>103.45</v>
      </c>
      <c r="X316" s="43">
        <f>VLOOKUP(Combined[[#This Row],[Product_ID]],Product[],7,FALSE)</f>
        <v>465</v>
      </c>
      <c r="Y316" s="43" t="str">
        <f>_xlfn.XLOOKUP(Combined[[#This Row],[Store_ID]],Store[Store_ID],Store[Store_Name])</f>
        <v>Frederick-Wright</v>
      </c>
      <c r="Z316" s="43" t="str">
        <f>_xlfn.XLOOKUP(Combined[[#This Row],[Store_ID]],Store[Store_ID],Store[Region])</f>
        <v>West</v>
      </c>
      <c r="AA316" s="43" t="str">
        <f>_xlfn.XLOOKUP(Combined[[#This Row],[Store_ID]],Store[Store_ID],Store[City])</f>
        <v>New Jimmymouth</v>
      </c>
      <c r="AB316" s="43" t="str">
        <f>_xlfn.XLOOKUP(Combined[[#This Row],[Store_ID]],Store[Store_ID],Store[Store_Type])</f>
        <v>Flagship</v>
      </c>
      <c r="AC316" s="43">
        <f>Combined[[#This Row],[Quantity]]*Combined[[#This Row],[Unit_Price]]</f>
        <v>299.13</v>
      </c>
      <c r="AD316" s="43">
        <f>Combined[[#This Row],[Gross_Sales]]*Combined[[#This Row],[Discount]]</f>
        <v>29.913</v>
      </c>
      <c r="AE316" s="43">
        <f>Combined[[#This Row],[Quantity]]*Combined[[#This Row],[cost]]</f>
        <v>103.45</v>
      </c>
      <c r="AF316" s="43">
        <f>Combined[[#This Row],[Total_Amount]]-Combined[[#This Row],[Total_Cost]]</f>
        <v>165.767</v>
      </c>
      <c r="AG316" s="43" t="str">
        <f>IF(Combined[[#This Row],[Age]]&lt;=25,"18-25",IF(Combined[[#This Row],[Age]]&lt;=35,"26-35",IF(Combined[[#This Row],[Age]]&lt;=45,"36-45",IF(Combined[[#This Row],[Age]]&lt;=55,"46-55","56-64"))))</f>
        <v>36-45</v>
      </c>
      <c r="AH316" s="43">
        <f>IF(Combined[[#This Row],[Total_Amount]]=0,0,Combined[[#This Row],[Profit]]/Combined[[#This Row],[Total_Amount]])</f>
        <v>0.61573749057451799</v>
      </c>
    </row>
    <row r="317" spans="1:34">
      <c r="A317" s="43" t="s">
        <v>2141</v>
      </c>
      <c r="B317" s="46">
        <v>45433</v>
      </c>
      <c r="C317" s="43">
        <f t="shared" si="4"/>
        <v>2024</v>
      </c>
      <c r="D317" s="43" t="str">
        <f>TEXT(Combined[[#This Row],[Order_Date]],"MMM")</f>
        <v>May</v>
      </c>
      <c r="E317" s="43" t="s">
        <v>405</v>
      </c>
      <c r="F317" s="43" t="s">
        <v>1702</v>
      </c>
      <c r="G317" s="43" t="s">
        <v>1766</v>
      </c>
      <c r="H317" s="43">
        <v>2</v>
      </c>
      <c r="I317" s="43">
        <v>548.29999999999995</v>
      </c>
      <c r="J317" s="45">
        <v>0.23</v>
      </c>
      <c r="K317" s="43" t="s">
        <v>1824</v>
      </c>
      <c r="L317" s="43">
        <v>844.38199999999995</v>
      </c>
      <c r="M317" s="43" t="str">
        <f>VLOOKUP(Combined[[#This Row],[Customer_ID]],Customer[],2,FALSE)</f>
        <v>Anthony Phillips</v>
      </c>
      <c r="N317" s="43">
        <f>VLOOKUP(Combined[[#This Row],[Customer_ID]],Customer[],3,FALSE)</f>
        <v>18</v>
      </c>
      <c r="O317" s="43" t="str">
        <f>VLOOKUP(Combined[[#This Row],[Customer_ID]],Customer[],4,FALSE)</f>
        <v>Female</v>
      </c>
      <c r="P317" s="43" t="str">
        <f>VLOOKUP(Combined[[#This Row],[Customer_ID]],Customer[],5,FALSE)</f>
        <v>North Davidport</v>
      </c>
      <c r="Q317" s="43" t="str">
        <f>VLOOKUP(Combined[[#This Row],[Customer_ID]],Customer[],6,FALSE)</f>
        <v>Rhode Island</v>
      </c>
      <c r="R317" s="43" t="str">
        <f>VLOOKUP(Combined[[#This Row],[Customer_ID]],Customer[],8,FALSE)</f>
        <v>Platinum</v>
      </c>
      <c r="S317" s="43" t="str">
        <f>VLOOKUP(Combined[[#This Row],[Product_ID]],Product[],2,FALSE)</f>
        <v>WiFi Mesh Router</v>
      </c>
      <c r="T317" s="43" t="str">
        <f>VLOOKUP(Combined[[#This Row],[Product_ID]],Product[],3,FALSE)</f>
        <v>Electronics</v>
      </c>
      <c r="U317" s="43" t="str">
        <f>VLOOKUP(Combined[[#This Row],[Product_ID]],Product[],4,FALSE)</f>
        <v>Appliances</v>
      </c>
      <c r="V317" s="43" t="str">
        <f>VLOOKUP(Combined[[#This Row],[Product_ID]],Product[],5,FALSE)</f>
        <v>White, Reeves and Woods</v>
      </c>
      <c r="W317" s="43">
        <f>VLOOKUP(Combined[[#This Row],[Product_ID]],Product[],6,FALSE)</f>
        <v>480.9</v>
      </c>
      <c r="X317" s="43">
        <f>VLOOKUP(Combined[[#This Row],[Product_ID]],Product[],7,FALSE)</f>
        <v>104</v>
      </c>
      <c r="Y317" s="43" t="str">
        <f>_xlfn.XLOOKUP(Combined[[#This Row],[Store_ID]],Store[Store_ID],Store[Store_Name])</f>
        <v>Johnson-Wright</v>
      </c>
      <c r="Z317" s="43" t="str">
        <f>_xlfn.XLOOKUP(Combined[[#This Row],[Store_ID]],Store[Store_ID],Store[Region])</f>
        <v>North</v>
      </c>
      <c r="AA317" s="43" t="str">
        <f>_xlfn.XLOOKUP(Combined[[#This Row],[Store_ID]],Store[Store_ID],Store[City])</f>
        <v>Hoodberg</v>
      </c>
      <c r="AB317" s="43" t="str">
        <f>_xlfn.XLOOKUP(Combined[[#This Row],[Store_ID]],Store[Store_ID],Store[Store_Type])</f>
        <v>Outlet</v>
      </c>
      <c r="AC317" s="43">
        <f>Combined[[#This Row],[Quantity]]*Combined[[#This Row],[Unit_Price]]</f>
        <v>1096.5999999999999</v>
      </c>
      <c r="AD317" s="43">
        <f>Combined[[#This Row],[Gross_Sales]]*Combined[[#This Row],[Discount]]</f>
        <v>252.21799999999999</v>
      </c>
      <c r="AE317" s="43">
        <f>Combined[[#This Row],[Quantity]]*Combined[[#This Row],[cost]]</f>
        <v>961.8</v>
      </c>
      <c r="AF317" s="43">
        <f>Combined[[#This Row],[Total_Amount]]-Combined[[#This Row],[Total_Cost]]</f>
        <v>-117.41800000000001</v>
      </c>
      <c r="AG317" s="43" t="str">
        <f>IF(Combined[[#This Row],[Age]]&lt;=25,"18-25",IF(Combined[[#This Row],[Age]]&lt;=35,"26-35",IF(Combined[[#This Row],[Age]]&lt;=45,"36-45",IF(Combined[[#This Row],[Age]]&lt;=55,"46-55","56-64"))))</f>
        <v>18-25</v>
      </c>
      <c r="AH317" s="43">
        <f>IF(Combined[[#This Row],[Total_Amount]]=0,0,Combined[[#This Row],[Profit]]/Combined[[#This Row],[Total_Amount]])</f>
        <v>-0.13905791454578617</v>
      </c>
    </row>
    <row r="318" spans="1:34">
      <c r="A318" s="43" t="s">
        <v>2142</v>
      </c>
      <c r="B318" s="46">
        <v>45435</v>
      </c>
      <c r="C318" s="43">
        <f t="shared" si="4"/>
        <v>2024</v>
      </c>
      <c r="D318" s="43" t="str">
        <f>TEXT(Combined[[#This Row],[Order_Date]],"MMM")</f>
        <v>May</v>
      </c>
      <c r="E318" s="43" t="s">
        <v>836</v>
      </c>
      <c r="F318" s="43" t="s">
        <v>1656</v>
      </c>
      <c r="G318" s="43" t="s">
        <v>1789</v>
      </c>
      <c r="H318" s="43">
        <v>3</v>
      </c>
      <c r="I318" s="43">
        <v>977.55</v>
      </c>
      <c r="J318" s="45">
        <v>0.02</v>
      </c>
      <c r="K318" s="43" t="s">
        <v>1826</v>
      </c>
      <c r="L318" s="43">
        <v>2873.9969999999989</v>
      </c>
      <c r="M318" s="43" t="str">
        <f>VLOOKUP(Combined[[#This Row],[Customer_ID]],Customer[],2,FALSE)</f>
        <v>Katherine Cowan</v>
      </c>
      <c r="N318" s="43">
        <f>VLOOKUP(Combined[[#This Row],[Customer_ID]],Customer[],3,FALSE)</f>
        <v>60</v>
      </c>
      <c r="O318" s="43" t="str">
        <f>VLOOKUP(Combined[[#This Row],[Customer_ID]],Customer[],4,FALSE)</f>
        <v>Female</v>
      </c>
      <c r="P318" s="43" t="str">
        <f>VLOOKUP(Combined[[#This Row],[Customer_ID]],Customer[],5,FALSE)</f>
        <v>New Ana</v>
      </c>
      <c r="Q318" s="43" t="str">
        <f>VLOOKUP(Combined[[#This Row],[Customer_ID]],Customer[],6,FALSE)</f>
        <v>Montana</v>
      </c>
      <c r="R318" s="43" t="str">
        <f>VLOOKUP(Combined[[#This Row],[Customer_ID]],Customer[],8,FALSE)</f>
        <v>Silver</v>
      </c>
      <c r="S318" s="43" t="str">
        <f>VLOOKUP(Combined[[#This Row],[Product_ID]],Product[],2,FALSE)</f>
        <v>Sports Stopwatch Pro</v>
      </c>
      <c r="T318" s="43" t="str">
        <f>VLOOKUP(Combined[[#This Row],[Product_ID]],Product[],3,FALSE)</f>
        <v>Sports</v>
      </c>
      <c r="U318" s="43" t="str">
        <f>VLOOKUP(Combined[[#This Row],[Product_ID]],Product[],4,FALSE)</f>
        <v>Accessories</v>
      </c>
      <c r="V318" s="43" t="str">
        <f>VLOOKUP(Combined[[#This Row],[Product_ID]],Product[],5,FALSE)</f>
        <v>Thompson-French</v>
      </c>
      <c r="W318" s="43">
        <f>VLOOKUP(Combined[[#This Row],[Product_ID]],Product[],6,FALSE)</f>
        <v>434.84</v>
      </c>
      <c r="X318" s="43">
        <f>VLOOKUP(Combined[[#This Row],[Product_ID]],Product[],7,FALSE)</f>
        <v>185</v>
      </c>
      <c r="Y318" s="43" t="str">
        <f>_xlfn.XLOOKUP(Combined[[#This Row],[Store_ID]],Store[Store_ID],Store[Store_Name])</f>
        <v>Hill, Wagner and Ballard</v>
      </c>
      <c r="Z318" s="43" t="str">
        <f>_xlfn.XLOOKUP(Combined[[#This Row],[Store_ID]],Store[Store_ID],Store[Region])</f>
        <v>East</v>
      </c>
      <c r="AA318" s="43" t="str">
        <f>_xlfn.XLOOKUP(Combined[[#This Row],[Store_ID]],Store[Store_ID],Store[City])</f>
        <v>East Davidville</v>
      </c>
      <c r="AB318" s="43" t="str">
        <f>_xlfn.XLOOKUP(Combined[[#This Row],[Store_ID]],Store[Store_ID],Store[Store_Type])</f>
        <v>Online</v>
      </c>
      <c r="AC318" s="43">
        <f>Combined[[#This Row],[Quantity]]*Combined[[#This Row],[Unit_Price]]</f>
        <v>2932.6499999999996</v>
      </c>
      <c r="AD318" s="43">
        <f>Combined[[#This Row],[Gross_Sales]]*Combined[[#This Row],[Discount]]</f>
        <v>58.652999999999992</v>
      </c>
      <c r="AE318" s="43">
        <f>Combined[[#This Row],[Quantity]]*Combined[[#This Row],[cost]]</f>
        <v>1304.52</v>
      </c>
      <c r="AF318" s="43">
        <f>Combined[[#This Row],[Total_Amount]]-Combined[[#This Row],[Total_Cost]]</f>
        <v>1569.476999999999</v>
      </c>
      <c r="AG318" s="43" t="str">
        <f>IF(Combined[[#This Row],[Age]]&lt;=25,"18-25",IF(Combined[[#This Row],[Age]]&lt;=35,"26-35",IF(Combined[[#This Row],[Age]]&lt;=45,"36-45",IF(Combined[[#This Row],[Age]]&lt;=55,"46-55","56-64"))))</f>
        <v>56-64</v>
      </c>
      <c r="AH318" s="43">
        <f>IF(Combined[[#This Row],[Total_Amount]]=0,0,Combined[[#This Row],[Profit]]/Combined[[#This Row],[Total_Amount]])</f>
        <v>0.54609555959870504</v>
      </c>
    </row>
    <row r="319" spans="1:34">
      <c r="A319" s="43" t="s">
        <v>2143</v>
      </c>
      <c r="B319" s="46">
        <v>45823</v>
      </c>
      <c r="C319" s="43">
        <f t="shared" si="4"/>
        <v>2025</v>
      </c>
      <c r="D319" s="43" t="str">
        <f>TEXT(Combined[[#This Row],[Order_Date]],"MMM")</f>
        <v>Jun</v>
      </c>
      <c r="E319" s="43" t="s">
        <v>1086</v>
      </c>
      <c r="F319" s="43" t="s">
        <v>1636</v>
      </c>
      <c r="G319" s="43" t="s">
        <v>1810</v>
      </c>
      <c r="H319" s="43">
        <v>1</v>
      </c>
      <c r="I319" s="43">
        <v>459.42</v>
      </c>
      <c r="J319" s="45">
        <v>0.28000000000000003</v>
      </c>
      <c r="K319" s="43" t="s">
        <v>1829</v>
      </c>
      <c r="L319" s="43">
        <v>330.7824</v>
      </c>
      <c r="M319" s="43" t="str">
        <f>VLOOKUP(Combined[[#This Row],[Customer_ID]],Customer[],2,FALSE)</f>
        <v>John Jordan</v>
      </c>
      <c r="N319" s="43">
        <f>VLOOKUP(Combined[[#This Row],[Customer_ID]],Customer[],3,FALSE)</f>
        <v>58</v>
      </c>
      <c r="O319" s="43" t="str">
        <f>VLOOKUP(Combined[[#This Row],[Customer_ID]],Customer[],4,FALSE)</f>
        <v>Female</v>
      </c>
      <c r="P319" s="43" t="str">
        <f>VLOOKUP(Combined[[#This Row],[Customer_ID]],Customer[],5,FALSE)</f>
        <v>Port Crystalberg</v>
      </c>
      <c r="Q319" s="43" t="str">
        <f>VLOOKUP(Combined[[#This Row],[Customer_ID]],Customer[],6,FALSE)</f>
        <v>Tennessee</v>
      </c>
      <c r="R319" s="43" t="str">
        <f>VLOOKUP(Combined[[#This Row],[Customer_ID]],Customer[],8,FALSE)</f>
        <v>Platinum</v>
      </c>
      <c r="S319" s="43" t="str">
        <f>VLOOKUP(Combined[[#This Row],[Product_ID]],Product[],2,FALSE)</f>
        <v>Adjustable Jump Rope</v>
      </c>
      <c r="T319" s="43" t="str">
        <f>VLOOKUP(Combined[[#This Row],[Product_ID]],Product[],3,FALSE)</f>
        <v>Sports</v>
      </c>
      <c r="U319" s="43" t="str">
        <f>VLOOKUP(Combined[[#This Row],[Product_ID]],Product[],4,FALSE)</f>
        <v>Fitness</v>
      </c>
      <c r="V319" s="43" t="str">
        <f>VLOOKUP(Combined[[#This Row],[Product_ID]],Product[],5,FALSE)</f>
        <v>Cox Inc</v>
      </c>
      <c r="W319" s="43">
        <f>VLOOKUP(Combined[[#This Row],[Product_ID]],Product[],6,FALSE)</f>
        <v>167.12</v>
      </c>
      <c r="X319" s="43">
        <f>VLOOKUP(Combined[[#This Row],[Product_ID]],Product[],7,FALSE)</f>
        <v>316</v>
      </c>
      <c r="Y319" s="43" t="str">
        <f>_xlfn.XLOOKUP(Combined[[#This Row],[Store_ID]],Store[Store_ID],Store[Store_Name])</f>
        <v>Guerrero-Schmitt</v>
      </c>
      <c r="Z319" s="43" t="str">
        <f>_xlfn.XLOOKUP(Combined[[#This Row],[Store_ID]],Store[Store_ID],Store[Region])</f>
        <v>East</v>
      </c>
      <c r="AA319" s="43" t="str">
        <f>_xlfn.XLOOKUP(Combined[[#This Row],[Store_ID]],Store[Store_ID],Store[City])</f>
        <v>East Stevechester</v>
      </c>
      <c r="AB319" s="43" t="str">
        <f>_xlfn.XLOOKUP(Combined[[#This Row],[Store_ID]],Store[Store_ID],Store[Store_Type])</f>
        <v>Flagship</v>
      </c>
      <c r="AC319" s="43">
        <f>Combined[[#This Row],[Quantity]]*Combined[[#This Row],[Unit_Price]]</f>
        <v>459.42</v>
      </c>
      <c r="AD319" s="43">
        <f>Combined[[#This Row],[Gross_Sales]]*Combined[[#This Row],[Discount]]</f>
        <v>128.63760000000002</v>
      </c>
      <c r="AE319" s="43">
        <f>Combined[[#This Row],[Quantity]]*Combined[[#This Row],[cost]]</f>
        <v>167.12</v>
      </c>
      <c r="AF319" s="43">
        <f>Combined[[#This Row],[Total_Amount]]-Combined[[#This Row],[Total_Cost]]</f>
        <v>163.66239999999999</v>
      </c>
      <c r="AG319" s="43" t="str">
        <f>IF(Combined[[#This Row],[Age]]&lt;=25,"18-25",IF(Combined[[#This Row],[Age]]&lt;=35,"26-35",IF(Combined[[#This Row],[Age]]&lt;=45,"36-45",IF(Combined[[#This Row],[Age]]&lt;=55,"46-55","56-64"))))</f>
        <v>56-64</v>
      </c>
      <c r="AH319" s="43">
        <f>IF(Combined[[#This Row],[Total_Amount]]=0,0,Combined[[#This Row],[Profit]]/Combined[[#This Row],[Total_Amount]])</f>
        <v>0.49477360343234705</v>
      </c>
    </row>
    <row r="320" spans="1:34">
      <c r="A320" s="43" t="s">
        <v>2144</v>
      </c>
      <c r="B320" s="46">
        <v>45663</v>
      </c>
      <c r="C320" s="43">
        <f t="shared" si="4"/>
        <v>2025</v>
      </c>
      <c r="D320" s="43" t="str">
        <f>TEXT(Combined[[#This Row],[Order_Date]],"MMM")</f>
        <v>Jan</v>
      </c>
      <c r="E320" s="43" t="s">
        <v>318</v>
      </c>
      <c r="F320" s="43" t="s">
        <v>1549</v>
      </c>
      <c r="G320" s="43" t="s">
        <v>1769</v>
      </c>
      <c r="H320" s="43">
        <v>2</v>
      </c>
      <c r="I320" s="43">
        <v>123.19</v>
      </c>
      <c r="J320" s="45">
        <v>0.19</v>
      </c>
      <c r="K320" s="43" t="s">
        <v>1824</v>
      </c>
      <c r="L320" s="43">
        <v>199.56780000000001</v>
      </c>
      <c r="M320" s="43" t="str">
        <f>VLOOKUP(Combined[[#This Row],[Customer_ID]],Customer[],2,FALSE)</f>
        <v>Timothy Wright</v>
      </c>
      <c r="N320" s="43">
        <f>VLOOKUP(Combined[[#This Row],[Customer_ID]],Customer[],3,FALSE)</f>
        <v>58</v>
      </c>
      <c r="O320" s="43" t="str">
        <f>VLOOKUP(Combined[[#This Row],[Customer_ID]],Customer[],4,FALSE)</f>
        <v>Male</v>
      </c>
      <c r="P320" s="43" t="str">
        <f>VLOOKUP(Combined[[#This Row],[Customer_ID]],Customer[],5,FALSE)</f>
        <v>Ashleystad</v>
      </c>
      <c r="Q320" s="43" t="str">
        <f>VLOOKUP(Combined[[#This Row],[Customer_ID]],Customer[],6,FALSE)</f>
        <v>Arkansas</v>
      </c>
      <c r="R320" s="43" t="str">
        <f>VLOOKUP(Combined[[#This Row],[Customer_ID]],Customer[],8,FALSE)</f>
        <v>Silver</v>
      </c>
      <c r="S320" s="43" t="str">
        <f>VLOOKUP(Combined[[#This Row],[Product_ID]],Product[],2,FALSE)</f>
        <v>Women's Casual Hoodie</v>
      </c>
      <c r="T320" s="43" t="str">
        <f>VLOOKUP(Combined[[#This Row],[Product_ID]],Product[],3,FALSE)</f>
        <v>Clothing</v>
      </c>
      <c r="U320" s="43" t="str">
        <f>VLOOKUP(Combined[[#This Row],[Product_ID]],Product[],4,FALSE)</f>
        <v>Outerwear</v>
      </c>
      <c r="V320" s="43" t="str">
        <f>VLOOKUP(Combined[[#This Row],[Product_ID]],Product[],5,FALSE)</f>
        <v>Sims Inc</v>
      </c>
      <c r="W320" s="43">
        <f>VLOOKUP(Combined[[#This Row],[Product_ID]],Product[],6,FALSE)</f>
        <v>296.83</v>
      </c>
      <c r="X320" s="43">
        <f>VLOOKUP(Combined[[#This Row],[Product_ID]],Product[],7,FALSE)</f>
        <v>352</v>
      </c>
      <c r="Y320" s="43" t="str">
        <f>_xlfn.XLOOKUP(Combined[[#This Row],[Store_ID]],Store[Store_ID],Store[Store_Name])</f>
        <v>Alexander Group</v>
      </c>
      <c r="Z320" s="43" t="str">
        <f>_xlfn.XLOOKUP(Combined[[#This Row],[Store_ID]],Store[Store_ID],Store[Region])</f>
        <v>South</v>
      </c>
      <c r="AA320" s="43" t="str">
        <f>_xlfn.XLOOKUP(Combined[[#This Row],[Store_ID]],Store[Store_ID],Store[City])</f>
        <v>Port Sharon</v>
      </c>
      <c r="AB320" s="43" t="str">
        <f>_xlfn.XLOOKUP(Combined[[#This Row],[Store_ID]],Store[Store_ID],Store[Store_Type])</f>
        <v>Online</v>
      </c>
      <c r="AC320" s="43">
        <f>Combined[[#This Row],[Quantity]]*Combined[[#This Row],[Unit_Price]]</f>
        <v>246.38</v>
      </c>
      <c r="AD320" s="43">
        <f>Combined[[#This Row],[Gross_Sales]]*Combined[[#This Row],[Discount]]</f>
        <v>46.812199999999997</v>
      </c>
      <c r="AE320" s="43">
        <f>Combined[[#This Row],[Quantity]]*Combined[[#This Row],[cost]]</f>
        <v>593.66</v>
      </c>
      <c r="AF320" s="43">
        <f>Combined[[#This Row],[Total_Amount]]-Combined[[#This Row],[Total_Cost]]</f>
        <v>-394.09219999999993</v>
      </c>
      <c r="AG320" s="43" t="str">
        <f>IF(Combined[[#This Row],[Age]]&lt;=25,"18-25",IF(Combined[[#This Row],[Age]]&lt;=35,"26-35",IF(Combined[[#This Row],[Age]]&lt;=45,"36-45",IF(Combined[[#This Row],[Age]]&lt;=55,"46-55","56-64"))))</f>
        <v>56-64</v>
      </c>
      <c r="AH320" s="43">
        <f>IF(Combined[[#This Row],[Total_Amount]]=0,0,Combined[[#This Row],[Profit]]/Combined[[#This Row],[Total_Amount]])</f>
        <v>-1.9747283880465683</v>
      </c>
    </row>
    <row r="321" spans="1:34">
      <c r="A321" s="43" t="s">
        <v>2145</v>
      </c>
      <c r="B321" s="46">
        <v>45879</v>
      </c>
      <c r="C321" s="43">
        <f t="shared" si="4"/>
        <v>2025</v>
      </c>
      <c r="D321" s="43" t="str">
        <f>TEXT(Combined[[#This Row],[Order_Date]],"MMM")</f>
        <v>Aug</v>
      </c>
      <c r="E321" s="43" t="s">
        <v>1121</v>
      </c>
      <c r="F321" s="43" t="s">
        <v>1658</v>
      </c>
      <c r="G321" s="43" t="s">
        <v>1813</v>
      </c>
      <c r="H321" s="43">
        <v>1</v>
      </c>
      <c r="I321" s="43">
        <v>222.95</v>
      </c>
      <c r="J321" s="45">
        <v>0.02</v>
      </c>
      <c r="K321" s="43" t="s">
        <v>1826</v>
      </c>
      <c r="L321" s="43">
        <v>218.49100000000001</v>
      </c>
      <c r="M321" s="43" t="str">
        <f>VLOOKUP(Combined[[#This Row],[Customer_ID]],Customer[],2,FALSE)</f>
        <v>Ashley Anderson</v>
      </c>
      <c r="N321" s="43">
        <f>VLOOKUP(Combined[[#This Row],[Customer_ID]],Customer[],3,FALSE)</f>
        <v>60</v>
      </c>
      <c r="O321" s="43" t="str">
        <f>VLOOKUP(Combined[[#This Row],[Customer_ID]],Customer[],4,FALSE)</f>
        <v>Female</v>
      </c>
      <c r="P321" s="43" t="str">
        <f>VLOOKUP(Combined[[#This Row],[Customer_ID]],Customer[],5,FALSE)</f>
        <v>West Johnmouth</v>
      </c>
      <c r="Q321" s="43" t="str">
        <f>VLOOKUP(Combined[[#This Row],[Customer_ID]],Customer[],6,FALSE)</f>
        <v>Mississippi</v>
      </c>
      <c r="R321" s="43" t="str">
        <f>VLOOKUP(Combined[[#This Row],[Customer_ID]],Customer[],8,FALSE)</f>
        <v>Gold</v>
      </c>
      <c r="S321" s="43" t="str">
        <f>VLOOKUP(Combined[[#This Row],[Product_ID]],Product[],2,FALSE)</f>
        <v>Ceramic Plant Pot</v>
      </c>
      <c r="T321" s="43" t="str">
        <f>VLOOKUP(Combined[[#This Row],[Product_ID]],Product[],3,FALSE)</f>
        <v>Home</v>
      </c>
      <c r="U321" s="43" t="str">
        <f>VLOOKUP(Combined[[#This Row],[Product_ID]],Product[],4,FALSE)</f>
        <v>Decor</v>
      </c>
      <c r="V321" s="43" t="str">
        <f>VLOOKUP(Combined[[#This Row],[Product_ID]],Product[],5,FALSE)</f>
        <v>Hatfield, Baird and Torres</v>
      </c>
      <c r="W321" s="43">
        <f>VLOOKUP(Combined[[#This Row],[Product_ID]],Product[],6,FALSE)</f>
        <v>81.75</v>
      </c>
      <c r="X321" s="43">
        <f>VLOOKUP(Combined[[#This Row],[Product_ID]],Product[],7,FALSE)</f>
        <v>331.3</v>
      </c>
      <c r="Y321" s="43" t="str">
        <f>_xlfn.XLOOKUP(Combined[[#This Row],[Store_ID]],Store[Store_ID],Store[Store_Name])</f>
        <v>Mann-Austin</v>
      </c>
      <c r="Z321" s="43" t="str">
        <f>_xlfn.XLOOKUP(Combined[[#This Row],[Store_ID]],Store[Store_ID],Store[Region])</f>
        <v>East</v>
      </c>
      <c r="AA321" s="43" t="str">
        <f>_xlfn.XLOOKUP(Combined[[#This Row],[Store_ID]],Store[Store_ID],Store[City])</f>
        <v>Vasquezborough</v>
      </c>
      <c r="AB321" s="43" t="str">
        <f>_xlfn.XLOOKUP(Combined[[#This Row],[Store_ID]],Store[Store_ID],Store[Store_Type])</f>
        <v>Online</v>
      </c>
      <c r="AC321" s="43">
        <f>Combined[[#This Row],[Quantity]]*Combined[[#This Row],[Unit_Price]]</f>
        <v>222.95</v>
      </c>
      <c r="AD321" s="43">
        <f>Combined[[#This Row],[Gross_Sales]]*Combined[[#This Row],[Discount]]</f>
        <v>4.4589999999999996</v>
      </c>
      <c r="AE321" s="43">
        <f>Combined[[#This Row],[Quantity]]*Combined[[#This Row],[cost]]</f>
        <v>81.75</v>
      </c>
      <c r="AF321" s="43">
        <f>Combined[[#This Row],[Total_Amount]]-Combined[[#This Row],[Total_Cost]]</f>
        <v>136.74100000000001</v>
      </c>
      <c r="AG321" s="43" t="str">
        <f>IF(Combined[[#This Row],[Age]]&lt;=25,"18-25",IF(Combined[[#This Row],[Age]]&lt;=35,"26-35",IF(Combined[[#This Row],[Age]]&lt;=45,"36-45",IF(Combined[[#This Row],[Age]]&lt;=55,"46-55","56-64"))))</f>
        <v>56-64</v>
      </c>
      <c r="AH321" s="43">
        <f>IF(Combined[[#This Row],[Total_Amount]]=0,0,Combined[[#This Row],[Profit]]/Combined[[#This Row],[Total_Amount]])</f>
        <v>0.62584271205678954</v>
      </c>
    </row>
    <row r="322" spans="1:34">
      <c r="A322" s="43" t="s">
        <v>2146</v>
      </c>
      <c r="B322" s="46">
        <v>45840</v>
      </c>
      <c r="C322" s="43">
        <f t="shared" si="4"/>
        <v>2025</v>
      </c>
      <c r="D322" s="43" t="str">
        <f>TEXT(Combined[[#This Row],[Order_Date]],"MMM")</f>
        <v>Jul</v>
      </c>
      <c r="E322" s="43" t="s">
        <v>1044</v>
      </c>
      <c r="F322" s="43" t="s">
        <v>1612</v>
      </c>
      <c r="G322" s="43" t="s">
        <v>1769</v>
      </c>
      <c r="H322" s="43">
        <v>3</v>
      </c>
      <c r="I322" s="43">
        <v>601.92999999999995</v>
      </c>
      <c r="J322" s="45">
        <v>0.14000000000000001</v>
      </c>
      <c r="K322" s="43" t="s">
        <v>1824</v>
      </c>
      <c r="L322" s="43">
        <v>1552.9793999999999</v>
      </c>
      <c r="M322" s="43" t="str">
        <f>VLOOKUP(Combined[[#This Row],[Customer_ID]],Customer[],2,FALSE)</f>
        <v>Dr. Lindsay Hanna</v>
      </c>
      <c r="N322" s="43">
        <f>VLOOKUP(Combined[[#This Row],[Customer_ID]],Customer[],3,FALSE)</f>
        <v>34</v>
      </c>
      <c r="O322" s="43" t="str">
        <f>VLOOKUP(Combined[[#This Row],[Customer_ID]],Customer[],4,FALSE)</f>
        <v>Female</v>
      </c>
      <c r="P322" s="43" t="str">
        <f>VLOOKUP(Combined[[#This Row],[Customer_ID]],Customer[],5,FALSE)</f>
        <v>New Paulstad</v>
      </c>
      <c r="Q322" s="43" t="str">
        <f>VLOOKUP(Combined[[#This Row],[Customer_ID]],Customer[],6,FALSE)</f>
        <v>Hawaii</v>
      </c>
      <c r="R322" s="43" t="str">
        <f>VLOOKUP(Combined[[#This Row],[Customer_ID]],Customer[],8,FALSE)</f>
        <v>Bronze</v>
      </c>
      <c r="S322" s="43" t="str">
        <f>VLOOKUP(Combined[[#This Row],[Product_ID]],Product[],2,FALSE)</f>
        <v>Vitamin C Face Serum</v>
      </c>
      <c r="T322" s="43" t="str">
        <f>VLOOKUP(Combined[[#This Row],[Product_ID]],Product[],3,FALSE)</f>
        <v>Beauty</v>
      </c>
      <c r="U322" s="43" t="str">
        <f>VLOOKUP(Combined[[#This Row],[Product_ID]],Product[],4,FALSE)</f>
        <v>Skincare</v>
      </c>
      <c r="V322" s="43" t="str">
        <f>VLOOKUP(Combined[[#This Row],[Product_ID]],Product[],5,FALSE)</f>
        <v>Griffin Ltd</v>
      </c>
      <c r="W322" s="43">
        <f>VLOOKUP(Combined[[#This Row],[Product_ID]],Product[],6,FALSE)</f>
        <v>283.83</v>
      </c>
      <c r="X322" s="43">
        <f>VLOOKUP(Combined[[#This Row],[Product_ID]],Product[],7,FALSE)</f>
        <v>244</v>
      </c>
      <c r="Y322" s="43" t="str">
        <f>_xlfn.XLOOKUP(Combined[[#This Row],[Store_ID]],Store[Store_ID],Store[Store_Name])</f>
        <v>Alexander Group</v>
      </c>
      <c r="Z322" s="43" t="str">
        <f>_xlfn.XLOOKUP(Combined[[#This Row],[Store_ID]],Store[Store_ID],Store[Region])</f>
        <v>South</v>
      </c>
      <c r="AA322" s="43" t="str">
        <f>_xlfn.XLOOKUP(Combined[[#This Row],[Store_ID]],Store[Store_ID],Store[City])</f>
        <v>Port Sharon</v>
      </c>
      <c r="AB322" s="43" t="str">
        <f>_xlfn.XLOOKUP(Combined[[#This Row],[Store_ID]],Store[Store_ID],Store[Store_Type])</f>
        <v>Online</v>
      </c>
      <c r="AC322" s="43">
        <f>Combined[[#This Row],[Quantity]]*Combined[[#This Row],[Unit_Price]]</f>
        <v>1805.79</v>
      </c>
      <c r="AD322" s="43">
        <f>Combined[[#This Row],[Gross_Sales]]*Combined[[#This Row],[Discount]]</f>
        <v>252.81060000000002</v>
      </c>
      <c r="AE322" s="43">
        <f>Combined[[#This Row],[Quantity]]*Combined[[#This Row],[cost]]</f>
        <v>851.49</v>
      </c>
      <c r="AF322" s="43">
        <f>Combined[[#This Row],[Total_Amount]]-Combined[[#This Row],[Total_Cost]]</f>
        <v>701.48939999999993</v>
      </c>
      <c r="AG322" s="43" t="str">
        <f>IF(Combined[[#This Row],[Age]]&lt;=25,"18-25",IF(Combined[[#This Row],[Age]]&lt;=35,"26-35",IF(Combined[[#This Row],[Age]]&lt;=45,"36-45",IF(Combined[[#This Row],[Age]]&lt;=55,"46-55","56-64"))))</f>
        <v>26-35</v>
      </c>
      <c r="AH322" s="43">
        <f>IF(Combined[[#This Row],[Total_Amount]]=0,0,Combined[[#This Row],[Profit]]/Combined[[#This Row],[Total_Amount]])</f>
        <v>0.45170554097498006</v>
      </c>
    </row>
    <row r="323" spans="1:34">
      <c r="A323" s="43" t="s">
        <v>2147</v>
      </c>
      <c r="B323" s="46">
        <v>45380</v>
      </c>
      <c r="C323" s="43">
        <f t="shared" ref="C323:C386" si="5">YEAR(B323)</f>
        <v>2024</v>
      </c>
      <c r="D323" s="43" t="str">
        <f>TEXT(Combined[[#This Row],[Order_Date]],"MMM")</f>
        <v>Mar</v>
      </c>
      <c r="E323" s="43" t="s">
        <v>939</v>
      </c>
      <c r="F323" s="43" t="s">
        <v>1686</v>
      </c>
      <c r="G323" s="43" t="s">
        <v>1761</v>
      </c>
      <c r="H323" s="43">
        <v>1</v>
      </c>
      <c r="I323" s="43">
        <v>564.1</v>
      </c>
      <c r="J323" s="45">
        <v>0.03</v>
      </c>
      <c r="K323" s="43" t="s">
        <v>1824</v>
      </c>
      <c r="L323" s="43">
        <v>547.17700000000002</v>
      </c>
      <c r="M323" s="43" t="str">
        <f>VLOOKUP(Combined[[#This Row],[Customer_ID]],Customer[],2,FALSE)</f>
        <v>Jennifer Carr</v>
      </c>
      <c r="N323" s="43">
        <f>VLOOKUP(Combined[[#This Row],[Customer_ID]],Customer[],3,FALSE)</f>
        <v>47</v>
      </c>
      <c r="O323" s="43" t="str">
        <f>VLOOKUP(Combined[[#This Row],[Customer_ID]],Customer[],4,FALSE)</f>
        <v>Female</v>
      </c>
      <c r="P323" s="43" t="str">
        <f>VLOOKUP(Combined[[#This Row],[Customer_ID]],Customer[],5,FALSE)</f>
        <v>Lake Brett</v>
      </c>
      <c r="Q323" s="43" t="str">
        <f>VLOOKUP(Combined[[#This Row],[Customer_ID]],Customer[],6,FALSE)</f>
        <v>Missouri</v>
      </c>
      <c r="R323" s="43" t="str">
        <f>VLOOKUP(Combined[[#This Row],[Customer_ID]],Customer[],8,FALSE)</f>
        <v>Silver</v>
      </c>
      <c r="S323" s="43" t="str">
        <f>VLOOKUP(Combined[[#This Row],[Product_ID]],Product[],2,FALSE)</f>
        <v>Men's Sports Shorts</v>
      </c>
      <c r="T323" s="43" t="str">
        <f>VLOOKUP(Combined[[#This Row],[Product_ID]],Product[],3,FALSE)</f>
        <v>Clothing</v>
      </c>
      <c r="U323" s="43" t="str">
        <f>VLOOKUP(Combined[[#This Row],[Product_ID]],Product[],4,FALSE)</f>
        <v>Bottoms</v>
      </c>
      <c r="V323" s="43" t="str">
        <f>VLOOKUP(Combined[[#This Row],[Product_ID]],Product[],5,FALSE)</f>
        <v>Fitzpatrick Ltd</v>
      </c>
      <c r="W323" s="43">
        <f>VLOOKUP(Combined[[#This Row],[Product_ID]],Product[],6,FALSE)</f>
        <v>218.22</v>
      </c>
      <c r="X323" s="43">
        <f>VLOOKUP(Combined[[#This Row],[Product_ID]],Product[],7,FALSE)</f>
        <v>224</v>
      </c>
      <c r="Y323" s="43" t="str">
        <f>_xlfn.XLOOKUP(Combined[[#This Row],[Store_ID]],Store[Store_ID],Store[Store_Name])</f>
        <v>Black-Horn</v>
      </c>
      <c r="Z323" s="43" t="str">
        <f>_xlfn.XLOOKUP(Combined[[#This Row],[Store_ID]],Store[Store_ID],Store[Region])</f>
        <v>South</v>
      </c>
      <c r="AA323" s="43" t="str">
        <f>_xlfn.XLOOKUP(Combined[[#This Row],[Store_ID]],Store[Store_ID],Store[City])</f>
        <v>North Nancyview</v>
      </c>
      <c r="AB323" s="43" t="str">
        <f>_xlfn.XLOOKUP(Combined[[#This Row],[Store_ID]],Store[Store_ID],Store[Store_Type])</f>
        <v>Outlet</v>
      </c>
      <c r="AC323" s="43">
        <f>Combined[[#This Row],[Quantity]]*Combined[[#This Row],[Unit_Price]]</f>
        <v>564.1</v>
      </c>
      <c r="AD323" s="43">
        <f>Combined[[#This Row],[Gross_Sales]]*Combined[[#This Row],[Discount]]</f>
        <v>16.923000000000002</v>
      </c>
      <c r="AE323" s="43">
        <f>Combined[[#This Row],[Quantity]]*Combined[[#This Row],[cost]]</f>
        <v>218.22</v>
      </c>
      <c r="AF323" s="43">
        <f>Combined[[#This Row],[Total_Amount]]-Combined[[#This Row],[Total_Cost]]</f>
        <v>328.95699999999999</v>
      </c>
      <c r="AG323" s="43" t="str">
        <f>IF(Combined[[#This Row],[Age]]&lt;=25,"18-25",IF(Combined[[#This Row],[Age]]&lt;=35,"26-35",IF(Combined[[#This Row],[Age]]&lt;=45,"36-45",IF(Combined[[#This Row],[Age]]&lt;=55,"46-55","56-64"))))</f>
        <v>46-55</v>
      </c>
      <c r="AH323" s="43">
        <f>IF(Combined[[#This Row],[Total_Amount]]=0,0,Combined[[#This Row],[Profit]]/Combined[[#This Row],[Total_Amount]])</f>
        <v>0.60118937747748902</v>
      </c>
    </row>
    <row r="324" spans="1:34">
      <c r="A324" s="43" t="s">
        <v>2148</v>
      </c>
      <c r="B324" s="46">
        <v>45672</v>
      </c>
      <c r="C324" s="43">
        <f t="shared" si="5"/>
        <v>2025</v>
      </c>
      <c r="D324" s="43" t="str">
        <f>TEXT(Combined[[#This Row],[Order_Date]],"MMM")</f>
        <v>Jan</v>
      </c>
      <c r="E324" s="43" t="s">
        <v>341</v>
      </c>
      <c r="F324" s="43" t="s">
        <v>1708</v>
      </c>
      <c r="G324" s="43" t="s">
        <v>1773</v>
      </c>
      <c r="H324" s="43">
        <v>1</v>
      </c>
      <c r="I324" s="43">
        <v>516.62</v>
      </c>
      <c r="J324" s="45">
        <v>0.18</v>
      </c>
      <c r="K324" s="43" t="s">
        <v>1824</v>
      </c>
      <c r="L324" s="43">
        <v>423.62840000000011</v>
      </c>
      <c r="M324" s="43" t="str">
        <f>VLOOKUP(Combined[[#This Row],[Customer_ID]],Customer[],2,FALSE)</f>
        <v>Amy Fowler</v>
      </c>
      <c r="N324" s="43">
        <f>VLOOKUP(Combined[[#This Row],[Customer_ID]],Customer[],3,FALSE)</f>
        <v>62</v>
      </c>
      <c r="O324" s="43" t="str">
        <f>VLOOKUP(Combined[[#This Row],[Customer_ID]],Customer[],4,FALSE)</f>
        <v>Female</v>
      </c>
      <c r="P324" s="43" t="str">
        <f>VLOOKUP(Combined[[#This Row],[Customer_ID]],Customer[],5,FALSE)</f>
        <v>West Bobbyshire</v>
      </c>
      <c r="Q324" s="43" t="str">
        <f>VLOOKUP(Combined[[#This Row],[Customer_ID]],Customer[],6,FALSE)</f>
        <v>New York</v>
      </c>
      <c r="R324" s="43" t="str">
        <f>VLOOKUP(Combined[[#This Row],[Customer_ID]],Customer[],8,FALSE)</f>
        <v>Platinum</v>
      </c>
      <c r="S324" s="43" t="str">
        <f>VLOOKUP(Combined[[#This Row],[Product_ID]],Product[],2,FALSE)</f>
        <v>Wall-Mounted Spice Rack</v>
      </c>
      <c r="T324" s="43" t="str">
        <f>VLOOKUP(Combined[[#This Row],[Product_ID]],Product[],3,FALSE)</f>
        <v>Home</v>
      </c>
      <c r="U324" s="43" t="str">
        <f>VLOOKUP(Combined[[#This Row],[Product_ID]],Product[],4,FALSE)</f>
        <v>Kitchen</v>
      </c>
      <c r="V324" s="43" t="str">
        <f>VLOOKUP(Combined[[#This Row],[Product_ID]],Product[],5,FALSE)</f>
        <v>Allison Ltd</v>
      </c>
      <c r="W324" s="43">
        <f>VLOOKUP(Combined[[#This Row],[Product_ID]],Product[],6,FALSE)</f>
        <v>143.43</v>
      </c>
      <c r="X324" s="43">
        <f>VLOOKUP(Combined[[#This Row],[Product_ID]],Product[],7,FALSE)</f>
        <v>58</v>
      </c>
      <c r="Y324" s="43" t="str">
        <f>_xlfn.XLOOKUP(Combined[[#This Row],[Store_ID]],Store[Store_ID],Store[Store_Name])</f>
        <v>Gray Ltd</v>
      </c>
      <c r="Z324" s="43" t="str">
        <f>_xlfn.XLOOKUP(Combined[[#This Row],[Store_ID]],Store[Store_ID],Store[Region])</f>
        <v>North</v>
      </c>
      <c r="AA324" s="43" t="str">
        <f>_xlfn.XLOOKUP(Combined[[#This Row],[Store_ID]],Store[Store_ID],Store[City])</f>
        <v>New Michaelchester</v>
      </c>
      <c r="AB324" s="43" t="str">
        <f>_xlfn.XLOOKUP(Combined[[#This Row],[Store_ID]],Store[Store_ID],Store[Store_Type])</f>
        <v>Outlet</v>
      </c>
      <c r="AC324" s="43">
        <f>Combined[[#This Row],[Quantity]]*Combined[[#This Row],[Unit_Price]]</f>
        <v>516.62</v>
      </c>
      <c r="AD324" s="43">
        <f>Combined[[#This Row],[Gross_Sales]]*Combined[[#This Row],[Discount]]</f>
        <v>92.991599999999991</v>
      </c>
      <c r="AE324" s="43">
        <f>Combined[[#This Row],[Quantity]]*Combined[[#This Row],[cost]]</f>
        <v>143.43</v>
      </c>
      <c r="AF324" s="43">
        <f>Combined[[#This Row],[Total_Amount]]-Combined[[#This Row],[Total_Cost]]</f>
        <v>280.19840000000011</v>
      </c>
      <c r="AG324" s="43" t="str">
        <f>IF(Combined[[#This Row],[Age]]&lt;=25,"18-25",IF(Combined[[#This Row],[Age]]&lt;=35,"26-35",IF(Combined[[#This Row],[Age]]&lt;=45,"36-45",IF(Combined[[#This Row],[Age]]&lt;=55,"46-55","56-64"))))</f>
        <v>56-64</v>
      </c>
      <c r="AH324" s="43">
        <f>IF(Combined[[#This Row],[Total_Amount]]=0,0,Combined[[#This Row],[Profit]]/Combined[[#This Row],[Total_Amount]])</f>
        <v>0.6614249658427056</v>
      </c>
    </row>
    <row r="325" spans="1:34">
      <c r="A325" s="43" t="s">
        <v>2149</v>
      </c>
      <c r="B325" s="46">
        <v>45497</v>
      </c>
      <c r="C325" s="43">
        <f t="shared" si="5"/>
        <v>2024</v>
      </c>
      <c r="D325" s="43" t="str">
        <f>TEXT(Combined[[#This Row],[Order_Date]],"MMM")</f>
        <v>Jul</v>
      </c>
      <c r="E325" s="43" t="s">
        <v>1357</v>
      </c>
      <c r="F325" s="43" t="s">
        <v>1674</v>
      </c>
      <c r="G325" s="43" t="s">
        <v>1794</v>
      </c>
      <c r="H325" s="43">
        <v>1</v>
      </c>
      <c r="I325" s="43">
        <v>934.75</v>
      </c>
      <c r="J325" s="45">
        <v>0.11</v>
      </c>
      <c r="K325" s="43" t="s">
        <v>1826</v>
      </c>
      <c r="L325" s="43">
        <v>831.92750000000001</v>
      </c>
      <c r="M325" s="43" t="str">
        <f>VLOOKUP(Combined[[#This Row],[Customer_ID]],Customer[],2,FALSE)</f>
        <v>Monica Flynn</v>
      </c>
      <c r="N325" s="43">
        <f>VLOOKUP(Combined[[#This Row],[Customer_ID]],Customer[],3,FALSE)</f>
        <v>59</v>
      </c>
      <c r="O325" s="43" t="str">
        <f>VLOOKUP(Combined[[#This Row],[Customer_ID]],Customer[],4,FALSE)</f>
        <v>Female</v>
      </c>
      <c r="P325" s="43" t="str">
        <f>VLOOKUP(Combined[[#This Row],[Customer_ID]],Customer[],5,FALSE)</f>
        <v>Amberburgh</v>
      </c>
      <c r="Q325" s="43" t="str">
        <f>VLOOKUP(Combined[[#This Row],[Customer_ID]],Customer[],6,FALSE)</f>
        <v>Tennessee</v>
      </c>
      <c r="R325" s="43" t="str">
        <f>VLOOKUP(Combined[[#This Row],[Customer_ID]],Customer[],8,FALSE)</f>
        <v>Platinum</v>
      </c>
      <c r="S325" s="43" t="str">
        <f>VLOOKUP(Combined[[#This Row],[Product_ID]],Product[],2,FALSE)</f>
        <v>Organic Sunscreen Lotion</v>
      </c>
      <c r="T325" s="43" t="str">
        <f>VLOOKUP(Combined[[#This Row],[Product_ID]],Product[],3,FALSE)</f>
        <v>Beauty</v>
      </c>
      <c r="U325" s="43" t="str">
        <f>VLOOKUP(Combined[[#This Row],[Product_ID]],Product[],4,FALSE)</f>
        <v>Skincare</v>
      </c>
      <c r="V325" s="43" t="str">
        <f>VLOOKUP(Combined[[#This Row],[Product_ID]],Product[],5,FALSE)</f>
        <v>Anderson-Riley</v>
      </c>
      <c r="W325" s="43">
        <f>VLOOKUP(Combined[[#This Row],[Product_ID]],Product[],6,FALSE)</f>
        <v>266.86</v>
      </c>
      <c r="X325" s="43">
        <f>VLOOKUP(Combined[[#This Row],[Product_ID]],Product[],7,FALSE)</f>
        <v>458</v>
      </c>
      <c r="Y325" s="43" t="str">
        <f>_xlfn.XLOOKUP(Combined[[#This Row],[Store_ID]],Store[Store_ID],Store[Store_Name])</f>
        <v>Thomas, Bridges and Harris</v>
      </c>
      <c r="Z325" s="43" t="str">
        <f>_xlfn.XLOOKUP(Combined[[#This Row],[Store_ID]],Store[Store_ID],Store[Region])</f>
        <v>North</v>
      </c>
      <c r="AA325" s="43" t="str">
        <f>_xlfn.XLOOKUP(Combined[[#This Row],[Store_ID]],Store[Store_ID],Store[City])</f>
        <v>Sabrinatown</v>
      </c>
      <c r="AB325" s="43" t="str">
        <f>_xlfn.XLOOKUP(Combined[[#This Row],[Store_ID]],Store[Store_ID],Store[Store_Type])</f>
        <v>Online</v>
      </c>
      <c r="AC325" s="43">
        <f>Combined[[#This Row],[Quantity]]*Combined[[#This Row],[Unit_Price]]</f>
        <v>934.75</v>
      </c>
      <c r="AD325" s="43">
        <f>Combined[[#This Row],[Gross_Sales]]*Combined[[#This Row],[Discount]]</f>
        <v>102.82250000000001</v>
      </c>
      <c r="AE325" s="43">
        <f>Combined[[#This Row],[Quantity]]*Combined[[#This Row],[cost]]</f>
        <v>266.86</v>
      </c>
      <c r="AF325" s="43">
        <f>Combined[[#This Row],[Total_Amount]]-Combined[[#This Row],[Total_Cost]]</f>
        <v>565.0675</v>
      </c>
      <c r="AG325" s="43" t="str">
        <f>IF(Combined[[#This Row],[Age]]&lt;=25,"18-25",IF(Combined[[#This Row],[Age]]&lt;=35,"26-35",IF(Combined[[#This Row],[Age]]&lt;=45,"36-45",IF(Combined[[#This Row],[Age]]&lt;=55,"46-55","56-64"))))</f>
        <v>56-64</v>
      </c>
      <c r="AH325" s="43">
        <f>IF(Combined[[#This Row],[Total_Amount]]=0,0,Combined[[#This Row],[Profit]]/Combined[[#This Row],[Total_Amount]])</f>
        <v>0.67922685570557528</v>
      </c>
    </row>
    <row r="326" spans="1:34">
      <c r="A326" s="43" t="s">
        <v>2150</v>
      </c>
      <c r="B326" s="46">
        <v>45407</v>
      </c>
      <c r="C326" s="43">
        <f t="shared" si="5"/>
        <v>2024</v>
      </c>
      <c r="D326" s="43" t="str">
        <f>TEXT(Combined[[#This Row],[Order_Date]],"MMM")</f>
        <v>Apr</v>
      </c>
      <c r="E326" s="43" t="s">
        <v>752</v>
      </c>
      <c r="F326" s="43" t="s">
        <v>1744</v>
      </c>
      <c r="G326" s="43" t="s">
        <v>1779</v>
      </c>
      <c r="H326" s="43">
        <v>4</v>
      </c>
      <c r="I326" s="43">
        <v>548.44000000000005</v>
      </c>
      <c r="J326" s="45">
        <v>0.05</v>
      </c>
      <c r="K326" s="43" t="s">
        <v>1826</v>
      </c>
      <c r="L326" s="43">
        <v>2084.0720000000001</v>
      </c>
      <c r="M326" s="43" t="str">
        <f>VLOOKUP(Combined[[#This Row],[Customer_ID]],Customer[],2,FALSE)</f>
        <v>Nathaniel Hill</v>
      </c>
      <c r="N326" s="43">
        <f>VLOOKUP(Combined[[#This Row],[Customer_ID]],Customer[],3,FALSE)</f>
        <v>43</v>
      </c>
      <c r="O326" s="43" t="str">
        <f>VLOOKUP(Combined[[#This Row],[Customer_ID]],Customer[],4,FALSE)</f>
        <v>Female</v>
      </c>
      <c r="P326" s="43" t="str">
        <f>VLOOKUP(Combined[[#This Row],[Customer_ID]],Customer[],5,FALSE)</f>
        <v>Lake Mark</v>
      </c>
      <c r="Q326" s="43" t="str">
        <f>VLOOKUP(Combined[[#This Row],[Customer_ID]],Customer[],6,FALSE)</f>
        <v>Kansas</v>
      </c>
      <c r="R326" s="43" t="str">
        <f>VLOOKUP(Combined[[#This Row],[Customer_ID]],Customer[],8,FALSE)</f>
        <v>Gold</v>
      </c>
      <c r="S326" s="43" t="str">
        <f>VLOOKUP(Combined[[#This Row],[Product_ID]],Product[],2,FALSE)</f>
        <v>Portable Bluetooth Speaker</v>
      </c>
      <c r="T326" s="43" t="str">
        <f>VLOOKUP(Combined[[#This Row],[Product_ID]],Product[],3,FALSE)</f>
        <v>Electronics</v>
      </c>
      <c r="U326" s="43" t="str">
        <f>VLOOKUP(Combined[[#This Row],[Product_ID]],Product[],4,FALSE)</f>
        <v>Audio</v>
      </c>
      <c r="V326" s="43" t="str">
        <f>VLOOKUP(Combined[[#This Row],[Product_ID]],Product[],5,FALSE)</f>
        <v>Flores-King</v>
      </c>
      <c r="W326" s="43">
        <f>VLOOKUP(Combined[[#This Row],[Product_ID]],Product[],6,FALSE)</f>
        <v>431.67</v>
      </c>
      <c r="X326" s="43">
        <f>VLOOKUP(Combined[[#This Row],[Product_ID]],Product[],7,FALSE)</f>
        <v>73</v>
      </c>
      <c r="Y326" s="43" t="str">
        <f>_xlfn.XLOOKUP(Combined[[#This Row],[Store_ID]],Store[Store_ID],Store[Store_Name])</f>
        <v>Martinez-Mullins</v>
      </c>
      <c r="Z326" s="43" t="str">
        <f>_xlfn.XLOOKUP(Combined[[#This Row],[Store_ID]],Store[Store_ID],Store[Region])</f>
        <v>South</v>
      </c>
      <c r="AA326" s="43" t="str">
        <f>_xlfn.XLOOKUP(Combined[[#This Row],[Store_ID]],Store[Store_ID],Store[City])</f>
        <v>Williamsfurt</v>
      </c>
      <c r="AB326" s="43" t="str">
        <f>_xlfn.XLOOKUP(Combined[[#This Row],[Store_ID]],Store[Store_ID],Store[Store_Type])</f>
        <v>Online</v>
      </c>
      <c r="AC326" s="43">
        <f>Combined[[#This Row],[Quantity]]*Combined[[#This Row],[Unit_Price]]</f>
        <v>2193.7600000000002</v>
      </c>
      <c r="AD326" s="43">
        <f>Combined[[#This Row],[Gross_Sales]]*Combined[[#This Row],[Discount]]</f>
        <v>109.68800000000002</v>
      </c>
      <c r="AE326" s="43">
        <f>Combined[[#This Row],[Quantity]]*Combined[[#This Row],[cost]]</f>
        <v>1726.68</v>
      </c>
      <c r="AF326" s="43">
        <f>Combined[[#This Row],[Total_Amount]]-Combined[[#This Row],[Total_Cost]]</f>
        <v>357.39200000000005</v>
      </c>
      <c r="AG326" s="43" t="str">
        <f>IF(Combined[[#This Row],[Age]]&lt;=25,"18-25",IF(Combined[[#This Row],[Age]]&lt;=35,"26-35",IF(Combined[[#This Row],[Age]]&lt;=45,"36-45",IF(Combined[[#This Row],[Age]]&lt;=55,"46-55","56-64"))))</f>
        <v>36-45</v>
      </c>
      <c r="AH326" s="43">
        <f>IF(Combined[[#This Row],[Total_Amount]]=0,0,Combined[[#This Row],[Profit]]/Combined[[#This Row],[Total_Amount]])</f>
        <v>0.17148735744254517</v>
      </c>
    </row>
    <row r="327" spans="1:34">
      <c r="A327" s="43" t="s">
        <v>2151</v>
      </c>
      <c r="B327" s="46">
        <v>45764</v>
      </c>
      <c r="C327" s="43">
        <f t="shared" si="5"/>
        <v>2025</v>
      </c>
      <c r="D327" s="43" t="str">
        <f>TEXT(Combined[[#This Row],[Order_Date]],"MMM")</f>
        <v>Apr</v>
      </c>
      <c r="E327" s="43" t="s">
        <v>63</v>
      </c>
      <c r="F327" s="43" t="s">
        <v>1622</v>
      </c>
      <c r="G327" s="43" t="s">
        <v>1766</v>
      </c>
      <c r="H327" s="43">
        <v>3</v>
      </c>
      <c r="I327" s="43">
        <v>361.11</v>
      </c>
      <c r="J327" s="45">
        <v>0.06</v>
      </c>
      <c r="K327" s="43" t="s">
        <v>1824</v>
      </c>
      <c r="L327" s="43">
        <v>1018.3302</v>
      </c>
      <c r="M327" s="43" t="str">
        <f>VLOOKUP(Combined[[#This Row],[Customer_ID]],Customer[],2,FALSE)</f>
        <v>Nathan Hernandez</v>
      </c>
      <c r="N327" s="43">
        <f>VLOOKUP(Combined[[#This Row],[Customer_ID]],Customer[],3,FALSE)</f>
        <v>32</v>
      </c>
      <c r="O327" s="43" t="str">
        <f>VLOOKUP(Combined[[#This Row],[Customer_ID]],Customer[],4,FALSE)</f>
        <v>Female</v>
      </c>
      <c r="P327" s="43" t="str">
        <f>VLOOKUP(Combined[[#This Row],[Customer_ID]],Customer[],5,FALSE)</f>
        <v>New Becky</v>
      </c>
      <c r="Q327" s="43" t="str">
        <f>VLOOKUP(Combined[[#This Row],[Customer_ID]],Customer[],6,FALSE)</f>
        <v>Montana</v>
      </c>
      <c r="R327" s="43" t="str">
        <f>VLOOKUP(Combined[[#This Row],[Customer_ID]],Customer[],8,FALSE)</f>
        <v>Silver</v>
      </c>
      <c r="S327" s="43" t="str">
        <f>VLOOKUP(Combined[[#This Row],[Product_ID]],Product[],2,FALSE)</f>
        <v>Men's Casual Sneakers</v>
      </c>
      <c r="T327" s="43" t="str">
        <f>VLOOKUP(Combined[[#This Row],[Product_ID]],Product[],3,FALSE)</f>
        <v>Clothing</v>
      </c>
      <c r="U327" s="43" t="str">
        <f>VLOOKUP(Combined[[#This Row],[Product_ID]],Product[],4,FALSE)</f>
        <v>Footwear</v>
      </c>
      <c r="V327" s="43" t="str">
        <f>VLOOKUP(Combined[[#This Row],[Product_ID]],Product[],5,FALSE)</f>
        <v>Hogan-Lee</v>
      </c>
      <c r="W327" s="43">
        <f>VLOOKUP(Combined[[#This Row],[Product_ID]],Product[],6,FALSE)</f>
        <v>353.47</v>
      </c>
      <c r="X327" s="43">
        <f>VLOOKUP(Combined[[#This Row],[Product_ID]],Product[],7,FALSE)</f>
        <v>214</v>
      </c>
      <c r="Y327" s="43" t="str">
        <f>_xlfn.XLOOKUP(Combined[[#This Row],[Store_ID]],Store[Store_ID],Store[Store_Name])</f>
        <v>Johnson-Wright</v>
      </c>
      <c r="Z327" s="43" t="str">
        <f>_xlfn.XLOOKUP(Combined[[#This Row],[Store_ID]],Store[Store_ID],Store[Region])</f>
        <v>North</v>
      </c>
      <c r="AA327" s="43" t="str">
        <f>_xlfn.XLOOKUP(Combined[[#This Row],[Store_ID]],Store[Store_ID],Store[City])</f>
        <v>Hoodberg</v>
      </c>
      <c r="AB327" s="43" t="str">
        <f>_xlfn.XLOOKUP(Combined[[#This Row],[Store_ID]],Store[Store_ID],Store[Store_Type])</f>
        <v>Outlet</v>
      </c>
      <c r="AC327" s="43">
        <f>Combined[[#This Row],[Quantity]]*Combined[[#This Row],[Unit_Price]]</f>
        <v>1083.33</v>
      </c>
      <c r="AD327" s="43">
        <f>Combined[[#This Row],[Gross_Sales]]*Combined[[#This Row],[Discount]]</f>
        <v>64.999799999999993</v>
      </c>
      <c r="AE327" s="43">
        <f>Combined[[#This Row],[Quantity]]*Combined[[#This Row],[cost]]</f>
        <v>1060.4100000000001</v>
      </c>
      <c r="AF327" s="43">
        <f>Combined[[#This Row],[Total_Amount]]-Combined[[#This Row],[Total_Cost]]</f>
        <v>-42.079800000000091</v>
      </c>
      <c r="AG327" s="43" t="str">
        <f>IF(Combined[[#This Row],[Age]]&lt;=25,"18-25",IF(Combined[[#This Row],[Age]]&lt;=35,"26-35",IF(Combined[[#This Row],[Age]]&lt;=45,"36-45",IF(Combined[[#This Row],[Age]]&lt;=55,"46-55","56-64"))))</f>
        <v>26-35</v>
      </c>
      <c r="AH327" s="43">
        <f>IF(Combined[[#This Row],[Total_Amount]]=0,0,Combined[[#This Row],[Profit]]/Combined[[#This Row],[Total_Amount]])</f>
        <v>-4.1322353004948777E-2</v>
      </c>
    </row>
    <row r="328" spans="1:34">
      <c r="A328" s="43" t="s">
        <v>2152</v>
      </c>
      <c r="B328" s="46">
        <v>45924</v>
      </c>
      <c r="C328" s="43">
        <f t="shared" si="5"/>
        <v>2025</v>
      </c>
      <c r="D328" s="43" t="str">
        <f>TEXT(Combined[[#This Row],[Order_Date]],"MMM")</f>
        <v>Sep</v>
      </c>
      <c r="E328" s="43" t="s">
        <v>616</v>
      </c>
      <c r="F328" s="43" t="s">
        <v>1574</v>
      </c>
      <c r="G328" s="43" t="s">
        <v>1757</v>
      </c>
      <c r="H328" s="43">
        <v>2</v>
      </c>
      <c r="I328" s="43">
        <v>610.37</v>
      </c>
      <c r="J328" s="45">
        <v>0.1</v>
      </c>
      <c r="K328" s="43" t="s">
        <v>1826</v>
      </c>
      <c r="L328" s="43">
        <v>1098.6659999999999</v>
      </c>
      <c r="M328" s="43" t="str">
        <f>VLOOKUP(Combined[[#This Row],[Customer_ID]],Customer[],2,FALSE)</f>
        <v>Dr. Suzanne Bullock</v>
      </c>
      <c r="N328" s="43">
        <f>VLOOKUP(Combined[[#This Row],[Customer_ID]],Customer[],3,FALSE)</f>
        <v>60</v>
      </c>
      <c r="O328" s="43" t="str">
        <f>VLOOKUP(Combined[[#This Row],[Customer_ID]],Customer[],4,FALSE)</f>
        <v>Female</v>
      </c>
      <c r="P328" s="43" t="str">
        <f>VLOOKUP(Combined[[#This Row],[Customer_ID]],Customer[],5,FALSE)</f>
        <v>Lake Blaketon</v>
      </c>
      <c r="Q328" s="43" t="str">
        <f>VLOOKUP(Combined[[#This Row],[Customer_ID]],Customer[],6,FALSE)</f>
        <v>Alabama</v>
      </c>
      <c r="R328" s="43" t="str">
        <f>VLOOKUP(Combined[[#This Row],[Customer_ID]],Customer[],8,FALSE)</f>
        <v>Platinum</v>
      </c>
      <c r="S328" s="43" t="str">
        <f>VLOOKUP(Combined[[#This Row],[Product_ID]],Product[],2,FALSE)</f>
        <v>USB-C Fast Charger</v>
      </c>
      <c r="T328" s="43" t="str">
        <f>VLOOKUP(Combined[[#This Row],[Product_ID]],Product[],3,FALSE)</f>
        <v>Electronics</v>
      </c>
      <c r="U328" s="43" t="str">
        <f>VLOOKUP(Combined[[#This Row],[Product_ID]],Product[],4,FALSE)</f>
        <v>Accessories</v>
      </c>
      <c r="V328" s="43" t="str">
        <f>VLOOKUP(Combined[[#This Row],[Product_ID]],Product[],5,FALSE)</f>
        <v>Dawson-Perkins</v>
      </c>
      <c r="W328" s="43">
        <f>VLOOKUP(Combined[[#This Row],[Product_ID]],Product[],6,FALSE)</f>
        <v>242.23</v>
      </c>
      <c r="X328" s="43">
        <f>VLOOKUP(Combined[[#This Row],[Product_ID]],Product[],7,FALSE)</f>
        <v>453</v>
      </c>
      <c r="Y328" s="43" t="str">
        <f>_xlfn.XLOOKUP(Combined[[#This Row],[Store_ID]],Store[Store_ID],Store[Store_Name])</f>
        <v>Martinez, Adkins and Johnson</v>
      </c>
      <c r="Z328" s="43" t="str">
        <f>_xlfn.XLOOKUP(Combined[[#This Row],[Store_ID]],Store[Store_ID],Store[Region])</f>
        <v>North</v>
      </c>
      <c r="AA328" s="43" t="str">
        <f>_xlfn.XLOOKUP(Combined[[#This Row],[Store_ID]],Store[Store_ID],Store[City])</f>
        <v>Danielmouth</v>
      </c>
      <c r="AB328" s="43" t="str">
        <f>_xlfn.XLOOKUP(Combined[[#This Row],[Store_ID]],Store[Store_ID],Store[Store_Type])</f>
        <v>Flagship</v>
      </c>
      <c r="AC328" s="43">
        <f>Combined[[#This Row],[Quantity]]*Combined[[#This Row],[Unit_Price]]</f>
        <v>1220.74</v>
      </c>
      <c r="AD328" s="43">
        <f>Combined[[#This Row],[Gross_Sales]]*Combined[[#This Row],[Discount]]</f>
        <v>122.07400000000001</v>
      </c>
      <c r="AE328" s="43">
        <f>Combined[[#This Row],[Quantity]]*Combined[[#This Row],[cost]]</f>
        <v>484.46</v>
      </c>
      <c r="AF328" s="43">
        <f>Combined[[#This Row],[Total_Amount]]-Combined[[#This Row],[Total_Cost]]</f>
        <v>614.2059999999999</v>
      </c>
      <c r="AG328" s="43" t="str">
        <f>IF(Combined[[#This Row],[Age]]&lt;=25,"18-25",IF(Combined[[#This Row],[Age]]&lt;=35,"26-35",IF(Combined[[#This Row],[Age]]&lt;=45,"36-45",IF(Combined[[#This Row],[Age]]&lt;=55,"46-55","56-64"))))</f>
        <v>56-64</v>
      </c>
      <c r="AH328" s="43">
        <f>IF(Combined[[#This Row],[Total_Amount]]=0,0,Combined[[#This Row],[Profit]]/Combined[[#This Row],[Total_Amount]])</f>
        <v>0.55904706252855729</v>
      </c>
    </row>
    <row r="329" spans="1:34">
      <c r="A329" s="43" t="s">
        <v>2153</v>
      </c>
      <c r="B329" s="46">
        <v>45240</v>
      </c>
      <c r="C329" s="43">
        <f t="shared" si="5"/>
        <v>2023</v>
      </c>
      <c r="D329" s="43" t="str">
        <f>TEXT(Combined[[#This Row],[Order_Date]],"MMM")</f>
        <v>Nov</v>
      </c>
      <c r="E329" s="43" t="s">
        <v>1050</v>
      </c>
      <c r="F329" s="43" t="s">
        <v>1650</v>
      </c>
      <c r="G329" s="43" t="s">
        <v>1804</v>
      </c>
      <c r="H329" s="43">
        <v>1</v>
      </c>
      <c r="I329" s="43">
        <v>272.2</v>
      </c>
      <c r="J329" s="45">
        <v>0.3</v>
      </c>
      <c r="K329" s="43" t="s">
        <v>1824</v>
      </c>
      <c r="L329" s="43">
        <v>190.54</v>
      </c>
      <c r="M329" s="43" t="str">
        <f>VLOOKUP(Combined[[#This Row],[Customer_ID]],Customer[],2,FALSE)</f>
        <v>Mr. Christopher Sims</v>
      </c>
      <c r="N329" s="43">
        <f>VLOOKUP(Combined[[#This Row],[Customer_ID]],Customer[],3,FALSE)</f>
        <v>50</v>
      </c>
      <c r="O329" s="43" t="str">
        <f>VLOOKUP(Combined[[#This Row],[Customer_ID]],Customer[],4,FALSE)</f>
        <v>Female</v>
      </c>
      <c r="P329" s="43" t="str">
        <f>VLOOKUP(Combined[[#This Row],[Customer_ID]],Customer[],5,FALSE)</f>
        <v>Donaldsontown</v>
      </c>
      <c r="Q329" s="43" t="str">
        <f>VLOOKUP(Combined[[#This Row],[Customer_ID]],Customer[],6,FALSE)</f>
        <v>Connecticut</v>
      </c>
      <c r="R329" s="43" t="str">
        <f>VLOOKUP(Combined[[#This Row],[Customer_ID]],Customer[],8,FALSE)</f>
        <v>Silver</v>
      </c>
      <c r="S329" s="43" t="str">
        <f>VLOOKUP(Combined[[#This Row],[Product_ID]],Product[],2,FALSE)</f>
        <v>HDMI Cable – 2m</v>
      </c>
      <c r="T329" s="43" t="str">
        <f>VLOOKUP(Combined[[#This Row],[Product_ID]],Product[],3,FALSE)</f>
        <v>Electronics</v>
      </c>
      <c r="U329" s="43" t="str">
        <f>VLOOKUP(Combined[[#This Row],[Product_ID]],Product[],4,FALSE)</f>
        <v>Accessories</v>
      </c>
      <c r="V329" s="43" t="str">
        <f>VLOOKUP(Combined[[#This Row],[Product_ID]],Product[],5,FALSE)</f>
        <v>Bautista, Green and Hale</v>
      </c>
      <c r="W329" s="43">
        <f>VLOOKUP(Combined[[#This Row],[Product_ID]],Product[],6,FALSE)</f>
        <v>88.49</v>
      </c>
      <c r="X329" s="43">
        <f>VLOOKUP(Combined[[#This Row],[Product_ID]],Product[],7,FALSE)</f>
        <v>246</v>
      </c>
      <c r="Y329" s="43" t="str">
        <f>_xlfn.XLOOKUP(Combined[[#This Row],[Store_ID]],Store[Store_ID],Store[Store_Name])</f>
        <v>Frederick-Wright</v>
      </c>
      <c r="Z329" s="43" t="str">
        <f>_xlfn.XLOOKUP(Combined[[#This Row],[Store_ID]],Store[Store_ID],Store[Region])</f>
        <v>West</v>
      </c>
      <c r="AA329" s="43" t="str">
        <f>_xlfn.XLOOKUP(Combined[[#This Row],[Store_ID]],Store[Store_ID],Store[City])</f>
        <v>New Jimmymouth</v>
      </c>
      <c r="AB329" s="43" t="str">
        <f>_xlfn.XLOOKUP(Combined[[#This Row],[Store_ID]],Store[Store_ID],Store[Store_Type])</f>
        <v>Flagship</v>
      </c>
      <c r="AC329" s="43">
        <f>Combined[[#This Row],[Quantity]]*Combined[[#This Row],[Unit_Price]]</f>
        <v>272.2</v>
      </c>
      <c r="AD329" s="43">
        <f>Combined[[#This Row],[Gross_Sales]]*Combined[[#This Row],[Discount]]</f>
        <v>81.66</v>
      </c>
      <c r="AE329" s="43">
        <f>Combined[[#This Row],[Quantity]]*Combined[[#This Row],[cost]]</f>
        <v>88.49</v>
      </c>
      <c r="AF329" s="43">
        <f>Combined[[#This Row],[Total_Amount]]-Combined[[#This Row],[Total_Cost]]</f>
        <v>102.05</v>
      </c>
      <c r="AG329" s="43" t="str">
        <f>IF(Combined[[#This Row],[Age]]&lt;=25,"18-25",IF(Combined[[#This Row],[Age]]&lt;=35,"26-35",IF(Combined[[#This Row],[Age]]&lt;=45,"36-45",IF(Combined[[#This Row],[Age]]&lt;=55,"46-55","56-64"))))</f>
        <v>46-55</v>
      </c>
      <c r="AH329" s="43">
        <f>IF(Combined[[#This Row],[Total_Amount]]=0,0,Combined[[#This Row],[Profit]]/Combined[[#This Row],[Total_Amount]])</f>
        <v>0.53558307966831109</v>
      </c>
    </row>
    <row r="330" spans="1:34">
      <c r="A330" s="43" t="s">
        <v>2154</v>
      </c>
      <c r="B330" s="46">
        <v>45349</v>
      </c>
      <c r="C330" s="43">
        <f t="shared" si="5"/>
        <v>2024</v>
      </c>
      <c r="D330" s="43" t="str">
        <f>TEXT(Combined[[#This Row],[Order_Date]],"MMM")</f>
        <v>Feb</v>
      </c>
      <c r="E330" s="43" t="s">
        <v>1357</v>
      </c>
      <c r="F330" s="43" t="s">
        <v>1702</v>
      </c>
      <c r="G330" s="43" t="s">
        <v>1776</v>
      </c>
      <c r="H330" s="43">
        <v>3</v>
      </c>
      <c r="I330" s="43">
        <v>573.1</v>
      </c>
      <c r="J330" s="45">
        <v>0.16</v>
      </c>
      <c r="K330" s="43" t="s">
        <v>1829</v>
      </c>
      <c r="L330" s="43">
        <v>1444.212</v>
      </c>
      <c r="M330" s="43" t="str">
        <f>VLOOKUP(Combined[[#This Row],[Customer_ID]],Customer[],2,FALSE)</f>
        <v>Monica Flynn</v>
      </c>
      <c r="N330" s="43">
        <f>VLOOKUP(Combined[[#This Row],[Customer_ID]],Customer[],3,FALSE)</f>
        <v>59</v>
      </c>
      <c r="O330" s="43" t="str">
        <f>VLOOKUP(Combined[[#This Row],[Customer_ID]],Customer[],4,FALSE)</f>
        <v>Female</v>
      </c>
      <c r="P330" s="43" t="str">
        <f>VLOOKUP(Combined[[#This Row],[Customer_ID]],Customer[],5,FALSE)</f>
        <v>Amberburgh</v>
      </c>
      <c r="Q330" s="43" t="str">
        <f>VLOOKUP(Combined[[#This Row],[Customer_ID]],Customer[],6,FALSE)</f>
        <v>Tennessee</v>
      </c>
      <c r="R330" s="43" t="str">
        <f>VLOOKUP(Combined[[#This Row],[Customer_ID]],Customer[],8,FALSE)</f>
        <v>Platinum</v>
      </c>
      <c r="S330" s="43" t="str">
        <f>VLOOKUP(Combined[[#This Row],[Product_ID]],Product[],2,FALSE)</f>
        <v>WiFi Mesh Router</v>
      </c>
      <c r="T330" s="43" t="str">
        <f>VLOOKUP(Combined[[#This Row],[Product_ID]],Product[],3,FALSE)</f>
        <v>Electronics</v>
      </c>
      <c r="U330" s="43" t="str">
        <f>VLOOKUP(Combined[[#This Row],[Product_ID]],Product[],4,FALSE)</f>
        <v>Appliances</v>
      </c>
      <c r="V330" s="43" t="str">
        <f>VLOOKUP(Combined[[#This Row],[Product_ID]],Product[],5,FALSE)</f>
        <v>White, Reeves and Woods</v>
      </c>
      <c r="W330" s="43">
        <f>VLOOKUP(Combined[[#This Row],[Product_ID]],Product[],6,FALSE)</f>
        <v>480.9</v>
      </c>
      <c r="X330" s="43">
        <f>VLOOKUP(Combined[[#This Row],[Product_ID]],Product[],7,FALSE)</f>
        <v>104</v>
      </c>
      <c r="Y330" s="43" t="str">
        <f>_xlfn.XLOOKUP(Combined[[#This Row],[Store_ID]],Store[Store_ID],Store[Store_Name])</f>
        <v>Benson-Elliott</v>
      </c>
      <c r="Z330" s="43" t="str">
        <f>_xlfn.XLOOKUP(Combined[[#This Row],[Store_ID]],Store[Store_ID],Store[Region])</f>
        <v>East</v>
      </c>
      <c r="AA330" s="43" t="str">
        <f>_xlfn.XLOOKUP(Combined[[#This Row],[Store_ID]],Store[Store_ID],Store[City])</f>
        <v>Port Josephberg</v>
      </c>
      <c r="AB330" s="43" t="str">
        <f>_xlfn.XLOOKUP(Combined[[#This Row],[Store_ID]],Store[Store_ID],Store[Store_Type])</f>
        <v>Online</v>
      </c>
      <c r="AC330" s="43">
        <f>Combined[[#This Row],[Quantity]]*Combined[[#This Row],[Unit_Price]]</f>
        <v>1719.3000000000002</v>
      </c>
      <c r="AD330" s="43">
        <f>Combined[[#This Row],[Gross_Sales]]*Combined[[#This Row],[Discount]]</f>
        <v>275.08800000000002</v>
      </c>
      <c r="AE330" s="43">
        <f>Combined[[#This Row],[Quantity]]*Combined[[#This Row],[cost]]</f>
        <v>1442.6999999999998</v>
      </c>
      <c r="AF330" s="43">
        <f>Combined[[#This Row],[Total_Amount]]-Combined[[#This Row],[Total_Cost]]</f>
        <v>1.512000000000171</v>
      </c>
      <c r="AG330" s="43" t="str">
        <f>IF(Combined[[#This Row],[Age]]&lt;=25,"18-25",IF(Combined[[#This Row],[Age]]&lt;=35,"26-35",IF(Combined[[#This Row],[Age]]&lt;=45,"36-45",IF(Combined[[#This Row],[Age]]&lt;=55,"46-55","56-64"))))</f>
        <v>56-64</v>
      </c>
      <c r="AH330" s="43">
        <f>IF(Combined[[#This Row],[Total_Amount]]=0,0,Combined[[#This Row],[Profit]]/Combined[[#This Row],[Total_Amount]])</f>
        <v>1.0469377072065396E-3</v>
      </c>
    </row>
    <row r="331" spans="1:34">
      <c r="A331" s="43" t="s">
        <v>2155</v>
      </c>
      <c r="B331" s="46">
        <v>45756</v>
      </c>
      <c r="C331" s="43">
        <f t="shared" si="5"/>
        <v>2025</v>
      </c>
      <c r="D331" s="43" t="str">
        <f>TEXT(Combined[[#This Row],[Order_Date]],"MMM")</f>
        <v>Apr</v>
      </c>
      <c r="E331" s="43" t="s">
        <v>1014</v>
      </c>
      <c r="F331" s="43" t="s">
        <v>1557</v>
      </c>
      <c r="G331" s="43" t="s">
        <v>1752</v>
      </c>
      <c r="H331" s="43">
        <v>4</v>
      </c>
      <c r="I331" s="43">
        <v>24.72</v>
      </c>
      <c r="J331" s="45">
        <v>0.28000000000000003</v>
      </c>
      <c r="K331" s="43" t="s">
        <v>1824</v>
      </c>
      <c r="L331" s="43">
        <v>71.193599999999989</v>
      </c>
      <c r="M331" s="43" t="str">
        <f>VLOOKUP(Combined[[#This Row],[Customer_ID]],Customer[],2,FALSE)</f>
        <v>Samuel Arias</v>
      </c>
      <c r="N331" s="43">
        <f>VLOOKUP(Combined[[#This Row],[Customer_ID]],Customer[],3,FALSE)</f>
        <v>54</v>
      </c>
      <c r="O331" s="43" t="str">
        <f>VLOOKUP(Combined[[#This Row],[Customer_ID]],Customer[],4,FALSE)</f>
        <v>Male</v>
      </c>
      <c r="P331" s="43" t="str">
        <f>VLOOKUP(Combined[[#This Row],[Customer_ID]],Customer[],5,FALSE)</f>
        <v>North Nicole</v>
      </c>
      <c r="Q331" s="43" t="str">
        <f>VLOOKUP(Combined[[#This Row],[Customer_ID]],Customer[],6,FALSE)</f>
        <v>Wyoming</v>
      </c>
      <c r="R331" s="43" t="str">
        <f>VLOOKUP(Combined[[#This Row],[Customer_ID]],Customer[],8,FALSE)</f>
        <v>Bronze</v>
      </c>
      <c r="S331" s="43" t="str">
        <f>VLOOKUP(Combined[[#This Row],[Product_ID]],Product[],2,FALSE)</f>
        <v>Herbal Face Moisturizer</v>
      </c>
      <c r="T331" s="43" t="str">
        <f>VLOOKUP(Combined[[#This Row],[Product_ID]],Product[],3,FALSE)</f>
        <v>Beauty</v>
      </c>
      <c r="U331" s="43" t="str">
        <f>VLOOKUP(Combined[[#This Row],[Product_ID]],Product[],4,FALSE)</f>
        <v>Skincare</v>
      </c>
      <c r="V331" s="43" t="str">
        <f>VLOOKUP(Combined[[#This Row],[Product_ID]],Product[],5,FALSE)</f>
        <v>Davidson PLC</v>
      </c>
      <c r="W331" s="43">
        <f>VLOOKUP(Combined[[#This Row],[Product_ID]],Product[],6,FALSE)</f>
        <v>312.8</v>
      </c>
      <c r="X331" s="43">
        <f>VLOOKUP(Combined[[#This Row],[Product_ID]],Product[],7,FALSE)</f>
        <v>350</v>
      </c>
      <c r="Y331" s="43" t="str">
        <f>_xlfn.XLOOKUP(Combined[[#This Row],[Store_ID]],Store[Store_ID],Store[Store_Name])</f>
        <v>Rivera-Warner</v>
      </c>
      <c r="Z331" s="43" t="str">
        <f>_xlfn.XLOOKUP(Combined[[#This Row],[Store_ID]],Store[Store_ID],Store[Region])</f>
        <v>East</v>
      </c>
      <c r="AA331" s="43" t="str">
        <f>_xlfn.XLOOKUP(Combined[[#This Row],[Store_ID]],Store[Store_ID],Store[City])</f>
        <v>Washingtonfurt</v>
      </c>
      <c r="AB331" s="43" t="str">
        <f>_xlfn.XLOOKUP(Combined[[#This Row],[Store_ID]],Store[Store_ID],Store[Store_Type])</f>
        <v>Flagship</v>
      </c>
      <c r="AC331" s="43">
        <f>Combined[[#This Row],[Quantity]]*Combined[[#This Row],[Unit_Price]]</f>
        <v>98.88</v>
      </c>
      <c r="AD331" s="43">
        <f>Combined[[#This Row],[Gross_Sales]]*Combined[[#This Row],[Discount]]</f>
        <v>27.686400000000003</v>
      </c>
      <c r="AE331" s="43">
        <f>Combined[[#This Row],[Quantity]]*Combined[[#This Row],[cost]]</f>
        <v>1251.2</v>
      </c>
      <c r="AF331" s="43">
        <f>Combined[[#This Row],[Total_Amount]]-Combined[[#This Row],[Total_Cost]]</f>
        <v>-1180.0064</v>
      </c>
      <c r="AG331" s="43" t="str">
        <f>IF(Combined[[#This Row],[Age]]&lt;=25,"18-25",IF(Combined[[#This Row],[Age]]&lt;=35,"26-35",IF(Combined[[#This Row],[Age]]&lt;=45,"36-45",IF(Combined[[#This Row],[Age]]&lt;=55,"46-55","56-64"))))</f>
        <v>46-55</v>
      </c>
      <c r="AH331" s="43">
        <f>IF(Combined[[#This Row],[Total_Amount]]=0,0,Combined[[#This Row],[Profit]]/Combined[[#This Row],[Total_Amount]])</f>
        <v>-16.574613448399859</v>
      </c>
    </row>
    <row r="332" spans="1:34">
      <c r="A332" s="43" t="s">
        <v>2156</v>
      </c>
      <c r="B332" s="46">
        <v>45478</v>
      </c>
      <c r="C332" s="43">
        <f t="shared" si="5"/>
        <v>2024</v>
      </c>
      <c r="D332" s="43" t="str">
        <f>TEXT(Combined[[#This Row],[Order_Date]],"MMM")</f>
        <v>Jul</v>
      </c>
      <c r="E332" s="43" t="s">
        <v>803</v>
      </c>
      <c r="F332" s="43" t="s">
        <v>1565</v>
      </c>
      <c r="G332" s="43" t="s">
        <v>1786</v>
      </c>
      <c r="H332" s="43">
        <v>3</v>
      </c>
      <c r="I332" s="43">
        <v>268.89</v>
      </c>
      <c r="J332" s="45">
        <v>7.0000000000000007E-2</v>
      </c>
      <c r="K332" s="43" t="s">
        <v>1829</v>
      </c>
      <c r="L332" s="43">
        <v>750.20309999999995</v>
      </c>
      <c r="M332" s="43" t="str">
        <f>VLOOKUP(Combined[[#This Row],[Customer_ID]],Customer[],2,FALSE)</f>
        <v>Tyler Garner</v>
      </c>
      <c r="N332" s="43">
        <f>VLOOKUP(Combined[[#This Row],[Customer_ID]],Customer[],3,FALSE)</f>
        <v>64</v>
      </c>
      <c r="O332" s="43" t="str">
        <f>VLOOKUP(Combined[[#This Row],[Customer_ID]],Customer[],4,FALSE)</f>
        <v>Male</v>
      </c>
      <c r="P332" s="43" t="str">
        <f>VLOOKUP(Combined[[#This Row],[Customer_ID]],Customer[],5,FALSE)</f>
        <v>Port Coreyfort</v>
      </c>
      <c r="Q332" s="43" t="str">
        <f>VLOOKUP(Combined[[#This Row],[Customer_ID]],Customer[],6,FALSE)</f>
        <v>Alabama</v>
      </c>
      <c r="R332" s="43" t="str">
        <f>VLOOKUP(Combined[[#This Row],[Customer_ID]],Customer[],8,FALSE)</f>
        <v>Silver</v>
      </c>
      <c r="S332" s="43" t="str">
        <f>VLOOKUP(Combined[[#This Row],[Product_ID]],Product[],2,FALSE)</f>
        <v>Adjustable Dumbbell Set</v>
      </c>
      <c r="T332" s="43" t="str">
        <f>VLOOKUP(Combined[[#This Row],[Product_ID]],Product[],3,FALSE)</f>
        <v>Sports</v>
      </c>
      <c r="U332" s="43" t="str">
        <f>VLOOKUP(Combined[[#This Row],[Product_ID]],Product[],4,FALSE)</f>
        <v>Fitness</v>
      </c>
      <c r="V332" s="43" t="str">
        <f>VLOOKUP(Combined[[#This Row],[Product_ID]],Product[],5,FALSE)</f>
        <v>Hill PLC</v>
      </c>
      <c r="W332" s="43">
        <f>VLOOKUP(Combined[[#This Row],[Product_ID]],Product[],6,FALSE)</f>
        <v>495.72</v>
      </c>
      <c r="X332" s="43">
        <f>VLOOKUP(Combined[[#This Row],[Product_ID]],Product[],7,FALSE)</f>
        <v>323</v>
      </c>
      <c r="Y332" s="43" t="str">
        <f>_xlfn.XLOOKUP(Combined[[#This Row],[Store_ID]],Store[Store_ID],Store[Store_Name])</f>
        <v>Moore, Padilla and Butler</v>
      </c>
      <c r="Z332" s="43" t="str">
        <f>_xlfn.XLOOKUP(Combined[[#This Row],[Store_ID]],Store[Store_ID],Store[Region])</f>
        <v>South</v>
      </c>
      <c r="AA332" s="43" t="str">
        <f>_xlfn.XLOOKUP(Combined[[#This Row],[Store_ID]],Store[Store_ID],Store[City])</f>
        <v>East Johnstad</v>
      </c>
      <c r="AB332" s="43" t="str">
        <f>_xlfn.XLOOKUP(Combined[[#This Row],[Store_ID]],Store[Store_ID],Store[Store_Type])</f>
        <v>Flagship</v>
      </c>
      <c r="AC332" s="43">
        <f>Combined[[#This Row],[Quantity]]*Combined[[#This Row],[Unit_Price]]</f>
        <v>806.67</v>
      </c>
      <c r="AD332" s="43">
        <f>Combined[[#This Row],[Gross_Sales]]*Combined[[#This Row],[Discount]]</f>
        <v>56.466900000000003</v>
      </c>
      <c r="AE332" s="43">
        <f>Combined[[#This Row],[Quantity]]*Combined[[#This Row],[cost]]</f>
        <v>1487.16</v>
      </c>
      <c r="AF332" s="43">
        <f>Combined[[#This Row],[Total_Amount]]-Combined[[#This Row],[Total_Cost]]</f>
        <v>-736.95690000000013</v>
      </c>
      <c r="AG332" s="43" t="str">
        <f>IF(Combined[[#This Row],[Age]]&lt;=25,"18-25",IF(Combined[[#This Row],[Age]]&lt;=35,"26-35",IF(Combined[[#This Row],[Age]]&lt;=45,"36-45",IF(Combined[[#This Row],[Age]]&lt;=55,"46-55","56-64"))))</f>
        <v>56-64</v>
      </c>
      <c r="AH332" s="43">
        <f>IF(Combined[[#This Row],[Total_Amount]]=0,0,Combined[[#This Row],[Profit]]/Combined[[#This Row],[Total_Amount]])</f>
        <v>-0.98234318146645916</v>
      </c>
    </row>
    <row r="333" spans="1:34">
      <c r="A333" s="43" t="s">
        <v>2157</v>
      </c>
      <c r="B333" s="46">
        <v>45890</v>
      </c>
      <c r="C333" s="43">
        <f t="shared" si="5"/>
        <v>2025</v>
      </c>
      <c r="D333" s="43" t="str">
        <f>TEXT(Combined[[#This Row],[Order_Date]],"MMM")</f>
        <v>Aug</v>
      </c>
      <c r="E333" s="43" t="s">
        <v>821</v>
      </c>
      <c r="F333" s="43" t="s">
        <v>1684</v>
      </c>
      <c r="G333" s="43" t="s">
        <v>1786</v>
      </c>
      <c r="H333" s="43">
        <v>1</v>
      </c>
      <c r="I333" s="43">
        <v>78.5</v>
      </c>
      <c r="J333" s="45">
        <v>0.17</v>
      </c>
      <c r="K333" s="43" t="s">
        <v>1829</v>
      </c>
      <c r="L333" s="43">
        <v>65.155000000000001</v>
      </c>
      <c r="M333" s="43" t="str">
        <f>VLOOKUP(Combined[[#This Row],[Customer_ID]],Customer[],2,FALSE)</f>
        <v>Christopher David</v>
      </c>
      <c r="N333" s="43">
        <f>VLOOKUP(Combined[[#This Row],[Customer_ID]],Customer[],3,FALSE)</f>
        <v>42</v>
      </c>
      <c r="O333" s="43" t="str">
        <f>VLOOKUP(Combined[[#This Row],[Customer_ID]],Customer[],4,FALSE)</f>
        <v>Male</v>
      </c>
      <c r="P333" s="43" t="str">
        <f>VLOOKUP(Combined[[#This Row],[Customer_ID]],Customer[],5,FALSE)</f>
        <v>Karenmouth</v>
      </c>
      <c r="Q333" s="43" t="str">
        <f>VLOOKUP(Combined[[#This Row],[Customer_ID]],Customer[],6,FALSE)</f>
        <v>Massachusetts</v>
      </c>
      <c r="R333" s="43" t="str">
        <f>VLOOKUP(Combined[[#This Row],[Customer_ID]],Customer[],8,FALSE)</f>
        <v>Silver</v>
      </c>
      <c r="S333" s="43" t="str">
        <f>VLOOKUP(Combined[[#This Row],[Product_ID]],Product[],2,FALSE)</f>
        <v>Wooden Nightstand</v>
      </c>
      <c r="T333" s="43" t="str">
        <f>VLOOKUP(Combined[[#This Row],[Product_ID]],Product[],3,FALSE)</f>
        <v>Home</v>
      </c>
      <c r="U333" s="43" t="str">
        <f>VLOOKUP(Combined[[#This Row],[Product_ID]],Product[],4,FALSE)</f>
        <v>Furniture</v>
      </c>
      <c r="V333" s="43" t="str">
        <f>VLOOKUP(Combined[[#This Row],[Product_ID]],Product[],5,FALSE)</f>
        <v>Wolfe, Ross and Hester</v>
      </c>
      <c r="W333" s="43">
        <f>VLOOKUP(Combined[[#This Row],[Product_ID]],Product[],6,FALSE)</f>
        <v>243.7</v>
      </c>
      <c r="X333" s="43">
        <f>VLOOKUP(Combined[[#This Row],[Product_ID]],Product[],7,FALSE)</f>
        <v>130</v>
      </c>
      <c r="Y333" s="43" t="str">
        <f>_xlfn.XLOOKUP(Combined[[#This Row],[Store_ID]],Store[Store_ID],Store[Store_Name])</f>
        <v>Moore, Padilla and Butler</v>
      </c>
      <c r="Z333" s="43" t="str">
        <f>_xlfn.XLOOKUP(Combined[[#This Row],[Store_ID]],Store[Store_ID],Store[Region])</f>
        <v>South</v>
      </c>
      <c r="AA333" s="43" t="str">
        <f>_xlfn.XLOOKUP(Combined[[#This Row],[Store_ID]],Store[Store_ID],Store[City])</f>
        <v>East Johnstad</v>
      </c>
      <c r="AB333" s="43" t="str">
        <f>_xlfn.XLOOKUP(Combined[[#This Row],[Store_ID]],Store[Store_ID],Store[Store_Type])</f>
        <v>Flagship</v>
      </c>
      <c r="AC333" s="43">
        <f>Combined[[#This Row],[Quantity]]*Combined[[#This Row],[Unit_Price]]</f>
        <v>78.5</v>
      </c>
      <c r="AD333" s="43">
        <f>Combined[[#This Row],[Gross_Sales]]*Combined[[#This Row],[Discount]]</f>
        <v>13.345000000000001</v>
      </c>
      <c r="AE333" s="43">
        <f>Combined[[#This Row],[Quantity]]*Combined[[#This Row],[cost]]</f>
        <v>243.7</v>
      </c>
      <c r="AF333" s="43">
        <f>Combined[[#This Row],[Total_Amount]]-Combined[[#This Row],[Total_Cost]]</f>
        <v>-178.54499999999999</v>
      </c>
      <c r="AG333" s="43" t="str">
        <f>IF(Combined[[#This Row],[Age]]&lt;=25,"18-25",IF(Combined[[#This Row],[Age]]&lt;=35,"26-35",IF(Combined[[#This Row],[Age]]&lt;=45,"36-45",IF(Combined[[#This Row],[Age]]&lt;=55,"46-55","56-64"))))</f>
        <v>36-45</v>
      </c>
      <c r="AH333" s="43">
        <f>IF(Combined[[#This Row],[Total_Amount]]=0,0,Combined[[#This Row],[Profit]]/Combined[[#This Row],[Total_Amount]])</f>
        <v>-2.7403115647302583</v>
      </c>
    </row>
    <row r="334" spans="1:34">
      <c r="A334" s="43" t="s">
        <v>2158</v>
      </c>
      <c r="B334" s="46">
        <v>45815</v>
      </c>
      <c r="C334" s="43">
        <f t="shared" si="5"/>
        <v>2025</v>
      </c>
      <c r="D334" s="43" t="str">
        <f>TEXT(Combined[[#This Row],[Order_Date]],"MMM")</f>
        <v>Jun</v>
      </c>
      <c r="E334" s="43" t="s">
        <v>455</v>
      </c>
      <c r="F334" s="43" t="s">
        <v>1620</v>
      </c>
      <c r="G334" s="43" t="s">
        <v>1769</v>
      </c>
      <c r="H334" s="43">
        <v>3</v>
      </c>
      <c r="I334" s="43">
        <v>399.42</v>
      </c>
      <c r="J334" s="45">
        <v>0.02</v>
      </c>
      <c r="K334" s="43" t="s">
        <v>1824</v>
      </c>
      <c r="L334" s="43">
        <v>1174.2947999999999</v>
      </c>
      <c r="M334" s="43" t="str">
        <f>VLOOKUP(Combined[[#This Row],[Customer_ID]],Customer[],2,FALSE)</f>
        <v>Hayley Pope</v>
      </c>
      <c r="N334" s="43">
        <f>VLOOKUP(Combined[[#This Row],[Customer_ID]],Customer[],3,FALSE)</f>
        <v>62</v>
      </c>
      <c r="O334" s="43" t="str">
        <f>VLOOKUP(Combined[[#This Row],[Customer_ID]],Customer[],4,FALSE)</f>
        <v>Female</v>
      </c>
      <c r="P334" s="43" t="str">
        <f>VLOOKUP(Combined[[#This Row],[Customer_ID]],Customer[],5,FALSE)</f>
        <v>West Stephenville</v>
      </c>
      <c r="Q334" s="43" t="str">
        <f>VLOOKUP(Combined[[#This Row],[Customer_ID]],Customer[],6,FALSE)</f>
        <v>Florida</v>
      </c>
      <c r="R334" s="43" t="str">
        <f>VLOOKUP(Combined[[#This Row],[Customer_ID]],Customer[],8,FALSE)</f>
        <v>Bronze</v>
      </c>
      <c r="S334" s="43" t="str">
        <f>VLOOKUP(Combined[[#This Row],[Product_ID]],Product[],2,FALSE)</f>
        <v>Women's Summer Dress</v>
      </c>
      <c r="T334" s="43" t="str">
        <f>VLOOKUP(Combined[[#This Row],[Product_ID]],Product[],3,FALSE)</f>
        <v>Clothing</v>
      </c>
      <c r="U334" s="43" t="str">
        <f>VLOOKUP(Combined[[#This Row],[Product_ID]],Product[],4,FALSE)</f>
        <v>Tops</v>
      </c>
      <c r="V334" s="43" t="str">
        <f>VLOOKUP(Combined[[#This Row],[Product_ID]],Product[],5,FALSE)</f>
        <v>Smith-Mills</v>
      </c>
      <c r="W334" s="43">
        <f>VLOOKUP(Combined[[#This Row],[Product_ID]],Product[],6,FALSE)</f>
        <v>223.43</v>
      </c>
      <c r="X334" s="43">
        <f>VLOOKUP(Combined[[#This Row],[Product_ID]],Product[],7,FALSE)</f>
        <v>154</v>
      </c>
      <c r="Y334" s="43" t="str">
        <f>_xlfn.XLOOKUP(Combined[[#This Row],[Store_ID]],Store[Store_ID],Store[Store_Name])</f>
        <v>Alexander Group</v>
      </c>
      <c r="Z334" s="43" t="str">
        <f>_xlfn.XLOOKUP(Combined[[#This Row],[Store_ID]],Store[Store_ID],Store[Region])</f>
        <v>South</v>
      </c>
      <c r="AA334" s="43" t="str">
        <f>_xlfn.XLOOKUP(Combined[[#This Row],[Store_ID]],Store[Store_ID],Store[City])</f>
        <v>Port Sharon</v>
      </c>
      <c r="AB334" s="43" t="str">
        <f>_xlfn.XLOOKUP(Combined[[#This Row],[Store_ID]],Store[Store_ID],Store[Store_Type])</f>
        <v>Online</v>
      </c>
      <c r="AC334" s="43">
        <f>Combined[[#This Row],[Quantity]]*Combined[[#This Row],[Unit_Price]]</f>
        <v>1198.26</v>
      </c>
      <c r="AD334" s="43">
        <f>Combined[[#This Row],[Gross_Sales]]*Combined[[#This Row],[Discount]]</f>
        <v>23.965199999999999</v>
      </c>
      <c r="AE334" s="43">
        <f>Combined[[#This Row],[Quantity]]*Combined[[#This Row],[cost]]</f>
        <v>670.29</v>
      </c>
      <c r="AF334" s="43">
        <f>Combined[[#This Row],[Total_Amount]]-Combined[[#This Row],[Total_Cost]]</f>
        <v>504.00479999999993</v>
      </c>
      <c r="AG334" s="43" t="str">
        <f>IF(Combined[[#This Row],[Age]]&lt;=25,"18-25",IF(Combined[[#This Row],[Age]]&lt;=35,"26-35",IF(Combined[[#This Row],[Age]]&lt;=45,"36-45",IF(Combined[[#This Row],[Age]]&lt;=55,"46-55","56-64"))))</f>
        <v>56-64</v>
      </c>
      <c r="AH334" s="43">
        <f>IF(Combined[[#This Row],[Total_Amount]]=0,0,Combined[[#This Row],[Profit]]/Combined[[#This Row],[Total_Amount]])</f>
        <v>0.42919784708235104</v>
      </c>
    </row>
    <row r="335" spans="1:34">
      <c r="A335" s="43" t="s">
        <v>2159</v>
      </c>
      <c r="B335" s="46">
        <v>45891</v>
      </c>
      <c r="C335" s="43">
        <f t="shared" si="5"/>
        <v>2025</v>
      </c>
      <c r="D335" s="43" t="str">
        <f>TEXT(Combined[[#This Row],[Order_Date]],"MMM")</f>
        <v>Aug</v>
      </c>
      <c r="E335" s="43" t="s">
        <v>307</v>
      </c>
      <c r="F335" s="43" t="s">
        <v>1610</v>
      </c>
      <c r="G335" s="43" t="s">
        <v>1813</v>
      </c>
      <c r="H335" s="43">
        <v>3</v>
      </c>
      <c r="I335" s="43">
        <v>455.82</v>
      </c>
      <c r="J335" s="45">
        <v>0.01</v>
      </c>
      <c r="K335" s="43" t="s">
        <v>1826</v>
      </c>
      <c r="L335" s="43">
        <v>1353.7854</v>
      </c>
      <c r="M335" s="43" t="str">
        <f>VLOOKUP(Combined[[#This Row],[Customer_ID]],Customer[],2,FALSE)</f>
        <v>Richard Delgado</v>
      </c>
      <c r="N335" s="43">
        <f>VLOOKUP(Combined[[#This Row],[Customer_ID]],Customer[],3,FALSE)</f>
        <v>36</v>
      </c>
      <c r="O335" s="43" t="str">
        <f>VLOOKUP(Combined[[#This Row],[Customer_ID]],Customer[],4,FALSE)</f>
        <v>Male</v>
      </c>
      <c r="P335" s="43" t="str">
        <f>VLOOKUP(Combined[[#This Row],[Customer_ID]],Customer[],5,FALSE)</f>
        <v>West Theodorechester</v>
      </c>
      <c r="Q335" s="43" t="str">
        <f>VLOOKUP(Combined[[#This Row],[Customer_ID]],Customer[],6,FALSE)</f>
        <v>Pennsylvania</v>
      </c>
      <c r="R335" s="43" t="str">
        <f>VLOOKUP(Combined[[#This Row],[Customer_ID]],Customer[],8,FALSE)</f>
        <v>Silver</v>
      </c>
      <c r="S335" s="43" t="str">
        <f>VLOOKUP(Combined[[#This Row],[Product_ID]],Product[],2,FALSE)</f>
        <v>Basketball</v>
      </c>
      <c r="T335" s="43" t="str">
        <f>VLOOKUP(Combined[[#This Row],[Product_ID]],Product[],3,FALSE)</f>
        <v>Sports</v>
      </c>
      <c r="U335" s="43" t="str">
        <f>VLOOKUP(Combined[[#This Row],[Product_ID]],Product[],4,FALSE)</f>
        <v>Team Sports</v>
      </c>
      <c r="V335" s="43" t="str">
        <f>VLOOKUP(Combined[[#This Row],[Product_ID]],Product[],5,FALSE)</f>
        <v>Nolan-Snow</v>
      </c>
      <c r="W335" s="43">
        <f>VLOOKUP(Combined[[#This Row],[Product_ID]],Product[],6,FALSE)</f>
        <v>204.39</v>
      </c>
      <c r="X335" s="43">
        <f>VLOOKUP(Combined[[#This Row],[Product_ID]],Product[],7,FALSE)</f>
        <v>281</v>
      </c>
      <c r="Y335" s="43" t="str">
        <f>_xlfn.XLOOKUP(Combined[[#This Row],[Store_ID]],Store[Store_ID],Store[Store_Name])</f>
        <v>Mann-Austin</v>
      </c>
      <c r="Z335" s="43" t="str">
        <f>_xlfn.XLOOKUP(Combined[[#This Row],[Store_ID]],Store[Store_ID],Store[Region])</f>
        <v>East</v>
      </c>
      <c r="AA335" s="43" t="str">
        <f>_xlfn.XLOOKUP(Combined[[#This Row],[Store_ID]],Store[Store_ID],Store[City])</f>
        <v>Vasquezborough</v>
      </c>
      <c r="AB335" s="43" t="str">
        <f>_xlfn.XLOOKUP(Combined[[#This Row],[Store_ID]],Store[Store_ID],Store[Store_Type])</f>
        <v>Online</v>
      </c>
      <c r="AC335" s="43">
        <f>Combined[[#This Row],[Quantity]]*Combined[[#This Row],[Unit_Price]]</f>
        <v>1367.46</v>
      </c>
      <c r="AD335" s="43">
        <f>Combined[[#This Row],[Gross_Sales]]*Combined[[#This Row],[Discount]]</f>
        <v>13.6746</v>
      </c>
      <c r="AE335" s="43">
        <f>Combined[[#This Row],[Quantity]]*Combined[[#This Row],[cost]]</f>
        <v>613.16999999999996</v>
      </c>
      <c r="AF335" s="43">
        <f>Combined[[#This Row],[Total_Amount]]-Combined[[#This Row],[Total_Cost]]</f>
        <v>740.61540000000002</v>
      </c>
      <c r="AG335" s="43" t="str">
        <f>IF(Combined[[#This Row],[Age]]&lt;=25,"18-25",IF(Combined[[#This Row],[Age]]&lt;=35,"26-35",IF(Combined[[#This Row],[Age]]&lt;=45,"36-45",IF(Combined[[#This Row],[Age]]&lt;=55,"46-55","56-64"))))</f>
        <v>36-45</v>
      </c>
      <c r="AH335" s="43">
        <f>IF(Combined[[#This Row],[Total_Amount]]=0,0,Combined[[#This Row],[Profit]]/Combined[[#This Row],[Total_Amount]])</f>
        <v>0.54707001567604441</v>
      </c>
    </row>
    <row r="336" spans="1:34">
      <c r="A336" s="43" t="s">
        <v>2160</v>
      </c>
      <c r="B336" s="46">
        <v>45609</v>
      </c>
      <c r="C336" s="43">
        <f t="shared" si="5"/>
        <v>2024</v>
      </c>
      <c r="D336" s="43" t="str">
        <f>TEXT(Combined[[#This Row],[Order_Date]],"MMM")</f>
        <v>Nov</v>
      </c>
      <c r="E336" s="43" t="s">
        <v>1095</v>
      </c>
      <c r="F336" s="43" t="s">
        <v>1648</v>
      </c>
      <c r="G336" s="43" t="s">
        <v>1773</v>
      </c>
      <c r="H336" s="43">
        <v>2</v>
      </c>
      <c r="I336" s="43">
        <v>613.23</v>
      </c>
      <c r="J336" s="45">
        <v>0.15</v>
      </c>
      <c r="K336" s="43" t="s">
        <v>1826</v>
      </c>
      <c r="L336" s="43">
        <v>1042.491</v>
      </c>
      <c r="M336" s="43" t="str">
        <f>VLOOKUP(Combined[[#This Row],[Customer_ID]],Customer[],2,FALSE)</f>
        <v>Heather Valenzuela</v>
      </c>
      <c r="N336" s="43">
        <f>VLOOKUP(Combined[[#This Row],[Customer_ID]],Customer[],3,FALSE)</f>
        <v>31</v>
      </c>
      <c r="O336" s="43" t="str">
        <f>VLOOKUP(Combined[[#This Row],[Customer_ID]],Customer[],4,FALSE)</f>
        <v>Male</v>
      </c>
      <c r="P336" s="43" t="str">
        <f>VLOOKUP(Combined[[#This Row],[Customer_ID]],Customer[],5,FALSE)</f>
        <v>New Angiefurt</v>
      </c>
      <c r="Q336" s="43" t="str">
        <f>VLOOKUP(Combined[[#This Row],[Customer_ID]],Customer[],6,FALSE)</f>
        <v>Alaska</v>
      </c>
      <c r="R336" s="43" t="str">
        <f>VLOOKUP(Combined[[#This Row],[Customer_ID]],Customer[],8,FALSE)</f>
        <v>Bronze</v>
      </c>
      <c r="S336" s="43" t="str">
        <f>VLOOKUP(Combined[[#This Row],[Product_ID]],Product[],2,FALSE)</f>
        <v>Boxing Hand Wraps</v>
      </c>
      <c r="T336" s="43" t="str">
        <f>VLOOKUP(Combined[[#This Row],[Product_ID]],Product[],3,FALSE)</f>
        <v>Sports</v>
      </c>
      <c r="U336" s="43" t="str">
        <f>VLOOKUP(Combined[[#This Row],[Product_ID]],Product[],4,FALSE)</f>
        <v>Fitness</v>
      </c>
      <c r="V336" s="43" t="str">
        <f>VLOOKUP(Combined[[#This Row],[Product_ID]],Product[],5,FALSE)</f>
        <v>Smith-King</v>
      </c>
      <c r="W336" s="43">
        <f>VLOOKUP(Combined[[#This Row],[Product_ID]],Product[],6,FALSE)</f>
        <v>190.29</v>
      </c>
      <c r="X336" s="43">
        <f>VLOOKUP(Combined[[#This Row],[Product_ID]],Product[],7,FALSE)</f>
        <v>260</v>
      </c>
      <c r="Y336" s="43" t="str">
        <f>_xlfn.XLOOKUP(Combined[[#This Row],[Store_ID]],Store[Store_ID],Store[Store_Name])</f>
        <v>Gray Ltd</v>
      </c>
      <c r="Z336" s="43" t="str">
        <f>_xlfn.XLOOKUP(Combined[[#This Row],[Store_ID]],Store[Store_ID],Store[Region])</f>
        <v>North</v>
      </c>
      <c r="AA336" s="43" t="str">
        <f>_xlfn.XLOOKUP(Combined[[#This Row],[Store_ID]],Store[Store_ID],Store[City])</f>
        <v>New Michaelchester</v>
      </c>
      <c r="AB336" s="43" t="str">
        <f>_xlfn.XLOOKUP(Combined[[#This Row],[Store_ID]],Store[Store_ID],Store[Store_Type])</f>
        <v>Outlet</v>
      </c>
      <c r="AC336" s="43">
        <f>Combined[[#This Row],[Quantity]]*Combined[[#This Row],[Unit_Price]]</f>
        <v>1226.46</v>
      </c>
      <c r="AD336" s="43">
        <f>Combined[[#This Row],[Gross_Sales]]*Combined[[#This Row],[Discount]]</f>
        <v>183.96899999999999</v>
      </c>
      <c r="AE336" s="43">
        <f>Combined[[#This Row],[Quantity]]*Combined[[#This Row],[cost]]</f>
        <v>380.58</v>
      </c>
      <c r="AF336" s="43">
        <f>Combined[[#This Row],[Total_Amount]]-Combined[[#This Row],[Total_Cost]]</f>
        <v>661.91100000000006</v>
      </c>
      <c r="AG336" s="43" t="str">
        <f>IF(Combined[[#This Row],[Age]]&lt;=25,"18-25",IF(Combined[[#This Row],[Age]]&lt;=35,"26-35",IF(Combined[[#This Row],[Age]]&lt;=45,"36-45",IF(Combined[[#This Row],[Age]]&lt;=55,"46-55","56-64"))))</f>
        <v>26-35</v>
      </c>
      <c r="AH336" s="43">
        <f>IF(Combined[[#This Row],[Total_Amount]]=0,0,Combined[[#This Row],[Profit]]/Combined[[#This Row],[Total_Amount]])</f>
        <v>0.63493210013323864</v>
      </c>
    </row>
    <row r="337" spans="1:34">
      <c r="A337" s="43" t="s">
        <v>2161</v>
      </c>
      <c r="B337" s="46">
        <v>45309</v>
      </c>
      <c r="C337" s="43">
        <f t="shared" si="5"/>
        <v>2024</v>
      </c>
      <c r="D337" s="43" t="str">
        <f>TEXT(Combined[[#This Row],[Order_Date]],"MMM")</f>
        <v>Jan</v>
      </c>
      <c r="E337" s="43" t="s">
        <v>1414</v>
      </c>
      <c r="F337" s="43" t="s">
        <v>1549</v>
      </c>
      <c r="G337" s="43" t="s">
        <v>1799</v>
      </c>
      <c r="H337" s="43">
        <v>4</v>
      </c>
      <c r="I337" s="43">
        <v>971.9</v>
      </c>
      <c r="J337" s="45">
        <v>0.28000000000000003</v>
      </c>
      <c r="K337" s="43" t="s">
        <v>1826</v>
      </c>
      <c r="L337" s="43">
        <v>2799.0720000000001</v>
      </c>
      <c r="M337" s="43" t="str">
        <f>VLOOKUP(Combined[[#This Row],[Customer_ID]],Customer[],2,FALSE)</f>
        <v>Kelly Garrett</v>
      </c>
      <c r="N337" s="43">
        <f>VLOOKUP(Combined[[#This Row],[Customer_ID]],Customer[],3,FALSE)</f>
        <v>62</v>
      </c>
      <c r="O337" s="43" t="str">
        <f>VLOOKUP(Combined[[#This Row],[Customer_ID]],Customer[],4,FALSE)</f>
        <v>Female</v>
      </c>
      <c r="P337" s="43" t="str">
        <f>VLOOKUP(Combined[[#This Row],[Customer_ID]],Customer[],5,FALSE)</f>
        <v>Port Taylorberg</v>
      </c>
      <c r="Q337" s="43" t="str">
        <f>VLOOKUP(Combined[[#This Row],[Customer_ID]],Customer[],6,FALSE)</f>
        <v>Pennsylvania</v>
      </c>
      <c r="R337" s="43" t="str">
        <f>VLOOKUP(Combined[[#This Row],[Customer_ID]],Customer[],8,FALSE)</f>
        <v>Silver</v>
      </c>
      <c r="S337" s="43" t="str">
        <f>VLOOKUP(Combined[[#This Row],[Product_ID]],Product[],2,FALSE)</f>
        <v>Women's Casual Hoodie</v>
      </c>
      <c r="T337" s="43" t="str">
        <f>VLOOKUP(Combined[[#This Row],[Product_ID]],Product[],3,FALSE)</f>
        <v>Clothing</v>
      </c>
      <c r="U337" s="43" t="str">
        <f>VLOOKUP(Combined[[#This Row],[Product_ID]],Product[],4,FALSE)</f>
        <v>Outerwear</v>
      </c>
      <c r="V337" s="43" t="str">
        <f>VLOOKUP(Combined[[#This Row],[Product_ID]],Product[],5,FALSE)</f>
        <v>Sims Inc</v>
      </c>
      <c r="W337" s="43">
        <f>VLOOKUP(Combined[[#This Row],[Product_ID]],Product[],6,FALSE)</f>
        <v>296.83</v>
      </c>
      <c r="X337" s="43">
        <f>VLOOKUP(Combined[[#This Row],[Product_ID]],Product[],7,FALSE)</f>
        <v>352</v>
      </c>
      <c r="Y337" s="43" t="str">
        <f>_xlfn.XLOOKUP(Combined[[#This Row],[Store_ID]],Store[Store_ID],Store[Store_Name])</f>
        <v>Mcdonald Inc</v>
      </c>
      <c r="Z337" s="43" t="str">
        <f>_xlfn.XLOOKUP(Combined[[#This Row],[Store_ID]],Store[Store_ID],Store[Region])</f>
        <v>South</v>
      </c>
      <c r="AA337" s="43" t="str">
        <f>_xlfn.XLOOKUP(Combined[[#This Row],[Store_ID]],Store[Store_ID],Store[City])</f>
        <v>Christopherland</v>
      </c>
      <c r="AB337" s="43" t="str">
        <f>_xlfn.XLOOKUP(Combined[[#This Row],[Store_ID]],Store[Store_ID],Store[Store_Type])</f>
        <v>Outlet</v>
      </c>
      <c r="AC337" s="43">
        <f>Combined[[#This Row],[Quantity]]*Combined[[#This Row],[Unit_Price]]</f>
        <v>3887.6</v>
      </c>
      <c r="AD337" s="43">
        <f>Combined[[#This Row],[Gross_Sales]]*Combined[[#This Row],[Discount]]</f>
        <v>1088.528</v>
      </c>
      <c r="AE337" s="43">
        <f>Combined[[#This Row],[Quantity]]*Combined[[#This Row],[cost]]</f>
        <v>1187.32</v>
      </c>
      <c r="AF337" s="43">
        <f>Combined[[#This Row],[Total_Amount]]-Combined[[#This Row],[Total_Cost]]</f>
        <v>1611.7520000000002</v>
      </c>
      <c r="AG337" s="43" t="str">
        <f>IF(Combined[[#This Row],[Age]]&lt;=25,"18-25",IF(Combined[[#This Row],[Age]]&lt;=35,"26-35",IF(Combined[[#This Row],[Age]]&lt;=45,"36-45",IF(Combined[[#This Row],[Age]]&lt;=55,"46-55","56-64"))))</f>
        <v>56-64</v>
      </c>
      <c r="AH337" s="43">
        <f>IF(Combined[[#This Row],[Total_Amount]]=0,0,Combined[[#This Row],[Profit]]/Combined[[#This Row],[Total_Amount]])</f>
        <v>0.57581655634438844</v>
      </c>
    </row>
    <row r="338" spans="1:34">
      <c r="A338" s="43" t="s">
        <v>2162</v>
      </c>
      <c r="B338" s="46">
        <v>45519</v>
      </c>
      <c r="C338" s="43">
        <f t="shared" si="5"/>
        <v>2024</v>
      </c>
      <c r="D338" s="43" t="str">
        <f>TEXT(Combined[[#This Row],[Order_Date]],"MMM")</f>
        <v>Aug</v>
      </c>
      <c r="E338" s="43" t="s">
        <v>137</v>
      </c>
      <c r="F338" s="43" t="s">
        <v>1604</v>
      </c>
      <c r="G338" s="43" t="s">
        <v>1779</v>
      </c>
      <c r="H338" s="43">
        <v>3</v>
      </c>
      <c r="I338" s="43">
        <v>884.92</v>
      </c>
      <c r="J338" s="45">
        <v>0.06</v>
      </c>
      <c r="K338" s="43" t="s">
        <v>1826</v>
      </c>
      <c r="L338" s="43">
        <v>2495.4744000000001</v>
      </c>
      <c r="M338" s="43" t="str">
        <f>VLOOKUP(Combined[[#This Row],[Customer_ID]],Customer[],2,FALSE)</f>
        <v>Christopher Olson</v>
      </c>
      <c r="N338" s="43">
        <f>VLOOKUP(Combined[[#This Row],[Customer_ID]],Customer[],3,FALSE)</f>
        <v>27</v>
      </c>
      <c r="O338" s="43" t="str">
        <f>VLOOKUP(Combined[[#This Row],[Customer_ID]],Customer[],4,FALSE)</f>
        <v>Female</v>
      </c>
      <c r="P338" s="43" t="str">
        <f>VLOOKUP(Combined[[#This Row],[Customer_ID]],Customer[],5,FALSE)</f>
        <v>West Richard</v>
      </c>
      <c r="Q338" s="43" t="str">
        <f>VLOOKUP(Combined[[#This Row],[Customer_ID]],Customer[],6,FALSE)</f>
        <v>Maryland</v>
      </c>
      <c r="R338" s="43" t="str">
        <f>VLOOKUP(Combined[[#This Row],[Customer_ID]],Customer[],8,FALSE)</f>
        <v>Platinum</v>
      </c>
      <c r="S338" s="43" t="str">
        <f>VLOOKUP(Combined[[#This Row],[Product_ID]],Product[],2,FALSE)</f>
        <v>Sports Stopwatch Timer</v>
      </c>
      <c r="T338" s="43" t="str">
        <f>VLOOKUP(Combined[[#This Row],[Product_ID]],Product[],3,FALSE)</f>
        <v>Sports</v>
      </c>
      <c r="U338" s="43" t="str">
        <f>VLOOKUP(Combined[[#This Row],[Product_ID]],Product[],4,FALSE)</f>
        <v>Accessories</v>
      </c>
      <c r="V338" s="43" t="str">
        <f>VLOOKUP(Combined[[#This Row],[Product_ID]],Product[],5,FALSE)</f>
        <v>Burns-Hansen</v>
      </c>
      <c r="W338" s="43">
        <f>VLOOKUP(Combined[[#This Row],[Product_ID]],Product[],6,FALSE)</f>
        <v>38.76</v>
      </c>
      <c r="X338" s="43">
        <f>VLOOKUP(Combined[[#This Row],[Product_ID]],Product[],7,FALSE)</f>
        <v>137</v>
      </c>
      <c r="Y338" s="43" t="str">
        <f>_xlfn.XLOOKUP(Combined[[#This Row],[Store_ID]],Store[Store_ID],Store[Store_Name])</f>
        <v>Martinez-Mullins</v>
      </c>
      <c r="Z338" s="43" t="str">
        <f>_xlfn.XLOOKUP(Combined[[#This Row],[Store_ID]],Store[Store_ID],Store[Region])</f>
        <v>South</v>
      </c>
      <c r="AA338" s="43" t="str">
        <f>_xlfn.XLOOKUP(Combined[[#This Row],[Store_ID]],Store[Store_ID],Store[City])</f>
        <v>Williamsfurt</v>
      </c>
      <c r="AB338" s="43" t="str">
        <f>_xlfn.XLOOKUP(Combined[[#This Row],[Store_ID]],Store[Store_ID],Store[Store_Type])</f>
        <v>Online</v>
      </c>
      <c r="AC338" s="43">
        <f>Combined[[#This Row],[Quantity]]*Combined[[#This Row],[Unit_Price]]</f>
        <v>2654.7599999999998</v>
      </c>
      <c r="AD338" s="43">
        <f>Combined[[#This Row],[Gross_Sales]]*Combined[[#This Row],[Discount]]</f>
        <v>159.28559999999999</v>
      </c>
      <c r="AE338" s="43">
        <f>Combined[[#This Row],[Quantity]]*Combined[[#This Row],[cost]]</f>
        <v>116.28</v>
      </c>
      <c r="AF338" s="43">
        <f>Combined[[#This Row],[Total_Amount]]-Combined[[#This Row],[Total_Cost]]</f>
        <v>2379.1943999999999</v>
      </c>
      <c r="AG338" s="43" t="str">
        <f>IF(Combined[[#This Row],[Age]]&lt;=25,"18-25",IF(Combined[[#This Row],[Age]]&lt;=35,"26-35",IF(Combined[[#This Row],[Age]]&lt;=45,"36-45",IF(Combined[[#This Row],[Age]]&lt;=55,"46-55","56-64"))))</f>
        <v>26-35</v>
      </c>
      <c r="AH338" s="43">
        <f>IF(Combined[[#This Row],[Total_Amount]]=0,0,Combined[[#This Row],[Profit]]/Combined[[#This Row],[Total_Amount]])</f>
        <v>0.95340364942233025</v>
      </c>
    </row>
    <row r="339" spans="1:34">
      <c r="A339" s="43" t="s">
        <v>2163</v>
      </c>
      <c r="B339" s="46">
        <v>45921</v>
      </c>
      <c r="C339" s="43">
        <f t="shared" si="5"/>
        <v>2025</v>
      </c>
      <c r="D339" s="43" t="str">
        <f>TEXT(Combined[[#This Row],[Order_Date]],"MMM")</f>
        <v>Sep</v>
      </c>
      <c r="E339" s="43" t="s">
        <v>314</v>
      </c>
      <c r="F339" s="43" t="s">
        <v>1562</v>
      </c>
      <c r="G339" s="43" t="s">
        <v>1786</v>
      </c>
      <c r="H339" s="43">
        <v>1</v>
      </c>
      <c r="I339" s="43">
        <v>125</v>
      </c>
      <c r="J339" s="45">
        <v>0.23</v>
      </c>
      <c r="K339" s="43" t="s">
        <v>1824</v>
      </c>
      <c r="L339" s="43">
        <v>96.25</v>
      </c>
      <c r="M339" s="43" t="str">
        <f>VLOOKUP(Combined[[#This Row],[Customer_ID]],Customer[],2,FALSE)</f>
        <v>Melissa Duffy Md</v>
      </c>
      <c r="N339" s="43">
        <f>VLOOKUP(Combined[[#This Row],[Customer_ID]],Customer[],3,FALSE)</f>
        <v>58</v>
      </c>
      <c r="O339" s="43" t="str">
        <f>VLOOKUP(Combined[[#This Row],[Customer_ID]],Customer[],4,FALSE)</f>
        <v>Female</v>
      </c>
      <c r="P339" s="43" t="str">
        <f>VLOOKUP(Combined[[#This Row],[Customer_ID]],Customer[],5,FALSE)</f>
        <v>East Jenna</v>
      </c>
      <c r="Q339" s="43" t="str">
        <f>VLOOKUP(Combined[[#This Row],[Customer_ID]],Customer[],6,FALSE)</f>
        <v>South Carolina</v>
      </c>
      <c r="R339" s="43" t="str">
        <f>VLOOKUP(Combined[[#This Row],[Customer_ID]],Customer[],8,FALSE)</f>
        <v>Bronze</v>
      </c>
      <c r="S339" s="43" t="str">
        <f>VLOOKUP(Combined[[#This Row],[Product_ID]],Product[],2,FALSE)</f>
        <v>Wireless Bluetooth Earbuds</v>
      </c>
      <c r="T339" s="43" t="str">
        <f>VLOOKUP(Combined[[#This Row],[Product_ID]],Product[],3,FALSE)</f>
        <v>Electronics</v>
      </c>
      <c r="U339" s="43" t="str">
        <f>VLOOKUP(Combined[[#This Row],[Product_ID]],Product[],4,FALSE)</f>
        <v>Audio</v>
      </c>
      <c r="V339" s="43" t="str">
        <f>VLOOKUP(Combined[[#This Row],[Product_ID]],Product[],5,FALSE)</f>
        <v>Perez-Johnston</v>
      </c>
      <c r="W339" s="43">
        <f>VLOOKUP(Combined[[#This Row],[Product_ID]],Product[],6,FALSE)</f>
        <v>439.07</v>
      </c>
      <c r="X339" s="43">
        <f>VLOOKUP(Combined[[#This Row],[Product_ID]],Product[],7,FALSE)</f>
        <v>142</v>
      </c>
      <c r="Y339" s="43" t="str">
        <f>_xlfn.XLOOKUP(Combined[[#This Row],[Store_ID]],Store[Store_ID],Store[Store_Name])</f>
        <v>Moore, Padilla and Butler</v>
      </c>
      <c r="Z339" s="43" t="str">
        <f>_xlfn.XLOOKUP(Combined[[#This Row],[Store_ID]],Store[Store_ID],Store[Region])</f>
        <v>South</v>
      </c>
      <c r="AA339" s="43" t="str">
        <f>_xlfn.XLOOKUP(Combined[[#This Row],[Store_ID]],Store[Store_ID],Store[City])</f>
        <v>East Johnstad</v>
      </c>
      <c r="AB339" s="43" t="str">
        <f>_xlfn.XLOOKUP(Combined[[#This Row],[Store_ID]],Store[Store_ID],Store[Store_Type])</f>
        <v>Flagship</v>
      </c>
      <c r="AC339" s="43">
        <f>Combined[[#This Row],[Quantity]]*Combined[[#This Row],[Unit_Price]]</f>
        <v>125</v>
      </c>
      <c r="AD339" s="43">
        <f>Combined[[#This Row],[Gross_Sales]]*Combined[[#This Row],[Discount]]</f>
        <v>28.75</v>
      </c>
      <c r="AE339" s="43">
        <f>Combined[[#This Row],[Quantity]]*Combined[[#This Row],[cost]]</f>
        <v>439.07</v>
      </c>
      <c r="AF339" s="43">
        <f>Combined[[#This Row],[Total_Amount]]-Combined[[#This Row],[Total_Cost]]</f>
        <v>-342.82</v>
      </c>
      <c r="AG339" s="43" t="str">
        <f>IF(Combined[[#This Row],[Age]]&lt;=25,"18-25",IF(Combined[[#This Row],[Age]]&lt;=35,"26-35",IF(Combined[[#This Row],[Age]]&lt;=45,"36-45",IF(Combined[[#This Row],[Age]]&lt;=55,"46-55","56-64"))))</f>
        <v>56-64</v>
      </c>
      <c r="AH339" s="43">
        <f>IF(Combined[[#This Row],[Total_Amount]]=0,0,Combined[[#This Row],[Profit]]/Combined[[#This Row],[Total_Amount]])</f>
        <v>-3.5617662337662339</v>
      </c>
    </row>
    <row r="340" spans="1:34">
      <c r="A340" s="43" t="s">
        <v>2164</v>
      </c>
      <c r="B340" s="46">
        <v>45465</v>
      </c>
      <c r="C340" s="43">
        <f t="shared" si="5"/>
        <v>2024</v>
      </c>
      <c r="D340" s="43" t="str">
        <f>TEXT(Combined[[#This Row],[Order_Date]],"MMM")</f>
        <v>Jun</v>
      </c>
      <c r="E340" s="43" t="s">
        <v>441</v>
      </c>
      <c r="F340" s="43" t="s">
        <v>1568</v>
      </c>
      <c r="G340" s="43" t="s">
        <v>1801</v>
      </c>
      <c r="H340" s="43">
        <v>2</v>
      </c>
      <c r="I340" s="43">
        <v>188.25</v>
      </c>
      <c r="J340" s="45">
        <v>0.08</v>
      </c>
      <c r="K340" s="43" t="s">
        <v>1826</v>
      </c>
      <c r="L340" s="43">
        <v>346.38</v>
      </c>
      <c r="M340" s="43" t="str">
        <f>VLOOKUP(Combined[[#This Row],[Customer_ID]],Customer[],2,FALSE)</f>
        <v>Susan Mcdonald</v>
      </c>
      <c r="N340" s="43">
        <f>VLOOKUP(Combined[[#This Row],[Customer_ID]],Customer[],3,FALSE)</f>
        <v>45</v>
      </c>
      <c r="O340" s="43" t="str">
        <f>VLOOKUP(Combined[[#This Row],[Customer_ID]],Customer[],4,FALSE)</f>
        <v>Male</v>
      </c>
      <c r="P340" s="43" t="str">
        <f>VLOOKUP(Combined[[#This Row],[Customer_ID]],Customer[],5,FALSE)</f>
        <v>East Ellen</v>
      </c>
      <c r="Q340" s="43" t="str">
        <f>VLOOKUP(Combined[[#This Row],[Customer_ID]],Customer[],6,FALSE)</f>
        <v>Arkansas</v>
      </c>
      <c r="R340" s="43" t="str">
        <f>VLOOKUP(Combined[[#This Row],[Customer_ID]],Customer[],8,FALSE)</f>
        <v>Silver</v>
      </c>
      <c r="S340" s="43" t="str">
        <f>VLOOKUP(Combined[[#This Row],[Product_ID]],Product[],2,FALSE)</f>
        <v>Ceramic Kitchen Bowl Set</v>
      </c>
      <c r="T340" s="43" t="str">
        <f>VLOOKUP(Combined[[#This Row],[Product_ID]],Product[],3,FALSE)</f>
        <v>Home</v>
      </c>
      <c r="U340" s="43" t="str">
        <f>VLOOKUP(Combined[[#This Row],[Product_ID]],Product[],4,FALSE)</f>
        <v>Kitchen</v>
      </c>
      <c r="V340" s="43" t="str">
        <f>VLOOKUP(Combined[[#This Row],[Product_ID]],Product[],5,FALSE)</f>
        <v>Hamilton Group</v>
      </c>
      <c r="W340" s="43">
        <f>VLOOKUP(Combined[[#This Row],[Product_ID]],Product[],6,FALSE)</f>
        <v>298.86</v>
      </c>
      <c r="X340" s="43">
        <f>VLOOKUP(Combined[[#This Row],[Product_ID]],Product[],7,FALSE)</f>
        <v>308</v>
      </c>
      <c r="Y340" s="43" t="str">
        <f>_xlfn.XLOOKUP(Combined[[#This Row],[Store_ID]],Store[Store_ID],Store[Store_Name])</f>
        <v>Shelton PLC</v>
      </c>
      <c r="Z340" s="43" t="str">
        <f>_xlfn.XLOOKUP(Combined[[#This Row],[Store_ID]],Store[Store_ID],Store[Region])</f>
        <v>North</v>
      </c>
      <c r="AA340" s="43" t="str">
        <f>_xlfn.XLOOKUP(Combined[[#This Row],[Store_ID]],Store[Store_ID],Store[City])</f>
        <v>East Jenniferstad</v>
      </c>
      <c r="AB340" s="43" t="str">
        <f>_xlfn.XLOOKUP(Combined[[#This Row],[Store_ID]],Store[Store_ID],Store[Store_Type])</f>
        <v>Flagship</v>
      </c>
      <c r="AC340" s="43">
        <f>Combined[[#This Row],[Quantity]]*Combined[[#This Row],[Unit_Price]]</f>
        <v>376.5</v>
      </c>
      <c r="AD340" s="43">
        <f>Combined[[#This Row],[Gross_Sales]]*Combined[[#This Row],[Discount]]</f>
        <v>30.12</v>
      </c>
      <c r="AE340" s="43">
        <f>Combined[[#This Row],[Quantity]]*Combined[[#This Row],[cost]]</f>
        <v>597.72</v>
      </c>
      <c r="AF340" s="43">
        <f>Combined[[#This Row],[Total_Amount]]-Combined[[#This Row],[Total_Cost]]</f>
        <v>-251.34000000000003</v>
      </c>
      <c r="AG340" s="43" t="str">
        <f>IF(Combined[[#This Row],[Age]]&lt;=25,"18-25",IF(Combined[[#This Row],[Age]]&lt;=35,"26-35",IF(Combined[[#This Row],[Age]]&lt;=45,"36-45",IF(Combined[[#This Row],[Age]]&lt;=55,"46-55","56-64"))))</f>
        <v>36-45</v>
      </c>
      <c r="AH340" s="43">
        <f>IF(Combined[[#This Row],[Total_Amount]]=0,0,Combined[[#This Row],[Profit]]/Combined[[#This Row],[Total_Amount]])</f>
        <v>-0.72561926208210648</v>
      </c>
    </row>
    <row r="341" spans="1:34">
      <c r="A341" s="43" t="s">
        <v>2165</v>
      </c>
      <c r="B341" s="46">
        <v>45303</v>
      </c>
      <c r="C341" s="43">
        <f t="shared" si="5"/>
        <v>2024</v>
      </c>
      <c r="D341" s="43" t="str">
        <f>TEXT(Combined[[#This Row],[Order_Date]],"MMM")</f>
        <v>Jan</v>
      </c>
      <c r="E341" s="43" t="s">
        <v>719</v>
      </c>
      <c r="F341" s="43" t="s">
        <v>1640</v>
      </c>
      <c r="G341" s="43" t="s">
        <v>1776</v>
      </c>
      <c r="H341" s="43">
        <v>4</v>
      </c>
      <c r="I341" s="43">
        <v>344.12</v>
      </c>
      <c r="J341" s="45">
        <v>0.25</v>
      </c>
      <c r="K341" s="43" t="s">
        <v>1826</v>
      </c>
      <c r="L341" s="43">
        <v>1032.3599999999999</v>
      </c>
      <c r="M341" s="43" t="str">
        <f>VLOOKUP(Combined[[#This Row],[Customer_ID]],Customer[],2,FALSE)</f>
        <v>Alejandro Doyle</v>
      </c>
      <c r="N341" s="43">
        <f>VLOOKUP(Combined[[#This Row],[Customer_ID]],Customer[],3,FALSE)</f>
        <v>35</v>
      </c>
      <c r="O341" s="43" t="str">
        <f>VLOOKUP(Combined[[#This Row],[Customer_ID]],Customer[],4,FALSE)</f>
        <v>Male</v>
      </c>
      <c r="P341" s="43" t="str">
        <f>VLOOKUP(Combined[[#This Row],[Customer_ID]],Customer[],5,FALSE)</f>
        <v>East Crystalton</v>
      </c>
      <c r="Q341" s="43" t="str">
        <f>VLOOKUP(Combined[[#This Row],[Customer_ID]],Customer[],6,FALSE)</f>
        <v>New Mexico</v>
      </c>
      <c r="R341" s="43" t="str">
        <f>VLOOKUP(Combined[[#This Row],[Customer_ID]],Customer[],8,FALSE)</f>
        <v>Platinum</v>
      </c>
      <c r="S341" s="43" t="str">
        <f>VLOOKUP(Combined[[#This Row],[Product_ID]],Product[],2,FALSE)</f>
        <v>Men's Winter Jacket</v>
      </c>
      <c r="T341" s="43" t="str">
        <f>VLOOKUP(Combined[[#This Row],[Product_ID]],Product[],3,FALSE)</f>
        <v>Clothing</v>
      </c>
      <c r="U341" s="43" t="str">
        <f>VLOOKUP(Combined[[#This Row],[Product_ID]],Product[],4,FALSE)</f>
        <v>Outerwear</v>
      </c>
      <c r="V341" s="43" t="str">
        <f>VLOOKUP(Combined[[#This Row],[Product_ID]],Product[],5,FALSE)</f>
        <v>Kelly, Smith and Perez</v>
      </c>
      <c r="W341" s="43">
        <f>VLOOKUP(Combined[[#This Row],[Product_ID]],Product[],6,FALSE)</f>
        <v>167.34</v>
      </c>
      <c r="X341" s="43">
        <f>VLOOKUP(Combined[[#This Row],[Product_ID]],Product[],7,FALSE)</f>
        <v>296</v>
      </c>
      <c r="Y341" s="43" t="str">
        <f>_xlfn.XLOOKUP(Combined[[#This Row],[Store_ID]],Store[Store_ID],Store[Store_Name])</f>
        <v>Benson-Elliott</v>
      </c>
      <c r="Z341" s="43" t="str">
        <f>_xlfn.XLOOKUP(Combined[[#This Row],[Store_ID]],Store[Store_ID],Store[Region])</f>
        <v>East</v>
      </c>
      <c r="AA341" s="43" t="str">
        <f>_xlfn.XLOOKUP(Combined[[#This Row],[Store_ID]],Store[Store_ID],Store[City])</f>
        <v>Port Josephberg</v>
      </c>
      <c r="AB341" s="43" t="str">
        <f>_xlfn.XLOOKUP(Combined[[#This Row],[Store_ID]],Store[Store_ID],Store[Store_Type])</f>
        <v>Online</v>
      </c>
      <c r="AC341" s="43">
        <f>Combined[[#This Row],[Quantity]]*Combined[[#This Row],[Unit_Price]]</f>
        <v>1376.48</v>
      </c>
      <c r="AD341" s="43">
        <f>Combined[[#This Row],[Gross_Sales]]*Combined[[#This Row],[Discount]]</f>
        <v>344.12</v>
      </c>
      <c r="AE341" s="43">
        <f>Combined[[#This Row],[Quantity]]*Combined[[#This Row],[cost]]</f>
        <v>669.36</v>
      </c>
      <c r="AF341" s="43">
        <f>Combined[[#This Row],[Total_Amount]]-Combined[[#This Row],[Total_Cost]]</f>
        <v>362.99999999999989</v>
      </c>
      <c r="AG341" s="43" t="str">
        <f>IF(Combined[[#This Row],[Age]]&lt;=25,"18-25",IF(Combined[[#This Row],[Age]]&lt;=35,"26-35",IF(Combined[[#This Row],[Age]]&lt;=45,"36-45",IF(Combined[[#This Row],[Age]]&lt;=55,"46-55","56-64"))))</f>
        <v>26-35</v>
      </c>
      <c r="AH341" s="43">
        <f>IF(Combined[[#This Row],[Total_Amount]]=0,0,Combined[[#This Row],[Profit]]/Combined[[#This Row],[Total_Amount]])</f>
        <v>0.35162152737417174</v>
      </c>
    </row>
    <row r="342" spans="1:34">
      <c r="A342" s="43" t="s">
        <v>2166</v>
      </c>
      <c r="B342" s="46">
        <v>45218</v>
      </c>
      <c r="C342" s="43">
        <f t="shared" si="5"/>
        <v>2023</v>
      </c>
      <c r="D342" s="43" t="str">
        <f>TEXT(Combined[[#This Row],[Order_Date]],"MMM")</f>
        <v>Oct</v>
      </c>
      <c r="E342" s="43" t="s">
        <v>181</v>
      </c>
      <c r="F342" s="43" t="s">
        <v>1582</v>
      </c>
      <c r="G342" s="43" t="s">
        <v>1813</v>
      </c>
      <c r="H342" s="43">
        <v>3</v>
      </c>
      <c r="I342" s="43">
        <v>997.95</v>
      </c>
      <c r="J342" s="45">
        <v>0.09</v>
      </c>
      <c r="K342" s="43" t="s">
        <v>1829</v>
      </c>
      <c r="L342" s="43">
        <v>2724.4034999999999</v>
      </c>
      <c r="M342" s="43" t="str">
        <f>VLOOKUP(Combined[[#This Row],[Customer_ID]],Customer[],2,FALSE)</f>
        <v>Gina Knight</v>
      </c>
      <c r="N342" s="43">
        <f>VLOOKUP(Combined[[#This Row],[Customer_ID]],Customer[],3,FALSE)</f>
        <v>54</v>
      </c>
      <c r="O342" s="43" t="str">
        <f>VLOOKUP(Combined[[#This Row],[Customer_ID]],Customer[],4,FALSE)</f>
        <v>Female</v>
      </c>
      <c r="P342" s="43" t="str">
        <f>VLOOKUP(Combined[[#This Row],[Customer_ID]],Customer[],5,FALSE)</f>
        <v>Lake Roberthaven</v>
      </c>
      <c r="Q342" s="43" t="str">
        <f>VLOOKUP(Combined[[#This Row],[Customer_ID]],Customer[],6,FALSE)</f>
        <v>Nevada</v>
      </c>
      <c r="R342" s="43" t="str">
        <f>VLOOKUP(Combined[[#This Row],[Customer_ID]],Customer[],8,FALSE)</f>
        <v>Silver</v>
      </c>
      <c r="S342" s="43" t="str">
        <f>VLOOKUP(Combined[[#This Row],[Product_ID]],Product[],2,FALSE)</f>
        <v>Soccer Training Cone Set</v>
      </c>
      <c r="T342" s="43" t="str">
        <f>VLOOKUP(Combined[[#This Row],[Product_ID]],Product[],3,FALSE)</f>
        <v>Sports</v>
      </c>
      <c r="U342" s="43" t="str">
        <f>VLOOKUP(Combined[[#This Row],[Product_ID]],Product[],4,FALSE)</f>
        <v>Accessories</v>
      </c>
      <c r="V342" s="43" t="str">
        <f>VLOOKUP(Combined[[#This Row],[Product_ID]],Product[],5,FALSE)</f>
        <v>Ford, Murphy and Wilson</v>
      </c>
      <c r="W342" s="43">
        <f>VLOOKUP(Combined[[#This Row],[Product_ID]],Product[],6,FALSE)</f>
        <v>144.53</v>
      </c>
      <c r="X342" s="43">
        <f>VLOOKUP(Combined[[#This Row],[Product_ID]],Product[],7,FALSE)</f>
        <v>367</v>
      </c>
      <c r="Y342" s="43" t="str">
        <f>_xlfn.XLOOKUP(Combined[[#This Row],[Store_ID]],Store[Store_ID],Store[Store_Name])</f>
        <v>Mann-Austin</v>
      </c>
      <c r="Z342" s="43" t="str">
        <f>_xlfn.XLOOKUP(Combined[[#This Row],[Store_ID]],Store[Store_ID],Store[Region])</f>
        <v>East</v>
      </c>
      <c r="AA342" s="43" t="str">
        <f>_xlfn.XLOOKUP(Combined[[#This Row],[Store_ID]],Store[Store_ID],Store[City])</f>
        <v>Vasquezborough</v>
      </c>
      <c r="AB342" s="43" t="str">
        <f>_xlfn.XLOOKUP(Combined[[#This Row],[Store_ID]],Store[Store_ID],Store[Store_Type])</f>
        <v>Online</v>
      </c>
      <c r="AC342" s="43">
        <f>Combined[[#This Row],[Quantity]]*Combined[[#This Row],[Unit_Price]]</f>
        <v>2993.8500000000004</v>
      </c>
      <c r="AD342" s="43">
        <f>Combined[[#This Row],[Gross_Sales]]*Combined[[#This Row],[Discount]]</f>
        <v>269.44650000000001</v>
      </c>
      <c r="AE342" s="43">
        <f>Combined[[#This Row],[Quantity]]*Combined[[#This Row],[cost]]</f>
        <v>433.59000000000003</v>
      </c>
      <c r="AF342" s="43">
        <f>Combined[[#This Row],[Total_Amount]]-Combined[[#This Row],[Total_Cost]]</f>
        <v>2290.8134999999997</v>
      </c>
      <c r="AG342" s="43" t="str">
        <f>IF(Combined[[#This Row],[Age]]&lt;=25,"18-25",IF(Combined[[#This Row],[Age]]&lt;=35,"26-35",IF(Combined[[#This Row],[Age]]&lt;=45,"36-45",IF(Combined[[#This Row],[Age]]&lt;=55,"46-55","56-64"))))</f>
        <v>46-55</v>
      </c>
      <c r="AH342" s="43">
        <f>IF(Combined[[#This Row],[Total_Amount]]=0,0,Combined[[#This Row],[Profit]]/Combined[[#This Row],[Total_Amount]])</f>
        <v>0.84084956578568482</v>
      </c>
    </row>
    <row r="343" spans="1:34">
      <c r="A343" s="43" t="s">
        <v>2167</v>
      </c>
      <c r="B343" s="46">
        <v>45727</v>
      </c>
      <c r="C343" s="43">
        <f t="shared" si="5"/>
        <v>2025</v>
      </c>
      <c r="D343" s="43" t="str">
        <f>TEXT(Combined[[#This Row],[Order_Date]],"MMM")</f>
        <v>Mar</v>
      </c>
      <c r="E343" s="43" t="s">
        <v>505</v>
      </c>
      <c r="F343" s="43" t="s">
        <v>1570</v>
      </c>
      <c r="G343" s="43" t="s">
        <v>1801</v>
      </c>
      <c r="H343" s="43">
        <v>3</v>
      </c>
      <c r="I343" s="43">
        <v>121.64</v>
      </c>
      <c r="J343" s="45">
        <v>7.0000000000000007E-2</v>
      </c>
      <c r="K343" s="43" t="s">
        <v>1826</v>
      </c>
      <c r="L343" s="43">
        <v>339.37560000000002</v>
      </c>
      <c r="M343" s="43" t="str">
        <f>VLOOKUP(Combined[[#This Row],[Customer_ID]],Customer[],2,FALSE)</f>
        <v>Stephanie Conway</v>
      </c>
      <c r="N343" s="43">
        <f>VLOOKUP(Combined[[#This Row],[Customer_ID]],Customer[],3,FALSE)</f>
        <v>24</v>
      </c>
      <c r="O343" s="43" t="str">
        <f>VLOOKUP(Combined[[#This Row],[Customer_ID]],Customer[],4,FALSE)</f>
        <v>Male</v>
      </c>
      <c r="P343" s="43" t="str">
        <f>VLOOKUP(Combined[[#This Row],[Customer_ID]],Customer[],5,FALSE)</f>
        <v>Port Frankmouth</v>
      </c>
      <c r="Q343" s="43" t="str">
        <f>VLOOKUP(Combined[[#This Row],[Customer_ID]],Customer[],6,FALSE)</f>
        <v>Mississippi</v>
      </c>
      <c r="R343" s="43" t="str">
        <f>VLOOKUP(Combined[[#This Row],[Customer_ID]],Customer[],8,FALSE)</f>
        <v>Gold</v>
      </c>
      <c r="S343" s="43" t="str">
        <f>VLOOKUP(Combined[[#This Row],[Product_ID]],Product[],2,FALSE)</f>
        <v>HD Smart TV Stick</v>
      </c>
      <c r="T343" s="43" t="str">
        <f>VLOOKUP(Combined[[#This Row],[Product_ID]],Product[],3,FALSE)</f>
        <v>Electronics</v>
      </c>
      <c r="U343" s="43" t="str">
        <f>VLOOKUP(Combined[[#This Row],[Product_ID]],Product[],4,FALSE)</f>
        <v>Accessories</v>
      </c>
      <c r="V343" s="43" t="str">
        <f>VLOOKUP(Combined[[#This Row],[Product_ID]],Product[],5,FALSE)</f>
        <v>Gibson, Hobbs and Weaver</v>
      </c>
      <c r="W343" s="43">
        <f>VLOOKUP(Combined[[#This Row],[Product_ID]],Product[],6,FALSE)</f>
        <v>449.4</v>
      </c>
      <c r="X343" s="43">
        <f>VLOOKUP(Combined[[#This Row],[Product_ID]],Product[],7,FALSE)</f>
        <v>338</v>
      </c>
      <c r="Y343" s="43" t="str">
        <f>_xlfn.XLOOKUP(Combined[[#This Row],[Store_ID]],Store[Store_ID],Store[Store_Name])</f>
        <v>Shelton PLC</v>
      </c>
      <c r="Z343" s="43" t="str">
        <f>_xlfn.XLOOKUP(Combined[[#This Row],[Store_ID]],Store[Store_ID],Store[Region])</f>
        <v>North</v>
      </c>
      <c r="AA343" s="43" t="str">
        <f>_xlfn.XLOOKUP(Combined[[#This Row],[Store_ID]],Store[Store_ID],Store[City])</f>
        <v>East Jenniferstad</v>
      </c>
      <c r="AB343" s="43" t="str">
        <f>_xlfn.XLOOKUP(Combined[[#This Row],[Store_ID]],Store[Store_ID],Store[Store_Type])</f>
        <v>Flagship</v>
      </c>
      <c r="AC343" s="43">
        <f>Combined[[#This Row],[Quantity]]*Combined[[#This Row],[Unit_Price]]</f>
        <v>364.92</v>
      </c>
      <c r="AD343" s="43">
        <f>Combined[[#This Row],[Gross_Sales]]*Combined[[#This Row],[Discount]]</f>
        <v>25.544400000000003</v>
      </c>
      <c r="AE343" s="43">
        <f>Combined[[#This Row],[Quantity]]*Combined[[#This Row],[cost]]</f>
        <v>1348.1999999999998</v>
      </c>
      <c r="AF343" s="43">
        <f>Combined[[#This Row],[Total_Amount]]-Combined[[#This Row],[Total_Cost]]</f>
        <v>-1008.8243999999997</v>
      </c>
      <c r="AG343" s="43" t="str">
        <f>IF(Combined[[#This Row],[Age]]&lt;=25,"18-25",IF(Combined[[#This Row],[Age]]&lt;=35,"26-35",IF(Combined[[#This Row],[Age]]&lt;=45,"36-45",IF(Combined[[#This Row],[Age]]&lt;=55,"46-55","56-64"))))</f>
        <v>18-25</v>
      </c>
      <c r="AH343" s="43">
        <f>IF(Combined[[#This Row],[Total_Amount]]=0,0,Combined[[#This Row],[Profit]]/Combined[[#This Row],[Total_Amount]])</f>
        <v>-2.9725896617199341</v>
      </c>
    </row>
    <row r="344" spans="1:34">
      <c r="A344" s="43" t="s">
        <v>2168</v>
      </c>
      <c r="B344" s="46">
        <v>45557</v>
      </c>
      <c r="C344" s="43">
        <f t="shared" si="5"/>
        <v>2024</v>
      </c>
      <c r="D344" s="43" t="str">
        <f>TEXT(Combined[[#This Row],[Order_Date]],"MMM")</f>
        <v>Sep</v>
      </c>
      <c r="E344" s="43" t="s">
        <v>716</v>
      </c>
      <c r="F344" s="43" t="s">
        <v>1684</v>
      </c>
      <c r="G344" s="43" t="s">
        <v>1789</v>
      </c>
      <c r="H344" s="43">
        <v>2</v>
      </c>
      <c r="I344" s="43">
        <v>692.72</v>
      </c>
      <c r="J344" s="45">
        <v>0.13</v>
      </c>
      <c r="K344" s="43" t="s">
        <v>1826</v>
      </c>
      <c r="L344" s="43">
        <v>1205.3327999999999</v>
      </c>
      <c r="M344" s="43" t="str">
        <f>VLOOKUP(Combined[[#This Row],[Customer_ID]],Customer[],2,FALSE)</f>
        <v>Lisa Young</v>
      </c>
      <c r="N344" s="43">
        <f>VLOOKUP(Combined[[#This Row],[Customer_ID]],Customer[],3,FALSE)</f>
        <v>38</v>
      </c>
      <c r="O344" s="43" t="str">
        <f>VLOOKUP(Combined[[#This Row],[Customer_ID]],Customer[],4,FALSE)</f>
        <v>Male</v>
      </c>
      <c r="P344" s="43" t="str">
        <f>VLOOKUP(Combined[[#This Row],[Customer_ID]],Customer[],5,FALSE)</f>
        <v>Maybury</v>
      </c>
      <c r="Q344" s="43" t="str">
        <f>VLOOKUP(Combined[[#This Row],[Customer_ID]],Customer[],6,FALSE)</f>
        <v>Georgia</v>
      </c>
      <c r="R344" s="43" t="str">
        <f>VLOOKUP(Combined[[#This Row],[Customer_ID]],Customer[],8,FALSE)</f>
        <v>Platinum</v>
      </c>
      <c r="S344" s="43" t="str">
        <f>VLOOKUP(Combined[[#This Row],[Product_ID]],Product[],2,FALSE)</f>
        <v>Wooden Nightstand</v>
      </c>
      <c r="T344" s="43" t="str">
        <f>VLOOKUP(Combined[[#This Row],[Product_ID]],Product[],3,FALSE)</f>
        <v>Home</v>
      </c>
      <c r="U344" s="43" t="str">
        <f>VLOOKUP(Combined[[#This Row],[Product_ID]],Product[],4,FALSE)</f>
        <v>Furniture</v>
      </c>
      <c r="V344" s="43" t="str">
        <f>VLOOKUP(Combined[[#This Row],[Product_ID]],Product[],5,FALSE)</f>
        <v>Wolfe, Ross and Hester</v>
      </c>
      <c r="W344" s="43">
        <f>VLOOKUP(Combined[[#This Row],[Product_ID]],Product[],6,FALSE)</f>
        <v>243.7</v>
      </c>
      <c r="X344" s="43">
        <f>VLOOKUP(Combined[[#This Row],[Product_ID]],Product[],7,FALSE)</f>
        <v>130</v>
      </c>
      <c r="Y344" s="43" t="str">
        <f>_xlfn.XLOOKUP(Combined[[#This Row],[Store_ID]],Store[Store_ID],Store[Store_Name])</f>
        <v>Hill, Wagner and Ballard</v>
      </c>
      <c r="Z344" s="43" t="str">
        <f>_xlfn.XLOOKUP(Combined[[#This Row],[Store_ID]],Store[Store_ID],Store[Region])</f>
        <v>East</v>
      </c>
      <c r="AA344" s="43" t="str">
        <f>_xlfn.XLOOKUP(Combined[[#This Row],[Store_ID]],Store[Store_ID],Store[City])</f>
        <v>East Davidville</v>
      </c>
      <c r="AB344" s="43" t="str">
        <f>_xlfn.XLOOKUP(Combined[[#This Row],[Store_ID]],Store[Store_ID],Store[Store_Type])</f>
        <v>Online</v>
      </c>
      <c r="AC344" s="43">
        <f>Combined[[#This Row],[Quantity]]*Combined[[#This Row],[Unit_Price]]</f>
        <v>1385.44</v>
      </c>
      <c r="AD344" s="43">
        <f>Combined[[#This Row],[Gross_Sales]]*Combined[[#This Row],[Discount]]</f>
        <v>180.10720000000001</v>
      </c>
      <c r="AE344" s="43">
        <f>Combined[[#This Row],[Quantity]]*Combined[[#This Row],[cost]]</f>
        <v>487.4</v>
      </c>
      <c r="AF344" s="43">
        <f>Combined[[#This Row],[Total_Amount]]-Combined[[#This Row],[Total_Cost]]</f>
        <v>717.93279999999993</v>
      </c>
      <c r="AG344" s="43" t="str">
        <f>IF(Combined[[#This Row],[Age]]&lt;=25,"18-25",IF(Combined[[#This Row],[Age]]&lt;=35,"26-35",IF(Combined[[#This Row],[Age]]&lt;=45,"36-45",IF(Combined[[#This Row],[Age]]&lt;=55,"46-55","56-64"))))</f>
        <v>36-45</v>
      </c>
      <c r="AH344" s="43">
        <f>IF(Combined[[#This Row],[Total_Amount]]=0,0,Combined[[#This Row],[Profit]]/Combined[[#This Row],[Total_Amount]])</f>
        <v>0.5956303520488283</v>
      </c>
    </row>
    <row r="345" spans="1:34">
      <c r="A345" s="43" t="s">
        <v>2169</v>
      </c>
      <c r="B345" s="46">
        <v>45623</v>
      </c>
      <c r="C345" s="43">
        <f t="shared" si="5"/>
        <v>2024</v>
      </c>
      <c r="D345" s="43" t="str">
        <f>TEXT(Combined[[#This Row],[Order_Date]],"MMM")</f>
        <v>Nov</v>
      </c>
      <c r="E345" s="43" t="s">
        <v>114</v>
      </c>
      <c r="F345" s="43" t="s">
        <v>1596</v>
      </c>
      <c r="G345" s="43" t="s">
        <v>1813</v>
      </c>
      <c r="H345" s="43">
        <v>3</v>
      </c>
      <c r="I345" s="43">
        <v>794.59</v>
      </c>
      <c r="J345" s="45">
        <v>0.03</v>
      </c>
      <c r="K345" s="43" t="s">
        <v>1826</v>
      </c>
      <c r="L345" s="43">
        <v>2312.2568999999999</v>
      </c>
      <c r="M345" s="43" t="str">
        <f>VLOOKUP(Combined[[#This Row],[Customer_ID]],Customer[],2,FALSE)</f>
        <v>Leslie Johnson</v>
      </c>
      <c r="N345" s="43">
        <f>VLOOKUP(Combined[[#This Row],[Customer_ID]],Customer[],3,FALSE)</f>
        <v>31</v>
      </c>
      <c r="O345" s="43" t="str">
        <f>VLOOKUP(Combined[[#This Row],[Customer_ID]],Customer[],4,FALSE)</f>
        <v>Male</v>
      </c>
      <c r="P345" s="43" t="str">
        <f>VLOOKUP(Combined[[#This Row],[Customer_ID]],Customer[],5,FALSE)</f>
        <v>Mollyshire</v>
      </c>
      <c r="Q345" s="43" t="str">
        <f>VLOOKUP(Combined[[#This Row],[Customer_ID]],Customer[],6,FALSE)</f>
        <v>Utah</v>
      </c>
      <c r="R345" s="43" t="str">
        <f>VLOOKUP(Combined[[#This Row],[Customer_ID]],Customer[],8,FALSE)</f>
        <v>Platinum</v>
      </c>
      <c r="S345" s="43" t="str">
        <f>VLOOKUP(Combined[[#This Row],[Product_ID]],Product[],2,FALSE)</f>
        <v>Foldable Camping Chair</v>
      </c>
      <c r="T345" s="43" t="str">
        <f>VLOOKUP(Combined[[#This Row],[Product_ID]],Product[],3,FALSE)</f>
        <v>Sports</v>
      </c>
      <c r="U345" s="43" t="str">
        <f>VLOOKUP(Combined[[#This Row],[Product_ID]],Product[],4,FALSE)</f>
        <v>Outdoor</v>
      </c>
      <c r="V345" s="43" t="str">
        <f>VLOOKUP(Combined[[#This Row],[Product_ID]],Product[],5,FALSE)</f>
        <v>Cook Ltd</v>
      </c>
      <c r="W345" s="43">
        <f>VLOOKUP(Combined[[#This Row],[Product_ID]],Product[],6,FALSE)</f>
        <v>166.06</v>
      </c>
      <c r="X345" s="43">
        <f>VLOOKUP(Combined[[#This Row],[Product_ID]],Product[],7,FALSE)</f>
        <v>340</v>
      </c>
      <c r="Y345" s="43" t="str">
        <f>_xlfn.XLOOKUP(Combined[[#This Row],[Store_ID]],Store[Store_ID],Store[Store_Name])</f>
        <v>Mann-Austin</v>
      </c>
      <c r="Z345" s="43" t="str">
        <f>_xlfn.XLOOKUP(Combined[[#This Row],[Store_ID]],Store[Store_ID],Store[Region])</f>
        <v>East</v>
      </c>
      <c r="AA345" s="43" t="str">
        <f>_xlfn.XLOOKUP(Combined[[#This Row],[Store_ID]],Store[Store_ID],Store[City])</f>
        <v>Vasquezborough</v>
      </c>
      <c r="AB345" s="43" t="str">
        <f>_xlfn.XLOOKUP(Combined[[#This Row],[Store_ID]],Store[Store_ID],Store[Store_Type])</f>
        <v>Online</v>
      </c>
      <c r="AC345" s="43">
        <f>Combined[[#This Row],[Quantity]]*Combined[[#This Row],[Unit_Price]]</f>
        <v>2383.77</v>
      </c>
      <c r="AD345" s="43">
        <f>Combined[[#This Row],[Gross_Sales]]*Combined[[#This Row],[Discount]]</f>
        <v>71.513099999999994</v>
      </c>
      <c r="AE345" s="43">
        <f>Combined[[#This Row],[Quantity]]*Combined[[#This Row],[cost]]</f>
        <v>498.18</v>
      </c>
      <c r="AF345" s="43">
        <f>Combined[[#This Row],[Total_Amount]]-Combined[[#This Row],[Total_Cost]]</f>
        <v>1814.0768999999998</v>
      </c>
      <c r="AG345" s="43" t="str">
        <f>IF(Combined[[#This Row],[Age]]&lt;=25,"18-25",IF(Combined[[#This Row],[Age]]&lt;=35,"26-35",IF(Combined[[#This Row],[Age]]&lt;=45,"36-45",IF(Combined[[#This Row],[Age]]&lt;=55,"46-55","56-64"))))</f>
        <v>26-35</v>
      </c>
      <c r="AH345" s="43">
        <f>IF(Combined[[#This Row],[Total_Amount]]=0,0,Combined[[#This Row],[Profit]]/Combined[[#This Row],[Total_Amount]])</f>
        <v>0.78454816158187268</v>
      </c>
    </row>
    <row r="346" spans="1:34">
      <c r="A346" s="43" t="s">
        <v>2170</v>
      </c>
      <c r="B346" s="46">
        <v>45224</v>
      </c>
      <c r="C346" s="43">
        <f t="shared" si="5"/>
        <v>2023</v>
      </c>
      <c r="D346" s="43" t="str">
        <f>TEXT(Combined[[#This Row],[Order_Date]],"MMM")</f>
        <v>Oct</v>
      </c>
      <c r="E346" s="43" t="s">
        <v>67</v>
      </c>
      <c r="F346" s="43" t="s">
        <v>1600</v>
      </c>
      <c r="G346" s="43" t="s">
        <v>1786</v>
      </c>
      <c r="H346" s="43">
        <v>1</v>
      </c>
      <c r="I346" s="43">
        <v>907.95</v>
      </c>
      <c r="J346" s="45">
        <v>0.1</v>
      </c>
      <c r="K346" s="43" t="s">
        <v>1826</v>
      </c>
      <c r="L346" s="43">
        <v>817.15500000000009</v>
      </c>
      <c r="M346" s="43" t="str">
        <f>VLOOKUP(Combined[[#This Row],[Customer_ID]],Customer[],2,FALSE)</f>
        <v>Ashley Cohen</v>
      </c>
      <c r="N346" s="43">
        <f>VLOOKUP(Combined[[#This Row],[Customer_ID]],Customer[],3,FALSE)</f>
        <v>53</v>
      </c>
      <c r="O346" s="43" t="str">
        <f>VLOOKUP(Combined[[#This Row],[Customer_ID]],Customer[],4,FALSE)</f>
        <v>Female</v>
      </c>
      <c r="P346" s="43" t="str">
        <f>VLOOKUP(Combined[[#This Row],[Customer_ID]],Customer[],5,FALSE)</f>
        <v>Lake Kristamouth</v>
      </c>
      <c r="Q346" s="43" t="str">
        <f>VLOOKUP(Combined[[#This Row],[Customer_ID]],Customer[],6,FALSE)</f>
        <v>Nebraska</v>
      </c>
      <c r="R346" s="43" t="str">
        <f>VLOOKUP(Combined[[#This Row],[Customer_ID]],Customer[],8,FALSE)</f>
        <v>Silver</v>
      </c>
      <c r="S346" s="43" t="str">
        <f>VLOOKUP(Combined[[#This Row],[Product_ID]],Product[],2,FALSE)</f>
        <v>Wireless Bluetooth Speaker</v>
      </c>
      <c r="T346" s="43" t="str">
        <f>VLOOKUP(Combined[[#This Row],[Product_ID]],Product[],3,FALSE)</f>
        <v>Electronics</v>
      </c>
      <c r="U346" s="43" t="str">
        <f>VLOOKUP(Combined[[#This Row],[Product_ID]],Product[],4,FALSE)</f>
        <v>Audio</v>
      </c>
      <c r="V346" s="43" t="str">
        <f>VLOOKUP(Combined[[#This Row],[Product_ID]],Product[],5,FALSE)</f>
        <v>Reed-Schmidt</v>
      </c>
      <c r="W346" s="43">
        <f>VLOOKUP(Combined[[#This Row],[Product_ID]],Product[],6,FALSE)</f>
        <v>322.41000000000003</v>
      </c>
      <c r="X346" s="43">
        <f>VLOOKUP(Combined[[#This Row],[Product_ID]],Product[],7,FALSE)</f>
        <v>213</v>
      </c>
      <c r="Y346" s="43" t="str">
        <f>_xlfn.XLOOKUP(Combined[[#This Row],[Store_ID]],Store[Store_ID],Store[Store_Name])</f>
        <v>Moore, Padilla and Butler</v>
      </c>
      <c r="Z346" s="43" t="str">
        <f>_xlfn.XLOOKUP(Combined[[#This Row],[Store_ID]],Store[Store_ID],Store[Region])</f>
        <v>South</v>
      </c>
      <c r="AA346" s="43" t="str">
        <f>_xlfn.XLOOKUP(Combined[[#This Row],[Store_ID]],Store[Store_ID],Store[City])</f>
        <v>East Johnstad</v>
      </c>
      <c r="AB346" s="43" t="str">
        <f>_xlfn.XLOOKUP(Combined[[#This Row],[Store_ID]],Store[Store_ID],Store[Store_Type])</f>
        <v>Flagship</v>
      </c>
      <c r="AC346" s="43">
        <f>Combined[[#This Row],[Quantity]]*Combined[[#This Row],[Unit_Price]]</f>
        <v>907.95</v>
      </c>
      <c r="AD346" s="43">
        <f>Combined[[#This Row],[Gross_Sales]]*Combined[[#This Row],[Discount]]</f>
        <v>90.795000000000016</v>
      </c>
      <c r="AE346" s="43">
        <f>Combined[[#This Row],[Quantity]]*Combined[[#This Row],[cost]]</f>
        <v>322.41000000000003</v>
      </c>
      <c r="AF346" s="43">
        <f>Combined[[#This Row],[Total_Amount]]-Combined[[#This Row],[Total_Cost]]</f>
        <v>494.74500000000006</v>
      </c>
      <c r="AG346" s="43" t="str">
        <f>IF(Combined[[#This Row],[Age]]&lt;=25,"18-25",IF(Combined[[#This Row],[Age]]&lt;=35,"26-35",IF(Combined[[#This Row],[Age]]&lt;=45,"36-45",IF(Combined[[#This Row],[Age]]&lt;=55,"46-55","56-64"))))</f>
        <v>46-55</v>
      </c>
      <c r="AH346" s="43">
        <f>IF(Combined[[#This Row],[Total_Amount]]=0,0,Combined[[#This Row],[Profit]]/Combined[[#This Row],[Total_Amount]])</f>
        <v>0.60544817078767188</v>
      </c>
    </row>
    <row r="347" spans="1:34">
      <c r="A347" s="43" t="s">
        <v>2171</v>
      </c>
      <c r="B347" s="46">
        <v>45940</v>
      </c>
      <c r="C347" s="43">
        <f t="shared" si="5"/>
        <v>2025</v>
      </c>
      <c r="D347" s="43" t="str">
        <f>TEXT(Combined[[#This Row],[Order_Date]],"MMM")</f>
        <v>Oct</v>
      </c>
      <c r="E347" s="43" t="s">
        <v>911</v>
      </c>
      <c r="F347" s="43" t="s">
        <v>1648</v>
      </c>
      <c r="G347" s="43" t="s">
        <v>1752</v>
      </c>
      <c r="H347" s="43">
        <v>2</v>
      </c>
      <c r="I347" s="43">
        <v>660.81</v>
      </c>
      <c r="J347" s="45">
        <v>0.18</v>
      </c>
      <c r="K347" s="43" t="s">
        <v>1824</v>
      </c>
      <c r="L347" s="43">
        <v>1083.7284</v>
      </c>
      <c r="M347" s="43" t="str">
        <f>VLOOKUP(Combined[[#This Row],[Customer_ID]],Customer[],2,FALSE)</f>
        <v>Cynthia Roberts</v>
      </c>
      <c r="N347" s="43">
        <f>VLOOKUP(Combined[[#This Row],[Customer_ID]],Customer[],3,FALSE)</f>
        <v>22</v>
      </c>
      <c r="O347" s="43" t="str">
        <f>VLOOKUP(Combined[[#This Row],[Customer_ID]],Customer[],4,FALSE)</f>
        <v>Female</v>
      </c>
      <c r="P347" s="43" t="str">
        <f>VLOOKUP(Combined[[#This Row],[Customer_ID]],Customer[],5,FALSE)</f>
        <v>Millerfort</v>
      </c>
      <c r="Q347" s="43" t="str">
        <f>VLOOKUP(Combined[[#This Row],[Customer_ID]],Customer[],6,FALSE)</f>
        <v>Vermont</v>
      </c>
      <c r="R347" s="43" t="str">
        <f>VLOOKUP(Combined[[#This Row],[Customer_ID]],Customer[],8,FALSE)</f>
        <v>Gold</v>
      </c>
      <c r="S347" s="43" t="str">
        <f>VLOOKUP(Combined[[#This Row],[Product_ID]],Product[],2,FALSE)</f>
        <v>Boxing Hand Wraps</v>
      </c>
      <c r="T347" s="43" t="str">
        <f>VLOOKUP(Combined[[#This Row],[Product_ID]],Product[],3,FALSE)</f>
        <v>Sports</v>
      </c>
      <c r="U347" s="43" t="str">
        <f>VLOOKUP(Combined[[#This Row],[Product_ID]],Product[],4,FALSE)</f>
        <v>Fitness</v>
      </c>
      <c r="V347" s="43" t="str">
        <f>VLOOKUP(Combined[[#This Row],[Product_ID]],Product[],5,FALSE)</f>
        <v>Smith-King</v>
      </c>
      <c r="W347" s="43">
        <f>VLOOKUP(Combined[[#This Row],[Product_ID]],Product[],6,FALSE)</f>
        <v>190.29</v>
      </c>
      <c r="X347" s="43">
        <f>VLOOKUP(Combined[[#This Row],[Product_ID]],Product[],7,FALSE)</f>
        <v>260</v>
      </c>
      <c r="Y347" s="43" t="str">
        <f>_xlfn.XLOOKUP(Combined[[#This Row],[Store_ID]],Store[Store_ID],Store[Store_Name])</f>
        <v>Rivera-Warner</v>
      </c>
      <c r="Z347" s="43" t="str">
        <f>_xlfn.XLOOKUP(Combined[[#This Row],[Store_ID]],Store[Store_ID],Store[Region])</f>
        <v>East</v>
      </c>
      <c r="AA347" s="43" t="str">
        <f>_xlfn.XLOOKUP(Combined[[#This Row],[Store_ID]],Store[Store_ID],Store[City])</f>
        <v>Washingtonfurt</v>
      </c>
      <c r="AB347" s="43" t="str">
        <f>_xlfn.XLOOKUP(Combined[[#This Row],[Store_ID]],Store[Store_ID],Store[Store_Type])</f>
        <v>Flagship</v>
      </c>
      <c r="AC347" s="43">
        <f>Combined[[#This Row],[Quantity]]*Combined[[#This Row],[Unit_Price]]</f>
        <v>1321.62</v>
      </c>
      <c r="AD347" s="43">
        <f>Combined[[#This Row],[Gross_Sales]]*Combined[[#This Row],[Discount]]</f>
        <v>237.89159999999998</v>
      </c>
      <c r="AE347" s="43">
        <f>Combined[[#This Row],[Quantity]]*Combined[[#This Row],[cost]]</f>
        <v>380.58</v>
      </c>
      <c r="AF347" s="43">
        <f>Combined[[#This Row],[Total_Amount]]-Combined[[#This Row],[Total_Cost]]</f>
        <v>703.14840000000004</v>
      </c>
      <c r="AG347" s="43" t="str">
        <f>IF(Combined[[#This Row],[Age]]&lt;=25,"18-25",IF(Combined[[#This Row],[Age]]&lt;=35,"26-35",IF(Combined[[#This Row],[Age]]&lt;=45,"36-45",IF(Combined[[#This Row],[Age]]&lt;=55,"46-55","56-64"))))</f>
        <v>18-25</v>
      </c>
      <c r="AH347" s="43">
        <f>IF(Combined[[#This Row],[Total_Amount]]=0,0,Combined[[#This Row],[Profit]]/Combined[[#This Row],[Total_Amount]])</f>
        <v>0.64882345059887703</v>
      </c>
    </row>
    <row r="348" spans="1:34">
      <c r="A348" s="43" t="s">
        <v>2172</v>
      </c>
      <c r="B348" s="46">
        <v>45915</v>
      </c>
      <c r="C348" s="43">
        <f t="shared" si="5"/>
        <v>2025</v>
      </c>
      <c r="D348" s="43" t="str">
        <f>TEXT(Combined[[#This Row],[Order_Date]],"MMM")</f>
        <v>Sep</v>
      </c>
      <c r="E348" s="43" t="s">
        <v>227</v>
      </c>
      <c r="F348" s="43" t="s">
        <v>1650</v>
      </c>
      <c r="G348" s="43" t="s">
        <v>1782</v>
      </c>
      <c r="H348" s="43">
        <v>3</v>
      </c>
      <c r="I348" s="43">
        <v>564.94000000000005</v>
      </c>
      <c r="J348" s="45">
        <v>0.22</v>
      </c>
      <c r="K348" s="43" t="s">
        <v>1829</v>
      </c>
      <c r="L348" s="43">
        <v>1321.9595999999999</v>
      </c>
      <c r="M348" s="43" t="str">
        <f>VLOOKUP(Combined[[#This Row],[Customer_ID]],Customer[],2,FALSE)</f>
        <v>Kristin Stein</v>
      </c>
      <c r="N348" s="43">
        <f>VLOOKUP(Combined[[#This Row],[Customer_ID]],Customer[],3,FALSE)</f>
        <v>23</v>
      </c>
      <c r="O348" s="43" t="str">
        <f>VLOOKUP(Combined[[#This Row],[Customer_ID]],Customer[],4,FALSE)</f>
        <v>Male</v>
      </c>
      <c r="P348" s="43" t="str">
        <f>VLOOKUP(Combined[[#This Row],[Customer_ID]],Customer[],5,FALSE)</f>
        <v>Jennifermouth</v>
      </c>
      <c r="Q348" s="43" t="str">
        <f>VLOOKUP(Combined[[#This Row],[Customer_ID]],Customer[],6,FALSE)</f>
        <v>Missouri</v>
      </c>
      <c r="R348" s="43" t="str">
        <f>VLOOKUP(Combined[[#This Row],[Customer_ID]],Customer[],8,FALSE)</f>
        <v>Silver</v>
      </c>
      <c r="S348" s="43" t="str">
        <f>VLOOKUP(Combined[[#This Row],[Product_ID]],Product[],2,FALSE)</f>
        <v>HDMI Cable – 2m</v>
      </c>
      <c r="T348" s="43" t="str">
        <f>VLOOKUP(Combined[[#This Row],[Product_ID]],Product[],3,FALSE)</f>
        <v>Electronics</v>
      </c>
      <c r="U348" s="43" t="str">
        <f>VLOOKUP(Combined[[#This Row],[Product_ID]],Product[],4,FALSE)</f>
        <v>Accessories</v>
      </c>
      <c r="V348" s="43" t="str">
        <f>VLOOKUP(Combined[[#This Row],[Product_ID]],Product[],5,FALSE)</f>
        <v>Bautista, Green and Hale</v>
      </c>
      <c r="W348" s="43">
        <f>VLOOKUP(Combined[[#This Row],[Product_ID]],Product[],6,FALSE)</f>
        <v>88.49</v>
      </c>
      <c r="X348" s="43">
        <f>VLOOKUP(Combined[[#This Row],[Product_ID]],Product[],7,FALSE)</f>
        <v>246</v>
      </c>
      <c r="Y348" s="43" t="str">
        <f>_xlfn.XLOOKUP(Combined[[#This Row],[Store_ID]],Store[Store_ID],Store[Store_Name])</f>
        <v>Bean, Jones and Park</v>
      </c>
      <c r="Z348" s="43" t="str">
        <f>_xlfn.XLOOKUP(Combined[[#This Row],[Store_ID]],Store[Store_ID],Store[Region])</f>
        <v>West</v>
      </c>
      <c r="AA348" s="43" t="str">
        <f>_xlfn.XLOOKUP(Combined[[#This Row],[Store_ID]],Store[Store_ID],Store[City])</f>
        <v>Thompsonborough</v>
      </c>
      <c r="AB348" s="43" t="str">
        <f>_xlfn.XLOOKUP(Combined[[#This Row],[Store_ID]],Store[Store_ID],Store[Store_Type])</f>
        <v>Online</v>
      </c>
      <c r="AC348" s="43">
        <f>Combined[[#This Row],[Quantity]]*Combined[[#This Row],[Unit_Price]]</f>
        <v>1694.8200000000002</v>
      </c>
      <c r="AD348" s="43">
        <f>Combined[[#This Row],[Gross_Sales]]*Combined[[#This Row],[Discount]]</f>
        <v>372.86040000000003</v>
      </c>
      <c r="AE348" s="43">
        <f>Combined[[#This Row],[Quantity]]*Combined[[#This Row],[cost]]</f>
        <v>265.46999999999997</v>
      </c>
      <c r="AF348" s="43">
        <f>Combined[[#This Row],[Total_Amount]]-Combined[[#This Row],[Total_Cost]]</f>
        <v>1056.4895999999999</v>
      </c>
      <c r="AG348" s="43" t="str">
        <f>IF(Combined[[#This Row],[Age]]&lt;=25,"18-25",IF(Combined[[#This Row],[Age]]&lt;=35,"26-35",IF(Combined[[#This Row],[Age]]&lt;=45,"36-45",IF(Combined[[#This Row],[Age]]&lt;=55,"46-55","56-64"))))</f>
        <v>18-25</v>
      </c>
      <c r="AH348" s="43">
        <f>IF(Combined[[#This Row],[Total_Amount]]=0,0,Combined[[#This Row],[Profit]]/Combined[[#This Row],[Total_Amount]])</f>
        <v>0.79918448339873616</v>
      </c>
    </row>
    <row r="349" spans="1:34">
      <c r="A349" s="43" t="s">
        <v>2173</v>
      </c>
      <c r="B349" s="46">
        <v>45541</v>
      </c>
      <c r="C349" s="43">
        <f t="shared" si="5"/>
        <v>2024</v>
      </c>
      <c r="D349" s="43" t="str">
        <f>TEXT(Combined[[#This Row],[Order_Date]],"MMM")</f>
        <v>Sep</v>
      </c>
      <c r="E349" s="43" t="s">
        <v>205</v>
      </c>
      <c r="F349" s="43" t="s">
        <v>1578</v>
      </c>
      <c r="G349" s="43" t="s">
        <v>1801</v>
      </c>
      <c r="H349" s="43">
        <v>2</v>
      </c>
      <c r="I349" s="43">
        <v>280.37</v>
      </c>
      <c r="J349" s="45">
        <v>0.22</v>
      </c>
      <c r="K349" s="43" t="s">
        <v>1829</v>
      </c>
      <c r="L349" s="43">
        <v>437.37720000000002</v>
      </c>
      <c r="M349" s="43" t="str">
        <f>VLOOKUP(Combined[[#This Row],[Customer_ID]],Customer[],2,FALSE)</f>
        <v>Katherine Dorsey</v>
      </c>
      <c r="N349" s="43">
        <f>VLOOKUP(Combined[[#This Row],[Customer_ID]],Customer[],3,FALSE)</f>
        <v>24</v>
      </c>
      <c r="O349" s="43" t="str">
        <f>VLOOKUP(Combined[[#This Row],[Customer_ID]],Customer[],4,FALSE)</f>
        <v>Male</v>
      </c>
      <c r="P349" s="43" t="str">
        <f>VLOOKUP(Combined[[#This Row],[Customer_ID]],Customer[],5,FALSE)</f>
        <v>Christopherland</v>
      </c>
      <c r="Q349" s="43" t="str">
        <f>VLOOKUP(Combined[[#This Row],[Customer_ID]],Customer[],6,FALSE)</f>
        <v>Oklahoma</v>
      </c>
      <c r="R349" s="43" t="str">
        <f>VLOOKUP(Combined[[#This Row],[Customer_ID]],Customer[],8,FALSE)</f>
        <v>Platinum</v>
      </c>
      <c r="S349" s="43" t="str">
        <f>VLOOKUP(Combined[[#This Row],[Product_ID]],Product[],2,FALSE)</f>
        <v>4K Home Projector</v>
      </c>
      <c r="T349" s="43" t="str">
        <f>VLOOKUP(Combined[[#This Row],[Product_ID]],Product[],3,FALSE)</f>
        <v>Electronics</v>
      </c>
      <c r="U349" s="43" t="str">
        <f>VLOOKUP(Combined[[#This Row],[Product_ID]],Product[],4,FALSE)</f>
        <v>Appliances</v>
      </c>
      <c r="V349" s="43" t="str">
        <f>VLOOKUP(Combined[[#This Row],[Product_ID]],Product[],5,FALSE)</f>
        <v>Thomas LLC</v>
      </c>
      <c r="W349" s="43">
        <f>VLOOKUP(Combined[[#This Row],[Product_ID]],Product[],6,FALSE)</f>
        <v>465.34</v>
      </c>
      <c r="X349" s="43">
        <f>VLOOKUP(Combined[[#This Row],[Product_ID]],Product[],7,FALSE)</f>
        <v>301</v>
      </c>
      <c r="Y349" s="43" t="str">
        <f>_xlfn.XLOOKUP(Combined[[#This Row],[Store_ID]],Store[Store_ID],Store[Store_Name])</f>
        <v>Shelton PLC</v>
      </c>
      <c r="Z349" s="43" t="str">
        <f>_xlfn.XLOOKUP(Combined[[#This Row],[Store_ID]],Store[Store_ID],Store[Region])</f>
        <v>North</v>
      </c>
      <c r="AA349" s="43" t="str">
        <f>_xlfn.XLOOKUP(Combined[[#This Row],[Store_ID]],Store[Store_ID],Store[City])</f>
        <v>East Jenniferstad</v>
      </c>
      <c r="AB349" s="43" t="str">
        <f>_xlfn.XLOOKUP(Combined[[#This Row],[Store_ID]],Store[Store_ID],Store[Store_Type])</f>
        <v>Flagship</v>
      </c>
      <c r="AC349" s="43">
        <f>Combined[[#This Row],[Quantity]]*Combined[[#This Row],[Unit_Price]]</f>
        <v>560.74</v>
      </c>
      <c r="AD349" s="43">
        <f>Combined[[#This Row],[Gross_Sales]]*Combined[[#This Row],[Discount]]</f>
        <v>123.36280000000001</v>
      </c>
      <c r="AE349" s="43">
        <f>Combined[[#This Row],[Quantity]]*Combined[[#This Row],[cost]]</f>
        <v>930.68</v>
      </c>
      <c r="AF349" s="43">
        <f>Combined[[#This Row],[Total_Amount]]-Combined[[#This Row],[Total_Cost]]</f>
        <v>-493.30279999999993</v>
      </c>
      <c r="AG349" s="43" t="str">
        <f>IF(Combined[[#This Row],[Age]]&lt;=25,"18-25",IF(Combined[[#This Row],[Age]]&lt;=35,"26-35",IF(Combined[[#This Row],[Age]]&lt;=45,"36-45",IF(Combined[[#This Row],[Age]]&lt;=55,"46-55","56-64"))))</f>
        <v>18-25</v>
      </c>
      <c r="AH349" s="43">
        <f>IF(Combined[[#This Row],[Total_Amount]]=0,0,Combined[[#This Row],[Profit]]/Combined[[#This Row],[Total_Amount]])</f>
        <v>-1.1278658329698026</v>
      </c>
    </row>
    <row r="350" spans="1:34">
      <c r="A350" s="43" t="s">
        <v>2174</v>
      </c>
      <c r="B350" s="46">
        <v>45489</v>
      </c>
      <c r="C350" s="43">
        <f t="shared" si="5"/>
        <v>2024</v>
      </c>
      <c r="D350" s="43" t="str">
        <f>TEXT(Combined[[#This Row],[Order_Date]],"MMM")</f>
        <v>Jul</v>
      </c>
      <c r="E350" s="43" t="s">
        <v>1163</v>
      </c>
      <c r="F350" s="43" t="s">
        <v>1648</v>
      </c>
      <c r="G350" s="43" t="s">
        <v>1766</v>
      </c>
      <c r="H350" s="43">
        <v>2</v>
      </c>
      <c r="I350" s="43">
        <v>85.23</v>
      </c>
      <c r="J350" s="45">
        <v>0.13</v>
      </c>
      <c r="K350" s="43" t="s">
        <v>1824</v>
      </c>
      <c r="L350" s="43">
        <v>148.30019999999999</v>
      </c>
      <c r="M350" s="43" t="str">
        <f>VLOOKUP(Combined[[#This Row],[Customer_ID]],Customer[],2,FALSE)</f>
        <v>Jacqueline Anthony</v>
      </c>
      <c r="N350" s="43">
        <f>VLOOKUP(Combined[[#This Row],[Customer_ID]],Customer[],3,FALSE)</f>
        <v>28</v>
      </c>
      <c r="O350" s="43" t="str">
        <f>VLOOKUP(Combined[[#This Row],[Customer_ID]],Customer[],4,FALSE)</f>
        <v>Male</v>
      </c>
      <c r="P350" s="43" t="str">
        <f>VLOOKUP(Combined[[#This Row],[Customer_ID]],Customer[],5,FALSE)</f>
        <v>Vincentside</v>
      </c>
      <c r="Q350" s="43" t="str">
        <f>VLOOKUP(Combined[[#This Row],[Customer_ID]],Customer[],6,FALSE)</f>
        <v>Ohio</v>
      </c>
      <c r="R350" s="43" t="str">
        <f>VLOOKUP(Combined[[#This Row],[Customer_ID]],Customer[],8,FALSE)</f>
        <v>Bronze</v>
      </c>
      <c r="S350" s="43" t="str">
        <f>VLOOKUP(Combined[[#This Row],[Product_ID]],Product[],2,FALSE)</f>
        <v>Boxing Hand Wraps</v>
      </c>
      <c r="T350" s="43" t="str">
        <f>VLOOKUP(Combined[[#This Row],[Product_ID]],Product[],3,FALSE)</f>
        <v>Sports</v>
      </c>
      <c r="U350" s="43" t="str">
        <f>VLOOKUP(Combined[[#This Row],[Product_ID]],Product[],4,FALSE)</f>
        <v>Fitness</v>
      </c>
      <c r="V350" s="43" t="str">
        <f>VLOOKUP(Combined[[#This Row],[Product_ID]],Product[],5,FALSE)</f>
        <v>Smith-King</v>
      </c>
      <c r="W350" s="43">
        <f>VLOOKUP(Combined[[#This Row],[Product_ID]],Product[],6,FALSE)</f>
        <v>190.29</v>
      </c>
      <c r="X350" s="43">
        <f>VLOOKUP(Combined[[#This Row],[Product_ID]],Product[],7,FALSE)</f>
        <v>260</v>
      </c>
      <c r="Y350" s="43" t="str">
        <f>_xlfn.XLOOKUP(Combined[[#This Row],[Store_ID]],Store[Store_ID],Store[Store_Name])</f>
        <v>Johnson-Wright</v>
      </c>
      <c r="Z350" s="43" t="str">
        <f>_xlfn.XLOOKUP(Combined[[#This Row],[Store_ID]],Store[Store_ID],Store[Region])</f>
        <v>North</v>
      </c>
      <c r="AA350" s="43" t="str">
        <f>_xlfn.XLOOKUP(Combined[[#This Row],[Store_ID]],Store[Store_ID],Store[City])</f>
        <v>Hoodberg</v>
      </c>
      <c r="AB350" s="43" t="str">
        <f>_xlfn.XLOOKUP(Combined[[#This Row],[Store_ID]],Store[Store_ID],Store[Store_Type])</f>
        <v>Outlet</v>
      </c>
      <c r="AC350" s="43">
        <f>Combined[[#This Row],[Quantity]]*Combined[[#This Row],[Unit_Price]]</f>
        <v>170.46</v>
      </c>
      <c r="AD350" s="43">
        <f>Combined[[#This Row],[Gross_Sales]]*Combined[[#This Row],[Discount]]</f>
        <v>22.159800000000001</v>
      </c>
      <c r="AE350" s="43">
        <f>Combined[[#This Row],[Quantity]]*Combined[[#This Row],[cost]]</f>
        <v>380.58</v>
      </c>
      <c r="AF350" s="43">
        <f>Combined[[#This Row],[Total_Amount]]-Combined[[#This Row],[Total_Cost]]</f>
        <v>-232.27979999999999</v>
      </c>
      <c r="AG350" s="43" t="str">
        <f>IF(Combined[[#This Row],[Age]]&lt;=25,"18-25",IF(Combined[[#This Row],[Age]]&lt;=35,"26-35",IF(Combined[[#This Row],[Age]]&lt;=45,"36-45",IF(Combined[[#This Row],[Age]]&lt;=55,"46-55","56-64"))))</f>
        <v>26-35</v>
      </c>
      <c r="AH350" s="43">
        <f>IF(Combined[[#This Row],[Total_Amount]]=0,0,Combined[[#This Row],[Profit]]/Combined[[#This Row],[Total_Amount]])</f>
        <v>-1.566281097395688</v>
      </c>
    </row>
    <row r="351" spans="1:34">
      <c r="A351" s="43" t="s">
        <v>2175</v>
      </c>
      <c r="B351" s="46">
        <v>45748</v>
      </c>
      <c r="C351" s="43">
        <f t="shared" si="5"/>
        <v>2025</v>
      </c>
      <c r="D351" s="43" t="str">
        <f>TEXT(Combined[[#This Row],[Order_Date]],"MMM")</f>
        <v>Apr</v>
      </c>
      <c r="E351" s="43" t="s">
        <v>984</v>
      </c>
      <c r="F351" s="43" t="s">
        <v>1602</v>
      </c>
      <c r="G351" s="43" t="s">
        <v>1797</v>
      </c>
      <c r="H351" s="43">
        <v>2</v>
      </c>
      <c r="I351" s="43">
        <v>563.29999999999995</v>
      </c>
      <c r="J351" s="45">
        <v>0.26</v>
      </c>
      <c r="K351" s="43" t="s">
        <v>1824</v>
      </c>
      <c r="L351" s="43">
        <v>833.68399999999997</v>
      </c>
      <c r="M351" s="43" t="str">
        <f>VLOOKUP(Combined[[#This Row],[Customer_ID]],Customer[],2,FALSE)</f>
        <v>Jason Mullins</v>
      </c>
      <c r="N351" s="43">
        <f>VLOOKUP(Combined[[#This Row],[Customer_ID]],Customer[],3,FALSE)</f>
        <v>47</v>
      </c>
      <c r="O351" s="43" t="str">
        <f>VLOOKUP(Combined[[#This Row],[Customer_ID]],Customer[],4,FALSE)</f>
        <v>Female</v>
      </c>
      <c r="P351" s="43" t="str">
        <f>VLOOKUP(Combined[[#This Row],[Customer_ID]],Customer[],5,FALSE)</f>
        <v>Brianchester</v>
      </c>
      <c r="Q351" s="43" t="str">
        <f>VLOOKUP(Combined[[#This Row],[Customer_ID]],Customer[],6,FALSE)</f>
        <v>Delaware</v>
      </c>
      <c r="R351" s="43" t="str">
        <f>VLOOKUP(Combined[[#This Row],[Customer_ID]],Customer[],8,FALSE)</f>
        <v>Silver</v>
      </c>
      <c r="S351" s="43" t="str">
        <f>VLOOKUP(Combined[[#This Row],[Product_ID]],Product[],2,FALSE)</f>
        <v>Decorative Floor Vase</v>
      </c>
      <c r="T351" s="43" t="str">
        <f>VLOOKUP(Combined[[#This Row],[Product_ID]],Product[],3,FALSE)</f>
        <v>Home</v>
      </c>
      <c r="U351" s="43" t="str">
        <f>VLOOKUP(Combined[[#This Row],[Product_ID]],Product[],4,FALSE)</f>
        <v>Decor</v>
      </c>
      <c r="V351" s="43" t="str">
        <f>VLOOKUP(Combined[[#This Row],[Product_ID]],Product[],5,FALSE)</f>
        <v>Khan, Jones and Paul</v>
      </c>
      <c r="W351" s="43">
        <f>VLOOKUP(Combined[[#This Row],[Product_ID]],Product[],6,FALSE)</f>
        <v>219.12</v>
      </c>
      <c r="X351" s="43">
        <f>VLOOKUP(Combined[[#This Row],[Product_ID]],Product[],7,FALSE)</f>
        <v>378</v>
      </c>
      <c r="Y351" s="43" t="str">
        <f>_xlfn.XLOOKUP(Combined[[#This Row],[Store_ID]],Store[Store_ID],Store[Store_Name])</f>
        <v>Gardner, Humphrey and Contreras</v>
      </c>
      <c r="Z351" s="43" t="str">
        <f>_xlfn.XLOOKUP(Combined[[#This Row],[Store_ID]],Store[Store_ID],Store[Region])</f>
        <v>East</v>
      </c>
      <c r="AA351" s="43" t="str">
        <f>_xlfn.XLOOKUP(Combined[[#This Row],[Store_ID]],Store[Store_ID],Store[City])</f>
        <v>Johnsonville</v>
      </c>
      <c r="AB351" s="43" t="str">
        <f>_xlfn.XLOOKUP(Combined[[#This Row],[Store_ID]],Store[Store_ID],Store[Store_Type])</f>
        <v>Flagship</v>
      </c>
      <c r="AC351" s="43">
        <f>Combined[[#This Row],[Quantity]]*Combined[[#This Row],[Unit_Price]]</f>
        <v>1126.5999999999999</v>
      </c>
      <c r="AD351" s="43">
        <f>Combined[[#This Row],[Gross_Sales]]*Combined[[#This Row],[Discount]]</f>
        <v>292.916</v>
      </c>
      <c r="AE351" s="43">
        <f>Combined[[#This Row],[Quantity]]*Combined[[#This Row],[cost]]</f>
        <v>438.24</v>
      </c>
      <c r="AF351" s="43">
        <f>Combined[[#This Row],[Total_Amount]]-Combined[[#This Row],[Total_Cost]]</f>
        <v>395.44399999999996</v>
      </c>
      <c r="AG351" s="43" t="str">
        <f>IF(Combined[[#This Row],[Age]]&lt;=25,"18-25",IF(Combined[[#This Row],[Age]]&lt;=35,"26-35",IF(Combined[[#This Row],[Age]]&lt;=45,"36-45",IF(Combined[[#This Row],[Age]]&lt;=55,"46-55","56-64"))))</f>
        <v>46-55</v>
      </c>
      <c r="AH351" s="43">
        <f>IF(Combined[[#This Row],[Total_Amount]]=0,0,Combined[[#This Row],[Profit]]/Combined[[#This Row],[Total_Amount]])</f>
        <v>0.47433320058919204</v>
      </c>
    </row>
    <row r="352" spans="1:34">
      <c r="A352" s="43" t="s">
        <v>2176</v>
      </c>
      <c r="B352" s="46">
        <v>45309</v>
      </c>
      <c r="C352" s="43">
        <f t="shared" si="5"/>
        <v>2024</v>
      </c>
      <c r="D352" s="43" t="str">
        <f>TEXT(Combined[[#This Row],[Order_Date]],"MMM")</f>
        <v>Jan</v>
      </c>
      <c r="E352" s="43" t="s">
        <v>134</v>
      </c>
      <c r="F352" s="43" t="s">
        <v>1708</v>
      </c>
      <c r="G352" s="43" t="s">
        <v>1810</v>
      </c>
      <c r="H352" s="43">
        <v>2</v>
      </c>
      <c r="I352" s="43">
        <v>827.81</v>
      </c>
      <c r="J352" s="45">
        <v>0.04</v>
      </c>
      <c r="K352" s="43" t="s">
        <v>1826</v>
      </c>
      <c r="L352" s="43">
        <v>1589.3951999999999</v>
      </c>
      <c r="M352" s="43" t="str">
        <f>VLOOKUP(Combined[[#This Row],[Customer_ID]],Customer[],2,FALSE)</f>
        <v>Robert Jones Dds</v>
      </c>
      <c r="N352" s="43">
        <f>VLOOKUP(Combined[[#This Row],[Customer_ID]],Customer[],3,FALSE)</f>
        <v>25</v>
      </c>
      <c r="O352" s="43" t="str">
        <f>VLOOKUP(Combined[[#This Row],[Customer_ID]],Customer[],4,FALSE)</f>
        <v>Male</v>
      </c>
      <c r="P352" s="43" t="str">
        <f>VLOOKUP(Combined[[#This Row],[Customer_ID]],Customer[],5,FALSE)</f>
        <v>Tristanton</v>
      </c>
      <c r="Q352" s="43" t="str">
        <f>VLOOKUP(Combined[[#This Row],[Customer_ID]],Customer[],6,FALSE)</f>
        <v>Oklahoma</v>
      </c>
      <c r="R352" s="43" t="str">
        <f>VLOOKUP(Combined[[#This Row],[Customer_ID]],Customer[],8,FALSE)</f>
        <v>Platinum</v>
      </c>
      <c r="S352" s="43" t="str">
        <f>VLOOKUP(Combined[[#This Row],[Product_ID]],Product[],2,FALSE)</f>
        <v>Wall-Mounted Spice Rack</v>
      </c>
      <c r="T352" s="43" t="str">
        <f>VLOOKUP(Combined[[#This Row],[Product_ID]],Product[],3,FALSE)</f>
        <v>Home</v>
      </c>
      <c r="U352" s="43" t="str">
        <f>VLOOKUP(Combined[[#This Row],[Product_ID]],Product[],4,FALSE)</f>
        <v>Kitchen</v>
      </c>
      <c r="V352" s="43" t="str">
        <f>VLOOKUP(Combined[[#This Row],[Product_ID]],Product[],5,FALSE)</f>
        <v>Allison Ltd</v>
      </c>
      <c r="W352" s="43">
        <f>VLOOKUP(Combined[[#This Row],[Product_ID]],Product[],6,FALSE)</f>
        <v>143.43</v>
      </c>
      <c r="X352" s="43">
        <f>VLOOKUP(Combined[[#This Row],[Product_ID]],Product[],7,FALSE)</f>
        <v>58</v>
      </c>
      <c r="Y352" s="43" t="str">
        <f>_xlfn.XLOOKUP(Combined[[#This Row],[Store_ID]],Store[Store_ID],Store[Store_Name])</f>
        <v>Guerrero-Schmitt</v>
      </c>
      <c r="Z352" s="43" t="str">
        <f>_xlfn.XLOOKUP(Combined[[#This Row],[Store_ID]],Store[Store_ID],Store[Region])</f>
        <v>East</v>
      </c>
      <c r="AA352" s="43" t="str">
        <f>_xlfn.XLOOKUP(Combined[[#This Row],[Store_ID]],Store[Store_ID],Store[City])</f>
        <v>East Stevechester</v>
      </c>
      <c r="AB352" s="43" t="str">
        <f>_xlfn.XLOOKUP(Combined[[#This Row],[Store_ID]],Store[Store_ID],Store[Store_Type])</f>
        <v>Flagship</v>
      </c>
      <c r="AC352" s="43">
        <f>Combined[[#This Row],[Quantity]]*Combined[[#This Row],[Unit_Price]]</f>
        <v>1655.62</v>
      </c>
      <c r="AD352" s="43">
        <f>Combined[[#This Row],[Gross_Sales]]*Combined[[#This Row],[Discount]]</f>
        <v>66.224800000000002</v>
      </c>
      <c r="AE352" s="43">
        <f>Combined[[#This Row],[Quantity]]*Combined[[#This Row],[cost]]</f>
        <v>286.86</v>
      </c>
      <c r="AF352" s="43">
        <f>Combined[[#This Row],[Total_Amount]]-Combined[[#This Row],[Total_Cost]]</f>
        <v>1302.5351999999998</v>
      </c>
      <c r="AG352" s="43" t="str">
        <f>IF(Combined[[#This Row],[Age]]&lt;=25,"18-25",IF(Combined[[#This Row],[Age]]&lt;=35,"26-35",IF(Combined[[#This Row],[Age]]&lt;=45,"36-45",IF(Combined[[#This Row],[Age]]&lt;=55,"46-55","56-64"))))</f>
        <v>18-25</v>
      </c>
      <c r="AH352" s="43">
        <f>IF(Combined[[#This Row],[Total_Amount]]=0,0,Combined[[#This Row],[Profit]]/Combined[[#This Row],[Total_Amount]])</f>
        <v>0.81951625372972048</v>
      </c>
    </row>
    <row r="353" spans="1:34">
      <c r="A353" s="43" t="s">
        <v>2177</v>
      </c>
      <c r="B353" s="46">
        <v>45621</v>
      </c>
      <c r="C353" s="43">
        <f t="shared" si="5"/>
        <v>2024</v>
      </c>
      <c r="D353" s="43" t="str">
        <f>TEXT(Combined[[#This Row],[Order_Date]],"MMM")</f>
        <v>Nov</v>
      </c>
      <c r="E353" s="43" t="s">
        <v>696</v>
      </c>
      <c r="F353" s="43" t="s">
        <v>1572</v>
      </c>
      <c r="G353" s="43" t="s">
        <v>1810</v>
      </c>
      <c r="H353" s="43">
        <v>3</v>
      </c>
      <c r="I353" s="43">
        <v>877.71</v>
      </c>
      <c r="J353" s="45">
        <v>0.12</v>
      </c>
      <c r="K353" s="43" t="s">
        <v>1826</v>
      </c>
      <c r="L353" s="43">
        <v>2317.1543999999999</v>
      </c>
      <c r="M353" s="43" t="str">
        <f>VLOOKUP(Combined[[#This Row],[Customer_ID]],Customer[],2,FALSE)</f>
        <v>Eric Todd</v>
      </c>
      <c r="N353" s="43">
        <f>VLOOKUP(Combined[[#This Row],[Customer_ID]],Customer[],3,FALSE)</f>
        <v>61</v>
      </c>
      <c r="O353" s="43" t="str">
        <f>VLOOKUP(Combined[[#This Row],[Customer_ID]],Customer[],4,FALSE)</f>
        <v>Male</v>
      </c>
      <c r="P353" s="43" t="str">
        <f>VLOOKUP(Combined[[#This Row],[Customer_ID]],Customer[],5,FALSE)</f>
        <v>Danielstad</v>
      </c>
      <c r="Q353" s="43" t="str">
        <f>VLOOKUP(Combined[[#This Row],[Customer_ID]],Customer[],6,FALSE)</f>
        <v>Montana</v>
      </c>
      <c r="R353" s="43" t="str">
        <f>VLOOKUP(Combined[[#This Row],[Customer_ID]],Customer[],8,FALSE)</f>
        <v>Gold</v>
      </c>
      <c r="S353" s="43" t="str">
        <f>VLOOKUP(Combined[[#This Row],[Product_ID]],Product[],2,FALSE)</f>
        <v>Hair Strengthening Shampoo</v>
      </c>
      <c r="T353" s="43" t="str">
        <f>VLOOKUP(Combined[[#This Row],[Product_ID]],Product[],3,FALSE)</f>
        <v>Beauty</v>
      </c>
      <c r="U353" s="43" t="str">
        <f>VLOOKUP(Combined[[#This Row],[Product_ID]],Product[],4,FALSE)</f>
        <v>Haircare</v>
      </c>
      <c r="V353" s="43" t="str">
        <f>VLOOKUP(Combined[[#This Row],[Product_ID]],Product[],5,FALSE)</f>
        <v>Rice LLC</v>
      </c>
      <c r="W353" s="43">
        <f>VLOOKUP(Combined[[#This Row],[Product_ID]],Product[],6,FALSE)</f>
        <v>115.82</v>
      </c>
      <c r="X353" s="43">
        <f>VLOOKUP(Combined[[#This Row],[Product_ID]],Product[],7,FALSE)</f>
        <v>460</v>
      </c>
      <c r="Y353" s="43" t="str">
        <f>_xlfn.XLOOKUP(Combined[[#This Row],[Store_ID]],Store[Store_ID],Store[Store_Name])</f>
        <v>Guerrero-Schmitt</v>
      </c>
      <c r="Z353" s="43" t="str">
        <f>_xlfn.XLOOKUP(Combined[[#This Row],[Store_ID]],Store[Store_ID],Store[Region])</f>
        <v>East</v>
      </c>
      <c r="AA353" s="43" t="str">
        <f>_xlfn.XLOOKUP(Combined[[#This Row],[Store_ID]],Store[Store_ID],Store[City])</f>
        <v>East Stevechester</v>
      </c>
      <c r="AB353" s="43" t="str">
        <f>_xlfn.XLOOKUP(Combined[[#This Row],[Store_ID]],Store[Store_ID],Store[Store_Type])</f>
        <v>Flagship</v>
      </c>
      <c r="AC353" s="43">
        <f>Combined[[#This Row],[Quantity]]*Combined[[#This Row],[Unit_Price]]</f>
        <v>2633.13</v>
      </c>
      <c r="AD353" s="43">
        <f>Combined[[#This Row],[Gross_Sales]]*Combined[[#This Row],[Discount]]</f>
        <v>315.97559999999999</v>
      </c>
      <c r="AE353" s="43">
        <f>Combined[[#This Row],[Quantity]]*Combined[[#This Row],[cost]]</f>
        <v>347.46</v>
      </c>
      <c r="AF353" s="43">
        <f>Combined[[#This Row],[Total_Amount]]-Combined[[#This Row],[Total_Cost]]</f>
        <v>1969.6943999999999</v>
      </c>
      <c r="AG353" s="43" t="str">
        <f>IF(Combined[[#This Row],[Age]]&lt;=25,"18-25",IF(Combined[[#This Row],[Age]]&lt;=35,"26-35",IF(Combined[[#This Row],[Age]]&lt;=45,"36-45",IF(Combined[[#This Row],[Age]]&lt;=55,"46-55","56-64"))))</f>
        <v>56-64</v>
      </c>
      <c r="AH353" s="43">
        <f>IF(Combined[[#This Row],[Total_Amount]]=0,0,Combined[[#This Row],[Profit]]/Combined[[#This Row],[Total_Amount]])</f>
        <v>0.85004883576165657</v>
      </c>
    </row>
    <row r="354" spans="1:34">
      <c r="A354" s="43" t="s">
        <v>2178</v>
      </c>
      <c r="B354" s="46">
        <v>45603</v>
      </c>
      <c r="C354" s="43">
        <f t="shared" si="5"/>
        <v>2024</v>
      </c>
      <c r="D354" s="43" t="str">
        <f>TEXT(Combined[[#This Row],[Order_Date]],"MMM")</f>
        <v>Nov</v>
      </c>
      <c r="E354" s="43" t="s">
        <v>821</v>
      </c>
      <c r="F354" s="43" t="s">
        <v>1662</v>
      </c>
      <c r="G354" s="43" t="s">
        <v>1786</v>
      </c>
      <c r="H354" s="43">
        <v>4</v>
      </c>
      <c r="I354" s="43">
        <v>488.56</v>
      </c>
      <c r="J354" s="45">
        <v>0.26</v>
      </c>
      <c r="K354" s="43" t="s">
        <v>1829</v>
      </c>
      <c r="L354" s="43">
        <v>1446.1376</v>
      </c>
      <c r="M354" s="43" t="str">
        <f>VLOOKUP(Combined[[#This Row],[Customer_ID]],Customer[],2,FALSE)</f>
        <v>Christopher David</v>
      </c>
      <c r="N354" s="43">
        <f>VLOOKUP(Combined[[#This Row],[Customer_ID]],Customer[],3,FALSE)</f>
        <v>42</v>
      </c>
      <c r="O354" s="43" t="str">
        <f>VLOOKUP(Combined[[#This Row],[Customer_ID]],Customer[],4,FALSE)</f>
        <v>Male</v>
      </c>
      <c r="P354" s="43" t="str">
        <f>VLOOKUP(Combined[[#This Row],[Customer_ID]],Customer[],5,FALSE)</f>
        <v>Karenmouth</v>
      </c>
      <c r="Q354" s="43" t="str">
        <f>VLOOKUP(Combined[[#This Row],[Customer_ID]],Customer[],6,FALSE)</f>
        <v>Massachusetts</v>
      </c>
      <c r="R354" s="43" t="str">
        <f>VLOOKUP(Combined[[#This Row],[Customer_ID]],Customer[],8,FALSE)</f>
        <v>Silver</v>
      </c>
      <c r="S354" s="43" t="str">
        <f>VLOOKUP(Combined[[#This Row],[Product_ID]],Product[],2,FALSE)</f>
        <v>Foam Roller</v>
      </c>
      <c r="T354" s="43" t="str">
        <f>VLOOKUP(Combined[[#This Row],[Product_ID]],Product[],3,FALSE)</f>
        <v>Sports</v>
      </c>
      <c r="U354" s="43" t="str">
        <f>VLOOKUP(Combined[[#This Row],[Product_ID]],Product[],4,FALSE)</f>
        <v>Fitness</v>
      </c>
      <c r="V354" s="43" t="str">
        <f>VLOOKUP(Combined[[#This Row],[Product_ID]],Product[],5,FALSE)</f>
        <v>Atkinson, Camacho and Oliver</v>
      </c>
      <c r="W354" s="43">
        <f>VLOOKUP(Combined[[#This Row],[Product_ID]],Product[],6,FALSE)</f>
        <v>30.62</v>
      </c>
      <c r="X354" s="43">
        <f>VLOOKUP(Combined[[#This Row],[Product_ID]],Product[],7,FALSE)</f>
        <v>138</v>
      </c>
      <c r="Y354" s="43" t="str">
        <f>_xlfn.XLOOKUP(Combined[[#This Row],[Store_ID]],Store[Store_ID],Store[Store_Name])</f>
        <v>Moore, Padilla and Butler</v>
      </c>
      <c r="Z354" s="43" t="str">
        <f>_xlfn.XLOOKUP(Combined[[#This Row],[Store_ID]],Store[Store_ID],Store[Region])</f>
        <v>South</v>
      </c>
      <c r="AA354" s="43" t="str">
        <f>_xlfn.XLOOKUP(Combined[[#This Row],[Store_ID]],Store[Store_ID],Store[City])</f>
        <v>East Johnstad</v>
      </c>
      <c r="AB354" s="43" t="str">
        <f>_xlfn.XLOOKUP(Combined[[#This Row],[Store_ID]],Store[Store_ID],Store[Store_Type])</f>
        <v>Flagship</v>
      </c>
      <c r="AC354" s="43">
        <f>Combined[[#This Row],[Quantity]]*Combined[[#This Row],[Unit_Price]]</f>
        <v>1954.24</v>
      </c>
      <c r="AD354" s="43">
        <f>Combined[[#This Row],[Gross_Sales]]*Combined[[#This Row],[Discount]]</f>
        <v>508.10240000000005</v>
      </c>
      <c r="AE354" s="43">
        <f>Combined[[#This Row],[Quantity]]*Combined[[#This Row],[cost]]</f>
        <v>122.48</v>
      </c>
      <c r="AF354" s="43">
        <f>Combined[[#This Row],[Total_Amount]]-Combined[[#This Row],[Total_Cost]]</f>
        <v>1323.6576</v>
      </c>
      <c r="AG354" s="43" t="str">
        <f>IF(Combined[[#This Row],[Age]]&lt;=25,"18-25",IF(Combined[[#This Row],[Age]]&lt;=35,"26-35",IF(Combined[[#This Row],[Age]]&lt;=45,"36-45",IF(Combined[[#This Row],[Age]]&lt;=55,"46-55","56-64"))))</f>
        <v>36-45</v>
      </c>
      <c r="AH354" s="43">
        <f>IF(Combined[[#This Row],[Total_Amount]]=0,0,Combined[[#This Row],[Profit]]/Combined[[#This Row],[Total_Amount]])</f>
        <v>0.91530543151633703</v>
      </c>
    </row>
    <row r="355" spans="1:34">
      <c r="A355" s="43" t="s">
        <v>2179</v>
      </c>
      <c r="B355" s="46">
        <v>45501</v>
      </c>
      <c r="C355" s="43">
        <f t="shared" si="5"/>
        <v>2024</v>
      </c>
      <c r="D355" s="43" t="str">
        <f>TEXT(Combined[[#This Row],[Order_Date]],"MMM")</f>
        <v>Jul</v>
      </c>
      <c r="E355" s="43" t="s">
        <v>369</v>
      </c>
      <c r="F355" s="43" t="s">
        <v>1598</v>
      </c>
      <c r="G355" s="43" t="s">
        <v>1794</v>
      </c>
      <c r="H355" s="43">
        <v>4</v>
      </c>
      <c r="I355" s="43">
        <v>175.91</v>
      </c>
      <c r="J355" s="45">
        <v>0.13</v>
      </c>
      <c r="K355" s="43" t="s">
        <v>1826</v>
      </c>
      <c r="L355" s="43">
        <v>612.16679999999997</v>
      </c>
      <c r="M355" s="43" t="str">
        <f>VLOOKUP(Combined[[#This Row],[Customer_ID]],Customer[],2,FALSE)</f>
        <v>Christopher Lester</v>
      </c>
      <c r="N355" s="43">
        <f>VLOOKUP(Combined[[#This Row],[Customer_ID]],Customer[],3,FALSE)</f>
        <v>64</v>
      </c>
      <c r="O355" s="43" t="str">
        <f>VLOOKUP(Combined[[#This Row],[Customer_ID]],Customer[],4,FALSE)</f>
        <v>Male</v>
      </c>
      <c r="P355" s="43" t="str">
        <f>VLOOKUP(Combined[[#This Row],[Customer_ID]],Customer[],5,FALSE)</f>
        <v>South Jenniferville</v>
      </c>
      <c r="Q355" s="43" t="str">
        <f>VLOOKUP(Combined[[#This Row],[Customer_ID]],Customer[],6,FALSE)</f>
        <v>Georgia</v>
      </c>
      <c r="R355" s="43" t="str">
        <f>VLOOKUP(Combined[[#This Row],[Customer_ID]],Customer[],8,FALSE)</f>
        <v>Silver</v>
      </c>
      <c r="S355" s="43" t="str">
        <f>VLOOKUP(Combined[[#This Row],[Product_ID]],Product[],2,FALSE)</f>
        <v>Women's Scarf Set</v>
      </c>
      <c r="T355" s="43" t="str">
        <f>VLOOKUP(Combined[[#This Row],[Product_ID]],Product[],3,FALSE)</f>
        <v>Clothing</v>
      </c>
      <c r="U355" s="43" t="str">
        <f>VLOOKUP(Combined[[#This Row],[Product_ID]],Product[],4,FALSE)</f>
        <v>Accessories</v>
      </c>
      <c r="V355" s="43" t="str">
        <f>VLOOKUP(Combined[[#This Row],[Product_ID]],Product[],5,FALSE)</f>
        <v>Brown and Sons</v>
      </c>
      <c r="W355" s="43">
        <f>VLOOKUP(Combined[[#This Row],[Product_ID]],Product[],6,FALSE)</f>
        <v>174.02</v>
      </c>
      <c r="X355" s="43">
        <f>VLOOKUP(Combined[[#This Row],[Product_ID]],Product[],7,FALSE)</f>
        <v>268</v>
      </c>
      <c r="Y355" s="43" t="str">
        <f>_xlfn.XLOOKUP(Combined[[#This Row],[Store_ID]],Store[Store_ID],Store[Store_Name])</f>
        <v>Thomas, Bridges and Harris</v>
      </c>
      <c r="Z355" s="43" t="str">
        <f>_xlfn.XLOOKUP(Combined[[#This Row],[Store_ID]],Store[Store_ID],Store[Region])</f>
        <v>North</v>
      </c>
      <c r="AA355" s="43" t="str">
        <f>_xlfn.XLOOKUP(Combined[[#This Row],[Store_ID]],Store[Store_ID],Store[City])</f>
        <v>Sabrinatown</v>
      </c>
      <c r="AB355" s="43" t="str">
        <f>_xlfn.XLOOKUP(Combined[[#This Row],[Store_ID]],Store[Store_ID],Store[Store_Type])</f>
        <v>Online</v>
      </c>
      <c r="AC355" s="43">
        <f>Combined[[#This Row],[Quantity]]*Combined[[#This Row],[Unit_Price]]</f>
        <v>703.64</v>
      </c>
      <c r="AD355" s="43">
        <f>Combined[[#This Row],[Gross_Sales]]*Combined[[#This Row],[Discount]]</f>
        <v>91.473200000000006</v>
      </c>
      <c r="AE355" s="43">
        <f>Combined[[#This Row],[Quantity]]*Combined[[#This Row],[cost]]</f>
        <v>696.08</v>
      </c>
      <c r="AF355" s="43">
        <f>Combined[[#This Row],[Total_Amount]]-Combined[[#This Row],[Total_Cost]]</f>
        <v>-83.913200000000074</v>
      </c>
      <c r="AG355" s="43" t="str">
        <f>IF(Combined[[#This Row],[Age]]&lt;=25,"18-25",IF(Combined[[#This Row],[Age]]&lt;=35,"26-35",IF(Combined[[#This Row],[Age]]&lt;=45,"36-45",IF(Combined[[#This Row],[Age]]&lt;=55,"46-55","56-64"))))</f>
        <v>56-64</v>
      </c>
      <c r="AH355" s="43">
        <f>IF(Combined[[#This Row],[Total_Amount]]=0,0,Combined[[#This Row],[Profit]]/Combined[[#This Row],[Total_Amount]])</f>
        <v>-0.1370757120444952</v>
      </c>
    </row>
    <row r="356" spans="1:34">
      <c r="A356" s="43" t="s">
        <v>2180</v>
      </c>
      <c r="B356" s="46">
        <v>45398</v>
      </c>
      <c r="C356" s="43">
        <f t="shared" si="5"/>
        <v>2024</v>
      </c>
      <c r="D356" s="43" t="str">
        <f>TEXT(Combined[[#This Row],[Order_Date]],"MMM")</f>
        <v>Apr</v>
      </c>
      <c r="E356" s="43" t="s">
        <v>794</v>
      </c>
      <c r="F356" s="43" t="s">
        <v>1722</v>
      </c>
      <c r="G356" s="43" t="s">
        <v>1782</v>
      </c>
      <c r="H356" s="43">
        <v>4</v>
      </c>
      <c r="I356" s="43">
        <v>289.66000000000003</v>
      </c>
      <c r="J356" s="45">
        <v>0.25</v>
      </c>
      <c r="K356" s="43" t="s">
        <v>1829</v>
      </c>
      <c r="L356" s="43">
        <v>868.98</v>
      </c>
      <c r="M356" s="43" t="str">
        <f>VLOOKUP(Combined[[#This Row],[Customer_ID]],Customer[],2,FALSE)</f>
        <v>Nicholas Webb</v>
      </c>
      <c r="N356" s="43">
        <f>VLOOKUP(Combined[[#This Row],[Customer_ID]],Customer[],3,FALSE)</f>
        <v>19</v>
      </c>
      <c r="O356" s="43" t="str">
        <f>VLOOKUP(Combined[[#This Row],[Customer_ID]],Customer[],4,FALSE)</f>
        <v>Male</v>
      </c>
      <c r="P356" s="43" t="str">
        <f>VLOOKUP(Combined[[#This Row],[Customer_ID]],Customer[],5,FALSE)</f>
        <v>Lake Timothy</v>
      </c>
      <c r="Q356" s="43" t="str">
        <f>VLOOKUP(Combined[[#This Row],[Customer_ID]],Customer[],6,FALSE)</f>
        <v>Nevada</v>
      </c>
      <c r="R356" s="43" t="str">
        <f>VLOOKUP(Combined[[#This Row],[Customer_ID]],Customer[],8,FALSE)</f>
        <v>Gold</v>
      </c>
      <c r="S356" s="43" t="str">
        <f>VLOOKUP(Combined[[#This Row],[Product_ID]],Product[],2,FALSE)</f>
        <v>LED Bedside Lamp</v>
      </c>
      <c r="T356" s="43" t="str">
        <f>VLOOKUP(Combined[[#This Row],[Product_ID]],Product[],3,FALSE)</f>
        <v>Home</v>
      </c>
      <c r="U356" s="43" t="str">
        <f>VLOOKUP(Combined[[#This Row],[Product_ID]],Product[],4,FALSE)</f>
        <v>Lighting</v>
      </c>
      <c r="V356" s="43" t="str">
        <f>VLOOKUP(Combined[[#This Row],[Product_ID]],Product[],5,FALSE)</f>
        <v>Aguilar, Horton and Lewis</v>
      </c>
      <c r="W356" s="43">
        <f>VLOOKUP(Combined[[#This Row],[Product_ID]],Product[],6,FALSE)</f>
        <v>371.38</v>
      </c>
      <c r="X356" s="43">
        <f>VLOOKUP(Combined[[#This Row],[Product_ID]],Product[],7,FALSE)</f>
        <v>220</v>
      </c>
      <c r="Y356" s="43" t="str">
        <f>_xlfn.XLOOKUP(Combined[[#This Row],[Store_ID]],Store[Store_ID],Store[Store_Name])</f>
        <v>Bean, Jones and Park</v>
      </c>
      <c r="Z356" s="43" t="str">
        <f>_xlfn.XLOOKUP(Combined[[#This Row],[Store_ID]],Store[Store_ID],Store[Region])</f>
        <v>West</v>
      </c>
      <c r="AA356" s="43" t="str">
        <f>_xlfn.XLOOKUP(Combined[[#This Row],[Store_ID]],Store[Store_ID],Store[City])</f>
        <v>Thompsonborough</v>
      </c>
      <c r="AB356" s="43" t="str">
        <f>_xlfn.XLOOKUP(Combined[[#This Row],[Store_ID]],Store[Store_ID],Store[Store_Type])</f>
        <v>Online</v>
      </c>
      <c r="AC356" s="43">
        <f>Combined[[#This Row],[Quantity]]*Combined[[#This Row],[Unit_Price]]</f>
        <v>1158.6400000000001</v>
      </c>
      <c r="AD356" s="43">
        <f>Combined[[#This Row],[Gross_Sales]]*Combined[[#This Row],[Discount]]</f>
        <v>289.66000000000003</v>
      </c>
      <c r="AE356" s="43">
        <f>Combined[[#This Row],[Quantity]]*Combined[[#This Row],[cost]]</f>
        <v>1485.52</v>
      </c>
      <c r="AF356" s="43">
        <f>Combined[[#This Row],[Total_Amount]]-Combined[[#This Row],[Total_Cost]]</f>
        <v>-616.54</v>
      </c>
      <c r="AG356" s="43" t="str">
        <f>IF(Combined[[#This Row],[Age]]&lt;=25,"18-25",IF(Combined[[#This Row],[Age]]&lt;=35,"26-35",IF(Combined[[#This Row],[Age]]&lt;=45,"36-45",IF(Combined[[#This Row],[Age]]&lt;=55,"46-55","56-64"))))</f>
        <v>18-25</v>
      </c>
      <c r="AH356" s="43">
        <f>IF(Combined[[#This Row],[Total_Amount]]=0,0,Combined[[#This Row],[Profit]]/Combined[[#This Row],[Total_Amount]])</f>
        <v>-0.70949849248544261</v>
      </c>
    </row>
    <row r="357" spans="1:34">
      <c r="A357" s="43" t="s">
        <v>2181</v>
      </c>
      <c r="B357" s="46">
        <v>45304</v>
      </c>
      <c r="C357" s="43">
        <f t="shared" si="5"/>
        <v>2024</v>
      </c>
      <c r="D357" s="43" t="str">
        <f>TEXT(Combined[[#This Row],[Order_Date]],"MMM")</f>
        <v>Jan</v>
      </c>
      <c r="E357" s="43" t="s">
        <v>773</v>
      </c>
      <c r="F357" s="43" t="s">
        <v>1578</v>
      </c>
      <c r="G357" s="43" t="s">
        <v>1801</v>
      </c>
      <c r="H357" s="43">
        <v>2</v>
      </c>
      <c r="I357" s="43">
        <v>899.27</v>
      </c>
      <c r="J357" s="45">
        <v>0.17</v>
      </c>
      <c r="K357" s="43" t="s">
        <v>1824</v>
      </c>
      <c r="L357" s="43">
        <v>1492.7882</v>
      </c>
      <c r="M357" s="43" t="str">
        <f>VLOOKUP(Combined[[#This Row],[Customer_ID]],Customer[],2,FALSE)</f>
        <v>Mr. William Horton</v>
      </c>
      <c r="N357" s="43">
        <f>VLOOKUP(Combined[[#This Row],[Customer_ID]],Customer[],3,FALSE)</f>
        <v>31</v>
      </c>
      <c r="O357" s="43" t="str">
        <f>VLOOKUP(Combined[[#This Row],[Customer_ID]],Customer[],4,FALSE)</f>
        <v>Male</v>
      </c>
      <c r="P357" s="43" t="str">
        <f>VLOOKUP(Combined[[#This Row],[Customer_ID]],Customer[],5,FALSE)</f>
        <v>Dawsonchester</v>
      </c>
      <c r="Q357" s="43" t="str">
        <f>VLOOKUP(Combined[[#This Row],[Customer_ID]],Customer[],6,FALSE)</f>
        <v>Virginia</v>
      </c>
      <c r="R357" s="43" t="str">
        <f>VLOOKUP(Combined[[#This Row],[Customer_ID]],Customer[],8,FALSE)</f>
        <v>Platinum</v>
      </c>
      <c r="S357" s="43" t="str">
        <f>VLOOKUP(Combined[[#This Row],[Product_ID]],Product[],2,FALSE)</f>
        <v>4K Home Projector</v>
      </c>
      <c r="T357" s="43" t="str">
        <f>VLOOKUP(Combined[[#This Row],[Product_ID]],Product[],3,FALSE)</f>
        <v>Electronics</v>
      </c>
      <c r="U357" s="43" t="str">
        <f>VLOOKUP(Combined[[#This Row],[Product_ID]],Product[],4,FALSE)</f>
        <v>Appliances</v>
      </c>
      <c r="V357" s="43" t="str">
        <f>VLOOKUP(Combined[[#This Row],[Product_ID]],Product[],5,FALSE)</f>
        <v>Thomas LLC</v>
      </c>
      <c r="W357" s="43">
        <f>VLOOKUP(Combined[[#This Row],[Product_ID]],Product[],6,FALSE)</f>
        <v>465.34</v>
      </c>
      <c r="X357" s="43">
        <f>VLOOKUP(Combined[[#This Row],[Product_ID]],Product[],7,FALSE)</f>
        <v>301</v>
      </c>
      <c r="Y357" s="43" t="str">
        <f>_xlfn.XLOOKUP(Combined[[#This Row],[Store_ID]],Store[Store_ID],Store[Store_Name])</f>
        <v>Shelton PLC</v>
      </c>
      <c r="Z357" s="43" t="str">
        <f>_xlfn.XLOOKUP(Combined[[#This Row],[Store_ID]],Store[Store_ID],Store[Region])</f>
        <v>North</v>
      </c>
      <c r="AA357" s="43" t="str">
        <f>_xlfn.XLOOKUP(Combined[[#This Row],[Store_ID]],Store[Store_ID],Store[City])</f>
        <v>East Jenniferstad</v>
      </c>
      <c r="AB357" s="43" t="str">
        <f>_xlfn.XLOOKUP(Combined[[#This Row],[Store_ID]],Store[Store_ID],Store[Store_Type])</f>
        <v>Flagship</v>
      </c>
      <c r="AC357" s="43">
        <f>Combined[[#This Row],[Quantity]]*Combined[[#This Row],[Unit_Price]]</f>
        <v>1798.54</v>
      </c>
      <c r="AD357" s="43">
        <f>Combined[[#This Row],[Gross_Sales]]*Combined[[#This Row],[Discount]]</f>
        <v>305.7518</v>
      </c>
      <c r="AE357" s="43">
        <f>Combined[[#This Row],[Quantity]]*Combined[[#This Row],[cost]]</f>
        <v>930.68</v>
      </c>
      <c r="AF357" s="43">
        <f>Combined[[#This Row],[Total_Amount]]-Combined[[#This Row],[Total_Cost]]</f>
        <v>562.10820000000001</v>
      </c>
      <c r="AG357" s="43" t="str">
        <f>IF(Combined[[#This Row],[Age]]&lt;=25,"18-25",IF(Combined[[#This Row],[Age]]&lt;=35,"26-35",IF(Combined[[#This Row],[Age]]&lt;=45,"36-45",IF(Combined[[#This Row],[Age]]&lt;=55,"46-55","56-64"))))</f>
        <v>26-35</v>
      </c>
      <c r="AH357" s="43">
        <f>IF(Combined[[#This Row],[Total_Amount]]=0,0,Combined[[#This Row],[Profit]]/Combined[[#This Row],[Total_Amount]])</f>
        <v>0.37654919833905443</v>
      </c>
    </row>
    <row r="358" spans="1:34">
      <c r="A358" s="43" t="s">
        <v>2182</v>
      </c>
      <c r="B358" s="46">
        <v>45299</v>
      </c>
      <c r="C358" s="43">
        <f t="shared" si="5"/>
        <v>2024</v>
      </c>
      <c r="D358" s="43" t="str">
        <f>TEXT(Combined[[#This Row],[Order_Date]],"MMM")</f>
        <v>Jan</v>
      </c>
      <c r="E358" s="43" t="s">
        <v>241</v>
      </c>
      <c r="F358" s="43" t="s">
        <v>1584</v>
      </c>
      <c r="G358" s="43" t="s">
        <v>1757</v>
      </c>
      <c r="H358" s="43">
        <v>1</v>
      </c>
      <c r="I358" s="43">
        <v>691.38</v>
      </c>
      <c r="J358" s="45">
        <v>0.11</v>
      </c>
      <c r="K358" s="43" t="s">
        <v>1829</v>
      </c>
      <c r="L358" s="43">
        <v>615.32820000000004</v>
      </c>
      <c r="M358" s="43" t="str">
        <f>VLOOKUP(Combined[[#This Row],[Customer_ID]],Customer[],2,FALSE)</f>
        <v>Michael Thomas</v>
      </c>
      <c r="N358" s="43">
        <f>VLOOKUP(Combined[[#This Row],[Customer_ID]],Customer[],3,FALSE)</f>
        <v>21</v>
      </c>
      <c r="O358" s="43" t="str">
        <f>VLOOKUP(Combined[[#This Row],[Customer_ID]],Customer[],4,FALSE)</f>
        <v>Female</v>
      </c>
      <c r="P358" s="43" t="str">
        <f>VLOOKUP(Combined[[#This Row],[Customer_ID]],Customer[],5,FALSE)</f>
        <v>Woodmouth</v>
      </c>
      <c r="Q358" s="43" t="str">
        <f>VLOOKUP(Combined[[#This Row],[Customer_ID]],Customer[],6,FALSE)</f>
        <v>Nevada</v>
      </c>
      <c r="R358" s="43" t="str">
        <f>VLOOKUP(Combined[[#This Row],[Customer_ID]],Customer[],8,FALSE)</f>
        <v>Silver</v>
      </c>
      <c r="S358" s="43" t="str">
        <f>VLOOKUP(Combined[[#This Row],[Product_ID]],Product[],2,FALSE)</f>
        <v>Women's Denim Jeans</v>
      </c>
      <c r="T358" s="43" t="str">
        <f>VLOOKUP(Combined[[#This Row],[Product_ID]],Product[],3,FALSE)</f>
        <v>Clothing</v>
      </c>
      <c r="U358" s="43" t="str">
        <f>VLOOKUP(Combined[[#This Row],[Product_ID]],Product[],4,FALSE)</f>
        <v>Bottoms</v>
      </c>
      <c r="V358" s="43" t="str">
        <f>VLOOKUP(Combined[[#This Row],[Product_ID]],Product[],5,FALSE)</f>
        <v>Guerra-Hendrix</v>
      </c>
      <c r="W358" s="43">
        <f>VLOOKUP(Combined[[#This Row],[Product_ID]],Product[],6,FALSE)</f>
        <v>303.75</v>
      </c>
      <c r="X358" s="43">
        <f>VLOOKUP(Combined[[#This Row],[Product_ID]],Product[],7,FALSE)</f>
        <v>343</v>
      </c>
      <c r="Y358" s="43" t="str">
        <f>_xlfn.XLOOKUP(Combined[[#This Row],[Store_ID]],Store[Store_ID],Store[Store_Name])</f>
        <v>Martinez, Adkins and Johnson</v>
      </c>
      <c r="Z358" s="43" t="str">
        <f>_xlfn.XLOOKUP(Combined[[#This Row],[Store_ID]],Store[Store_ID],Store[Region])</f>
        <v>North</v>
      </c>
      <c r="AA358" s="43" t="str">
        <f>_xlfn.XLOOKUP(Combined[[#This Row],[Store_ID]],Store[Store_ID],Store[City])</f>
        <v>Danielmouth</v>
      </c>
      <c r="AB358" s="43" t="str">
        <f>_xlfn.XLOOKUP(Combined[[#This Row],[Store_ID]],Store[Store_ID],Store[Store_Type])</f>
        <v>Flagship</v>
      </c>
      <c r="AC358" s="43">
        <f>Combined[[#This Row],[Quantity]]*Combined[[#This Row],[Unit_Price]]</f>
        <v>691.38</v>
      </c>
      <c r="AD358" s="43">
        <f>Combined[[#This Row],[Gross_Sales]]*Combined[[#This Row],[Discount]]</f>
        <v>76.0518</v>
      </c>
      <c r="AE358" s="43">
        <f>Combined[[#This Row],[Quantity]]*Combined[[#This Row],[cost]]</f>
        <v>303.75</v>
      </c>
      <c r="AF358" s="43">
        <f>Combined[[#This Row],[Total_Amount]]-Combined[[#This Row],[Total_Cost]]</f>
        <v>311.57820000000004</v>
      </c>
      <c r="AG358" s="43" t="str">
        <f>IF(Combined[[#This Row],[Age]]&lt;=25,"18-25",IF(Combined[[#This Row],[Age]]&lt;=35,"26-35",IF(Combined[[#This Row],[Age]]&lt;=45,"36-45",IF(Combined[[#This Row],[Age]]&lt;=55,"46-55","56-64"))))</f>
        <v>18-25</v>
      </c>
      <c r="AH358" s="43">
        <f>IF(Combined[[#This Row],[Total_Amount]]=0,0,Combined[[#This Row],[Profit]]/Combined[[#This Row],[Total_Amount]])</f>
        <v>0.50636099564427572</v>
      </c>
    </row>
    <row r="359" spans="1:34">
      <c r="A359" s="43" t="s">
        <v>2183</v>
      </c>
      <c r="B359" s="46">
        <v>45564</v>
      </c>
      <c r="C359" s="43">
        <f t="shared" si="5"/>
        <v>2024</v>
      </c>
      <c r="D359" s="43" t="str">
        <f>TEXT(Combined[[#This Row],[Order_Date]],"MMM")</f>
        <v>Sep</v>
      </c>
      <c r="E359" s="43" t="s">
        <v>550</v>
      </c>
      <c r="F359" s="43" t="s">
        <v>1602</v>
      </c>
      <c r="G359" s="43" t="s">
        <v>1752</v>
      </c>
      <c r="H359" s="43">
        <v>3</v>
      </c>
      <c r="I359" s="43">
        <v>158.72</v>
      </c>
      <c r="J359" s="45">
        <v>0.13</v>
      </c>
      <c r="K359" s="43" t="s">
        <v>1824</v>
      </c>
      <c r="L359" s="43">
        <v>414.25920000000002</v>
      </c>
      <c r="M359" s="43" t="str">
        <f>VLOOKUP(Combined[[#This Row],[Customer_ID]],Customer[],2,FALSE)</f>
        <v>Jason Wheeler</v>
      </c>
      <c r="N359" s="43">
        <f>VLOOKUP(Combined[[#This Row],[Customer_ID]],Customer[],3,FALSE)</f>
        <v>47</v>
      </c>
      <c r="O359" s="43" t="str">
        <f>VLOOKUP(Combined[[#This Row],[Customer_ID]],Customer[],4,FALSE)</f>
        <v>Female</v>
      </c>
      <c r="P359" s="43" t="str">
        <f>VLOOKUP(Combined[[#This Row],[Customer_ID]],Customer[],5,FALSE)</f>
        <v>Carolview</v>
      </c>
      <c r="Q359" s="43" t="str">
        <f>VLOOKUP(Combined[[#This Row],[Customer_ID]],Customer[],6,FALSE)</f>
        <v>Illinois</v>
      </c>
      <c r="R359" s="43" t="str">
        <f>VLOOKUP(Combined[[#This Row],[Customer_ID]],Customer[],8,FALSE)</f>
        <v>Platinum</v>
      </c>
      <c r="S359" s="43" t="str">
        <f>VLOOKUP(Combined[[#This Row],[Product_ID]],Product[],2,FALSE)</f>
        <v>Decorative Floor Vase</v>
      </c>
      <c r="T359" s="43" t="str">
        <f>VLOOKUP(Combined[[#This Row],[Product_ID]],Product[],3,FALSE)</f>
        <v>Home</v>
      </c>
      <c r="U359" s="43" t="str">
        <f>VLOOKUP(Combined[[#This Row],[Product_ID]],Product[],4,FALSE)</f>
        <v>Decor</v>
      </c>
      <c r="V359" s="43" t="str">
        <f>VLOOKUP(Combined[[#This Row],[Product_ID]],Product[],5,FALSE)</f>
        <v>Khan, Jones and Paul</v>
      </c>
      <c r="W359" s="43">
        <f>VLOOKUP(Combined[[#This Row],[Product_ID]],Product[],6,FALSE)</f>
        <v>219.12</v>
      </c>
      <c r="X359" s="43">
        <f>VLOOKUP(Combined[[#This Row],[Product_ID]],Product[],7,FALSE)</f>
        <v>378</v>
      </c>
      <c r="Y359" s="43" t="str">
        <f>_xlfn.XLOOKUP(Combined[[#This Row],[Store_ID]],Store[Store_ID],Store[Store_Name])</f>
        <v>Rivera-Warner</v>
      </c>
      <c r="Z359" s="43" t="str">
        <f>_xlfn.XLOOKUP(Combined[[#This Row],[Store_ID]],Store[Store_ID],Store[Region])</f>
        <v>East</v>
      </c>
      <c r="AA359" s="43" t="str">
        <f>_xlfn.XLOOKUP(Combined[[#This Row],[Store_ID]],Store[Store_ID],Store[City])</f>
        <v>Washingtonfurt</v>
      </c>
      <c r="AB359" s="43" t="str">
        <f>_xlfn.XLOOKUP(Combined[[#This Row],[Store_ID]],Store[Store_ID],Store[Store_Type])</f>
        <v>Flagship</v>
      </c>
      <c r="AC359" s="43">
        <f>Combined[[#This Row],[Quantity]]*Combined[[#This Row],[Unit_Price]]</f>
        <v>476.15999999999997</v>
      </c>
      <c r="AD359" s="43">
        <f>Combined[[#This Row],[Gross_Sales]]*Combined[[#This Row],[Discount]]</f>
        <v>61.900799999999997</v>
      </c>
      <c r="AE359" s="43">
        <f>Combined[[#This Row],[Quantity]]*Combined[[#This Row],[cost]]</f>
        <v>657.36</v>
      </c>
      <c r="AF359" s="43">
        <f>Combined[[#This Row],[Total_Amount]]-Combined[[#This Row],[Total_Cost]]</f>
        <v>-243.10079999999999</v>
      </c>
      <c r="AG359" s="43" t="str">
        <f>IF(Combined[[#This Row],[Age]]&lt;=25,"18-25",IF(Combined[[#This Row],[Age]]&lt;=35,"26-35",IF(Combined[[#This Row],[Age]]&lt;=45,"36-45",IF(Combined[[#This Row],[Age]]&lt;=55,"46-55","56-64"))))</f>
        <v>46-55</v>
      </c>
      <c r="AH359" s="43">
        <f>IF(Combined[[#This Row],[Total_Amount]]=0,0,Combined[[#This Row],[Profit]]/Combined[[#This Row],[Total_Amount]])</f>
        <v>-0.58683259176863178</v>
      </c>
    </row>
    <row r="360" spans="1:34">
      <c r="A360" s="43" t="s">
        <v>2184</v>
      </c>
      <c r="B360" s="46">
        <v>45413</v>
      </c>
      <c r="C360" s="43">
        <f t="shared" si="5"/>
        <v>2024</v>
      </c>
      <c r="D360" s="43" t="str">
        <f>TEXT(Combined[[#This Row],[Order_Date]],"MMM")</f>
        <v>May</v>
      </c>
      <c r="E360" s="43" t="s">
        <v>684</v>
      </c>
      <c r="F360" s="43" t="s">
        <v>1668</v>
      </c>
      <c r="G360" s="43" t="s">
        <v>1804</v>
      </c>
      <c r="H360" s="43">
        <v>4</v>
      </c>
      <c r="I360" s="43">
        <v>537.15</v>
      </c>
      <c r="J360" s="45">
        <v>0.06</v>
      </c>
      <c r="K360" s="43" t="s">
        <v>1829</v>
      </c>
      <c r="L360" s="43">
        <v>2019.684</v>
      </c>
      <c r="M360" s="43" t="str">
        <f>VLOOKUP(Combined[[#This Row],[Customer_ID]],Customer[],2,FALSE)</f>
        <v>Antonio Jones</v>
      </c>
      <c r="N360" s="43">
        <f>VLOOKUP(Combined[[#This Row],[Customer_ID]],Customer[],3,FALSE)</f>
        <v>48</v>
      </c>
      <c r="O360" s="43" t="str">
        <f>VLOOKUP(Combined[[#This Row],[Customer_ID]],Customer[],4,FALSE)</f>
        <v>Male</v>
      </c>
      <c r="P360" s="43" t="str">
        <f>VLOOKUP(Combined[[#This Row],[Customer_ID]],Customer[],5,FALSE)</f>
        <v>Matthewborough</v>
      </c>
      <c r="Q360" s="43" t="str">
        <f>VLOOKUP(Combined[[#This Row],[Customer_ID]],Customer[],6,FALSE)</f>
        <v>Georgia</v>
      </c>
      <c r="R360" s="43" t="str">
        <f>VLOOKUP(Combined[[#This Row],[Customer_ID]],Customer[],8,FALSE)</f>
        <v>Silver</v>
      </c>
      <c r="S360" s="43" t="str">
        <f>VLOOKUP(Combined[[#This Row],[Product_ID]],Product[],2,FALSE)</f>
        <v>Luxury Perfume Spray</v>
      </c>
      <c r="T360" s="43" t="str">
        <f>VLOOKUP(Combined[[#This Row],[Product_ID]],Product[],3,FALSE)</f>
        <v>Beauty</v>
      </c>
      <c r="U360" s="43" t="str">
        <f>VLOOKUP(Combined[[#This Row],[Product_ID]],Product[],4,FALSE)</f>
        <v>Fragrance</v>
      </c>
      <c r="V360" s="43" t="str">
        <f>VLOOKUP(Combined[[#This Row],[Product_ID]],Product[],5,FALSE)</f>
        <v>Gibson, Green and Lopez</v>
      </c>
      <c r="W360" s="43">
        <f>VLOOKUP(Combined[[#This Row],[Product_ID]],Product[],6,FALSE)</f>
        <v>482.75</v>
      </c>
      <c r="X360" s="43">
        <f>VLOOKUP(Combined[[#This Row],[Product_ID]],Product[],7,FALSE)</f>
        <v>444</v>
      </c>
      <c r="Y360" s="43" t="str">
        <f>_xlfn.XLOOKUP(Combined[[#This Row],[Store_ID]],Store[Store_ID],Store[Store_Name])</f>
        <v>Frederick-Wright</v>
      </c>
      <c r="Z360" s="43" t="str">
        <f>_xlfn.XLOOKUP(Combined[[#This Row],[Store_ID]],Store[Store_ID],Store[Region])</f>
        <v>West</v>
      </c>
      <c r="AA360" s="43" t="str">
        <f>_xlfn.XLOOKUP(Combined[[#This Row],[Store_ID]],Store[Store_ID],Store[City])</f>
        <v>New Jimmymouth</v>
      </c>
      <c r="AB360" s="43" t="str">
        <f>_xlfn.XLOOKUP(Combined[[#This Row],[Store_ID]],Store[Store_ID],Store[Store_Type])</f>
        <v>Flagship</v>
      </c>
      <c r="AC360" s="43">
        <f>Combined[[#This Row],[Quantity]]*Combined[[#This Row],[Unit_Price]]</f>
        <v>2148.6</v>
      </c>
      <c r="AD360" s="43">
        <f>Combined[[#This Row],[Gross_Sales]]*Combined[[#This Row],[Discount]]</f>
        <v>128.916</v>
      </c>
      <c r="AE360" s="43">
        <f>Combined[[#This Row],[Quantity]]*Combined[[#This Row],[cost]]</f>
        <v>1931</v>
      </c>
      <c r="AF360" s="43">
        <f>Combined[[#This Row],[Total_Amount]]-Combined[[#This Row],[Total_Cost]]</f>
        <v>88.683999999999969</v>
      </c>
      <c r="AG360" s="43" t="str">
        <f>IF(Combined[[#This Row],[Age]]&lt;=25,"18-25",IF(Combined[[#This Row],[Age]]&lt;=35,"26-35",IF(Combined[[#This Row],[Age]]&lt;=45,"36-45",IF(Combined[[#This Row],[Age]]&lt;=55,"46-55","56-64"))))</f>
        <v>46-55</v>
      </c>
      <c r="AH360" s="43">
        <f>IF(Combined[[#This Row],[Total_Amount]]=0,0,Combined[[#This Row],[Profit]]/Combined[[#This Row],[Total_Amount]])</f>
        <v>4.3909839361008937E-2</v>
      </c>
    </row>
    <row r="361" spans="1:34">
      <c r="A361" s="43" t="s">
        <v>2185</v>
      </c>
      <c r="B361" s="46">
        <v>45480</v>
      </c>
      <c r="C361" s="43">
        <f t="shared" si="5"/>
        <v>2024</v>
      </c>
      <c r="D361" s="43" t="str">
        <f>TEXT(Combined[[#This Row],[Order_Date]],"MMM")</f>
        <v>Jul</v>
      </c>
      <c r="E361" s="43" t="s">
        <v>1295</v>
      </c>
      <c r="F361" s="43" t="s">
        <v>1630</v>
      </c>
      <c r="G361" s="43" t="s">
        <v>1786</v>
      </c>
      <c r="H361" s="43">
        <v>3</v>
      </c>
      <c r="I361" s="43">
        <v>771.7</v>
      </c>
      <c r="J361" s="45">
        <v>0.05</v>
      </c>
      <c r="K361" s="43" t="s">
        <v>1829</v>
      </c>
      <c r="L361" s="43">
        <v>2199.3449999999998</v>
      </c>
      <c r="M361" s="43" t="str">
        <f>VLOOKUP(Combined[[#This Row],[Customer_ID]],Customer[],2,FALSE)</f>
        <v>Karen King</v>
      </c>
      <c r="N361" s="43">
        <f>VLOOKUP(Combined[[#This Row],[Customer_ID]],Customer[],3,FALSE)</f>
        <v>64</v>
      </c>
      <c r="O361" s="43" t="str">
        <f>VLOOKUP(Combined[[#This Row],[Customer_ID]],Customer[],4,FALSE)</f>
        <v>Female</v>
      </c>
      <c r="P361" s="43" t="str">
        <f>VLOOKUP(Combined[[#This Row],[Customer_ID]],Customer[],5,FALSE)</f>
        <v>Kimburgh</v>
      </c>
      <c r="Q361" s="43" t="str">
        <f>VLOOKUP(Combined[[#This Row],[Customer_ID]],Customer[],6,FALSE)</f>
        <v>North Carolina</v>
      </c>
      <c r="R361" s="43" t="str">
        <f>VLOOKUP(Combined[[#This Row],[Customer_ID]],Customer[],8,FALSE)</f>
        <v>Bronze</v>
      </c>
      <c r="S361" s="43" t="str">
        <f>VLOOKUP(Combined[[#This Row],[Product_ID]],Product[],2,FALSE)</f>
        <v>Yoga Exercise Mat</v>
      </c>
      <c r="T361" s="43" t="str">
        <f>VLOOKUP(Combined[[#This Row],[Product_ID]],Product[],3,FALSE)</f>
        <v>Sports</v>
      </c>
      <c r="U361" s="43" t="str">
        <f>VLOOKUP(Combined[[#This Row],[Product_ID]],Product[],4,FALSE)</f>
        <v>Fitness</v>
      </c>
      <c r="V361" s="43" t="str">
        <f>VLOOKUP(Combined[[#This Row],[Product_ID]],Product[],5,FALSE)</f>
        <v>Carroll, Long and Mendoza</v>
      </c>
      <c r="W361" s="43">
        <f>VLOOKUP(Combined[[#This Row],[Product_ID]],Product[],6,FALSE)</f>
        <v>313.26</v>
      </c>
      <c r="X361" s="43">
        <f>VLOOKUP(Combined[[#This Row],[Product_ID]],Product[],7,FALSE)</f>
        <v>369</v>
      </c>
      <c r="Y361" s="43" t="str">
        <f>_xlfn.XLOOKUP(Combined[[#This Row],[Store_ID]],Store[Store_ID],Store[Store_Name])</f>
        <v>Moore, Padilla and Butler</v>
      </c>
      <c r="Z361" s="43" t="str">
        <f>_xlfn.XLOOKUP(Combined[[#This Row],[Store_ID]],Store[Store_ID],Store[Region])</f>
        <v>South</v>
      </c>
      <c r="AA361" s="43" t="str">
        <f>_xlfn.XLOOKUP(Combined[[#This Row],[Store_ID]],Store[Store_ID],Store[City])</f>
        <v>East Johnstad</v>
      </c>
      <c r="AB361" s="43" t="str">
        <f>_xlfn.XLOOKUP(Combined[[#This Row],[Store_ID]],Store[Store_ID],Store[Store_Type])</f>
        <v>Flagship</v>
      </c>
      <c r="AC361" s="43">
        <f>Combined[[#This Row],[Quantity]]*Combined[[#This Row],[Unit_Price]]</f>
        <v>2315.1000000000004</v>
      </c>
      <c r="AD361" s="43">
        <f>Combined[[#This Row],[Gross_Sales]]*Combined[[#This Row],[Discount]]</f>
        <v>115.75500000000002</v>
      </c>
      <c r="AE361" s="43">
        <f>Combined[[#This Row],[Quantity]]*Combined[[#This Row],[cost]]</f>
        <v>939.78</v>
      </c>
      <c r="AF361" s="43">
        <f>Combined[[#This Row],[Total_Amount]]-Combined[[#This Row],[Total_Cost]]</f>
        <v>1259.5649999999998</v>
      </c>
      <c r="AG361" s="43" t="str">
        <f>IF(Combined[[#This Row],[Age]]&lt;=25,"18-25",IF(Combined[[#This Row],[Age]]&lt;=35,"26-35",IF(Combined[[#This Row],[Age]]&lt;=45,"36-45",IF(Combined[[#This Row],[Age]]&lt;=55,"46-55","56-64"))))</f>
        <v>56-64</v>
      </c>
      <c r="AH361" s="43">
        <f>IF(Combined[[#This Row],[Total_Amount]]=0,0,Combined[[#This Row],[Profit]]/Combined[[#This Row],[Total_Amount]])</f>
        <v>0.57270005387967782</v>
      </c>
    </row>
    <row r="362" spans="1:34">
      <c r="A362" s="43" t="s">
        <v>2186</v>
      </c>
      <c r="B362" s="46">
        <v>45610</v>
      </c>
      <c r="C362" s="43">
        <f t="shared" si="5"/>
        <v>2024</v>
      </c>
      <c r="D362" s="43" t="str">
        <f>TEXT(Combined[[#This Row],[Order_Date]],"MMM")</f>
        <v>Nov</v>
      </c>
      <c r="E362" s="43" t="s">
        <v>381</v>
      </c>
      <c r="F362" s="43" t="s">
        <v>1724</v>
      </c>
      <c r="G362" s="43" t="s">
        <v>1757</v>
      </c>
      <c r="H362" s="43">
        <v>4</v>
      </c>
      <c r="I362" s="43">
        <v>677.25</v>
      </c>
      <c r="J362" s="45">
        <v>0.14000000000000001</v>
      </c>
      <c r="K362" s="43" t="s">
        <v>1826</v>
      </c>
      <c r="L362" s="43">
        <v>2329.7399999999998</v>
      </c>
      <c r="M362" s="43" t="str">
        <f>VLOOKUP(Combined[[#This Row],[Customer_ID]],Customer[],2,FALSE)</f>
        <v>Travis Holland</v>
      </c>
      <c r="N362" s="43">
        <f>VLOOKUP(Combined[[#This Row],[Customer_ID]],Customer[],3,FALSE)</f>
        <v>38</v>
      </c>
      <c r="O362" s="43" t="str">
        <f>VLOOKUP(Combined[[#This Row],[Customer_ID]],Customer[],4,FALSE)</f>
        <v>Male</v>
      </c>
      <c r="P362" s="43" t="str">
        <f>VLOOKUP(Combined[[#This Row],[Customer_ID]],Customer[],5,FALSE)</f>
        <v>Webstermouth</v>
      </c>
      <c r="Q362" s="43" t="str">
        <f>VLOOKUP(Combined[[#This Row],[Customer_ID]],Customer[],6,FALSE)</f>
        <v>New Hampshire</v>
      </c>
      <c r="R362" s="43" t="str">
        <f>VLOOKUP(Combined[[#This Row],[Customer_ID]],Customer[],8,FALSE)</f>
        <v>Bronze</v>
      </c>
      <c r="S362" s="43" t="str">
        <f>VLOOKUP(Combined[[#This Row],[Product_ID]],Product[],2,FALSE)</f>
        <v>Sports Wrist Sweatbands</v>
      </c>
      <c r="T362" s="43" t="str">
        <f>VLOOKUP(Combined[[#This Row],[Product_ID]],Product[],3,FALSE)</f>
        <v>Sports</v>
      </c>
      <c r="U362" s="43" t="str">
        <f>VLOOKUP(Combined[[#This Row],[Product_ID]],Product[],4,FALSE)</f>
        <v>Accessories</v>
      </c>
      <c r="V362" s="43" t="str">
        <f>VLOOKUP(Combined[[#This Row],[Product_ID]],Product[],5,FALSE)</f>
        <v>Olsen-Daniels</v>
      </c>
      <c r="W362" s="43">
        <f>VLOOKUP(Combined[[#This Row],[Product_ID]],Product[],6,FALSE)</f>
        <v>131.24</v>
      </c>
      <c r="X362" s="43">
        <f>VLOOKUP(Combined[[#This Row],[Product_ID]],Product[],7,FALSE)</f>
        <v>232</v>
      </c>
      <c r="Y362" s="43" t="str">
        <f>_xlfn.XLOOKUP(Combined[[#This Row],[Store_ID]],Store[Store_ID],Store[Store_Name])</f>
        <v>Martinez, Adkins and Johnson</v>
      </c>
      <c r="Z362" s="43" t="str">
        <f>_xlfn.XLOOKUP(Combined[[#This Row],[Store_ID]],Store[Store_ID],Store[Region])</f>
        <v>North</v>
      </c>
      <c r="AA362" s="43" t="str">
        <f>_xlfn.XLOOKUP(Combined[[#This Row],[Store_ID]],Store[Store_ID],Store[City])</f>
        <v>Danielmouth</v>
      </c>
      <c r="AB362" s="43" t="str">
        <f>_xlfn.XLOOKUP(Combined[[#This Row],[Store_ID]],Store[Store_ID],Store[Store_Type])</f>
        <v>Flagship</v>
      </c>
      <c r="AC362" s="43">
        <f>Combined[[#This Row],[Quantity]]*Combined[[#This Row],[Unit_Price]]</f>
        <v>2709</v>
      </c>
      <c r="AD362" s="43">
        <f>Combined[[#This Row],[Gross_Sales]]*Combined[[#This Row],[Discount]]</f>
        <v>379.26000000000005</v>
      </c>
      <c r="AE362" s="43">
        <f>Combined[[#This Row],[Quantity]]*Combined[[#This Row],[cost]]</f>
        <v>524.96</v>
      </c>
      <c r="AF362" s="43">
        <f>Combined[[#This Row],[Total_Amount]]-Combined[[#This Row],[Total_Cost]]</f>
        <v>1804.7799999999997</v>
      </c>
      <c r="AG362" s="43" t="str">
        <f>IF(Combined[[#This Row],[Age]]&lt;=25,"18-25",IF(Combined[[#This Row],[Age]]&lt;=35,"26-35",IF(Combined[[#This Row],[Age]]&lt;=45,"36-45",IF(Combined[[#This Row],[Age]]&lt;=55,"46-55","56-64"))))</f>
        <v>36-45</v>
      </c>
      <c r="AH362" s="43">
        <f>IF(Combined[[#This Row],[Total_Amount]]=0,0,Combined[[#This Row],[Profit]]/Combined[[#This Row],[Total_Amount]])</f>
        <v>0.77467013486483471</v>
      </c>
    </row>
    <row r="363" spans="1:34">
      <c r="A363" s="43" t="s">
        <v>2187</v>
      </c>
      <c r="B363" s="46">
        <v>45763</v>
      </c>
      <c r="C363" s="43">
        <f t="shared" si="5"/>
        <v>2025</v>
      </c>
      <c r="D363" s="43" t="str">
        <f>TEXT(Combined[[#This Row],[Order_Date]],"MMM")</f>
        <v>Apr</v>
      </c>
      <c r="E363" s="43" t="s">
        <v>363</v>
      </c>
      <c r="F363" s="43" t="s">
        <v>1744</v>
      </c>
      <c r="G363" s="43" t="s">
        <v>1792</v>
      </c>
      <c r="H363" s="43">
        <v>1</v>
      </c>
      <c r="I363" s="43">
        <v>645.48</v>
      </c>
      <c r="J363" s="45">
        <v>0.26</v>
      </c>
      <c r="K363" s="43" t="s">
        <v>1829</v>
      </c>
      <c r="L363" s="43">
        <v>477.65519999999998</v>
      </c>
      <c r="M363" s="43" t="str">
        <f>VLOOKUP(Combined[[#This Row],[Customer_ID]],Customer[],2,FALSE)</f>
        <v>Sarah Schneider</v>
      </c>
      <c r="N363" s="43">
        <f>VLOOKUP(Combined[[#This Row],[Customer_ID]],Customer[],3,FALSE)</f>
        <v>34</v>
      </c>
      <c r="O363" s="43" t="str">
        <f>VLOOKUP(Combined[[#This Row],[Customer_ID]],Customer[],4,FALSE)</f>
        <v>Female</v>
      </c>
      <c r="P363" s="43" t="str">
        <f>VLOOKUP(Combined[[#This Row],[Customer_ID]],Customer[],5,FALSE)</f>
        <v>Port Joshuachester</v>
      </c>
      <c r="Q363" s="43" t="str">
        <f>VLOOKUP(Combined[[#This Row],[Customer_ID]],Customer[],6,FALSE)</f>
        <v>Pennsylvania</v>
      </c>
      <c r="R363" s="43" t="str">
        <f>VLOOKUP(Combined[[#This Row],[Customer_ID]],Customer[],8,FALSE)</f>
        <v>Bronze</v>
      </c>
      <c r="S363" s="43" t="str">
        <f>VLOOKUP(Combined[[#This Row],[Product_ID]],Product[],2,FALSE)</f>
        <v>Portable Bluetooth Speaker</v>
      </c>
      <c r="T363" s="43" t="str">
        <f>VLOOKUP(Combined[[#This Row],[Product_ID]],Product[],3,FALSE)</f>
        <v>Electronics</v>
      </c>
      <c r="U363" s="43" t="str">
        <f>VLOOKUP(Combined[[#This Row],[Product_ID]],Product[],4,FALSE)</f>
        <v>Audio</v>
      </c>
      <c r="V363" s="43" t="str">
        <f>VLOOKUP(Combined[[#This Row],[Product_ID]],Product[],5,FALSE)</f>
        <v>Flores-King</v>
      </c>
      <c r="W363" s="43">
        <f>VLOOKUP(Combined[[#This Row],[Product_ID]],Product[],6,FALSE)</f>
        <v>431.67</v>
      </c>
      <c r="X363" s="43">
        <f>VLOOKUP(Combined[[#This Row],[Product_ID]],Product[],7,FALSE)</f>
        <v>73</v>
      </c>
      <c r="Y363" s="43" t="str">
        <f>_xlfn.XLOOKUP(Combined[[#This Row],[Store_ID]],Store[Store_ID],Store[Store_Name])</f>
        <v>Aguirre-Keller</v>
      </c>
      <c r="Z363" s="43" t="str">
        <f>_xlfn.XLOOKUP(Combined[[#This Row],[Store_ID]],Store[Store_ID],Store[Region])</f>
        <v>South</v>
      </c>
      <c r="AA363" s="43" t="str">
        <f>_xlfn.XLOOKUP(Combined[[#This Row],[Store_ID]],Store[Store_ID],Store[City])</f>
        <v>Lake Michael</v>
      </c>
      <c r="AB363" s="43" t="str">
        <f>_xlfn.XLOOKUP(Combined[[#This Row],[Store_ID]],Store[Store_ID],Store[Store_Type])</f>
        <v>Online</v>
      </c>
      <c r="AC363" s="43">
        <f>Combined[[#This Row],[Quantity]]*Combined[[#This Row],[Unit_Price]]</f>
        <v>645.48</v>
      </c>
      <c r="AD363" s="43">
        <f>Combined[[#This Row],[Gross_Sales]]*Combined[[#This Row],[Discount]]</f>
        <v>167.82480000000001</v>
      </c>
      <c r="AE363" s="43">
        <f>Combined[[#This Row],[Quantity]]*Combined[[#This Row],[cost]]</f>
        <v>431.67</v>
      </c>
      <c r="AF363" s="43">
        <f>Combined[[#This Row],[Total_Amount]]-Combined[[#This Row],[Total_Cost]]</f>
        <v>45.985199999999963</v>
      </c>
      <c r="AG363" s="43" t="str">
        <f>IF(Combined[[#This Row],[Age]]&lt;=25,"18-25",IF(Combined[[#This Row],[Age]]&lt;=35,"26-35",IF(Combined[[#This Row],[Age]]&lt;=45,"36-45",IF(Combined[[#This Row],[Age]]&lt;=55,"46-55","56-64"))))</f>
        <v>26-35</v>
      </c>
      <c r="AH363" s="43">
        <f>IF(Combined[[#This Row],[Total_Amount]]=0,0,Combined[[#This Row],[Profit]]/Combined[[#This Row],[Total_Amount]])</f>
        <v>9.627279259181093E-2</v>
      </c>
    </row>
    <row r="364" spans="1:34">
      <c r="A364" s="43" t="s">
        <v>2188</v>
      </c>
      <c r="B364" s="46">
        <v>45856</v>
      </c>
      <c r="C364" s="43">
        <f t="shared" si="5"/>
        <v>2025</v>
      </c>
      <c r="D364" s="43" t="str">
        <f>TEXT(Combined[[#This Row],[Order_Date]],"MMM")</f>
        <v>Jul</v>
      </c>
      <c r="E364" s="43" t="s">
        <v>1127</v>
      </c>
      <c r="F364" s="43" t="s">
        <v>1694</v>
      </c>
      <c r="G364" s="43" t="s">
        <v>1761</v>
      </c>
      <c r="H364" s="43">
        <v>2</v>
      </c>
      <c r="I364" s="43">
        <v>934</v>
      </c>
      <c r="J364" s="45">
        <v>0.3</v>
      </c>
      <c r="K364" s="43" t="s">
        <v>1829</v>
      </c>
      <c r="L364" s="43">
        <v>1307.5999999999999</v>
      </c>
      <c r="M364" s="43" t="str">
        <f>VLOOKUP(Combined[[#This Row],[Customer_ID]],Customer[],2,FALSE)</f>
        <v>Denise Tate</v>
      </c>
      <c r="N364" s="43">
        <f>VLOOKUP(Combined[[#This Row],[Customer_ID]],Customer[],3,FALSE)</f>
        <v>34</v>
      </c>
      <c r="O364" s="43" t="str">
        <f>VLOOKUP(Combined[[#This Row],[Customer_ID]],Customer[],4,FALSE)</f>
        <v>Male</v>
      </c>
      <c r="P364" s="43" t="str">
        <f>VLOOKUP(Combined[[#This Row],[Customer_ID]],Customer[],5,FALSE)</f>
        <v>Andersonside</v>
      </c>
      <c r="Q364" s="43" t="str">
        <f>VLOOKUP(Combined[[#This Row],[Customer_ID]],Customer[],6,FALSE)</f>
        <v>Arkansas</v>
      </c>
      <c r="R364" s="43" t="str">
        <f>VLOOKUP(Combined[[#This Row],[Customer_ID]],Customer[],8,FALSE)</f>
        <v>Platinum</v>
      </c>
      <c r="S364" s="43" t="str">
        <f>VLOOKUP(Combined[[#This Row],[Product_ID]],Product[],2,FALSE)</f>
        <v>Shin Guards – Adult</v>
      </c>
      <c r="T364" s="43" t="str">
        <f>VLOOKUP(Combined[[#This Row],[Product_ID]],Product[],3,FALSE)</f>
        <v>Sports</v>
      </c>
      <c r="U364" s="43" t="str">
        <f>VLOOKUP(Combined[[#This Row],[Product_ID]],Product[],4,FALSE)</f>
        <v>Team Sports</v>
      </c>
      <c r="V364" s="43" t="str">
        <f>VLOOKUP(Combined[[#This Row],[Product_ID]],Product[],5,FALSE)</f>
        <v>French Ltd</v>
      </c>
      <c r="W364" s="43">
        <f>VLOOKUP(Combined[[#This Row],[Product_ID]],Product[],6,FALSE)</f>
        <v>107.06</v>
      </c>
      <c r="X364" s="43">
        <f>VLOOKUP(Combined[[#This Row],[Product_ID]],Product[],7,FALSE)</f>
        <v>359</v>
      </c>
      <c r="Y364" s="43" t="str">
        <f>_xlfn.XLOOKUP(Combined[[#This Row],[Store_ID]],Store[Store_ID],Store[Store_Name])</f>
        <v>Black-Horn</v>
      </c>
      <c r="Z364" s="43" t="str">
        <f>_xlfn.XLOOKUP(Combined[[#This Row],[Store_ID]],Store[Store_ID],Store[Region])</f>
        <v>South</v>
      </c>
      <c r="AA364" s="43" t="str">
        <f>_xlfn.XLOOKUP(Combined[[#This Row],[Store_ID]],Store[Store_ID],Store[City])</f>
        <v>North Nancyview</v>
      </c>
      <c r="AB364" s="43" t="str">
        <f>_xlfn.XLOOKUP(Combined[[#This Row],[Store_ID]],Store[Store_ID],Store[Store_Type])</f>
        <v>Outlet</v>
      </c>
      <c r="AC364" s="43">
        <f>Combined[[#This Row],[Quantity]]*Combined[[#This Row],[Unit_Price]]</f>
        <v>1868</v>
      </c>
      <c r="AD364" s="43">
        <f>Combined[[#This Row],[Gross_Sales]]*Combined[[#This Row],[Discount]]</f>
        <v>560.4</v>
      </c>
      <c r="AE364" s="43">
        <f>Combined[[#This Row],[Quantity]]*Combined[[#This Row],[cost]]</f>
        <v>214.12</v>
      </c>
      <c r="AF364" s="43">
        <f>Combined[[#This Row],[Total_Amount]]-Combined[[#This Row],[Total_Cost]]</f>
        <v>1093.48</v>
      </c>
      <c r="AG364" s="43" t="str">
        <f>IF(Combined[[#This Row],[Age]]&lt;=25,"18-25",IF(Combined[[#This Row],[Age]]&lt;=35,"26-35",IF(Combined[[#This Row],[Age]]&lt;=45,"36-45",IF(Combined[[#This Row],[Age]]&lt;=55,"46-55","56-64"))))</f>
        <v>26-35</v>
      </c>
      <c r="AH364" s="43">
        <f>IF(Combined[[#This Row],[Total_Amount]]=0,0,Combined[[#This Row],[Profit]]/Combined[[#This Row],[Total_Amount]])</f>
        <v>0.83624961762006733</v>
      </c>
    </row>
    <row r="365" spans="1:34">
      <c r="A365" s="43" t="s">
        <v>2189</v>
      </c>
      <c r="B365" s="46">
        <v>45712</v>
      </c>
      <c r="C365" s="43">
        <f t="shared" si="5"/>
        <v>2025</v>
      </c>
      <c r="D365" s="43" t="str">
        <f>TEXT(Combined[[#This Row],[Order_Date]],"MMM")</f>
        <v>Feb</v>
      </c>
      <c r="E365" s="43" t="s">
        <v>1050</v>
      </c>
      <c r="F365" s="43" t="s">
        <v>1640</v>
      </c>
      <c r="G365" s="43" t="s">
        <v>1761</v>
      </c>
      <c r="H365" s="43">
        <v>1</v>
      </c>
      <c r="I365" s="43">
        <v>669.53</v>
      </c>
      <c r="J365" s="45">
        <v>0.2</v>
      </c>
      <c r="K365" s="43" t="s">
        <v>1824</v>
      </c>
      <c r="L365" s="43">
        <v>535.62400000000002</v>
      </c>
      <c r="M365" s="43" t="str">
        <f>VLOOKUP(Combined[[#This Row],[Customer_ID]],Customer[],2,FALSE)</f>
        <v>Mr. Christopher Sims</v>
      </c>
      <c r="N365" s="43">
        <f>VLOOKUP(Combined[[#This Row],[Customer_ID]],Customer[],3,FALSE)</f>
        <v>50</v>
      </c>
      <c r="O365" s="43" t="str">
        <f>VLOOKUP(Combined[[#This Row],[Customer_ID]],Customer[],4,FALSE)</f>
        <v>Female</v>
      </c>
      <c r="P365" s="43" t="str">
        <f>VLOOKUP(Combined[[#This Row],[Customer_ID]],Customer[],5,FALSE)</f>
        <v>Donaldsontown</v>
      </c>
      <c r="Q365" s="43" t="str">
        <f>VLOOKUP(Combined[[#This Row],[Customer_ID]],Customer[],6,FALSE)</f>
        <v>Connecticut</v>
      </c>
      <c r="R365" s="43" t="str">
        <f>VLOOKUP(Combined[[#This Row],[Customer_ID]],Customer[],8,FALSE)</f>
        <v>Silver</v>
      </c>
      <c r="S365" s="43" t="str">
        <f>VLOOKUP(Combined[[#This Row],[Product_ID]],Product[],2,FALSE)</f>
        <v>Men's Winter Jacket</v>
      </c>
      <c r="T365" s="43" t="str">
        <f>VLOOKUP(Combined[[#This Row],[Product_ID]],Product[],3,FALSE)</f>
        <v>Clothing</v>
      </c>
      <c r="U365" s="43" t="str">
        <f>VLOOKUP(Combined[[#This Row],[Product_ID]],Product[],4,FALSE)</f>
        <v>Outerwear</v>
      </c>
      <c r="V365" s="43" t="str">
        <f>VLOOKUP(Combined[[#This Row],[Product_ID]],Product[],5,FALSE)</f>
        <v>Kelly, Smith and Perez</v>
      </c>
      <c r="W365" s="43">
        <f>VLOOKUP(Combined[[#This Row],[Product_ID]],Product[],6,FALSE)</f>
        <v>167.34</v>
      </c>
      <c r="X365" s="43">
        <f>VLOOKUP(Combined[[#This Row],[Product_ID]],Product[],7,FALSE)</f>
        <v>296</v>
      </c>
      <c r="Y365" s="43" t="str">
        <f>_xlfn.XLOOKUP(Combined[[#This Row],[Store_ID]],Store[Store_ID],Store[Store_Name])</f>
        <v>Black-Horn</v>
      </c>
      <c r="Z365" s="43" t="str">
        <f>_xlfn.XLOOKUP(Combined[[#This Row],[Store_ID]],Store[Store_ID],Store[Region])</f>
        <v>South</v>
      </c>
      <c r="AA365" s="43" t="str">
        <f>_xlfn.XLOOKUP(Combined[[#This Row],[Store_ID]],Store[Store_ID],Store[City])</f>
        <v>North Nancyview</v>
      </c>
      <c r="AB365" s="43" t="str">
        <f>_xlfn.XLOOKUP(Combined[[#This Row],[Store_ID]],Store[Store_ID],Store[Store_Type])</f>
        <v>Outlet</v>
      </c>
      <c r="AC365" s="43">
        <f>Combined[[#This Row],[Quantity]]*Combined[[#This Row],[Unit_Price]]</f>
        <v>669.53</v>
      </c>
      <c r="AD365" s="43">
        <f>Combined[[#This Row],[Gross_Sales]]*Combined[[#This Row],[Discount]]</f>
        <v>133.90600000000001</v>
      </c>
      <c r="AE365" s="43">
        <f>Combined[[#This Row],[Quantity]]*Combined[[#This Row],[cost]]</f>
        <v>167.34</v>
      </c>
      <c r="AF365" s="43">
        <f>Combined[[#This Row],[Total_Amount]]-Combined[[#This Row],[Total_Cost]]</f>
        <v>368.28399999999999</v>
      </c>
      <c r="AG365" s="43" t="str">
        <f>IF(Combined[[#This Row],[Age]]&lt;=25,"18-25",IF(Combined[[#This Row],[Age]]&lt;=35,"26-35",IF(Combined[[#This Row],[Age]]&lt;=45,"36-45",IF(Combined[[#This Row],[Age]]&lt;=55,"46-55","56-64"))))</f>
        <v>46-55</v>
      </c>
      <c r="AH365" s="43">
        <f>IF(Combined[[#This Row],[Total_Amount]]=0,0,Combined[[#This Row],[Profit]]/Combined[[#This Row],[Total_Amount]])</f>
        <v>0.68757934670589815</v>
      </c>
    </row>
    <row r="366" spans="1:34">
      <c r="A366" s="43" t="s">
        <v>2190</v>
      </c>
      <c r="B366" s="46">
        <v>45723</v>
      </c>
      <c r="C366" s="43">
        <f t="shared" si="5"/>
        <v>2025</v>
      </c>
      <c r="D366" s="43" t="str">
        <f>TEXT(Combined[[#This Row],[Order_Date]],"MMM")</f>
        <v>Mar</v>
      </c>
      <c r="E366" s="43" t="s">
        <v>702</v>
      </c>
      <c r="F366" s="43" t="s">
        <v>1618</v>
      </c>
      <c r="G366" s="43" t="s">
        <v>1810</v>
      </c>
      <c r="H366" s="43">
        <v>1</v>
      </c>
      <c r="I366" s="43">
        <v>213.69</v>
      </c>
      <c r="J366" s="45">
        <v>0.28000000000000003</v>
      </c>
      <c r="K366" s="43" t="s">
        <v>1829</v>
      </c>
      <c r="L366" s="43">
        <v>153.85679999999999</v>
      </c>
      <c r="M366" s="43" t="str">
        <f>VLOOKUP(Combined[[#This Row],[Customer_ID]],Customer[],2,FALSE)</f>
        <v>Kathryn Garcia</v>
      </c>
      <c r="N366" s="43">
        <f>VLOOKUP(Combined[[#This Row],[Customer_ID]],Customer[],3,FALSE)</f>
        <v>44</v>
      </c>
      <c r="O366" s="43" t="str">
        <f>VLOOKUP(Combined[[#This Row],[Customer_ID]],Customer[],4,FALSE)</f>
        <v>Male</v>
      </c>
      <c r="P366" s="43" t="str">
        <f>VLOOKUP(Combined[[#This Row],[Customer_ID]],Customer[],5,FALSE)</f>
        <v>Morrismouth</v>
      </c>
      <c r="Q366" s="43" t="str">
        <f>VLOOKUP(Combined[[#This Row],[Customer_ID]],Customer[],6,FALSE)</f>
        <v>California</v>
      </c>
      <c r="R366" s="43" t="str">
        <f>VLOOKUP(Combined[[#This Row],[Customer_ID]],Customer[],8,FALSE)</f>
        <v>Platinum</v>
      </c>
      <c r="S366" s="43" t="str">
        <f>VLOOKUP(Combined[[#This Row],[Product_ID]],Product[],2,FALSE)</f>
        <v>Bedroom Table Lamp</v>
      </c>
      <c r="T366" s="43" t="str">
        <f>VLOOKUP(Combined[[#This Row],[Product_ID]],Product[],3,FALSE)</f>
        <v>Home</v>
      </c>
      <c r="U366" s="43" t="str">
        <f>VLOOKUP(Combined[[#This Row],[Product_ID]],Product[],4,FALSE)</f>
        <v>Lighting</v>
      </c>
      <c r="V366" s="43" t="str">
        <f>VLOOKUP(Combined[[#This Row],[Product_ID]],Product[],5,FALSE)</f>
        <v>Jones LLC</v>
      </c>
      <c r="W366" s="43">
        <f>VLOOKUP(Combined[[#This Row],[Product_ID]],Product[],6,FALSE)</f>
        <v>382.22</v>
      </c>
      <c r="X366" s="43">
        <f>VLOOKUP(Combined[[#This Row],[Product_ID]],Product[],7,FALSE)</f>
        <v>329</v>
      </c>
      <c r="Y366" s="43" t="str">
        <f>_xlfn.XLOOKUP(Combined[[#This Row],[Store_ID]],Store[Store_ID],Store[Store_Name])</f>
        <v>Guerrero-Schmitt</v>
      </c>
      <c r="Z366" s="43" t="str">
        <f>_xlfn.XLOOKUP(Combined[[#This Row],[Store_ID]],Store[Store_ID],Store[Region])</f>
        <v>East</v>
      </c>
      <c r="AA366" s="43" t="str">
        <f>_xlfn.XLOOKUP(Combined[[#This Row],[Store_ID]],Store[Store_ID],Store[City])</f>
        <v>East Stevechester</v>
      </c>
      <c r="AB366" s="43" t="str">
        <f>_xlfn.XLOOKUP(Combined[[#This Row],[Store_ID]],Store[Store_ID],Store[Store_Type])</f>
        <v>Flagship</v>
      </c>
      <c r="AC366" s="43">
        <f>Combined[[#This Row],[Quantity]]*Combined[[#This Row],[Unit_Price]]</f>
        <v>213.69</v>
      </c>
      <c r="AD366" s="43">
        <f>Combined[[#This Row],[Gross_Sales]]*Combined[[#This Row],[Discount]]</f>
        <v>59.833200000000005</v>
      </c>
      <c r="AE366" s="43">
        <f>Combined[[#This Row],[Quantity]]*Combined[[#This Row],[cost]]</f>
        <v>382.22</v>
      </c>
      <c r="AF366" s="43">
        <f>Combined[[#This Row],[Total_Amount]]-Combined[[#This Row],[Total_Cost]]</f>
        <v>-228.36320000000003</v>
      </c>
      <c r="AG366" s="43" t="str">
        <f>IF(Combined[[#This Row],[Age]]&lt;=25,"18-25",IF(Combined[[#This Row],[Age]]&lt;=35,"26-35",IF(Combined[[#This Row],[Age]]&lt;=45,"36-45",IF(Combined[[#This Row],[Age]]&lt;=55,"46-55","56-64"))))</f>
        <v>36-45</v>
      </c>
      <c r="AH366" s="43">
        <f>IF(Combined[[#This Row],[Total_Amount]]=0,0,Combined[[#This Row],[Profit]]/Combined[[#This Row],[Total_Amount]])</f>
        <v>-1.484258089340218</v>
      </c>
    </row>
    <row r="367" spans="1:34">
      <c r="A367" s="43" t="s">
        <v>2191</v>
      </c>
      <c r="B367" s="46">
        <v>45706</v>
      </c>
      <c r="C367" s="43">
        <f t="shared" si="5"/>
        <v>2025</v>
      </c>
      <c r="D367" s="43" t="str">
        <f>TEXT(Combined[[#This Row],[Order_Date]],"MMM")</f>
        <v>Feb</v>
      </c>
      <c r="E367" s="43" t="s">
        <v>281</v>
      </c>
      <c r="F367" s="43" t="s">
        <v>1590</v>
      </c>
      <c r="G367" s="43" t="s">
        <v>1813</v>
      </c>
      <c r="H367" s="43">
        <v>2</v>
      </c>
      <c r="I367" s="43">
        <v>99.1</v>
      </c>
      <c r="J367" s="45">
        <v>0.2</v>
      </c>
      <c r="K367" s="43" t="s">
        <v>1826</v>
      </c>
      <c r="L367" s="43">
        <v>158.56</v>
      </c>
      <c r="M367" s="43" t="str">
        <f>VLOOKUP(Combined[[#This Row],[Customer_ID]],Customer[],2,FALSE)</f>
        <v>Katherine Young</v>
      </c>
      <c r="N367" s="43">
        <f>VLOOKUP(Combined[[#This Row],[Customer_ID]],Customer[],3,FALSE)</f>
        <v>29</v>
      </c>
      <c r="O367" s="43" t="str">
        <f>VLOOKUP(Combined[[#This Row],[Customer_ID]],Customer[],4,FALSE)</f>
        <v>Male</v>
      </c>
      <c r="P367" s="43" t="str">
        <f>VLOOKUP(Combined[[#This Row],[Customer_ID]],Customer[],5,FALSE)</f>
        <v>North Valeriemouth</v>
      </c>
      <c r="Q367" s="43" t="str">
        <f>VLOOKUP(Combined[[#This Row],[Customer_ID]],Customer[],6,FALSE)</f>
        <v>Vermont</v>
      </c>
      <c r="R367" s="43" t="str">
        <f>VLOOKUP(Combined[[#This Row],[Customer_ID]],Customer[],8,FALSE)</f>
        <v>Gold</v>
      </c>
      <c r="S367" s="43" t="str">
        <f>VLOOKUP(Combined[[#This Row],[Product_ID]],Product[],2,FALSE)</f>
        <v>Multi-Purpose Storage Box</v>
      </c>
      <c r="T367" s="43" t="str">
        <f>VLOOKUP(Combined[[#This Row],[Product_ID]],Product[],3,FALSE)</f>
        <v>Home</v>
      </c>
      <c r="U367" s="43" t="str">
        <f>VLOOKUP(Combined[[#This Row],[Product_ID]],Product[],4,FALSE)</f>
        <v>Storage</v>
      </c>
      <c r="V367" s="43" t="str">
        <f>VLOOKUP(Combined[[#This Row],[Product_ID]],Product[],5,FALSE)</f>
        <v>Gardner-Montes</v>
      </c>
      <c r="W367" s="43">
        <f>VLOOKUP(Combined[[#This Row],[Product_ID]],Product[],6,FALSE)</f>
        <v>123.46</v>
      </c>
      <c r="X367" s="43">
        <f>VLOOKUP(Combined[[#This Row],[Product_ID]],Product[],7,FALSE)</f>
        <v>76</v>
      </c>
      <c r="Y367" s="43" t="str">
        <f>_xlfn.XLOOKUP(Combined[[#This Row],[Store_ID]],Store[Store_ID],Store[Store_Name])</f>
        <v>Mann-Austin</v>
      </c>
      <c r="Z367" s="43" t="str">
        <f>_xlfn.XLOOKUP(Combined[[#This Row],[Store_ID]],Store[Store_ID],Store[Region])</f>
        <v>East</v>
      </c>
      <c r="AA367" s="43" t="str">
        <f>_xlfn.XLOOKUP(Combined[[#This Row],[Store_ID]],Store[Store_ID],Store[City])</f>
        <v>Vasquezborough</v>
      </c>
      <c r="AB367" s="43" t="str">
        <f>_xlfn.XLOOKUP(Combined[[#This Row],[Store_ID]],Store[Store_ID],Store[Store_Type])</f>
        <v>Online</v>
      </c>
      <c r="AC367" s="43">
        <f>Combined[[#This Row],[Quantity]]*Combined[[#This Row],[Unit_Price]]</f>
        <v>198.2</v>
      </c>
      <c r="AD367" s="43">
        <f>Combined[[#This Row],[Gross_Sales]]*Combined[[#This Row],[Discount]]</f>
        <v>39.64</v>
      </c>
      <c r="AE367" s="43">
        <f>Combined[[#This Row],[Quantity]]*Combined[[#This Row],[cost]]</f>
        <v>246.92</v>
      </c>
      <c r="AF367" s="43">
        <f>Combined[[#This Row],[Total_Amount]]-Combined[[#This Row],[Total_Cost]]</f>
        <v>-88.359999999999985</v>
      </c>
      <c r="AG367" s="43" t="str">
        <f>IF(Combined[[#This Row],[Age]]&lt;=25,"18-25",IF(Combined[[#This Row],[Age]]&lt;=35,"26-35",IF(Combined[[#This Row],[Age]]&lt;=45,"36-45",IF(Combined[[#This Row],[Age]]&lt;=55,"46-55","56-64"))))</f>
        <v>26-35</v>
      </c>
      <c r="AH367" s="43">
        <f>IF(Combined[[#This Row],[Total_Amount]]=0,0,Combined[[#This Row],[Profit]]/Combined[[#This Row],[Total_Amount]])</f>
        <v>-0.55726538849646812</v>
      </c>
    </row>
    <row r="368" spans="1:34">
      <c r="A368" s="43" t="s">
        <v>2192</v>
      </c>
      <c r="B368" s="46">
        <v>45469</v>
      </c>
      <c r="C368" s="43">
        <f t="shared" si="5"/>
        <v>2024</v>
      </c>
      <c r="D368" s="43" t="str">
        <f>TEXT(Combined[[#This Row],[Order_Date]],"MMM")</f>
        <v>Jun</v>
      </c>
      <c r="E368" s="43" t="s">
        <v>1157</v>
      </c>
      <c r="F368" s="43" t="s">
        <v>1622</v>
      </c>
      <c r="G368" s="43" t="s">
        <v>1804</v>
      </c>
      <c r="H368" s="43">
        <v>1</v>
      </c>
      <c r="I368" s="43">
        <v>628.98</v>
      </c>
      <c r="J368" s="45">
        <v>0.03</v>
      </c>
      <c r="K368" s="43" t="s">
        <v>1829</v>
      </c>
      <c r="L368" s="43">
        <v>610.11059999999998</v>
      </c>
      <c r="M368" s="43" t="str">
        <f>VLOOKUP(Combined[[#This Row],[Customer_ID]],Customer[],2,FALSE)</f>
        <v>James Holloway Jr.</v>
      </c>
      <c r="N368" s="43">
        <f>VLOOKUP(Combined[[#This Row],[Customer_ID]],Customer[],3,FALSE)</f>
        <v>45</v>
      </c>
      <c r="O368" s="43" t="str">
        <f>VLOOKUP(Combined[[#This Row],[Customer_ID]],Customer[],4,FALSE)</f>
        <v>Male</v>
      </c>
      <c r="P368" s="43" t="str">
        <f>VLOOKUP(Combined[[#This Row],[Customer_ID]],Customer[],5,FALSE)</f>
        <v>Millston</v>
      </c>
      <c r="Q368" s="43" t="str">
        <f>VLOOKUP(Combined[[#This Row],[Customer_ID]],Customer[],6,FALSE)</f>
        <v>Indiana</v>
      </c>
      <c r="R368" s="43" t="str">
        <f>VLOOKUP(Combined[[#This Row],[Customer_ID]],Customer[],8,FALSE)</f>
        <v>Silver</v>
      </c>
      <c r="S368" s="43" t="str">
        <f>VLOOKUP(Combined[[#This Row],[Product_ID]],Product[],2,FALSE)</f>
        <v>Men's Casual Sneakers</v>
      </c>
      <c r="T368" s="43" t="str">
        <f>VLOOKUP(Combined[[#This Row],[Product_ID]],Product[],3,FALSE)</f>
        <v>Clothing</v>
      </c>
      <c r="U368" s="43" t="str">
        <f>VLOOKUP(Combined[[#This Row],[Product_ID]],Product[],4,FALSE)</f>
        <v>Footwear</v>
      </c>
      <c r="V368" s="43" t="str">
        <f>VLOOKUP(Combined[[#This Row],[Product_ID]],Product[],5,FALSE)</f>
        <v>Hogan-Lee</v>
      </c>
      <c r="W368" s="43">
        <f>VLOOKUP(Combined[[#This Row],[Product_ID]],Product[],6,FALSE)</f>
        <v>353.47</v>
      </c>
      <c r="X368" s="43">
        <f>VLOOKUP(Combined[[#This Row],[Product_ID]],Product[],7,FALSE)</f>
        <v>214</v>
      </c>
      <c r="Y368" s="43" t="str">
        <f>_xlfn.XLOOKUP(Combined[[#This Row],[Store_ID]],Store[Store_ID],Store[Store_Name])</f>
        <v>Frederick-Wright</v>
      </c>
      <c r="Z368" s="43" t="str">
        <f>_xlfn.XLOOKUP(Combined[[#This Row],[Store_ID]],Store[Store_ID],Store[Region])</f>
        <v>West</v>
      </c>
      <c r="AA368" s="43" t="str">
        <f>_xlfn.XLOOKUP(Combined[[#This Row],[Store_ID]],Store[Store_ID],Store[City])</f>
        <v>New Jimmymouth</v>
      </c>
      <c r="AB368" s="43" t="str">
        <f>_xlfn.XLOOKUP(Combined[[#This Row],[Store_ID]],Store[Store_ID],Store[Store_Type])</f>
        <v>Flagship</v>
      </c>
      <c r="AC368" s="43">
        <f>Combined[[#This Row],[Quantity]]*Combined[[#This Row],[Unit_Price]]</f>
        <v>628.98</v>
      </c>
      <c r="AD368" s="43">
        <f>Combined[[#This Row],[Gross_Sales]]*Combined[[#This Row],[Discount]]</f>
        <v>18.869399999999999</v>
      </c>
      <c r="AE368" s="43">
        <f>Combined[[#This Row],[Quantity]]*Combined[[#This Row],[cost]]</f>
        <v>353.47</v>
      </c>
      <c r="AF368" s="43">
        <f>Combined[[#This Row],[Total_Amount]]-Combined[[#This Row],[Total_Cost]]</f>
        <v>256.64059999999995</v>
      </c>
      <c r="AG368" s="43" t="str">
        <f>IF(Combined[[#This Row],[Age]]&lt;=25,"18-25",IF(Combined[[#This Row],[Age]]&lt;=35,"26-35",IF(Combined[[#This Row],[Age]]&lt;=45,"36-45",IF(Combined[[#This Row],[Age]]&lt;=55,"46-55","56-64"))))</f>
        <v>36-45</v>
      </c>
      <c r="AH368" s="43">
        <f>IF(Combined[[#This Row],[Total_Amount]]=0,0,Combined[[#This Row],[Profit]]/Combined[[#This Row],[Total_Amount]])</f>
        <v>0.42064602713016291</v>
      </c>
    </row>
    <row r="369" spans="1:34">
      <c r="A369" s="43" t="s">
        <v>2193</v>
      </c>
      <c r="B369" s="46">
        <v>45711</v>
      </c>
      <c r="C369" s="43">
        <f t="shared" si="5"/>
        <v>2025</v>
      </c>
      <c r="D369" s="43" t="str">
        <f>TEXT(Combined[[#This Row],[Order_Date]],"MMM")</f>
        <v>Feb</v>
      </c>
      <c r="E369" s="43" t="s">
        <v>307</v>
      </c>
      <c r="F369" s="43" t="s">
        <v>1716</v>
      </c>
      <c r="G369" s="43" t="s">
        <v>1769</v>
      </c>
      <c r="H369" s="43">
        <v>3</v>
      </c>
      <c r="I369" s="43">
        <v>944.64</v>
      </c>
      <c r="J369" s="45">
        <v>0.26</v>
      </c>
      <c r="K369" s="43" t="s">
        <v>1824</v>
      </c>
      <c r="L369" s="43">
        <v>2097.1008000000002</v>
      </c>
      <c r="M369" s="43" t="str">
        <f>VLOOKUP(Combined[[#This Row],[Customer_ID]],Customer[],2,FALSE)</f>
        <v>Richard Delgado</v>
      </c>
      <c r="N369" s="43">
        <f>VLOOKUP(Combined[[#This Row],[Customer_ID]],Customer[],3,FALSE)</f>
        <v>36</v>
      </c>
      <c r="O369" s="43" t="str">
        <f>VLOOKUP(Combined[[#This Row],[Customer_ID]],Customer[],4,FALSE)</f>
        <v>Male</v>
      </c>
      <c r="P369" s="43" t="str">
        <f>VLOOKUP(Combined[[#This Row],[Customer_ID]],Customer[],5,FALSE)</f>
        <v>West Theodorechester</v>
      </c>
      <c r="Q369" s="43" t="str">
        <f>VLOOKUP(Combined[[#This Row],[Customer_ID]],Customer[],6,FALSE)</f>
        <v>Pennsylvania</v>
      </c>
      <c r="R369" s="43" t="str">
        <f>VLOOKUP(Combined[[#This Row],[Customer_ID]],Customer[],8,FALSE)</f>
        <v>Silver</v>
      </c>
      <c r="S369" s="43" t="str">
        <f>VLOOKUP(Combined[[#This Row],[Product_ID]],Product[],2,FALSE)</f>
        <v>Wooden Bookshelf</v>
      </c>
      <c r="T369" s="43" t="str">
        <f>VLOOKUP(Combined[[#This Row],[Product_ID]],Product[],3,FALSE)</f>
        <v>Home</v>
      </c>
      <c r="U369" s="43" t="str">
        <f>VLOOKUP(Combined[[#This Row],[Product_ID]],Product[],4,FALSE)</f>
        <v>Furniture</v>
      </c>
      <c r="V369" s="43" t="str">
        <f>VLOOKUP(Combined[[#This Row],[Product_ID]],Product[],5,FALSE)</f>
        <v>Collins-Stephenson</v>
      </c>
      <c r="W369" s="43">
        <f>VLOOKUP(Combined[[#This Row],[Product_ID]],Product[],6,FALSE)</f>
        <v>388.46</v>
      </c>
      <c r="X369" s="43">
        <f>VLOOKUP(Combined[[#This Row],[Product_ID]],Product[],7,FALSE)</f>
        <v>208</v>
      </c>
      <c r="Y369" s="43" t="str">
        <f>_xlfn.XLOOKUP(Combined[[#This Row],[Store_ID]],Store[Store_ID],Store[Store_Name])</f>
        <v>Alexander Group</v>
      </c>
      <c r="Z369" s="43" t="str">
        <f>_xlfn.XLOOKUP(Combined[[#This Row],[Store_ID]],Store[Store_ID],Store[Region])</f>
        <v>South</v>
      </c>
      <c r="AA369" s="43" t="str">
        <f>_xlfn.XLOOKUP(Combined[[#This Row],[Store_ID]],Store[Store_ID],Store[City])</f>
        <v>Port Sharon</v>
      </c>
      <c r="AB369" s="43" t="str">
        <f>_xlfn.XLOOKUP(Combined[[#This Row],[Store_ID]],Store[Store_ID],Store[Store_Type])</f>
        <v>Online</v>
      </c>
      <c r="AC369" s="43">
        <f>Combined[[#This Row],[Quantity]]*Combined[[#This Row],[Unit_Price]]</f>
        <v>2833.92</v>
      </c>
      <c r="AD369" s="43">
        <f>Combined[[#This Row],[Gross_Sales]]*Combined[[#This Row],[Discount]]</f>
        <v>736.81920000000002</v>
      </c>
      <c r="AE369" s="43">
        <f>Combined[[#This Row],[Quantity]]*Combined[[#This Row],[cost]]</f>
        <v>1165.3799999999999</v>
      </c>
      <c r="AF369" s="43">
        <f>Combined[[#This Row],[Total_Amount]]-Combined[[#This Row],[Total_Cost]]</f>
        <v>931.72080000000028</v>
      </c>
      <c r="AG369" s="43" t="str">
        <f>IF(Combined[[#This Row],[Age]]&lt;=25,"18-25",IF(Combined[[#This Row],[Age]]&lt;=35,"26-35",IF(Combined[[#This Row],[Age]]&lt;=45,"36-45",IF(Combined[[#This Row],[Age]]&lt;=55,"46-55","56-64"))))</f>
        <v>36-45</v>
      </c>
      <c r="AH369" s="43">
        <f>IF(Combined[[#This Row],[Total_Amount]]=0,0,Combined[[#This Row],[Profit]]/Combined[[#This Row],[Total_Amount]])</f>
        <v>0.44428994543323824</v>
      </c>
    </row>
    <row r="370" spans="1:34">
      <c r="A370" s="43" t="s">
        <v>2194</v>
      </c>
      <c r="B370" s="46">
        <v>45823</v>
      </c>
      <c r="C370" s="43">
        <f t="shared" si="5"/>
        <v>2025</v>
      </c>
      <c r="D370" s="43" t="str">
        <f>TEXT(Combined[[#This Row],[Order_Date]],"MMM")</f>
        <v>Jun</v>
      </c>
      <c r="E370" s="43" t="s">
        <v>1452</v>
      </c>
      <c r="F370" s="43" t="s">
        <v>1734</v>
      </c>
      <c r="G370" s="43" t="s">
        <v>1794</v>
      </c>
      <c r="H370" s="43">
        <v>2</v>
      </c>
      <c r="I370" s="43">
        <v>121.7</v>
      </c>
      <c r="J370" s="45">
        <v>0.06</v>
      </c>
      <c r="K370" s="43" t="s">
        <v>1829</v>
      </c>
      <c r="L370" s="43">
        <v>228.79599999999999</v>
      </c>
      <c r="M370" s="43" t="str">
        <f>VLOOKUP(Combined[[#This Row],[Customer_ID]],Customer[],2,FALSE)</f>
        <v>Debra Mccullough</v>
      </c>
      <c r="N370" s="43">
        <f>VLOOKUP(Combined[[#This Row],[Customer_ID]],Customer[],3,FALSE)</f>
        <v>42</v>
      </c>
      <c r="O370" s="43" t="str">
        <f>VLOOKUP(Combined[[#This Row],[Customer_ID]],Customer[],4,FALSE)</f>
        <v>Male</v>
      </c>
      <c r="P370" s="43" t="str">
        <f>VLOOKUP(Combined[[#This Row],[Customer_ID]],Customer[],5,FALSE)</f>
        <v>Mcdanielfurt</v>
      </c>
      <c r="Q370" s="43" t="str">
        <f>VLOOKUP(Combined[[#This Row],[Customer_ID]],Customer[],6,FALSE)</f>
        <v>Montana</v>
      </c>
      <c r="R370" s="43" t="str">
        <f>VLOOKUP(Combined[[#This Row],[Customer_ID]],Customer[],8,FALSE)</f>
        <v>Platinum</v>
      </c>
      <c r="S370" s="43" t="str">
        <f>VLOOKUP(Combined[[#This Row],[Product_ID]],Product[],2,FALSE)</f>
        <v>USB-C Laptop Charger</v>
      </c>
      <c r="T370" s="43" t="str">
        <f>VLOOKUP(Combined[[#This Row],[Product_ID]],Product[],3,FALSE)</f>
        <v>Electronics</v>
      </c>
      <c r="U370" s="43" t="str">
        <f>VLOOKUP(Combined[[#This Row],[Product_ID]],Product[],4,FALSE)</f>
        <v>Computer</v>
      </c>
      <c r="V370" s="43" t="str">
        <f>VLOOKUP(Combined[[#This Row],[Product_ID]],Product[],5,FALSE)</f>
        <v>Martin LLC</v>
      </c>
      <c r="W370" s="43">
        <f>VLOOKUP(Combined[[#This Row],[Product_ID]],Product[],6,FALSE)</f>
        <v>377.52</v>
      </c>
      <c r="X370" s="43">
        <f>VLOOKUP(Combined[[#This Row],[Product_ID]],Product[],7,FALSE)</f>
        <v>485</v>
      </c>
      <c r="Y370" s="43" t="str">
        <f>_xlfn.XLOOKUP(Combined[[#This Row],[Store_ID]],Store[Store_ID],Store[Store_Name])</f>
        <v>Thomas, Bridges and Harris</v>
      </c>
      <c r="Z370" s="43" t="str">
        <f>_xlfn.XLOOKUP(Combined[[#This Row],[Store_ID]],Store[Store_ID],Store[Region])</f>
        <v>North</v>
      </c>
      <c r="AA370" s="43" t="str">
        <f>_xlfn.XLOOKUP(Combined[[#This Row],[Store_ID]],Store[Store_ID],Store[City])</f>
        <v>Sabrinatown</v>
      </c>
      <c r="AB370" s="43" t="str">
        <f>_xlfn.XLOOKUP(Combined[[#This Row],[Store_ID]],Store[Store_ID],Store[Store_Type])</f>
        <v>Online</v>
      </c>
      <c r="AC370" s="43">
        <f>Combined[[#This Row],[Quantity]]*Combined[[#This Row],[Unit_Price]]</f>
        <v>243.4</v>
      </c>
      <c r="AD370" s="43">
        <f>Combined[[#This Row],[Gross_Sales]]*Combined[[#This Row],[Discount]]</f>
        <v>14.603999999999999</v>
      </c>
      <c r="AE370" s="43">
        <f>Combined[[#This Row],[Quantity]]*Combined[[#This Row],[cost]]</f>
        <v>755.04</v>
      </c>
      <c r="AF370" s="43">
        <f>Combined[[#This Row],[Total_Amount]]-Combined[[#This Row],[Total_Cost]]</f>
        <v>-526.24399999999991</v>
      </c>
      <c r="AG370" s="43" t="str">
        <f>IF(Combined[[#This Row],[Age]]&lt;=25,"18-25",IF(Combined[[#This Row],[Age]]&lt;=35,"26-35",IF(Combined[[#This Row],[Age]]&lt;=45,"36-45",IF(Combined[[#This Row],[Age]]&lt;=55,"46-55","56-64"))))</f>
        <v>36-45</v>
      </c>
      <c r="AH370" s="43">
        <f>IF(Combined[[#This Row],[Total_Amount]]=0,0,Combined[[#This Row],[Profit]]/Combined[[#This Row],[Total_Amount]])</f>
        <v>-2.3000576933163166</v>
      </c>
    </row>
    <row r="371" spans="1:34">
      <c r="A371" s="43" t="s">
        <v>2195</v>
      </c>
      <c r="B371" s="46">
        <v>45217</v>
      </c>
      <c r="C371" s="43">
        <f t="shared" si="5"/>
        <v>2023</v>
      </c>
      <c r="D371" s="43" t="str">
        <f>TEXT(Combined[[#This Row],[Order_Date]],"MMM")</f>
        <v>Oct</v>
      </c>
      <c r="E371" s="43" t="s">
        <v>1386</v>
      </c>
      <c r="F371" s="43" t="s">
        <v>1678</v>
      </c>
      <c r="G371" s="43" t="s">
        <v>1766</v>
      </c>
      <c r="H371" s="43">
        <v>4</v>
      </c>
      <c r="I371" s="43">
        <v>269.49</v>
      </c>
      <c r="J371" s="45">
        <v>7.0000000000000007E-2</v>
      </c>
      <c r="K371" s="43" t="s">
        <v>1826</v>
      </c>
      <c r="L371" s="43">
        <v>1002.5028</v>
      </c>
      <c r="M371" s="43" t="str">
        <f>VLOOKUP(Combined[[#This Row],[Customer_ID]],Customer[],2,FALSE)</f>
        <v>Eric Holmes</v>
      </c>
      <c r="N371" s="43">
        <f>VLOOKUP(Combined[[#This Row],[Customer_ID]],Customer[],3,FALSE)</f>
        <v>64</v>
      </c>
      <c r="O371" s="43" t="str">
        <f>VLOOKUP(Combined[[#This Row],[Customer_ID]],Customer[],4,FALSE)</f>
        <v>Female</v>
      </c>
      <c r="P371" s="43" t="str">
        <f>VLOOKUP(Combined[[#This Row],[Customer_ID]],Customer[],5,FALSE)</f>
        <v>Smithville</v>
      </c>
      <c r="Q371" s="43" t="str">
        <f>VLOOKUP(Combined[[#This Row],[Customer_ID]],Customer[],6,FALSE)</f>
        <v>Wyoming</v>
      </c>
      <c r="R371" s="43" t="str">
        <f>VLOOKUP(Combined[[#This Row],[Customer_ID]],Customer[],8,FALSE)</f>
        <v>Bronze</v>
      </c>
      <c r="S371" s="43" t="str">
        <f>VLOOKUP(Combined[[#This Row],[Product_ID]],Product[],2,FALSE)</f>
        <v>Adjustable Dumbbells 20kg</v>
      </c>
      <c r="T371" s="43" t="str">
        <f>VLOOKUP(Combined[[#This Row],[Product_ID]],Product[],3,FALSE)</f>
        <v>Sports</v>
      </c>
      <c r="U371" s="43" t="str">
        <f>VLOOKUP(Combined[[#This Row],[Product_ID]],Product[],4,FALSE)</f>
        <v>Fitness</v>
      </c>
      <c r="V371" s="43" t="str">
        <f>VLOOKUP(Combined[[#This Row],[Product_ID]],Product[],5,FALSE)</f>
        <v>Montgomery, Benton and Miller</v>
      </c>
      <c r="W371" s="43">
        <f>VLOOKUP(Combined[[#This Row],[Product_ID]],Product[],6,FALSE)</f>
        <v>240.63</v>
      </c>
      <c r="X371" s="43">
        <f>VLOOKUP(Combined[[#This Row],[Product_ID]],Product[],7,FALSE)</f>
        <v>423</v>
      </c>
      <c r="Y371" s="43" t="str">
        <f>_xlfn.XLOOKUP(Combined[[#This Row],[Store_ID]],Store[Store_ID],Store[Store_Name])</f>
        <v>Johnson-Wright</v>
      </c>
      <c r="Z371" s="43" t="str">
        <f>_xlfn.XLOOKUP(Combined[[#This Row],[Store_ID]],Store[Store_ID],Store[Region])</f>
        <v>North</v>
      </c>
      <c r="AA371" s="43" t="str">
        <f>_xlfn.XLOOKUP(Combined[[#This Row],[Store_ID]],Store[Store_ID],Store[City])</f>
        <v>Hoodberg</v>
      </c>
      <c r="AB371" s="43" t="str">
        <f>_xlfn.XLOOKUP(Combined[[#This Row],[Store_ID]],Store[Store_ID],Store[Store_Type])</f>
        <v>Outlet</v>
      </c>
      <c r="AC371" s="43">
        <f>Combined[[#This Row],[Quantity]]*Combined[[#This Row],[Unit_Price]]</f>
        <v>1077.96</v>
      </c>
      <c r="AD371" s="43">
        <f>Combined[[#This Row],[Gross_Sales]]*Combined[[#This Row],[Discount]]</f>
        <v>75.457200000000014</v>
      </c>
      <c r="AE371" s="43">
        <f>Combined[[#This Row],[Quantity]]*Combined[[#This Row],[cost]]</f>
        <v>962.52</v>
      </c>
      <c r="AF371" s="43">
        <f>Combined[[#This Row],[Total_Amount]]-Combined[[#This Row],[Total_Cost]]</f>
        <v>39.982799999999997</v>
      </c>
      <c r="AG371" s="43" t="str">
        <f>IF(Combined[[#This Row],[Age]]&lt;=25,"18-25",IF(Combined[[#This Row],[Age]]&lt;=35,"26-35",IF(Combined[[#This Row],[Age]]&lt;=45,"36-45",IF(Combined[[#This Row],[Age]]&lt;=55,"46-55","56-64"))))</f>
        <v>56-64</v>
      </c>
      <c r="AH371" s="43">
        <f>IF(Combined[[#This Row],[Total_Amount]]=0,0,Combined[[#This Row],[Profit]]/Combined[[#This Row],[Total_Amount]])</f>
        <v>3.9882980875464887E-2</v>
      </c>
    </row>
    <row r="372" spans="1:34">
      <c r="A372" s="43" t="s">
        <v>2196</v>
      </c>
      <c r="B372" s="46">
        <v>45733</v>
      </c>
      <c r="C372" s="43">
        <f t="shared" si="5"/>
        <v>2025</v>
      </c>
      <c r="D372" s="43" t="str">
        <f>TEXT(Combined[[#This Row],[Order_Date]],"MMM")</f>
        <v>Mar</v>
      </c>
      <c r="E372" s="43" t="s">
        <v>353</v>
      </c>
      <c r="F372" s="43" t="s">
        <v>1592</v>
      </c>
      <c r="G372" s="43" t="s">
        <v>1810</v>
      </c>
      <c r="H372" s="43">
        <v>1</v>
      </c>
      <c r="I372" s="43">
        <v>678.2</v>
      </c>
      <c r="J372" s="45">
        <v>0.14000000000000001</v>
      </c>
      <c r="K372" s="43" t="s">
        <v>1824</v>
      </c>
      <c r="L372" s="43">
        <v>583.25200000000007</v>
      </c>
      <c r="M372" s="43" t="str">
        <f>VLOOKUP(Combined[[#This Row],[Customer_ID]],Customer[],2,FALSE)</f>
        <v>Sheila Wilson</v>
      </c>
      <c r="N372" s="43">
        <f>VLOOKUP(Combined[[#This Row],[Customer_ID]],Customer[],3,FALSE)</f>
        <v>35</v>
      </c>
      <c r="O372" s="43" t="str">
        <f>VLOOKUP(Combined[[#This Row],[Customer_ID]],Customer[],4,FALSE)</f>
        <v>Male</v>
      </c>
      <c r="P372" s="43" t="str">
        <f>VLOOKUP(Combined[[#This Row],[Customer_ID]],Customer[],5,FALSE)</f>
        <v>South Dustin</v>
      </c>
      <c r="Q372" s="43" t="str">
        <f>VLOOKUP(Combined[[#This Row],[Customer_ID]],Customer[],6,FALSE)</f>
        <v>Tennessee</v>
      </c>
      <c r="R372" s="43" t="str">
        <f>VLOOKUP(Combined[[#This Row],[Customer_ID]],Customer[],8,FALSE)</f>
        <v>Silver</v>
      </c>
      <c r="S372" s="43" t="str">
        <f>VLOOKUP(Combined[[#This Row],[Product_ID]],Product[],2,FALSE)</f>
        <v>Carbon Fiber Tennis Racket</v>
      </c>
      <c r="T372" s="43" t="str">
        <f>VLOOKUP(Combined[[#This Row],[Product_ID]],Product[],3,FALSE)</f>
        <v>Sports</v>
      </c>
      <c r="U372" s="43" t="str">
        <f>VLOOKUP(Combined[[#This Row],[Product_ID]],Product[],4,FALSE)</f>
        <v>Equipment</v>
      </c>
      <c r="V372" s="43" t="str">
        <f>VLOOKUP(Combined[[#This Row],[Product_ID]],Product[],5,FALSE)</f>
        <v>Flores, Pineda and Rodriguez</v>
      </c>
      <c r="W372" s="43">
        <f>VLOOKUP(Combined[[#This Row],[Product_ID]],Product[],6,FALSE)</f>
        <v>484.62</v>
      </c>
      <c r="X372" s="43">
        <f>VLOOKUP(Combined[[#This Row],[Product_ID]],Product[],7,FALSE)</f>
        <v>432</v>
      </c>
      <c r="Y372" s="43" t="str">
        <f>_xlfn.XLOOKUP(Combined[[#This Row],[Store_ID]],Store[Store_ID],Store[Store_Name])</f>
        <v>Guerrero-Schmitt</v>
      </c>
      <c r="Z372" s="43" t="str">
        <f>_xlfn.XLOOKUP(Combined[[#This Row],[Store_ID]],Store[Store_ID],Store[Region])</f>
        <v>East</v>
      </c>
      <c r="AA372" s="43" t="str">
        <f>_xlfn.XLOOKUP(Combined[[#This Row],[Store_ID]],Store[Store_ID],Store[City])</f>
        <v>East Stevechester</v>
      </c>
      <c r="AB372" s="43" t="str">
        <f>_xlfn.XLOOKUP(Combined[[#This Row],[Store_ID]],Store[Store_ID],Store[Store_Type])</f>
        <v>Flagship</v>
      </c>
      <c r="AC372" s="43">
        <f>Combined[[#This Row],[Quantity]]*Combined[[#This Row],[Unit_Price]]</f>
        <v>678.2</v>
      </c>
      <c r="AD372" s="43">
        <f>Combined[[#This Row],[Gross_Sales]]*Combined[[#This Row],[Discount]]</f>
        <v>94.948000000000022</v>
      </c>
      <c r="AE372" s="43">
        <f>Combined[[#This Row],[Quantity]]*Combined[[#This Row],[cost]]</f>
        <v>484.62</v>
      </c>
      <c r="AF372" s="43">
        <f>Combined[[#This Row],[Total_Amount]]-Combined[[#This Row],[Total_Cost]]</f>
        <v>98.632000000000062</v>
      </c>
      <c r="AG372" s="43" t="str">
        <f>IF(Combined[[#This Row],[Age]]&lt;=25,"18-25",IF(Combined[[#This Row],[Age]]&lt;=35,"26-35",IF(Combined[[#This Row],[Age]]&lt;=45,"36-45",IF(Combined[[#This Row],[Age]]&lt;=55,"46-55","56-64"))))</f>
        <v>26-35</v>
      </c>
      <c r="AH372" s="43">
        <f>IF(Combined[[#This Row],[Total_Amount]]=0,0,Combined[[#This Row],[Profit]]/Combined[[#This Row],[Total_Amount]])</f>
        <v>0.16910700691982206</v>
      </c>
    </row>
    <row r="373" spans="1:34">
      <c r="A373" s="43" t="s">
        <v>2197</v>
      </c>
      <c r="B373" s="46">
        <v>45520</v>
      </c>
      <c r="C373" s="43">
        <f t="shared" si="5"/>
        <v>2024</v>
      </c>
      <c r="D373" s="43" t="str">
        <f>TEXT(Combined[[#This Row],[Order_Date]],"MMM")</f>
        <v>Aug</v>
      </c>
      <c r="E373" s="43" t="s">
        <v>743</v>
      </c>
      <c r="F373" s="43" t="s">
        <v>1728</v>
      </c>
      <c r="G373" s="43" t="s">
        <v>1797</v>
      </c>
      <c r="H373" s="43">
        <v>1</v>
      </c>
      <c r="I373" s="43">
        <v>752.45</v>
      </c>
      <c r="J373" s="45">
        <v>0.21</v>
      </c>
      <c r="K373" s="43" t="s">
        <v>1829</v>
      </c>
      <c r="L373" s="43">
        <v>594.43550000000005</v>
      </c>
      <c r="M373" s="43" t="str">
        <f>VLOOKUP(Combined[[#This Row],[Customer_ID]],Customer[],2,FALSE)</f>
        <v>Timothy Juarez</v>
      </c>
      <c r="N373" s="43">
        <f>VLOOKUP(Combined[[#This Row],[Customer_ID]],Customer[],3,FALSE)</f>
        <v>22</v>
      </c>
      <c r="O373" s="43" t="str">
        <f>VLOOKUP(Combined[[#This Row],[Customer_ID]],Customer[],4,FALSE)</f>
        <v>Female</v>
      </c>
      <c r="P373" s="43" t="str">
        <f>VLOOKUP(Combined[[#This Row],[Customer_ID]],Customer[],5,FALSE)</f>
        <v>Grahamstad</v>
      </c>
      <c r="Q373" s="43" t="str">
        <f>VLOOKUP(Combined[[#This Row],[Customer_ID]],Customer[],6,FALSE)</f>
        <v>South Carolina</v>
      </c>
      <c r="R373" s="43" t="str">
        <f>VLOOKUP(Combined[[#This Row],[Customer_ID]],Customer[],8,FALSE)</f>
        <v>Bronze</v>
      </c>
      <c r="S373" s="43" t="str">
        <f>VLOOKUP(Combined[[#This Row],[Product_ID]],Product[],2,FALSE)</f>
        <v>Gaming Mouse Pad XL</v>
      </c>
      <c r="T373" s="43" t="str">
        <f>VLOOKUP(Combined[[#This Row],[Product_ID]],Product[],3,FALSE)</f>
        <v>Electronics</v>
      </c>
      <c r="U373" s="43" t="str">
        <f>VLOOKUP(Combined[[#This Row],[Product_ID]],Product[],4,FALSE)</f>
        <v>Accessories</v>
      </c>
      <c r="V373" s="43" t="str">
        <f>VLOOKUP(Combined[[#This Row],[Product_ID]],Product[],5,FALSE)</f>
        <v>Sharp, Taylor and Rodriguez</v>
      </c>
      <c r="W373" s="43">
        <f>VLOOKUP(Combined[[#This Row],[Product_ID]],Product[],6,FALSE)</f>
        <v>340.14</v>
      </c>
      <c r="X373" s="43">
        <f>VLOOKUP(Combined[[#This Row],[Product_ID]],Product[],7,FALSE)</f>
        <v>361</v>
      </c>
      <c r="Y373" s="43" t="str">
        <f>_xlfn.XLOOKUP(Combined[[#This Row],[Store_ID]],Store[Store_ID],Store[Store_Name])</f>
        <v>Gardner, Humphrey and Contreras</v>
      </c>
      <c r="Z373" s="43" t="str">
        <f>_xlfn.XLOOKUP(Combined[[#This Row],[Store_ID]],Store[Store_ID],Store[Region])</f>
        <v>East</v>
      </c>
      <c r="AA373" s="43" t="str">
        <f>_xlfn.XLOOKUP(Combined[[#This Row],[Store_ID]],Store[Store_ID],Store[City])</f>
        <v>Johnsonville</v>
      </c>
      <c r="AB373" s="43" t="str">
        <f>_xlfn.XLOOKUP(Combined[[#This Row],[Store_ID]],Store[Store_ID],Store[Store_Type])</f>
        <v>Flagship</v>
      </c>
      <c r="AC373" s="43">
        <f>Combined[[#This Row],[Quantity]]*Combined[[#This Row],[Unit_Price]]</f>
        <v>752.45</v>
      </c>
      <c r="AD373" s="43">
        <f>Combined[[#This Row],[Gross_Sales]]*Combined[[#This Row],[Discount]]</f>
        <v>158.0145</v>
      </c>
      <c r="AE373" s="43">
        <f>Combined[[#This Row],[Quantity]]*Combined[[#This Row],[cost]]</f>
        <v>340.14</v>
      </c>
      <c r="AF373" s="43">
        <f>Combined[[#This Row],[Total_Amount]]-Combined[[#This Row],[Total_Cost]]</f>
        <v>254.29550000000006</v>
      </c>
      <c r="AG373" s="43" t="str">
        <f>IF(Combined[[#This Row],[Age]]&lt;=25,"18-25",IF(Combined[[#This Row],[Age]]&lt;=35,"26-35",IF(Combined[[#This Row],[Age]]&lt;=45,"36-45",IF(Combined[[#This Row],[Age]]&lt;=55,"46-55","56-64"))))</f>
        <v>18-25</v>
      </c>
      <c r="AH373" s="43">
        <f>IF(Combined[[#This Row],[Total_Amount]]=0,0,Combined[[#This Row],[Profit]]/Combined[[#This Row],[Total_Amount]])</f>
        <v>0.42779325931913564</v>
      </c>
    </row>
    <row r="374" spans="1:34">
      <c r="A374" s="43" t="s">
        <v>2198</v>
      </c>
      <c r="B374" s="46">
        <v>45373</v>
      </c>
      <c r="C374" s="43">
        <f t="shared" si="5"/>
        <v>2024</v>
      </c>
      <c r="D374" s="43" t="str">
        <f>TEXT(Combined[[#This Row],[Order_Date]],"MMM")</f>
        <v>Mar</v>
      </c>
      <c r="E374" s="43" t="s">
        <v>147</v>
      </c>
      <c r="F374" s="43" t="s">
        <v>1736</v>
      </c>
      <c r="G374" s="43" t="s">
        <v>1797</v>
      </c>
      <c r="H374" s="43">
        <v>2</v>
      </c>
      <c r="I374" s="43">
        <v>209.66</v>
      </c>
      <c r="J374" s="45">
        <v>0.21</v>
      </c>
      <c r="K374" s="43" t="s">
        <v>1824</v>
      </c>
      <c r="L374" s="43">
        <v>331.26280000000003</v>
      </c>
      <c r="M374" s="43" t="str">
        <f>VLOOKUP(Combined[[#This Row],[Customer_ID]],Customer[],2,FALSE)</f>
        <v>Christopher Carter</v>
      </c>
      <c r="N374" s="43">
        <f>VLOOKUP(Combined[[#This Row],[Customer_ID]],Customer[],3,FALSE)</f>
        <v>27</v>
      </c>
      <c r="O374" s="43" t="str">
        <f>VLOOKUP(Combined[[#This Row],[Customer_ID]],Customer[],4,FALSE)</f>
        <v>Female</v>
      </c>
      <c r="P374" s="43" t="str">
        <f>VLOOKUP(Combined[[#This Row],[Customer_ID]],Customer[],5,FALSE)</f>
        <v>Brendastad</v>
      </c>
      <c r="Q374" s="43" t="str">
        <f>VLOOKUP(Combined[[#This Row],[Customer_ID]],Customer[],6,FALSE)</f>
        <v>South Dakota</v>
      </c>
      <c r="R374" s="43" t="str">
        <f>VLOOKUP(Combined[[#This Row],[Customer_ID]],Customer[],8,FALSE)</f>
        <v>Platinum</v>
      </c>
      <c r="S374" s="43" t="str">
        <f>VLOOKUP(Combined[[#This Row],[Product_ID]],Product[],2,FALSE)</f>
        <v>Vitamin E Body Lotion</v>
      </c>
      <c r="T374" s="43" t="str">
        <f>VLOOKUP(Combined[[#This Row],[Product_ID]],Product[],3,FALSE)</f>
        <v>Beauty</v>
      </c>
      <c r="U374" s="43" t="str">
        <f>VLOOKUP(Combined[[#This Row],[Product_ID]],Product[],4,FALSE)</f>
        <v>Skincare</v>
      </c>
      <c r="V374" s="43" t="str">
        <f>VLOOKUP(Combined[[#This Row],[Product_ID]],Product[],5,FALSE)</f>
        <v>Hoffman-Williams</v>
      </c>
      <c r="W374" s="43">
        <f>VLOOKUP(Combined[[#This Row],[Product_ID]],Product[],6,FALSE)</f>
        <v>358.47</v>
      </c>
      <c r="X374" s="43">
        <f>VLOOKUP(Combined[[#This Row],[Product_ID]],Product[],7,FALSE)</f>
        <v>213</v>
      </c>
      <c r="Y374" s="43" t="str">
        <f>_xlfn.XLOOKUP(Combined[[#This Row],[Store_ID]],Store[Store_ID],Store[Store_Name])</f>
        <v>Gardner, Humphrey and Contreras</v>
      </c>
      <c r="Z374" s="43" t="str">
        <f>_xlfn.XLOOKUP(Combined[[#This Row],[Store_ID]],Store[Store_ID],Store[Region])</f>
        <v>East</v>
      </c>
      <c r="AA374" s="43" t="str">
        <f>_xlfn.XLOOKUP(Combined[[#This Row],[Store_ID]],Store[Store_ID],Store[City])</f>
        <v>Johnsonville</v>
      </c>
      <c r="AB374" s="43" t="str">
        <f>_xlfn.XLOOKUP(Combined[[#This Row],[Store_ID]],Store[Store_ID],Store[Store_Type])</f>
        <v>Flagship</v>
      </c>
      <c r="AC374" s="43">
        <f>Combined[[#This Row],[Quantity]]*Combined[[#This Row],[Unit_Price]]</f>
        <v>419.32</v>
      </c>
      <c r="AD374" s="43">
        <f>Combined[[#This Row],[Gross_Sales]]*Combined[[#This Row],[Discount]]</f>
        <v>88.057199999999995</v>
      </c>
      <c r="AE374" s="43">
        <f>Combined[[#This Row],[Quantity]]*Combined[[#This Row],[cost]]</f>
        <v>716.94</v>
      </c>
      <c r="AF374" s="43">
        <f>Combined[[#This Row],[Total_Amount]]-Combined[[#This Row],[Total_Cost]]</f>
        <v>-385.67720000000003</v>
      </c>
      <c r="AG374" s="43" t="str">
        <f>IF(Combined[[#This Row],[Age]]&lt;=25,"18-25",IF(Combined[[#This Row],[Age]]&lt;=35,"26-35",IF(Combined[[#This Row],[Age]]&lt;=45,"36-45",IF(Combined[[#This Row],[Age]]&lt;=55,"46-55","56-64"))))</f>
        <v>26-35</v>
      </c>
      <c r="AH374" s="43">
        <f>IF(Combined[[#This Row],[Total_Amount]]=0,0,Combined[[#This Row],[Profit]]/Combined[[#This Row],[Total_Amount]])</f>
        <v>-1.1642635394013454</v>
      </c>
    </row>
    <row r="375" spans="1:34">
      <c r="A375" s="43" t="s">
        <v>2199</v>
      </c>
      <c r="B375" s="46">
        <v>45688</v>
      </c>
      <c r="C375" s="43">
        <f t="shared" si="5"/>
        <v>2025</v>
      </c>
      <c r="D375" s="43" t="str">
        <f>TEXT(Combined[[#This Row],[Order_Date]],"MMM")</f>
        <v>Jan</v>
      </c>
      <c r="E375" s="43" t="s">
        <v>538</v>
      </c>
      <c r="F375" s="43" t="s">
        <v>1742</v>
      </c>
      <c r="G375" s="43" t="s">
        <v>1813</v>
      </c>
      <c r="H375" s="43">
        <v>2</v>
      </c>
      <c r="I375" s="43">
        <v>739.95</v>
      </c>
      <c r="J375" s="45">
        <v>0.1</v>
      </c>
      <c r="K375" s="43" t="s">
        <v>1829</v>
      </c>
      <c r="L375" s="43">
        <v>1331.91</v>
      </c>
      <c r="M375" s="43" t="str">
        <f>VLOOKUP(Combined[[#This Row],[Customer_ID]],Customer[],2,FALSE)</f>
        <v>Cynthia Morris</v>
      </c>
      <c r="N375" s="43">
        <f>VLOOKUP(Combined[[#This Row],[Customer_ID]],Customer[],3,FALSE)</f>
        <v>18</v>
      </c>
      <c r="O375" s="43" t="str">
        <f>VLOOKUP(Combined[[#This Row],[Customer_ID]],Customer[],4,FALSE)</f>
        <v>Female</v>
      </c>
      <c r="P375" s="43" t="str">
        <f>VLOOKUP(Combined[[#This Row],[Customer_ID]],Customer[],5,FALSE)</f>
        <v>Hessmouth</v>
      </c>
      <c r="Q375" s="43" t="str">
        <f>VLOOKUP(Combined[[#This Row],[Customer_ID]],Customer[],6,FALSE)</f>
        <v>Arizona</v>
      </c>
      <c r="R375" s="43" t="str">
        <f>VLOOKUP(Combined[[#This Row],[Customer_ID]],Customer[],8,FALSE)</f>
        <v>Silver</v>
      </c>
      <c r="S375" s="43" t="str">
        <f>VLOOKUP(Combined[[#This Row],[Product_ID]],Product[],2,FALSE)</f>
        <v>Cricket Bat</v>
      </c>
      <c r="T375" s="43" t="str">
        <f>VLOOKUP(Combined[[#This Row],[Product_ID]],Product[],3,FALSE)</f>
        <v>Sports</v>
      </c>
      <c r="U375" s="43" t="str">
        <f>VLOOKUP(Combined[[#This Row],[Product_ID]],Product[],4,FALSE)</f>
        <v>Team Sports</v>
      </c>
      <c r="V375" s="43" t="str">
        <f>VLOOKUP(Combined[[#This Row],[Product_ID]],Product[],5,FALSE)</f>
        <v>Khan LLC</v>
      </c>
      <c r="W375" s="43">
        <f>VLOOKUP(Combined[[#This Row],[Product_ID]],Product[],6,FALSE)</f>
        <v>245.98</v>
      </c>
      <c r="X375" s="43">
        <f>VLOOKUP(Combined[[#This Row],[Product_ID]],Product[],7,FALSE)</f>
        <v>471</v>
      </c>
      <c r="Y375" s="43" t="str">
        <f>_xlfn.XLOOKUP(Combined[[#This Row],[Store_ID]],Store[Store_ID],Store[Store_Name])</f>
        <v>Mann-Austin</v>
      </c>
      <c r="Z375" s="43" t="str">
        <f>_xlfn.XLOOKUP(Combined[[#This Row],[Store_ID]],Store[Store_ID],Store[Region])</f>
        <v>East</v>
      </c>
      <c r="AA375" s="43" t="str">
        <f>_xlfn.XLOOKUP(Combined[[#This Row],[Store_ID]],Store[Store_ID],Store[City])</f>
        <v>Vasquezborough</v>
      </c>
      <c r="AB375" s="43" t="str">
        <f>_xlfn.XLOOKUP(Combined[[#This Row],[Store_ID]],Store[Store_ID],Store[Store_Type])</f>
        <v>Online</v>
      </c>
      <c r="AC375" s="43">
        <f>Combined[[#This Row],[Quantity]]*Combined[[#This Row],[Unit_Price]]</f>
        <v>1479.9</v>
      </c>
      <c r="AD375" s="43">
        <f>Combined[[#This Row],[Gross_Sales]]*Combined[[#This Row],[Discount]]</f>
        <v>147.99</v>
      </c>
      <c r="AE375" s="43">
        <f>Combined[[#This Row],[Quantity]]*Combined[[#This Row],[cost]]</f>
        <v>491.96</v>
      </c>
      <c r="AF375" s="43">
        <f>Combined[[#This Row],[Total_Amount]]-Combined[[#This Row],[Total_Cost]]</f>
        <v>839.95</v>
      </c>
      <c r="AG375" s="43" t="str">
        <f>IF(Combined[[#This Row],[Age]]&lt;=25,"18-25",IF(Combined[[#This Row],[Age]]&lt;=35,"26-35",IF(Combined[[#This Row],[Age]]&lt;=45,"36-45",IF(Combined[[#This Row],[Age]]&lt;=55,"46-55","56-64"))))</f>
        <v>18-25</v>
      </c>
      <c r="AH375" s="43">
        <f>IF(Combined[[#This Row],[Total_Amount]]=0,0,Combined[[#This Row],[Profit]]/Combined[[#This Row],[Total_Amount]])</f>
        <v>0.63063570361360755</v>
      </c>
    </row>
    <row r="376" spans="1:34">
      <c r="A376" s="43" t="s">
        <v>2200</v>
      </c>
      <c r="B376" s="46">
        <v>45276</v>
      </c>
      <c r="C376" s="43">
        <f t="shared" si="5"/>
        <v>2023</v>
      </c>
      <c r="D376" s="43" t="str">
        <f>TEXT(Combined[[#This Row],[Order_Date]],"MMM")</f>
        <v>Dec</v>
      </c>
      <c r="E376" s="43" t="s">
        <v>1446</v>
      </c>
      <c r="F376" s="43" t="s">
        <v>1638</v>
      </c>
      <c r="G376" s="43" t="s">
        <v>1801</v>
      </c>
      <c r="H376" s="43">
        <v>1</v>
      </c>
      <c r="I376" s="43">
        <v>496.19</v>
      </c>
      <c r="J376" s="45">
        <v>0.08</v>
      </c>
      <c r="K376" s="43" t="s">
        <v>1829</v>
      </c>
      <c r="L376" s="43">
        <v>456.4948</v>
      </c>
      <c r="M376" s="43" t="str">
        <f>VLOOKUP(Combined[[#This Row],[Customer_ID]],Customer[],2,FALSE)</f>
        <v>James Foster</v>
      </c>
      <c r="N376" s="43">
        <f>VLOOKUP(Combined[[#This Row],[Customer_ID]],Customer[],3,FALSE)</f>
        <v>19</v>
      </c>
      <c r="O376" s="43" t="str">
        <f>VLOOKUP(Combined[[#This Row],[Customer_ID]],Customer[],4,FALSE)</f>
        <v>Male</v>
      </c>
      <c r="P376" s="43" t="str">
        <f>VLOOKUP(Combined[[#This Row],[Customer_ID]],Customer[],5,FALSE)</f>
        <v>East Audrey</v>
      </c>
      <c r="Q376" s="43" t="str">
        <f>VLOOKUP(Combined[[#This Row],[Customer_ID]],Customer[],6,FALSE)</f>
        <v>Utah</v>
      </c>
      <c r="R376" s="43" t="str">
        <f>VLOOKUP(Combined[[#This Row],[Customer_ID]],Customer[],8,FALSE)</f>
        <v>Gold</v>
      </c>
      <c r="S376" s="43" t="str">
        <f>VLOOKUP(Combined[[#This Row],[Product_ID]],Product[],2,FALSE)</f>
        <v>High-Grip Football</v>
      </c>
      <c r="T376" s="43" t="str">
        <f>VLOOKUP(Combined[[#This Row],[Product_ID]],Product[],3,FALSE)</f>
        <v>Sports</v>
      </c>
      <c r="U376" s="43" t="str">
        <f>VLOOKUP(Combined[[#This Row],[Product_ID]],Product[],4,FALSE)</f>
        <v>Team Sports</v>
      </c>
      <c r="V376" s="43" t="str">
        <f>VLOOKUP(Combined[[#This Row],[Product_ID]],Product[],5,FALSE)</f>
        <v>Bridges, Banks and Cummings</v>
      </c>
      <c r="W376" s="43">
        <f>VLOOKUP(Combined[[#This Row],[Product_ID]],Product[],6,FALSE)</f>
        <v>318.91000000000003</v>
      </c>
      <c r="X376" s="43">
        <f>VLOOKUP(Combined[[#This Row],[Product_ID]],Product[],7,FALSE)</f>
        <v>114</v>
      </c>
      <c r="Y376" s="43" t="str">
        <f>_xlfn.XLOOKUP(Combined[[#This Row],[Store_ID]],Store[Store_ID],Store[Store_Name])</f>
        <v>Shelton PLC</v>
      </c>
      <c r="Z376" s="43" t="str">
        <f>_xlfn.XLOOKUP(Combined[[#This Row],[Store_ID]],Store[Store_ID],Store[Region])</f>
        <v>North</v>
      </c>
      <c r="AA376" s="43" t="str">
        <f>_xlfn.XLOOKUP(Combined[[#This Row],[Store_ID]],Store[Store_ID],Store[City])</f>
        <v>East Jenniferstad</v>
      </c>
      <c r="AB376" s="43" t="str">
        <f>_xlfn.XLOOKUP(Combined[[#This Row],[Store_ID]],Store[Store_ID],Store[Store_Type])</f>
        <v>Flagship</v>
      </c>
      <c r="AC376" s="43">
        <f>Combined[[#This Row],[Quantity]]*Combined[[#This Row],[Unit_Price]]</f>
        <v>496.19</v>
      </c>
      <c r="AD376" s="43">
        <f>Combined[[#This Row],[Gross_Sales]]*Combined[[#This Row],[Discount]]</f>
        <v>39.6952</v>
      </c>
      <c r="AE376" s="43">
        <f>Combined[[#This Row],[Quantity]]*Combined[[#This Row],[cost]]</f>
        <v>318.91000000000003</v>
      </c>
      <c r="AF376" s="43">
        <f>Combined[[#This Row],[Total_Amount]]-Combined[[#This Row],[Total_Cost]]</f>
        <v>137.58479999999997</v>
      </c>
      <c r="AG376" s="43" t="str">
        <f>IF(Combined[[#This Row],[Age]]&lt;=25,"18-25",IF(Combined[[#This Row],[Age]]&lt;=35,"26-35",IF(Combined[[#This Row],[Age]]&lt;=45,"36-45",IF(Combined[[#This Row],[Age]]&lt;=55,"46-55","56-64"))))</f>
        <v>18-25</v>
      </c>
      <c r="AH376" s="43">
        <f>IF(Combined[[#This Row],[Total_Amount]]=0,0,Combined[[#This Row],[Profit]]/Combined[[#This Row],[Total_Amount]])</f>
        <v>0.30139401368865532</v>
      </c>
    </row>
    <row r="377" spans="1:34">
      <c r="A377" s="43" t="s">
        <v>2201</v>
      </c>
      <c r="B377" s="46">
        <v>45756</v>
      </c>
      <c r="C377" s="43">
        <f t="shared" si="5"/>
        <v>2025</v>
      </c>
      <c r="D377" s="43" t="str">
        <f>TEXT(Combined[[#This Row],[Order_Date]],"MMM")</f>
        <v>Apr</v>
      </c>
      <c r="E377" s="43" t="s">
        <v>172</v>
      </c>
      <c r="F377" s="43" t="s">
        <v>1565</v>
      </c>
      <c r="G377" s="43" t="s">
        <v>1794</v>
      </c>
      <c r="H377" s="43">
        <v>1</v>
      </c>
      <c r="I377" s="43">
        <v>306.36</v>
      </c>
      <c r="J377" s="45">
        <v>0.01</v>
      </c>
      <c r="K377" s="43" t="s">
        <v>1826</v>
      </c>
      <c r="L377" s="43">
        <v>303.29640000000001</v>
      </c>
      <c r="M377" s="43" t="str">
        <f>VLOOKUP(Combined[[#This Row],[Customer_ID]],Customer[],2,FALSE)</f>
        <v>Denise Williams</v>
      </c>
      <c r="N377" s="43">
        <f>VLOOKUP(Combined[[#This Row],[Customer_ID]],Customer[],3,FALSE)</f>
        <v>34</v>
      </c>
      <c r="O377" s="43" t="str">
        <f>VLOOKUP(Combined[[#This Row],[Customer_ID]],Customer[],4,FALSE)</f>
        <v>Male</v>
      </c>
      <c r="P377" s="43" t="str">
        <f>VLOOKUP(Combined[[#This Row],[Customer_ID]],Customer[],5,FALSE)</f>
        <v>Christianstad</v>
      </c>
      <c r="Q377" s="43" t="str">
        <f>VLOOKUP(Combined[[#This Row],[Customer_ID]],Customer[],6,FALSE)</f>
        <v>Hawaii</v>
      </c>
      <c r="R377" s="43" t="str">
        <f>VLOOKUP(Combined[[#This Row],[Customer_ID]],Customer[],8,FALSE)</f>
        <v>Bronze</v>
      </c>
      <c r="S377" s="43" t="str">
        <f>VLOOKUP(Combined[[#This Row],[Product_ID]],Product[],2,FALSE)</f>
        <v>Adjustable Dumbbell Set</v>
      </c>
      <c r="T377" s="43" t="str">
        <f>VLOOKUP(Combined[[#This Row],[Product_ID]],Product[],3,FALSE)</f>
        <v>Sports</v>
      </c>
      <c r="U377" s="43" t="str">
        <f>VLOOKUP(Combined[[#This Row],[Product_ID]],Product[],4,FALSE)</f>
        <v>Fitness</v>
      </c>
      <c r="V377" s="43" t="str">
        <f>VLOOKUP(Combined[[#This Row],[Product_ID]],Product[],5,FALSE)</f>
        <v>Hill PLC</v>
      </c>
      <c r="W377" s="43">
        <f>VLOOKUP(Combined[[#This Row],[Product_ID]],Product[],6,FALSE)</f>
        <v>495.72</v>
      </c>
      <c r="X377" s="43">
        <f>VLOOKUP(Combined[[#This Row],[Product_ID]],Product[],7,FALSE)</f>
        <v>323</v>
      </c>
      <c r="Y377" s="43" t="str">
        <f>_xlfn.XLOOKUP(Combined[[#This Row],[Store_ID]],Store[Store_ID],Store[Store_Name])</f>
        <v>Thomas, Bridges and Harris</v>
      </c>
      <c r="Z377" s="43" t="str">
        <f>_xlfn.XLOOKUP(Combined[[#This Row],[Store_ID]],Store[Store_ID],Store[Region])</f>
        <v>North</v>
      </c>
      <c r="AA377" s="43" t="str">
        <f>_xlfn.XLOOKUP(Combined[[#This Row],[Store_ID]],Store[Store_ID],Store[City])</f>
        <v>Sabrinatown</v>
      </c>
      <c r="AB377" s="43" t="str">
        <f>_xlfn.XLOOKUP(Combined[[#This Row],[Store_ID]],Store[Store_ID],Store[Store_Type])</f>
        <v>Online</v>
      </c>
      <c r="AC377" s="43">
        <f>Combined[[#This Row],[Quantity]]*Combined[[#This Row],[Unit_Price]]</f>
        <v>306.36</v>
      </c>
      <c r="AD377" s="43">
        <f>Combined[[#This Row],[Gross_Sales]]*Combined[[#This Row],[Discount]]</f>
        <v>3.0636000000000001</v>
      </c>
      <c r="AE377" s="43">
        <f>Combined[[#This Row],[Quantity]]*Combined[[#This Row],[cost]]</f>
        <v>495.72</v>
      </c>
      <c r="AF377" s="43">
        <f>Combined[[#This Row],[Total_Amount]]-Combined[[#This Row],[Total_Cost]]</f>
        <v>-192.42360000000002</v>
      </c>
      <c r="AG377" s="43" t="str">
        <f>IF(Combined[[#This Row],[Age]]&lt;=25,"18-25",IF(Combined[[#This Row],[Age]]&lt;=35,"26-35",IF(Combined[[#This Row],[Age]]&lt;=45,"36-45",IF(Combined[[#This Row],[Age]]&lt;=55,"46-55","56-64"))))</f>
        <v>26-35</v>
      </c>
      <c r="AH377" s="43">
        <f>IF(Combined[[#This Row],[Total_Amount]]=0,0,Combined[[#This Row],[Profit]]/Combined[[#This Row],[Total_Amount]])</f>
        <v>-0.63444076487554757</v>
      </c>
    </row>
    <row r="378" spans="1:34">
      <c r="A378" s="43" t="s">
        <v>2202</v>
      </c>
      <c r="B378" s="46">
        <v>45309</v>
      </c>
      <c r="C378" s="43">
        <f t="shared" si="5"/>
        <v>2024</v>
      </c>
      <c r="D378" s="43" t="str">
        <f>TEXT(Combined[[#This Row],[Order_Date]],"MMM")</f>
        <v>Jan</v>
      </c>
      <c r="E378" s="43" t="s">
        <v>417</v>
      </c>
      <c r="F378" s="43" t="s">
        <v>1694</v>
      </c>
      <c r="G378" s="43" t="s">
        <v>1769</v>
      </c>
      <c r="H378" s="43">
        <v>4</v>
      </c>
      <c r="I378" s="43">
        <v>693.16</v>
      </c>
      <c r="J378" s="45">
        <v>0.05</v>
      </c>
      <c r="K378" s="43" t="s">
        <v>1826</v>
      </c>
      <c r="L378" s="43">
        <v>2634.0079999999998</v>
      </c>
      <c r="M378" s="43" t="str">
        <f>VLOOKUP(Combined[[#This Row],[Customer_ID]],Customer[],2,FALSE)</f>
        <v>Jacob Hopkins</v>
      </c>
      <c r="N378" s="43">
        <f>VLOOKUP(Combined[[#This Row],[Customer_ID]],Customer[],3,FALSE)</f>
        <v>44</v>
      </c>
      <c r="O378" s="43" t="str">
        <f>VLOOKUP(Combined[[#This Row],[Customer_ID]],Customer[],4,FALSE)</f>
        <v>Female</v>
      </c>
      <c r="P378" s="43" t="str">
        <f>VLOOKUP(Combined[[#This Row],[Customer_ID]],Customer[],5,FALSE)</f>
        <v>lake tylerfort</v>
      </c>
      <c r="Q378" s="43" t="str">
        <f>VLOOKUP(Combined[[#This Row],[Customer_ID]],Customer[],6,FALSE)</f>
        <v>Pennsylvania</v>
      </c>
      <c r="R378" s="43" t="str">
        <f>VLOOKUP(Combined[[#This Row],[Customer_ID]],Customer[],8,FALSE)</f>
        <v>Platinum</v>
      </c>
      <c r="S378" s="43" t="str">
        <f>VLOOKUP(Combined[[#This Row],[Product_ID]],Product[],2,FALSE)</f>
        <v>Shin Guards – Adult</v>
      </c>
      <c r="T378" s="43" t="str">
        <f>VLOOKUP(Combined[[#This Row],[Product_ID]],Product[],3,FALSE)</f>
        <v>Sports</v>
      </c>
      <c r="U378" s="43" t="str">
        <f>VLOOKUP(Combined[[#This Row],[Product_ID]],Product[],4,FALSE)</f>
        <v>Team Sports</v>
      </c>
      <c r="V378" s="43" t="str">
        <f>VLOOKUP(Combined[[#This Row],[Product_ID]],Product[],5,FALSE)</f>
        <v>French Ltd</v>
      </c>
      <c r="W378" s="43">
        <f>VLOOKUP(Combined[[#This Row],[Product_ID]],Product[],6,FALSE)</f>
        <v>107.06</v>
      </c>
      <c r="X378" s="43">
        <f>VLOOKUP(Combined[[#This Row],[Product_ID]],Product[],7,FALSE)</f>
        <v>359</v>
      </c>
      <c r="Y378" s="43" t="str">
        <f>_xlfn.XLOOKUP(Combined[[#This Row],[Store_ID]],Store[Store_ID],Store[Store_Name])</f>
        <v>Alexander Group</v>
      </c>
      <c r="Z378" s="43" t="str">
        <f>_xlfn.XLOOKUP(Combined[[#This Row],[Store_ID]],Store[Store_ID],Store[Region])</f>
        <v>South</v>
      </c>
      <c r="AA378" s="43" t="str">
        <f>_xlfn.XLOOKUP(Combined[[#This Row],[Store_ID]],Store[Store_ID],Store[City])</f>
        <v>Port Sharon</v>
      </c>
      <c r="AB378" s="43" t="str">
        <f>_xlfn.XLOOKUP(Combined[[#This Row],[Store_ID]],Store[Store_ID],Store[Store_Type])</f>
        <v>Online</v>
      </c>
      <c r="AC378" s="43">
        <f>Combined[[#This Row],[Quantity]]*Combined[[#This Row],[Unit_Price]]</f>
        <v>2772.64</v>
      </c>
      <c r="AD378" s="43">
        <f>Combined[[#This Row],[Gross_Sales]]*Combined[[#This Row],[Discount]]</f>
        <v>138.63200000000001</v>
      </c>
      <c r="AE378" s="43">
        <f>Combined[[#This Row],[Quantity]]*Combined[[#This Row],[cost]]</f>
        <v>428.24</v>
      </c>
      <c r="AF378" s="43">
        <f>Combined[[#This Row],[Total_Amount]]-Combined[[#This Row],[Total_Cost]]</f>
        <v>2205.768</v>
      </c>
      <c r="AG378" s="43" t="str">
        <f>IF(Combined[[#This Row],[Age]]&lt;=25,"18-25",IF(Combined[[#This Row],[Age]]&lt;=35,"26-35",IF(Combined[[#This Row],[Age]]&lt;=45,"36-45",IF(Combined[[#This Row],[Age]]&lt;=55,"46-55","56-64"))))</f>
        <v>36-45</v>
      </c>
      <c r="AH378" s="43">
        <f>IF(Combined[[#This Row],[Total_Amount]]=0,0,Combined[[#This Row],[Profit]]/Combined[[#This Row],[Total_Amount]])</f>
        <v>0.83741886888726236</v>
      </c>
    </row>
    <row r="379" spans="1:34">
      <c r="A379" s="43" t="s">
        <v>2203</v>
      </c>
      <c r="B379" s="46">
        <v>45744</v>
      </c>
      <c r="C379" s="43">
        <f t="shared" si="5"/>
        <v>2025</v>
      </c>
      <c r="D379" s="43" t="str">
        <f>TEXT(Combined[[#This Row],[Order_Date]],"MMM")</f>
        <v>Mar</v>
      </c>
      <c r="E379" s="43" t="s">
        <v>1405</v>
      </c>
      <c r="F379" s="43" t="s">
        <v>1714</v>
      </c>
      <c r="G379" s="43" t="s">
        <v>1789</v>
      </c>
      <c r="H379" s="43">
        <v>1</v>
      </c>
      <c r="I379" s="43">
        <v>995.52</v>
      </c>
      <c r="J379" s="45">
        <v>0.22</v>
      </c>
      <c r="K379" s="43" t="s">
        <v>1826</v>
      </c>
      <c r="L379" s="43">
        <v>776.50559999999996</v>
      </c>
      <c r="M379" s="43" t="str">
        <f>VLOOKUP(Combined[[#This Row],[Customer_ID]],Customer[],2,FALSE)</f>
        <v>Tyler Weber</v>
      </c>
      <c r="N379" s="43">
        <f>VLOOKUP(Combined[[#This Row],[Customer_ID]],Customer[],3,FALSE)</f>
        <v>54</v>
      </c>
      <c r="O379" s="43" t="str">
        <f>VLOOKUP(Combined[[#This Row],[Customer_ID]],Customer[],4,FALSE)</f>
        <v>Male</v>
      </c>
      <c r="P379" s="43" t="str">
        <f>VLOOKUP(Combined[[#This Row],[Customer_ID]],Customer[],5,FALSE)</f>
        <v>East Yvette</v>
      </c>
      <c r="Q379" s="43" t="str">
        <f>VLOOKUP(Combined[[#This Row],[Customer_ID]],Customer[],6,FALSE)</f>
        <v>Illinois</v>
      </c>
      <c r="R379" s="43" t="str">
        <f>VLOOKUP(Combined[[#This Row],[Customer_ID]],Customer[],8,FALSE)</f>
        <v>Gold</v>
      </c>
      <c r="S379" s="43" t="str">
        <f>VLOOKUP(Combined[[#This Row],[Product_ID]],Product[],2,FALSE)</f>
        <v>Hydrating Face Cleanser</v>
      </c>
      <c r="T379" s="43" t="str">
        <f>VLOOKUP(Combined[[#This Row],[Product_ID]],Product[],3,FALSE)</f>
        <v>Beauty</v>
      </c>
      <c r="U379" s="43" t="str">
        <f>VLOOKUP(Combined[[#This Row],[Product_ID]],Product[],4,FALSE)</f>
        <v>Skincare</v>
      </c>
      <c r="V379" s="43" t="str">
        <f>VLOOKUP(Combined[[#This Row],[Product_ID]],Product[],5,FALSE)</f>
        <v>Butler Group</v>
      </c>
      <c r="W379" s="43">
        <f>VLOOKUP(Combined[[#This Row],[Product_ID]],Product[],6,FALSE)</f>
        <v>305.5</v>
      </c>
      <c r="X379" s="43">
        <f>VLOOKUP(Combined[[#This Row],[Product_ID]],Product[],7,FALSE)</f>
        <v>159</v>
      </c>
      <c r="Y379" s="43" t="str">
        <f>_xlfn.XLOOKUP(Combined[[#This Row],[Store_ID]],Store[Store_ID],Store[Store_Name])</f>
        <v>Hill, Wagner and Ballard</v>
      </c>
      <c r="Z379" s="43" t="str">
        <f>_xlfn.XLOOKUP(Combined[[#This Row],[Store_ID]],Store[Store_ID],Store[Region])</f>
        <v>East</v>
      </c>
      <c r="AA379" s="43" t="str">
        <f>_xlfn.XLOOKUP(Combined[[#This Row],[Store_ID]],Store[Store_ID],Store[City])</f>
        <v>East Davidville</v>
      </c>
      <c r="AB379" s="43" t="str">
        <f>_xlfn.XLOOKUP(Combined[[#This Row],[Store_ID]],Store[Store_ID],Store[Store_Type])</f>
        <v>Online</v>
      </c>
      <c r="AC379" s="43">
        <f>Combined[[#This Row],[Quantity]]*Combined[[#This Row],[Unit_Price]]</f>
        <v>995.52</v>
      </c>
      <c r="AD379" s="43">
        <f>Combined[[#This Row],[Gross_Sales]]*Combined[[#This Row],[Discount]]</f>
        <v>219.01439999999999</v>
      </c>
      <c r="AE379" s="43">
        <f>Combined[[#This Row],[Quantity]]*Combined[[#This Row],[cost]]</f>
        <v>305.5</v>
      </c>
      <c r="AF379" s="43">
        <f>Combined[[#This Row],[Total_Amount]]-Combined[[#This Row],[Total_Cost]]</f>
        <v>471.00559999999996</v>
      </c>
      <c r="AG379" s="43" t="str">
        <f>IF(Combined[[#This Row],[Age]]&lt;=25,"18-25",IF(Combined[[#This Row],[Age]]&lt;=35,"26-35",IF(Combined[[#This Row],[Age]]&lt;=45,"36-45",IF(Combined[[#This Row],[Age]]&lt;=55,"46-55","56-64"))))</f>
        <v>46-55</v>
      </c>
      <c r="AH379" s="43">
        <f>IF(Combined[[#This Row],[Total_Amount]]=0,0,Combined[[#This Row],[Profit]]/Combined[[#This Row],[Total_Amount]])</f>
        <v>0.60657077038465657</v>
      </c>
    </row>
    <row r="380" spans="1:34">
      <c r="A380" s="43" t="s">
        <v>2204</v>
      </c>
      <c r="B380" s="46">
        <v>45535</v>
      </c>
      <c r="C380" s="43">
        <f t="shared" si="5"/>
        <v>2024</v>
      </c>
      <c r="D380" s="43" t="str">
        <f>TEXT(Combined[[#This Row],[Order_Date]],"MMM")</f>
        <v>Aug</v>
      </c>
      <c r="E380" s="43" t="s">
        <v>431</v>
      </c>
      <c r="F380" s="43" t="s">
        <v>1560</v>
      </c>
      <c r="G380" s="43" t="s">
        <v>1810</v>
      </c>
      <c r="H380" s="43">
        <v>4</v>
      </c>
      <c r="I380" s="43">
        <v>241.32</v>
      </c>
      <c r="J380" s="45">
        <v>0.28999999999999998</v>
      </c>
      <c r="K380" s="43" t="s">
        <v>1829</v>
      </c>
      <c r="L380" s="43">
        <v>685.34879999999998</v>
      </c>
      <c r="M380" s="43" t="str">
        <f>VLOOKUP(Combined[[#This Row],[Customer_ID]],Customer[],2,FALSE)</f>
        <v>Keith Miller</v>
      </c>
      <c r="N380" s="43">
        <f>VLOOKUP(Combined[[#This Row],[Customer_ID]],Customer[],3,FALSE)</f>
        <v>64</v>
      </c>
      <c r="O380" s="43" t="str">
        <f>VLOOKUP(Combined[[#This Row],[Customer_ID]],Customer[],4,FALSE)</f>
        <v>Female</v>
      </c>
      <c r="P380" s="43" t="str">
        <f>VLOOKUP(Combined[[#This Row],[Customer_ID]],Customer[],5,FALSE)</f>
        <v>West Jameston</v>
      </c>
      <c r="Q380" s="43" t="str">
        <f>VLOOKUP(Combined[[#This Row],[Customer_ID]],Customer[],6,FALSE)</f>
        <v>Maine</v>
      </c>
      <c r="R380" s="43" t="str">
        <f>VLOOKUP(Combined[[#This Row],[Customer_ID]],Customer[],8,FALSE)</f>
        <v>Platinum</v>
      </c>
      <c r="S380" s="43" t="str">
        <f>VLOOKUP(Combined[[#This Row],[Product_ID]],Product[],2,FALSE)</f>
        <v>LED Table Lamp</v>
      </c>
      <c r="T380" s="43" t="str">
        <f>VLOOKUP(Combined[[#This Row],[Product_ID]],Product[],3,FALSE)</f>
        <v>Home</v>
      </c>
      <c r="U380" s="43" t="str">
        <f>VLOOKUP(Combined[[#This Row],[Product_ID]],Product[],4,FALSE)</f>
        <v>Lighting</v>
      </c>
      <c r="V380" s="43" t="str">
        <f>VLOOKUP(Combined[[#This Row],[Product_ID]],Product[],5,FALSE)</f>
        <v>Harrell LLC</v>
      </c>
      <c r="W380" s="43">
        <f>VLOOKUP(Combined[[#This Row],[Product_ID]],Product[],6,FALSE)</f>
        <v>218.86</v>
      </c>
      <c r="X380" s="43">
        <f>VLOOKUP(Combined[[#This Row],[Product_ID]],Product[],7,FALSE)</f>
        <v>170</v>
      </c>
      <c r="Y380" s="43" t="str">
        <f>_xlfn.XLOOKUP(Combined[[#This Row],[Store_ID]],Store[Store_ID],Store[Store_Name])</f>
        <v>Guerrero-Schmitt</v>
      </c>
      <c r="Z380" s="43" t="str">
        <f>_xlfn.XLOOKUP(Combined[[#This Row],[Store_ID]],Store[Store_ID],Store[Region])</f>
        <v>East</v>
      </c>
      <c r="AA380" s="43" t="str">
        <f>_xlfn.XLOOKUP(Combined[[#This Row],[Store_ID]],Store[Store_ID],Store[City])</f>
        <v>East Stevechester</v>
      </c>
      <c r="AB380" s="43" t="str">
        <f>_xlfn.XLOOKUP(Combined[[#This Row],[Store_ID]],Store[Store_ID],Store[Store_Type])</f>
        <v>Flagship</v>
      </c>
      <c r="AC380" s="43">
        <f>Combined[[#This Row],[Quantity]]*Combined[[#This Row],[Unit_Price]]</f>
        <v>965.28</v>
      </c>
      <c r="AD380" s="43">
        <f>Combined[[#This Row],[Gross_Sales]]*Combined[[#This Row],[Discount]]</f>
        <v>279.93119999999999</v>
      </c>
      <c r="AE380" s="43">
        <f>Combined[[#This Row],[Quantity]]*Combined[[#This Row],[cost]]</f>
        <v>875.44</v>
      </c>
      <c r="AF380" s="43">
        <f>Combined[[#This Row],[Total_Amount]]-Combined[[#This Row],[Total_Cost]]</f>
        <v>-190.09120000000007</v>
      </c>
      <c r="AG380" s="43" t="str">
        <f>IF(Combined[[#This Row],[Age]]&lt;=25,"18-25",IF(Combined[[#This Row],[Age]]&lt;=35,"26-35",IF(Combined[[#This Row],[Age]]&lt;=45,"36-45",IF(Combined[[#This Row],[Age]]&lt;=55,"46-55","56-64"))))</f>
        <v>56-64</v>
      </c>
      <c r="AH380" s="43">
        <f>IF(Combined[[#This Row],[Total_Amount]]=0,0,Combined[[#This Row],[Profit]]/Combined[[#This Row],[Total_Amount]])</f>
        <v>-0.27736416843510936</v>
      </c>
    </row>
    <row r="381" spans="1:34">
      <c r="A381" s="43" t="s">
        <v>2205</v>
      </c>
      <c r="B381" s="46">
        <v>45240</v>
      </c>
      <c r="C381" s="43">
        <f t="shared" si="5"/>
        <v>2023</v>
      </c>
      <c r="D381" s="43" t="str">
        <f>TEXT(Combined[[#This Row],[Order_Date]],"MMM")</f>
        <v>Nov</v>
      </c>
      <c r="E381" s="43" t="s">
        <v>767</v>
      </c>
      <c r="F381" s="43" t="s">
        <v>1704</v>
      </c>
      <c r="G381" s="43" t="s">
        <v>1757</v>
      </c>
      <c r="H381" s="43">
        <v>3</v>
      </c>
      <c r="I381" s="43">
        <v>636.03</v>
      </c>
      <c r="J381" s="45">
        <v>0.06</v>
      </c>
      <c r="K381" s="43" t="s">
        <v>1829</v>
      </c>
      <c r="L381" s="43">
        <v>1793.6045999999999</v>
      </c>
      <c r="M381" s="43" t="str">
        <f>VLOOKUP(Combined[[#This Row],[Customer_ID]],Customer[],2,FALSE)</f>
        <v>Maria Hill</v>
      </c>
      <c r="N381" s="43">
        <f>VLOOKUP(Combined[[#This Row],[Customer_ID]],Customer[],3,FALSE)</f>
        <v>58</v>
      </c>
      <c r="O381" s="43" t="str">
        <f>VLOOKUP(Combined[[#This Row],[Customer_ID]],Customer[],4,FALSE)</f>
        <v>Female</v>
      </c>
      <c r="P381" s="43" t="str">
        <f>VLOOKUP(Combined[[#This Row],[Customer_ID]],Customer[],5,FALSE)</f>
        <v>Zamoraborough</v>
      </c>
      <c r="Q381" s="43" t="str">
        <f>VLOOKUP(Combined[[#This Row],[Customer_ID]],Customer[],6,FALSE)</f>
        <v>Nevada</v>
      </c>
      <c r="R381" s="43" t="str">
        <f>VLOOKUP(Combined[[#This Row],[Customer_ID]],Customer[],8,FALSE)</f>
        <v>Platinum</v>
      </c>
      <c r="S381" s="43" t="str">
        <f>VLOOKUP(Combined[[#This Row],[Product_ID]],Product[],2,FALSE)</f>
        <v>Essential Oil Diffuser</v>
      </c>
      <c r="T381" s="43" t="str">
        <f>VLOOKUP(Combined[[#This Row],[Product_ID]],Product[],3,FALSE)</f>
        <v>Home</v>
      </c>
      <c r="U381" s="43" t="str">
        <f>VLOOKUP(Combined[[#This Row],[Product_ID]],Product[],4,FALSE)</f>
        <v>Decor</v>
      </c>
      <c r="V381" s="43" t="str">
        <f>VLOOKUP(Combined[[#This Row],[Product_ID]],Product[],5,FALSE)</f>
        <v>Hernandez Inc</v>
      </c>
      <c r="W381" s="43">
        <f>VLOOKUP(Combined[[#This Row],[Product_ID]],Product[],6,FALSE)</f>
        <v>325.26</v>
      </c>
      <c r="X381" s="43">
        <f>VLOOKUP(Combined[[#This Row],[Product_ID]],Product[],7,FALSE)</f>
        <v>400</v>
      </c>
      <c r="Y381" s="43" t="str">
        <f>_xlfn.XLOOKUP(Combined[[#This Row],[Store_ID]],Store[Store_ID],Store[Store_Name])</f>
        <v>Martinez, Adkins and Johnson</v>
      </c>
      <c r="Z381" s="43" t="str">
        <f>_xlfn.XLOOKUP(Combined[[#This Row],[Store_ID]],Store[Store_ID],Store[Region])</f>
        <v>North</v>
      </c>
      <c r="AA381" s="43" t="str">
        <f>_xlfn.XLOOKUP(Combined[[#This Row],[Store_ID]],Store[Store_ID],Store[City])</f>
        <v>Danielmouth</v>
      </c>
      <c r="AB381" s="43" t="str">
        <f>_xlfn.XLOOKUP(Combined[[#This Row],[Store_ID]],Store[Store_ID],Store[Store_Type])</f>
        <v>Flagship</v>
      </c>
      <c r="AC381" s="43">
        <f>Combined[[#This Row],[Quantity]]*Combined[[#This Row],[Unit_Price]]</f>
        <v>1908.09</v>
      </c>
      <c r="AD381" s="43">
        <f>Combined[[#This Row],[Gross_Sales]]*Combined[[#This Row],[Discount]]</f>
        <v>114.48539999999998</v>
      </c>
      <c r="AE381" s="43">
        <f>Combined[[#This Row],[Quantity]]*Combined[[#This Row],[cost]]</f>
        <v>975.78</v>
      </c>
      <c r="AF381" s="43">
        <f>Combined[[#This Row],[Total_Amount]]-Combined[[#This Row],[Total_Cost]]</f>
        <v>817.82459999999992</v>
      </c>
      <c r="AG381" s="43" t="str">
        <f>IF(Combined[[#This Row],[Age]]&lt;=25,"18-25",IF(Combined[[#This Row],[Age]]&lt;=35,"26-35",IF(Combined[[#This Row],[Age]]&lt;=45,"36-45",IF(Combined[[#This Row],[Age]]&lt;=55,"46-55","56-64"))))</f>
        <v>56-64</v>
      </c>
      <c r="AH381" s="43">
        <f>IF(Combined[[#This Row],[Total_Amount]]=0,0,Combined[[#This Row],[Profit]]/Combined[[#This Row],[Total_Amount]])</f>
        <v>0.45596705093196122</v>
      </c>
    </row>
    <row r="382" spans="1:34">
      <c r="A382" s="43" t="s">
        <v>2206</v>
      </c>
      <c r="B382" s="46">
        <v>45275</v>
      </c>
      <c r="C382" s="43">
        <f t="shared" si="5"/>
        <v>2023</v>
      </c>
      <c r="D382" s="43" t="str">
        <f>TEXT(Combined[[#This Row],[Order_Date]],"MMM")</f>
        <v>Dec</v>
      </c>
      <c r="E382" s="43" t="s">
        <v>344</v>
      </c>
      <c r="F382" s="43" t="s">
        <v>1553</v>
      </c>
      <c r="G382" s="43" t="s">
        <v>1813</v>
      </c>
      <c r="H382" s="43">
        <v>4</v>
      </c>
      <c r="I382" s="43">
        <v>603.30999999999995</v>
      </c>
      <c r="J382" s="45">
        <v>0.15</v>
      </c>
      <c r="K382" s="43" t="s">
        <v>1824</v>
      </c>
      <c r="L382" s="43">
        <v>2051.2539999999999</v>
      </c>
      <c r="M382" s="43" t="str">
        <f>VLOOKUP(Combined[[#This Row],[Customer_ID]],Customer[],2,FALSE)</f>
        <v>Samantha Walker</v>
      </c>
      <c r="N382" s="43">
        <f>VLOOKUP(Combined[[#This Row],[Customer_ID]],Customer[],3,FALSE)</f>
        <v>30</v>
      </c>
      <c r="O382" s="43" t="str">
        <f>VLOOKUP(Combined[[#This Row],[Customer_ID]],Customer[],4,FALSE)</f>
        <v>Female</v>
      </c>
      <c r="P382" s="43" t="str">
        <f>VLOOKUP(Combined[[#This Row],[Customer_ID]],Customer[],5,FALSE)</f>
        <v>Timothyburgh</v>
      </c>
      <c r="Q382" s="43" t="str">
        <f>VLOOKUP(Combined[[#This Row],[Customer_ID]],Customer[],6,FALSE)</f>
        <v>Louisiana</v>
      </c>
      <c r="R382" s="43" t="str">
        <f>VLOOKUP(Combined[[#This Row],[Customer_ID]],Customer[],8,FALSE)</f>
        <v>Platinum</v>
      </c>
      <c r="S382" s="43" t="str">
        <f>VLOOKUP(Combined[[#This Row],[Product_ID]],Product[],2,FALSE)</f>
        <v>Women's Yoga Pants</v>
      </c>
      <c r="T382" s="43" t="str">
        <f>VLOOKUP(Combined[[#This Row],[Product_ID]],Product[],3,FALSE)</f>
        <v>Clothing</v>
      </c>
      <c r="U382" s="43" t="str">
        <f>VLOOKUP(Combined[[#This Row],[Product_ID]],Product[],4,FALSE)</f>
        <v>Bottoms</v>
      </c>
      <c r="V382" s="43" t="str">
        <f>VLOOKUP(Combined[[#This Row],[Product_ID]],Product[],5,FALSE)</f>
        <v>Gonzales-Davis</v>
      </c>
      <c r="W382" s="43">
        <f>VLOOKUP(Combined[[#This Row],[Product_ID]],Product[],6,FALSE)</f>
        <v>306.45999999999998</v>
      </c>
      <c r="X382" s="43">
        <f>VLOOKUP(Combined[[#This Row],[Product_ID]],Product[],7,FALSE)</f>
        <v>487</v>
      </c>
      <c r="Y382" s="43" t="str">
        <f>_xlfn.XLOOKUP(Combined[[#This Row],[Store_ID]],Store[Store_ID],Store[Store_Name])</f>
        <v>Mann-Austin</v>
      </c>
      <c r="Z382" s="43" t="str">
        <f>_xlfn.XLOOKUP(Combined[[#This Row],[Store_ID]],Store[Store_ID],Store[Region])</f>
        <v>East</v>
      </c>
      <c r="AA382" s="43" t="str">
        <f>_xlfn.XLOOKUP(Combined[[#This Row],[Store_ID]],Store[Store_ID],Store[City])</f>
        <v>Vasquezborough</v>
      </c>
      <c r="AB382" s="43" t="str">
        <f>_xlfn.XLOOKUP(Combined[[#This Row],[Store_ID]],Store[Store_ID],Store[Store_Type])</f>
        <v>Online</v>
      </c>
      <c r="AC382" s="43">
        <f>Combined[[#This Row],[Quantity]]*Combined[[#This Row],[Unit_Price]]</f>
        <v>2413.2399999999998</v>
      </c>
      <c r="AD382" s="43">
        <f>Combined[[#This Row],[Gross_Sales]]*Combined[[#This Row],[Discount]]</f>
        <v>361.98599999999993</v>
      </c>
      <c r="AE382" s="43">
        <f>Combined[[#This Row],[Quantity]]*Combined[[#This Row],[cost]]</f>
        <v>1225.8399999999999</v>
      </c>
      <c r="AF382" s="43">
        <f>Combined[[#This Row],[Total_Amount]]-Combined[[#This Row],[Total_Cost]]</f>
        <v>825.41399999999999</v>
      </c>
      <c r="AG382" s="43" t="str">
        <f>IF(Combined[[#This Row],[Age]]&lt;=25,"18-25",IF(Combined[[#This Row],[Age]]&lt;=35,"26-35",IF(Combined[[#This Row],[Age]]&lt;=45,"36-45",IF(Combined[[#This Row],[Age]]&lt;=55,"46-55","56-64"))))</f>
        <v>26-35</v>
      </c>
      <c r="AH382" s="43">
        <f>IF(Combined[[#This Row],[Total_Amount]]=0,0,Combined[[#This Row],[Profit]]/Combined[[#This Row],[Total_Amount]])</f>
        <v>0.40239482774926949</v>
      </c>
    </row>
    <row r="383" spans="1:34">
      <c r="A383" s="43" t="s">
        <v>2207</v>
      </c>
      <c r="B383" s="46">
        <v>45427</v>
      </c>
      <c r="C383" s="43">
        <f t="shared" si="5"/>
        <v>2024</v>
      </c>
      <c r="D383" s="43" t="str">
        <f>TEXT(Combined[[#This Row],[Order_Date]],"MMM")</f>
        <v>May</v>
      </c>
      <c r="E383" s="43" t="s">
        <v>275</v>
      </c>
      <c r="F383" s="43" t="s">
        <v>1726</v>
      </c>
      <c r="G383" s="43" t="s">
        <v>1789</v>
      </c>
      <c r="H383" s="43">
        <v>3</v>
      </c>
      <c r="I383" s="43">
        <v>437.96</v>
      </c>
      <c r="J383" s="45">
        <v>0.27</v>
      </c>
      <c r="K383" s="43" t="s">
        <v>1829</v>
      </c>
      <c r="L383" s="43">
        <v>959.13239999999985</v>
      </c>
      <c r="M383" s="43" t="str">
        <f>VLOOKUP(Combined[[#This Row],[Customer_ID]],Customer[],2,FALSE)</f>
        <v>Rhonda Morales</v>
      </c>
      <c r="N383" s="43">
        <f>VLOOKUP(Combined[[#This Row],[Customer_ID]],Customer[],3,FALSE)</f>
        <v>61</v>
      </c>
      <c r="O383" s="43" t="str">
        <f>VLOOKUP(Combined[[#This Row],[Customer_ID]],Customer[],4,FALSE)</f>
        <v>Female</v>
      </c>
      <c r="P383" s="43" t="str">
        <f>VLOOKUP(Combined[[#This Row],[Customer_ID]],Customer[],5,FALSE)</f>
        <v>Lake Barryfurt</v>
      </c>
      <c r="Q383" s="43" t="str">
        <f>VLOOKUP(Combined[[#This Row],[Customer_ID]],Customer[],6,FALSE)</f>
        <v>California</v>
      </c>
      <c r="R383" s="43" t="str">
        <f>VLOOKUP(Combined[[#This Row],[Customer_ID]],Customer[],8,FALSE)</f>
        <v>Gold</v>
      </c>
      <c r="S383" s="43" t="str">
        <f>VLOOKUP(Combined[[#This Row],[Product_ID]],Product[],2,FALSE)</f>
        <v>Face Foundation Kit</v>
      </c>
      <c r="T383" s="43" t="str">
        <f>VLOOKUP(Combined[[#This Row],[Product_ID]],Product[],3,FALSE)</f>
        <v>Beauty</v>
      </c>
      <c r="U383" s="43" t="str">
        <f>VLOOKUP(Combined[[#This Row],[Product_ID]],Product[],4,FALSE)</f>
        <v>Makeup</v>
      </c>
      <c r="V383" s="43" t="str">
        <f>VLOOKUP(Combined[[#This Row],[Product_ID]],Product[],5,FALSE)</f>
        <v>Taylor-Elliott</v>
      </c>
      <c r="W383" s="43">
        <f>VLOOKUP(Combined[[#This Row],[Product_ID]],Product[],6,FALSE)</f>
        <v>183.04</v>
      </c>
      <c r="X383" s="43">
        <f>VLOOKUP(Combined[[#This Row],[Product_ID]],Product[],7,FALSE)</f>
        <v>457</v>
      </c>
      <c r="Y383" s="43" t="str">
        <f>_xlfn.XLOOKUP(Combined[[#This Row],[Store_ID]],Store[Store_ID],Store[Store_Name])</f>
        <v>Hill, Wagner and Ballard</v>
      </c>
      <c r="Z383" s="43" t="str">
        <f>_xlfn.XLOOKUP(Combined[[#This Row],[Store_ID]],Store[Store_ID],Store[Region])</f>
        <v>East</v>
      </c>
      <c r="AA383" s="43" t="str">
        <f>_xlfn.XLOOKUP(Combined[[#This Row],[Store_ID]],Store[Store_ID],Store[City])</f>
        <v>East Davidville</v>
      </c>
      <c r="AB383" s="43" t="str">
        <f>_xlfn.XLOOKUP(Combined[[#This Row],[Store_ID]],Store[Store_ID],Store[Store_Type])</f>
        <v>Online</v>
      </c>
      <c r="AC383" s="43">
        <f>Combined[[#This Row],[Quantity]]*Combined[[#This Row],[Unit_Price]]</f>
        <v>1313.8799999999999</v>
      </c>
      <c r="AD383" s="43">
        <f>Combined[[#This Row],[Gross_Sales]]*Combined[[#This Row],[Discount]]</f>
        <v>354.74759999999998</v>
      </c>
      <c r="AE383" s="43">
        <f>Combined[[#This Row],[Quantity]]*Combined[[#This Row],[cost]]</f>
        <v>549.12</v>
      </c>
      <c r="AF383" s="43">
        <f>Combined[[#This Row],[Total_Amount]]-Combined[[#This Row],[Total_Cost]]</f>
        <v>410.01239999999984</v>
      </c>
      <c r="AG383" s="43" t="str">
        <f>IF(Combined[[#This Row],[Age]]&lt;=25,"18-25",IF(Combined[[#This Row],[Age]]&lt;=35,"26-35",IF(Combined[[#This Row],[Age]]&lt;=45,"36-45",IF(Combined[[#This Row],[Age]]&lt;=55,"46-55","56-64"))))</f>
        <v>56-64</v>
      </c>
      <c r="AH383" s="43">
        <f>IF(Combined[[#This Row],[Total_Amount]]=0,0,Combined[[#This Row],[Profit]]/Combined[[#This Row],[Total_Amount]])</f>
        <v>0.42748258738835215</v>
      </c>
    </row>
    <row r="384" spans="1:34">
      <c r="A384" s="43" t="s">
        <v>2208</v>
      </c>
      <c r="B384" s="46">
        <v>45322</v>
      </c>
      <c r="C384" s="43">
        <f t="shared" si="5"/>
        <v>2024</v>
      </c>
      <c r="D384" s="43" t="str">
        <f>TEXT(Combined[[#This Row],[Order_Date]],"MMM")</f>
        <v>Jan</v>
      </c>
      <c r="E384" s="43" t="s">
        <v>678</v>
      </c>
      <c r="F384" s="43" t="s">
        <v>1616</v>
      </c>
      <c r="G384" s="43" t="s">
        <v>1769</v>
      </c>
      <c r="H384" s="43">
        <v>2</v>
      </c>
      <c r="I384" s="43">
        <v>56.91</v>
      </c>
      <c r="J384" s="45">
        <v>0.08</v>
      </c>
      <c r="K384" s="43" t="s">
        <v>1829</v>
      </c>
      <c r="L384" s="43">
        <v>104.7144</v>
      </c>
      <c r="M384" s="43" t="str">
        <f>VLOOKUP(Combined[[#This Row],[Customer_ID]],Customer[],2,FALSE)</f>
        <v>John Perez</v>
      </c>
      <c r="N384" s="43">
        <f>VLOOKUP(Combined[[#This Row],[Customer_ID]],Customer[],3,FALSE)</f>
        <v>54</v>
      </c>
      <c r="O384" s="43" t="str">
        <f>VLOOKUP(Combined[[#This Row],[Customer_ID]],Customer[],4,FALSE)</f>
        <v>Male</v>
      </c>
      <c r="P384" s="43" t="str">
        <f>VLOOKUP(Combined[[#This Row],[Customer_ID]],Customer[],5,FALSE)</f>
        <v>Kathrynview</v>
      </c>
      <c r="Q384" s="43" t="str">
        <f>VLOOKUP(Combined[[#This Row],[Customer_ID]],Customer[],6,FALSE)</f>
        <v>Louisiana</v>
      </c>
      <c r="R384" s="43" t="str">
        <f>VLOOKUP(Combined[[#This Row],[Customer_ID]],Customer[],8,FALSE)</f>
        <v>Platinum</v>
      </c>
      <c r="S384" s="43" t="str">
        <f>VLOOKUP(Combined[[#This Row],[Product_ID]],Product[],2,FALSE)</f>
        <v>Gaming Mechanical Keyboard</v>
      </c>
      <c r="T384" s="43" t="str">
        <f>VLOOKUP(Combined[[#This Row],[Product_ID]],Product[],3,FALSE)</f>
        <v>Electronics</v>
      </c>
      <c r="U384" s="43" t="str">
        <f>VLOOKUP(Combined[[#This Row],[Product_ID]],Product[],4,FALSE)</f>
        <v>Computer</v>
      </c>
      <c r="V384" s="43" t="str">
        <f>VLOOKUP(Combined[[#This Row],[Product_ID]],Product[],5,FALSE)</f>
        <v>Lucero LLC</v>
      </c>
      <c r="W384" s="43">
        <f>VLOOKUP(Combined[[#This Row],[Product_ID]],Product[],6,FALSE)</f>
        <v>419.28</v>
      </c>
      <c r="X384" s="43">
        <f>VLOOKUP(Combined[[#This Row],[Product_ID]],Product[],7,FALSE)</f>
        <v>86</v>
      </c>
      <c r="Y384" s="43" t="str">
        <f>_xlfn.XLOOKUP(Combined[[#This Row],[Store_ID]],Store[Store_ID],Store[Store_Name])</f>
        <v>Alexander Group</v>
      </c>
      <c r="Z384" s="43" t="str">
        <f>_xlfn.XLOOKUP(Combined[[#This Row],[Store_ID]],Store[Store_ID],Store[Region])</f>
        <v>South</v>
      </c>
      <c r="AA384" s="43" t="str">
        <f>_xlfn.XLOOKUP(Combined[[#This Row],[Store_ID]],Store[Store_ID],Store[City])</f>
        <v>Port Sharon</v>
      </c>
      <c r="AB384" s="43" t="str">
        <f>_xlfn.XLOOKUP(Combined[[#This Row],[Store_ID]],Store[Store_ID],Store[Store_Type])</f>
        <v>Online</v>
      </c>
      <c r="AC384" s="43">
        <f>Combined[[#This Row],[Quantity]]*Combined[[#This Row],[Unit_Price]]</f>
        <v>113.82</v>
      </c>
      <c r="AD384" s="43">
        <f>Combined[[#This Row],[Gross_Sales]]*Combined[[#This Row],[Discount]]</f>
        <v>9.105599999999999</v>
      </c>
      <c r="AE384" s="43">
        <f>Combined[[#This Row],[Quantity]]*Combined[[#This Row],[cost]]</f>
        <v>838.56</v>
      </c>
      <c r="AF384" s="43">
        <f>Combined[[#This Row],[Total_Amount]]-Combined[[#This Row],[Total_Cost]]</f>
        <v>-733.84559999999999</v>
      </c>
      <c r="AG384" s="43" t="str">
        <f>IF(Combined[[#This Row],[Age]]&lt;=25,"18-25",IF(Combined[[#This Row],[Age]]&lt;=35,"26-35",IF(Combined[[#This Row],[Age]]&lt;=45,"36-45",IF(Combined[[#This Row],[Age]]&lt;=55,"46-55","56-64"))))</f>
        <v>46-55</v>
      </c>
      <c r="AH384" s="43">
        <f>IF(Combined[[#This Row],[Total_Amount]]=0,0,Combined[[#This Row],[Profit]]/Combined[[#This Row],[Total_Amount]])</f>
        <v>-7.0080676583163344</v>
      </c>
    </row>
    <row r="385" spans="1:34">
      <c r="A385" s="43" t="s">
        <v>2209</v>
      </c>
      <c r="B385" s="46">
        <v>45266</v>
      </c>
      <c r="C385" s="43">
        <f t="shared" si="5"/>
        <v>2023</v>
      </c>
      <c r="D385" s="43" t="str">
        <f>TEXT(Combined[[#This Row],[Order_Date]],"MMM")</f>
        <v>Dec</v>
      </c>
      <c r="E385" s="43" t="s">
        <v>1050</v>
      </c>
      <c r="F385" s="43" t="s">
        <v>1700</v>
      </c>
      <c r="G385" s="43" t="s">
        <v>1776</v>
      </c>
      <c r="H385" s="43">
        <v>1</v>
      </c>
      <c r="I385" s="43">
        <v>141.79</v>
      </c>
      <c r="J385" s="45">
        <v>0.1</v>
      </c>
      <c r="K385" s="43" t="s">
        <v>1824</v>
      </c>
      <c r="L385" s="43">
        <v>127.611</v>
      </c>
      <c r="M385" s="43" t="str">
        <f>VLOOKUP(Combined[[#This Row],[Customer_ID]],Customer[],2,FALSE)</f>
        <v>Mr. Christopher Sims</v>
      </c>
      <c r="N385" s="43">
        <f>VLOOKUP(Combined[[#This Row],[Customer_ID]],Customer[],3,FALSE)</f>
        <v>50</v>
      </c>
      <c r="O385" s="43" t="str">
        <f>VLOOKUP(Combined[[#This Row],[Customer_ID]],Customer[],4,FALSE)</f>
        <v>Female</v>
      </c>
      <c r="P385" s="43" t="str">
        <f>VLOOKUP(Combined[[#This Row],[Customer_ID]],Customer[],5,FALSE)</f>
        <v>Donaldsontown</v>
      </c>
      <c r="Q385" s="43" t="str">
        <f>VLOOKUP(Combined[[#This Row],[Customer_ID]],Customer[],6,FALSE)</f>
        <v>Connecticut</v>
      </c>
      <c r="R385" s="43" t="str">
        <f>VLOOKUP(Combined[[#This Row],[Customer_ID]],Customer[],8,FALSE)</f>
        <v>Silver</v>
      </c>
      <c r="S385" s="43" t="str">
        <f>VLOOKUP(Combined[[#This Row],[Product_ID]],Product[],2,FALSE)</f>
        <v>Wireless Mouse</v>
      </c>
      <c r="T385" s="43" t="str">
        <f>VLOOKUP(Combined[[#This Row],[Product_ID]],Product[],3,FALSE)</f>
        <v>Electronics</v>
      </c>
      <c r="U385" s="43" t="str">
        <f>VLOOKUP(Combined[[#This Row],[Product_ID]],Product[],4,FALSE)</f>
        <v>Computer</v>
      </c>
      <c r="V385" s="43" t="str">
        <f>VLOOKUP(Combined[[#This Row],[Product_ID]],Product[],5,FALSE)</f>
        <v>Larson Ltd</v>
      </c>
      <c r="W385" s="43">
        <f>VLOOKUP(Combined[[#This Row],[Product_ID]],Product[],6,FALSE)</f>
        <v>392.89</v>
      </c>
      <c r="X385" s="43">
        <f>VLOOKUP(Combined[[#This Row],[Product_ID]],Product[],7,FALSE)</f>
        <v>320</v>
      </c>
      <c r="Y385" s="43" t="str">
        <f>_xlfn.XLOOKUP(Combined[[#This Row],[Store_ID]],Store[Store_ID],Store[Store_Name])</f>
        <v>Benson-Elliott</v>
      </c>
      <c r="Z385" s="43" t="str">
        <f>_xlfn.XLOOKUP(Combined[[#This Row],[Store_ID]],Store[Store_ID],Store[Region])</f>
        <v>East</v>
      </c>
      <c r="AA385" s="43" t="str">
        <f>_xlfn.XLOOKUP(Combined[[#This Row],[Store_ID]],Store[Store_ID],Store[City])</f>
        <v>Port Josephberg</v>
      </c>
      <c r="AB385" s="43" t="str">
        <f>_xlfn.XLOOKUP(Combined[[#This Row],[Store_ID]],Store[Store_ID],Store[Store_Type])</f>
        <v>Online</v>
      </c>
      <c r="AC385" s="43">
        <f>Combined[[#This Row],[Quantity]]*Combined[[#This Row],[Unit_Price]]</f>
        <v>141.79</v>
      </c>
      <c r="AD385" s="43">
        <f>Combined[[#This Row],[Gross_Sales]]*Combined[[#This Row],[Discount]]</f>
        <v>14.179</v>
      </c>
      <c r="AE385" s="43">
        <f>Combined[[#This Row],[Quantity]]*Combined[[#This Row],[cost]]</f>
        <v>392.89</v>
      </c>
      <c r="AF385" s="43">
        <f>Combined[[#This Row],[Total_Amount]]-Combined[[#This Row],[Total_Cost]]</f>
        <v>-265.279</v>
      </c>
      <c r="AG385" s="43" t="str">
        <f>IF(Combined[[#This Row],[Age]]&lt;=25,"18-25",IF(Combined[[#This Row],[Age]]&lt;=35,"26-35",IF(Combined[[#This Row],[Age]]&lt;=45,"36-45",IF(Combined[[#This Row],[Age]]&lt;=55,"46-55","56-64"))))</f>
        <v>46-55</v>
      </c>
      <c r="AH385" s="43">
        <f>IF(Combined[[#This Row],[Total_Amount]]=0,0,Combined[[#This Row],[Profit]]/Combined[[#This Row],[Total_Amount]])</f>
        <v>-2.0788098204700223</v>
      </c>
    </row>
    <row r="386" spans="1:34">
      <c r="A386" s="43" t="s">
        <v>2210</v>
      </c>
      <c r="B386" s="46">
        <v>45302</v>
      </c>
      <c r="C386" s="43">
        <f t="shared" si="5"/>
        <v>2024</v>
      </c>
      <c r="D386" s="43" t="str">
        <f>TEXT(Combined[[#This Row],[Order_Date]],"MMM")</f>
        <v>Jan</v>
      </c>
      <c r="E386" s="43" t="s">
        <v>1487</v>
      </c>
      <c r="F386" s="43" t="s">
        <v>1565</v>
      </c>
      <c r="G386" s="43" t="s">
        <v>1801</v>
      </c>
      <c r="H386" s="43">
        <v>4</v>
      </c>
      <c r="I386" s="43">
        <v>355.14</v>
      </c>
      <c r="J386" s="45">
        <v>0.16</v>
      </c>
      <c r="K386" s="43" t="s">
        <v>1829</v>
      </c>
      <c r="L386" s="43">
        <v>1193.2704000000001</v>
      </c>
      <c r="M386" s="43" t="str">
        <f>VLOOKUP(Combined[[#This Row],[Customer_ID]],Customer[],2,FALSE)</f>
        <v>Sarah Smith</v>
      </c>
      <c r="N386" s="43">
        <f>VLOOKUP(Combined[[#This Row],[Customer_ID]],Customer[],3,FALSE)</f>
        <v>48</v>
      </c>
      <c r="O386" s="43" t="str">
        <f>VLOOKUP(Combined[[#This Row],[Customer_ID]],Customer[],4,FALSE)</f>
        <v>Male</v>
      </c>
      <c r="P386" s="43" t="str">
        <f>VLOOKUP(Combined[[#This Row],[Customer_ID]],Customer[],5,FALSE)</f>
        <v>East Rodney</v>
      </c>
      <c r="Q386" s="43" t="str">
        <f>VLOOKUP(Combined[[#This Row],[Customer_ID]],Customer[],6,FALSE)</f>
        <v>Nevada</v>
      </c>
      <c r="R386" s="43" t="str">
        <f>VLOOKUP(Combined[[#This Row],[Customer_ID]],Customer[],8,FALSE)</f>
        <v>Gold</v>
      </c>
      <c r="S386" s="43" t="str">
        <f>VLOOKUP(Combined[[#This Row],[Product_ID]],Product[],2,FALSE)</f>
        <v>Adjustable Dumbbell Set</v>
      </c>
      <c r="T386" s="43" t="str">
        <f>VLOOKUP(Combined[[#This Row],[Product_ID]],Product[],3,FALSE)</f>
        <v>Sports</v>
      </c>
      <c r="U386" s="43" t="str">
        <f>VLOOKUP(Combined[[#This Row],[Product_ID]],Product[],4,FALSE)</f>
        <v>Fitness</v>
      </c>
      <c r="V386" s="43" t="str">
        <f>VLOOKUP(Combined[[#This Row],[Product_ID]],Product[],5,FALSE)</f>
        <v>Hill PLC</v>
      </c>
      <c r="W386" s="43">
        <f>VLOOKUP(Combined[[#This Row],[Product_ID]],Product[],6,FALSE)</f>
        <v>495.72</v>
      </c>
      <c r="X386" s="43">
        <f>VLOOKUP(Combined[[#This Row],[Product_ID]],Product[],7,FALSE)</f>
        <v>323</v>
      </c>
      <c r="Y386" s="43" t="str">
        <f>_xlfn.XLOOKUP(Combined[[#This Row],[Store_ID]],Store[Store_ID],Store[Store_Name])</f>
        <v>Shelton PLC</v>
      </c>
      <c r="Z386" s="43" t="str">
        <f>_xlfn.XLOOKUP(Combined[[#This Row],[Store_ID]],Store[Store_ID],Store[Region])</f>
        <v>North</v>
      </c>
      <c r="AA386" s="43" t="str">
        <f>_xlfn.XLOOKUP(Combined[[#This Row],[Store_ID]],Store[Store_ID],Store[City])</f>
        <v>East Jenniferstad</v>
      </c>
      <c r="AB386" s="43" t="str">
        <f>_xlfn.XLOOKUP(Combined[[#This Row],[Store_ID]],Store[Store_ID],Store[Store_Type])</f>
        <v>Flagship</v>
      </c>
      <c r="AC386" s="43">
        <f>Combined[[#This Row],[Quantity]]*Combined[[#This Row],[Unit_Price]]</f>
        <v>1420.56</v>
      </c>
      <c r="AD386" s="43">
        <f>Combined[[#This Row],[Gross_Sales]]*Combined[[#This Row],[Discount]]</f>
        <v>227.28960000000001</v>
      </c>
      <c r="AE386" s="43">
        <f>Combined[[#This Row],[Quantity]]*Combined[[#This Row],[cost]]</f>
        <v>1982.88</v>
      </c>
      <c r="AF386" s="43">
        <f>Combined[[#This Row],[Total_Amount]]-Combined[[#This Row],[Total_Cost]]</f>
        <v>-789.6096</v>
      </c>
      <c r="AG386" s="43" t="str">
        <f>IF(Combined[[#This Row],[Age]]&lt;=25,"18-25",IF(Combined[[#This Row],[Age]]&lt;=35,"26-35",IF(Combined[[#This Row],[Age]]&lt;=45,"36-45",IF(Combined[[#This Row],[Age]]&lt;=55,"46-55","56-64"))))</f>
        <v>46-55</v>
      </c>
      <c r="AH386" s="43">
        <f>IF(Combined[[#This Row],[Total_Amount]]=0,0,Combined[[#This Row],[Profit]]/Combined[[#This Row],[Total_Amount]])</f>
        <v>-0.66171891970168695</v>
      </c>
    </row>
    <row r="387" spans="1:34">
      <c r="A387" s="43" t="s">
        <v>2211</v>
      </c>
      <c r="B387" s="46">
        <v>45907</v>
      </c>
      <c r="C387" s="43">
        <f t="shared" ref="C387:C450" si="6">YEAR(B387)</f>
        <v>2025</v>
      </c>
      <c r="D387" s="43" t="str">
        <f>TEXT(Combined[[#This Row],[Order_Date]],"MMM")</f>
        <v>Sep</v>
      </c>
      <c r="E387" s="43" t="s">
        <v>687</v>
      </c>
      <c r="F387" s="43" t="s">
        <v>1624</v>
      </c>
      <c r="G387" s="43" t="s">
        <v>1776</v>
      </c>
      <c r="H387" s="43">
        <v>4</v>
      </c>
      <c r="I387" s="43">
        <v>960.38</v>
      </c>
      <c r="J387" s="45">
        <v>0.15</v>
      </c>
      <c r="K387" s="43" t="s">
        <v>1829</v>
      </c>
      <c r="L387" s="43">
        <v>3265.2919999999999</v>
      </c>
      <c r="M387" s="43" t="str">
        <f>VLOOKUP(Combined[[#This Row],[Customer_ID]],Customer[],2,FALSE)</f>
        <v>Rodney Huffman</v>
      </c>
      <c r="N387" s="43">
        <f>VLOOKUP(Combined[[#This Row],[Customer_ID]],Customer[],3,FALSE)</f>
        <v>20</v>
      </c>
      <c r="O387" s="43" t="str">
        <f>VLOOKUP(Combined[[#This Row],[Customer_ID]],Customer[],4,FALSE)</f>
        <v>Female</v>
      </c>
      <c r="P387" s="43" t="str">
        <f>VLOOKUP(Combined[[#This Row],[Customer_ID]],Customer[],5,FALSE)</f>
        <v>Garzafort</v>
      </c>
      <c r="Q387" s="43" t="str">
        <f>VLOOKUP(Combined[[#This Row],[Customer_ID]],Customer[],6,FALSE)</f>
        <v>Delaware</v>
      </c>
      <c r="R387" s="43" t="str">
        <f>VLOOKUP(Combined[[#This Row],[Customer_ID]],Customer[],8,FALSE)</f>
        <v>Silver</v>
      </c>
      <c r="S387" s="43" t="str">
        <f>VLOOKUP(Combined[[#This Row],[Product_ID]],Product[],2,FALSE)</f>
        <v>Sports Water Hydration Pack</v>
      </c>
      <c r="T387" s="43" t="str">
        <f>VLOOKUP(Combined[[#This Row],[Product_ID]],Product[],3,FALSE)</f>
        <v>Sports</v>
      </c>
      <c r="U387" s="43" t="str">
        <f>VLOOKUP(Combined[[#This Row],[Product_ID]],Product[],4,FALSE)</f>
        <v>Outdoor</v>
      </c>
      <c r="V387" s="43" t="str">
        <f>VLOOKUP(Combined[[#This Row],[Product_ID]],Product[],5,FALSE)</f>
        <v>Sims-Smith</v>
      </c>
      <c r="W387" s="43">
        <f>VLOOKUP(Combined[[#This Row],[Product_ID]],Product[],6,FALSE)</f>
        <v>135.61000000000001</v>
      </c>
      <c r="X387" s="43">
        <f>VLOOKUP(Combined[[#This Row],[Product_ID]],Product[],7,FALSE)</f>
        <v>394</v>
      </c>
      <c r="Y387" s="43" t="str">
        <f>_xlfn.XLOOKUP(Combined[[#This Row],[Store_ID]],Store[Store_ID],Store[Store_Name])</f>
        <v>Benson-Elliott</v>
      </c>
      <c r="Z387" s="43" t="str">
        <f>_xlfn.XLOOKUP(Combined[[#This Row],[Store_ID]],Store[Store_ID],Store[Region])</f>
        <v>East</v>
      </c>
      <c r="AA387" s="43" t="str">
        <f>_xlfn.XLOOKUP(Combined[[#This Row],[Store_ID]],Store[Store_ID],Store[City])</f>
        <v>Port Josephberg</v>
      </c>
      <c r="AB387" s="43" t="str">
        <f>_xlfn.XLOOKUP(Combined[[#This Row],[Store_ID]],Store[Store_ID],Store[Store_Type])</f>
        <v>Online</v>
      </c>
      <c r="AC387" s="43">
        <f>Combined[[#This Row],[Quantity]]*Combined[[#This Row],[Unit_Price]]</f>
        <v>3841.52</v>
      </c>
      <c r="AD387" s="43">
        <f>Combined[[#This Row],[Gross_Sales]]*Combined[[#This Row],[Discount]]</f>
        <v>576.22799999999995</v>
      </c>
      <c r="AE387" s="43">
        <f>Combined[[#This Row],[Quantity]]*Combined[[#This Row],[cost]]</f>
        <v>542.44000000000005</v>
      </c>
      <c r="AF387" s="43">
        <f>Combined[[#This Row],[Total_Amount]]-Combined[[#This Row],[Total_Cost]]</f>
        <v>2722.8519999999999</v>
      </c>
      <c r="AG387" s="43" t="str">
        <f>IF(Combined[[#This Row],[Age]]&lt;=25,"18-25",IF(Combined[[#This Row],[Age]]&lt;=35,"26-35",IF(Combined[[#This Row],[Age]]&lt;=45,"36-45",IF(Combined[[#This Row],[Age]]&lt;=55,"46-55","56-64"))))</f>
        <v>18-25</v>
      </c>
      <c r="AH387" s="43">
        <f>IF(Combined[[#This Row],[Total_Amount]]=0,0,Combined[[#This Row],[Profit]]/Combined[[#This Row],[Total_Amount]])</f>
        <v>0.83387703151816128</v>
      </c>
    </row>
    <row r="388" spans="1:34">
      <c r="A388" s="43" t="s">
        <v>2212</v>
      </c>
      <c r="B388" s="46">
        <v>45433</v>
      </c>
      <c r="C388" s="43">
        <f t="shared" si="6"/>
        <v>2024</v>
      </c>
      <c r="D388" s="43" t="str">
        <f>TEXT(Combined[[#This Row],[Order_Date]],"MMM")</f>
        <v>May</v>
      </c>
      <c r="E388" s="43" t="s">
        <v>1304</v>
      </c>
      <c r="F388" s="43" t="s">
        <v>1686</v>
      </c>
      <c r="G388" s="43" t="s">
        <v>1804</v>
      </c>
      <c r="H388" s="43">
        <v>3</v>
      </c>
      <c r="I388" s="43">
        <v>847.21</v>
      </c>
      <c r="J388" s="45">
        <v>0.06</v>
      </c>
      <c r="K388" s="43" t="s">
        <v>1826</v>
      </c>
      <c r="L388" s="43">
        <v>2389.1322</v>
      </c>
      <c r="M388" s="43" t="str">
        <f>VLOOKUP(Combined[[#This Row],[Customer_ID]],Customer[],2,FALSE)</f>
        <v>Dr. Tamara White Md</v>
      </c>
      <c r="N388" s="43">
        <f>VLOOKUP(Combined[[#This Row],[Customer_ID]],Customer[],3,FALSE)</f>
        <v>60</v>
      </c>
      <c r="O388" s="43" t="str">
        <f>VLOOKUP(Combined[[#This Row],[Customer_ID]],Customer[],4,FALSE)</f>
        <v>Male</v>
      </c>
      <c r="P388" s="43" t="str">
        <f>VLOOKUP(Combined[[#This Row],[Customer_ID]],Customer[],5,FALSE)</f>
        <v>New Benjamin</v>
      </c>
      <c r="Q388" s="43" t="str">
        <f>VLOOKUP(Combined[[#This Row],[Customer_ID]],Customer[],6,FALSE)</f>
        <v>North Carolina</v>
      </c>
      <c r="R388" s="43" t="str">
        <f>VLOOKUP(Combined[[#This Row],[Customer_ID]],Customer[],8,FALSE)</f>
        <v>Bronze</v>
      </c>
      <c r="S388" s="43" t="str">
        <f>VLOOKUP(Combined[[#This Row],[Product_ID]],Product[],2,FALSE)</f>
        <v>Men's Sports Shorts</v>
      </c>
      <c r="T388" s="43" t="str">
        <f>VLOOKUP(Combined[[#This Row],[Product_ID]],Product[],3,FALSE)</f>
        <v>Clothing</v>
      </c>
      <c r="U388" s="43" t="str">
        <f>VLOOKUP(Combined[[#This Row],[Product_ID]],Product[],4,FALSE)</f>
        <v>Bottoms</v>
      </c>
      <c r="V388" s="43" t="str">
        <f>VLOOKUP(Combined[[#This Row],[Product_ID]],Product[],5,FALSE)</f>
        <v>Fitzpatrick Ltd</v>
      </c>
      <c r="W388" s="43">
        <f>VLOOKUP(Combined[[#This Row],[Product_ID]],Product[],6,FALSE)</f>
        <v>218.22</v>
      </c>
      <c r="X388" s="43">
        <f>VLOOKUP(Combined[[#This Row],[Product_ID]],Product[],7,FALSE)</f>
        <v>224</v>
      </c>
      <c r="Y388" s="43" t="str">
        <f>_xlfn.XLOOKUP(Combined[[#This Row],[Store_ID]],Store[Store_ID],Store[Store_Name])</f>
        <v>Frederick-Wright</v>
      </c>
      <c r="Z388" s="43" t="str">
        <f>_xlfn.XLOOKUP(Combined[[#This Row],[Store_ID]],Store[Store_ID],Store[Region])</f>
        <v>West</v>
      </c>
      <c r="AA388" s="43" t="str">
        <f>_xlfn.XLOOKUP(Combined[[#This Row],[Store_ID]],Store[Store_ID],Store[City])</f>
        <v>New Jimmymouth</v>
      </c>
      <c r="AB388" s="43" t="str">
        <f>_xlfn.XLOOKUP(Combined[[#This Row],[Store_ID]],Store[Store_ID],Store[Store_Type])</f>
        <v>Flagship</v>
      </c>
      <c r="AC388" s="43">
        <f>Combined[[#This Row],[Quantity]]*Combined[[#This Row],[Unit_Price]]</f>
        <v>2541.63</v>
      </c>
      <c r="AD388" s="43">
        <f>Combined[[#This Row],[Gross_Sales]]*Combined[[#This Row],[Discount]]</f>
        <v>152.49780000000001</v>
      </c>
      <c r="AE388" s="43">
        <f>Combined[[#This Row],[Quantity]]*Combined[[#This Row],[cost]]</f>
        <v>654.66</v>
      </c>
      <c r="AF388" s="43">
        <f>Combined[[#This Row],[Total_Amount]]-Combined[[#This Row],[Total_Cost]]</f>
        <v>1734.4722000000002</v>
      </c>
      <c r="AG388" s="43" t="str">
        <f>IF(Combined[[#This Row],[Age]]&lt;=25,"18-25",IF(Combined[[#This Row],[Age]]&lt;=35,"26-35",IF(Combined[[#This Row],[Age]]&lt;=45,"36-45",IF(Combined[[#This Row],[Age]]&lt;=55,"46-55","56-64"))))</f>
        <v>56-64</v>
      </c>
      <c r="AH388" s="43">
        <f>IF(Combined[[#This Row],[Total_Amount]]=0,0,Combined[[#This Row],[Profit]]/Combined[[#This Row],[Total_Amount]])</f>
        <v>0.725984187898853</v>
      </c>
    </row>
    <row r="389" spans="1:34">
      <c r="A389" s="43" t="s">
        <v>2213</v>
      </c>
      <c r="B389" s="46">
        <v>45892</v>
      </c>
      <c r="C389" s="43">
        <f t="shared" si="6"/>
        <v>2025</v>
      </c>
      <c r="D389" s="43" t="str">
        <f>TEXT(Combined[[#This Row],[Order_Date]],"MMM")</f>
        <v>Aug</v>
      </c>
      <c r="E389" s="43" t="s">
        <v>244</v>
      </c>
      <c r="F389" s="43" t="s">
        <v>1708</v>
      </c>
      <c r="G389" s="43" t="s">
        <v>1789</v>
      </c>
      <c r="H389" s="43">
        <v>4</v>
      </c>
      <c r="I389" s="43">
        <v>773.81</v>
      </c>
      <c r="J389" s="45">
        <v>0.08</v>
      </c>
      <c r="K389" s="43" t="s">
        <v>1829</v>
      </c>
      <c r="L389" s="43">
        <v>2847.6208000000001</v>
      </c>
      <c r="M389" s="43" t="str">
        <f>VLOOKUP(Combined[[#This Row],[Customer_ID]],Customer[],2,FALSE)</f>
        <v>Cody Diaz</v>
      </c>
      <c r="N389" s="43">
        <f>VLOOKUP(Combined[[#This Row],[Customer_ID]],Customer[],3,FALSE)</f>
        <v>27</v>
      </c>
      <c r="O389" s="43" t="str">
        <f>VLOOKUP(Combined[[#This Row],[Customer_ID]],Customer[],4,FALSE)</f>
        <v>Female</v>
      </c>
      <c r="P389" s="43" t="str">
        <f>VLOOKUP(Combined[[#This Row],[Customer_ID]],Customer[],5,FALSE)</f>
        <v>South Aaronside</v>
      </c>
      <c r="Q389" s="43" t="str">
        <f>VLOOKUP(Combined[[#This Row],[Customer_ID]],Customer[],6,FALSE)</f>
        <v>New Hampshire</v>
      </c>
      <c r="R389" s="43" t="str">
        <f>VLOOKUP(Combined[[#This Row],[Customer_ID]],Customer[],8,FALSE)</f>
        <v>Silver</v>
      </c>
      <c r="S389" s="43" t="str">
        <f>VLOOKUP(Combined[[#This Row],[Product_ID]],Product[],2,FALSE)</f>
        <v>Wall-Mounted Spice Rack</v>
      </c>
      <c r="T389" s="43" t="str">
        <f>VLOOKUP(Combined[[#This Row],[Product_ID]],Product[],3,FALSE)</f>
        <v>Home</v>
      </c>
      <c r="U389" s="43" t="str">
        <f>VLOOKUP(Combined[[#This Row],[Product_ID]],Product[],4,FALSE)</f>
        <v>Kitchen</v>
      </c>
      <c r="V389" s="43" t="str">
        <f>VLOOKUP(Combined[[#This Row],[Product_ID]],Product[],5,FALSE)</f>
        <v>Allison Ltd</v>
      </c>
      <c r="W389" s="43">
        <f>VLOOKUP(Combined[[#This Row],[Product_ID]],Product[],6,FALSE)</f>
        <v>143.43</v>
      </c>
      <c r="X389" s="43">
        <f>VLOOKUP(Combined[[#This Row],[Product_ID]],Product[],7,FALSE)</f>
        <v>58</v>
      </c>
      <c r="Y389" s="43" t="str">
        <f>_xlfn.XLOOKUP(Combined[[#This Row],[Store_ID]],Store[Store_ID],Store[Store_Name])</f>
        <v>Hill, Wagner and Ballard</v>
      </c>
      <c r="Z389" s="43" t="str">
        <f>_xlfn.XLOOKUP(Combined[[#This Row],[Store_ID]],Store[Store_ID],Store[Region])</f>
        <v>East</v>
      </c>
      <c r="AA389" s="43" t="str">
        <f>_xlfn.XLOOKUP(Combined[[#This Row],[Store_ID]],Store[Store_ID],Store[City])</f>
        <v>East Davidville</v>
      </c>
      <c r="AB389" s="43" t="str">
        <f>_xlfn.XLOOKUP(Combined[[#This Row],[Store_ID]],Store[Store_ID],Store[Store_Type])</f>
        <v>Online</v>
      </c>
      <c r="AC389" s="43">
        <f>Combined[[#This Row],[Quantity]]*Combined[[#This Row],[Unit_Price]]</f>
        <v>3095.24</v>
      </c>
      <c r="AD389" s="43">
        <f>Combined[[#This Row],[Gross_Sales]]*Combined[[#This Row],[Discount]]</f>
        <v>247.61919999999998</v>
      </c>
      <c r="AE389" s="43">
        <f>Combined[[#This Row],[Quantity]]*Combined[[#This Row],[cost]]</f>
        <v>573.72</v>
      </c>
      <c r="AF389" s="43">
        <f>Combined[[#This Row],[Total_Amount]]-Combined[[#This Row],[Total_Cost]]</f>
        <v>2273.9008000000003</v>
      </c>
      <c r="AG389" s="43" t="str">
        <f>IF(Combined[[#This Row],[Age]]&lt;=25,"18-25",IF(Combined[[#This Row],[Age]]&lt;=35,"26-35",IF(Combined[[#This Row],[Age]]&lt;=45,"36-45",IF(Combined[[#This Row],[Age]]&lt;=55,"46-55","56-64"))))</f>
        <v>26-35</v>
      </c>
      <c r="AH389" s="43">
        <f>IF(Combined[[#This Row],[Total_Amount]]=0,0,Combined[[#This Row],[Profit]]/Combined[[#This Row],[Total_Amount]])</f>
        <v>0.79852654538834678</v>
      </c>
    </row>
    <row r="390" spans="1:34">
      <c r="A390" s="43" t="s">
        <v>2214</v>
      </c>
      <c r="B390" s="46">
        <v>45780</v>
      </c>
      <c r="C390" s="43">
        <f t="shared" si="6"/>
        <v>2025</v>
      </c>
      <c r="D390" s="43" t="str">
        <f>TEXT(Combined[[#This Row],[Order_Date]],"MMM")</f>
        <v>May</v>
      </c>
      <c r="E390" s="43" t="s">
        <v>8</v>
      </c>
      <c r="F390" s="43" t="s">
        <v>1674</v>
      </c>
      <c r="G390" s="43" t="s">
        <v>1804</v>
      </c>
      <c r="H390" s="43">
        <v>1</v>
      </c>
      <c r="I390" s="43">
        <v>664.71</v>
      </c>
      <c r="J390" s="45">
        <v>0.1</v>
      </c>
      <c r="K390" s="43" t="s">
        <v>1826</v>
      </c>
      <c r="L390" s="43">
        <v>598.23900000000003</v>
      </c>
      <c r="M390" s="43" t="str">
        <f>VLOOKUP(Combined[[#This Row],[Customer_ID]],Customer[],2,FALSE)</f>
        <v>Sheena Bonilla</v>
      </c>
      <c r="N390" s="43">
        <f>VLOOKUP(Combined[[#This Row],[Customer_ID]],Customer[],3,FALSE)</f>
        <v>55</v>
      </c>
      <c r="O390" s="43" t="str">
        <f>VLOOKUP(Combined[[#This Row],[Customer_ID]],Customer[],4,FALSE)</f>
        <v>Male</v>
      </c>
      <c r="P390" s="43" t="str">
        <f>VLOOKUP(Combined[[#This Row],[Customer_ID]],Customer[],5,FALSE)</f>
        <v>Donaldton</v>
      </c>
      <c r="Q390" s="43" t="str">
        <f>VLOOKUP(Combined[[#This Row],[Customer_ID]],Customer[],6,FALSE)</f>
        <v>North Carolina</v>
      </c>
      <c r="R390" s="43" t="str">
        <f>VLOOKUP(Combined[[#This Row],[Customer_ID]],Customer[],8,FALSE)</f>
        <v>Platinum</v>
      </c>
      <c r="S390" s="43" t="str">
        <f>VLOOKUP(Combined[[#This Row],[Product_ID]],Product[],2,FALSE)</f>
        <v>Organic Sunscreen Lotion</v>
      </c>
      <c r="T390" s="43" t="str">
        <f>VLOOKUP(Combined[[#This Row],[Product_ID]],Product[],3,FALSE)</f>
        <v>Beauty</v>
      </c>
      <c r="U390" s="43" t="str">
        <f>VLOOKUP(Combined[[#This Row],[Product_ID]],Product[],4,FALSE)</f>
        <v>Skincare</v>
      </c>
      <c r="V390" s="43" t="str">
        <f>VLOOKUP(Combined[[#This Row],[Product_ID]],Product[],5,FALSE)</f>
        <v>Anderson-Riley</v>
      </c>
      <c r="W390" s="43">
        <f>VLOOKUP(Combined[[#This Row],[Product_ID]],Product[],6,FALSE)</f>
        <v>266.86</v>
      </c>
      <c r="X390" s="43">
        <f>VLOOKUP(Combined[[#This Row],[Product_ID]],Product[],7,FALSE)</f>
        <v>458</v>
      </c>
      <c r="Y390" s="43" t="str">
        <f>_xlfn.XLOOKUP(Combined[[#This Row],[Store_ID]],Store[Store_ID],Store[Store_Name])</f>
        <v>Frederick-Wright</v>
      </c>
      <c r="Z390" s="43" t="str">
        <f>_xlfn.XLOOKUP(Combined[[#This Row],[Store_ID]],Store[Store_ID],Store[Region])</f>
        <v>West</v>
      </c>
      <c r="AA390" s="43" t="str">
        <f>_xlfn.XLOOKUP(Combined[[#This Row],[Store_ID]],Store[Store_ID],Store[City])</f>
        <v>New Jimmymouth</v>
      </c>
      <c r="AB390" s="43" t="str">
        <f>_xlfn.XLOOKUP(Combined[[#This Row],[Store_ID]],Store[Store_ID],Store[Store_Type])</f>
        <v>Flagship</v>
      </c>
      <c r="AC390" s="43">
        <f>Combined[[#This Row],[Quantity]]*Combined[[#This Row],[Unit_Price]]</f>
        <v>664.71</v>
      </c>
      <c r="AD390" s="43">
        <f>Combined[[#This Row],[Gross_Sales]]*Combined[[#This Row],[Discount]]</f>
        <v>66.471000000000004</v>
      </c>
      <c r="AE390" s="43">
        <f>Combined[[#This Row],[Quantity]]*Combined[[#This Row],[cost]]</f>
        <v>266.86</v>
      </c>
      <c r="AF390" s="43">
        <f>Combined[[#This Row],[Total_Amount]]-Combined[[#This Row],[Total_Cost]]</f>
        <v>331.37900000000002</v>
      </c>
      <c r="AG390" s="43" t="str">
        <f>IF(Combined[[#This Row],[Age]]&lt;=25,"18-25",IF(Combined[[#This Row],[Age]]&lt;=35,"26-35",IF(Combined[[#This Row],[Age]]&lt;=45,"36-45",IF(Combined[[#This Row],[Age]]&lt;=55,"46-55","56-64"))))</f>
        <v>46-55</v>
      </c>
      <c r="AH390" s="43">
        <f>IF(Combined[[#This Row],[Total_Amount]]=0,0,Combined[[#This Row],[Profit]]/Combined[[#This Row],[Total_Amount]])</f>
        <v>0.55392410056850194</v>
      </c>
    </row>
    <row r="391" spans="1:34">
      <c r="A391" s="43" t="s">
        <v>2215</v>
      </c>
      <c r="B391" s="46">
        <v>45233</v>
      </c>
      <c r="C391" s="43">
        <f t="shared" si="6"/>
        <v>2023</v>
      </c>
      <c r="D391" s="43" t="str">
        <f>TEXT(Combined[[#This Row],[Order_Date]],"MMM")</f>
        <v>Nov</v>
      </c>
      <c r="E391" s="43" t="s">
        <v>1089</v>
      </c>
      <c r="F391" s="43" t="s">
        <v>1622</v>
      </c>
      <c r="G391" s="43" t="s">
        <v>1779</v>
      </c>
      <c r="H391" s="43">
        <v>4</v>
      </c>
      <c r="I391" s="43">
        <v>482.06</v>
      </c>
      <c r="J391" s="45">
        <v>7.0000000000000007E-2</v>
      </c>
      <c r="K391" s="43" t="s">
        <v>1826</v>
      </c>
      <c r="L391" s="43">
        <v>1793.2632000000001</v>
      </c>
      <c r="M391" s="43" t="str">
        <f>VLOOKUP(Combined[[#This Row],[Customer_ID]],Customer[],2,FALSE)</f>
        <v>Justin Mason Dds</v>
      </c>
      <c r="N391" s="43">
        <f>VLOOKUP(Combined[[#This Row],[Customer_ID]],Customer[],3,FALSE)</f>
        <v>39</v>
      </c>
      <c r="O391" s="43" t="str">
        <f>VLOOKUP(Combined[[#This Row],[Customer_ID]],Customer[],4,FALSE)</f>
        <v>Female</v>
      </c>
      <c r="P391" s="43" t="str">
        <f>VLOOKUP(Combined[[#This Row],[Customer_ID]],Customer[],5,FALSE)</f>
        <v>Peggystad</v>
      </c>
      <c r="Q391" s="43" t="str">
        <f>VLOOKUP(Combined[[#This Row],[Customer_ID]],Customer[],6,FALSE)</f>
        <v>Connecticut</v>
      </c>
      <c r="R391" s="43" t="str">
        <f>VLOOKUP(Combined[[#This Row],[Customer_ID]],Customer[],8,FALSE)</f>
        <v>Gold</v>
      </c>
      <c r="S391" s="43" t="str">
        <f>VLOOKUP(Combined[[#This Row],[Product_ID]],Product[],2,FALSE)</f>
        <v>Men's Casual Sneakers</v>
      </c>
      <c r="T391" s="43" t="str">
        <f>VLOOKUP(Combined[[#This Row],[Product_ID]],Product[],3,FALSE)</f>
        <v>Clothing</v>
      </c>
      <c r="U391" s="43" t="str">
        <f>VLOOKUP(Combined[[#This Row],[Product_ID]],Product[],4,FALSE)</f>
        <v>Footwear</v>
      </c>
      <c r="V391" s="43" t="str">
        <f>VLOOKUP(Combined[[#This Row],[Product_ID]],Product[],5,FALSE)</f>
        <v>Hogan-Lee</v>
      </c>
      <c r="W391" s="43">
        <f>VLOOKUP(Combined[[#This Row],[Product_ID]],Product[],6,FALSE)</f>
        <v>353.47</v>
      </c>
      <c r="X391" s="43">
        <f>VLOOKUP(Combined[[#This Row],[Product_ID]],Product[],7,FALSE)</f>
        <v>214</v>
      </c>
      <c r="Y391" s="43" t="str">
        <f>_xlfn.XLOOKUP(Combined[[#This Row],[Store_ID]],Store[Store_ID],Store[Store_Name])</f>
        <v>Martinez-Mullins</v>
      </c>
      <c r="Z391" s="43" t="str">
        <f>_xlfn.XLOOKUP(Combined[[#This Row],[Store_ID]],Store[Store_ID],Store[Region])</f>
        <v>South</v>
      </c>
      <c r="AA391" s="43" t="str">
        <f>_xlfn.XLOOKUP(Combined[[#This Row],[Store_ID]],Store[Store_ID],Store[City])</f>
        <v>Williamsfurt</v>
      </c>
      <c r="AB391" s="43" t="str">
        <f>_xlfn.XLOOKUP(Combined[[#This Row],[Store_ID]],Store[Store_ID],Store[Store_Type])</f>
        <v>Online</v>
      </c>
      <c r="AC391" s="43">
        <f>Combined[[#This Row],[Quantity]]*Combined[[#This Row],[Unit_Price]]</f>
        <v>1928.24</v>
      </c>
      <c r="AD391" s="43">
        <f>Combined[[#This Row],[Gross_Sales]]*Combined[[#This Row],[Discount]]</f>
        <v>134.97680000000003</v>
      </c>
      <c r="AE391" s="43">
        <f>Combined[[#This Row],[Quantity]]*Combined[[#This Row],[cost]]</f>
        <v>1413.88</v>
      </c>
      <c r="AF391" s="43">
        <f>Combined[[#This Row],[Total_Amount]]-Combined[[#This Row],[Total_Cost]]</f>
        <v>379.38319999999999</v>
      </c>
      <c r="AG391" s="43" t="str">
        <f>IF(Combined[[#This Row],[Age]]&lt;=25,"18-25",IF(Combined[[#This Row],[Age]]&lt;=35,"26-35",IF(Combined[[#This Row],[Age]]&lt;=45,"36-45",IF(Combined[[#This Row],[Age]]&lt;=55,"46-55","56-64"))))</f>
        <v>36-45</v>
      </c>
      <c r="AH391" s="43">
        <f>IF(Combined[[#This Row],[Total_Amount]]=0,0,Combined[[#This Row],[Profit]]/Combined[[#This Row],[Total_Amount]])</f>
        <v>0.21156024391734574</v>
      </c>
    </row>
    <row r="392" spans="1:34">
      <c r="A392" s="43" t="s">
        <v>2216</v>
      </c>
      <c r="B392" s="46">
        <v>45742</v>
      </c>
      <c r="C392" s="43">
        <f t="shared" si="6"/>
        <v>2025</v>
      </c>
      <c r="D392" s="43" t="str">
        <f>TEXT(Combined[[#This Row],[Order_Date]],"MMM")</f>
        <v>Mar</v>
      </c>
      <c r="E392" s="43" t="s">
        <v>321</v>
      </c>
      <c r="F392" s="43" t="s">
        <v>1662</v>
      </c>
      <c r="G392" s="43" t="s">
        <v>1766</v>
      </c>
      <c r="H392" s="43">
        <v>4</v>
      </c>
      <c r="I392" s="43">
        <v>995.55</v>
      </c>
      <c r="J392" s="45">
        <v>0.19</v>
      </c>
      <c r="K392" s="43" t="s">
        <v>1826</v>
      </c>
      <c r="L392" s="43">
        <v>3225.5819999999999</v>
      </c>
      <c r="M392" s="43" t="str">
        <f>VLOOKUP(Combined[[#This Row],[Customer_ID]],Customer[],2,FALSE)</f>
        <v>Jamie Yoder</v>
      </c>
      <c r="N392" s="43">
        <f>VLOOKUP(Combined[[#This Row],[Customer_ID]],Customer[],3,FALSE)</f>
        <v>43</v>
      </c>
      <c r="O392" s="43" t="str">
        <f>VLOOKUP(Combined[[#This Row],[Customer_ID]],Customer[],4,FALSE)</f>
        <v>Male</v>
      </c>
      <c r="P392" s="43" t="str">
        <f>VLOOKUP(Combined[[#This Row],[Customer_ID]],Customer[],5,FALSE)</f>
        <v>New Gabrielleville</v>
      </c>
      <c r="Q392" s="43" t="str">
        <f>VLOOKUP(Combined[[#This Row],[Customer_ID]],Customer[],6,FALSE)</f>
        <v>Wisconsin</v>
      </c>
      <c r="R392" s="43" t="str">
        <f>VLOOKUP(Combined[[#This Row],[Customer_ID]],Customer[],8,FALSE)</f>
        <v>Platinum</v>
      </c>
      <c r="S392" s="43" t="str">
        <f>VLOOKUP(Combined[[#This Row],[Product_ID]],Product[],2,FALSE)</f>
        <v>Foam Roller</v>
      </c>
      <c r="T392" s="43" t="str">
        <f>VLOOKUP(Combined[[#This Row],[Product_ID]],Product[],3,FALSE)</f>
        <v>Sports</v>
      </c>
      <c r="U392" s="43" t="str">
        <f>VLOOKUP(Combined[[#This Row],[Product_ID]],Product[],4,FALSE)</f>
        <v>Fitness</v>
      </c>
      <c r="V392" s="43" t="str">
        <f>VLOOKUP(Combined[[#This Row],[Product_ID]],Product[],5,FALSE)</f>
        <v>Atkinson, Camacho and Oliver</v>
      </c>
      <c r="W392" s="43">
        <f>VLOOKUP(Combined[[#This Row],[Product_ID]],Product[],6,FALSE)</f>
        <v>30.62</v>
      </c>
      <c r="X392" s="43">
        <f>VLOOKUP(Combined[[#This Row],[Product_ID]],Product[],7,FALSE)</f>
        <v>138</v>
      </c>
      <c r="Y392" s="43" t="str">
        <f>_xlfn.XLOOKUP(Combined[[#This Row],[Store_ID]],Store[Store_ID],Store[Store_Name])</f>
        <v>Johnson-Wright</v>
      </c>
      <c r="Z392" s="43" t="str">
        <f>_xlfn.XLOOKUP(Combined[[#This Row],[Store_ID]],Store[Store_ID],Store[Region])</f>
        <v>North</v>
      </c>
      <c r="AA392" s="43" t="str">
        <f>_xlfn.XLOOKUP(Combined[[#This Row],[Store_ID]],Store[Store_ID],Store[City])</f>
        <v>Hoodberg</v>
      </c>
      <c r="AB392" s="43" t="str">
        <f>_xlfn.XLOOKUP(Combined[[#This Row],[Store_ID]],Store[Store_ID],Store[Store_Type])</f>
        <v>Outlet</v>
      </c>
      <c r="AC392" s="43">
        <f>Combined[[#This Row],[Quantity]]*Combined[[#This Row],[Unit_Price]]</f>
        <v>3982.2</v>
      </c>
      <c r="AD392" s="43">
        <f>Combined[[#This Row],[Gross_Sales]]*Combined[[#This Row],[Discount]]</f>
        <v>756.61799999999994</v>
      </c>
      <c r="AE392" s="43">
        <f>Combined[[#This Row],[Quantity]]*Combined[[#This Row],[cost]]</f>
        <v>122.48</v>
      </c>
      <c r="AF392" s="43">
        <f>Combined[[#This Row],[Total_Amount]]-Combined[[#This Row],[Total_Cost]]</f>
        <v>3103.1019999999999</v>
      </c>
      <c r="AG392" s="43" t="str">
        <f>IF(Combined[[#This Row],[Age]]&lt;=25,"18-25",IF(Combined[[#This Row],[Age]]&lt;=35,"26-35",IF(Combined[[#This Row],[Age]]&lt;=45,"36-45",IF(Combined[[#This Row],[Age]]&lt;=55,"46-55","56-64"))))</f>
        <v>36-45</v>
      </c>
      <c r="AH392" s="43">
        <f>IF(Combined[[#This Row],[Total_Amount]]=0,0,Combined[[#This Row],[Profit]]/Combined[[#This Row],[Total_Amount]])</f>
        <v>0.96202855794706199</v>
      </c>
    </row>
    <row r="393" spans="1:34">
      <c r="A393" s="43" t="s">
        <v>2217</v>
      </c>
      <c r="B393" s="46">
        <v>45478</v>
      </c>
      <c r="C393" s="43">
        <f t="shared" si="6"/>
        <v>2024</v>
      </c>
      <c r="D393" s="43" t="str">
        <f>TEXT(Combined[[#This Row],[Order_Date]],"MMM")</f>
        <v>Jul</v>
      </c>
      <c r="E393" s="43" t="s">
        <v>478</v>
      </c>
      <c r="F393" s="43" t="s">
        <v>1734</v>
      </c>
      <c r="G393" s="43" t="s">
        <v>1797</v>
      </c>
      <c r="H393" s="43">
        <v>2</v>
      </c>
      <c r="I393" s="43">
        <v>153.84</v>
      </c>
      <c r="J393" s="45">
        <v>0.27</v>
      </c>
      <c r="K393" s="43" t="s">
        <v>1826</v>
      </c>
      <c r="L393" s="43">
        <v>224.60640000000001</v>
      </c>
      <c r="M393" s="43" t="str">
        <f>VLOOKUP(Combined[[#This Row],[Customer_ID]],Customer[],2,FALSE)</f>
        <v>Cristian Wright</v>
      </c>
      <c r="N393" s="43">
        <f>VLOOKUP(Combined[[#This Row],[Customer_ID]],Customer[],3,FALSE)</f>
        <v>30</v>
      </c>
      <c r="O393" s="43" t="str">
        <f>VLOOKUP(Combined[[#This Row],[Customer_ID]],Customer[],4,FALSE)</f>
        <v>Male</v>
      </c>
      <c r="P393" s="43" t="str">
        <f>VLOOKUP(Combined[[#This Row],[Customer_ID]],Customer[],5,FALSE)</f>
        <v>Port Denise</v>
      </c>
      <c r="Q393" s="43" t="str">
        <f>VLOOKUP(Combined[[#This Row],[Customer_ID]],Customer[],6,FALSE)</f>
        <v>California</v>
      </c>
      <c r="R393" s="43" t="str">
        <f>VLOOKUP(Combined[[#This Row],[Customer_ID]],Customer[],8,FALSE)</f>
        <v>Bronze</v>
      </c>
      <c r="S393" s="43" t="str">
        <f>VLOOKUP(Combined[[#This Row],[Product_ID]],Product[],2,FALSE)</f>
        <v>USB-C Laptop Charger</v>
      </c>
      <c r="T393" s="43" t="str">
        <f>VLOOKUP(Combined[[#This Row],[Product_ID]],Product[],3,FALSE)</f>
        <v>Electronics</v>
      </c>
      <c r="U393" s="43" t="str">
        <f>VLOOKUP(Combined[[#This Row],[Product_ID]],Product[],4,FALSE)</f>
        <v>Computer</v>
      </c>
      <c r="V393" s="43" t="str">
        <f>VLOOKUP(Combined[[#This Row],[Product_ID]],Product[],5,FALSE)</f>
        <v>Martin LLC</v>
      </c>
      <c r="W393" s="43">
        <f>VLOOKUP(Combined[[#This Row],[Product_ID]],Product[],6,FALSE)</f>
        <v>377.52</v>
      </c>
      <c r="X393" s="43">
        <f>VLOOKUP(Combined[[#This Row],[Product_ID]],Product[],7,FALSE)</f>
        <v>485</v>
      </c>
      <c r="Y393" s="43" t="str">
        <f>_xlfn.XLOOKUP(Combined[[#This Row],[Store_ID]],Store[Store_ID],Store[Store_Name])</f>
        <v>Gardner, Humphrey and Contreras</v>
      </c>
      <c r="Z393" s="43" t="str">
        <f>_xlfn.XLOOKUP(Combined[[#This Row],[Store_ID]],Store[Store_ID],Store[Region])</f>
        <v>East</v>
      </c>
      <c r="AA393" s="43" t="str">
        <f>_xlfn.XLOOKUP(Combined[[#This Row],[Store_ID]],Store[Store_ID],Store[City])</f>
        <v>Johnsonville</v>
      </c>
      <c r="AB393" s="43" t="str">
        <f>_xlfn.XLOOKUP(Combined[[#This Row],[Store_ID]],Store[Store_ID],Store[Store_Type])</f>
        <v>Flagship</v>
      </c>
      <c r="AC393" s="43">
        <f>Combined[[#This Row],[Quantity]]*Combined[[#This Row],[Unit_Price]]</f>
        <v>307.68</v>
      </c>
      <c r="AD393" s="43">
        <f>Combined[[#This Row],[Gross_Sales]]*Combined[[#This Row],[Discount]]</f>
        <v>83.073600000000013</v>
      </c>
      <c r="AE393" s="43">
        <f>Combined[[#This Row],[Quantity]]*Combined[[#This Row],[cost]]</f>
        <v>755.04</v>
      </c>
      <c r="AF393" s="43">
        <f>Combined[[#This Row],[Total_Amount]]-Combined[[#This Row],[Total_Cost]]</f>
        <v>-530.43359999999996</v>
      </c>
      <c r="AG393" s="43" t="str">
        <f>IF(Combined[[#This Row],[Age]]&lt;=25,"18-25",IF(Combined[[#This Row],[Age]]&lt;=35,"26-35",IF(Combined[[#This Row],[Age]]&lt;=45,"36-45",IF(Combined[[#This Row],[Age]]&lt;=55,"46-55","56-64"))))</f>
        <v>26-35</v>
      </c>
      <c r="AH393" s="43">
        <f>IF(Combined[[#This Row],[Total_Amount]]=0,0,Combined[[#This Row],[Profit]]/Combined[[#This Row],[Total_Amount]])</f>
        <v>-2.3616139166114589</v>
      </c>
    </row>
    <row r="394" spans="1:34">
      <c r="A394" s="43" t="s">
        <v>2218</v>
      </c>
      <c r="B394" s="46">
        <v>45789</v>
      </c>
      <c r="C394" s="43">
        <f t="shared" si="6"/>
        <v>2025</v>
      </c>
      <c r="D394" s="43" t="str">
        <f>TEXT(Combined[[#This Row],[Order_Date]],"MMM")</f>
        <v>May</v>
      </c>
      <c r="E394" s="43" t="s">
        <v>514</v>
      </c>
      <c r="F394" s="43" t="s">
        <v>1704</v>
      </c>
      <c r="G394" s="43" t="s">
        <v>1776</v>
      </c>
      <c r="H394" s="43">
        <v>3</v>
      </c>
      <c r="I394" s="43">
        <v>362.11</v>
      </c>
      <c r="J394" s="45">
        <v>0.23</v>
      </c>
      <c r="K394" s="43" t="s">
        <v>1829</v>
      </c>
      <c r="L394" s="43">
        <v>836.47409999999991</v>
      </c>
      <c r="M394" s="43" t="str">
        <f>VLOOKUP(Combined[[#This Row],[Customer_ID]],Customer[],2,FALSE)</f>
        <v>Joseph Faulkner</v>
      </c>
      <c r="N394" s="43">
        <f>VLOOKUP(Combined[[#This Row],[Customer_ID]],Customer[],3,FALSE)</f>
        <v>31</v>
      </c>
      <c r="O394" s="43" t="str">
        <f>VLOOKUP(Combined[[#This Row],[Customer_ID]],Customer[],4,FALSE)</f>
        <v>Male</v>
      </c>
      <c r="P394" s="43" t="str">
        <f>VLOOKUP(Combined[[#This Row],[Customer_ID]],Customer[],5,FALSE)</f>
        <v>New Leahfurt</v>
      </c>
      <c r="Q394" s="43" t="str">
        <f>VLOOKUP(Combined[[#This Row],[Customer_ID]],Customer[],6,FALSE)</f>
        <v>North Dakota</v>
      </c>
      <c r="R394" s="43" t="str">
        <f>VLOOKUP(Combined[[#This Row],[Customer_ID]],Customer[],8,FALSE)</f>
        <v>Bronze</v>
      </c>
      <c r="S394" s="43" t="str">
        <f>VLOOKUP(Combined[[#This Row],[Product_ID]],Product[],2,FALSE)</f>
        <v>Essential Oil Diffuser</v>
      </c>
      <c r="T394" s="43" t="str">
        <f>VLOOKUP(Combined[[#This Row],[Product_ID]],Product[],3,FALSE)</f>
        <v>Home</v>
      </c>
      <c r="U394" s="43" t="str">
        <f>VLOOKUP(Combined[[#This Row],[Product_ID]],Product[],4,FALSE)</f>
        <v>Decor</v>
      </c>
      <c r="V394" s="43" t="str">
        <f>VLOOKUP(Combined[[#This Row],[Product_ID]],Product[],5,FALSE)</f>
        <v>Hernandez Inc</v>
      </c>
      <c r="W394" s="43">
        <f>VLOOKUP(Combined[[#This Row],[Product_ID]],Product[],6,FALSE)</f>
        <v>325.26</v>
      </c>
      <c r="X394" s="43">
        <f>VLOOKUP(Combined[[#This Row],[Product_ID]],Product[],7,FALSE)</f>
        <v>400</v>
      </c>
      <c r="Y394" s="43" t="str">
        <f>_xlfn.XLOOKUP(Combined[[#This Row],[Store_ID]],Store[Store_ID],Store[Store_Name])</f>
        <v>Benson-Elliott</v>
      </c>
      <c r="Z394" s="43" t="str">
        <f>_xlfn.XLOOKUP(Combined[[#This Row],[Store_ID]],Store[Store_ID],Store[Region])</f>
        <v>East</v>
      </c>
      <c r="AA394" s="43" t="str">
        <f>_xlfn.XLOOKUP(Combined[[#This Row],[Store_ID]],Store[Store_ID],Store[City])</f>
        <v>Port Josephberg</v>
      </c>
      <c r="AB394" s="43" t="str">
        <f>_xlfn.XLOOKUP(Combined[[#This Row],[Store_ID]],Store[Store_ID],Store[Store_Type])</f>
        <v>Online</v>
      </c>
      <c r="AC394" s="43">
        <f>Combined[[#This Row],[Quantity]]*Combined[[#This Row],[Unit_Price]]</f>
        <v>1086.33</v>
      </c>
      <c r="AD394" s="43">
        <f>Combined[[#This Row],[Gross_Sales]]*Combined[[#This Row],[Discount]]</f>
        <v>249.85589999999999</v>
      </c>
      <c r="AE394" s="43">
        <f>Combined[[#This Row],[Quantity]]*Combined[[#This Row],[cost]]</f>
        <v>975.78</v>
      </c>
      <c r="AF394" s="43">
        <f>Combined[[#This Row],[Total_Amount]]-Combined[[#This Row],[Total_Cost]]</f>
        <v>-139.30590000000007</v>
      </c>
      <c r="AG394" s="43" t="str">
        <f>IF(Combined[[#This Row],[Age]]&lt;=25,"18-25",IF(Combined[[#This Row],[Age]]&lt;=35,"26-35",IF(Combined[[#This Row],[Age]]&lt;=45,"36-45",IF(Combined[[#This Row],[Age]]&lt;=55,"46-55","56-64"))))</f>
        <v>26-35</v>
      </c>
      <c r="AH394" s="43">
        <f>IF(Combined[[#This Row],[Total_Amount]]=0,0,Combined[[#This Row],[Profit]]/Combined[[#This Row],[Total_Amount]])</f>
        <v>-0.16653940630080485</v>
      </c>
    </row>
    <row r="395" spans="1:34">
      <c r="A395" s="43" t="s">
        <v>2219</v>
      </c>
      <c r="B395" s="46">
        <v>45561</v>
      </c>
      <c r="C395" s="43">
        <f t="shared" si="6"/>
        <v>2024</v>
      </c>
      <c r="D395" s="43" t="str">
        <f>TEXT(Combined[[#This Row],[Order_Date]],"MMM")</f>
        <v>Sep</v>
      </c>
      <c r="E395" s="43" t="s">
        <v>1455</v>
      </c>
      <c r="F395" s="43" t="s">
        <v>1634</v>
      </c>
      <c r="G395" s="43" t="s">
        <v>1782</v>
      </c>
      <c r="H395" s="43">
        <v>3</v>
      </c>
      <c r="I395" s="43">
        <v>112.26</v>
      </c>
      <c r="J395" s="45">
        <v>0.11</v>
      </c>
      <c r="K395" s="43" t="s">
        <v>1824</v>
      </c>
      <c r="L395" s="43">
        <v>299.73419999999999</v>
      </c>
      <c r="M395" s="43" t="str">
        <f>VLOOKUP(Combined[[#This Row],[Customer_ID]],Customer[],2,FALSE)</f>
        <v>Philip Mendoza</v>
      </c>
      <c r="N395" s="43">
        <f>VLOOKUP(Combined[[#This Row],[Customer_ID]],Customer[],3,FALSE)</f>
        <v>42</v>
      </c>
      <c r="O395" s="43" t="str">
        <f>VLOOKUP(Combined[[#This Row],[Customer_ID]],Customer[],4,FALSE)</f>
        <v>Male</v>
      </c>
      <c r="P395" s="43" t="str">
        <f>VLOOKUP(Combined[[#This Row],[Customer_ID]],Customer[],5,FALSE)</f>
        <v>Tylermouth</v>
      </c>
      <c r="Q395" s="43" t="str">
        <f>VLOOKUP(Combined[[#This Row],[Customer_ID]],Customer[],6,FALSE)</f>
        <v>Massachusetts</v>
      </c>
      <c r="R395" s="43" t="str">
        <f>VLOOKUP(Combined[[#This Row],[Customer_ID]],Customer[],8,FALSE)</f>
        <v>Silver</v>
      </c>
      <c r="S395" s="43" t="str">
        <f>VLOOKUP(Combined[[#This Row],[Product_ID]],Product[],2,FALSE)</f>
        <v>USB External Hard Drive</v>
      </c>
      <c r="T395" s="43" t="str">
        <f>VLOOKUP(Combined[[#This Row],[Product_ID]],Product[],3,FALSE)</f>
        <v>Electronics</v>
      </c>
      <c r="U395" s="43" t="str">
        <f>VLOOKUP(Combined[[#This Row],[Product_ID]],Product[],4,FALSE)</f>
        <v>Computer</v>
      </c>
      <c r="V395" s="43" t="str">
        <f>VLOOKUP(Combined[[#This Row],[Product_ID]],Product[],5,FALSE)</f>
        <v>Robinson Inc</v>
      </c>
      <c r="W395" s="43">
        <f>VLOOKUP(Combined[[#This Row],[Product_ID]],Product[],6,FALSE)</f>
        <v>253.33</v>
      </c>
      <c r="X395" s="43">
        <f>VLOOKUP(Combined[[#This Row],[Product_ID]],Product[],7,FALSE)</f>
        <v>266</v>
      </c>
      <c r="Y395" s="43" t="str">
        <f>_xlfn.XLOOKUP(Combined[[#This Row],[Store_ID]],Store[Store_ID],Store[Store_Name])</f>
        <v>Bean, Jones and Park</v>
      </c>
      <c r="Z395" s="43" t="str">
        <f>_xlfn.XLOOKUP(Combined[[#This Row],[Store_ID]],Store[Store_ID],Store[Region])</f>
        <v>West</v>
      </c>
      <c r="AA395" s="43" t="str">
        <f>_xlfn.XLOOKUP(Combined[[#This Row],[Store_ID]],Store[Store_ID],Store[City])</f>
        <v>Thompsonborough</v>
      </c>
      <c r="AB395" s="43" t="str">
        <f>_xlfn.XLOOKUP(Combined[[#This Row],[Store_ID]],Store[Store_ID],Store[Store_Type])</f>
        <v>Online</v>
      </c>
      <c r="AC395" s="43">
        <f>Combined[[#This Row],[Quantity]]*Combined[[#This Row],[Unit_Price]]</f>
        <v>336.78000000000003</v>
      </c>
      <c r="AD395" s="43">
        <f>Combined[[#This Row],[Gross_Sales]]*Combined[[#This Row],[Discount]]</f>
        <v>37.045800000000007</v>
      </c>
      <c r="AE395" s="43">
        <f>Combined[[#This Row],[Quantity]]*Combined[[#This Row],[cost]]</f>
        <v>759.99</v>
      </c>
      <c r="AF395" s="43">
        <f>Combined[[#This Row],[Total_Amount]]-Combined[[#This Row],[Total_Cost]]</f>
        <v>-460.25580000000002</v>
      </c>
      <c r="AG395" s="43" t="str">
        <f>IF(Combined[[#This Row],[Age]]&lt;=25,"18-25",IF(Combined[[#This Row],[Age]]&lt;=35,"26-35",IF(Combined[[#This Row],[Age]]&lt;=45,"36-45",IF(Combined[[#This Row],[Age]]&lt;=55,"46-55","56-64"))))</f>
        <v>36-45</v>
      </c>
      <c r="AH395" s="43">
        <f>IF(Combined[[#This Row],[Total_Amount]]=0,0,Combined[[#This Row],[Profit]]/Combined[[#This Row],[Total_Amount]])</f>
        <v>-1.5355464941938559</v>
      </c>
    </row>
    <row r="396" spans="1:34">
      <c r="A396" s="43" t="s">
        <v>2220</v>
      </c>
      <c r="B396" s="46">
        <v>45378</v>
      </c>
      <c r="C396" s="43">
        <f t="shared" si="6"/>
        <v>2024</v>
      </c>
      <c r="D396" s="43" t="str">
        <f>TEXT(Combined[[#This Row],[Order_Date]],"MMM")</f>
        <v>Mar</v>
      </c>
      <c r="E396" s="43" t="s">
        <v>663</v>
      </c>
      <c r="F396" s="43" t="s">
        <v>1736</v>
      </c>
      <c r="G396" s="43" t="s">
        <v>1813</v>
      </c>
      <c r="H396" s="43">
        <v>2</v>
      </c>
      <c r="I396" s="43">
        <v>962.81</v>
      </c>
      <c r="J396" s="45">
        <v>0.06</v>
      </c>
      <c r="K396" s="43" t="s">
        <v>1829</v>
      </c>
      <c r="L396" s="43">
        <v>1810.0827999999999</v>
      </c>
      <c r="M396" s="43" t="str">
        <f>VLOOKUP(Combined[[#This Row],[Customer_ID]],Customer[],2,FALSE)</f>
        <v>Sarah Brady</v>
      </c>
      <c r="N396" s="43">
        <f>VLOOKUP(Combined[[#This Row],[Customer_ID]],Customer[],3,FALSE)</f>
        <v>47</v>
      </c>
      <c r="O396" s="43" t="str">
        <f>VLOOKUP(Combined[[#This Row],[Customer_ID]],Customer[],4,FALSE)</f>
        <v>Male</v>
      </c>
      <c r="P396" s="43" t="str">
        <f>VLOOKUP(Combined[[#This Row],[Customer_ID]],Customer[],5,FALSE)</f>
        <v>Johnsonland</v>
      </c>
      <c r="Q396" s="43" t="str">
        <f>VLOOKUP(Combined[[#This Row],[Customer_ID]],Customer[],6,FALSE)</f>
        <v>Iowa</v>
      </c>
      <c r="R396" s="43" t="str">
        <f>VLOOKUP(Combined[[#This Row],[Customer_ID]],Customer[],8,FALSE)</f>
        <v>Platinum</v>
      </c>
      <c r="S396" s="43" t="str">
        <f>VLOOKUP(Combined[[#This Row],[Product_ID]],Product[],2,FALSE)</f>
        <v>Vitamin E Body Lotion</v>
      </c>
      <c r="T396" s="43" t="str">
        <f>VLOOKUP(Combined[[#This Row],[Product_ID]],Product[],3,FALSE)</f>
        <v>Beauty</v>
      </c>
      <c r="U396" s="43" t="str">
        <f>VLOOKUP(Combined[[#This Row],[Product_ID]],Product[],4,FALSE)</f>
        <v>Skincare</v>
      </c>
      <c r="V396" s="43" t="str">
        <f>VLOOKUP(Combined[[#This Row],[Product_ID]],Product[],5,FALSE)</f>
        <v>Hoffman-Williams</v>
      </c>
      <c r="W396" s="43">
        <f>VLOOKUP(Combined[[#This Row],[Product_ID]],Product[],6,FALSE)</f>
        <v>358.47</v>
      </c>
      <c r="X396" s="43">
        <f>VLOOKUP(Combined[[#This Row],[Product_ID]],Product[],7,FALSE)</f>
        <v>213</v>
      </c>
      <c r="Y396" s="43" t="str">
        <f>_xlfn.XLOOKUP(Combined[[#This Row],[Store_ID]],Store[Store_ID],Store[Store_Name])</f>
        <v>Mann-Austin</v>
      </c>
      <c r="Z396" s="43" t="str">
        <f>_xlfn.XLOOKUP(Combined[[#This Row],[Store_ID]],Store[Store_ID],Store[Region])</f>
        <v>East</v>
      </c>
      <c r="AA396" s="43" t="str">
        <f>_xlfn.XLOOKUP(Combined[[#This Row],[Store_ID]],Store[Store_ID],Store[City])</f>
        <v>Vasquezborough</v>
      </c>
      <c r="AB396" s="43" t="str">
        <f>_xlfn.XLOOKUP(Combined[[#This Row],[Store_ID]],Store[Store_ID],Store[Store_Type])</f>
        <v>Online</v>
      </c>
      <c r="AC396" s="43">
        <f>Combined[[#This Row],[Quantity]]*Combined[[#This Row],[Unit_Price]]</f>
        <v>1925.62</v>
      </c>
      <c r="AD396" s="43">
        <f>Combined[[#This Row],[Gross_Sales]]*Combined[[#This Row],[Discount]]</f>
        <v>115.53719999999998</v>
      </c>
      <c r="AE396" s="43">
        <f>Combined[[#This Row],[Quantity]]*Combined[[#This Row],[cost]]</f>
        <v>716.94</v>
      </c>
      <c r="AF396" s="43">
        <f>Combined[[#This Row],[Total_Amount]]-Combined[[#This Row],[Total_Cost]]</f>
        <v>1093.1427999999999</v>
      </c>
      <c r="AG396" s="43" t="str">
        <f>IF(Combined[[#This Row],[Age]]&lt;=25,"18-25",IF(Combined[[#This Row],[Age]]&lt;=35,"26-35",IF(Combined[[#This Row],[Age]]&lt;=45,"36-45",IF(Combined[[#This Row],[Age]]&lt;=55,"46-55","56-64"))))</f>
        <v>46-55</v>
      </c>
      <c r="AH396" s="43">
        <f>IF(Combined[[#This Row],[Total_Amount]]=0,0,Combined[[#This Row],[Profit]]/Combined[[#This Row],[Total_Amount]])</f>
        <v>0.60391867156574264</v>
      </c>
    </row>
    <row r="397" spans="1:34">
      <c r="A397" s="43" t="s">
        <v>2221</v>
      </c>
      <c r="B397" s="46">
        <v>45308</v>
      </c>
      <c r="C397" s="43">
        <f t="shared" si="6"/>
        <v>2024</v>
      </c>
      <c r="D397" s="43" t="str">
        <f>TEXT(Combined[[#This Row],[Order_Date]],"MMM")</f>
        <v>Jan</v>
      </c>
      <c r="E397" s="43" t="s">
        <v>693</v>
      </c>
      <c r="F397" s="43" t="s">
        <v>1590</v>
      </c>
      <c r="G397" s="43" t="s">
        <v>1752</v>
      </c>
      <c r="H397" s="43">
        <v>4</v>
      </c>
      <c r="I397" s="43">
        <v>276.23</v>
      </c>
      <c r="J397" s="45">
        <v>0.12</v>
      </c>
      <c r="K397" s="43" t="s">
        <v>1824</v>
      </c>
      <c r="L397" s="43">
        <v>972.32960000000003</v>
      </c>
      <c r="M397" s="43" t="str">
        <f>VLOOKUP(Combined[[#This Row],[Customer_ID]],Customer[],2,FALSE)</f>
        <v>Stuart Johnson</v>
      </c>
      <c r="N397" s="43">
        <f>VLOOKUP(Combined[[#This Row],[Customer_ID]],Customer[],3,FALSE)</f>
        <v>42</v>
      </c>
      <c r="O397" s="43" t="str">
        <f>VLOOKUP(Combined[[#This Row],[Customer_ID]],Customer[],4,FALSE)</f>
        <v>Female</v>
      </c>
      <c r="P397" s="43" t="str">
        <f>VLOOKUP(Combined[[#This Row],[Customer_ID]],Customer[],5,FALSE)</f>
        <v>West Markport</v>
      </c>
      <c r="Q397" s="43" t="str">
        <f>VLOOKUP(Combined[[#This Row],[Customer_ID]],Customer[],6,FALSE)</f>
        <v>North Dakota</v>
      </c>
      <c r="R397" s="43" t="str">
        <f>VLOOKUP(Combined[[#This Row],[Customer_ID]],Customer[],8,FALSE)</f>
        <v>Platinum</v>
      </c>
      <c r="S397" s="43" t="str">
        <f>VLOOKUP(Combined[[#This Row],[Product_ID]],Product[],2,FALSE)</f>
        <v>Multi-Purpose Storage Box</v>
      </c>
      <c r="T397" s="43" t="str">
        <f>VLOOKUP(Combined[[#This Row],[Product_ID]],Product[],3,FALSE)</f>
        <v>Home</v>
      </c>
      <c r="U397" s="43" t="str">
        <f>VLOOKUP(Combined[[#This Row],[Product_ID]],Product[],4,FALSE)</f>
        <v>Storage</v>
      </c>
      <c r="V397" s="43" t="str">
        <f>VLOOKUP(Combined[[#This Row],[Product_ID]],Product[],5,FALSE)</f>
        <v>Gardner-Montes</v>
      </c>
      <c r="W397" s="43">
        <f>VLOOKUP(Combined[[#This Row],[Product_ID]],Product[],6,FALSE)</f>
        <v>123.46</v>
      </c>
      <c r="X397" s="43">
        <f>VLOOKUP(Combined[[#This Row],[Product_ID]],Product[],7,FALSE)</f>
        <v>76</v>
      </c>
      <c r="Y397" s="43" t="str">
        <f>_xlfn.XLOOKUP(Combined[[#This Row],[Store_ID]],Store[Store_ID],Store[Store_Name])</f>
        <v>Rivera-Warner</v>
      </c>
      <c r="Z397" s="43" t="str">
        <f>_xlfn.XLOOKUP(Combined[[#This Row],[Store_ID]],Store[Store_ID],Store[Region])</f>
        <v>East</v>
      </c>
      <c r="AA397" s="43" t="str">
        <f>_xlfn.XLOOKUP(Combined[[#This Row],[Store_ID]],Store[Store_ID],Store[City])</f>
        <v>Washingtonfurt</v>
      </c>
      <c r="AB397" s="43" t="str">
        <f>_xlfn.XLOOKUP(Combined[[#This Row],[Store_ID]],Store[Store_ID],Store[Store_Type])</f>
        <v>Flagship</v>
      </c>
      <c r="AC397" s="43">
        <f>Combined[[#This Row],[Quantity]]*Combined[[#This Row],[Unit_Price]]</f>
        <v>1104.92</v>
      </c>
      <c r="AD397" s="43">
        <f>Combined[[#This Row],[Gross_Sales]]*Combined[[#This Row],[Discount]]</f>
        <v>132.59040000000002</v>
      </c>
      <c r="AE397" s="43">
        <f>Combined[[#This Row],[Quantity]]*Combined[[#This Row],[cost]]</f>
        <v>493.84</v>
      </c>
      <c r="AF397" s="43">
        <f>Combined[[#This Row],[Total_Amount]]-Combined[[#This Row],[Total_Cost]]</f>
        <v>478.48960000000005</v>
      </c>
      <c r="AG397" s="43" t="str">
        <f>IF(Combined[[#This Row],[Age]]&lt;=25,"18-25",IF(Combined[[#This Row],[Age]]&lt;=35,"26-35",IF(Combined[[#This Row],[Age]]&lt;=45,"36-45",IF(Combined[[#This Row],[Age]]&lt;=55,"46-55","56-64"))))</f>
        <v>36-45</v>
      </c>
      <c r="AH397" s="43">
        <f>IF(Combined[[#This Row],[Total_Amount]]=0,0,Combined[[#This Row],[Profit]]/Combined[[#This Row],[Total_Amount]])</f>
        <v>0.49210638038788496</v>
      </c>
    </row>
    <row r="398" spans="1:34">
      <c r="A398" s="43" t="s">
        <v>2222</v>
      </c>
      <c r="B398" s="46">
        <v>45407</v>
      </c>
      <c r="C398" s="43">
        <f t="shared" si="6"/>
        <v>2024</v>
      </c>
      <c r="D398" s="43" t="str">
        <f>TEXT(Combined[[#This Row],[Order_Date]],"MMM")</f>
        <v>Apr</v>
      </c>
      <c r="E398" s="43" t="s">
        <v>71</v>
      </c>
      <c r="F398" s="43" t="s">
        <v>1584</v>
      </c>
      <c r="G398" s="43" t="s">
        <v>1799</v>
      </c>
      <c r="H398" s="43">
        <v>3</v>
      </c>
      <c r="I398" s="43">
        <v>991.37</v>
      </c>
      <c r="J398" s="45">
        <v>0.1</v>
      </c>
      <c r="K398" s="43" t="s">
        <v>1826</v>
      </c>
      <c r="L398" s="43">
        <v>2676.6990000000001</v>
      </c>
      <c r="M398" s="43" t="str">
        <f>VLOOKUP(Combined[[#This Row],[Customer_ID]],Customer[],2,FALSE)</f>
        <v>Laura Alvarez</v>
      </c>
      <c r="N398" s="43">
        <f>VLOOKUP(Combined[[#This Row],[Customer_ID]],Customer[],3,FALSE)</f>
        <v>49</v>
      </c>
      <c r="O398" s="43" t="str">
        <f>VLOOKUP(Combined[[#This Row],[Customer_ID]],Customer[],4,FALSE)</f>
        <v>Female</v>
      </c>
      <c r="P398" s="43" t="str">
        <f>VLOOKUP(Combined[[#This Row],[Customer_ID]],Customer[],5,FALSE)</f>
        <v>Lawsonhaven</v>
      </c>
      <c r="Q398" s="43" t="str">
        <f>VLOOKUP(Combined[[#This Row],[Customer_ID]],Customer[],6,FALSE)</f>
        <v>Washington</v>
      </c>
      <c r="R398" s="43" t="str">
        <f>VLOOKUP(Combined[[#This Row],[Customer_ID]],Customer[],8,FALSE)</f>
        <v>Platinum</v>
      </c>
      <c r="S398" s="43" t="str">
        <f>VLOOKUP(Combined[[#This Row],[Product_ID]],Product[],2,FALSE)</f>
        <v>Women's Denim Jeans</v>
      </c>
      <c r="T398" s="43" t="str">
        <f>VLOOKUP(Combined[[#This Row],[Product_ID]],Product[],3,FALSE)</f>
        <v>Clothing</v>
      </c>
      <c r="U398" s="43" t="str">
        <f>VLOOKUP(Combined[[#This Row],[Product_ID]],Product[],4,FALSE)</f>
        <v>Bottoms</v>
      </c>
      <c r="V398" s="43" t="str">
        <f>VLOOKUP(Combined[[#This Row],[Product_ID]],Product[],5,FALSE)</f>
        <v>Guerra-Hendrix</v>
      </c>
      <c r="W398" s="43">
        <f>VLOOKUP(Combined[[#This Row],[Product_ID]],Product[],6,FALSE)</f>
        <v>303.75</v>
      </c>
      <c r="X398" s="43">
        <f>VLOOKUP(Combined[[#This Row],[Product_ID]],Product[],7,FALSE)</f>
        <v>343</v>
      </c>
      <c r="Y398" s="43" t="str">
        <f>_xlfn.XLOOKUP(Combined[[#This Row],[Store_ID]],Store[Store_ID],Store[Store_Name])</f>
        <v>Mcdonald Inc</v>
      </c>
      <c r="Z398" s="43" t="str">
        <f>_xlfn.XLOOKUP(Combined[[#This Row],[Store_ID]],Store[Store_ID],Store[Region])</f>
        <v>South</v>
      </c>
      <c r="AA398" s="43" t="str">
        <f>_xlfn.XLOOKUP(Combined[[#This Row],[Store_ID]],Store[Store_ID],Store[City])</f>
        <v>Christopherland</v>
      </c>
      <c r="AB398" s="43" t="str">
        <f>_xlfn.XLOOKUP(Combined[[#This Row],[Store_ID]],Store[Store_ID],Store[Store_Type])</f>
        <v>Outlet</v>
      </c>
      <c r="AC398" s="43">
        <f>Combined[[#This Row],[Quantity]]*Combined[[#This Row],[Unit_Price]]</f>
        <v>2974.11</v>
      </c>
      <c r="AD398" s="43">
        <f>Combined[[#This Row],[Gross_Sales]]*Combined[[#This Row],[Discount]]</f>
        <v>297.411</v>
      </c>
      <c r="AE398" s="43">
        <f>Combined[[#This Row],[Quantity]]*Combined[[#This Row],[cost]]</f>
        <v>911.25</v>
      </c>
      <c r="AF398" s="43">
        <f>Combined[[#This Row],[Total_Amount]]-Combined[[#This Row],[Total_Cost]]</f>
        <v>1765.4490000000001</v>
      </c>
      <c r="AG398" s="43" t="str">
        <f>IF(Combined[[#This Row],[Age]]&lt;=25,"18-25",IF(Combined[[#This Row],[Age]]&lt;=35,"26-35",IF(Combined[[#This Row],[Age]]&lt;=45,"36-45",IF(Combined[[#This Row],[Age]]&lt;=55,"46-55","56-64"))))</f>
        <v>46-55</v>
      </c>
      <c r="AH398" s="43">
        <f>IF(Combined[[#This Row],[Total_Amount]]=0,0,Combined[[#This Row],[Profit]]/Combined[[#This Row],[Total_Amount]])</f>
        <v>0.65956202023462485</v>
      </c>
    </row>
    <row r="399" spans="1:34">
      <c r="A399" s="43" t="s">
        <v>2223</v>
      </c>
      <c r="B399" s="46">
        <v>45929</v>
      </c>
      <c r="C399" s="43">
        <f t="shared" si="6"/>
        <v>2025</v>
      </c>
      <c r="D399" s="43" t="str">
        <f>TEXT(Combined[[#This Row],[Order_Date]],"MMM")</f>
        <v>Sep</v>
      </c>
      <c r="E399" s="43" t="s">
        <v>559</v>
      </c>
      <c r="F399" s="43" t="s">
        <v>1590</v>
      </c>
      <c r="G399" s="43" t="s">
        <v>1797</v>
      </c>
      <c r="H399" s="43">
        <v>3</v>
      </c>
      <c r="I399" s="43">
        <v>977.47</v>
      </c>
      <c r="J399" s="45">
        <v>0.05</v>
      </c>
      <c r="K399" s="43" t="s">
        <v>1824</v>
      </c>
      <c r="L399" s="43">
        <v>2785.7894999999999</v>
      </c>
      <c r="M399" s="43" t="str">
        <f>VLOOKUP(Combined[[#This Row],[Customer_ID]],Customer[],2,FALSE)</f>
        <v>Daniel Contreras</v>
      </c>
      <c r="N399" s="43">
        <f>VLOOKUP(Combined[[#This Row],[Customer_ID]],Customer[],3,FALSE)</f>
        <v>36</v>
      </c>
      <c r="O399" s="43" t="str">
        <f>VLOOKUP(Combined[[#This Row],[Customer_ID]],Customer[],4,FALSE)</f>
        <v>Female</v>
      </c>
      <c r="P399" s="43" t="str">
        <f>VLOOKUP(Combined[[#This Row],[Customer_ID]],Customer[],5,FALSE)</f>
        <v>Robertview</v>
      </c>
      <c r="Q399" s="43" t="str">
        <f>VLOOKUP(Combined[[#This Row],[Customer_ID]],Customer[],6,FALSE)</f>
        <v>Florida</v>
      </c>
      <c r="R399" s="43" t="str">
        <f>VLOOKUP(Combined[[#This Row],[Customer_ID]],Customer[],8,FALSE)</f>
        <v>Platinum</v>
      </c>
      <c r="S399" s="43" t="str">
        <f>VLOOKUP(Combined[[#This Row],[Product_ID]],Product[],2,FALSE)</f>
        <v>Multi-Purpose Storage Box</v>
      </c>
      <c r="T399" s="43" t="str">
        <f>VLOOKUP(Combined[[#This Row],[Product_ID]],Product[],3,FALSE)</f>
        <v>Home</v>
      </c>
      <c r="U399" s="43" t="str">
        <f>VLOOKUP(Combined[[#This Row],[Product_ID]],Product[],4,FALSE)</f>
        <v>Storage</v>
      </c>
      <c r="V399" s="43" t="str">
        <f>VLOOKUP(Combined[[#This Row],[Product_ID]],Product[],5,FALSE)</f>
        <v>Gardner-Montes</v>
      </c>
      <c r="W399" s="43">
        <f>VLOOKUP(Combined[[#This Row],[Product_ID]],Product[],6,FALSE)</f>
        <v>123.46</v>
      </c>
      <c r="X399" s="43">
        <f>VLOOKUP(Combined[[#This Row],[Product_ID]],Product[],7,FALSE)</f>
        <v>76</v>
      </c>
      <c r="Y399" s="43" t="str">
        <f>_xlfn.XLOOKUP(Combined[[#This Row],[Store_ID]],Store[Store_ID],Store[Store_Name])</f>
        <v>Gardner, Humphrey and Contreras</v>
      </c>
      <c r="Z399" s="43" t="str">
        <f>_xlfn.XLOOKUP(Combined[[#This Row],[Store_ID]],Store[Store_ID],Store[Region])</f>
        <v>East</v>
      </c>
      <c r="AA399" s="43" t="str">
        <f>_xlfn.XLOOKUP(Combined[[#This Row],[Store_ID]],Store[Store_ID],Store[City])</f>
        <v>Johnsonville</v>
      </c>
      <c r="AB399" s="43" t="str">
        <f>_xlfn.XLOOKUP(Combined[[#This Row],[Store_ID]],Store[Store_ID],Store[Store_Type])</f>
        <v>Flagship</v>
      </c>
      <c r="AC399" s="43">
        <f>Combined[[#This Row],[Quantity]]*Combined[[#This Row],[Unit_Price]]</f>
        <v>2932.41</v>
      </c>
      <c r="AD399" s="43">
        <f>Combined[[#This Row],[Gross_Sales]]*Combined[[#This Row],[Discount]]</f>
        <v>146.62049999999999</v>
      </c>
      <c r="AE399" s="43">
        <f>Combined[[#This Row],[Quantity]]*Combined[[#This Row],[cost]]</f>
        <v>370.38</v>
      </c>
      <c r="AF399" s="43">
        <f>Combined[[#This Row],[Total_Amount]]-Combined[[#This Row],[Total_Cost]]</f>
        <v>2415.4094999999998</v>
      </c>
      <c r="AG399" s="43" t="str">
        <f>IF(Combined[[#This Row],[Age]]&lt;=25,"18-25",IF(Combined[[#This Row],[Age]]&lt;=35,"26-35",IF(Combined[[#This Row],[Age]]&lt;=45,"36-45",IF(Combined[[#This Row],[Age]]&lt;=55,"46-55","56-64"))))</f>
        <v>36-45</v>
      </c>
      <c r="AH399" s="43">
        <f>IF(Combined[[#This Row],[Total_Amount]]=0,0,Combined[[#This Row],[Profit]]/Combined[[#This Row],[Total_Amount]])</f>
        <v>0.86704666666307695</v>
      </c>
    </row>
    <row r="400" spans="1:34">
      <c r="A400" s="43" t="s">
        <v>2224</v>
      </c>
      <c r="B400" s="46">
        <v>45844</v>
      </c>
      <c r="C400" s="43">
        <f t="shared" si="6"/>
        <v>2025</v>
      </c>
      <c r="D400" s="43" t="str">
        <f>TEXT(Combined[[#This Row],[Order_Date]],"MMM")</f>
        <v>Jul</v>
      </c>
      <c r="E400" s="43" t="s">
        <v>672</v>
      </c>
      <c r="F400" s="43" t="s">
        <v>1736</v>
      </c>
      <c r="G400" s="43" t="s">
        <v>1794</v>
      </c>
      <c r="H400" s="43">
        <v>2</v>
      </c>
      <c r="I400" s="43">
        <v>308.7</v>
      </c>
      <c r="J400" s="45">
        <v>0.2</v>
      </c>
      <c r="K400" s="43" t="s">
        <v>1826</v>
      </c>
      <c r="L400" s="43">
        <v>493.92</v>
      </c>
      <c r="M400" s="43" t="str">
        <f>VLOOKUP(Combined[[#This Row],[Customer_ID]],Customer[],2,FALSE)</f>
        <v>Ronald Jones</v>
      </c>
      <c r="N400" s="43">
        <f>VLOOKUP(Combined[[#This Row],[Customer_ID]],Customer[],3,FALSE)</f>
        <v>26</v>
      </c>
      <c r="O400" s="43" t="str">
        <f>VLOOKUP(Combined[[#This Row],[Customer_ID]],Customer[],4,FALSE)</f>
        <v>Female</v>
      </c>
      <c r="P400" s="43" t="str">
        <f>VLOOKUP(Combined[[#This Row],[Customer_ID]],Customer[],5,FALSE)</f>
        <v>Brownshire</v>
      </c>
      <c r="Q400" s="43" t="str">
        <f>VLOOKUP(Combined[[#This Row],[Customer_ID]],Customer[],6,FALSE)</f>
        <v>Tennessee</v>
      </c>
      <c r="R400" s="43" t="str">
        <f>VLOOKUP(Combined[[#This Row],[Customer_ID]],Customer[],8,FALSE)</f>
        <v>Silver</v>
      </c>
      <c r="S400" s="43" t="str">
        <f>VLOOKUP(Combined[[#This Row],[Product_ID]],Product[],2,FALSE)</f>
        <v>Vitamin E Body Lotion</v>
      </c>
      <c r="T400" s="43" t="str">
        <f>VLOOKUP(Combined[[#This Row],[Product_ID]],Product[],3,FALSE)</f>
        <v>Beauty</v>
      </c>
      <c r="U400" s="43" t="str">
        <f>VLOOKUP(Combined[[#This Row],[Product_ID]],Product[],4,FALSE)</f>
        <v>Skincare</v>
      </c>
      <c r="V400" s="43" t="str">
        <f>VLOOKUP(Combined[[#This Row],[Product_ID]],Product[],5,FALSE)</f>
        <v>Hoffman-Williams</v>
      </c>
      <c r="W400" s="43">
        <f>VLOOKUP(Combined[[#This Row],[Product_ID]],Product[],6,FALSE)</f>
        <v>358.47</v>
      </c>
      <c r="X400" s="43">
        <f>VLOOKUP(Combined[[#This Row],[Product_ID]],Product[],7,FALSE)</f>
        <v>213</v>
      </c>
      <c r="Y400" s="43" t="str">
        <f>_xlfn.XLOOKUP(Combined[[#This Row],[Store_ID]],Store[Store_ID],Store[Store_Name])</f>
        <v>Thomas, Bridges and Harris</v>
      </c>
      <c r="Z400" s="43" t="str">
        <f>_xlfn.XLOOKUP(Combined[[#This Row],[Store_ID]],Store[Store_ID],Store[Region])</f>
        <v>North</v>
      </c>
      <c r="AA400" s="43" t="str">
        <f>_xlfn.XLOOKUP(Combined[[#This Row],[Store_ID]],Store[Store_ID],Store[City])</f>
        <v>Sabrinatown</v>
      </c>
      <c r="AB400" s="43" t="str">
        <f>_xlfn.XLOOKUP(Combined[[#This Row],[Store_ID]],Store[Store_ID],Store[Store_Type])</f>
        <v>Online</v>
      </c>
      <c r="AC400" s="43">
        <f>Combined[[#This Row],[Quantity]]*Combined[[#This Row],[Unit_Price]]</f>
        <v>617.4</v>
      </c>
      <c r="AD400" s="43">
        <f>Combined[[#This Row],[Gross_Sales]]*Combined[[#This Row],[Discount]]</f>
        <v>123.48</v>
      </c>
      <c r="AE400" s="43">
        <f>Combined[[#This Row],[Quantity]]*Combined[[#This Row],[cost]]</f>
        <v>716.94</v>
      </c>
      <c r="AF400" s="43">
        <f>Combined[[#This Row],[Total_Amount]]-Combined[[#This Row],[Total_Cost]]</f>
        <v>-223.02000000000004</v>
      </c>
      <c r="AG400" s="43" t="str">
        <f>IF(Combined[[#This Row],[Age]]&lt;=25,"18-25",IF(Combined[[#This Row],[Age]]&lt;=35,"26-35",IF(Combined[[#This Row],[Age]]&lt;=45,"36-45",IF(Combined[[#This Row],[Age]]&lt;=55,"46-55","56-64"))))</f>
        <v>26-35</v>
      </c>
      <c r="AH400" s="43">
        <f>IF(Combined[[#This Row],[Total_Amount]]=0,0,Combined[[#This Row],[Profit]]/Combined[[#This Row],[Total_Amount]])</f>
        <v>-0.45153061224489804</v>
      </c>
    </row>
    <row r="401" spans="1:34">
      <c r="A401" s="43" t="s">
        <v>2225</v>
      </c>
      <c r="B401" s="46">
        <v>45579</v>
      </c>
      <c r="C401" s="43">
        <f t="shared" si="6"/>
        <v>2024</v>
      </c>
      <c r="D401" s="43" t="str">
        <f>TEXT(Combined[[#This Row],[Order_Date]],"MMM")</f>
        <v>Oct</v>
      </c>
      <c r="E401" s="43" t="s">
        <v>147</v>
      </c>
      <c r="F401" s="43" t="s">
        <v>1557</v>
      </c>
      <c r="G401" s="43" t="s">
        <v>1804</v>
      </c>
      <c r="H401" s="43">
        <v>2</v>
      </c>
      <c r="I401" s="43">
        <v>733.87</v>
      </c>
      <c r="J401" s="45">
        <v>0.1</v>
      </c>
      <c r="K401" s="43" t="s">
        <v>1826</v>
      </c>
      <c r="L401" s="43">
        <v>1320.9659999999999</v>
      </c>
      <c r="M401" s="43" t="str">
        <f>VLOOKUP(Combined[[#This Row],[Customer_ID]],Customer[],2,FALSE)</f>
        <v>Christopher Carter</v>
      </c>
      <c r="N401" s="43">
        <f>VLOOKUP(Combined[[#This Row],[Customer_ID]],Customer[],3,FALSE)</f>
        <v>27</v>
      </c>
      <c r="O401" s="43" t="str">
        <f>VLOOKUP(Combined[[#This Row],[Customer_ID]],Customer[],4,FALSE)</f>
        <v>Female</v>
      </c>
      <c r="P401" s="43" t="str">
        <f>VLOOKUP(Combined[[#This Row],[Customer_ID]],Customer[],5,FALSE)</f>
        <v>Brendastad</v>
      </c>
      <c r="Q401" s="43" t="str">
        <f>VLOOKUP(Combined[[#This Row],[Customer_ID]],Customer[],6,FALSE)</f>
        <v>South Dakota</v>
      </c>
      <c r="R401" s="43" t="str">
        <f>VLOOKUP(Combined[[#This Row],[Customer_ID]],Customer[],8,FALSE)</f>
        <v>Platinum</v>
      </c>
      <c r="S401" s="43" t="str">
        <f>VLOOKUP(Combined[[#This Row],[Product_ID]],Product[],2,FALSE)</f>
        <v>Herbal Face Moisturizer</v>
      </c>
      <c r="T401" s="43" t="str">
        <f>VLOOKUP(Combined[[#This Row],[Product_ID]],Product[],3,FALSE)</f>
        <v>Beauty</v>
      </c>
      <c r="U401" s="43" t="str">
        <f>VLOOKUP(Combined[[#This Row],[Product_ID]],Product[],4,FALSE)</f>
        <v>Skincare</v>
      </c>
      <c r="V401" s="43" t="str">
        <f>VLOOKUP(Combined[[#This Row],[Product_ID]],Product[],5,FALSE)</f>
        <v>Davidson PLC</v>
      </c>
      <c r="W401" s="43">
        <f>VLOOKUP(Combined[[#This Row],[Product_ID]],Product[],6,FALSE)</f>
        <v>312.8</v>
      </c>
      <c r="X401" s="43">
        <f>VLOOKUP(Combined[[#This Row],[Product_ID]],Product[],7,FALSE)</f>
        <v>350</v>
      </c>
      <c r="Y401" s="43" t="str">
        <f>_xlfn.XLOOKUP(Combined[[#This Row],[Store_ID]],Store[Store_ID],Store[Store_Name])</f>
        <v>Frederick-Wright</v>
      </c>
      <c r="Z401" s="43" t="str">
        <f>_xlfn.XLOOKUP(Combined[[#This Row],[Store_ID]],Store[Store_ID],Store[Region])</f>
        <v>West</v>
      </c>
      <c r="AA401" s="43" t="str">
        <f>_xlfn.XLOOKUP(Combined[[#This Row],[Store_ID]],Store[Store_ID],Store[City])</f>
        <v>New Jimmymouth</v>
      </c>
      <c r="AB401" s="43" t="str">
        <f>_xlfn.XLOOKUP(Combined[[#This Row],[Store_ID]],Store[Store_ID],Store[Store_Type])</f>
        <v>Flagship</v>
      </c>
      <c r="AC401" s="43">
        <f>Combined[[#This Row],[Quantity]]*Combined[[#This Row],[Unit_Price]]</f>
        <v>1467.74</v>
      </c>
      <c r="AD401" s="43">
        <f>Combined[[#This Row],[Gross_Sales]]*Combined[[#This Row],[Discount]]</f>
        <v>146.774</v>
      </c>
      <c r="AE401" s="43">
        <f>Combined[[#This Row],[Quantity]]*Combined[[#This Row],[cost]]</f>
        <v>625.6</v>
      </c>
      <c r="AF401" s="43">
        <f>Combined[[#This Row],[Total_Amount]]-Combined[[#This Row],[Total_Cost]]</f>
        <v>695.36599999999987</v>
      </c>
      <c r="AG401" s="43" t="str">
        <f>IF(Combined[[#This Row],[Age]]&lt;=25,"18-25",IF(Combined[[#This Row],[Age]]&lt;=35,"26-35",IF(Combined[[#This Row],[Age]]&lt;=45,"36-45",IF(Combined[[#This Row],[Age]]&lt;=55,"46-55","56-64"))))</f>
        <v>26-35</v>
      </c>
      <c r="AH401" s="43">
        <f>IF(Combined[[#This Row],[Total_Amount]]=0,0,Combined[[#This Row],[Profit]]/Combined[[#This Row],[Total_Amount]])</f>
        <v>0.52640718988982305</v>
      </c>
    </row>
    <row r="402" spans="1:34">
      <c r="A402" s="43" t="s">
        <v>2226</v>
      </c>
      <c r="B402" s="46">
        <v>45227</v>
      </c>
      <c r="C402" s="43">
        <f t="shared" si="6"/>
        <v>2023</v>
      </c>
      <c r="D402" s="43" t="str">
        <f>TEXT(Combined[[#This Row],[Order_Date]],"MMM")</f>
        <v>Oct</v>
      </c>
      <c r="E402" s="43" t="s">
        <v>341</v>
      </c>
      <c r="F402" s="43" t="s">
        <v>1586</v>
      </c>
      <c r="G402" s="43" t="s">
        <v>1804</v>
      </c>
      <c r="H402" s="43">
        <v>2</v>
      </c>
      <c r="I402" s="43">
        <v>22.47</v>
      </c>
      <c r="J402" s="45">
        <v>0.22</v>
      </c>
      <c r="K402" s="43" t="s">
        <v>1826</v>
      </c>
      <c r="L402" s="43">
        <v>35.053199999999997</v>
      </c>
      <c r="M402" s="43" t="str">
        <f>VLOOKUP(Combined[[#This Row],[Customer_ID]],Customer[],2,FALSE)</f>
        <v>Amy Fowler</v>
      </c>
      <c r="N402" s="43">
        <f>VLOOKUP(Combined[[#This Row],[Customer_ID]],Customer[],3,FALSE)</f>
        <v>62</v>
      </c>
      <c r="O402" s="43" t="str">
        <f>VLOOKUP(Combined[[#This Row],[Customer_ID]],Customer[],4,FALSE)</f>
        <v>Female</v>
      </c>
      <c r="P402" s="43" t="str">
        <f>VLOOKUP(Combined[[#This Row],[Customer_ID]],Customer[],5,FALSE)</f>
        <v>West Bobbyshire</v>
      </c>
      <c r="Q402" s="43" t="str">
        <f>VLOOKUP(Combined[[#This Row],[Customer_ID]],Customer[],6,FALSE)</f>
        <v>New York</v>
      </c>
      <c r="R402" s="43" t="str">
        <f>VLOOKUP(Combined[[#This Row],[Customer_ID]],Customer[],8,FALSE)</f>
        <v>Platinum</v>
      </c>
      <c r="S402" s="43" t="str">
        <f>VLOOKUP(Combined[[#This Row],[Product_ID]],Product[],2,FALSE)</f>
        <v>Knee Support Brace</v>
      </c>
      <c r="T402" s="43" t="str">
        <f>VLOOKUP(Combined[[#This Row],[Product_ID]],Product[],3,FALSE)</f>
        <v>Sports</v>
      </c>
      <c r="U402" s="43" t="str">
        <f>VLOOKUP(Combined[[#This Row],[Product_ID]],Product[],4,FALSE)</f>
        <v>Equipment</v>
      </c>
      <c r="V402" s="43" t="str">
        <f>VLOOKUP(Combined[[#This Row],[Product_ID]],Product[],5,FALSE)</f>
        <v>May-Reese</v>
      </c>
      <c r="W402" s="43">
        <f>VLOOKUP(Combined[[#This Row],[Product_ID]],Product[],6,FALSE)</f>
        <v>21.34</v>
      </c>
      <c r="X402" s="43">
        <f>VLOOKUP(Combined[[#This Row],[Product_ID]],Product[],7,FALSE)</f>
        <v>65</v>
      </c>
      <c r="Y402" s="43" t="str">
        <f>_xlfn.XLOOKUP(Combined[[#This Row],[Store_ID]],Store[Store_ID],Store[Store_Name])</f>
        <v>Frederick-Wright</v>
      </c>
      <c r="Z402" s="43" t="str">
        <f>_xlfn.XLOOKUP(Combined[[#This Row],[Store_ID]],Store[Store_ID],Store[Region])</f>
        <v>West</v>
      </c>
      <c r="AA402" s="43" t="str">
        <f>_xlfn.XLOOKUP(Combined[[#This Row],[Store_ID]],Store[Store_ID],Store[City])</f>
        <v>New Jimmymouth</v>
      </c>
      <c r="AB402" s="43" t="str">
        <f>_xlfn.XLOOKUP(Combined[[#This Row],[Store_ID]],Store[Store_ID],Store[Store_Type])</f>
        <v>Flagship</v>
      </c>
      <c r="AC402" s="43">
        <f>Combined[[#This Row],[Quantity]]*Combined[[#This Row],[Unit_Price]]</f>
        <v>44.94</v>
      </c>
      <c r="AD402" s="43">
        <f>Combined[[#This Row],[Gross_Sales]]*Combined[[#This Row],[Discount]]</f>
        <v>9.8867999999999991</v>
      </c>
      <c r="AE402" s="43">
        <f>Combined[[#This Row],[Quantity]]*Combined[[#This Row],[cost]]</f>
        <v>42.68</v>
      </c>
      <c r="AF402" s="43">
        <f>Combined[[#This Row],[Total_Amount]]-Combined[[#This Row],[Total_Cost]]</f>
        <v>-7.6268000000000029</v>
      </c>
      <c r="AG402" s="43" t="str">
        <f>IF(Combined[[#This Row],[Age]]&lt;=25,"18-25",IF(Combined[[#This Row],[Age]]&lt;=35,"26-35",IF(Combined[[#This Row],[Age]]&lt;=45,"36-45",IF(Combined[[#This Row],[Age]]&lt;=55,"46-55","56-64"))))</f>
        <v>56-64</v>
      </c>
      <c r="AH402" s="43">
        <f>IF(Combined[[#This Row],[Total_Amount]]=0,0,Combined[[#This Row],[Profit]]/Combined[[#This Row],[Total_Amount]])</f>
        <v>-0.21757785309187189</v>
      </c>
    </row>
    <row r="403" spans="1:34">
      <c r="A403" s="43" t="s">
        <v>2227</v>
      </c>
      <c r="B403" s="46">
        <v>45380</v>
      </c>
      <c r="C403" s="43">
        <f t="shared" si="6"/>
        <v>2024</v>
      </c>
      <c r="D403" s="43" t="str">
        <f>TEXT(Combined[[#This Row],[Order_Date]],"MMM")</f>
        <v>Mar</v>
      </c>
      <c r="E403" s="43" t="s">
        <v>1092</v>
      </c>
      <c r="F403" s="43" t="s">
        <v>1662</v>
      </c>
      <c r="G403" s="43" t="s">
        <v>1797</v>
      </c>
      <c r="H403" s="43">
        <v>4</v>
      </c>
      <c r="I403" s="43">
        <v>651.36</v>
      </c>
      <c r="J403" s="45">
        <v>0.13</v>
      </c>
      <c r="K403" s="43" t="s">
        <v>1824</v>
      </c>
      <c r="L403" s="43">
        <v>2266.7328000000002</v>
      </c>
      <c r="M403" s="43" t="str">
        <f>VLOOKUP(Combined[[#This Row],[Customer_ID]],Customer[],2,FALSE)</f>
        <v>Sherry Cabrera</v>
      </c>
      <c r="N403" s="43">
        <f>VLOOKUP(Combined[[#This Row],[Customer_ID]],Customer[],3,FALSE)</f>
        <v>55</v>
      </c>
      <c r="O403" s="43" t="str">
        <f>VLOOKUP(Combined[[#This Row],[Customer_ID]],Customer[],4,FALSE)</f>
        <v>Male</v>
      </c>
      <c r="P403" s="43" t="str">
        <f>VLOOKUP(Combined[[#This Row],[Customer_ID]],Customer[],5,FALSE)</f>
        <v>Shannonview</v>
      </c>
      <c r="Q403" s="43" t="str">
        <f>VLOOKUP(Combined[[#This Row],[Customer_ID]],Customer[],6,FALSE)</f>
        <v>Pennsylvania</v>
      </c>
      <c r="R403" s="43" t="str">
        <f>VLOOKUP(Combined[[#This Row],[Customer_ID]],Customer[],8,FALSE)</f>
        <v>Silver</v>
      </c>
      <c r="S403" s="43" t="str">
        <f>VLOOKUP(Combined[[#This Row],[Product_ID]],Product[],2,FALSE)</f>
        <v>Foam Roller</v>
      </c>
      <c r="T403" s="43" t="str">
        <f>VLOOKUP(Combined[[#This Row],[Product_ID]],Product[],3,FALSE)</f>
        <v>Sports</v>
      </c>
      <c r="U403" s="43" t="str">
        <f>VLOOKUP(Combined[[#This Row],[Product_ID]],Product[],4,FALSE)</f>
        <v>Fitness</v>
      </c>
      <c r="V403" s="43" t="str">
        <f>VLOOKUP(Combined[[#This Row],[Product_ID]],Product[],5,FALSE)</f>
        <v>Atkinson, Camacho and Oliver</v>
      </c>
      <c r="W403" s="43">
        <f>VLOOKUP(Combined[[#This Row],[Product_ID]],Product[],6,FALSE)</f>
        <v>30.62</v>
      </c>
      <c r="X403" s="43">
        <f>VLOOKUP(Combined[[#This Row],[Product_ID]],Product[],7,FALSE)</f>
        <v>138</v>
      </c>
      <c r="Y403" s="43" t="str">
        <f>_xlfn.XLOOKUP(Combined[[#This Row],[Store_ID]],Store[Store_ID],Store[Store_Name])</f>
        <v>Gardner, Humphrey and Contreras</v>
      </c>
      <c r="Z403" s="43" t="str">
        <f>_xlfn.XLOOKUP(Combined[[#This Row],[Store_ID]],Store[Store_ID],Store[Region])</f>
        <v>East</v>
      </c>
      <c r="AA403" s="43" t="str">
        <f>_xlfn.XLOOKUP(Combined[[#This Row],[Store_ID]],Store[Store_ID],Store[City])</f>
        <v>Johnsonville</v>
      </c>
      <c r="AB403" s="43" t="str">
        <f>_xlfn.XLOOKUP(Combined[[#This Row],[Store_ID]],Store[Store_ID],Store[Store_Type])</f>
        <v>Flagship</v>
      </c>
      <c r="AC403" s="43">
        <f>Combined[[#This Row],[Quantity]]*Combined[[#This Row],[Unit_Price]]</f>
        <v>2605.44</v>
      </c>
      <c r="AD403" s="43">
        <f>Combined[[#This Row],[Gross_Sales]]*Combined[[#This Row],[Discount]]</f>
        <v>338.7072</v>
      </c>
      <c r="AE403" s="43">
        <f>Combined[[#This Row],[Quantity]]*Combined[[#This Row],[cost]]</f>
        <v>122.48</v>
      </c>
      <c r="AF403" s="43">
        <f>Combined[[#This Row],[Total_Amount]]-Combined[[#This Row],[Total_Cost]]</f>
        <v>2144.2528000000002</v>
      </c>
      <c r="AG403" s="43" t="str">
        <f>IF(Combined[[#This Row],[Age]]&lt;=25,"18-25",IF(Combined[[#This Row],[Age]]&lt;=35,"26-35",IF(Combined[[#This Row],[Age]]&lt;=45,"36-45",IF(Combined[[#This Row],[Age]]&lt;=55,"46-55","56-64"))))</f>
        <v>46-55</v>
      </c>
      <c r="AH403" s="43">
        <f>IF(Combined[[#This Row],[Total_Amount]]=0,0,Combined[[#This Row],[Profit]]/Combined[[#This Row],[Total_Amount]])</f>
        <v>0.94596628239552538</v>
      </c>
    </row>
    <row r="404" spans="1:34">
      <c r="A404" s="43" t="s">
        <v>2228</v>
      </c>
      <c r="B404" s="46">
        <v>45817</v>
      </c>
      <c r="C404" s="43">
        <f t="shared" si="6"/>
        <v>2025</v>
      </c>
      <c r="D404" s="43" t="str">
        <f>TEXT(Combined[[#This Row],[Order_Date]],"MMM")</f>
        <v>Jun</v>
      </c>
      <c r="E404" s="43" t="s">
        <v>937</v>
      </c>
      <c r="F404" s="43" t="s">
        <v>1576</v>
      </c>
      <c r="G404" s="43" t="s">
        <v>1789</v>
      </c>
      <c r="H404" s="43">
        <v>1</v>
      </c>
      <c r="I404" s="43">
        <v>753.39</v>
      </c>
      <c r="J404" s="45">
        <v>0.04</v>
      </c>
      <c r="K404" s="43" t="s">
        <v>1829</v>
      </c>
      <c r="L404" s="43">
        <v>723.25439999999992</v>
      </c>
      <c r="M404" s="43" t="str">
        <f>VLOOKUP(Combined[[#This Row],[Customer_ID]],Customer[],2,FALSE)</f>
        <v>Jared Moran</v>
      </c>
      <c r="N404" s="43">
        <f>VLOOKUP(Combined[[#This Row],[Customer_ID]],Customer[],3,FALSE)</f>
        <v>28</v>
      </c>
      <c r="O404" s="43" t="str">
        <f>VLOOKUP(Combined[[#This Row],[Customer_ID]],Customer[],4,FALSE)</f>
        <v>Female</v>
      </c>
      <c r="P404" s="43" t="str">
        <f>VLOOKUP(Combined[[#This Row],[Customer_ID]],Customer[],5,FALSE)</f>
        <v>South David</v>
      </c>
      <c r="Q404" s="43" t="str">
        <f>VLOOKUP(Combined[[#This Row],[Customer_ID]],Customer[],6,FALSE)</f>
        <v>West Virginia</v>
      </c>
      <c r="R404" s="43" t="str">
        <f>VLOOKUP(Combined[[#This Row],[Customer_ID]],Customer[],8,FALSE)</f>
        <v>Bronze</v>
      </c>
      <c r="S404" s="43" t="str">
        <f>VLOOKUP(Combined[[#This Row],[Product_ID]],Product[],2,FALSE)</f>
        <v>Decorative Wall Mirror</v>
      </c>
      <c r="T404" s="43" t="str">
        <f>VLOOKUP(Combined[[#This Row],[Product_ID]],Product[],3,FALSE)</f>
        <v>Home</v>
      </c>
      <c r="U404" s="43" t="str">
        <f>VLOOKUP(Combined[[#This Row],[Product_ID]],Product[],4,FALSE)</f>
        <v>Decor</v>
      </c>
      <c r="V404" s="43" t="str">
        <f>VLOOKUP(Combined[[#This Row],[Product_ID]],Product[],5,FALSE)</f>
        <v>Luna, Anderson and Bowman</v>
      </c>
      <c r="W404" s="43">
        <f>VLOOKUP(Combined[[#This Row],[Product_ID]],Product[],6,FALSE)</f>
        <v>48.01</v>
      </c>
      <c r="X404" s="43">
        <f>VLOOKUP(Combined[[#This Row],[Product_ID]],Product[],7,FALSE)</f>
        <v>439</v>
      </c>
      <c r="Y404" s="43" t="str">
        <f>_xlfn.XLOOKUP(Combined[[#This Row],[Store_ID]],Store[Store_ID],Store[Store_Name])</f>
        <v>Hill, Wagner and Ballard</v>
      </c>
      <c r="Z404" s="43" t="str">
        <f>_xlfn.XLOOKUP(Combined[[#This Row],[Store_ID]],Store[Store_ID],Store[Region])</f>
        <v>East</v>
      </c>
      <c r="AA404" s="43" t="str">
        <f>_xlfn.XLOOKUP(Combined[[#This Row],[Store_ID]],Store[Store_ID],Store[City])</f>
        <v>East Davidville</v>
      </c>
      <c r="AB404" s="43" t="str">
        <f>_xlfn.XLOOKUP(Combined[[#This Row],[Store_ID]],Store[Store_ID],Store[Store_Type])</f>
        <v>Online</v>
      </c>
      <c r="AC404" s="43">
        <f>Combined[[#This Row],[Quantity]]*Combined[[#This Row],[Unit_Price]]</f>
        <v>753.39</v>
      </c>
      <c r="AD404" s="43">
        <f>Combined[[#This Row],[Gross_Sales]]*Combined[[#This Row],[Discount]]</f>
        <v>30.1356</v>
      </c>
      <c r="AE404" s="43">
        <f>Combined[[#This Row],[Quantity]]*Combined[[#This Row],[cost]]</f>
        <v>48.01</v>
      </c>
      <c r="AF404" s="43">
        <f>Combined[[#This Row],[Total_Amount]]-Combined[[#This Row],[Total_Cost]]</f>
        <v>675.24439999999993</v>
      </c>
      <c r="AG404" s="43" t="str">
        <f>IF(Combined[[#This Row],[Age]]&lt;=25,"18-25",IF(Combined[[#This Row],[Age]]&lt;=35,"26-35",IF(Combined[[#This Row],[Age]]&lt;=45,"36-45",IF(Combined[[#This Row],[Age]]&lt;=55,"46-55","56-64"))))</f>
        <v>26-35</v>
      </c>
      <c r="AH404" s="43">
        <f>IF(Combined[[#This Row],[Total_Amount]]=0,0,Combined[[#This Row],[Profit]]/Combined[[#This Row],[Total_Amount]])</f>
        <v>0.93361948437506914</v>
      </c>
    </row>
    <row r="405" spans="1:34">
      <c r="A405" s="43" t="s">
        <v>2229</v>
      </c>
      <c r="B405" s="46">
        <v>45576</v>
      </c>
      <c r="C405" s="43">
        <f t="shared" si="6"/>
        <v>2024</v>
      </c>
      <c r="D405" s="43" t="str">
        <f>TEXT(Combined[[#This Row],[Order_Date]],"MMM")</f>
        <v>Oct</v>
      </c>
      <c r="E405" s="43" t="s">
        <v>657</v>
      </c>
      <c r="F405" s="43" t="s">
        <v>1690</v>
      </c>
      <c r="G405" s="43" t="s">
        <v>1794</v>
      </c>
      <c r="H405" s="43">
        <v>4</v>
      </c>
      <c r="I405" s="43">
        <v>849.17</v>
      </c>
      <c r="J405" s="45">
        <v>0.12</v>
      </c>
      <c r="K405" s="43" t="s">
        <v>1829</v>
      </c>
      <c r="L405" s="43">
        <v>2989.0783999999999</v>
      </c>
      <c r="M405" s="43" t="str">
        <f>VLOOKUP(Combined[[#This Row],[Customer_ID]],Customer[],2,FALSE)</f>
        <v>Mary Boyd</v>
      </c>
      <c r="N405" s="43">
        <f>VLOOKUP(Combined[[#This Row],[Customer_ID]],Customer[],3,FALSE)</f>
        <v>25</v>
      </c>
      <c r="O405" s="43" t="str">
        <f>VLOOKUP(Combined[[#This Row],[Customer_ID]],Customer[],4,FALSE)</f>
        <v>Female</v>
      </c>
      <c r="P405" s="43" t="str">
        <f>VLOOKUP(Combined[[#This Row],[Customer_ID]],Customer[],5,FALSE)</f>
        <v>New Logan</v>
      </c>
      <c r="Q405" s="43" t="str">
        <f>VLOOKUP(Combined[[#This Row],[Customer_ID]],Customer[],6,FALSE)</f>
        <v>Michigan</v>
      </c>
      <c r="R405" s="43" t="str">
        <f>VLOOKUP(Combined[[#This Row],[Customer_ID]],Customer[],8,FALSE)</f>
        <v>Bronze</v>
      </c>
      <c r="S405" s="43" t="str">
        <f>VLOOKUP(Combined[[#This Row],[Product_ID]],Product[],2,FALSE)</f>
        <v>Hair Repair Oil Treatment</v>
      </c>
      <c r="T405" s="43" t="str">
        <f>VLOOKUP(Combined[[#This Row],[Product_ID]],Product[],3,FALSE)</f>
        <v>Beauty</v>
      </c>
      <c r="U405" s="43" t="str">
        <f>VLOOKUP(Combined[[#This Row],[Product_ID]],Product[],4,FALSE)</f>
        <v>Haircare</v>
      </c>
      <c r="V405" s="43" t="str">
        <f>VLOOKUP(Combined[[#This Row],[Product_ID]],Product[],5,FALSE)</f>
        <v>Hopkins Ltd</v>
      </c>
      <c r="W405" s="43">
        <f>VLOOKUP(Combined[[#This Row],[Product_ID]],Product[],6,FALSE)</f>
        <v>214.32</v>
      </c>
      <c r="X405" s="43">
        <f>VLOOKUP(Combined[[#This Row],[Product_ID]],Product[],7,FALSE)</f>
        <v>383</v>
      </c>
      <c r="Y405" s="43" t="str">
        <f>_xlfn.XLOOKUP(Combined[[#This Row],[Store_ID]],Store[Store_ID],Store[Store_Name])</f>
        <v>Thomas, Bridges and Harris</v>
      </c>
      <c r="Z405" s="43" t="str">
        <f>_xlfn.XLOOKUP(Combined[[#This Row],[Store_ID]],Store[Store_ID],Store[Region])</f>
        <v>North</v>
      </c>
      <c r="AA405" s="43" t="str">
        <f>_xlfn.XLOOKUP(Combined[[#This Row],[Store_ID]],Store[Store_ID],Store[City])</f>
        <v>Sabrinatown</v>
      </c>
      <c r="AB405" s="43" t="str">
        <f>_xlfn.XLOOKUP(Combined[[#This Row],[Store_ID]],Store[Store_ID],Store[Store_Type])</f>
        <v>Online</v>
      </c>
      <c r="AC405" s="43">
        <f>Combined[[#This Row],[Quantity]]*Combined[[#This Row],[Unit_Price]]</f>
        <v>3396.68</v>
      </c>
      <c r="AD405" s="43">
        <f>Combined[[#This Row],[Gross_Sales]]*Combined[[#This Row],[Discount]]</f>
        <v>407.60159999999996</v>
      </c>
      <c r="AE405" s="43">
        <f>Combined[[#This Row],[Quantity]]*Combined[[#This Row],[cost]]</f>
        <v>857.28</v>
      </c>
      <c r="AF405" s="43">
        <f>Combined[[#This Row],[Total_Amount]]-Combined[[#This Row],[Total_Cost]]</f>
        <v>2131.7983999999997</v>
      </c>
      <c r="AG405" s="43" t="str">
        <f>IF(Combined[[#This Row],[Age]]&lt;=25,"18-25",IF(Combined[[#This Row],[Age]]&lt;=35,"26-35",IF(Combined[[#This Row],[Age]]&lt;=45,"36-45",IF(Combined[[#This Row],[Age]]&lt;=55,"46-55","56-64"))))</f>
        <v>18-25</v>
      </c>
      <c r="AH405" s="43">
        <f>IF(Combined[[#This Row],[Total_Amount]]=0,0,Combined[[#This Row],[Profit]]/Combined[[#This Row],[Total_Amount]])</f>
        <v>0.71319588004115242</v>
      </c>
    </row>
    <row r="406" spans="1:34">
      <c r="A406" s="43" t="s">
        <v>2230</v>
      </c>
      <c r="B406" s="46">
        <v>45495</v>
      </c>
      <c r="C406" s="43">
        <f t="shared" si="6"/>
        <v>2024</v>
      </c>
      <c r="D406" s="43" t="str">
        <f>TEXT(Combined[[#This Row],[Order_Date]],"MMM")</f>
        <v>Jul</v>
      </c>
      <c r="E406" s="43" t="s">
        <v>1184</v>
      </c>
      <c r="F406" s="43" t="s">
        <v>1588</v>
      </c>
      <c r="G406" s="43" t="s">
        <v>1752</v>
      </c>
      <c r="H406" s="43">
        <v>4</v>
      </c>
      <c r="I406" s="43">
        <v>585.45000000000005</v>
      </c>
      <c r="J406" s="45">
        <v>0.25</v>
      </c>
      <c r="K406" s="43" t="s">
        <v>1829</v>
      </c>
      <c r="L406" s="43">
        <v>1756.35</v>
      </c>
      <c r="M406" s="43" t="str">
        <f>VLOOKUP(Combined[[#This Row],[Customer_ID]],Customer[],2,FALSE)</f>
        <v>Tanya Lopez</v>
      </c>
      <c r="N406" s="43">
        <f>VLOOKUP(Combined[[#This Row],[Customer_ID]],Customer[],3,FALSE)</f>
        <v>34</v>
      </c>
      <c r="O406" s="43" t="str">
        <f>VLOOKUP(Combined[[#This Row],[Customer_ID]],Customer[],4,FALSE)</f>
        <v>Female</v>
      </c>
      <c r="P406" s="43" t="str">
        <f>VLOOKUP(Combined[[#This Row],[Customer_ID]],Customer[],5,FALSE)</f>
        <v>West Jeffreyburgh</v>
      </c>
      <c r="Q406" s="43" t="str">
        <f>VLOOKUP(Combined[[#This Row],[Customer_ID]],Customer[],6,FALSE)</f>
        <v>Iowa</v>
      </c>
      <c r="R406" s="43" t="str">
        <f>VLOOKUP(Combined[[#This Row],[Customer_ID]],Customer[],8,FALSE)</f>
        <v>Gold</v>
      </c>
      <c r="S406" s="43" t="str">
        <f>VLOOKUP(Combined[[#This Row],[Product_ID]],Product[],2,FALSE)</f>
        <v>Outdoor Sports Water Bottle</v>
      </c>
      <c r="T406" s="43" t="str">
        <f>VLOOKUP(Combined[[#This Row],[Product_ID]],Product[],3,FALSE)</f>
        <v>Sports</v>
      </c>
      <c r="U406" s="43" t="str">
        <f>VLOOKUP(Combined[[#This Row],[Product_ID]],Product[],4,FALSE)</f>
        <v>Accessories</v>
      </c>
      <c r="V406" s="43" t="str">
        <f>VLOOKUP(Combined[[#This Row],[Product_ID]],Product[],5,FALSE)</f>
        <v>Soto-Ellis</v>
      </c>
      <c r="W406" s="43">
        <f>VLOOKUP(Combined[[#This Row],[Product_ID]],Product[],6,FALSE)</f>
        <v>131.51</v>
      </c>
      <c r="X406" s="43">
        <f>VLOOKUP(Combined[[#This Row],[Product_ID]],Product[],7,FALSE)</f>
        <v>199.2</v>
      </c>
      <c r="Y406" s="43" t="str">
        <f>_xlfn.XLOOKUP(Combined[[#This Row],[Store_ID]],Store[Store_ID],Store[Store_Name])</f>
        <v>Rivera-Warner</v>
      </c>
      <c r="Z406" s="43" t="str">
        <f>_xlfn.XLOOKUP(Combined[[#This Row],[Store_ID]],Store[Store_ID],Store[Region])</f>
        <v>East</v>
      </c>
      <c r="AA406" s="43" t="str">
        <f>_xlfn.XLOOKUP(Combined[[#This Row],[Store_ID]],Store[Store_ID],Store[City])</f>
        <v>Washingtonfurt</v>
      </c>
      <c r="AB406" s="43" t="str">
        <f>_xlfn.XLOOKUP(Combined[[#This Row],[Store_ID]],Store[Store_ID],Store[Store_Type])</f>
        <v>Flagship</v>
      </c>
      <c r="AC406" s="43">
        <f>Combined[[#This Row],[Quantity]]*Combined[[#This Row],[Unit_Price]]</f>
        <v>2341.8000000000002</v>
      </c>
      <c r="AD406" s="43">
        <f>Combined[[#This Row],[Gross_Sales]]*Combined[[#This Row],[Discount]]</f>
        <v>585.45000000000005</v>
      </c>
      <c r="AE406" s="43">
        <f>Combined[[#This Row],[Quantity]]*Combined[[#This Row],[cost]]</f>
        <v>526.04</v>
      </c>
      <c r="AF406" s="43">
        <f>Combined[[#This Row],[Total_Amount]]-Combined[[#This Row],[Total_Cost]]</f>
        <v>1230.31</v>
      </c>
      <c r="AG406" s="43" t="str">
        <f>IF(Combined[[#This Row],[Age]]&lt;=25,"18-25",IF(Combined[[#This Row],[Age]]&lt;=35,"26-35",IF(Combined[[#This Row],[Age]]&lt;=45,"36-45",IF(Combined[[#This Row],[Age]]&lt;=55,"46-55","56-64"))))</f>
        <v>26-35</v>
      </c>
      <c r="AH406" s="43">
        <f>IF(Combined[[#This Row],[Total_Amount]]=0,0,Combined[[#This Row],[Profit]]/Combined[[#This Row],[Total_Amount]])</f>
        <v>0.70049249864776386</v>
      </c>
    </row>
    <row r="407" spans="1:34">
      <c r="A407" s="43" t="s">
        <v>2231</v>
      </c>
      <c r="B407" s="46">
        <v>45628</v>
      </c>
      <c r="C407" s="43">
        <f t="shared" si="6"/>
        <v>2024</v>
      </c>
      <c r="D407" s="43" t="str">
        <f>TEXT(Combined[[#This Row],[Order_Date]],"MMM")</f>
        <v>Dec</v>
      </c>
      <c r="E407" s="43" t="s">
        <v>1466</v>
      </c>
      <c r="F407" s="43" t="s">
        <v>1698</v>
      </c>
      <c r="G407" s="43" t="s">
        <v>1804</v>
      </c>
      <c r="H407" s="43">
        <v>1</v>
      </c>
      <c r="I407" s="43">
        <v>745.15</v>
      </c>
      <c r="J407" s="45">
        <v>0.25</v>
      </c>
      <c r="K407" s="43" t="s">
        <v>1829</v>
      </c>
      <c r="L407" s="43">
        <v>558.86249999999995</v>
      </c>
      <c r="M407" s="43" t="str">
        <f>VLOOKUP(Combined[[#This Row],[Customer_ID]],Customer[],2,FALSE)</f>
        <v>Elizabeth Foster</v>
      </c>
      <c r="N407" s="43">
        <f>VLOOKUP(Combined[[#This Row],[Customer_ID]],Customer[],3,FALSE)</f>
        <v>33</v>
      </c>
      <c r="O407" s="43" t="str">
        <f>VLOOKUP(Combined[[#This Row],[Customer_ID]],Customer[],4,FALSE)</f>
        <v>Female</v>
      </c>
      <c r="P407" s="43" t="str">
        <f>VLOOKUP(Combined[[#This Row],[Customer_ID]],Customer[],5,FALSE)</f>
        <v>Anthonymouth</v>
      </c>
      <c r="Q407" s="43" t="str">
        <f>VLOOKUP(Combined[[#This Row],[Customer_ID]],Customer[],6,FALSE)</f>
        <v>Oklahoma</v>
      </c>
      <c r="R407" s="43" t="str">
        <f>VLOOKUP(Combined[[#This Row],[Customer_ID]],Customer[],8,FALSE)</f>
        <v>Gold</v>
      </c>
      <c r="S407" s="43" t="str">
        <f>VLOOKUP(Combined[[#This Row],[Product_ID]],Product[],2,FALSE)</f>
        <v>Women's Ankle Boots</v>
      </c>
      <c r="T407" s="43" t="str">
        <f>VLOOKUP(Combined[[#This Row],[Product_ID]],Product[],3,FALSE)</f>
        <v>Clothing</v>
      </c>
      <c r="U407" s="43" t="str">
        <f>VLOOKUP(Combined[[#This Row],[Product_ID]],Product[],4,FALSE)</f>
        <v>Footwear</v>
      </c>
      <c r="V407" s="43" t="str">
        <f>VLOOKUP(Combined[[#This Row],[Product_ID]],Product[],5,FALSE)</f>
        <v>Poole PLC</v>
      </c>
      <c r="W407" s="43">
        <f>VLOOKUP(Combined[[#This Row],[Product_ID]],Product[],6,FALSE)</f>
        <v>158.13999999999999</v>
      </c>
      <c r="X407" s="43">
        <f>VLOOKUP(Combined[[#This Row],[Product_ID]],Product[],7,FALSE)</f>
        <v>82</v>
      </c>
      <c r="Y407" s="43" t="str">
        <f>_xlfn.XLOOKUP(Combined[[#This Row],[Store_ID]],Store[Store_ID],Store[Store_Name])</f>
        <v>Frederick-Wright</v>
      </c>
      <c r="Z407" s="43" t="str">
        <f>_xlfn.XLOOKUP(Combined[[#This Row],[Store_ID]],Store[Store_ID],Store[Region])</f>
        <v>West</v>
      </c>
      <c r="AA407" s="43" t="str">
        <f>_xlfn.XLOOKUP(Combined[[#This Row],[Store_ID]],Store[Store_ID],Store[City])</f>
        <v>New Jimmymouth</v>
      </c>
      <c r="AB407" s="43" t="str">
        <f>_xlfn.XLOOKUP(Combined[[#This Row],[Store_ID]],Store[Store_ID],Store[Store_Type])</f>
        <v>Flagship</v>
      </c>
      <c r="AC407" s="43">
        <f>Combined[[#This Row],[Quantity]]*Combined[[#This Row],[Unit_Price]]</f>
        <v>745.15</v>
      </c>
      <c r="AD407" s="43">
        <f>Combined[[#This Row],[Gross_Sales]]*Combined[[#This Row],[Discount]]</f>
        <v>186.28749999999999</v>
      </c>
      <c r="AE407" s="43">
        <f>Combined[[#This Row],[Quantity]]*Combined[[#This Row],[cost]]</f>
        <v>158.13999999999999</v>
      </c>
      <c r="AF407" s="43">
        <f>Combined[[#This Row],[Total_Amount]]-Combined[[#This Row],[Total_Cost]]</f>
        <v>400.72249999999997</v>
      </c>
      <c r="AG407" s="43" t="str">
        <f>IF(Combined[[#This Row],[Age]]&lt;=25,"18-25",IF(Combined[[#This Row],[Age]]&lt;=35,"26-35",IF(Combined[[#This Row],[Age]]&lt;=45,"36-45",IF(Combined[[#This Row],[Age]]&lt;=55,"46-55","56-64"))))</f>
        <v>26-35</v>
      </c>
      <c r="AH407" s="43">
        <f>IF(Combined[[#This Row],[Total_Amount]]=0,0,Combined[[#This Row],[Profit]]/Combined[[#This Row],[Total_Amount]])</f>
        <v>0.71703236484824084</v>
      </c>
    </row>
    <row r="408" spans="1:34">
      <c r="A408" s="43" t="s">
        <v>2232</v>
      </c>
      <c r="B408" s="46">
        <v>45244</v>
      </c>
      <c r="C408" s="43">
        <f t="shared" si="6"/>
        <v>2023</v>
      </c>
      <c r="D408" s="43" t="str">
        <f>TEXT(Combined[[#This Row],[Order_Date]],"MMM")</f>
        <v>Nov</v>
      </c>
      <c r="E408" s="43" t="s">
        <v>191</v>
      </c>
      <c r="F408" s="43" t="s">
        <v>1746</v>
      </c>
      <c r="G408" s="43" t="s">
        <v>1761</v>
      </c>
      <c r="H408" s="43">
        <v>1</v>
      </c>
      <c r="I408" s="43">
        <v>848.69</v>
      </c>
      <c r="J408" s="45">
        <v>0.04</v>
      </c>
      <c r="K408" s="43" t="s">
        <v>1829</v>
      </c>
      <c r="L408" s="43">
        <v>814.74239999999998</v>
      </c>
      <c r="M408" s="43" t="str">
        <f>VLOOKUP(Combined[[#This Row],[Customer_ID]],Customer[],2,FALSE)</f>
        <v>Matthew Hunter Jr.</v>
      </c>
      <c r="N408" s="43">
        <f>VLOOKUP(Combined[[#This Row],[Customer_ID]],Customer[],3,FALSE)</f>
        <v>61</v>
      </c>
      <c r="O408" s="43" t="str">
        <f>VLOOKUP(Combined[[#This Row],[Customer_ID]],Customer[],4,FALSE)</f>
        <v>Female</v>
      </c>
      <c r="P408" s="43" t="str">
        <f>VLOOKUP(Combined[[#This Row],[Customer_ID]],Customer[],5,FALSE)</f>
        <v>Gregoryview</v>
      </c>
      <c r="Q408" s="43" t="str">
        <f>VLOOKUP(Combined[[#This Row],[Customer_ID]],Customer[],6,FALSE)</f>
        <v>Illinois</v>
      </c>
      <c r="R408" s="43" t="str">
        <f>VLOOKUP(Combined[[#This Row],[Customer_ID]],Customer[],8,FALSE)</f>
        <v>Gold</v>
      </c>
      <c r="S408" s="43" t="str">
        <f>VLOOKUP(Combined[[#This Row],[Product_ID]],Product[],2,FALSE)</f>
        <v>Stainless Steel Cookware Set</v>
      </c>
      <c r="T408" s="43" t="str">
        <f>VLOOKUP(Combined[[#This Row],[Product_ID]],Product[],3,FALSE)</f>
        <v>Home</v>
      </c>
      <c r="U408" s="43" t="str">
        <f>VLOOKUP(Combined[[#This Row],[Product_ID]],Product[],4,FALSE)</f>
        <v>Kitchen</v>
      </c>
      <c r="V408" s="43" t="str">
        <f>VLOOKUP(Combined[[#This Row],[Product_ID]],Product[],5,FALSE)</f>
        <v>Campbell Ltd</v>
      </c>
      <c r="W408" s="43">
        <f>VLOOKUP(Combined[[#This Row],[Product_ID]],Product[],6,FALSE)</f>
        <v>201.41</v>
      </c>
      <c r="X408" s="43">
        <f>VLOOKUP(Combined[[#This Row],[Product_ID]],Product[],7,FALSE)</f>
        <v>146</v>
      </c>
      <c r="Y408" s="43" t="str">
        <f>_xlfn.XLOOKUP(Combined[[#This Row],[Store_ID]],Store[Store_ID],Store[Store_Name])</f>
        <v>Black-Horn</v>
      </c>
      <c r="Z408" s="43" t="str">
        <f>_xlfn.XLOOKUP(Combined[[#This Row],[Store_ID]],Store[Store_ID],Store[Region])</f>
        <v>South</v>
      </c>
      <c r="AA408" s="43" t="str">
        <f>_xlfn.XLOOKUP(Combined[[#This Row],[Store_ID]],Store[Store_ID],Store[City])</f>
        <v>North Nancyview</v>
      </c>
      <c r="AB408" s="43" t="str">
        <f>_xlfn.XLOOKUP(Combined[[#This Row],[Store_ID]],Store[Store_ID],Store[Store_Type])</f>
        <v>Outlet</v>
      </c>
      <c r="AC408" s="43">
        <f>Combined[[#This Row],[Quantity]]*Combined[[#This Row],[Unit_Price]]</f>
        <v>848.69</v>
      </c>
      <c r="AD408" s="43">
        <f>Combined[[#This Row],[Gross_Sales]]*Combined[[#This Row],[Discount]]</f>
        <v>33.947600000000001</v>
      </c>
      <c r="AE408" s="43">
        <f>Combined[[#This Row],[Quantity]]*Combined[[#This Row],[cost]]</f>
        <v>201.41</v>
      </c>
      <c r="AF408" s="43">
        <f>Combined[[#This Row],[Total_Amount]]-Combined[[#This Row],[Total_Cost]]</f>
        <v>613.33240000000001</v>
      </c>
      <c r="AG408" s="43" t="str">
        <f>IF(Combined[[#This Row],[Age]]&lt;=25,"18-25",IF(Combined[[#This Row],[Age]]&lt;=35,"26-35",IF(Combined[[#This Row],[Age]]&lt;=45,"36-45",IF(Combined[[#This Row],[Age]]&lt;=55,"46-55","56-64"))))</f>
        <v>56-64</v>
      </c>
      <c r="AH408" s="43">
        <f>IF(Combined[[#This Row],[Total_Amount]]=0,0,Combined[[#This Row],[Profit]]/Combined[[#This Row],[Total_Amount]])</f>
        <v>0.75279303004237907</v>
      </c>
    </row>
    <row r="409" spans="1:34">
      <c r="A409" s="43" t="s">
        <v>2233</v>
      </c>
      <c r="B409" s="46">
        <v>45336</v>
      </c>
      <c r="C409" s="43">
        <f t="shared" si="6"/>
        <v>2024</v>
      </c>
      <c r="D409" s="43" t="str">
        <f>TEXT(Combined[[#This Row],[Order_Date]],"MMM")</f>
        <v>Feb</v>
      </c>
      <c r="E409" s="43" t="s">
        <v>1283</v>
      </c>
      <c r="F409" s="43" t="s">
        <v>1688</v>
      </c>
      <c r="G409" s="43" t="s">
        <v>1799</v>
      </c>
      <c r="H409" s="43">
        <v>2</v>
      </c>
      <c r="I409" s="43">
        <v>247.67</v>
      </c>
      <c r="J409" s="45">
        <v>0.1</v>
      </c>
      <c r="K409" s="43" t="s">
        <v>1826</v>
      </c>
      <c r="L409" s="43">
        <v>445.80599999999998</v>
      </c>
      <c r="M409" s="43" t="str">
        <f>VLOOKUP(Combined[[#This Row],[Customer_ID]],Customer[],2,FALSE)</f>
        <v>Megan Ryan</v>
      </c>
      <c r="N409" s="43">
        <f>VLOOKUP(Combined[[#This Row],[Customer_ID]],Customer[],3,FALSE)</f>
        <v>59</v>
      </c>
      <c r="O409" s="43" t="str">
        <f>VLOOKUP(Combined[[#This Row],[Customer_ID]],Customer[],4,FALSE)</f>
        <v>Female</v>
      </c>
      <c r="P409" s="43" t="str">
        <f>VLOOKUP(Combined[[#This Row],[Customer_ID]],Customer[],5,FALSE)</f>
        <v>Andrewsfurt</v>
      </c>
      <c r="Q409" s="43" t="str">
        <f>VLOOKUP(Combined[[#This Row],[Customer_ID]],Customer[],6,FALSE)</f>
        <v>Idaho</v>
      </c>
      <c r="R409" s="43" t="str">
        <f>VLOOKUP(Combined[[#This Row],[Customer_ID]],Customer[],8,FALSE)</f>
        <v>Bronze</v>
      </c>
      <c r="S409" s="43" t="str">
        <f>VLOOKUP(Combined[[#This Row],[Product_ID]],Product[],2,FALSE)</f>
        <v>Kitchen Storage Rack</v>
      </c>
      <c r="T409" s="43" t="str">
        <f>VLOOKUP(Combined[[#This Row],[Product_ID]],Product[],3,FALSE)</f>
        <v>Home</v>
      </c>
      <c r="U409" s="43" t="str">
        <f>VLOOKUP(Combined[[#This Row],[Product_ID]],Product[],4,FALSE)</f>
        <v>Storage</v>
      </c>
      <c r="V409" s="43" t="str">
        <f>VLOOKUP(Combined[[#This Row],[Product_ID]],Product[],5,FALSE)</f>
        <v>Duran Group</v>
      </c>
      <c r="W409" s="43">
        <f>VLOOKUP(Combined[[#This Row],[Product_ID]],Product[],6,FALSE)</f>
        <v>138.05000000000001</v>
      </c>
      <c r="X409" s="43">
        <f>VLOOKUP(Combined[[#This Row],[Product_ID]],Product[],7,FALSE)</f>
        <v>89</v>
      </c>
      <c r="Y409" s="43" t="str">
        <f>_xlfn.XLOOKUP(Combined[[#This Row],[Store_ID]],Store[Store_ID],Store[Store_Name])</f>
        <v>Mcdonald Inc</v>
      </c>
      <c r="Z409" s="43" t="str">
        <f>_xlfn.XLOOKUP(Combined[[#This Row],[Store_ID]],Store[Store_ID],Store[Region])</f>
        <v>South</v>
      </c>
      <c r="AA409" s="43" t="str">
        <f>_xlfn.XLOOKUP(Combined[[#This Row],[Store_ID]],Store[Store_ID],Store[City])</f>
        <v>Christopherland</v>
      </c>
      <c r="AB409" s="43" t="str">
        <f>_xlfn.XLOOKUP(Combined[[#This Row],[Store_ID]],Store[Store_ID],Store[Store_Type])</f>
        <v>Outlet</v>
      </c>
      <c r="AC409" s="43">
        <f>Combined[[#This Row],[Quantity]]*Combined[[#This Row],[Unit_Price]]</f>
        <v>495.34</v>
      </c>
      <c r="AD409" s="43">
        <f>Combined[[#This Row],[Gross_Sales]]*Combined[[#This Row],[Discount]]</f>
        <v>49.533999999999999</v>
      </c>
      <c r="AE409" s="43">
        <f>Combined[[#This Row],[Quantity]]*Combined[[#This Row],[cost]]</f>
        <v>276.10000000000002</v>
      </c>
      <c r="AF409" s="43">
        <f>Combined[[#This Row],[Total_Amount]]-Combined[[#This Row],[Total_Cost]]</f>
        <v>169.70599999999996</v>
      </c>
      <c r="AG409" s="43" t="str">
        <f>IF(Combined[[#This Row],[Age]]&lt;=25,"18-25",IF(Combined[[#This Row],[Age]]&lt;=35,"26-35",IF(Combined[[#This Row],[Age]]&lt;=45,"36-45",IF(Combined[[#This Row],[Age]]&lt;=55,"46-55","56-64"))))</f>
        <v>56-64</v>
      </c>
      <c r="AH409" s="43">
        <f>IF(Combined[[#This Row],[Total_Amount]]=0,0,Combined[[#This Row],[Profit]]/Combined[[#This Row],[Total_Amount]])</f>
        <v>0.38067231037715948</v>
      </c>
    </row>
    <row r="410" spans="1:34">
      <c r="A410" s="43" t="s">
        <v>2234</v>
      </c>
      <c r="B410" s="46">
        <v>45465</v>
      </c>
      <c r="C410" s="43">
        <f t="shared" si="6"/>
        <v>2024</v>
      </c>
      <c r="D410" s="43" t="str">
        <f>TEXT(Combined[[#This Row],[Order_Date]],"MMM")</f>
        <v>Jun</v>
      </c>
      <c r="E410" s="43" t="s">
        <v>153</v>
      </c>
      <c r="F410" s="43" t="s">
        <v>1696</v>
      </c>
      <c r="G410" s="43" t="s">
        <v>1766</v>
      </c>
      <c r="H410" s="43">
        <v>3</v>
      </c>
      <c r="I410" s="43">
        <v>220.51</v>
      </c>
      <c r="J410" s="45">
        <v>0.02</v>
      </c>
      <c r="K410" s="43" t="s">
        <v>1826</v>
      </c>
      <c r="L410" s="43">
        <v>648.29939999999999</v>
      </c>
      <c r="M410" s="43" t="str">
        <f>VLOOKUP(Combined[[#This Row],[Customer_ID]],Customer[],2,FALSE)</f>
        <v>Tonya Reynolds</v>
      </c>
      <c r="N410" s="43">
        <f>VLOOKUP(Combined[[#This Row],[Customer_ID]],Customer[],3,FALSE)</f>
        <v>55</v>
      </c>
      <c r="O410" s="43" t="str">
        <f>VLOOKUP(Combined[[#This Row],[Customer_ID]],Customer[],4,FALSE)</f>
        <v>Female</v>
      </c>
      <c r="P410" s="43" t="str">
        <f>VLOOKUP(Combined[[#This Row],[Customer_ID]],Customer[],5,FALSE)</f>
        <v>Darleneton</v>
      </c>
      <c r="Q410" s="43" t="str">
        <f>VLOOKUP(Combined[[#This Row],[Customer_ID]],Customer[],6,FALSE)</f>
        <v>Michigan</v>
      </c>
      <c r="R410" s="43" t="str">
        <f>VLOOKUP(Combined[[#This Row],[Customer_ID]],Customer[],8,FALSE)</f>
        <v>Gold</v>
      </c>
      <c r="S410" s="43" t="str">
        <f>VLOOKUP(Combined[[#This Row],[Product_ID]],Product[],2,FALSE)</f>
        <v>Bluetooth Car Audio System</v>
      </c>
      <c r="T410" s="43" t="str">
        <f>VLOOKUP(Combined[[#This Row],[Product_ID]],Product[],3,FALSE)</f>
        <v>Electronics</v>
      </c>
      <c r="U410" s="43" t="str">
        <f>VLOOKUP(Combined[[#This Row],[Product_ID]],Product[],4,FALSE)</f>
        <v>Audio</v>
      </c>
      <c r="V410" s="43" t="str">
        <f>VLOOKUP(Combined[[#This Row],[Product_ID]],Product[],5,FALSE)</f>
        <v>Bruce-Bowen</v>
      </c>
      <c r="W410" s="43">
        <f>VLOOKUP(Combined[[#This Row],[Product_ID]],Product[],6,FALSE)</f>
        <v>403.71</v>
      </c>
      <c r="X410" s="43">
        <f>VLOOKUP(Combined[[#This Row],[Product_ID]],Product[],7,FALSE)</f>
        <v>159</v>
      </c>
      <c r="Y410" s="43" t="str">
        <f>_xlfn.XLOOKUP(Combined[[#This Row],[Store_ID]],Store[Store_ID],Store[Store_Name])</f>
        <v>Johnson-Wright</v>
      </c>
      <c r="Z410" s="43" t="str">
        <f>_xlfn.XLOOKUP(Combined[[#This Row],[Store_ID]],Store[Store_ID],Store[Region])</f>
        <v>North</v>
      </c>
      <c r="AA410" s="43" t="str">
        <f>_xlfn.XLOOKUP(Combined[[#This Row],[Store_ID]],Store[Store_ID],Store[City])</f>
        <v>Hoodberg</v>
      </c>
      <c r="AB410" s="43" t="str">
        <f>_xlfn.XLOOKUP(Combined[[#This Row],[Store_ID]],Store[Store_ID],Store[Store_Type])</f>
        <v>Outlet</v>
      </c>
      <c r="AC410" s="43">
        <f>Combined[[#This Row],[Quantity]]*Combined[[#This Row],[Unit_Price]]</f>
        <v>661.53</v>
      </c>
      <c r="AD410" s="43">
        <f>Combined[[#This Row],[Gross_Sales]]*Combined[[#This Row],[Discount]]</f>
        <v>13.230599999999999</v>
      </c>
      <c r="AE410" s="43">
        <f>Combined[[#This Row],[Quantity]]*Combined[[#This Row],[cost]]</f>
        <v>1211.1299999999999</v>
      </c>
      <c r="AF410" s="43">
        <f>Combined[[#This Row],[Total_Amount]]-Combined[[#This Row],[Total_Cost]]</f>
        <v>-562.83059999999989</v>
      </c>
      <c r="AG410" s="43" t="str">
        <f>IF(Combined[[#This Row],[Age]]&lt;=25,"18-25",IF(Combined[[#This Row],[Age]]&lt;=35,"26-35",IF(Combined[[#This Row],[Age]]&lt;=45,"36-45",IF(Combined[[#This Row],[Age]]&lt;=55,"46-55","56-64"))))</f>
        <v>46-55</v>
      </c>
      <c r="AH410" s="43">
        <f>IF(Combined[[#This Row],[Total_Amount]]=0,0,Combined[[#This Row],[Profit]]/Combined[[#This Row],[Total_Amount]])</f>
        <v>-0.86816461653365695</v>
      </c>
    </row>
    <row r="411" spans="1:34">
      <c r="A411" s="43" t="s">
        <v>2235</v>
      </c>
      <c r="B411" s="46">
        <v>45837</v>
      </c>
      <c r="C411" s="43">
        <f t="shared" si="6"/>
        <v>2025</v>
      </c>
      <c r="D411" s="43" t="str">
        <f>TEXT(Combined[[#This Row],[Order_Date]],"MMM")</f>
        <v>Jun</v>
      </c>
      <c r="E411" s="43" t="s">
        <v>1029</v>
      </c>
      <c r="F411" s="43" t="s">
        <v>1578</v>
      </c>
      <c r="G411" s="43" t="s">
        <v>1804</v>
      </c>
      <c r="H411" s="43">
        <v>4</v>
      </c>
      <c r="I411" s="43">
        <v>370.63</v>
      </c>
      <c r="J411" s="45">
        <v>0.08</v>
      </c>
      <c r="K411" s="43" t="s">
        <v>1824</v>
      </c>
      <c r="L411" s="43">
        <v>1363.9184</v>
      </c>
      <c r="M411" s="43" t="str">
        <f>VLOOKUP(Combined[[#This Row],[Customer_ID]],Customer[],2,FALSE)</f>
        <v>Reginald Willis</v>
      </c>
      <c r="N411" s="43">
        <f>VLOOKUP(Combined[[#This Row],[Customer_ID]],Customer[],3,FALSE)</f>
        <v>62</v>
      </c>
      <c r="O411" s="43" t="str">
        <f>VLOOKUP(Combined[[#This Row],[Customer_ID]],Customer[],4,FALSE)</f>
        <v>Female</v>
      </c>
      <c r="P411" s="43" t="str">
        <f>VLOOKUP(Combined[[#This Row],[Customer_ID]],Customer[],5,FALSE)</f>
        <v>Kellybury</v>
      </c>
      <c r="Q411" s="43" t="str">
        <f>VLOOKUP(Combined[[#This Row],[Customer_ID]],Customer[],6,FALSE)</f>
        <v>New York</v>
      </c>
      <c r="R411" s="43" t="str">
        <f>VLOOKUP(Combined[[#This Row],[Customer_ID]],Customer[],8,FALSE)</f>
        <v>Bronze</v>
      </c>
      <c r="S411" s="43" t="str">
        <f>VLOOKUP(Combined[[#This Row],[Product_ID]],Product[],2,FALSE)</f>
        <v>4K Home Projector</v>
      </c>
      <c r="T411" s="43" t="str">
        <f>VLOOKUP(Combined[[#This Row],[Product_ID]],Product[],3,FALSE)</f>
        <v>Electronics</v>
      </c>
      <c r="U411" s="43" t="str">
        <f>VLOOKUP(Combined[[#This Row],[Product_ID]],Product[],4,FALSE)</f>
        <v>Appliances</v>
      </c>
      <c r="V411" s="43" t="str">
        <f>VLOOKUP(Combined[[#This Row],[Product_ID]],Product[],5,FALSE)</f>
        <v>Thomas LLC</v>
      </c>
      <c r="W411" s="43">
        <f>VLOOKUP(Combined[[#This Row],[Product_ID]],Product[],6,FALSE)</f>
        <v>465.34</v>
      </c>
      <c r="X411" s="43">
        <f>VLOOKUP(Combined[[#This Row],[Product_ID]],Product[],7,FALSE)</f>
        <v>301</v>
      </c>
      <c r="Y411" s="43" t="str">
        <f>_xlfn.XLOOKUP(Combined[[#This Row],[Store_ID]],Store[Store_ID],Store[Store_Name])</f>
        <v>Frederick-Wright</v>
      </c>
      <c r="Z411" s="43" t="str">
        <f>_xlfn.XLOOKUP(Combined[[#This Row],[Store_ID]],Store[Store_ID],Store[Region])</f>
        <v>West</v>
      </c>
      <c r="AA411" s="43" t="str">
        <f>_xlfn.XLOOKUP(Combined[[#This Row],[Store_ID]],Store[Store_ID],Store[City])</f>
        <v>New Jimmymouth</v>
      </c>
      <c r="AB411" s="43" t="str">
        <f>_xlfn.XLOOKUP(Combined[[#This Row],[Store_ID]],Store[Store_ID],Store[Store_Type])</f>
        <v>Flagship</v>
      </c>
      <c r="AC411" s="43">
        <f>Combined[[#This Row],[Quantity]]*Combined[[#This Row],[Unit_Price]]</f>
        <v>1482.52</v>
      </c>
      <c r="AD411" s="43">
        <f>Combined[[#This Row],[Gross_Sales]]*Combined[[#This Row],[Discount]]</f>
        <v>118.6016</v>
      </c>
      <c r="AE411" s="43">
        <f>Combined[[#This Row],[Quantity]]*Combined[[#This Row],[cost]]</f>
        <v>1861.36</v>
      </c>
      <c r="AF411" s="43">
        <f>Combined[[#This Row],[Total_Amount]]-Combined[[#This Row],[Total_Cost]]</f>
        <v>-497.44159999999988</v>
      </c>
      <c r="AG411" s="43" t="str">
        <f>IF(Combined[[#This Row],[Age]]&lt;=25,"18-25",IF(Combined[[#This Row],[Age]]&lt;=35,"26-35",IF(Combined[[#This Row],[Age]]&lt;=45,"36-45",IF(Combined[[#This Row],[Age]]&lt;=55,"46-55","56-64"))))</f>
        <v>56-64</v>
      </c>
      <c r="AH411" s="43">
        <f>IF(Combined[[#This Row],[Total_Amount]]=0,0,Combined[[#This Row],[Profit]]/Combined[[#This Row],[Total_Amount]])</f>
        <v>-0.36471507386365626</v>
      </c>
    </row>
    <row r="412" spans="1:34">
      <c r="A412" s="43" t="s">
        <v>2236</v>
      </c>
      <c r="B412" s="46">
        <v>45706</v>
      </c>
      <c r="C412" s="43">
        <f t="shared" si="6"/>
        <v>2025</v>
      </c>
      <c r="D412" s="43" t="str">
        <f>TEXT(Combined[[#This Row],[Order_Date]],"MMM")</f>
        <v>Feb</v>
      </c>
      <c r="E412" s="43" t="s">
        <v>1220</v>
      </c>
      <c r="F412" s="43" t="s">
        <v>1606</v>
      </c>
      <c r="G412" s="43" t="s">
        <v>1813</v>
      </c>
      <c r="H412" s="43">
        <v>4</v>
      </c>
      <c r="I412" s="43">
        <v>349.84</v>
      </c>
      <c r="J412" s="45">
        <v>0.11</v>
      </c>
      <c r="K412" s="43" t="s">
        <v>1824</v>
      </c>
      <c r="L412" s="43">
        <v>1245.4304</v>
      </c>
      <c r="M412" s="43" t="str">
        <f>VLOOKUP(Combined[[#This Row],[Customer_ID]],Customer[],2,FALSE)</f>
        <v>Heidi Tyler</v>
      </c>
      <c r="N412" s="43">
        <f>VLOOKUP(Combined[[#This Row],[Customer_ID]],Customer[],3,FALSE)</f>
        <v>40</v>
      </c>
      <c r="O412" s="43" t="str">
        <f>VLOOKUP(Combined[[#This Row],[Customer_ID]],Customer[],4,FALSE)</f>
        <v>Female</v>
      </c>
      <c r="P412" s="43" t="str">
        <f>VLOOKUP(Combined[[#This Row],[Customer_ID]],Customer[],5,FALSE)</f>
        <v>Dawnstad</v>
      </c>
      <c r="Q412" s="43" t="str">
        <f>VLOOKUP(Combined[[#This Row],[Customer_ID]],Customer[],6,FALSE)</f>
        <v>Oregon</v>
      </c>
      <c r="R412" s="43" t="str">
        <f>VLOOKUP(Combined[[#This Row],[Customer_ID]],Customer[],8,FALSE)</f>
        <v>Bronze</v>
      </c>
      <c r="S412" s="43" t="str">
        <f>VLOOKUP(Combined[[#This Row],[Product_ID]],Product[],2,FALSE)</f>
        <v>Fabric Sofa Throw Blanket</v>
      </c>
      <c r="T412" s="43" t="str">
        <f>VLOOKUP(Combined[[#This Row],[Product_ID]],Product[],3,FALSE)</f>
        <v>Home</v>
      </c>
      <c r="U412" s="43" t="str">
        <f>VLOOKUP(Combined[[#This Row],[Product_ID]],Product[],4,FALSE)</f>
        <v>Decor</v>
      </c>
      <c r="V412" s="43" t="str">
        <f>VLOOKUP(Combined[[#This Row],[Product_ID]],Product[],5,FALSE)</f>
        <v>Hoffman Group</v>
      </c>
      <c r="W412" s="43">
        <f>VLOOKUP(Combined[[#This Row],[Product_ID]],Product[],6,FALSE)</f>
        <v>218.48</v>
      </c>
      <c r="X412" s="43">
        <f>VLOOKUP(Combined[[#This Row],[Product_ID]],Product[],7,FALSE)</f>
        <v>276</v>
      </c>
      <c r="Y412" s="43" t="str">
        <f>_xlfn.XLOOKUP(Combined[[#This Row],[Store_ID]],Store[Store_ID],Store[Store_Name])</f>
        <v>Mann-Austin</v>
      </c>
      <c r="Z412" s="43" t="str">
        <f>_xlfn.XLOOKUP(Combined[[#This Row],[Store_ID]],Store[Store_ID],Store[Region])</f>
        <v>East</v>
      </c>
      <c r="AA412" s="43" t="str">
        <f>_xlfn.XLOOKUP(Combined[[#This Row],[Store_ID]],Store[Store_ID],Store[City])</f>
        <v>Vasquezborough</v>
      </c>
      <c r="AB412" s="43" t="str">
        <f>_xlfn.XLOOKUP(Combined[[#This Row],[Store_ID]],Store[Store_ID],Store[Store_Type])</f>
        <v>Online</v>
      </c>
      <c r="AC412" s="43">
        <f>Combined[[#This Row],[Quantity]]*Combined[[#This Row],[Unit_Price]]</f>
        <v>1399.36</v>
      </c>
      <c r="AD412" s="43">
        <f>Combined[[#This Row],[Gross_Sales]]*Combined[[#This Row],[Discount]]</f>
        <v>153.92959999999999</v>
      </c>
      <c r="AE412" s="43">
        <f>Combined[[#This Row],[Quantity]]*Combined[[#This Row],[cost]]</f>
        <v>873.92</v>
      </c>
      <c r="AF412" s="43">
        <f>Combined[[#This Row],[Total_Amount]]-Combined[[#This Row],[Total_Cost]]</f>
        <v>371.5104</v>
      </c>
      <c r="AG412" s="43" t="str">
        <f>IF(Combined[[#This Row],[Age]]&lt;=25,"18-25",IF(Combined[[#This Row],[Age]]&lt;=35,"26-35",IF(Combined[[#This Row],[Age]]&lt;=45,"36-45",IF(Combined[[#This Row],[Age]]&lt;=55,"46-55","56-64"))))</f>
        <v>36-45</v>
      </c>
      <c r="AH412" s="43">
        <f>IF(Combined[[#This Row],[Total_Amount]]=0,0,Combined[[#This Row],[Profit]]/Combined[[#This Row],[Total_Amount]])</f>
        <v>0.29829880497537237</v>
      </c>
    </row>
    <row r="413" spans="1:34">
      <c r="A413" s="43" t="s">
        <v>2237</v>
      </c>
      <c r="B413" s="46">
        <v>45823</v>
      </c>
      <c r="C413" s="43">
        <f t="shared" si="6"/>
        <v>2025</v>
      </c>
      <c r="D413" s="43" t="str">
        <f>TEXT(Combined[[#This Row],[Order_Date]],"MMM")</f>
        <v>Jun</v>
      </c>
      <c r="E413" s="43" t="s">
        <v>168</v>
      </c>
      <c r="F413" s="43" t="s">
        <v>1626</v>
      </c>
      <c r="G413" s="43" t="s">
        <v>1794</v>
      </c>
      <c r="H413" s="43">
        <v>1</v>
      </c>
      <c r="I413" s="43">
        <v>770.87</v>
      </c>
      <c r="J413" s="45">
        <v>0.1</v>
      </c>
      <c r="K413" s="43" t="s">
        <v>1829</v>
      </c>
      <c r="L413" s="43">
        <v>693.78300000000002</v>
      </c>
      <c r="M413" s="43" t="str">
        <f>VLOOKUP(Combined[[#This Row],[Customer_ID]],Customer[],2,FALSE)</f>
        <v>Joseph Snow</v>
      </c>
      <c r="N413" s="43">
        <f>VLOOKUP(Combined[[#This Row],[Customer_ID]],Customer[],3,FALSE)</f>
        <v>45</v>
      </c>
      <c r="O413" s="43" t="str">
        <f>VLOOKUP(Combined[[#This Row],[Customer_ID]],Customer[],4,FALSE)</f>
        <v>Male</v>
      </c>
      <c r="P413" s="43" t="str">
        <f>VLOOKUP(Combined[[#This Row],[Customer_ID]],Customer[],5,FALSE)</f>
        <v>South Michaelfort</v>
      </c>
      <c r="Q413" s="43" t="str">
        <f>VLOOKUP(Combined[[#This Row],[Customer_ID]],Customer[],6,FALSE)</f>
        <v>Vermont</v>
      </c>
      <c r="R413" s="43" t="str">
        <f>VLOOKUP(Combined[[#This Row],[Customer_ID]],Customer[],8,FALSE)</f>
        <v>Gold</v>
      </c>
      <c r="S413" s="43" t="str">
        <f>VLOOKUP(Combined[[#This Row],[Product_ID]],Product[],2,FALSE)</f>
        <v>Portable Power Bank</v>
      </c>
      <c r="T413" s="43" t="str">
        <f>VLOOKUP(Combined[[#This Row],[Product_ID]],Product[],3,FALSE)</f>
        <v>Electronics</v>
      </c>
      <c r="U413" s="43" t="str">
        <f>VLOOKUP(Combined[[#This Row],[Product_ID]],Product[],4,FALSE)</f>
        <v>Mobile</v>
      </c>
      <c r="V413" s="43" t="str">
        <f>VLOOKUP(Combined[[#This Row],[Product_ID]],Product[],5,FALSE)</f>
        <v>Cummings and Sons</v>
      </c>
      <c r="W413" s="43">
        <f>VLOOKUP(Combined[[#This Row],[Product_ID]],Product[],6,FALSE)</f>
        <v>326.06</v>
      </c>
      <c r="X413" s="43">
        <f>VLOOKUP(Combined[[#This Row],[Product_ID]],Product[],7,FALSE)</f>
        <v>301</v>
      </c>
      <c r="Y413" s="43" t="str">
        <f>_xlfn.XLOOKUP(Combined[[#This Row],[Store_ID]],Store[Store_ID],Store[Store_Name])</f>
        <v>Thomas, Bridges and Harris</v>
      </c>
      <c r="Z413" s="43" t="str">
        <f>_xlfn.XLOOKUP(Combined[[#This Row],[Store_ID]],Store[Store_ID],Store[Region])</f>
        <v>North</v>
      </c>
      <c r="AA413" s="43" t="str">
        <f>_xlfn.XLOOKUP(Combined[[#This Row],[Store_ID]],Store[Store_ID],Store[City])</f>
        <v>Sabrinatown</v>
      </c>
      <c r="AB413" s="43" t="str">
        <f>_xlfn.XLOOKUP(Combined[[#This Row],[Store_ID]],Store[Store_ID],Store[Store_Type])</f>
        <v>Online</v>
      </c>
      <c r="AC413" s="43">
        <f>Combined[[#This Row],[Quantity]]*Combined[[#This Row],[Unit_Price]]</f>
        <v>770.87</v>
      </c>
      <c r="AD413" s="43">
        <f>Combined[[#This Row],[Gross_Sales]]*Combined[[#This Row],[Discount]]</f>
        <v>77.087000000000003</v>
      </c>
      <c r="AE413" s="43">
        <f>Combined[[#This Row],[Quantity]]*Combined[[#This Row],[cost]]</f>
        <v>326.06</v>
      </c>
      <c r="AF413" s="43">
        <f>Combined[[#This Row],[Total_Amount]]-Combined[[#This Row],[Total_Cost]]</f>
        <v>367.72300000000001</v>
      </c>
      <c r="AG413" s="43" t="str">
        <f>IF(Combined[[#This Row],[Age]]&lt;=25,"18-25",IF(Combined[[#This Row],[Age]]&lt;=35,"26-35",IF(Combined[[#This Row],[Age]]&lt;=45,"36-45",IF(Combined[[#This Row],[Age]]&lt;=55,"46-55","56-64"))))</f>
        <v>36-45</v>
      </c>
      <c r="AH413" s="43">
        <f>IF(Combined[[#This Row],[Total_Amount]]=0,0,Combined[[#This Row],[Profit]]/Combined[[#This Row],[Total_Amount]])</f>
        <v>0.53002595912554795</v>
      </c>
    </row>
    <row r="414" spans="1:34">
      <c r="A414" s="43" t="s">
        <v>2238</v>
      </c>
      <c r="B414" s="46">
        <v>45518</v>
      </c>
      <c r="C414" s="43">
        <f t="shared" si="6"/>
        <v>2024</v>
      </c>
      <c r="D414" s="43" t="str">
        <f>TEXT(Combined[[#This Row],[Order_Date]],"MMM")</f>
        <v>Aug</v>
      </c>
      <c r="E414" s="43" t="s">
        <v>1475</v>
      </c>
      <c r="F414" s="43" t="s">
        <v>1746</v>
      </c>
      <c r="G414" s="43" t="s">
        <v>1807</v>
      </c>
      <c r="H414" s="43">
        <v>3</v>
      </c>
      <c r="I414" s="43">
        <v>507.33</v>
      </c>
      <c r="J414" s="45">
        <v>0.06</v>
      </c>
      <c r="K414" s="43" t="s">
        <v>1826</v>
      </c>
      <c r="L414" s="43">
        <v>1430.6705999999999</v>
      </c>
      <c r="M414" s="43" t="str">
        <f>VLOOKUP(Combined[[#This Row],[Customer_ID]],Customer[],2,FALSE)</f>
        <v>Dylan Gutierrez</v>
      </c>
      <c r="N414" s="43">
        <f>VLOOKUP(Combined[[#This Row],[Customer_ID]],Customer[],3,FALSE)</f>
        <v>40</v>
      </c>
      <c r="O414" s="43" t="str">
        <f>VLOOKUP(Combined[[#This Row],[Customer_ID]],Customer[],4,FALSE)</f>
        <v>Male</v>
      </c>
      <c r="P414" s="43" t="str">
        <f>VLOOKUP(Combined[[#This Row],[Customer_ID]],Customer[],5,FALSE)</f>
        <v>New Jamesview</v>
      </c>
      <c r="Q414" s="43" t="str">
        <f>VLOOKUP(Combined[[#This Row],[Customer_ID]],Customer[],6,FALSE)</f>
        <v>West Virginia</v>
      </c>
      <c r="R414" s="43" t="str">
        <f>VLOOKUP(Combined[[#This Row],[Customer_ID]],Customer[],8,FALSE)</f>
        <v>Bronze</v>
      </c>
      <c r="S414" s="43" t="str">
        <f>VLOOKUP(Combined[[#This Row],[Product_ID]],Product[],2,FALSE)</f>
        <v>Stainless Steel Cookware Set</v>
      </c>
      <c r="T414" s="43" t="str">
        <f>VLOOKUP(Combined[[#This Row],[Product_ID]],Product[],3,FALSE)</f>
        <v>Home</v>
      </c>
      <c r="U414" s="43" t="str">
        <f>VLOOKUP(Combined[[#This Row],[Product_ID]],Product[],4,FALSE)</f>
        <v>Kitchen</v>
      </c>
      <c r="V414" s="43" t="str">
        <f>VLOOKUP(Combined[[#This Row],[Product_ID]],Product[],5,FALSE)</f>
        <v>Campbell Ltd</v>
      </c>
      <c r="W414" s="43">
        <f>VLOOKUP(Combined[[#This Row],[Product_ID]],Product[],6,FALSE)</f>
        <v>201.41</v>
      </c>
      <c r="X414" s="43">
        <f>VLOOKUP(Combined[[#This Row],[Product_ID]],Product[],7,FALSE)</f>
        <v>146</v>
      </c>
      <c r="Y414" s="43" t="str">
        <f>_xlfn.XLOOKUP(Combined[[#This Row],[Store_ID]],Store[Store_ID],Store[Store_Name])</f>
        <v>Holloway Ltd</v>
      </c>
      <c r="Z414" s="43" t="str">
        <f>_xlfn.XLOOKUP(Combined[[#This Row],[Store_ID]],Store[Store_ID],Store[Region])</f>
        <v>North</v>
      </c>
      <c r="AA414" s="43" t="str">
        <f>_xlfn.XLOOKUP(Combined[[#This Row],[Store_ID]],Store[Store_ID],Store[City])</f>
        <v>Bensonhaven</v>
      </c>
      <c r="AB414" s="43" t="str">
        <f>_xlfn.XLOOKUP(Combined[[#This Row],[Store_ID]],Store[Store_ID],Store[Store_Type])</f>
        <v>Flagship</v>
      </c>
      <c r="AC414" s="43">
        <f>Combined[[#This Row],[Quantity]]*Combined[[#This Row],[Unit_Price]]</f>
        <v>1521.99</v>
      </c>
      <c r="AD414" s="43">
        <f>Combined[[#This Row],[Gross_Sales]]*Combined[[#This Row],[Discount]]</f>
        <v>91.319400000000002</v>
      </c>
      <c r="AE414" s="43">
        <f>Combined[[#This Row],[Quantity]]*Combined[[#This Row],[cost]]</f>
        <v>604.23</v>
      </c>
      <c r="AF414" s="43">
        <f>Combined[[#This Row],[Total_Amount]]-Combined[[#This Row],[Total_Cost]]</f>
        <v>826.4405999999999</v>
      </c>
      <c r="AG414" s="43" t="str">
        <f>IF(Combined[[#This Row],[Age]]&lt;=25,"18-25",IF(Combined[[#This Row],[Age]]&lt;=35,"26-35",IF(Combined[[#This Row],[Age]]&lt;=45,"36-45",IF(Combined[[#This Row],[Age]]&lt;=55,"46-55","56-64"))))</f>
        <v>36-45</v>
      </c>
      <c r="AH414" s="43">
        <f>IF(Combined[[#This Row],[Total_Amount]]=0,0,Combined[[#This Row],[Profit]]/Combined[[#This Row],[Total_Amount]])</f>
        <v>0.57765959543727252</v>
      </c>
    </row>
    <row r="415" spans="1:34">
      <c r="A415" s="43" t="s">
        <v>2239</v>
      </c>
      <c r="B415" s="46">
        <v>45863</v>
      </c>
      <c r="C415" s="43">
        <f t="shared" si="6"/>
        <v>2025</v>
      </c>
      <c r="D415" s="43" t="str">
        <f>TEXT(Combined[[#This Row],[Order_Date]],"MMM")</f>
        <v>Jul</v>
      </c>
      <c r="E415" s="43" t="s">
        <v>610</v>
      </c>
      <c r="F415" s="43" t="s">
        <v>1680</v>
      </c>
      <c r="G415" s="43" t="s">
        <v>1786</v>
      </c>
      <c r="H415" s="43">
        <v>1</v>
      </c>
      <c r="I415" s="43">
        <v>87.78</v>
      </c>
      <c r="J415" s="45">
        <v>0.06</v>
      </c>
      <c r="K415" s="43" t="s">
        <v>1824</v>
      </c>
      <c r="L415" s="43">
        <v>82.513199999999998</v>
      </c>
      <c r="M415" s="43" t="str">
        <f>VLOOKUP(Combined[[#This Row],[Customer_ID]],Customer[],2,FALSE)</f>
        <v>Brent Rivas</v>
      </c>
      <c r="N415" s="43">
        <f>VLOOKUP(Combined[[#This Row],[Customer_ID]],Customer[],3,FALSE)</f>
        <v>54</v>
      </c>
      <c r="O415" s="43" t="str">
        <f>VLOOKUP(Combined[[#This Row],[Customer_ID]],Customer[],4,FALSE)</f>
        <v>Female</v>
      </c>
      <c r="P415" s="43" t="str">
        <f>VLOOKUP(Combined[[#This Row],[Customer_ID]],Customer[],5,FALSE)</f>
        <v>North Kellyberg</v>
      </c>
      <c r="Q415" s="43" t="str">
        <f>VLOOKUP(Combined[[#This Row],[Customer_ID]],Customer[],6,FALSE)</f>
        <v>New Jersey</v>
      </c>
      <c r="R415" s="43" t="str">
        <f>VLOOKUP(Combined[[#This Row],[Customer_ID]],Customer[],8,FALSE)</f>
        <v>Platinum</v>
      </c>
      <c r="S415" s="43" t="str">
        <f>VLOOKUP(Combined[[#This Row],[Product_ID]],Product[],2,FALSE)</f>
        <v>Women's Hair Dryer Brush</v>
      </c>
      <c r="T415" s="43" t="str">
        <f>VLOOKUP(Combined[[#This Row],[Product_ID]],Product[],3,FALSE)</f>
        <v>Beauty</v>
      </c>
      <c r="U415" s="43" t="str">
        <f>VLOOKUP(Combined[[#This Row],[Product_ID]],Product[],4,FALSE)</f>
        <v>Haircare</v>
      </c>
      <c r="V415" s="43" t="str">
        <f>VLOOKUP(Combined[[#This Row],[Product_ID]],Product[],5,FALSE)</f>
        <v>Torres, Spencer and Potter</v>
      </c>
      <c r="W415" s="43">
        <f>VLOOKUP(Combined[[#This Row],[Product_ID]],Product[],6,FALSE)</f>
        <v>340.39</v>
      </c>
      <c r="X415" s="43">
        <f>VLOOKUP(Combined[[#This Row],[Product_ID]],Product[],7,FALSE)</f>
        <v>177</v>
      </c>
      <c r="Y415" s="43" t="str">
        <f>_xlfn.XLOOKUP(Combined[[#This Row],[Store_ID]],Store[Store_ID],Store[Store_Name])</f>
        <v>Moore, Padilla and Butler</v>
      </c>
      <c r="Z415" s="43" t="str">
        <f>_xlfn.XLOOKUP(Combined[[#This Row],[Store_ID]],Store[Store_ID],Store[Region])</f>
        <v>South</v>
      </c>
      <c r="AA415" s="43" t="str">
        <f>_xlfn.XLOOKUP(Combined[[#This Row],[Store_ID]],Store[Store_ID],Store[City])</f>
        <v>East Johnstad</v>
      </c>
      <c r="AB415" s="43" t="str">
        <f>_xlfn.XLOOKUP(Combined[[#This Row],[Store_ID]],Store[Store_ID],Store[Store_Type])</f>
        <v>Flagship</v>
      </c>
      <c r="AC415" s="43">
        <f>Combined[[#This Row],[Quantity]]*Combined[[#This Row],[Unit_Price]]</f>
        <v>87.78</v>
      </c>
      <c r="AD415" s="43">
        <f>Combined[[#This Row],[Gross_Sales]]*Combined[[#This Row],[Discount]]</f>
        <v>5.2667999999999999</v>
      </c>
      <c r="AE415" s="43">
        <f>Combined[[#This Row],[Quantity]]*Combined[[#This Row],[cost]]</f>
        <v>340.39</v>
      </c>
      <c r="AF415" s="43">
        <f>Combined[[#This Row],[Total_Amount]]-Combined[[#This Row],[Total_Cost]]</f>
        <v>-257.8768</v>
      </c>
      <c r="AG415" s="43" t="str">
        <f>IF(Combined[[#This Row],[Age]]&lt;=25,"18-25",IF(Combined[[#This Row],[Age]]&lt;=35,"26-35",IF(Combined[[#This Row],[Age]]&lt;=45,"36-45",IF(Combined[[#This Row],[Age]]&lt;=55,"46-55","56-64"))))</f>
        <v>46-55</v>
      </c>
      <c r="AH415" s="43">
        <f>IF(Combined[[#This Row],[Total_Amount]]=0,0,Combined[[#This Row],[Profit]]/Combined[[#This Row],[Total_Amount]])</f>
        <v>-3.1252793492435149</v>
      </c>
    </row>
    <row r="416" spans="1:34">
      <c r="A416" s="43" t="s">
        <v>2240</v>
      </c>
      <c r="B416" s="46">
        <v>45666</v>
      </c>
      <c r="C416" s="43">
        <f t="shared" si="6"/>
        <v>2025</v>
      </c>
      <c r="D416" s="43" t="str">
        <f>TEXT(Combined[[#This Row],[Order_Date]],"MMM")</f>
        <v>Jan</v>
      </c>
      <c r="E416" s="43" t="s">
        <v>36</v>
      </c>
      <c r="F416" s="43" t="s">
        <v>1734</v>
      </c>
      <c r="G416" s="43" t="s">
        <v>1769</v>
      </c>
      <c r="H416" s="43">
        <v>2</v>
      </c>
      <c r="I416" s="43">
        <v>772.24</v>
      </c>
      <c r="J416" s="45">
        <v>0.22</v>
      </c>
      <c r="K416" s="43" t="s">
        <v>1824</v>
      </c>
      <c r="L416" s="43">
        <v>1204.6944000000001</v>
      </c>
      <c r="M416" s="43" t="str">
        <f>VLOOKUP(Combined[[#This Row],[Customer_ID]],Customer[],2,FALSE)</f>
        <v>Amber Jackson</v>
      </c>
      <c r="N416" s="43">
        <f>VLOOKUP(Combined[[#This Row],[Customer_ID]],Customer[],3,FALSE)</f>
        <v>29</v>
      </c>
      <c r="O416" s="43" t="str">
        <f>VLOOKUP(Combined[[#This Row],[Customer_ID]],Customer[],4,FALSE)</f>
        <v>Female</v>
      </c>
      <c r="P416" s="43" t="str">
        <f>VLOOKUP(Combined[[#This Row],[Customer_ID]],Customer[],5,FALSE)</f>
        <v>Deborahborough</v>
      </c>
      <c r="Q416" s="43" t="str">
        <f>VLOOKUP(Combined[[#This Row],[Customer_ID]],Customer[],6,FALSE)</f>
        <v>South Dakota</v>
      </c>
      <c r="R416" s="43" t="str">
        <f>VLOOKUP(Combined[[#This Row],[Customer_ID]],Customer[],8,FALSE)</f>
        <v>Platinum</v>
      </c>
      <c r="S416" s="43" t="str">
        <f>VLOOKUP(Combined[[#This Row],[Product_ID]],Product[],2,FALSE)</f>
        <v>USB-C Laptop Charger</v>
      </c>
      <c r="T416" s="43" t="str">
        <f>VLOOKUP(Combined[[#This Row],[Product_ID]],Product[],3,FALSE)</f>
        <v>Electronics</v>
      </c>
      <c r="U416" s="43" t="str">
        <f>VLOOKUP(Combined[[#This Row],[Product_ID]],Product[],4,FALSE)</f>
        <v>Computer</v>
      </c>
      <c r="V416" s="43" t="str">
        <f>VLOOKUP(Combined[[#This Row],[Product_ID]],Product[],5,FALSE)</f>
        <v>Martin LLC</v>
      </c>
      <c r="W416" s="43">
        <f>VLOOKUP(Combined[[#This Row],[Product_ID]],Product[],6,FALSE)</f>
        <v>377.52</v>
      </c>
      <c r="X416" s="43">
        <f>VLOOKUP(Combined[[#This Row],[Product_ID]],Product[],7,FALSE)</f>
        <v>485</v>
      </c>
      <c r="Y416" s="43" t="str">
        <f>_xlfn.XLOOKUP(Combined[[#This Row],[Store_ID]],Store[Store_ID],Store[Store_Name])</f>
        <v>Alexander Group</v>
      </c>
      <c r="Z416" s="43" t="str">
        <f>_xlfn.XLOOKUP(Combined[[#This Row],[Store_ID]],Store[Store_ID],Store[Region])</f>
        <v>South</v>
      </c>
      <c r="AA416" s="43" t="str">
        <f>_xlfn.XLOOKUP(Combined[[#This Row],[Store_ID]],Store[Store_ID],Store[City])</f>
        <v>Port Sharon</v>
      </c>
      <c r="AB416" s="43" t="str">
        <f>_xlfn.XLOOKUP(Combined[[#This Row],[Store_ID]],Store[Store_ID],Store[Store_Type])</f>
        <v>Online</v>
      </c>
      <c r="AC416" s="43">
        <f>Combined[[#This Row],[Quantity]]*Combined[[#This Row],[Unit_Price]]</f>
        <v>1544.48</v>
      </c>
      <c r="AD416" s="43">
        <f>Combined[[#This Row],[Gross_Sales]]*Combined[[#This Row],[Discount]]</f>
        <v>339.78559999999999</v>
      </c>
      <c r="AE416" s="43">
        <f>Combined[[#This Row],[Quantity]]*Combined[[#This Row],[cost]]</f>
        <v>755.04</v>
      </c>
      <c r="AF416" s="43">
        <f>Combined[[#This Row],[Total_Amount]]-Combined[[#This Row],[Total_Cost]]</f>
        <v>449.65440000000012</v>
      </c>
      <c r="AG416" s="43" t="str">
        <f>IF(Combined[[#This Row],[Age]]&lt;=25,"18-25",IF(Combined[[#This Row],[Age]]&lt;=35,"26-35",IF(Combined[[#This Row],[Age]]&lt;=45,"36-45",IF(Combined[[#This Row],[Age]]&lt;=55,"46-55","56-64"))))</f>
        <v>26-35</v>
      </c>
      <c r="AH416" s="43">
        <f>IF(Combined[[#This Row],[Total_Amount]]=0,0,Combined[[#This Row],[Profit]]/Combined[[#This Row],[Total_Amount]])</f>
        <v>0.37325183880658869</v>
      </c>
    </row>
    <row r="417" spans="1:34">
      <c r="A417" s="43" t="s">
        <v>2241</v>
      </c>
      <c r="B417" s="46">
        <v>45813</v>
      </c>
      <c r="C417" s="43">
        <f t="shared" si="6"/>
        <v>2025</v>
      </c>
      <c r="D417" s="43" t="str">
        <f>TEXT(Combined[[#This Row],[Order_Date]],"MMM")</f>
        <v>Jun</v>
      </c>
      <c r="E417" s="43" t="s">
        <v>181</v>
      </c>
      <c r="F417" s="43" t="s">
        <v>1688</v>
      </c>
      <c r="G417" s="43" t="s">
        <v>1799</v>
      </c>
      <c r="H417" s="43">
        <v>1</v>
      </c>
      <c r="I417" s="43">
        <v>108.27</v>
      </c>
      <c r="J417" s="45">
        <v>0.1</v>
      </c>
      <c r="K417" s="43" t="s">
        <v>1829</v>
      </c>
      <c r="L417" s="43">
        <v>97.442999999999998</v>
      </c>
      <c r="M417" s="43" t="str">
        <f>VLOOKUP(Combined[[#This Row],[Customer_ID]],Customer[],2,FALSE)</f>
        <v>Gina Knight</v>
      </c>
      <c r="N417" s="43">
        <f>VLOOKUP(Combined[[#This Row],[Customer_ID]],Customer[],3,FALSE)</f>
        <v>54</v>
      </c>
      <c r="O417" s="43" t="str">
        <f>VLOOKUP(Combined[[#This Row],[Customer_ID]],Customer[],4,FALSE)</f>
        <v>Female</v>
      </c>
      <c r="P417" s="43" t="str">
        <f>VLOOKUP(Combined[[#This Row],[Customer_ID]],Customer[],5,FALSE)</f>
        <v>Lake Roberthaven</v>
      </c>
      <c r="Q417" s="43" t="str">
        <f>VLOOKUP(Combined[[#This Row],[Customer_ID]],Customer[],6,FALSE)</f>
        <v>Nevada</v>
      </c>
      <c r="R417" s="43" t="str">
        <f>VLOOKUP(Combined[[#This Row],[Customer_ID]],Customer[],8,FALSE)</f>
        <v>Silver</v>
      </c>
      <c r="S417" s="43" t="str">
        <f>VLOOKUP(Combined[[#This Row],[Product_ID]],Product[],2,FALSE)</f>
        <v>Kitchen Storage Rack</v>
      </c>
      <c r="T417" s="43" t="str">
        <f>VLOOKUP(Combined[[#This Row],[Product_ID]],Product[],3,FALSE)</f>
        <v>Home</v>
      </c>
      <c r="U417" s="43" t="str">
        <f>VLOOKUP(Combined[[#This Row],[Product_ID]],Product[],4,FALSE)</f>
        <v>Storage</v>
      </c>
      <c r="V417" s="43" t="str">
        <f>VLOOKUP(Combined[[#This Row],[Product_ID]],Product[],5,FALSE)</f>
        <v>Duran Group</v>
      </c>
      <c r="W417" s="43">
        <f>VLOOKUP(Combined[[#This Row],[Product_ID]],Product[],6,FALSE)</f>
        <v>138.05000000000001</v>
      </c>
      <c r="X417" s="43">
        <f>VLOOKUP(Combined[[#This Row],[Product_ID]],Product[],7,FALSE)</f>
        <v>89</v>
      </c>
      <c r="Y417" s="43" t="str">
        <f>_xlfn.XLOOKUP(Combined[[#This Row],[Store_ID]],Store[Store_ID],Store[Store_Name])</f>
        <v>Mcdonald Inc</v>
      </c>
      <c r="Z417" s="43" t="str">
        <f>_xlfn.XLOOKUP(Combined[[#This Row],[Store_ID]],Store[Store_ID],Store[Region])</f>
        <v>South</v>
      </c>
      <c r="AA417" s="43" t="str">
        <f>_xlfn.XLOOKUP(Combined[[#This Row],[Store_ID]],Store[Store_ID],Store[City])</f>
        <v>Christopherland</v>
      </c>
      <c r="AB417" s="43" t="str">
        <f>_xlfn.XLOOKUP(Combined[[#This Row],[Store_ID]],Store[Store_ID],Store[Store_Type])</f>
        <v>Outlet</v>
      </c>
      <c r="AC417" s="43">
        <f>Combined[[#This Row],[Quantity]]*Combined[[#This Row],[Unit_Price]]</f>
        <v>108.27</v>
      </c>
      <c r="AD417" s="43">
        <f>Combined[[#This Row],[Gross_Sales]]*Combined[[#This Row],[Discount]]</f>
        <v>10.827</v>
      </c>
      <c r="AE417" s="43">
        <f>Combined[[#This Row],[Quantity]]*Combined[[#This Row],[cost]]</f>
        <v>138.05000000000001</v>
      </c>
      <c r="AF417" s="43">
        <f>Combined[[#This Row],[Total_Amount]]-Combined[[#This Row],[Total_Cost]]</f>
        <v>-40.607000000000014</v>
      </c>
      <c r="AG417" s="43" t="str">
        <f>IF(Combined[[#This Row],[Age]]&lt;=25,"18-25",IF(Combined[[#This Row],[Age]]&lt;=35,"26-35",IF(Combined[[#This Row],[Age]]&lt;=45,"36-45",IF(Combined[[#This Row],[Age]]&lt;=55,"46-55","56-64"))))</f>
        <v>46-55</v>
      </c>
      <c r="AH417" s="43">
        <f>IF(Combined[[#This Row],[Total_Amount]]=0,0,Combined[[#This Row],[Profit]]/Combined[[#This Row],[Total_Amount]])</f>
        <v>-0.4167256755231265</v>
      </c>
    </row>
    <row r="418" spans="1:34">
      <c r="A418" s="43" t="s">
        <v>2242</v>
      </c>
      <c r="B418" s="46">
        <v>45633</v>
      </c>
      <c r="C418" s="43">
        <f t="shared" si="6"/>
        <v>2024</v>
      </c>
      <c r="D418" s="43" t="str">
        <f>TEXT(Combined[[#This Row],[Order_Date]],"MMM")</f>
        <v>Dec</v>
      </c>
      <c r="E418" s="43" t="s">
        <v>1089</v>
      </c>
      <c r="F418" s="43" t="s">
        <v>1624</v>
      </c>
      <c r="G418" s="43" t="s">
        <v>1807</v>
      </c>
      <c r="H418" s="43">
        <v>2</v>
      </c>
      <c r="I418" s="43">
        <v>839.24</v>
      </c>
      <c r="J418" s="45">
        <v>0.21</v>
      </c>
      <c r="K418" s="43" t="s">
        <v>1826</v>
      </c>
      <c r="L418" s="43">
        <v>1325.9992</v>
      </c>
      <c r="M418" s="43" t="str">
        <f>VLOOKUP(Combined[[#This Row],[Customer_ID]],Customer[],2,FALSE)</f>
        <v>Justin Mason Dds</v>
      </c>
      <c r="N418" s="43">
        <f>VLOOKUP(Combined[[#This Row],[Customer_ID]],Customer[],3,FALSE)</f>
        <v>39</v>
      </c>
      <c r="O418" s="43" t="str">
        <f>VLOOKUP(Combined[[#This Row],[Customer_ID]],Customer[],4,FALSE)</f>
        <v>Female</v>
      </c>
      <c r="P418" s="43" t="str">
        <f>VLOOKUP(Combined[[#This Row],[Customer_ID]],Customer[],5,FALSE)</f>
        <v>Peggystad</v>
      </c>
      <c r="Q418" s="43" t="str">
        <f>VLOOKUP(Combined[[#This Row],[Customer_ID]],Customer[],6,FALSE)</f>
        <v>Connecticut</v>
      </c>
      <c r="R418" s="43" t="str">
        <f>VLOOKUP(Combined[[#This Row],[Customer_ID]],Customer[],8,FALSE)</f>
        <v>Gold</v>
      </c>
      <c r="S418" s="43" t="str">
        <f>VLOOKUP(Combined[[#This Row],[Product_ID]],Product[],2,FALSE)</f>
        <v>Sports Water Hydration Pack</v>
      </c>
      <c r="T418" s="43" t="str">
        <f>VLOOKUP(Combined[[#This Row],[Product_ID]],Product[],3,FALSE)</f>
        <v>Sports</v>
      </c>
      <c r="U418" s="43" t="str">
        <f>VLOOKUP(Combined[[#This Row],[Product_ID]],Product[],4,FALSE)</f>
        <v>Outdoor</v>
      </c>
      <c r="V418" s="43" t="str">
        <f>VLOOKUP(Combined[[#This Row],[Product_ID]],Product[],5,FALSE)</f>
        <v>Sims-Smith</v>
      </c>
      <c r="W418" s="43">
        <f>VLOOKUP(Combined[[#This Row],[Product_ID]],Product[],6,FALSE)</f>
        <v>135.61000000000001</v>
      </c>
      <c r="X418" s="43">
        <f>VLOOKUP(Combined[[#This Row],[Product_ID]],Product[],7,FALSE)</f>
        <v>394</v>
      </c>
      <c r="Y418" s="43" t="str">
        <f>_xlfn.XLOOKUP(Combined[[#This Row],[Store_ID]],Store[Store_ID],Store[Store_Name])</f>
        <v>Holloway Ltd</v>
      </c>
      <c r="Z418" s="43" t="str">
        <f>_xlfn.XLOOKUP(Combined[[#This Row],[Store_ID]],Store[Store_ID],Store[Region])</f>
        <v>North</v>
      </c>
      <c r="AA418" s="43" t="str">
        <f>_xlfn.XLOOKUP(Combined[[#This Row],[Store_ID]],Store[Store_ID],Store[City])</f>
        <v>Bensonhaven</v>
      </c>
      <c r="AB418" s="43" t="str">
        <f>_xlfn.XLOOKUP(Combined[[#This Row],[Store_ID]],Store[Store_ID],Store[Store_Type])</f>
        <v>Flagship</v>
      </c>
      <c r="AC418" s="43">
        <f>Combined[[#This Row],[Quantity]]*Combined[[#This Row],[Unit_Price]]</f>
        <v>1678.48</v>
      </c>
      <c r="AD418" s="43">
        <f>Combined[[#This Row],[Gross_Sales]]*Combined[[#This Row],[Discount]]</f>
        <v>352.48079999999999</v>
      </c>
      <c r="AE418" s="43">
        <f>Combined[[#This Row],[Quantity]]*Combined[[#This Row],[cost]]</f>
        <v>271.22000000000003</v>
      </c>
      <c r="AF418" s="43">
        <f>Combined[[#This Row],[Total_Amount]]-Combined[[#This Row],[Total_Cost]]</f>
        <v>1054.7791999999999</v>
      </c>
      <c r="AG418" s="43" t="str">
        <f>IF(Combined[[#This Row],[Age]]&lt;=25,"18-25",IF(Combined[[#This Row],[Age]]&lt;=35,"26-35",IF(Combined[[#This Row],[Age]]&lt;=45,"36-45",IF(Combined[[#This Row],[Age]]&lt;=55,"46-55","56-64"))))</f>
        <v>36-45</v>
      </c>
      <c r="AH418" s="43">
        <f>IF(Combined[[#This Row],[Total_Amount]]=0,0,Combined[[#This Row],[Profit]]/Combined[[#This Row],[Total_Amount]])</f>
        <v>0.79545990676314127</v>
      </c>
    </row>
    <row r="419" spans="1:34">
      <c r="A419" s="43" t="s">
        <v>2243</v>
      </c>
      <c r="B419" s="46">
        <v>45331</v>
      </c>
      <c r="C419" s="43">
        <f t="shared" si="6"/>
        <v>2024</v>
      </c>
      <c r="D419" s="43" t="str">
        <f>TEXT(Combined[[#This Row],[Order_Date]],"MMM")</f>
        <v>Feb</v>
      </c>
      <c r="E419" s="43" t="s">
        <v>1196</v>
      </c>
      <c r="F419" s="43" t="s">
        <v>1664</v>
      </c>
      <c r="G419" s="43" t="s">
        <v>1789</v>
      </c>
      <c r="H419" s="43">
        <v>2</v>
      </c>
      <c r="I419" s="43">
        <v>466.27</v>
      </c>
      <c r="J419" s="45">
        <v>0.11</v>
      </c>
      <c r="K419" s="43" t="s">
        <v>1826</v>
      </c>
      <c r="L419" s="43">
        <v>829.9606</v>
      </c>
      <c r="M419" s="43" t="str">
        <f>VLOOKUP(Combined[[#This Row],[Customer_ID]],Customer[],2,FALSE)</f>
        <v>Kristine Higgins</v>
      </c>
      <c r="N419" s="43">
        <f>VLOOKUP(Combined[[#This Row],[Customer_ID]],Customer[],3,FALSE)</f>
        <v>27</v>
      </c>
      <c r="O419" s="43" t="str">
        <f>VLOOKUP(Combined[[#This Row],[Customer_ID]],Customer[],4,FALSE)</f>
        <v>Female</v>
      </c>
      <c r="P419" s="43" t="str">
        <f>VLOOKUP(Combined[[#This Row],[Customer_ID]],Customer[],5,FALSE)</f>
        <v>Jennifertown</v>
      </c>
      <c r="Q419" s="43" t="str">
        <f>VLOOKUP(Combined[[#This Row],[Customer_ID]],Customer[],6,FALSE)</f>
        <v>South Carolina</v>
      </c>
      <c r="R419" s="43" t="str">
        <f>VLOOKUP(Combined[[#This Row],[Customer_ID]],Customer[],8,FALSE)</f>
        <v>Silver</v>
      </c>
      <c r="S419" s="43" t="str">
        <f>VLOOKUP(Combined[[#This Row],[Product_ID]],Product[],2,FALSE)</f>
        <v>Womens Cotton Scarf</v>
      </c>
      <c r="T419" s="43" t="str">
        <f>VLOOKUP(Combined[[#This Row],[Product_ID]],Product[],3,FALSE)</f>
        <v>Clothing</v>
      </c>
      <c r="U419" s="43" t="str">
        <f>VLOOKUP(Combined[[#This Row],[Product_ID]],Product[],4,FALSE)</f>
        <v>Accessories</v>
      </c>
      <c r="V419" s="43" t="str">
        <f>VLOOKUP(Combined[[#This Row],[Product_ID]],Product[],5,FALSE)</f>
        <v>Shepherd-Gould</v>
      </c>
      <c r="W419" s="43">
        <f>VLOOKUP(Combined[[#This Row],[Product_ID]],Product[],6,FALSE)</f>
        <v>113.83</v>
      </c>
      <c r="X419" s="43">
        <f>VLOOKUP(Combined[[#This Row],[Product_ID]],Product[],7,FALSE)</f>
        <v>485</v>
      </c>
      <c r="Y419" s="43" t="str">
        <f>_xlfn.XLOOKUP(Combined[[#This Row],[Store_ID]],Store[Store_ID],Store[Store_Name])</f>
        <v>Hill, Wagner and Ballard</v>
      </c>
      <c r="Z419" s="43" t="str">
        <f>_xlfn.XLOOKUP(Combined[[#This Row],[Store_ID]],Store[Store_ID],Store[Region])</f>
        <v>East</v>
      </c>
      <c r="AA419" s="43" t="str">
        <f>_xlfn.XLOOKUP(Combined[[#This Row],[Store_ID]],Store[Store_ID],Store[City])</f>
        <v>East Davidville</v>
      </c>
      <c r="AB419" s="43" t="str">
        <f>_xlfn.XLOOKUP(Combined[[#This Row],[Store_ID]],Store[Store_ID],Store[Store_Type])</f>
        <v>Online</v>
      </c>
      <c r="AC419" s="43">
        <f>Combined[[#This Row],[Quantity]]*Combined[[#This Row],[Unit_Price]]</f>
        <v>932.54</v>
      </c>
      <c r="AD419" s="43">
        <f>Combined[[#This Row],[Gross_Sales]]*Combined[[#This Row],[Discount]]</f>
        <v>102.57939999999999</v>
      </c>
      <c r="AE419" s="43">
        <f>Combined[[#This Row],[Quantity]]*Combined[[#This Row],[cost]]</f>
        <v>227.66</v>
      </c>
      <c r="AF419" s="43">
        <f>Combined[[#This Row],[Total_Amount]]-Combined[[#This Row],[Total_Cost]]</f>
        <v>602.30060000000003</v>
      </c>
      <c r="AG419" s="43" t="str">
        <f>IF(Combined[[#This Row],[Age]]&lt;=25,"18-25",IF(Combined[[#This Row],[Age]]&lt;=35,"26-35",IF(Combined[[#This Row],[Age]]&lt;=45,"36-45",IF(Combined[[#This Row],[Age]]&lt;=55,"46-55","56-64"))))</f>
        <v>26-35</v>
      </c>
      <c r="AH419" s="43">
        <f>IF(Combined[[#This Row],[Total_Amount]]=0,0,Combined[[#This Row],[Profit]]/Combined[[#This Row],[Total_Amount]])</f>
        <v>0.72569782228216617</v>
      </c>
    </row>
    <row r="420" spans="1:34">
      <c r="A420" s="43" t="s">
        <v>2244</v>
      </c>
      <c r="B420" s="46">
        <v>45942</v>
      </c>
      <c r="C420" s="43">
        <f t="shared" si="6"/>
        <v>2025</v>
      </c>
      <c r="D420" s="43" t="str">
        <f>TEXT(Combined[[#This Row],[Order_Date]],"MMM")</f>
        <v>Oct</v>
      </c>
      <c r="E420" s="43" t="s">
        <v>1240</v>
      </c>
      <c r="F420" s="43" t="s">
        <v>1672</v>
      </c>
      <c r="G420" s="43" t="s">
        <v>1799</v>
      </c>
      <c r="H420" s="43">
        <v>3</v>
      </c>
      <c r="I420" s="43">
        <v>969.83</v>
      </c>
      <c r="J420" s="45">
        <v>0.02</v>
      </c>
      <c r="K420" s="43" t="s">
        <v>1824</v>
      </c>
      <c r="L420" s="43">
        <v>2851.3002000000001</v>
      </c>
      <c r="M420" s="43" t="str">
        <f>VLOOKUP(Combined[[#This Row],[Customer_ID]],Customer[],2,FALSE)</f>
        <v>Jennifer Johnson</v>
      </c>
      <c r="N420" s="43">
        <f>VLOOKUP(Combined[[#This Row],[Customer_ID]],Customer[],3,FALSE)</f>
        <v>54</v>
      </c>
      <c r="O420" s="43" t="str">
        <f>VLOOKUP(Combined[[#This Row],[Customer_ID]],Customer[],4,FALSE)</f>
        <v>Male</v>
      </c>
      <c r="P420" s="43" t="str">
        <f>VLOOKUP(Combined[[#This Row],[Customer_ID]],Customer[],5,FALSE)</f>
        <v>Cheyenneborough</v>
      </c>
      <c r="Q420" s="43" t="str">
        <f>VLOOKUP(Combined[[#This Row],[Customer_ID]],Customer[],6,FALSE)</f>
        <v>New Hampshire</v>
      </c>
      <c r="R420" s="43" t="str">
        <f>VLOOKUP(Combined[[#This Row],[Customer_ID]],Customer[],8,FALSE)</f>
        <v>Bronze</v>
      </c>
      <c r="S420" s="43" t="str">
        <f>VLOOKUP(Combined[[#This Row],[Product_ID]],Product[],2,FALSE)</f>
        <v>Laptop Cooling Pad</v>
      </c>
      <c r="T420" s="43" t="str">
        <f>VLOOKUP(Combined[[#This Row],[Product_ID]],Product[],3,FALSE)</f>
        <v>Electronics</v>
      </c>
      <c r="U420" s="43" t="str">
        <f>VLOOKUP(Combined[[#This Row],[Product_ID]],Product[],4,FALSE)</f>
        <v>Computer</v>
      </c>
      <c r="V420" s="43" t="str">
        <f>VLOOKUP(Combined[[#This Row],[Product_ID]],Product[],5,FALSE)</f>
        <v>Murray, Gould and Ware</v>
      </c>
      <c r="W420" s="43">
        <f>VLOOKUP(Combined[[#This Row],[Product_ID]],Product[],6,FALSE)</f>
        <v>86.42</v>
      </c>
      <c r="X420" s="43">
        <f>VLOOKUP(Combined[[#This Row],[Product_ID]],Product[],7,FALSE)</f>
        <v>222</v>
      </c>
      <c r="Y420" s="43" t="str">
        <f>_xlfn.XLOOKUP(Combined[[#This Row],[Store_ID]],Store[Store_ID],Store[Store_Name])</f>
        <v>Mcdonald Inc</v>
      </c>
      <c r="Z420" s="43" t="str">
        <f>_xlfn.XLOOKUP(Combined[[#This Row],[Store_ID]],Store[Store_ID],Store[Region])</f>
        <v>South</v>
      </c>
      <c r="AA420" s="43" t="str">
        <f>_xlfn.XLOOKUP(Combined[[#This Row],[Store_ID]],Store[Store_ID],Store[City])</f>
        <v>Christopherland</v>
      </c>
      <c r="AB420" s="43" t="str">
        <f>_xlfn.XLOOKUP(Combined[[#This Row],[Store_ID]],Store[Store_ID],Store[Store_Type])</f>
        <v>Outlet</v>
      </c>
      <c r="AC420" s="43">
        <f>Combined[[#This Row],[Quantity]]*Combined[[#This Row],[Unit_Price]]</f>
        <v>2909.4900000000002</v>
      </c>
      <c r="AD420" s="43">
        <f>Combined[[#This Row],[Gross_Sales]]*Combined[[#This Row],[Discount]]</f>
        <v>58.189800000000005</v>
      </c>
      <c r="AE420" s="43">
        <f>Combined[[#This Row],[Quantity]]*Combined[[#This Row],[cost]]</f>
        <v>259.26</v>
      </c>
      <c r="AF420" s="43">
        <f>Combined[[#This Row],[Total_Amount]]-Combined[[#This Row],[Total_Cost]]</f>
        <v>2592.0402000000004</v>
      </c>
      <c r="AG420" s="43" t="str">
        <f>IF(Combined[[#This Row],[Age]]&lt;=25,"18-25",IF(Combined[[#This Row],[Age]]&lt;=35,"26-35",IF(Combined[[#This Row],[Age]]&lt;=45,"36-45",IF(Combined[[#This Row],[Age]]&lt;=55,"46-55","56-64"))))</f>
        <v>46-55</v>
      </c>
      <c r="AH420" s="43">
        <f>IF(Combined[[#This Row],[Total_Amount]]=0,0,Combined[[#This Row],[Profit]]/Combined[[#This Row],[Total_Amount]])</f>
        <v>0.90907306077416905</v>
      </c>
    </row>
    <row r="421" spans="1:34">
      <c r="A421" s="43" t="s">
        <v>2245</v>
      </c>
      <c r="B421" s="46">
        <v>45824</v>
      </c>
      <c r="C421" s="43">
        <f t="shared" si="6"/>
        <v>2025</v>
      </c>
      <c r="D421" s="43" t="str">
        <f>TEXT(Combined[[#This Row],[Order_Date]],"MMM")</f>
        <v>Jun</v>
      </c>
      <c r="E421" s="43" t="s">
        <v>1295</v>
      </c>
      <c r="F421" s="43" t="s">
        <v>1730</v>
      </c>
      <c r="G421" s="43" t="s">
        <v>1813</v>
      </c>
      <c r="H421" s="43">
        <v>2</v>
      </c>
      <c r="I421" s="43">
        <v>782.11</v>
      </c>
      <c r="J421" s="45">
        <v>0.17</v>
      </c>
      <c r="K421" s="43" t="s">
        <v>1826</v>
      </c>
      <c r="L421" s="43">
        <v>1298.3026</v>
      </c>
      <c r="M421" s="43" t="str">
        <f>VLOOKUP(Combined[[#This Row],[Customer_ID]],Customer[],2,FALSE)</f>
        <v>Karen King</v>
      </c>
      <c r="N421" s="43">
        <f>VLOOKUP(Combined[[#This Row],[Customer_ID]],Customer[],3,FALSE)</f>
        <v>64</v>
      </c>
      <c r="O421" s="43" t="str">
        <f>VLOOKUP(Combined[[#This Row],[Customer_ID]],Customer[],4,FALSE)</f>
        <v>Female</v>
      </c>
      <c r="P421" s="43" t="str">
        <f>VLOOKUP(Combined[[#This Row],[Customer_ID]],Customer[],5,FALSE)</f>
        <v>Kimburgh</v>
      </c>
      <c r="Q421" s="43" t="str">
        <f>VLOOKUP(Combined[[#This Row],[Customer_ID]],Customer[],6,FALSE)</f>
        <v>North Carolina</v>
      </c>
      <c r="R421" s="43" t="str">
        <f>VLOOKUP(Combined[[#This Row],[Customer_ID]],Customer[],8,FALSE)</f>
        <v>Bronze</v>
      </c>
      <c r="S421" s="43" t="str">
        <f>VLOOKUP(Combined[[#This Row],[Product_ID]],Product[],2,FALSE)</f>
        <v>Women's High Heels</v>
      </c>
      <c r="T421" s="43" t="str">
        <f>VLOOKUP(Combined[[#This Row],[Product_ID]],Product[],3,FALSE)</f>
        <v>Clothing</v>
      </c>
      <c r="U421" s="43" t="str">
        <f>VLOOKUP(Combined[[#This Row],[Product_ID]],Product[],4,FALSE)</f>
        <v>Footwear</v>
      </c>
      <c r="V421" s="43" t="str">
        <f>VLOOKUP(Combined[[#This Row],[Product_ID]],Product[],5,FALSE)</f>
        <v>Smith-Charles</v>
      </c>
      <c r="W421" s="43">
        <f>VLOOKUP(Combined[[#This Row],[Product_ID]],Product[],6,FALSE)</f>
        <v>438.25</v>
      </c>
      <c r="X421" s="43">
        <f>VLOOKUP(Combined[[#This Row],[Product_ID]],Product[],7,FALSE)</f>
        <v>496</v>
      </c>
      <c r="Y421" s="43" t="str">
        <f>_xlfn.XLOOKUP(Combined[[#This Row],[Store_ID]],Store[Store_ID],Store[Store_Name])</f>
        <v>Mann-Austin</v>
      </c>
      <c r="Z421" s="43" t="str">
        <f>_xlfn.XLOOKUP(Combined[[#This Row],[Store_ID]],Store[Store_ID],Store[Region])</f>
        <v>East</v>
      </c>
      <c r="AA421" s="43" t="str">
        <f>_xlfn.XLOOKUP(Combined[[#This Row],[Store_ID]],Store[Store_ID],Store[City])</f>
        <v>Vasquezborough</v>
      </c>
      <c r="AB421" s="43" t="str">
        <f>_xlfn.XLOOKUP(Combined[[#This Row],[Store_ID]],Store[Store_ID],Store[Store_Type])</f>
        <v>Online</v>
      </c>
      <c r="AC421" s="43">
        <f>Combined[[#This Row],[Quantity]]*Combined[[#This Row],[Unit_Price]]</f>
        <v>1564.22</v>
      </c>
      <c r="AD421" s="43">
        <f>Combined[[#This Row],[Gross_Sales]]*Combined[[#This Row],[Discount]]</f>
        <v>265.91740000000004</v>
      </c>
      <c r="AE421" s="43">
        <f>Combined[[#This Row],[Quantity]]*Combined[[#This Row],[cost]]</f>
        <v>876.5</v>
      </c>
      <c r="AF421" s="43">
        <f>Combined[[#This Row],[Total_Amount]]-Combined[[#This Row],[Total_Cost]]</f>
        <v>421.80259999999998</v>
      </c>
      <c r="AG421" s="43" t="str">
        <f>IF(Combined[[#This Row],[Age]]&lt;=25,"18-25",IF(Combined[[#This Row],[Age]]&lt;=35,"26-35",IF(Combined[[#This Row],[Age]]&lt;=45,"36-45",IF(Combined[[#This Row],[Age]]&lt;=55,"46-55","56-64"))))</f>
        <v>56-64</v>
      </c>
      <c r="AH421" s="43">
        <f>IF(Combined[[#This Row],[Total_Amount]]=0,0,Combined[[#This Row],[Profit]]/Combined[[#This Row],[Total_Amount]])</f>
        <v>0.32488774188698383</v>
      </c>
    </row>
    <row r="422" spans="1:34">
      <c r="A422" s="43" t="s">
        <v>2246</v>
      </c>
      <c r="B422" s="46">
        <v>45921</v>
      </c>
      <c r="C422" s="43">
        <f t="shared" si="6"/>
        <v>2025</v>
      </c>
      <c r="D422" s="43" t="str">
        <f>TEXT(Combined[[#This Row],[Order_Date]],"MMM")</f>
        <v>Sep</v>
      </c>
      <c r="E422" s="43" t="s">
        <v>1395</v>
      </c>
      <c r="F422" s="43" t="s">
        <v>1628</v>
      </c>
      <c r="G422" s="43" t="s">
        <v>1792</v>
      </c>
      <c r="H422" s="43">
        <v>2</v>
      </c>
      <c r="I422" s="43">
        <v>74.63</v>
      </c>
      <c r="J422" s="45">
        <v>0.01</v>
      </c>
      <c r="K422" s="43" t="s">
        <v>1826</v>
      </c>
      <c r="L422" s="43">
        <v>147.76740000000001</v>
      </c>
      <c r="M422" s="43" t="str">
        <f>VLOOKUP(Combined[[#This Row],[Customer_ID]],Customer[],2,FALSE)</f>
        <v>Ashley Roberts</v>
      </c>
      <c r="N422" s="43">
        <f>VLOOKUP(Combined[[#This Row],[Customer_ID]],Customer[],3,FALSE)</f>
        <v>46</v>
      </c>
      <c r="O422" s="43" t="str">
        <f>VLOOKUP(Combined[[#This Row],[Customer_ID]],Customer[],4,FALSE)</f>
        <v>Male</v>
      </c>
      <c r="P422" s="43" t="str">
        <f>VLOOKUP(Combined[[#This Row],[Customer_ID]],Customer[],5,FALSE)</f>
        <v>Josephmouth</v>
      </c>
      <c r="Q422" s="43" t="str">
        <f>VLOOKUP(Combined[[#This Row],[Customer_ID]],Customer[],6,FALSE)</f>
        <v>New Mexico</v>
      </c>
      <c r="R422" s="43" t="str">
        <f>VLOOKUP(Combined[[#This Row],[Customer_ID]],Customer[],8,FALSE)</f>
        <v>Gold</v>
      </c>
      <c r="S422" s="43" t="str">
        <f>VLOOKUP(Combined[[#This Row],[Product_ID]],Product[],2,FALSE)</f>
        <v>Noise-Canceling Headphones</v>
      </c>
      <c r="T422" s="43" t="str">
        <f>VLOOKUP(Combined[[#This Row],[Product_ID]],Product[],3,FALSE)</f>
        <v>Electronics</v>
      </c>
      <c r="U422" s="43" t="str">
        <f>VLOOKUP(Combined[[#This Row],[Product_ID]],Product[],4,FALSE)</f>
        <v>Audio</v>
      </c>
      <c r="V422" s="43" t="str">
        <f>VLOOKUP(Combined[[#This Row],[Product_ID]],Product[],5,FALSE)</f>
        <v>Taylor-Hart</v>
      </c>
      <c r="W422" s="43">
        <f>VLOOKUP(Combined[[#This Row],[Product_ID]],Product[],6,FALSE)</f>
        <v>38.520000000000003</v>
      </c>
      <c r="X422" s="43">
        <f>VLOOKUP(Combined[[#This Row],[Product_ID]],Product[],7,FALSE)</f>
        <v>378</v>
      </c>
      <c r="Y422" s="43" t="str">
        <f>_xlfn.XLOOKUP(Combined[[#This Row],[Store_ID]],Store[Store_ID],Store[Store_Name])</f>
        <v>Aguirre-Keller</v>
      </c>
      <c r="Z422" s="43" t="str">
        <f>_xlfn.XLOOKUP(Combined[[#This Row],[Store_ID]],Store[Store_ID],Store[Region])</f>
        <v>South</v>
      </c>
      <c r="AA422" s="43" t="str">
        <f>_xlfn.XLOOKUP(Combined[[#This Row],[Store_ID]],Store[Store_ID],Store[City])</f>
        <v>Lake Michael</v>
      </c>
      <c r="AB422" s="43" t="str">
        <f>_xlfn.XLOOKUP(Combined[[#This Row],[Store_ID]],Store[Store_ID],Store[Store_Type])</f>
        <v>Online</v>
      </c>
      <c r="AC422" s="43">
        <f>Combined[[#This Row],[Quantity]]*Combined[[#This Row],[Unit_Price]]</f>
        <v>149.26</v>
      </c>
      <c r="AD422" s="43">
        <f>Combined[[#This Row],[Gross_Sales]]*Combined[[#This Row],[Discount]]</f>
        <v>1.4925999999999999</v>
      </c>
      <c r="AE422" s="43">
        <f>Combined[[#This Row],[Quantity]]*Combined[[#This Row],[cost]]</f>
        <v>77.040000000000006</v>
      </c>
      <c r="AF422" s="43">
        <f>Combined[[#This Row],[Total_Amount]]-Combined[[#This Row],[Total_Cost]]</f>
        <v>70.727400000000003</v>
      </c>
      <c r="AG422" s="43" t="str">
        <f>IF(Combined[[#This Row],[Age]]&lt;=25,"18-25",IF(Combined[[#This Row],[Age]]&lt;=35,"26-35",IF(Combined[[#This Row],[Age]]&lt;=45,"36-45",IF(Combined[[#This Row],[Age]]&lt;=55,"46-55","56-64"))))</f>
        <v>46-55</v>
      </c>
      <c r="AH422" s="43">
        <f>IF(Combined[[#This Row],[Total_Amount]]=0,0,Combined[[#This Row],[Profit]]/Combined[[#This Row],[Total_Amount]])</f>
        <v>0.47864007893486654</v>
      </c>
    </row>
    <row r="423" spans="1:34">
      <c r="A423" s="43" t="s">
        <v>2247</v>
      </c>
      <c r="B423" s="46">
        <v>45909</v>
      </c>
      <c r="C423" s="43">
        <f t="shared" si="6"/>
        <v>2025</v>
      </c>
      <c r="D423" s="43" t="str">
        <f>TEXT(Combined[[#This Row],[Order_Date]],"MMM")</f>
        <v>Sep</v>
      </c>
      <c r="E423" s="43" t="s">
        <v>160</v>
      </c>
      <c r="F423" s="43" t="s">
        <v>1718</v>
      </c>
      <c r="G423" s="43" t="s">
        <v>1776</v>
      </c>
      <c r="H423" s="43">
        <v>3</v>
      </c>
      <c r="I423" s="43">
        <v>522.78</v>
      </c>
      <c r="J423" s="45">
        <v>0.25</v>
      </c>
      <c r="K423" s="43" t="s">
        <v>1826</v>
      </c>
      <c r="L423" s="43">
        <v>1176.2550000000001</v>
      </c>
      <c r="M423" s="43" t="str">
        <f>VLOOKUP(Combined[[#This Row],[Customer_ID]],Customer[],2,FALSE)</f>
        <v>James Gibbs</v>
      </c>
      <c r="N423" s="43">
        <f>VLOOKUP(Combined[[#This Row],[Customer_ID]],Customer[],3,FALSE)</f>
        <v>21</v>
      </c>
      <c r="O423" s="43" t="str">
        <f>VLOOKUP(Combined[[#This Row],[Customer_ID]],Customer[],4,FALSE)</f>
        <v>Male</v>
      </c>
      <c r="P423" s="43" t="str">
        <f>VLOOKUP(Combined[[#This Row],[Customer_ID]],Customer[],5,FALSE)</f>
        <v>Mooneyshire</v>
      </c>
      <c r="Q423" s="43" t="str">
        <f>VLOOKUP(Combined[[#This Row],[Customer_ID]],Customer[],6,FALSE)</f>
        <v>Alaska</v>
      </c>
      <c r="R423" s="43" t="str">
        <f>VLOOKUP(Combined[[#This Row],[Customer_ID]],Customer[],8,FALSE)</f>
        <v>Platinum</v>
      </c>
      <c r="S423" s="43" t="str">
        <f>VLOOKUP(Combined[[#This Row],[Product_ID]],Product[],2,FALSE)</f>
        <v>Women's Beanie Hat</v>
      </c>
      <c r="T423" s="43" t="str">
        <f>VLOOKUP(Combined[[#This Row],[Product_ID]],Product[],3,FALSE)</f>
        <v>Clothing</v>
      </c>
      <c r="U423" s="43" t="str">
        <f>VLOOKUP(Combined[[#This Row],[Product_ID]],Product[],4,FALSE)</f>
        <v>Accessories</v>
      </c>
      <c r="V423" s="43" t="str">
        <f>VLOOKUP(Combined[[#This Row],[Product_ID]],Product[],5,FALSE)</f>
        <v>Richardson-Carrillo</v>
      </c>
      <c r="W423" s="43">
        <f>VLOOKUP(Combined[[#This Row],[Product_ID]],Product[],6,FALSE)</f>
        <v>119.57</v>
      </c>
      <c r="X423" s="43">
        <f>VLOOKUP(Combined[[#This Row],[Product_ID]],Product[],7,FALSE)</f>
        <v>210</v>
      </c>
      <c r="Y423" s="43" t="str">
        <f>_xlfn.XLOOKUP(Combined[[#This Row],[Store_ID]],Store[Store_ID],Store[Store_Name])</f>
        <v>Benson-Elliott</v>
      </c>
      <c r="Z423" s="43" t="str">
        <f>_xlfn.XLOOKUP(Combined[[#This Row],[Store_ID]],Store[Store_ID],Store[Region])</f>
        <v>East</v>
      </c>
      <c r="AA423" s="43" t="str">
        <f>_xlfn.XLOOKUP(Combined[[#This Row],[Store_ID]],Store[Store_ID],Store[City])</f>
        <v>Port Josephberg</v>
      </c>
      <c r="AB423" s="43" t="str">
        <f>_xlfn.XLOOKUP(Combined[[#This Row],[Store_ID]],Store[Store_ID],Store[Store_Type])</f>
        <v>Online</v>
      </c>
      <c r="AC423" s="43">
        <f>Combined[[#This Row],[Quantity]]*Combined[[#This Row],[Unit_Price]]</f>
        <v>1568.34</v>
      </c>
      <c r="AD423" s="43">
        <f>Combined[[#This Row],[Gross_Sales]]*Combined[[#This Row],[Discount]]</f>
        <v>392.08499999999998</v>
      </c>
      <c r="AE423" s="43">
        <f>Combined[[#This Row],[Quantity]]*Combined[[#This Row],[cost]]</f>
        <v>358.71</v>
      </c>
      <c r="AF423" s="43">
        <f>Combined[[#This Row],[Total_Amount]]-Combined[[#This Row],[Total_Cost]]</f>
        <v>817.54500000000007</v>
      </c>
      <c r="AG423" s="43" t="str">
        <f>IF(Combined[[#This Row],[Age]]&lt;=25,"18-25",IF(Combined[[#This Row],[Age]]&lt;=35,"26-35",IF(Combined[[#This Row],[Age]]&lt;=45,"36-45",IF(Combined[[#This Row],[Age]]&lt;=55,"46-55","56-64"))))</f>
        <v>18-25</v>
      </c>
      <c r="AH423" s="43">
        <f>IF(Combined[[#This Row],[Total_Amount]]=0,0,Combined[[#This Row],[Profit]]/Combined[[#This Row],[Total_Amount]])</f>
        <v>0.69504061619291735</v>
      </c>
    </row>
    <row r="424" spans="1:34">
      <c r="A424" s="43" t="s">
        <v>2248</v>
      </c>
      <c r="B424" s="46">
        <v>45853</v>
      </c>
      <c r="C424" s="43">
        <f t="shared" si="6"/>
        <v>2025</v>
      </c>
      <c r="D424" s="43" t="str">
        <f>TEXT(Combined[[#This Row],[Order_Date]],"MMM")</f>
        <v>Jul</v>
      </c>
      <c r="E424" s="43" t="s">
        <v>1062</v>
      </c>
      <c r="F424" s="43" t="s">
        <v>1574</v>
      </c>
      <c r="G424" s="43" t="s">
        <v>1801</v>
      </c>
      <c r="H424" s="43">
        <v>1</v>
      </c>
      <c r="I424" s="43">
        <v>206.45</v>
      </c>
      <c r="J424" s="45">
        <v>0.15</v>
      </c>
      <c r="K424" s="43" t="s">
        <v>1826</v>
      </c>
      <c r="L424" s="43">
        <v>175.48249999999999</v>
      </c>
      <c r="M424" s="43" t="str">
        <f>VLOOKUP(Combined[[#This Row],[Customer_ID]],Customer[],2,FALSE)</f>
        <v>Jasmine Snyder</v>
      </c>
      <c r="N424" s="43">
        <f>VLOOKUP(Combined[[#This Row],[Customer_ID]],Customer[],3,FALSE)</f>
        <v>46</v>
      </c>
      <c r="O424" s="43" t="str">
        <f>VLOOKUP(Combined[[#This Row],[Customer_ID]],Customer[],4,FALSE)</f>
        <v>Female</v>
      </c>
      <c r="P424" s="43" t="str">
        <f>VLOOKUP(Combined[[#This Row],[Customer_ID]],Customer[],5,FALSE)</f>
        <v>Hudsonfort</v>
      </c>
      <c r="Q424" s="43" t="str">
        <f>VLOOKUP(Combined[[#This Row],[Customer_ID]],Customer[],6,FALSE)</f>
        <v>Connecticut</v>
      </c>
      <c r="R424" s="43" t="str">
        <f>VLOOKUP(Combined[[#This Row],[Customer_ID]],Customer[],8,FALSE)</f>
        <v>Silver</v>
      </c>
      <c r="S424" s="43" t="str">
        <f>VLOOKUP(Combined[[#This Row],[Product_ID]],Product[],2,FALSE)</f>
        <v>USB-C Fast Charger</v>
      </c>
      <c r="T424" s="43" t="str">
        <f>VLOOKUP(Combined[[#This Row],[Product_ID]],Product[],3,FALSE)</f>
        <v>Electronics</v>
      </c>
      <c r="U424" s="43" t="str">
        <f>VLOOKUP(Combined[[#This Row],[Product_ID]],Product[],4,FALSE)</f>
        <v>Accessories</v>
      </c>
      <c r="V424" s="43" t="str">
        <f>VLOOKUP(Combined[[#This Row],[Product_ID]],Product[],5,FALSE)</f>
        <v>Dawson-Perkins</v>
      </c>
      <c r="W424" s="43">
        <f>VLOOKUP(Combined[[#This Row],[Product_ID]],Product[],6,FALSE)</f>
        <v>242.23</v>
      </c>
      <c r="X424" s="43">
        <f>VLOOKUP(Combined[[#This Row],[Product_ID]],Product[],7,FALSE)</f>
        <v>453</v>
      </c>
      <c r="Y424" s="43" t="str">
        <f>_xlfn.XLOOKUP(Combined[[#This Row],[Store_ID]],Store[Store_ID],Store[Store_Name])</f>
        <v>Shelton PLC</v>
      </c>
      <c r="Z424" s="43" t="str">
        <f>_xlfn.XLOOKUP(Combined[[#This Row],[Store_ID]],Store[Store_ID],Store[Region])</f>
        <v>North</v>
      </c>
      <c r="AA424" s="43" t="str">
        <f>_xlfn.XLOOKUP(Combined[[#This Row],[Store_ID]],Store[Store_ID],Store[City])</f>
        <v>East Jenniferstad</v>
      </c>
      <c r="AB424" s="43" t="str">
        <f>_xlfn.XLOOKUP(Combined[[#This Row],[Store_ID]],Store[Store_ID],Store[Store_Type])</f>
        <v>Flagship</v>
      </c>
      <c r="AC424" s="43">
        <f>Combined[[#This Row],[Quantity]]*Combined[[#This Row],[Unit_Price]]</f>
        <v>206.45</v>
      </c>
      <c r="AD424" s="43">
        <f>Combined[[#This Row],[Gross_Sales]]*Combined[[#This Row],[Discount]]</f>
        <v>30.967499999999998</v>
      </c>
      <c r="AE424" s="43">
        <f>Combined[[#This Row],[Quantity]]*Combined[[#This Row],[cost]]</f>
        <v>242.23</v>
      </c>
      <c r="AF424" s="43">
        <f>Combined[[#This Row],[Total_Amount]]-Combined[[#This Row],[Total_Cost]]</f>
        <v>-66.747500000000002</v>
      </c>
      <c r="AG424" s="43" t="str">
        <f>IF(Combined[[#This Row],[Age]]&lt;=25,"18-25",IF(Combined[[#This Row],[Age]]&lt;=35,"26-35",IF(Combined[[#This Row],[Age]]&lt;=45,"36-45",IF(Combined[[#This Row],[Age]]&lt;=55,"46-55","56-64"))))</f>
        <v>46-55</v>
      </c>
      <c r="AH424" s="43">
        <f>IF(Combined[[#This Row],[Total_Amount]]=0,0,Combined[[#This Row],[Profit]]/Combined[[#This Row],[Total_Amount]])</f>
        <v>-0.38036556351772971</v>
      </c>
    </row>
    <row r="425" spans="1:34">
      <c r="A425" s="43" t="s">
        <v>2249</v>
      </c>
      <c r="B425" s="46">
        <v>45580</v>
      </c>
      <c r="C425" s="43">
        <f t="shared" si="6"/>
        <v>2024</v>
      </c>
      <c r="D425" s="43" t="str">
        <f>TEXT(Combined[[#This Row],[Order_Date]],"MMM")</f>
        <v>Oct</v>
      </c>
      <c r="E425" s="43" t="s">
        <v>490</v>
      </c>
      <c r="F425" s="43" t="s">
        <v>1686</v>
      </c>
      <c r="G425" s="43" t="s">
        <v>1773</v>
      </c>
      <c r="H425" s="43">
        <v>1</v>
      </c>
      <c r="I425" s="43">
        <v>815.53</v>
      </c>
      <c r="J425" s="45">
        <v>0.3</v>
      </c>
      <c r="K425" s="43" t="s">
        <v>1826</v>
      </c>
      <c r="L425" s="43">
        <v>570.87099999999998</v>
      </c>
      <c r="M425" s="43" t="str">
        <f>VLOOKUP(Combined[[#This Row],[Customer_ID]],Customer[],2,FALSE)</f>
        <v>Cameron Simpson</v>
      </c>
      <c r="N425" s="43">
        <f>VLOOKUP(Combined[[#This Row],[Customer_ID]],Customer[],3,FALSE)</f>
        <v>46</v>
      </c>
      <c r="O425" s="43" t="str">
        <f>VLOOKUP(Combined[[#This Row],[Customer_ID]],Customer[],4,FALSE)</f>
        <v>Male</v>
      </c>
      <c r="P425" s="43" t="str">
        <f>VLOOKUP(Combined[[#This Row],[Customer_ID]],Customer[],5,FALSE)</f>
        <v>Michaelfort</v>
      </c>
      <c r="Q425" s="43" t="str">
        <f>VLOOKUP(Combined[[#This Row],[Customer_ID]],Customer[],6,FALSE)</f>
        <v>Indiana</v>
      </c>
      <c r="R425" s="43" t="str">
        <f>VLOOKUP(Combined[[#This Row],[Customer_ID]],Customer[],8,FALSE)</f>
        <v>Platinum</v>
      </c>
      <c r="S425" s="43" t="str">
        <f>VLOOKUP(Combined[[#This Row],[Product_ID]],Product[],2,FALSE)</f>
        <v>Men's Sports Shorts</v>
      </c>
      <c r="T425" s="43" t="str">
        <f>VLOOKUP(Combined[[#This Row],[Product_ID]],Product[],3,FALSE)</f>
        <v>Clothing</v>
      </c>
      <c r="U425" s="43" t="str">
        <f>VLOOKUP(Combined[[#This Row],[Product_ID]],Product[],4,FALSE)</f>
        <v>Bottoms</v>
      </c>
      <c r="V425" s="43" t="str">
        <f>VLOOKUP(Combined[[#This Row],[Product_ID]],Product[],5,FALSE)</f>
        <v>Fitzpatrick Ltd</v>
      </c>
      <c r="W425" s="43">
        <f>VLOOKUP(Combined[[#This Row],[Product_ID]],Product[],6,FALSE)</f>
        <v>218.22</v>
      </c>
      <c r="X425" s="43">
        <f>VLOOKUP(Combined[[#This Row],[Product_ID]],Product[],7,FALSE)</f>
        <v>224</v>
      </c>
      <c r="Y425" s="43" t="str">
        <f>_xlfn.XLOOKUP(Combined[[#This Row],[Store_ID]],Store[Store_ID],Store[Store_Name])</f>
        <v>Gray Ltd</v>
      </c>
      <c r="Z425" s="43" t="str">
        <f>_xlfn.XLOOKUP(Combined[[#This Row],[Store_ID]],Store[Store_ID],Store[Region])</f>
        <v>North</v>
      </c>
      <c r="AA425" s="43" t="str">
        <f>_xlfn.XLOOKUP(Combined[[#This Row],[Store_ID]],Store[Store_ID],Store[City])</f>
        <v>New Michaelchester</v>
      </c>
      <c r="AB425" s="43" t="str">
        <f>_xlfn.XLOOKUP(Combined[[#This Row],[Store_ID]],Store[Store_ID],Store[Store_Type])</f>
        <v>Outlet</v>
      </c>
      <c r="AC425" s="43">
        <f>Combined[[#This Row],[Quantity]]*Combined[[#This Row],[Unit_Price]]</f>
        <v>815.53</v>
      </c>
      <c r="AD425" s="43">
        <f>Combined[[#This Row],[Gross_Sales]]*Combined[[#This Row],[Discount]]</f>
        <v>244.65899999999999</v>
      </c>
      <c r="AE425" s="43">
        <f>Combined[[#This Row],[Quantity]]*Combined[[#This Row],[cost]]</f>
        <v>218.22</v>
      </c>
      <c r="AF425" s="43">
        <f>Combined[[#This Row],[Total_Amount]]-Combined[[#This Row],[Total_Cost]]</f>
        <v>352.65099999999995</v>
      </c>
      <c r="AG425" s="43" t="str">
        <f>IF(Combined[[#This Row],[Age]]&lt;=25,"18-25",IF(Combined[[#This Row],[Age]]&lt;=35,"26-35",IF(Combined[[#This Row],[Age]]&lt;=45,"36-45",IF(Combined[[#This Row],[Age]]&lt;=55,"46-55","56-64"))))</f>
        <v>46-55</v>
      </c>
      <c r="AH425" s="43">
        <f>IF(Combined[[#This Row],[Total_Amount]]=0,0,Combined[[#This Row],[Profit]]/Combined[[#This Row],[Total_Amount]])</f>
        <v>0.6177420117679826</v>
      </c>
    </row>
    <row r="426" spans="1:34">
      <c r="A426" s="43" t="s">
        <v>2250</v>
      </c>
      <c r="B426" s="46">
        <v>45220</v>
      </c>
      <c r="C426" s="43">
        <f t="shared" si="6"/>
        <v>2023</v>
      </c>
      <c r="D426" s="43" t="str">
        <f>TEXT(Combined[[#This Row],[Order_Date]],"MMM")</f>
        <v>Oct</v>
      </c>
      <c r="E426" s="43" t="s">
        <v>147</v>
      </c>
      <c r="F426" s="43" t="s">
        <v>1706</v>
      </c>
      <c r="G426" s="43" t="s">
        <v>1797</v>
      </c>
      <c r="H426" s="43">
        <v>1</v>
      </c>
      <c r="I426" s="43">
        <v>823.61</v>
      </c>
      <c r="J426" s="45">
        <v>0.28000000000000003</v>
      </c>
      <c r="K426" s="43" t="s">
        <v>1829</v>
      </c>
      <c r="L426" s="43">
        <v>592.99919999999997</v>
      </c>
      <c r="M426" s="43" t="str">
        <f>VLOOKUP(Combined[[#This Row],[Customer_ID]],Customer[],2,FALSE)</f>
        <v>Christopher Carter</v>
      </c>
      <c r="N426" s="43">
        <f>VLOOKUP(Combined[[#This Row],[Customer_ID]],Customer[],3,FALSE)</f>
        <v>27</v>
      </c>
      <c r="O426" s="43" t="str">
        <f>VLOOKUP(Combined[[#This Row],[Customer_ID]],Customer[],4,FALSE)</f>
        <v>Female</v>
      </c>
      <c r="P426" s="43" t="str">
        <f>VLOOKUP(Combined[[#This Row],[Customer_ID]],Customer[],5,FALSE)</f>
        <v>Brendastad</v>
      </c>
      <c r="Q426" s="43" t="str">
        <f>VLOOKUP(Combined[[#This Row],[Customer_ID]],Customer[],6,FALSE)</f>
        <v>South Dakota</v>
      </c>
      <c r="R426" s="43" t="str">
        <f>VLOOKUP(Combined[[#This Row],[Customer_ID]],Customer[],8,FALSE)</f>
        <v>Platinum</v>
      </c>
      <c r="S426" s="43" t="str">
        <f>VLOOKUP(Combined[[#This Row],[Product_ID]],Product[],2,FALSE)</f>
        <v>Decorative Lamp Shade</v>
      </c>
      <c r="T426" s="43" t="str">
        <f>VLOOKUP(Combined[[#This Row],[Product_ID]],Product[],3,FALSE)</f>
        <v>Home</v>
      </c>
      <c r="U426" s="43" t="str">
        <f>VLOOKUP(Combined[[#This Row],[Product_ID]],Product[],4,FALSE)</f>
        <v>Lighting</v>
      </c>
      <c r="V426" s="43" t="str">
        <f>VLOOKUP(Combined[[#This Row],[Product_ID]],Product[],5,FALSE)</f>
        <v>Ramirez-Hanson</v>
      </c>
      <c r="W426" s="43">
        <f>VLOOKUP(Combined[[#This Row],[Product_ID]],Product[],6,FALSE)</f>
        <v>228.53</v>
      </c>
      <c r="X426" s="43">
        <f>VLOOKUP(Combined[[#This Row],[Product_ID]],Product[],7,FALSE)</f>
        <v>469</v>
      </c>
      <c r="Y426" s="43" t="str">
        <f>_xlfn.XLOOKUP(Combined[[#This Row],[Store_ID]],Store[Store_ID],Store[Store_Name])</f>
        <v>Gardner, Humphrey and Contreras</v>
      </c>
      <c r="Z426" s="43" t="str">
        <f>_xlfn.XLOOKUP(Combined[[#This Row],[Store_ID]],Store[Store_ID],Store[Region])</f>
        <v>East</v>
      </c>
      <c r="AA426" s="43" t="str">
        <f>_xlfn.XLOOKUP(Combined[[#This Row],[Store_ID]],Store[Store_ID],Store[City])</f>
        <v>Johnsonville</v>
      </c>
      <c r="AB426" s="43" t="str">
        <f>_xlfn.XLOOKUP(Combined[[#This Row],[Store_ID]],Store[Store_ID],Store[Store_Type])</f>
        <v>Flagship</v>
      </c>
      <c r="AC426" s="43">
        <f>Combined[[#This Row],[Quantity]]*Combined[[#This Row],[Unit_Price]]</f>
        <v>823.61</v>
      </c>
      <c r="AD426" s="43">
        <f>Combined[[#This Row],[Gross_Sales]]*Combined[[#This Row],[Discount]]</f>
        <v>230.61080000000001</v>
      </c>
      <c r="AE426" s="43">
        <f>Combined[[#This Row],[Quantity]]*Combined[[#This Row],[cost]]</f>
        <v>228.53</v>
      </c>
      <c r="AF426" s="43">
        <f>Combined[[#This Row],[Total_Amount]]-Combined[[#This Row],[Total_Cost]]</f>
        <v>364.4692</v>
      </c>
      <c r="AG426" s="43" t="str">
        <f>IF(Combined[[#This Row],[Age]]&lt;=25,"18-25",IF(Combined[[#This Row],[Age]]&lt;=35,"26-35",IF(Combined[[#This Row],[Age]]&lt;=45,"36-45",IF(Combined[[#This Row],[Age]]&lt;=55,"46-55","56-64"))))</f>
        <v>26-35</v>
      </c>
      <c r="AH426" s="43">
        <f>IF(Combined[[#This Row],[Total_Amount]]=0,0,Combined[[#This Row],[Profit]]/Combined[[#This Row],[Total_Amount]])</f>
        <v>0.61462005345032511</v>
      </c>
    </row>
    <row r="427" spans="1:34">
      <c r="A427" s="43" t="s">
        <v>2251</v>
      </c>
      <c r="B427" s="46">
        <v>45807</v>
      </c>
      <c r="C427" s="43">
        <f t="shared" si="6"/>
        <v>2025</v>
      </c>
      <c r="D427" s="43" t="str">
        <f>TEXT(Combined[[#This Row],[Order_Date]],"MMM")</f>
        <v>May</v>
      </c>
      <c r="E427" s="43" t="s">
        <v>1472</v>
      </c>
      <c r="F427" s="43" t="s">
        <v>1722</v>
      </c>
      <c r="G427" s="43" t="s">
        <v>1786</v>
      </c>
      <c r="H427" s="43">
        <v>2</v>
      </c>
      <c r="I427" s="43">
        <v>209.96</v>
      </c>
      <c r="J427" s="45">
        <v>0</v>
      </c>
      <c r="K427" s="43" t="s">
        <v>1824</v>
      </c>
      <c r="L427" s="43">
        <v>419.92</v>
      </c>
      <c r="M427" s="43" t="str">
        <f>VLOOKUP(Combined[[#This Row],[Customer_ID]],Customer[],2,FALSE)</f>
        <v>Earl Smith Dds</v>
      </c>
      <c r="N427" s="43">
        <f>VLOOKUP(Combined[[#This Row],[Customer_ID]],Customer[],3,FALSE)</f>
        <v>59</v>
      </c>
      <c r="O427" s="43" t="str">
        <f>VLOOKUP(Combined[[#This Row],[Customer_ID]],Customer[],4,FALSE)</f>
        <v>Male</v>
      </c>
      <c r="P427" s="43" t="str">
        <f>VLOOKUP(Combined[[#This Row],[Customer_ID]],Customer[],5,FALSE)</f>
        <v>West Sarah</v>
      </c>
      <c r="Q427" s="43" t="str">
        <f>VLOOKUP(Combined[[#This Row],[Customer_ID]],Customer[],6,FALSE)</f>
        <v>South Dakota</v>
      </c>
      <c r="R427" s="43" t="str">
        <f>VLOOKUP(Combined[[#This Row],[Customer_ID]],Customer[],8,FALSE)</f>
        <v>Gold</v>
      </c>
      <c r="S427" s="43" t="str">
        <f>VLOOKUP(Combined[[#This Row],[Product_ID]],Product[],2,FALSE)</f>
        <v>LED Bedside Lamp</v>
      </c>
      <c r="T427" s="43" t="str">
        <f>VLOOKUP(Combined[[#This Row],[Product_ID]],Product[],3,FALSE)</f>
        <v>Home</v>
      </c>
      <c r="U427" s="43" t="str">
        <f>VLOOKUP(Combined[[#This Row],[Product_ID]],Product[],4,FALSE)</f>
        <v>Lighting</v>
      </c>
      <c r="V427" s="43" t="str">
        <f>VLOOKUP(Combined[[#This Row],[Product_ID]],Product[],5,FALSE)</f>
        <v>Aguilar, Horton and Lewis</v>
      </c>
      <c r="W427" s="43">
        <f>VLOOKUP(Combined[[#This Row],[Product_ID]],Product[],6,FALSE)</f>
        <v>371.38</v>
      </c>
      <c r="X427" s="43">
        <f>VLOOKUP(Combined[[#This Row],[Product_ID]],Product[],7,FALSE)</f>
        <v>220</v>
      </c>
      <c r="Y427" s="43" t="str">
        <f>_xlfn.XLOOKUP(Combined[[#This Row],[Store_ID]],Store[Store_ID],Store[Store_Name])</f>
        <v>Moore, Padilla and Butler</v>
      </c>
      <c r="Z427" s="43" t="str">
        <f>_xlfn.XLOOKUP(Combined[[#This Row],[Store_ID]],Store[Store_ID],Store[Region])</f>
        <v>South</v>
      </c>
      <c r="AA427" s="43" t="str">
        <f>_xlfn.XLOOKUP(Combined[[#This Row],[Store_ID]],Store[Store_ID],Store[City])</f>
        <v>East Johnstad</v>
      </c>
      <c r="AB427" s="43" t="str">
        <f>_xlfn.XLOOKUP(Combined[[#This Row],[Store_ID]],Store[Store_ID],Store[Store_Type])</f>
        <v>Flagship</v>
      </c>
      <c r="AC427" s="43">
        <f>Combined[[#This Row],[Quantity]]*Combined[[#This Row],[Unit_Price]]</f>
        <v>419.92</v>
      </c>
      <c r="AD427" s="43">
        <f>Combined[[#This Row],[Gross_Sales]]*Combined[[#This Row],[Discount]]</f>
        <v>0</v>
      </c>
      <c r="AE427" s="43">
        <f>Combined[[#This Row],[Quantity]]*Combined[[#This Row],[cost]]</f>
        <v>742.76</v>
      </c>
      <c r="AF427" s="43">
        <f>Combined[[#This Row],[Total_Amount]]-Combined[[#This Row],[Total_Cost]]</f>
        <v>-322.83999999999997</v>
      </c>
      <c r="AG427" s="43" t="str">
        <f>IF(Combined[[#This Row],[Age]]&lt;=25,"18-25",IF(Combined[[#This Row],[Age]]&lt;=35,"26-35",IF(Combined[[#This Row],[Age]]&lt;=45,"36-45",IF(Combined[[#This Row],[Age]]&lt;=55,"46-55","56-64"))))</f>
        <v>56-64</v>
      </c>
      <c r="AH427" s="43">
        <f>IF(Combined[[#This Row],[Total_Amount]]=0,0,Combined[[#This Row],[Profit]]/Combined[[#This Row],[Total_Amount]])</f>
        <v>-0.76881310725852536</v>
      </c>
    </row>
    <row r="428" spans="1:34">
      <c r="A428" s="43" t="s">
        <v>2252</v>
      </c>
      <c r="B428" s="46">
        <v>45462</v>
      </c>
      <c r="C428" s="43">
        <f t="shared" si="6"/>
        <v>2024</v>
      </c>
      <c r="D428" s="43" t="str">
        <f>TEXT(Combined[[#This Row],[Order_Date]],"MMM")</f>
        <v>Jun</v>
      </c>
      <c r="E428" s="43" t="s">
        <v>579</v>
      </c>
      <c r="F428" s="43" t="s">
        <v>1543</v>
      </c>
      <c r="G428" s="43" t="s">
        <v>1804</v>
      </c>
      <c r="H428" s="43">
        <v>4</v>
      </c>
      <c r="I428" s="43">
        <v>897.93</v>
      </c>
      <c r="J428" s="45">
        <v>0.05</v>
      </c>
      <c r="K428" s="43" t="s">
        <v>1829</v>
      </c>
      <c r="L428" s="43">
        <v>3412.134</v>
      </c>
      <c r="M428" s="43" t="str">
        <f>VLOOKUP(Combined[[#This Row],[Customer_ID]],Customer[],2,FALSE)</f>
        <v>Michelle Rogers</v>
      </c>
      <c r="N428" s="43">
        <f>VLOOKUP(Combined[[#This Row],[Customer_ID]],Customer[],3,FALSE)</f>
        <v>56</v>
      </c>
      <c r="O428" s="43" t="str">
        <f>VLOOKUP(Combined[[#This Row],[Customer_ID]],Customer[],4,FALSE)</f>
        <v>Male</v>
      </c>
      <c r="P428" s="43" t="str">
        <f>VLOOKUP(Combined[[#This Row],[Customer_ID]],Customer[],5,FALSE)</f>
        <v>East Jessicaborough</v>
      </c>
      <c r="Q428" s="43" t="str">
        <f>VLOOKUP(Combined[[#This Row],[Customer_ID]],Customer[],6,FALSE)</f>
        <v>Hawaii</v>
      </c>
      <c r="R428" s="43" t="str">
        <f>VLOOKUP(Combined[[#This Row],[Customer_ID]],Customer[],8,FALSE)</f>
        <v>Platinum</v>
      </c>
      <c r="S428" s="43" t="str">
        <f>VLOOKUP(Combined[[#This Row],[Product_ID]],Product[],2,FALSE)</f>
        <v>Brother Laser Printer</v>
      </c>
      <c r="T428" s="43" t="str">
        <f>VLOOKUP(Combined[[#This Row],[Product_ID]],Product[],3,FALSE)</f>
        <v>Electronics</v>
      </c>
      <c r="U428" s="43" t="str">
        <f>VLOOKUP(Combined[[#This Row],[Product_ID]],Product[],4,FALSE)</f>
        <v>Computer</v>
      </c>
      <c r="V428" s="43" t="str">
        <f>VLOOKUP(Combined[[#This Row],[Product_ID]],Product[],5,FALSE)</f>
        <v>Hunt Inc</v>
      </c>
      <c r="W428" s="43">
        <f>VLOOKUP(Combined[[#This Row],[Product_ID]],Product[],6,FALSE)</f>
        <v>112.42</v>
      </c>
      <c r="X428" s="43">
        <f>VLOOKUP(Combined[[#This Row],[Product_ID]],Product[],7,FALSE)</f>
        <v>416</v>
      </c>
      <c r="Y428" s="43" t="str">
        <f>_xlfn.XLOOKUP(Combined[[#This Row],[Store_ID]],Store[Store_ID],Store[Store_Name])</f>
        <v>Frederick-Wright</v>
      </c>
      <c r="Z428" s="43" t="str">
        <f>_xlfn.XLOOKUP(Combined[[#This Row],[Store_ID]],Store[Store_ID],Store[Region])</f>
        <v>West</v>
      </c>
      <c r="AA428" s="43" t="str">
        <f>_xlfn.XLOOKUP(Combined[[#This Row],[Store_ID]],Store[Store_ID],Store[City])</f>
        <v>New Jimmymouth</v>
      </c>
      <c r="AB428" s="43" t="str">
        <f>_xlfn.XLOOKUP(Combined[[#This Row],[Store_ID]],Store[Store_ID],Store[Store_Type])</f>
        <v>Flagship</v>
      </c>
      <c r="AC428" s="43">
        <f>Combined[[#This Row],[Quantity]]*Combined[[#This Row],[Unit_Price]]</f>
        <v>3591.72</v>
      </c>
      <c r="AD428" s="43">
        <f>Combined[[#This Row],[Gross_Sales]]*Combined[[#This Row],[Discount]]</f>
        <v>179.58600000000001</v>
      </c>
      <c r="AE428" s="43">
        <f>Combined[[#This Row],[Quantity]]*Combined[[#This Row],[cost]]</f>
        <v>449.68</v>
      </c>
      <c r="AF428" s="43">
        <f>Combined[[#This Row],[Total_Amount]]-Combined[[#This Row],[Total_Cost]]</f>
        <v>2962.4540000000002</v>
      </c>
      <c r="AG428" s="43" t="str">
        <f>IF(Combined[[#This Row],[Age]]&lt;=25,"18-25",IF(Combined[[#This Row],[Age]]&lt;=35,"26-35",IF(Combined[[#This Row],[Age]]&lt;=45,"36-45",IF(Combined[[#This Row],[Age]]&lt;=55,"46-55","56-64"))))</f>
        <v>56-64</v>
      </c>
      <c r="AH428" s="43">
        <f>IF(Combined[[#This Row],[Total_Amount]]=0,0,Combined[[#This Row],[Profit]]/Combined[[#This Row],[Total_Amount]])</f>
        <v>0.86821150634764055</v>
      </c>
    </row>
    <row r="429" spans="1:34">
      <c r="A429" s="43" t="s">
        <v>2253</v>
      </c>
      <c r="B429" s="46">
        <v>45646</v>
      </c>
      <c r="C429" s="43">
        <f t="shared" si="6"/>
        <v>2024</v>
      </c>
      <c r="D429" s="43" t="str">
        <f>TEXT(Combined[[#This Row],[Order_Date]],"MMM")</f>
        <v>Dec</v>
      </c>
      <c r="E429" s="43" t="s">
        <v>598</v>
      </c>
      <c r="F429" s="43" t="s">
        <v>1674</v>
      </c>
      <c r="G429" s="43" t="s">
        <v>1752</v>
      </c>
      <c r="H429" s="43">
        <v>4</v>
      </c>
      <c r="I429" s="43">
        <v>925.95</v>
      </c>
      <c r="J429" s="45">
        <v>0.16</v>
      </c>
      <c r="K429" s="43" t="s">
        <v>1829</v>
      </c>
      <c r="L429" s="43">
        <v>3111.192</v>
      </c>
      <c r="M429" s="43" t="str">
        <f>VLOOKUP(Combined[[#This Row],[Customer_ID]],Customer[],2,FALSE)</f>
        <v>Erin Ward</v>
      </c>
      <c r="N429" s="43">
        <f>VLOOKUP(Combined[[#This Row],[Customer_ID]],Customer[],3,FALSE)</f>
        <v>60</v>
      </c>
      <c r="O429" s="43" t="str">
        <f>VLOOKUP(Combined[[#This Row],[Customer_ID]],Customer[],4,FALSE)</f>
        <v>Male</v>
      </c>
      <c r="P429" s="43" t="str">
        <f>VLOOKUP(Combined[[#This Row],[Customer_ID]],Customer[],5,FALSE)</f>
        <v>New Brianchester</v>
      </c>
      <c r="Q429" s="43" t="str">
        <f>VLOOKUP(Combined[[#This Row],[Customer_ID]],Customer[],6,FALSE)</f>
        <v>New York</v>
      </c>
      <c r="R429" s="43" t="str">
        <f>VLOOKUP(Combined[[#This Row],[Customer_ID]],Customer[],8,FALSE)</f>
        <v>Bronze</v>
      </c>
      <c r="S429" s="43" t="str">
        <f>VLOOKUP(Combined[[#This Row],[Product_ID]],Product[],2,FALSE)</f>
        <v>Organic Sunscreen Lotion</v>
      </c>
      <c r="T429" s="43" t="str">
        <f>VLOOKUP(Combined[[#This Row],[Product_ID]],Product[],3,FALSE)</f>
        <v>Beauty</v>
      </c>
      <c r="U429" s="43" t="str">
        <f>VLOOKUP(Combined[[#This Row],[Product_ID]],Product[],4,FALSE)</f>
        <v>Skincare</v>
      </c>
      <c r="V429" s="43" t="str">
        <f>VLOOKUP(Combined[[#This Row],[Product_ID]],Product[],5,FALSE)</f>
        <v>Anderson-Riley</v>
      </c>
      <c r="W429" s="43">
        <f>VLOOKUP(Combined[[#This Row],[Product_ID]],Product[],6,FALSE)</f>
        <v>266.86</v>
      </c>
      <c r="X429" s="43">
        <f>VLOOKUP(Combined[[#This Row],[Product_ID]],Product[],7,FALSE)</f>
        <v>458</v>
      </c>
      <c r="Y429" s="43" t="str">
        <f>_xlfn.XLOOKUP(Combined[[#This Row],[Store_ID]],Store[Store_ID],Store[Store_Name])</f>
        <v>Rivera-Warner</v>
      </c>
      <c r="Z429" s="43" t="str">
        <f>_xlfn.XLOOKUP(Combined[[#This Row],[Store_ID]],Store[Store_ID],Store[Region])</f>
        <v>East</v>
      </c>
      <c r="AA429" s="43" t="str">
        <f>_xlfn.XLOOKUP(Combined[[#This Row],[Store_ID]],Store[Store_ID],Store[City])</f>
        <v>Washingtonfurt</v>
      </c>
      <c r="AB429" s="43" t="str">
        <f>_xlfn.XLOOKUP(Combined[[#This Row],[Store_ID]],Store[Store_ID],Store[Store_Type])</f>
        <v>Flagship</v>
      </c>
      <c r="AC429" s="43">
        <f>Combined[[#This Row],[Quantity]]*Combined[[#This Row],[Unit_Price]]</f>
        <v>3703.8</v>
      </c>
      <c r="AD429" s="43">
        <f>Combined[[#This Row],[Gross_Sales]]*Combined[[#This Row],[Discount]]</f>
        <v>592.60800000000006</v>
      </c>
      <c r="AE429" s="43">
        <f>Combined[[#This Row],[Quantity]]*Combined[[#This Row],[cost]]</f>
        <v>1067.44</v>
      </c>
      <c r="AF429" s="43">
        <f>Combined[[#This Row],[Total_Amount]]-Combined[[#This Row],[Total_Cost]]</f>
        <v>2043.752</v>
      </c>
      <c r="AG429" s="43" t="str">
        <f>IF(Combined[[#This Row],[Age]]&lt;=25,"18-25",IF(Combined[[#This Row],[Age]]&lt;=35,"26-35",IF(Combined[[#This Row],[Age]]&lt;=45,"36-45",IF(Combined[[#This Row],[Age]]&lt;=55,"46-55","56-64"))))</f>
        <v>56-64</v>
      </c>
      <c r="AH429" s="43">
        <f>IF(Combined[[#This Row],[Total_Amount]]=0,0,Combined[[#This Row],[Profit]]/Combined[[#This Row],[Total_Amount]])</f>
        <v>0.65690320623092369</v>
      </c>
    </row>
    <row r="430" spans="1:34">
      <c r="A430" s="43" t="s">
        <v>2254</v>
      </c>
      <c r="B430" s="46">
        <v>45520</v>
      </c>
      <c r="C430" s="43">
        <f t="shared" si="6"/>
        <v>2024</v>
      </c>
      <c r="D430" s="43" t="str">
        <f>TEXT(Combined[[#This Row],[Order_Date]],"MMM")</f>
        <v>Aug</v>
      </c>
      <c r="E430" s="43" t="s">
        <v>304</v>
      </c>
      <c r="F430" s="43" t="s">
        <v>1650</v>
      </c>
      <c r="G430" s="43" t="s">
        <v>1776</v>
      </c>
      <c r="H430" s="43">
        <v>2</v>
      </c>
      <c r="I430" s="43">
        <v>573.09</v>
      </c>
      <c r="J430" s="45">
        <v>0.03</v>
      </c>
      <c r="K430" s="43" t="s">
        <v>1829</v>
      </c>
      <c r="L430" s="43">
        <v>1111.7945999999999</v>
      </c>
      <c r="M430" s="43" t="str">
        <f>VLOOKUP(Combined[[#This Row],[Customer_ID]],Customer[],2,FALSE)</f>
        <v>Christy Hoffman</v>
      </c>
      <c r="N430" s="43">
        <f>VLOOKUP(Combined[[#This Row],[Customer_ID]],Customer[],3,FALSE)</f>
        <v>26</v>
      </c>
      <c r="O430" s="43" t="str">
        <f>VLOOKUP(Combined[[#This Row],[Customer_ID]],Customer[],4,FALSE)</f>
        <v>Female</v>
      </c>
      <c r="P430" s="43" t="str">
        <f>VLOOKUP(Combined[[#This Row],[Customer_ID]],Customer[],5,FALSE)</f>
        <v>Garyberg</v>
      </c>
      <c r="Q430" s="43" t="str">
        <f>VLOOKUP(Combined[[#This Row],[Customer_ID]],Customer[],6,FALSE)</f>
        <v>Indiana</v>
      </c>
      <c r="R430" s="43" t="str">
        <f>VLOOKUP(Combined[[#This Row],[Customer_ID]],Customer[],8,FALSE)</f>
        <v>Platinum</v>
      </c>
      <c r="S430" s="43" t="str">
        <f>VLOOKUP(Combined[[#This Row],[Product_ID]],Product[],2,FALSE)</f>
        <v>HDMI Cable – 2m</v>
      </c>
      <c r="T430" s="43" t="str">
        <f>VLOOKUP(Combined[[#This Row],[Product_ID]],Product[],3,FALSE)</f>
        <v>Electronics</v>
      </c>
      <c r="U430" s="43" t="str">
        <f>VLOOKUP(Combined[[#This Row],[Product_ID]],Product[],4,FALSE)</f>
        <v>Accessories</v>
      </c>
      <c r="V430" s="43" t="str">
        <f>VLOOKUP(Combined[[#This Row],[Product_ID]],Product[],5,FALSE)</f>
        <v>Bautista, Green and Hale</v>
      </c>
      <c r="W430" s="43">
        <f>VLOOKUP(Combined[[#This Row],[Product_ID]],Product[],6,FALSE)</f>
        <v>88.49</v>
      </c>
      <c r="X430" s="43">
        <f>VLOOKUP(Combined[[#This Row],[Product_ID]],Product[],7,FALSE)</f>
        <v>246</v>
      </c>
      <c r="Y430" s="43" t="str">
        <f>_xlfn.XLOOKUP(Combined[[#This Row],[Store_ID]],Store[Store_ID],Store[Store_Name])</f>
        <v>Benson-Elliott</v>
      </c>
      <c r="Z430" s="43" t="str">
        <f>_xlfn.XLOOKUP(Combined[[#This Row],[Store_ID]],Store[Store_ID],Store[Region])</f>
        <v>East</v>
      </c>
      <c r="AA430" s="43" t="str">
        <f>_xlfn.XLOOKUP(Combined[[#This Row],[Store_ID]],Store[Store_ID],Store[City])</f>
        <v>Port Josephberg</v>
      </c>
      <c r="AB430" s="43" t="str">
        <f>_xlfn.XLOOKUP(Combined[[#This Row],[Store_ID]],Store[Store_ID],Store[Store_Type])</f>
        <v>Online</v>
      </c>
      <c r="AC430" s="43">
        <f>Combined[[#This Row],[Quantity]]*Combined[[#This Row],[Unit_Price]]</f>
        <v>1146.18</v>
      </c>
      <c r="AD430" s="43">
        <f>Combined[[#This Row],[Gross_Sales]]*Combined[[#This Row],[Discount]]</f>
        <v>34.385400000000004</v>
      </c>
      <c r="AE430" s="43">
        <f>Combined[[#This Row],[Quantity]]*Combined[[#This Row],[cost]]</f>
        <v>176.98</v>
      </c>
      <c r="AF430" s="43">
        <f>Combined[[#This Row],[Total_Amount]]-Combined[[#This Row],[Total_Cost]]</f>
        <v>934.81459999999993</v>
      </c>
      <c r="AG430" s="43" t="str">
        <f>IF(Combined[[#This Row],[Age]]&lt;=25,"18-25",IF(Combined[[#This Row],[Age]]&lt;=35,"26-35",IF(Combined[[#This Row],[Age]]&lt;=45,"36-45",IF(Combined[[#This Row],[Age]]&lt;=55,"46-55","56-64"))))</f>
        <v>26-35</v>
      </c>
      <c r="AH430" s="43">
        <f>IF(Combined[[#This Row],[Total_Amount]]=0,0,Combined[[#This Row],[Profit]]/Combined[[#This Row],[Total_Amount]])</f>
        <v>0.84081592049466691</v>
      </c>
    </row>
    <row r="431" spans="1:34">
      <c r="A431" s="43" t="s">
        <v>2255</v>
      </c>
      <c r="B431" s="46">
        <v>45731</v>
      </c>
      <c r="C431" s="43">
        <f t="shared" si="6"/>
        <v>2025</v>
      </c>
      <c r="D431" s="43" t="str">
        <f>TEXT(Combined[[#This Row],[Order_Date]],"MMM")</f>
        <v>Mar</v>
      </c>
      <c r="E431" s="43" t="s">
        <v>604</v>
      </c>
      <c r="F431" s="43" t="s">
        <v>1560</v>
      </c>
      <c r="G431" s="43" t="s">
        <v>1769</v>
      </c>
      <c r="H431" s="43">
        <v>4</v>
      </c>
      <c r="I431" s="43">
        <v>149.83000000000001</v>
      </c>
      <c r="J431" s="45">
        <v>0.02</v>
      </c>
      <c r="K431" s="43" t="s">
        <v>1824</v>
      </c>
      <c r="L431" s="43">
        <v>587.33360000000005</v>
      </c>
      <c r="M431" s="43" t="str">
        <f>VLOOKUP(Combined[[#This Row],[Customer_ID]],Customer[],2,FALSE)</f>
        <v>Mario Jacobs</v>
      </c>
      <c r="N431" s="43">
        <f>VLOOKUP(Combined[[#This Row],[Customer_ID]],Customer[],3,FALSE)</f>
        <v>18</v>
      </c>
      <c r="O431" s="43" t="str">
        <f>VLOOKUP(Combined[[#This Row],[Customer_ID]],Customer[],4,FALSE)</f>
        <v>Male</v>
      </c>
      <c r="P431" s="43" t="str">
        <f>VLOOKUP(Combined[[#This Row],[Customer_ID]],Customer[],5,FALSE)</f>
        <v>Port James</v>
      </c>
      <c r="Q431" s="43" t="str">
        <f>VLOOKUP(Combined[[#This Row],[Customer_ID]],Customer[],6,FALSE)</f>
        <v>New York</v>
      </c>
      <c r="R431" s="43" t="str">
        <f>VLOOKUP(Combined[[#This Row],[Customer_ID]],Customer[],8,FALSE)</f>
        <v>Platinum</v>
      </c>
      <c r="S431" s="43" t="str">
        <f>VLOOKUP(Combined[[#This Row],[Product_ID]],Product[],2,FALSE)</f>
        <v>LED Table Lamp</v>
      </c>
      <c r="T431" s="43" t="str">
        <f>VLOOKUP(Combined[[#This Row],[Product_ID]],Product[],3,FALSE)</f>
        <v>Home</v>
      </c>
      <c r="U431" s="43" t="str">
        <f>VLOOKUP(Combined[[#This Row],[Product_ID]],Product[],4,FALSE)</f>
        <v>Lighting</v>
      </c>
      <c r="V431" s="43" t="str">
        <f>VLOOKUP(Combined[[#This Row],[Product_ID]],Product[],5,FALSE)</f>
        <v>Harrell LLC</v>
      </c>
      <c r="W431" s="43">
        <f>VLOOKUP(Combined[[#This Row],[Product_ID]],Product[],6,FALSE)</f>
        <v>218.86</v>
      </c>
      <c r="X431" s="43">
        <f>VLOOKUP(Combined[[#This Row],[Product_ID]],Product[],7,FALSE)</f>
        <v>170</v>
      </c>
      <c r="Y431" s="43" t="str">
        <f>_xlfn.XLOOKUP(Combined[[#This Row],[Store_ID]],Store[Store_ID],Store[Store_Name])</f>
        <v>Alexander Group</v>
      </c>
      <c r="Z431" s="43" t="str">
        <f>_xlfn.XLOOKUP(Combined[[#This Row],[Store_ID]],Store[Store_ID],Store[Region])</f>
        <v>South</v>
      </c>
      <c r="AA431" s="43" t="str">
        <f>_xlfn.XLOOKUP(Combined[[#This Row],[Store_ID]],Store[Store_ID],Store[City])</f>
        <v>Port Sharon</v>
      </c>
      <c r="AB431" s="43" t="str">
        <f>_xlfn.XLOOKUP(Combined[[#This Row],[Store_ID]],Store[Store_ID],Store[Store_Type])</f>
        <v>Online</v>
      </c>
      <c r="AC431" s="43">
        <f>Combined[[#This Row],[Quantity]]*Combined[[#This Row],[Unit_Price]]</f>
        <v>599.32000000000005</v>
      </c>
      <c r="AD431" s="43">
        <f>Combined[[#This Row],[Gross_Sales]]*Combined[[#This Row],[Discount]]</f>
        <v>11.986400000000001</v>
      </c>
      <c r="AE431" s="43">
        <f>Combined[[#This Row],[Quantity]]*Combined[[#This Row],[cost]]</f>
        <v>875.44</v>
      </c>
      <c r="AF431" s="43">
        <f>Combined[[#This Row],[Total_Amount]]-Combined[[#This Row],[Total_Cost]]</f>
        <v>-288.10640000000001</v>
      </c>
      <c r="AG431" s="43" t="str">
        <f>IF(Combined[[#This Row],[Age]]&lt;=25,"18-25",IF(Combined[[#This Row],[Age]]&lt;=35,"26-35",IF(Combined[[#This Row],[Age]]&lt;=45,"36-45",IF(Combined[[#This Row],[Age]]&lt;=55,"46-55","56-64"))))</f>
        <v>18-25</v>
      </c>
      <c r="AH431" s="43">
        <f>IF(Combined[[#This Row],[Total_Amount]]=0,0,Combined[[#This Row],[Profit]]/Combined[[#This Row],[Total_Amount]])</f>
        <v>-0.49053280793062065</v>
      </c>
    </row>
    <row r="432" spans="1:34">
      <c r="A432" s="43" t="s">
        <v>2256</v>
      </c>
      <c r="B432" s="46">
        <v>45445</v>
      </c>
      <c r="C432" s="43">
        <f t="shared" si="6"/>
        <v>2024</v>
      </c>
      <c r="D432" s="43" t="str">
        <f>TEXT(Combined[[#This Row],[Order_Date]],"MMM")</f>
        <v>Jun</v>
      </c>
      <c r="E432" s="43" t="s">
        <v>14</v>
      </c>
      <c r="F432" s="43" t="s">
        <v>1650</v>
      </c>
      <c r="G432" s="43" t="s">
        <v>1799</v>
      </c>
      <c r="H432" s="43">
        <v>3</v>
      </c>
      <c r="I432" s="43">
        <v>287.70999999999998</v>
      </c>
      <c r="J432" s="45">
        <v>0.03</v>
      </c>
      <c r="K432" s="43" t="s">
        <v>1829</v>
      </c>
      <c r="L432" s="43">
        <v>837.23609999999985</v>
      </c>
      <c r="M432" s="43" t="str">
        <f>VLOOKUP(Combined[[#This Row],[Customer_ID]],Customer[],2,FALSE)</f>
        <v>Eugene Nelson</v>
      </c>
      <c r="N432" s="43">
        <f>VLOOKUP(Combined[[#This Row],[Customer_ID]],Customer[],3,FALSE)</f>
        <v>26</v>
      </c>
      <c r="O432" s="43" t="str">
        <f>VLOOKUP(Combined[[#This Row],[Customer_ID]],Customer[],4,FALSE)</f>
        <v>Female</v>
      </c>
      <c r="P432" s="43" t="str">
        <f>VLOOKUP(Combined[[#This Row],[Customer_ID]],Customer[],5,FALSE)</f>
        <v>Phillipsmouth</v>
      </c>
      <c r="Q432" s="43" t="str">
        <f>VLOOKUP(Combined[[#This Row],[Customer_ID]],Customer[],6,FALSE)</f>
        <v>North Dakota</v>
      </c>
      <c r="R432" s="43" t="str">
        <f>VLOOKUP(Combined[[#This Row],[Customer_ID]],Customer[],8,FALSE)</f>
        <v>Platinum</v>
      </c>
      <c r="S432" s="43" t="str">
        <f>VLOOKUP(Combined[[#This Row],[Product_ID]],Product[],2,FALSE)</f>
        <v>HDMI Cable – 2m</v>
      </c>
      <c r="T432" s="43" t="str">
        <f>VLOOKUP(Combined[[#This Row],[Product_ID]],Product[],3,FALSE)</f>
        <v>Electronics</v>
      </c>
      <c r="U432" s="43" t="str">
        <f>VLOOKUP(Combined[[#This Row],[Product_ID]],Product[],4,FALSE)</f>
        <v>Accessories</v>
      </c>
      <c r="V432" s="43" t="str">
        <f>VLOOKUP(Combined[[#This Row],[Product_ID]],Product[],5,FALSE)</f>
        <v>Bautista, Green and Hale</v>
      </c>
      <c r="W432" s="43">
        <f>VLOOKUP(Combined[[#This Row],[Product_ID]],Product[],6,FALSE)</f>
        <v>88.49</v>
      </c>
      <c r="X432" s="43">
        <f>VLOOKUP(Combined[[#This Row],[Product_ID]],Product[],7,FALSE)</f>
        <v>246</v>
      </c>
      <c r="Y432" s="43" t="str">
        <f>_xlfn.XLOOKUP(Combined[[#This Row],[Store_ID]],Store[Store_ID],Store[Store_Name])</f>
        <v>Mcdonald Inc</v>
      </c>
      <c r="Z432" s="43" t="str">
        <f>_xlfn.XLOOKUP(Combined[[#This Row],[Store_ID]],Store[Store_ID],Store[Region])</f>
        <v>South</v>
      </c>
      <c r="AA432" s="43" t="str">
        <f>_xlfn.XLOOKUP(Combined[[#This Row],[Store_ID]],Store[Store_ID],Store[City])</f>
        <v>Christopherland</v>
      </c>
      <c r="AB432" s="43" t="str">
        <f>_xlfn.XLOOKUP(Combined[[#This Row],[Store_ID]],Store[Store_ID],Store[Store_Type])</f>
        <v>Outlet</v>
      </c>
      <c r="AC432" s="43">
        <f>Combined[[#This Row],[Quantity]]*Combined[[#This Row],[Unit_Price]]</f>
        <v>863.12999999999988</v>
      </c>
      <c r="AD432" s="43">
        <f>Combined[[#This Row],[Gross_Sales]]*Combined[[#This Row],[Discount]]</f>
        <v>25.893899999999995</v>
      </c>
      <c r="AE432" s="43">
        <f>Combined[[#This Row],[Quantity]]*Combined[[#This Row],[cost]]</f>
        <v>265.46999999999997</v>
      </c>
      <c r="AF432" s="43">
        <f>Combined[[#This Row],[Total_Amount]]-Combined[[#This Row],[Total_Cost]]</f>
        <v>571.76609999999982</v>
      </c>
      <c r="AG432" s="43" t="str">
        <f>IF(Combined[[#This Row],[Age]]&lt;=25,"18-25",IF(Combined[[#This Row],[Age]]&lt;=35,"26-35",IF(Combined[[#This Row],[Age]]&lt;=45,"36-45",IF(Combined[[#This Row],[Age]]&lt;=55,"46-55","56-64"))))</f>
        <v>26-35</v>
      </c>
      <c r="AH432" s="43">
        <f>IF(Combined[[#This Row],[Total_Amount]]=0,0,Combined[[#This Row],[Profit]]/Combined[[#This Row],[Total_Amount]])</f>
        <v>0.68292098250421829</v>
      </c>
    </row>
    <row r="433" spans="1:34">
      <c r="A433" s="43" t="s">
        <v>2257</v>
      </c>
      <c r="B433" s="46">
        <v>45860</v>
      </c>
      <c r="C433" s="43">
        <f t="shared" si="6"/>
        <v>2025</v>
      </c>
      <c r="D433" s="43" t="str">
        <f>TEXT(Combined[[#This Row],[Order_Date]],"MMM")</f>
        <v>Jul</v>
      </c>
      <c r="E433" s="43" t="s">
        <v>338</v>
      </c>
      <c r="F433" s="43" t="s">
        <v>1682</v>
      </c>
      <c r="G433" s="43" t="s">
        <v>1776</v>
      </c>
      <c r="H433" s="43">
        <v>2</v>
      </c>
      <c r="I433" s="43">
        <v>849.8</v>
      </c>
      <c r="J433" s="45">
        <v>0.06</v>
      </c>
      <c r="K433" s="43" t="s">
        <v>1829</v>
      </c>
      <c r="L433" s="43">
        <v>1597.624</v>
      </c>
      <c r="M433" s="43" t="str">
        <f>VLOOKUP(Combined[[#This Row],[Customer_ID]],Customer[],2,FALSE)</f>
        <v>David Patterson</v>
      </c>
      <c r="N433" s="43">
        <f>VLOOKUP(Combined[[#This Row],[Customer_ID]],Customer[],3,FALSE)</f>
        <v>43</v>
      </c>
      <c r="O433" s="43" t="str">
        <f>VLOOKUP(Combined[[#This Row],[Customer_ID]],Customer[],4,FALSE)</f>
        <v>Female</v>
      </c>
      <c r="P433" s="43" t="str">
        <f>VLOOKUP(Combined[[#This Row],[Customer_ID]],Customer[],5,FALSE)</f>
        <v>New Amyport</v>
      </c>
      <c r="Q433" s="43" t="str">
        <f>VLOOKUP(Combined[[#This Row],[Customer_ID]],Customer[],6,FALSE)</f>
        <v>Nevada</v>
      </c>
      <c r="R433" s="43" t="str">
        <f>VLOOKUP(Combined[[#This Row],[Customer_ID]],Customer[],8,FALSE)</f>
        <v>Gold</v>
      </c>
      <c r="S433" s="43" t="str">
        <f>VLOOKUP(Combined[[#This Row],[Product_ID]],Product[],2,FALSE)</f>
        <v>Smart LED Light Strip</v>
      </c>
      <c r="T433" s="43" t="str">
        <f>VLOOKUP(Combined[[#This Row],[Product_ID]],Product[],3,FALSE)</f>
        <v>Electronics</v>
      </c>
      <c r="U433" s="43" t="str">
        <f>VLOOKUP(Combined[[#This Row],[Product_ID]],Product[],4,FALSE)</f>
        <v>Accessories</v>
      </c>
      <c r="V433" s="43" t="str">
        <f>VLOOKUP(Combined[[#This Row],[Product_ID]],Product[],5,FALSE)</f>
        <v>Flores-Davis</v>
      </c>
      <c r="W433" s="43">
        <f>VLOOKUP(Combined[[#This Row],[Product_ID]],Product[],6,FALSE)</f>
        <v>349.17</v>
      </c>
      <c r="X433" s="43">
        <f>VLOOKUP(Combined[[#This Row],[Product_ID]],Product[],7,FALSE)</f>
        <v>476</v>
      </c>
      <c r="Y433" s="43" t="str">
        <f>_xlfn.XLOOKUP(Combined[[#This Row],[Store_ID]],Store[Store_ID],Store[Store_Name])</f>
        <v>Benson-Elliott</v>
      </c>
      <c r="Z433" s="43" t="str">
        <f>_xlfn.XLOOKUP(Combined[[#This Row],[Store_ID]],Store[Store_ID],Store[Region])</f>
        <v>East</v>
      </c>
      <c r="AA433" s="43" t="str">
        <f>_xlfn.XLOOKUP(Combined[[#This Row],[Store_ID]],Store[Store_ID],Store[City])</f>
        <v>Port Josephberg</v>
      </c>
      <c r="AB433" s="43" t="str">
        <f>_xlfn.XLOOKUP(Combined[[#This Row],[Store_ID]],Store[Store_ID],Store[Store_Type])</f>
        <v>Online</v>
      </c>
      <c r="AC433" s="43">
        <f>Combined[[#This Row],[Quantity]]*Combined[[#This Row],[Unit_Price]]</f>
        <v>1699.6</v>
      </c>
      <c r="AD433" s="43">
        <f>Combined[[#This Row],[Gross_Sales]]*Combined[[#This Row],[Discount]]</f>
        <v>101.97599999999998</v>
      </c>
      <c r="AE433" s="43">
        <f>Combined[[#This Row],[Quantity]]*Combined[[#This Row],[cost]]</f>
        <v>698.34</v>
      </c>
      <c r="AF433" s="43">
        <f>Combined[[#This Row],[Total_Amount]]-Combined[[#This Row],[Total_Cost]]</f>
        <v>899.28399999999999</v>
      </c>
      <c r="AG433" s="43" t="str">
        <f>IF(Combined[[#This Row],[Age]]&lt;=25,"18-25",IF(Combined[[#This Row],[Age]]&lt;=35,"26-35",IF(Combined[[#This Row],[Age]]&lt;=45,"36-45",IF(Combined[[#This Row],[Age]]&lt;=55,"46-55","56-64"))))</f>
        <v>36-45</v>
      </c>
      <c r="AH433" s="43">
        <f>IF(Combined[[#This Row],[Total_Amount]]=0,0,Combined[[#This Row],[Profit]]/Combined[[#This Row],[Total_Amount]])</f>
        <v>0.56288838925804818</v>
      </c>
    </row>
    <row r="434" spans="1:34">
      <c r="A434" s="43" t="s">
        <v>2258</v>
      </c>
      <c r="B434" s="46">
        <v>45725</v>
      </c>
      <c r="C434" s="43">
        <f t="shared" si="6"/>
        <v>2025</v>
      </c>
      <c r="D434" s="43" t="str">
        <f>TEXT(Combined[[#This Row],[Order_Date]],"MMM")</f>
        <v>Mar</v>
      </c>
      <c r="E434" s="43" t="s">
        <v>75</v>
      </c>
      <c r="F434" s="43" t="s">
        <v>1630</v>
      </c>
      <c r="G434" s="43" t="s">
        <v>1766</v>
      </c>
      <c r="H434" s="43">
        <v>3</v>
      </c>
      <c r="I434" s="43">
        <v>482.58</v>
      </c>
      <c r="J434" s="45">
        <v>0.28000000000000003</v>
      </c>
      <c r="K434" s="43" t="s">
        <v>1826</v>
      </c>
      <c r="L434" s="43">
        <v>1042.3728000000001</v>
      </c>
      <c r="M434" s="43" t="str">
        <f>VLOOKUP(Combined[[#This Row],[Customer_ID]],Customer[],2,FALSE)</f>
        <v>John Scott</v>
      </c>
      <c r="N434" s="43">
        <f>VLOOKUP(Combined[[#This Row],[Customer_ID]],Customer[],3,FALSE)</f>
        <v>24</v>
      </c>
      <c r="O434" s="43" t="str">
        <f>VLOOKUP(Combined[[#This Row],[Customer_ID]],Customer[],4,FALSE)</f>
        <v>Female</v>
      </c>
      <c r="P434" s="43" t="str">
        <f>VLOOKUP(Combined[[#This Row],[Customer_ID]],Customer[],5,FALSE)</f>
        <v>South Christopher</v>
      </c>
      <c r="Q434" s="43" t="str">
        <f>VLOOKUP(Combined[[#This Row],[Customer_ID]],Customer[],6,FALSE)</f>
        <v>Pennsylvania</v>
      </c>
      <c r="R434" s="43" t="str">
        <f>VLOOKUP(Combined[[#This Row],[Customer_ID]],Customer[],8,FALSE)</f>
        <v>Bronze</v>
      </c>
      <c r="S434" s="43" t="str">
        <f>VLOOKUP(Combined[[#This Row],[Product_ID]],Product[],2,FALSE)</f>
        <v>Yoga Exercise Mat</v>
      </c>
      <c r="T434" s="43" t="str">
        <f>VLOOKUP(Combined[[#This Row],[Product_ID]],Product[],3,FALSE)</f>
        <v>Sports</v>
      </c>
      <c r="U434" s="43" t="str">
        <f>VLOOKUP(Combined[[#This Row],[Product_ID]],Product[],4,FALSE)</f>
        <v>Fitness</v>
      </c>
      <c r="V434" s="43" t="str">
        <f>VLOOKUP(Combined[[#This Row],[Product_ID]],Product[],5,FALSE)</f>
        <v>Carroll, Long and Mendoza</v>
      </c>
      <c r="W434" s="43">
        <f>VLOOKUP(Combined[[#This Row],[Product_ID]],Product[],6,FALSE)</f>
        <v>313.26</v>
      </c>
      <c r="X434" s="43">
        <f>VLOOKUP(Combined[[#This Row],[Product_ID]],Product[],7,FALSE)</f>
        <v>369</v>
      </c>
      <c r="Y434" s="43" t="str">
        <f>_xlfn.XLOOKUP(Combined[[#This Row],[Store_ID]],Store[Store_ID],Store[Store_Name])</f>
        <v>Johnson-Wright</v>
      </c>
      <c r="Z434" s="43" t="str">
        <f>_xlfn.XLOOKUP(Combined[[#This Row],[Store_ID]],Store[Store_ID],Store[Region])</f>
        <v>North</v>
      </c>
      <c r="AA434" s="43" t="str">
        <f>_xlfn.XLOOKUP(Combined[[#This Row],[Store_ID]],Store[Store_ID],Store[City])</f>
        <v>Hoodberg</v>
      </c>
      <c r="AB434" s="43" t="str">
        <f>_xlfn.XLOOKUP(Combined[[#This Row],[Store_ID]],Store[Store_ID],Store[Store_Type])</f>
        <v>Outlet</v>
      </c>
      <c r="AC434" s="43">
        <f>Combined[[#This Row],[Quantity]]*Combined[[#This Row],[Unit_Price]]</f>
        <v>1447.74</v>
      </c>
      <c r="AD434" s="43">
        <f>Combined[[#This Row],[Gross_Sales]]*Combined[[#This Row],[Discount]]</f>
        <v>405.36720000000003</v>
      </c>
      <c r="AE434" s="43">
        <f>Combined[[#This Row],[Quantity]]*Combined[[#This Row],[cost]]</f>
        <v>939.78</v>
      </c>
      <c r="AF434" s="43">
        <f>Combined[[#This Row],[Total_Amount]]-Combined[[#This Row],[Total_Cost]]</f>
        <v>102.59280000000012</v>
      </c>
      <c r="AG434" s="43" t="str">
        <f>IF(Combined[[#This Row],[Age]]&lt;=25,"18-25",IF(Combined[[#This Row],[Age]]&lt;=35,"26-35",IF(Combined[[#This Row],[Age]]&lt;=45,"36-45",IF(Combined[[#This Row],[Age]]&lt;=55,"46-55","56-64"))))</f>
        <v>18-25</v>
      </c>
      <c r="AH434" s="43">
        <f>IF(Combined[[#This Row],[Total_Amount]]=0,0,Combined[[#This Row],[Profit]]/Combined[[#This Row],[Total_Amount]])</f>
        <v>9.8422368657355708E-2</v>
      </c>
    </row>
    <row r="435" spans="1:34">
      <c r="A435" s="43" t="s">
        <v>2259</v>
      </c>
      <c r="B435" s="46">
        <v>45699</v>
      </c>
      <c r="C435" s="43">
        <f t="shared" si="6"/>
        <v>2025</v>
      </c>
      <c r="D435" s="43" t="str">
        <f>TEXT(Combined[[#This Row],[Order_Date]],"MMM")</f>
        <v>Feb</v>
      </c>
      <c r="E435" s="43" t="s">
        <v>399</v>
      </c>
      <c r="F435" s="43" t="s">
        <v>1666</v>
      </c>
      <c r="G435" s="43" t="s">
        <v>1761</v>
      </c>
      <c r="H435" s="43">
        <v>2</v>
      </c>
      <c r="I435" s="43">
        <v>64.7</v>
      </c>
      <c r="J435" s="45">
        <v>0</v>
      </c>
      <c r="K435" s="43" t="s">
        <v>1824</v>
      </c>
      <c r="L435" s="43">
        <v>129.4</v>
      </c>
      <c r="M435" s="43" t="str">
        <f>VLOOKUP(Combined[[#This Row],[Customer_ID]],Customer[],2,FALSE)</f>
        <v>Ryan Hernandez</v>
      </c>
      <c r="N435" s="43">
        <f>VLOOKUP(Combined[[#This Row],[Customer_ID]],Customer[],3,FALSE)</f>
        <v>30</v>
      </c>
      <c r="O435" s="43" t="str">
        <f>VLOOKUP(Combined[[#This Row],[Customer_ID]],Customer[],4,FALSE)</f>
        <v>Male</v>
      </c>
      <c r="P435" s="43" t="str">
        <f>VLOOKUP(Combined[[#This Row],[Customer_ID]],Customer[],5,FALSE)</f>
        <v>East Donna</v>
      </c>
      <c r="Q435" s="43" t="str">
        <f>VLOOKUP(Combined[[#This Row],[Customer_ID]],Customer[],6,FALSE)</f>
        <v>Nevada</v>
      </c>
      <c r="R435" s="43" t="str">
        <f>VLOOKUP(Combined[[#This Row],[Customer_ID]],Customer[],8,FALSE)</f>
        <v>Bronze</v>
      </c>
      <c r="S435" s="43" t="str">
        <f>VLOOKUP(Combined[[#This Row],[Product_ID]],Product[],2,FALSE)</f>
        <v>Men's Hair Styling Gel</v>
      </c>
      <c r="T435" s="43" t="str">
        <f>VLOOKUP(Combined[[#This Row],[Product_ID]],Product[],3,FALSE)</f>
        <v>Beauty</v>
      </c>
      <c r="U435" s="43" t="str">
        <f>VLOOKUP(Combined[[#This Row],[Product_ID]],Product[],4,FALSE)</f>
        <v>Haircare</v>
      </c>
      <c r="V435" s="43" t="str">
        <f>VLOOKUP(Combined[[#This Row],[Product_ID]],Product[],5,FALSE)</f>
        <v>Cline-Mccarthy</v>
      </c>
      <c r="W435" s="43">
        <f>VLOOKUP(Combined[[#This Row],[Product_ID]],Product[],6,FALSE)</f>
        <v>17.309999999999999</v>
      </c>
      <c r="X435" s="43">
        <f>VLOOKUP(Combined[[#This Row],[Product_ID]],Product[],7,FALSE)</f>
        <v>399</v>
      </c>
      <c r="Y435" s="43" t="str">
        <f>_xlfn.XLOOKUP(Combined[[#This Row],[Store_ID]],Store[Store_ID],Store[Store_Name])</f>
        <v>Black-Horn</v>
      </c>
      <c r="Z435" s="43" t="str">
        <f>_xlfn.XLOOKUP(Combined[[#This Row],[Store_ID]],Store[Store_ID],Store[Region])</f>
        <v>South</v>
      </c>
      <c r="AA435" s="43" t="str">
        <f>_xlfn.XLOOKUP(Combined[[#This Row],[Store_ID]],Store[Store_ID],Store[City])</f>
        <v>North Nancyview</v>
      </c>
      <c r="AB435" s="43" t="str">
        <f>_xlfn.XLOOKUP(Combined[[#This Row],[Store_ID]],Store[Store_ID],Store[Store_Type])</f>
        <v>Outlet</v>
      </c>
      <c r="AC435" s="43">
        <f>Combined[[#This Row],[Quantity]]*Combined[[#This Row],[Unit_Price]]</f>
        <v>129.4</v>
      </c>
      <c r="AD435" s="43">
        <f>Combined[[#This Row],[Gross_Sales]]*Combined[[#This Row],[Discount]]</f>
        <v>0</v>
      </c>
      <c r="AE435" s="43">
        <f>Combined[[#This Row],[Quantity]]*Combined[[#This Row],[cost]]</f>
        <v>34.619999999999997</v>
      </c>
      <c r="AF435" s="43">
        <f>Combined[[#This Row],[Total_Amount]]-Combined[[#This Row],[Total_Cost]]</f>
        <v>94.78</v>
      </c>
      <c r="AG435" s="43" t="str">
        <f>IF(Combined[[#This Row],[Age]]&lt;=25,"18-25",IF(Combined[[#This Row],[Age]]&lt;=35,"26-35",IF(Combined[[#This Row],[Age]]&lt;=45,"36-45",IF(Combined[[#This Row],[Age]]&lt;=55,"46-55","56-64"))))</f>
        <v>26-35</v>
      </c>
      <c r="AH435" s="43">
        <f>IF(Combined[[#This Row],[Total_Amount]]=0,0,Combined[[#This Row],[Profit]]/Combined[[#This Row],[Total_Amount]])</f>
        <v>0.7324574961360123</v>
      </c>
    </row>
    <row r="436" spans="1:34">
      <c r="A436" s="43" t="s">
        <v>2260</v>
      </c>
      <c r="B436" s="46">
        <v>45266</v>
      </c>
      <c r="C436" s="43">
        <f t="shared" si="6"/>
        <v>2023</v>
      </c>
      <c r="D436" s="43" t="str">
        <f>TEXT(Combined[[#This Row],[Order_Date]],"MMM")</f>
        <v>Dec</v>
      </c>
      <c r="E436" s="43" t="s">
        <v>499</v>
      </c>
      <c r="F436" s="43" t="s">
        <v>1555</v>
      </c>
      <c r="G436" s="43" t="s">
        <v>1773</v>
      </c>
      <c r="H436" s="43">
        <v>3</v>
      </c>
      <c r="I436" s="43">
        <v>589.83000000000004</v>
      </c>
      <c r="J436" s="45">
        <v>0.26</v>
      </c>
      <c r="K436" s="43" t="s">
        <v>1824</v>
      </c>
      <c r="L436" s="43">
        <v>1309.4226000000001</v>
      </c>
      <c r="M436" s="43" t="str">
        <f>VLOOKUP(Combined[[#This Row],[Customer_ID]],Customer[],2,FALSE)</f>
        <v>Theresa Campbell</v>
      </c>
      <c r="N436" s="43">
        <f>VLOOKUP(Combined[[#This Row],[Customer_ID]],Customer[],3,FALSE)</f>
        <v>42</v>
      </c>
      <c r="O436" s="43" t="str">
        <f>VLOOKUP(Combined[[#This Row],[Customer_ID]],Customer[],4,FALSE)</f>
        <v>Female</v>
      </c>
      <c r="P436" s="43" t="str">
        <f>VLOOKUP(Combined[[#This Row],[Customer_ID]],Customer[],5,FALSE)</f>
        <v>New Brian</v>
      </c>
      <c r="Q436" s="43" t="str">
        <f>VLOOKUP(Combined[[#This Row],[Customer_ID]],Customer[],6,FALSE)</f>
        <v>Wisconsin</v>
      </c>
      <c r="R436" s="43" t="str">
        <f>VLOOKUP(Combined[[#This Row],[Customer_ID]],Customer[],8,FALSE)</f>
        <v>Bronze</v>
      </c>
      <c r="S436" s="43" t="str">
        <f>VLOOKUP(Combined[[#This Row],[Product_ID]],Product[],2,FALSE)</f>
        <v>Men's Leather Belt</v>
      </c>
      <c r="T436" s="43" t="str">
        <f>VLOOKUP(Combined[[#This Row],[Product_ID]],Product[],3,FALSE)</f>
        <v>Clothing</v>
      </c>
      <c r="U436" s="43" t="str">
        <f>VLOOKUP(Combined[[#This Row],[Product_ID]],Product[],4,FALSE)</f>
        <v>Accessories</v>
      </c>
      <c r="V436" s="43" t="str">
        <f>VLOOKUP(Combined[[#This Row],[Product_ID]],Product[],5,FALSE)</f>
        <v>Baldwin, Garza and Gonzalez</v>
      </c>
      <c r="W436" s="43">
        <f>VLOOKUP(Combined[[#This Row],[Product_ID]],Product[],6,FALSE)</f>
        <v>261</v>
      </c>
      <c r="X436" s="43">
        <f>VLOOKUP(Combined[[#This Row],[Product_ID]],Product[],7,FALSE)</f>
        <v>59</v>
      </c>
      <c r="Y436" s="43" t="str">
        <f>_xlfn.XLOOKUP(Combined[[#This Row],[Store_ID]],Store[Store_ID],Store[Store_Name])</f>
        <v>Gray Ltd</v>
      </c>
      <c r="Z436" s="43" t="str">
        <f>_xlfn.XLOOKUP(Combined[[#This Row],[Store_ID]],Store[Store_ID],Store[Region])</f>
        <v>North</v>
      </c>
      <c r="AA436" s="43" t="str">
        <f>_xlfn.XLOOKUP(Combined[[#This Row],[Store_ID]],Store[Store_ID],Store[City])</f>
        <v>New Michaelchester</v>
      </c>
      <c r="AB436" s="43" t="str">
        <f>_xlfn.XLOOKUP(Combined[[#This Row],[Store_ID]],Store[Store_ID],Store[Store_Type])</f>
        <v>Outlet</v>
      </c>
      <c r="AC436" s="43">
        <f>Combined[[#This Row],[Quantity]]*Combined[[#This Row],[Unit_Price]]</f>
        <v>1769.4900000000002</v>
      </c>
      <c r="AD436" s="43">
        <f>Combined[[#This Row],[Gross_Sales]]*Combined[[#This Row],[Discount]]</f>
        <v>460.06740000000008</v>
      </c>
      <c r="AE436" s="43">
        <f>Combined[[#This Row],[Quantity]]*Combined[[#This Row],[cost]]</f>
        <v>783</v>
      </c>
      <c r="AF436" s="43">
        <f>Combined[[#This Row],[Total_Amount]]-Combined[[#This Row],[Total_Cost]]</f>
        <v>526.4226000000001</v>
      </c>
      <c r="AG436" s="43" t="str">
        <f>IF(Combined[[#This Row],[Age]]&lt;=25,"18-25",IF(Combined[[#This Row],[Age]]&lt;=35,"26-35",IF(Combined[[#This Row],[Age]]&lt;=45,"36-45",IF(Combined[[#This Row],[Age]]&lt;=55,"46-55","56-64"))))</f>
        <v>36-45</v>
      </c>
      <c r="AH436" s="43">
        <f>IF(Combined[[#This Row],[Total_Amount]]=0,0,Combined[[#This Row],[Profit]]/Combined[[#This Row],[Total_Amount]])</f>
        <v>0.40202651153264046</v>
      </c>
    </row>
    <row r="437" spans="1:34">
      <c r="A437" s="43" t="s">
        <v>2261</v>
      </c>
      <c r="B437" s="46">
        <v>45889</v>
      </c>
      <c r="C437" s="43">
        <f t="shared" si="6"/>
        <v>2025</v>
      </c>
      <c r="D437" s="43" t="str">
        <f>TEXT(Combined[[#This Row],[Order_Date]],"MMM")</f>
        <v>Aug</v>
      </c>
      <c r="E437" s="43" t="s">
        <v>914</v>
      </c>
      <c r="F437" s="43" t="s">
        <v>1551</v>
      </c>
      <c r="G437" s="43" t="s">
        <v>1786</v>
      </c>
      <c r="H437" s="43">
        <v>4</v>
      </c>
      <c r="I437" s="43">
        <v>758.49</v>
      </c>
      <c r="J437" s="45">
        <v>0.16</v>
      </c>
      <c r="K437" s="43" t="s">
        <v>1829</v>
      </c>
      <c r="L437" s="43">
        <v>2548.5264000000002</v>
      </c>
      <c r="M437" s="43" t="str">
        <f>VLOOKUP(Combined[[#This Row],[Customer_ID]],Customer[],2,FALSE)</f>
        <v>Misty Ferguson</v>
      </c>
      <c r="N437" s="43">
        <f>VLOOKUP(Combined[[#This Row],[Customer_ID]],Customer[],3,FALSE)</f>
        <v>58</v>
      </c>
      <c r="O437" s="43" t="str">
        <f>VLOOKUP(Combined[[#This Row],[Customer_ID]],Customer[],4,FALSE)</f>
        <v>Male</v>
      </c>
      <c r="P437" s="43" t="str">
        <f>VLOOKUP(Combined[[#This Row],[Customer_ID]],Customer[],5,FALSE)</f>
        <v>North Joseside</v>
      </c>
      <c r="Q437" s="43" t="str">
        <f>VLOOKUP(Combined[[#This Row],[Customer_ID]],Customer[],6,FALSE)</f>
        <v>Connecticut</v>
      </c>
      <c r="R437" s="43" t="str">
        <f>VLOOKUP(Combined[[#This Row],[Customer_ID]],Customer[],8,FALSE)</f>
        <v>Gold</v>
      </c>
      <c r="S437" s="43" t="str">
        <f>VLOOKUP(Combined[[#This Row],[Product_ID]],Product[],2,FALSE)</f>
        <v>Men's Running Jacket</v>
      </c>
      <c r="T437" s="43" t="str">
        <f>VLOOKUP(Combined[[#This Row],[Product_ID]],Product[],3,FALSE)</f>
        <v>Clothing</v>
      </c>
      <c r="U437" s="43" t="str">
        <f>VLOOKUP(Combined[[#This Row],[Product_ID]],Product[],4,FALSE)</f>
        <v>Outerwear</v>
      </c>
      <c r="V437" s="43" t="str">
        <f>VLOOKUP(Combined[[#This Row],[Product_ID]],Product[],5,FALSE)</f>
        <v>Pineda Ltd</v>
      </c>
      <c r="W437" s="43">
        <f>VLOOKUP(Combined[[#This Row],[Product_ID]],Product[],6,FALSE)</f>
        <v>364.67</v>
      </c>
      <c r="X437" s="43">
        <f>VLOOKUP(Combined[[#This Row],[Product_ID]],Product[],7,FALSE)</f>
        <v>452</v>
      </c>
      <c r="Y437" s="43" t="str">
        <f>_xlfn.XLOOKUP(Combined[[#This Row],[Store_ID]],Store[Store_ID],Store[Store_Name])</f>
        <v>Moore, Padilla and Butler</v>
      </c>
      <c r="Z437" s="43" t="str">
        <f>_xlfn.XLOOKUP(Combined[[#This Row],[Store_ID]],Store[Store_ID],Store[Region])</f>
        <v>South</v>
      </c>
      <c r="AA437" s="43" t="str">
        <f>_xlfn.XLOOKUP(Combined[[#This Row],[Store_ID]],Store[Store_ID],Store[City])</f>
        <v>East Johnstad</v>
      </c>
      <c r="AB437" s="43" t="str">
        <f>_xlfn.XLOOKUP(Combined[[#This Row],[Store_ID]],Store[Store_ID],Store[Store_Type])</f>
        <v>Flagship</v>
      </c>
      <c r="AC437" s="43">
        <f>Combined[[#This Row],[Quantity]]*Combined[[#This Row],[Unit_Price]]</f>
        <v>3033.96</v>
      </c>
      <c r="AD437" s="43">
        <f>Combined[[#This Row],[Gross_Sales]]*Combined[[#This Row],[Discount]]</f>
        <v>485.43360000000001</v>
      </c>
      <c r="AE437" s="43">
        <f>Combined[[#This Row],[Quantity]]*Combined[[#This Row],[cost]]</f>
        <v>1458.68</v>
      </c>
      <c r="AF437" s="43">
        <f>Combined[[#This Row],[Total_Amount]]-Combined[[#This Row],[Total_Cost]]</f>
        <v>1089.8464000000001</v>
      </c>
      <c r="AG437" s="43" t="str">
        <f>IF(Combined[[#This Row],[Age]]&lt;=25,"18-25",IF(Combined[[#This Row],[Age]]&lt;=35,"26-35",IF(Combined[[#This Row],[Age]]&lt;=45,"36-45",IF(Combined[[#This Row],[Age]]&lt;=55,"46-55","56-64"))))</f>
        <v>56-64</v>
      </c>
      <c r="AH437" s="43">
        <f>IF(Combined[[#This Row],[Total_Amount]]=0,0,Combined[[#This Row],[Profit]]/Combined[[#This Row],[Total_Amount]])</f>
        <v>0.42763786947625892</v>
      </c>
    </row>
    <row r="438" spans="1:34">
      <c r="A438" s="43" t="s">
        <v>2262</v>
      </c>
      <c r="B438" s="46">
        <v>45555</v>
      </c>
      <c r="C438" s="43">
        <f t="shared" si="6"/>
        <v>2024</v>
      </c>
      <c r="D438" s="43" t="str">
        <f>TEXT(Combined[[#This Row],[Order_Date]],"MMM")</f>
        <v>Sep</v>
      </c>
      <c r="E438" s="43" t="s">
        <v>202</v>
      </c>
      <c r="F438" s="43" t="s">
        <v>1622</v>
      </c>
      <c r="G438" s="43" t="s">
        <v>1794</v>
      </c>
      <c r="H438" s="43">
        <v>4</v>
      </c>
      <c r="I438" s="43">
        <v>747.56</v>
      </c>
      <c r="J438" s="45">
        <v>0.09</v>
      </c>
      <c r="K438" s="43" t="s">
        <v>1829</v>
      </c>
      <c r="L438" s="43">
        <v>2721.1183999999998</v>
      </c>
      <c r="M438" s="43" t="str">
        <f>VLOOKUP(Combined[[#This Row],[Customer_ID]],Customer[],2,FALSE)</f>
        <v>Sharon Brown</v>
      </c>
      <c r="N438" s="43">
        <f>VLOOKUP(Combined[[#This Row],[Customer_ID]],Customer[],3,FALSE)</f>
        <v>37</v>
      </c>
      <c r="O438" s="43" t="str">
        <f>VLOOKUP(Combined[[#This Row],[Customer_ID]],Customer[],4,FALSE)</f>
        <v>Female</v>
      </c>
      <c r="P438" s="43" t="str">
        <f>VLOOKUP(Combined[[#This Row],[Customer_ID]],Customer[],5,FALSE)</f>
        <v>East Andrea</v>
      </c>
      <c r="Q438" s="43" t="str">
        <f>VLOOKUP(Combined[[#This Row],[Customer_ID]],Customer[],6,FALSE)</f>
        <v>Michigan</v>
      </c>
      <c r="R438" s="43" t="str">
        <f>VLOOKUP(Combined[[#This Row],[Customer_ID]],Customer[],8,FALSE)</f>
        <v>Gold</v>
      </c>
      <c r="S438" s="43" t="str">
        <f>VLOOKUP(Combined[[#This Row],[Product_ID]],Product[],2,FALSE)</f>
        <v>Men's Casual Sneakers</v>
      </c>
      <c r="T438" s="43" t="str">
        <f>VLOOKUP(Combined[[#This Row],[Product_ID]],Product[],3,FALSE)</f>
        <v>Clothing</v>
      </c>
      <c r="U438" s="43" t="str">
        <f>VLOOKUP(Combined[[#This Row],[Product_ID]],Product[],4,FALSE)</f>
        <v>Footwear</v>
      </c>
      <c r="V438" s="43" t="str">
        <f>VLOOKUP(Combined[[#This Row],[Product_ID]],Product[],5,FALSE)</f>
        <v>Hogan-Lee</v>
      </c>
      <c r="W438" s="43">
        <f>VLOOKUP(Combined[[#This Row],[Product_ID]],Product[],6,FALSE)</f>
        <v>353.47</v>
      </c>
      <c r="X438" s="43">
        <f>VLOOKUP(Combined[[#This Row],[Product_ID]],Product[],7,FALSE)</f>
        <v>214</v>
      </c>
      <c r="Y438" s="43" t="str">
        <f>_xlfn.XLOOKUP(Combined[[#This Row],[Store_ID]],Store[Store_ID],Store[Store_Name])</f>
        <v>Thomas, Bridges and Harris</v>
      </c>
      <c r="Z438" s="43" t="str">
        <f>_xlfn.XLOOKUP(Combined[[#This Row],[Store_ID]],Store[Store_ID],Store[Region])</f>
        <v>North</v>
      </c>
      <c r="AA438" s="43" t="str">
        <f>_xlfn.XLOOKUP(Combined[[#This Row],[Store_ID]],Store[Store_ID],Store[City])</f>
        <v>Sabrinatown</v>
      </c>
      <c r="AB438" s="43" t="str">
        <f>_xlfn.XLOOKUP(Combined[[#This Row],[Store_ID]],Store[Store_ID],Store[Store_Type])</f>
        <v>Online</v>
      </c>
      <c r="AC438" s="43">
        <f>Combined[[#This Row],[Quantity]]*Combined[[#This Row],[Unit_Price]]</f>
        <v>2990.24</v>
      </c>
      <c r="AD438" s="43">
        <f>Combined[[#This Row],[Gross_Sales]]*Combined[[#This Row],[Discount]]</f>
        <v>269.12159999999994</v>
      </c>
      <c r="AE438" s="43">
        <f>Combined[[#This Row],[Quantity]]*Combined[[#This Row],[cost]]</f>
        <v>1413.88</v>
      </c>
      <c r="AF438" s="43">
        <f>Combined[[#This Row],[Total_Amount]]-Combined[[#This Row],[Total_Cost]]</f>
        <v>1307.2383999999997</v>
      </c>
      <c r="AG438" s="43" t="str">
        <f>IF(Combined[[#This Row],[Age]]&lt;=25,"18-25",IF(Combined[[#This Row],[Age]]&lt;=35,"26-35",IF(Combined[[#This Row],[Age]]&lt;=45,"36-45",IF(Combined[[#This Row],[Age]]&lt;=55,"46-55","56-64"))))</f>
        <v>36-45</v>
      </c>
      <c r="AH438" s="43">
        <f>IF(Combined[[#This Row],[Total_Amount]]=0,0,Combined[[#This Row],[Profit]]/Combined[[#This Row],[Total_Amount]])</f>
        <v>0.48040482178210248</v>
      </c>
    </row>
    <row r="439" spans="1:34">
      <c r="A439" s="43" t="s">
        <v>2263</v>
      </c>
      <c r="B439" s="46">
        <v>45813</v>
      </c>
      <c r="C439" s="43">
        <f t="shared" si="6"/>
        <v>2025</v>
      </c>
      <c r="D439" s="43" t="str">
        <f>TEXT(Combined[[#This Row],[Order_Date]],"MMM")</f>
        <v>Jun</v>
      </c>
      <c r="E439" s="43" t="s">
        <v>809</v>
      </c>
      <c r="F439" s="43" t="s">
        <v>1628</v>
      </c>
      <c r="G439" s="43" t="s">
        <v>1807</v>
      </c>
      <c r="H439" s="43">
        <v>3</v>
      </c>
      <c r="I439" s="43">
        <v>551.22</v>
      </c>
      <c r="J439" s="45">
        <v>0.12</v>
      </c>
      <c r="K439" s="43" t="s">
        <v>1826</v>
      </c>
      <c r="L439" s="43">
        <v>1455.2208000000001</v>
      </c>
      <c r="M439" s="43" t="str">
        <f>VLOOKUP(Combined[[#This Row],[Customer_ID]],Customer[],2,FALSE)</f>
        <v>Dr. Ashley Yates Md</v>
      </c>
      <c r="N439" s="43">
        <f>VLOOKUP(Combined[[#This Row],[Customer_ID]],Customer[],3,FALSE)</f>
        <v>32</v>
      </c>
      <c r="O439" s="43" t="str">
        <f>VLOOKUP(Combined[[#This Row],[Customer_ID]],Customer[],4,FALSE)</f>
        <v>Male</v>
      </c>
      <c r="P439" s="43" t="str">
        <f>VLOOKUP(Combined[[#This Row],[Customer_ID]],Customer[],5,FALSE)</f>
        <v>New Maria</v>
      </c>
      <c r="Q439" s="43" t="str">
        <f>VLOOKUP(Combined[[#This Row],[Customer_ID]],Customer[],6,FALSE)</f>
        <v>Wisconsin</v>
      </c>
      <c r="R439" s="43" t="str">
        <f>VLOOKUP(Combined[[#This Row],[Customer_ID]],Customer[],8,FALSE)</f>
        <v>Bronze</v>
      </c>
      <c r="S439" s="43" t="str">
        <f>VLOOKUP(Combined[[#This Row],[Product_ID]],Product[],2,FALSE)</f>
        <v>Noise-Canceling Headphones</v>
      </c>
      <c r="T439" s="43" t="str">
        <f>VLOOKUP(Combined[[#This Row],[Product_ID]],Product[],3,FALSE)</f>
        <v>Electronics</v>
      </c>
      <c r="U439" s="43" t="str">
        <f>VLOOKUP(Combined[[#This Row],[Product_ID]],Product[],4,FALSE)</f>
        <v>Audio</v>
      </c>
      <c r="V439" s="43" t="str">
        <f>VLOOKUP(Combined[[#This Row],[Product_ID]],Product[],5,FALSE)</f>
        <v>Taylor-Hart</v>
      </c>
      <c r="W439" s="43">
        <f>VLOOKUP(Combined[[#This Row],[Product_ID]],Product[],6,FALSE)</f>
        <v>38.520000000000003</v>
      </c>
      <c r="X439" s="43">
        <f>VLOOKUP(Combined[[#This Row],[Product_ID]],Product[],7,FALSE)</f>
        <v>378</v>
      </c>
      <c r="Y439" s="43" t="str">
        <f>_xlfn.XLOOKUP(Combined[[#This Row],[Store_ID]],Store[Store_ID],Store[Store_Name])</f>
        <v>Holloway Ltd</v>
      </c>
      <c r="Z439" s="43" t="str">
        <f>_xlfn.XLOOKUP(Combined[[#This Row],[Store_ID]],Store[Store_ID],Store[Region])</f>
        <v>North</v>
      </c>
      <c r="AA439" s="43" t="str">
        <f>_xlfn.XLOOKUP(Combined[[#This Row],[Store_ID]],Store[Store_ID],Store[City])</f>
        <v>Bensonhaven</v>
      </c>
      <c r="AB439" s="43" t="str">
        <f>_xlfn.XLOOKUP(Combined[[#This Row],[Store_ID]],Store[Store_ID],Store[Store_Type])</f>
        <v>Flagship</v>
      </c>
      <c r="AC439" s="43">
        <f>Combined[[#This Row],[Quantity]]*Combined[[#This Row],[Unit_Price]]</f>
        <v>1653.66</v>
      </c>
      <c r="AD439" s="43">
        <f>Combined[[#This Row],[Gross_Sales]]*Combined[[#This Row],[Discount]]</f>
        <v>198.4392</v>
      </c>
      <c r="AE439" s="43">
        <f>Combined[[#This Row],[Quantity]]*Combined[[#This Row],[cost]]</f>
        <v>115.56</v>
      </c>
      <c r="AF439" s="43">
        <f>Combined[[#This Row],[Total_Amount]]-Combined[[#This Row],[Total_Cost]]</f>
        <v>1339.6608000000001</v>
      </c>
      <c r="AG439" s="43" t="str">
        <f>IF(Combined[[#This Row],[Age]]&lt;=25,"18-25",IF(Combined[[#This Row],[Age]]&lt;=35,"26-35",IF(Combined[[#This Row],[Age]]&lt;=45,"36-45",IF(Combined[[#This Row],[Age]]&lt;=55,"46-55","56-64"))))</f>
        <v>26-35</v>
      </c>
      <c r="AH439" s="43">
        <f>IF(Combined[[#This Row],[Total_Amount]]=0,0,Combined[[#This Row],[Profit]]/Combined[[#This Row],[Total_Amount]])</f>
        <v>0.92058937035534405</v>
      </c>
    </row>
    <row r="440" spans="1:34">
      <c r="A440" s="43" t="s">
        <v>2264</v>
      </c>
      <c r="B440" s="46">
        <v>45811</v>
      </c>
      <c r="C440" s="43">
        <f t="shared" si="6"/>
        <v>2025</v>
      </c>
      <c r="D440" s="43" t="str">
        <f>TEXT(Combined[[#This Row],[Order_Date]],"MMM")</f>
        <v>Jun</v>
      </c>
      <c r="E440" s="43" t="s">
        <v>532</v>
      </c>
      <c r="F440" s="43" t="s">
        <v>1686</v>
      </c>
      <c r="G440" s="43" t="s">
        <v>1799</v>
      </c>
      <c r="H440" s="43">
        <v>2</v>
      </c>
      <c r="I440" s="43">
        <v>527.05999999999995</v>
      </c>
      <c r="J440" s="45">
        <v>0.17</v>
      </c>
      <c r="K440" s="43" t="s">
        <v>1826</v>
      </c>
      <c r="L440" s="43">
        <v>874.91959999999983</v>
      </c>
      <c r="M440" s="43" t="str">
        <f>VLOOKUP(Combined[[#This Row],[Customer_ID]],Customer[],2,FALSE)</f>
        <v>Brian Choi</v>
      </c>
      <c r="N440" s="43">
        <f>VLOOKUP(Combined[[#This Row],[Customer_ID]],Customer[],3,FALSE)</f>
        <v>46</v>
      </c>
      <c r="O440" s="43" t="str">
        <f>VLOOKUP(Combined[[#This Row],[Customer_ID]],Customer[],4,FALSE)</f>
        <v>Female</v>
      </c>
      <c r="P440" s="43" t="str">
        <f>VLOOKUP(Combined[[#This Row],[Customer_ID]],Customer[],5,FALSE)</f>
        <v>Floydton</v>
      </c>
      <c r="Q440" s="43" t="str">
        <f>VLOOKUP(Combined[[#This Row],[Customer_ID]],Customer[],6,FALSE)</f>
        <v>New Jersey</v>
      </c>
      <c r="R440" s="43" t="str">
        <f>VLOOKUP(Combined[[#This Row],[Customer_ID]],Customer[],8,FALSE)</f>
        <v>Gold</v>
      </c>
      <c r="S440" s="43" t="str">
        <f>VLOOKUP(Combined[[#This Row],[Product_ID]],Product[],2,FALSE)</f>
        <v>Men's Sports Shorts</v>
      </c>
      <c r="T440" s="43" t="str">
        <f>VLOOKUP(Combined[[#This Row],[Product_ID]],Product[],3,FALSE)</f>
        <v>Clothing</v>
      </c>
      <c r="U440" s="43" t="str">
        <f>VLOOKUP(Combined[[#This Row],[Product_ID]],Product[],4,FALSE)</f>
        <v>Bottoms</v>
      </c>
      <c r="V440" s="43" t="str">
        <f>VLOOKUP(Combined[[#This Row],[Product_ID]],Product[],5,FALSE)</f>
        <v>Fitzpatrick Ltd</v>
      </c>
      <c r="W440" s="43">
        <f>VLOOKUP(Combined[[#This Row],[Product_ID]],Product[],6,FALSE)</f>
        <v>218.22</v>
      </c>
      <c r="X440" s="43">
        <f>VLOOKUP(Combined[[#This Row],[Product_ID]],Product[],7,FALSE)</f>
        <v>224</v>
      </c>
      <c r="Y440" s="43" t="str">
        <f>_xlfn.XLOOKUP(Combined[[#This Row],[Store_ID]],Store[Store_ID],Store[Store_Name])</f>
        <v>Mcdonald Inc</v>
      </c>
      <c r="Z440" s="43" t="str">
        <f>_xlfn.XLOOKUP(Combined[[#This Row],[Store_ID]],Store[Store_ID],Store[Region])</f>
        <v>South</v>
      </c>
      <c r="AA440" s="43" t="str">
        <f>_xlfn.XLOOKUP(Combined[[#This Row],[Store_ID]],Store[Store_ID],Store[City])</f>
        <v>Christopherland</v>
      </c>
      <c r="AB440" s="43" t="str">
        <f>_xlfn.XLOOKUP(Combined[[#This Row],[Store_ID]],Store[Store_ID],Store[Store_Type])</f>
        <v>Outlet</v>
      </c>
      <c r="AC440" s="43">
        <f>Combined[[#This Row],[Quantity]]*Combined[[#This Row],[Unit_Price]]</f>
        <v>1054.1199999999999</v>
      </c>
      <c r="AD440" s="43">
        <f>Combined[[#This Row],[Gross_Sales]]*Combined[[#This Row],[Discount]]</f>
        <v>179.2004</v>
      </c>
      <c r="AE440" s="43">
        <f>Combined[[#This Row],[Quantity]]*Combined[[#This Row],[cost]]</f>
        <v>436.44</v>
      </c>
      <c r="AF440" s="43">
        <f>Combined[[#This Row],[Total_Amount]]-Combined[[#This Row],[Total_Cost]]</f>
        <v>438.47959999999983</v>
      </c>
      <c r="AG440" s="43" t="str">
        <f>IF(Combined[[#This Row],[Age]]&lt;=25,"18-25",IF(Combined[[#This Row],[Age]]&lt;=35,"26-35",IF(Combined[[#This Row],[Age]]&lt;=45,"36-45",IF(Combined[[#This Row],[Age]]&lt;=55,"46-55","56-64"))))</f>
        <v>46-55</v>
      </c>
      <c r="AH440" s="43">
        <f>IF(Combined[[#This Row],[Total_Amount]]=0,0,Combined[[#This Row],[Profit]]/Combined[[#This Row],[Total_Amount]])</f>
        <v>0.50116559281561401</v>
      </c>
    </row>
    <row r="441" spans="1:34">
      <c r="A441" s="43" t="s">
        <v>2265</v>
      </c>
      <c r="B441" s="46">
        <v>45670</v>
      </c>
      <c r="C441" s="43">
        <f t="shared" si="6"/>
        <v>2025</v>
      </c>
      <c r="D441" s="43" t="str">
        <f>TEXT(Combined[[#This Row],[Order_Date]],"MMM")</f>
        <v>Jan</v>
      </c>
      <c r="E441" s="43" t="s">
        <v>350</v>
      </c>
      <c r="F441" s="43" t="s">
        <v>1672</v>
      </c>
      <c r="G441" s="43" t="s">
        <v>1773</v>
      </c>
      <c r="H441" s="43">
        <v>4</v>
      </c>
      <c r="I441" s="43">
        <v>875.41</v>
      </c>
      <c r="J441" s="45">
        <v>0.27</v>
      </c>
      <c r="K441" s="43" t="s">
        <v>1824</v>
      </c>
      <c r="L441" s="43">
        <v>2556.1972000000001</v>
      </c>
      <c r="M441" s="43" t="str">
        <f>VLOOKUP(Combined[[#This Row],[Customer_ID]],Customer[],2,FALSE)</f>
        <v>Brittney Morgan</v>
      </c>
      <c r="N441" s="43">
        <f>VLOOKUP(Combined[[#This Row],[Customer_ID]],Customer[],3,FALSE)</f>
        <v>24</v>
      </c>
      <c r="O441" s="43" t="str">
        <f>VLOOKUP(Combined[[#This Row],[Customer_ID]],Customer[],4,FALSE)</f>
        <v>Male</v>
      </c>
      <c r="P441" s="43" t="str">
        <f>VLOOKUP(Combined[[#This Row],[Customer_ID]],Customer[],5,FALSE)</f>
        <v>Lake Kaylahaven</v>
      </c>
      <c r="Q441" s="43" t="str">
        <f>VLOOKUP(Combined[[#This Row],[Customer_ID]],Customer[],6,FALSE)</f>
        <v>Alaska</v>
      </c>
      <c r="R441" s="43" t="str">
        <f>VLOOKUP(Combined[[#This Row],[Customer_ID]],Customer[],8,FALSE)</f>
        <v>Gold</v>
      </c>
      <c r="S441" s="43" t="str">
        <f>VLOOKUP(Combined[[#This Row],[Product_ID]],Product[],2,FALSE)</f>
        <v>Laptop Cooling Pad</v>
      </c>
      <c r="T441" s="43" t="str">
        <f>VLOOKUP(Combined[[#This Row],[Product_ID]],Product[],3,FALSE)</f>
        <v>Electronics</v>
      </c>
      <c r="U441" s="43" t="str">
        <f>VLOOKUP(Combined[[#This Row],[Product_ID]],Product[],4,FALSE)</f>
        <v>Computer</v>
      </c>
      <c r="V441" s="43" t="str">
        <f>VLOOKUP(Combined[[#This Row],[Product_ID]],Product[],5,FALSE)</f>
        <v>Murray, Gould and Ware</v>
      </c>
      <c r="W441" s="43">
        <f>VLOOKUP(Combined[[#This Row],[Product_ID]],Product[],6,FALSE)</f>
        <v>86.42</v>
      </c>
      <c r="X441" s="43">
        <f>VLOOKUP(Combined[[#This Row],[Product_ID]],Product[],7,FALSE)</f>
        <v>222</v>
      </c>
      <c r="Y441" s="43" t="str">
        <f>_xlfn.XLOOKUP(Combined[[#This Row],[Store_ID]],Store[Store_ID],Store[Store_Name])</f>
        <v>Gray Ltd</v>
      </c>
      <c r="Z441" s="43" t="str">
        <f>_xlfn.XLOOKUP(Combined[[#This Row],[Store_ID]],Store[Store_ID],Store[Region])</f>
        <v>North</v>
      </c>
      <c r="AA441" s="43" t="str">
        <f>_xlfn.XLOOKUP(Combined[[#This Row],[Store_ID]],Store[Store_ID],Store[City])</f>
        <v>New Michaelchester</v>
      </c>
      <c r="AB441" s="43" t="str">
        <f>_xlfn.XLOOKUP(Combined[[#This Row],[Store_ID]],Store[Store_ID],Store[Store_Type])</f>
        <v>Outlet</v>
      </c>
      <c r="AC441" s="43">
        <f>Combined[[#This Row],[Quantity]]*Combined[[#This Row],[Unit_Price]]</f>
        <v>3501.64</v>
      </c>
      <c r="AD441" s="43">
        <f>Combined[[#This Row],[Gross_Sales]]*Combined[[#This Row],[Discount]]</f>
        <v>945.44280000000003</v>
      </c>
      <c r="AE441" s="43">
        <f>Combined[[#This Row],[Quantity]]*Combined[[#This Row],[cost]]</f>
        <v>345.68</v>
      </c>
      <c r="AF441" s="43">
        <f>Combined[[#This Row],[Total_Amount]]-Combined[[#This Row],[Total_Cost]]</f>
        <v>2210.5172000000002</v>
      </c>
      <c r="AG441" s="43" t="str">
        <f>IF(Combined[[#This Row],[Age]]&lt;=25,"18-25",IF(Combined[[#This Row],[Age]]&lt;=35,"26-35",IF(Combined[[#This Row],[Age]]&lt;=45,"36-45",IF(Combined[[#This Row],[Age]]&lt;=55,"46-55","56-64"))))</f>
        <v>18-25</v>
      </c>
      <c r="AH441" s="43">
        <f>IF(Combined[[#This Row],[Total_Amount]]=0,0,Combined[[#This Row],[Profit]]/Combined[[#This Row],[Total_Amount]])</f>
        <v>0.8647678668922727</v>
      </c>
    </row>
    <row r="442" spans="1:34">
      <c r="A442" s="43" t="s">
        <v>2266</v>
      </c>
      <c r="B442" s="46">
        <v>45736</v>
      </c>
      <c r="C442" s="43">
        <f t="shared" si="6"/>
        <v>2025</v>
      </c>
      <c r="D442" s="43" t="str">
        <f>TEXT(Combined[[#This Row],[Order_Date]],"MMM")</f>
        <v>Mar</v>
      </c>
      <c r="E442" s="43" t="s">
        <v>40</v>
      </c>
      <c r="F442" s="43" t="s">
        <v>1718</v>
      </c>
      <c r="G442" s="43" t="s">
        <v>1752</v>
      </c>
      <c r="H442" s="43">
        <v>2</v>
      </c>
      <c r="I442" s="43">
        <v>226.43</v>
      </c>
      <c r="J442" s="45">
        <v>0.03</v>
      </c>
      <c r="K442" s="43" t="s">
        <v>1824</v>
      </c>
      <c r="L442" s="43">
        <v>439.27420000000001</v>
      </c>
      <c r="M442" s="43" t="str">
        <f>VLOOKUP(Combined[[#This Row],[Customer_ID]],Customer[],2,FALSE)</f>
        <v>Daniel Boyd</v>
      </c>
      <c r="N442" s="43">
        <f>VLOOKUP(Combined[[#This Row],[Customer_ID]],Customer[],3,FALSE)</f>
        <v>29</v>
      </c>
      <c r="O442" s="43" t="str">
        <f>VLOOKUP(Combined[[#This Row],[Customer_ID]],Customer[],4,FALSE)</f>
        <v>Female</v>
      </c>
      <c r="P442" s="43" t="str">
        <f>VLOOKUP(Combined[[#This Row],[Customer_ID]],Customer[],5,FALSE)</f>
        <v>West Pamelafurt</v>
      </c>
      <c r="Q442" s="43" t="str">
        <f>VLOOKUP(Combined[[#This Row],[Customer_ID]],Customer[],6,FALSE)</f>
        <v>West Virginia</v>
      </c>
      <c r="R442" s="43" t="str">
        <f>VLOOKUP(Combined[[#This Row],[Customer_ID]],Customer[],8,FALSE)</f>
        <v>Bronze</v>
      </c>
      <c r="S442" s="43" t="str">
        <f>VLOOKUP(Combined[[#This Row],[Product_ID]],Product[],2,FALSE)</f>
        <v>Women's Beanie Hat</v>
      </c>
      <c r="T442" s="43" t="str">
        <f>VLOOKUP(Combined[[#This Row],[Product_ID]],Product[],3,FALSE)</f>
        <v>Clothing</v>
      </c>
      <c r="U442" s="43" t="str">
        <f>VLOOKUP(Combined[[#This Row],[Product_ID]],Product[],4,FALSE)</f>
        <v>Accessories</v>
      </c>
      <c r="V442" s="43" t="str">
        <f>VLOOKUP(Combined[[#This Row],[Product_ID]],Product[],5,FALSE)</f>
        <v>Richardson-Carrillo</v>
      </c>
      <c r="W442" s="43">
        <f>VLOOKUP(Combined[[#This Row],[Product_ID]],Product[],6,FALSE)</f>
        <v>119.57</v>
      </c>
      <c r="X442" s="43">
        <f>VLOOKUP(Combined[[#This Row],[Product_ID]],Product[],7,FALSE)</f>
        <v>210</v>
      </c>
      <c r="Y442" s="43" t="str">
        <f>_xlfn.XLOOKUP(Combined[[#This Row],[Store_ID]],Store[Store_ID],Store[Store_Name])</f>
        <v>Rivera-Warner</v>
      </c>
      <c r="Z442" s="43" t="str">
        <f>_xlfn.XLOOKUP(Combined[[#This Row],[Store_ID]],Store[Store_ID],Store[Region])</f>
        <v>East</v>
      </c>
      <c r="AA442" s="43" t="str">
        <f>_xlfn.XLOOKUP(Combined[[#This Row],[Store_ID]],Store[Store_ID],Store[City])</f>
        <v>Washingtonfurt</v>
      </c>
      <c r="AB442" s="43" t="str">
        <f>_xlfn.XLOOKUP(Combined[[#This Row],[Store_ID]],Store[Store_ID],Store[Store_Type])</f>
        <v>Flagship</v>
      </c>
      <c r="AC442" s="43">
        <f>Combined[[#This Row],[Quantity]]*Combined[[#This Row],[Unit_Price]]</f>
        <v>452.86</v>
      </c>
      <c r="AD442" s="43">
        <f>Combined[[#This Row],[Gross_Sales]]*Combined[[#This Row],[Discount]]</f>
        <v>13.585800000000001</v>
      </c>
      <c r="AE442" s="43">
        <f>Combined[[#This Row],[Quantity]]*Combined[[#This Row],[cost]]</f>
        <v>239.14</v>
      </c>
      <c r="AF442" s="43">
        <f>Combined[[#This Row],[Total_Amount]]-Combined[[#This Row],[Total_Cost]]</f>
        <v>200.13420000000002</v>
      </c>
      <c r="AG442" s="43" t="str">
        <f>IF(Combined[[#This Row],[Age]]&lt;=25,"18-25",IF(Combined[[#This Row],[Age]]&lt;=35,"26-35",IF(Combined[[#This Row],[Age]]&lt;=45,"36-45",IF(Combined[[#This Row],[Age]]&lt;=55,"46-55","56-64"))))</f>
        <v>26-35</v>
      </c>
      <c r="AH442" s="43">
        <f>IF(Combined[[#This Row],[Total_Amount]]=0,0,Combined[[#This Row],[Profit]]/Combined[[#This Row],[Total_Amount]])</f>
        <v>0.45560199073835889</v>
      </c>
    </row>
    <row r="443" spans="1:34">
      <c r="A443" s="43" t="s">
        <v>2267</v>
      </c>
      <c r="B443" s="46">
        <v>45480</v>
      </c>
      <c r="C443" s="43">
        <f t="shared" si="6"/>
        <v>2024</v>
      </c>
      <c r="D443" s="43" t="str">
        <f>TEXT(Combined[[#This Row],[Order_Date]],"MMM")</f>
        <v>Jul</v>
      </c>
      <c r="E443" s="43" t="s">
        <v>141</v>
      </c>
      <c r="F443" s="43" t="s">
        <v>1706</v>
      </c>
      <c r="G443" s="43" t="s">
        <v>1773</v>
      </c>
      <c r="H443" s="43">
        <v>2</v>
      </c>
      <c r="I443" s="43">
        <v>285.39</v>
      </c>
      <c r="J443" s="45">
        <v>0.1</v>
      </c>
      <c r="K443" s="43" t="s">
        <v>1824</v>
      </c>
      <c r="L443" s="43">
        <v>513.702</v>
      </c>
      <c r="M443" s="43" t="str">
        <f>VLOOKUP(Combined[[#This Row],[Customer_ID]],Customer[],2,FALSE)</f>
        <v>Rachel Myers</v>
      </c>
      <c r="N443" s="43">
        <f>VLOOKUP(Combined[[#This Row],[Customer_ID]],Customer[],3,FALSE)</f>
        <v>52</v>
      </c>
      <c r="O443" s="43" t="str">
        <f>VLOOKUP(Combined[[#This Row],[Customer_ID]],Customer[],4,FALSE)</f>
        <v>Male</v>
      </c>
      <c r="P443" s="43" t="str">
        <f>VLOOKUP(Combined[[#This Row],[Customer_ID]],Customer[],5,FALSE)</f>
        <v>Robertberg</v>
      </c>
      <c r="Q443" s="43" t="str">
        <f>VLOOKUP(Combined[[#This Row],[Customer_ID]],Customer[],6,FALSE)</f>
        <v>North Dakota</v>
      </c>
      <c r="R443" s="43" t="str">
        <f>VLOOKUP(Combined[[#This Row],[Customer_ID]],Customer[],8,FALSE)</f>
        <v>Silver</v>
      </c>
      <c r="S443" s="43" t="str">
        <f>VLOOKUP(Combined[[#This Row],[Product_ID]],Product[],2,FALSE)</f>
        <v>Decorative Lamp Shade</v>
      </c>
      <c r="T443" s="43" t="str">
        <f>VLOOKUP(Combined[[#This Row],[Product_ID]],Product[],3,FALSE)</f>
        <v>Home</v>
      </c>
      <c r="U443" s="43" t="str">
        <f>VLOOKUP(Combined[[#This Row],[Product_ID]],Product[],4,FALSE)</f>
        <v>Lighting</v>
      </c>
      <c r="V443" s="43" t="str">
        <f>VLOOKUP(Combined[[#This Row],[Product_ID]],Product[],5,FALSE)</f>
        <v>Ramirez-Hanson</v>
      </c>
      <c r="W443" s="43">
        <f>VLOOKUP(Combined[[#This Row],[Product_ID]],Product[],6,FALSE)</f>
        <v>228.53</v>
      </c>
      <c r="X443" s="43">
        <f>VLOOKUP(Combined[[#This Row],[Product_ID]],Product[],7,FALSE)</f>
        <v>469</v>
      </c>
      <c r="Y443" s="43" t="str">
        <f>_xlfn.XLOOKUP(Combined[[#This Row],[Store_ID]],Store[Store_ID],Store[Store_Name])</f>
        <v>Gray Ltd</v>
      </c>
      <c r="Z443" s="43" t="str">
        <f>_xlfn.XLOOKUP(Combined[[#This Row],[Store_ID]],Store[Store_ID],Store[Region])</f>
        <v>North</v>
      </c>
      <c r="AA443" s="43" t="str">
        <f>_xlfn.XLOOKUP(Combined[[#This Row],[Store_ID]],Store[Store_ID],Store[City])</f>
        <v>New Michaelchester</v>
      </c>
      <c r="AB443" s="43" t="str">
        <f>_xlfn.XLOOKUP(Combined[[#This Row],[Store_ID]],Store[Store_ID],Store[Store_Type])</f>
        <v>Outlet</v>
      </c>
      <c r="AC443" s="43">
        <f>Combined[[#This Row],[Quantity]]*Combined[[#This Row],[Unit_Price]]</f>
        <v>570.78</v>
      </c>
      <c r="AD443" s="43">
        <f>Combined[[#This Row],[Gross_Sales]]*Combined[[#This Row],[Discount]]</f>
        <v>57.078000000000003</v>
      </c>
      <c r="AE443" s="43">
        <f>Combined[[#This Row],[Quantity]]*Combined[[#This Row],[cost]]</f>
        <v>457.06</v>
      </c>
      <c r="AF443" s="43">
        <f>Combined[[#This Row],[Total_Amount]]-Combined[[#This Row],[Total_Cost]]</f>
        <v>56.641999999999996</v>
      </c>
      <c r="AG443" s="43" t="str">
        <f>IF(Combined[[#This Row],[Age]]&lt;=25,"18-25",IF(Combined[[#This Row],[Age]]&lt;=35,"26-35",IF(Combined[[#This Row],[Age]]&lt;=45,"36-45",IF(Combined[[#This Row],[Age]]&lt;=55,"46-55","56-64"))))</f>
        <v>46-55</v>
      </c>
      <c r="AH443" s="43">
        <f>IF(Combined[[#This Row],[Total_Amount]]=0,0,Combined[[#This Row],[Profit]]/Combined[[#This Row],[Total_Amount]])</f>
        <v>0.11026237001218604</v>
      </c>
    </row>
    <row r="444" spans="1:34">
      <c r="A444" s="43" t="s">
        <v>2268</v>
      </c>
      <c r="B444" s="46">
        <v>45929</v>
      </c>
      <c r="C444" s="43">
        <f t="shared" si="6"/>
        <v>2025</v>
      </c>
      <c r="D444" s="43" t="str">
        <f>TEXT(Combined[[#This Row],[Order_Date]],"MMM")</f>
        <v>Sep</v>
      </c>
      <c r="E444" s="43" t="s">
        <v>1050</v>
      </c>
      <c r="F444" s="43" t="s">
        <v>1570</v>
      </c>
      <c r="G444" s="43" t="s">
        <v>1801</v>
      </c>
      <c r="H444" s="43">
        <v>2</v>
      </c>
      <c r="I444" s="43">
        <v>298.01</v>
      </c>
      <c r="J444" s="45">
        <v>0.05</v>
      </c>
      <c r="K444" s="43" t="s">
        <v>1824</v>
      </c>
      <c r="L444" s="43">
        <v>566.21899999999994</v>
      </c>
      <c r="M444" s="43" t="str">
        <f>VLOOKUP(Combined[[#This Row],[Customer_ID]],Customer[],2,FALSE)</f>
        <v>Mr. Christopher Sims</v>
      </c>
      <c r="N444" s="43">
        <f>VLOOKUP(Combined[[#This Row],[Customer_ID]],Customer[],3,FALSE)</f>
        <v>50</v>
      </c>
      <c r="O444" s="43" t="str">
        <f>VLOOKUP(Combined[[#This Row],[Customer_ID]],Customer[],4,FALSE)</f>
        <v>Female</v>
      </c>
      <c r="P444" s="43" t="str">
        <f>VLOOKUP(Combined[[#This Row],[Customer_ID]],Customer[],5,FALSE)</f>
        <v>Donaldsontown</v>
      </c>
      <c r="Q444" s="43" t="str">
        <f>VLOOKUP(Combined[[#This Row],[Customer_ID]],Customer[],6,FALSE)</f>
        <v>Connecticut</v>
      </c>
      <c r="R444" s="43" t="str">
        <f>VLOOKUP(Combined[[#This Row],[Customer_ID]],Customer[],8,FALSE)</f>
        <v>Silver</v>
      </c>
      <c r="S444" s="43" t="str">
        <f>VLOOKUP(Combined[[#This Row],[Product_ID]],Product[],2,FALSE)</f>
        <v>HD Smart TV Stick</v>
      </c>
      <c r="T444" s="43" t="str">
        <f>VLOOKUP(Combined[[#This Row],[Product_ID]],Product[],3,FALSE)</f>
        <v>Electronics</v>
      </c>
      <c r="U444" s="43" t="str">
        <f>VLOOKUP(Combined[[#This Row],[Product_ID]],Product[],4,FALSE)</f>
        <v>Accessories</v>
      </c>
      <c r="V444" s="43" t="str">
        <f>VLOOKUP(Combined[[#This Row],[Product_ID]],Product[],5,FALSE)</f>
        <v>Gibson, Hobbs and Weaver</v>
      </c>
      <c r="W444" s="43">
        <f>VLOOKUP(Combined[[#This Row],[Product_ID]],Product[],6,FALSE)</f>
        <v>449.4</v>
      </c>
      <c r="X444" s="43">
        <f>VLOOKUP(Combined[[#This Row],[Product_ID]],Product[],7,FALSE)</f>
        <v>338</v>
      </c>
      <c r="Y444" s="43" t="str">
        <f>_xlfn.XLOOKUP(Combined[[#This Row],[Store_ID]],Store[Store_ID],Store[Store_Name])</f>
        <v>Shelton PLC</v>
      </c>
      <c r="Z444" s="43" t="str">
        <f>_xlfn.XLOOKUP(Combined[[#This Row],[Store_ID]],Store[Store_ID],Store[Region])</f>
        <v>North</v>
      </c>
      <c r="AA444" s="43" t="str">
        <f>_xlfn.XLOOKUP(Combined[[#This Row],[Store_ID]],Store[Store_ID],Store[City])</f>
        <v>East Jenniferstad</v>
      </c>
      <c r="AB444" s="43" t="str">
        <f>_xlfn.XLOOKUP(Combined[[#This Row],[Store_ID]],Store[Store_ID],Store[Store_Type])</f>
        <v>Flagship</v>
      </c>
      <c r="AC444" s="43">
        <f>Combined[[#This Row],[Quantity]]*Combined[[#This Row],[Unit_Price]]</f>
        <v>596.02</v>
      </c>
      <c r="AD444" s="43">
        <f>Combined[[#This Row],[Gross_Sales]]*Combined[[#This Row],[Discount]]</f>
        <v>29.801000000000002</v>
      </c>
      <c r="AE444" s="43">
        <f>Combined[[#This Row],[Quantity]]*Combined[[#This Row],[cost]]</f>
        <v>898.8</v>
      </c>
      <c r="AF444" s="43">
        <f>Combined[[#This Row],[Total_Amount]]-Combined[[#This Row],[Total_Cost]]</f>
        <v>-332.58100000000002</v>
      </c>
      <c r="AG444" s="43" t="str">
        <f>IF(Combined[[#This Row],[Age]]&lt;=25,"18-25",IF(Combined[[#This Row],[Age]]&lt;=35,"26-35",IF(Combined[[#This Row],[Age]]&lt;=45,"36-45",IF(Combined[[#This Row],[Age]]&lt;=55,"46-55","56-64"))))</f>
        <v>46-55</v>
      </c>
      <c r="AH444" s="43">
        <f>IF(Combined[[#This Row],[Total_Amount]]=0,0,Combined[[#This Row],[Profit]]/Combined[[#This Row],[Total_Amount]])</f>
        <v>-0.58737167067865981</v>
      </c>
    </row>
    <row r="445" spans="1:34">
      <c r="A445" s="43" t="s">
        <v>2269</v>
      </c>
      <c r="B445" s="46">
        <v>45626</v>
      </c>
      <c r="C445" s="43">
        <f t="shared" si="6"/>
        <v>2024</v>
      </c>
      <c r="D445" s="43" t="str">
        <f>TEXT(Combined[[#This Row],[Order_Date]],"MMM")</f>
        <v>Nov</v>
      </c>
      <c r="E445" s="43" t="s">
        <v>532</v>
      </c>
      <c r="F445" s="43" t="s">
        <v>1628</v>
      </c>
      <c r="G445" s="43" t="s">
        <v>1769</v>
      </c>
      <c r="H445" s="43">
        <v>4</v>
      </c>
      <c r="I445" s="43">
        <v>753.49</v>
      </c>
      <c r="J445" s="45">
        <v>0.26</v>
      </c>
      <c r="K445" s="43" t="s">
        <v>1829</v>
      </c>
      <c r="L445" s="43">
        <v>2230.3303999999998</v>
      </c>
      <c r="M445" s="43" t="str">
        <f>VLOOKUP(Combined[[#This Row],[Customer_ID]],Customer[],2,FALSE)</f>
        <v>Brian Choi</v>
      </c>
      <c r="N445" s="43">
        <f>VLOOKUP(Combined[[#This Row],[Customer_ID]],Customer[],3,FALSE)</f>
        <v>46</v>
      </c>
      <c r="O445" s="43" t="str">
        <f>VLOOKUP(Combined[[#This Row],[Customer_ID]],Customer[],4,FALSE)</f>
        <v>Female</v>
      </c>
      <c r="P445" s="43" t="str">
        <f>VLOOKUP(Combined[[#This Row],[Customer_ID]],Customer[],5,FALSE)</f>
        <v>Floydton</v>
      </c>
      <c r="Q445" s="43" t="str">
        <f>VLOOKUP(Combined[[#This Row],[Customer_ID]],Customer[],6,FALSE)</f>
        <v>New Jersey</v>
      </c>
      <c r="R445" s="43" t="str">
        <f>VLOOKUP(Combined[[#This Row],[Customer_ID]],Customer[],8,FALSE)</f>
        <v>Gold</v>
      </c>
      <c r="S445" s="43" t="str">
        <f>VLOOKUP(Combined[[#This Row],[Product_ID]],Product[],2,FALSE)</f>
        <v>Noise-Canceling Headphones</v>
      </c>
      <c r="T445" s="43" t="str">
        <f>VLOOKUP(Combined[[#This Row],[Product_ID]],Product[],3,FALSE)</f>
        <v>Electronics</v>
      </c>
      <c r="U445" s="43" t="str">
        <f>VLOOKUP(Combined[[#This Row],[Product_ID]],Product[],4,FALSE)</f>
        <v>Audio</v>
      </c>
      <c r="V445" s="43" t="str">
        <f>VLOOKUP(Combined[[#This Row],[Product_ID]],Product[],5,FALSE)</f>
        <v>Taylor-Hart</v>
      </c>
      <c r="W445" s="43">
        <f>VLOOKUP(Combined[[#This Row],[Product_ID]],Product[],6,FALSE)</f>
        <v>38.520000000000003</v>
      </c>
      <c r="X445" s="43">
        <f>VLOOKUP(Combined[[#This Row],[Product_ID]],Product[],7,FALSE)</f>
        <v>378</v>
      </c>
      <c r="Y445" s="43" t="str">
        <f>_xlfn.XLOOKUP(Combined[[#This Row],[Store_ID]],Store[Store_ID],Store[Store_Name])</f>
        <v>Alexander Group</v>
      </c>
      <c r="Z445" s="43" t="str">
        <f>_xlfn.XLOOKUP(Combined[[#This Row],[Store_ID]],Store[Store_ID],Store[Region])</f>
        <v>South</v>
      </c>
      <c r="AA445" s="43" t="str">
        <f>_xlfn.XLOOKUP(Combined[[#This Row],[Store_ID]],Store[Store_ID],Store[City])</f>
        <v>Port Sharon</v>
      </c>
      <c r="AB445" s="43" t="str">
        <f>_xlfn.XLOOKUP(Combined[[#This Row],[Store_ID]],Store[Store_ID],Store[Store_Type])</f>
        <v>Online</v>
      </c>
      <c r="AC445" s="43">
        <f>Combined[[#This Row],[Quantity]]*Combined[[#This Row],[Unit_Price]]</f>
        <v>3013.96</v>
      </c>
      <c r="AD445" s="43">
        <f>Combined[[#This Row],[Gross_Sales]]*Combined[[#This Row],[Discount]]</f>
        <v>783.62959999999998</v>
      </c>
      <c r="AE445" s="43">
        <f>Combined[[#This Row],[Quantity]]*Combined[[#This Row],[cost]]</f>
        <v>154.08000000000001</v>
      </c>
      <c r="AF445" s="43">
        <f>Combined[[#This Row],[Total_Amount]]-Combined[[#This Row],[Total_Cost]]</f>
        <v>2076.2503999999999</v>
      </c>
      <c r="AG445" s="43" t="str">
        <f>IF(Combined[[#This Row],[Age]]&lt;=25,"18-25",IF(Combined[[#This Row],[Age]]&lt;=35,"26-35",IF(Combined[[#This Row],[Age]]&lt;=45,"36-45",IF(Combined[[#This Row],[Age]]&lt;=55,"46-55","56-64"))))</f>
        <v>46-55</v>
      </c>
      <c r="AH445" s="43">
        <f>IF(Combined[[#This Row],[Total_Amount]]=0,0,Combined[[#This Row],[Profit]]/Combined[[#This Row],[Total_Amount]])</f>
        <v>0.93091606517133074</v>
      </c>
    </row>
    <row r="446" spans="1:34">
      <c r="A446" s="43" t="s">
        <v>2270</v>
      </c>
      <c r="B446" s="46">
        <v>45460</v>
      </c>
      <c r="C446" s="43">
        <f t="shared" si="6"/>
        <v>2024</v>
      </c>
      <c r="D446" s="43" t="str">
        <f>TEXT(Combined[[#This Row],[Order_Date]],"MMM")</f>
        <v>Jun</v>
      </c>
      <c r="E446" s="43" t="s">
        <v>1501</v>
      </c>
      <c r="F446" s="43" t="s">
        <v>1704</v>
      </c>
      <c r="G446" s="43" t="s">
        <v>1794</v>
      </c>
      <c r="H446" s="43">
        <v>2</v>
      </c>
      <c r="I446" s="43">
        <v>130.38999999999999</v>
      </c>
      <c r="J446" s="45">
        <v>0.17</v>
      </c>
      <c r="K446" s="43" t="s">
        <v>1826</v>
      </c>
      <c r="L446" s="43">
        <v>216.44739999999999</v>
      </c>
      <c r="M446" s="43" t="str">
        <f>VLOOKUP(Combined[[#This Row],[Customer_ID]],Customer[],2,FALSE)</f>
        <v>Zachary Andrade</v>
      </c>
      <c r="N446" s="43">
        <f>VLOOKUP(Combined[[#This Row],[Customer_ID]],Customer[],3,FALSE)</f>
        <v>23</v>
      </c>
      <c r="O446" s="43" t="str">
        <f>VLOOKUP(Combined[[#This Row],[Customer_ID]],Customer[],4,FALSE)</f>
        <v>Female</v>
      </c>
      <c r="P446" s="43" t="str">
        <f>VLOOKUP(Combined[[#This Row],[Customer_ID]],Customer[],5,FALSE)</f>
        <v>South Davidport</v>
      </c>
      <c r="Q446" s="43" t="str">
        <f>VLOOKUP(Combined[[#This Row],[Customer_ID]],Customer[],6,FALSE)</f>
        <v>California</v>
      </c>
      <c r="R446" s="43" t="str">
        <f>VLOOKUP(Combined[[#This Row],[Customer_ID]],Customer[],8,FALSE)</f>
        <v>Platinum</v>
      </c>
      <c r="S446" s="43" t="str">
        <f>VLOOKUP(Combined[[#This Row],[Product_ID]],Product[],2,FALSE)</f>
        <v>Essential Oil Diffuser</v>
      </c>
      <c r="T446" s="43" t="str">
        <f>VLOOKUP(Combined[[#This Row],[Product_ID]],Product[],3,FALSE)</f>
        <v>Home</v>
      </c>
      <c r="U446" s="43" t="str">
        <f>VLOOKUP(Combined[[#This Row],[Product_ID]],Product[],4,FALSE)</f>
        <v>Decor</v>
      </c>
      <c r="V446" s="43" t="str">
        <f>VLOOKUP(Combined[[#This Row],[Product_ID]],Product[],5,FALSE)</f>
        <v>Hernandez Inc</v>
      </c>
      <c r="W446" s="43">
        <f>VLOOKUP(Combined[[#This Row],[Product_ID]],Product[],6,FALSE)</f>
        <v>325.26</v>
      </c>
      <c r="X446" s="43">
        <f>VLOOKUP(Combined[[#This Row],[Product_ID]],Product[],7,FALSE)</f>
        <v>400</v>
      </c>
      <c r="Y446" s="43" t="str">
        <f>_xlfn.XLOOKUP(Combined[[#This Row],[Store_ID]],Store[Store_ID],Store[Store_Name])</f>
        <v>Thomas, Bridges and Harris</v>
      </c>
      <c r="Z446" s="43" t="str">
        <f>_xlfn.XLOOKUP(Combined[[#This Row],[Store_ID]],Store[Store_ID],Store[Region])</f>
        <v>North</v>
      </c>
      <c r="AA446" s="43" t="str">
        <f>_xlfn.XLOOKUP(Combined[[#This Row],[Store_ID]],Store[Store_ID],Store[City])</f>
        <v>Sabrinatown</v>
      </c>
      <c r="AB446" s="43" t="str">
        <f>_xlfn.XLOOKUP(Combined[[#This Row],[Store_ID]],Store[Store_ID],Store[Store_Type])</f>
        <v>Online</v>
      </c>
      <c r="AC446" s="43">
        <f>Combined[[#This Row],[Quantity]]*Combined[[#This Row],[Unit_Price]]</f>
        <v>260.77999999999997</v>
      </c>
      <c r="AD446" s="43">
        <f>Combined[[#This Row],[Gross_Sales]]*Combined[[#This Row],[Discount]]</f>
        <v>44.332599999999999</v>
      </c>
      <c r="AE446" s="43">
        <f>Combined[[#This Row],[Quantity]]*Combined[[#This Row],[cost]]</f>
        <v>650.52</v>
      </c>
      <c r="AF446" s="43">
        <f>Combined[[#This Row],[Total_Amount]]-Combined[[#This Row],[Total_Cost]]</f>
        <v>-434.07259999999997</v>
      </c>
      <c r="AG446" s="43" t="str">
        <f>IF(Combined[[#This Row],[Age]]&lt;=25,"18-25",IF(Combined[[#This Row],[Age]]&lt;=35,"26-35",IF(Combined[[#This Row],[Age]]&lt;=45,"36-45",IF(Combined[[#This Row],[Age]]&lt;=55,"46-55","56-64"))))</f>
        <v>18-25</v>
      </c>
      <c r="AH446" s="43">
        <f>IF(Combined[[#This Row],[Total_Amount]]=0,0,Combined[[#This Row],[Profit]]/Combined[[#This Row],[Total_Amount]])</f>
        <v>-2.0054415068048863</v>
      </c>
    </row>
    <row r="447" spans="1:34">
      <c r="A447" s="43" t="s">
        <v>2271</v>
      </c>
      <c r="B447" s="46">
        <v>45709</v>
      </c>
      <c r="C447" s="43">
        <f t="shared" si="6"/>
        <v>2025</v>
      </c>
      <c r="D447" s="43" t="str">
        <f>TEXT(Combined[[#This Row],[Order_Date]],"MMM")</f>
        <v>Feb</v>
      </c>
      <c r="E447" s="43" t="s">
        <v>1083</v>
      </c>
      <c r="F447" s="43" t="s">
        <v>1592</v>
      </c>
      <c r="G447" s="43" t="s">
        <v>1786</v>
      </c>
      <c r="H447" s="43">
        <v>4</v>
      </c>
      <c r="I447" s="43">
        <v>164.02</v>
      </c>
      <c r="J447" s="45">
        <v>0.01</v>
      </c>
      <c r="K447" s="43" t="s">
        <v>1826</v>
      </c>
      <c r="L447" s="43">
        <v>649.51920000000007</v>
      </c>
      <c r="M447" s="43" t="str">
        <f>VLOOKUP(Combined[[#This Row],[Customer_ID]],Customer[],2,FALSE)</f>
        <v>Daniel Nelson</v>
      </c>
      <c r="N447" s="43">
        <f>VLOOKUP(Combined[[#This Row],[Customer_ID]],Customer[],3,FALSE)</f>
        <v>33</v>
      </c>
      <c r="O447" s="43" t="str">
        <f>VLOOKUP(Combined[[#This Row],[Customer_ID]],Customer[],4,FALSE)</f>
        <v>Male</v>
      </c>
      <c r="P447" s="43" t="str">
        <f>VLOOKUP(Combined[[#This Row],[Customer_ID]],Customer[],5,FALSE)</f>
        <v>North Jonathan</v>
      </c>
      <c r="Q447" s="43" t="str">
        <f>VLOOKUP(Combined[[#This Row],[Customer_ID]],Customer[],6,FALSE)</f>
        <v>Oklahoma</v>
      </c>
      <c r="R447" s="43" t="str">
        <f>VLOOKUP(Combined[[#This Row],[Customer_ID]],Customer[],8,FALSE)</f>
        <v>Bronze</v>
      </c>
      <c r="S447" s="43" t="str">
        <f>VLOOKUP(Combined[[#This Row],[Product_ID]],Product[],2,FALSE)</f>
        <v>Carbon Fiber Tennis Racket</v>
      </c>
      <c r="T447" s="43" t="str">
        <f>VLOOKUP(Combined[[#This Row],[Product_ID]],Product[],3,FALSE)</f>
        <v>Sports</v>
      </c>
      <c r="U447" s="43" t="str">
        <f>VLOOKUP(Combined[[#This Row],[Product_ID]],Product[],4,FALSE)</f>
        <v>Equipment</v>
      </c>
      <c r="V447" s="43" t="str">
        <f>VLOOKUP(Combined[[#This Row],[Product_ID]],Product[],5,FALSE)</f>
        <v>Flores, Pineda and Rodriguez</v>
      </c>
      <c r="W447" s="43">
        <f>VLOOKUP(Combined[[#This Row],[Product_ID]],Product[],6,FALSE)</f>
        <v>484.62</v>
      </c>
      <c r="X447" s="43">
        <f>VLOOKUP(Combined[[#This Row],[Product_ID]],Product[],7,FALSE)</f>
        <v>432</v>
      </c>
      <c r="Y447" s="43" t="str">
        <f>_xlfn.XLOOKUP(Combined[[#This Row],[Store_ID]],Store[Store_ID],Store[Store_Name])</f>
        <v>Moore, Padilla and Butler</v>
      </c>
      <c r="Z447" s="43" t="str">
        <f>_xlfn.XLOOKUP(Combined[[#This Row],[Store_ID]],Store[Store_ID],Store[Region])</f>
        <v>South</v>
      </c>
      <c r="AA447" s="43" t="str">
        <f>_xlfn.XLOOKUP(Combined[[#This Row],[Store_ID]],Store[Store_ID],Store[City])</f>
        <v>East Johnstad</v>
      </c>
      <c r="AB447" s="43" t="str">
        <f>_xlfn.XLOOKUP(Combined[[#This Row],[Store_ID]],Store[Store_ID],Store[Store_Type])</f>
        <v>Flagship</v>
      </c>
      <c r="AC447" s="43">
        <f>Combined[[#This Row],[Quantity]]*Combined[[#This Row],[Unit_Price]]</f>
        <v>656.08</v>
      </c>
      <c r="AD447" s="43">
        <f>Combined[[#This Row],[Gross_Sales]]*Combined[[#This Row],[Discount]]</f>
        <v>6.5608000000000004</v>
      </c>
      <c r="AE447" s="43">
        <f>Combined[[#This Row],[Quantity]]*Combined[[#This Row],[cost]]</f>
        <v>1938.48</v>
      </c>
      <c r="AF447" s="43">
        <f>Combined[[#This Row],[Total_Amount]]-Combined[[#This Row],[Total_Cost]]</f>
        <v>-1288.9607999999998</v>
      </c>
      <c r="AG447" s="43" t="str">
        <f>IF(Combined[[#This Row],[Age]]&lt;=25,"18-25",IF(Combined[[#This Row],[Age]]&lt;=35,"26-35",IF(Combined[[#This Row],[Age]]&lt;=45,"36-45",IF(Combined[[#This Row],[Age]]&lt;=55,"46-55","56-64"))))</f>
        <v>26-35</v>
      </c>
      <c r="AH447" s="43">
        <f>IF(Combined[[#This Row],[Total_Amount]]=0,0,Combined[[#This Row],[Profit]]/Combined[[#This Row],[Total_Amount]])</f>
        <v>-1.98448452332125</v>
      </c>
    </row>
    <row r="448" spans="1:34">
      <c r="A448" s="43" t="s">
        <v>2272</v>
      </c>
      <c r="B448" s="46">
        <v>45551</v>
      </c>
      <c r="C448" s="43">
        <f t="shared" si="6"/>
        <v>2024</v>
      </c>
      <c r="D448" s="43" t="str">
        <f>TEXT(Combined[[#This Row],[Order_Date]],"MMM")</f>
        <v>Sep</v>
      </c>
      <c r="E448" s="43" t="s">
        <v>547</v>
      </c>
      <c r="F448" s="43" t="s">
        <v>1606</v>
      </c>
      <c r="G448" s="43" t="s">
        <v>1769</v>
      </c>
      <c r="H448" s="43">
        <v>2</v>
      </c>
      <c r="I448" s="43">
        <v>527.51</v>
      </c>
      <c r="J448" s="45">
        <v>0.18</v>
      </c>
      <c r="K448" s="43" t="s">
        <v>1826</v>
      </c>
      <c r="L448" s="43">
        <v>865.1164</v>
      </c>
      <c r="M448" s="43" t="str">
        <f>VLOOKUP(Combined[[#This Row],[Customer_ID]],Customer[],2,FALSE)</f>
        <v>Daniel Rivas</v>
      </c>
      <c r="N448" s="43">
        <f>VLOOKUP(Combined[[#This Row],[Customer_ID]],Customer[],3,FALSE)</f>
        <v>39</v>
      </c>
      <c r="O448" s="43" t="str">
        <f>VLOOKUP(Combined[[#This Row],[Customer_ID]],Customer[],4,FALSE)</f>
        <v>Female</v>
      </c>
      <c r="P448" s="43" t="str">
        <f>VLOOKUP(Combined[[#This Row],[Customer_ID]],Customer[],5,FALSE)</f>
        <v>Dominiquefort</v>
      </c>
      <c r="Q448" s="43" t="str">
        <f>VLOOKUP(Combined[[#This Row],[Customer_ID]],Customer[],6,FALSE)</f>
        <v>Georgia</v>
      </c>
      <c r="R448" s="43" t="str">
        <f>VLOOKUP(Combined[[#This Row],[Customer_ID]],Customer[],8,FALSE)</f>
        <v>Silver</v>
      </c>
      <c r="S448" s="43" t="str">
        <f>VLOOKUP(Combined[[#This Row],[Product_ID]],Product[],2,FALSE)</f>
        <v>Fabric Sofa Throw Blanket</v>
      </c>
      <c r="T448" s="43" t="str">
        <f>VLOOKUP(Combined[[#This Row],[Product_ID]],Product[],3,FALSE)</f>
        <v>Home</v>
      </c>
      <c r="U448" s="43" t="str">
        <f>VLOOKUP(Combined[[#This Row],[Product_ID]],Product[],4,FALSE)</f>
        <v>Decor</v>
      </c>
      <c r="V448" s="43" t="str">
        <f>VLOOKUP(Combined[[#This Row],[Product_ID]],Product[],5,FALSE)</f>
        <v>Hoffman Group</v>
      </c>
      <c r="W448" s="43">
        <f>VLOOKUP(Combined[[#This Row],[Product_ID]],Product[],6,FALSE)</f>
        <v>218.48</v>
      </c>
      <c r="X448" s="43">
        <f>VLOOKUP(Combined[[#This Row],[Product_ID]],Product[],7,FALSE)</f>
        <v>276</v>
      </c>
      <c r="Y448" s="43" t="str">
        <f>_xlfn.XLOOKUP(Combined[[#This Row],[Store_ID]],Store[Store_ID],Store[Store_Name])</f>
        <v>Alexander Group</v>
      </c>
      <c r="Z448" s="43" t="str">
        <f>_xlfn.XLOOKUP(Combined[[#This Row],[Store_ID]],Store[Store_ID],Store[Region])</f>
        <v>South</v>
      </c>
      <c r="AA448" s="43" t="str">
        <f>_xlfn.XLOOKUP(Combined[[#This Row],[Store_ID]],Store[Store_ID],Store[City])</f>
        <v>Port Sharon</v>
      </c>
      <c r="AB448" s="43" t="str">
        <f>_xlfn.XLOOKUP(Combined[[#This Row],[Store_ID]],Store[Store_ID],Store[Store_Type])</f>
        <v>Online</v>
      </c>
      <c r="AC448" s="43">
        <f>Combined[[#This Row],[Quantity]]*Combined[[#This Row],[Unit_Price]]</f>
        <v>1055.02</v>
      </c>
      <c r="AD448" s="43">
        <f>Combined[[#This Row],[Gross_Sales]]*Combined[[#This Row],[Discount]]</f>
        <v>189.90359999999998</v>
      </c>
      <c r="AE448" s="43">
        <f>Combined[[#This Row],[Quantity]]*Combined[[#This Row],[cost]]</f>
        <v>436.96</v>
      </c>
      <c r="AF448" s="43">
        <f>Combined[[#This Row],[Total_Amount]]-Combined[[#This Row],[Total_Cost]]</f>
        <v>428.15640000000002</v>
      </c>
      <c r="AG448" s="43" t="str">
        <f>IF(Combined[[#This Row],[Age]]&lt;=25,"18-25",IF(Combined[[#This Row],[Age]]&lt;=35,"26-35",IF(Combined[[#This Row],[Age]]&lt;=45,"36-45",IF(Combined[[#This Row],[Age]]&lt;=55,"46-55","56-64"))))</f>
        <v>36-45</v>
      </c>
      <c r="AH448" s="43">
        <f>IF(Combined[[#This Row],[Total_Amount]]=0,0,Combined[[#This Row],[Profit]]/Combined[[#This Row],[Total_Amount]])</f>
        <v>0.49491189856070239</v>
      </c>
    </row>
    <row r="449" spans="1:34">
      <c r="A449" s="43" t="s">
        <v>2273</v>
      </c>
      <c r="B449" s="46">
        <v>45939</v>
      </c>
      <c r="C449" s="43">
        <f t="shared" si="6"/>
        <v>2025</v>
      </c>
      <c r="D449" s="43" t="str">
        <f>TEXT(Combined[[#This Row],[Order_Date]],"MMM")</f>
        <v>Oct</v>
      </c>
      <c r="E449" s="43" t="s">
        <v>809</v>
      </c>
      <c r="F449" s="43" t="s">
        <v>1662</v>
      </c>
      <c r="G449" s="43" t="s">
        <v>1797</v>
      </c>
      <c r="H449" s="43">
        <v>3</v>
      </c>
      <c r="I449" s="43">
        <v>628.17999999999995</v>
      </c>
      <c r="J449" s="45">
        <v>0.26</v>
      </c>
      <c r="K449" s="43" t="s">
        <v>1824</v>
      </c>
      <c r="L449" s="43">
        <v>1394.5596</v>
      </c>
      <c r="M449" s="43" t="str">
        <f>VLOOKUP(Combined[[#This Row],[Customer_ID]],Customer[],2,FALSE)</f>
        <v>Dr. Ashley Yates Md</v>
      </c>
      <c r="N449" s="43">
        <f>VLOOKUP(Combined[[#This Row],[Customer_ID]],Customer[],3,FALSE)</f>
        <v>32</v>
      </c>
      <c r="O449" s="43" t="str">
        <f>VLOOKUP(Combined[[#This Row],[Customer_ID]],Customer[],4,FALSE)</f>
        <v>Male</v>
      </c>
      <c r="P449" s="43" t="str">
        <f>VLOOKUP(Combined[[#This Row],[Customer_ID]],Customer[],5,FALSE)</f>
        <v>New Maria</v>
      </c>
      <c r="Q449" s="43" t="str">
        <f>VLOOKUP(Combined[[#This Row],[Customer_ID]],Customer[],6,FALSE)</f>
        <v>Wisconsin</v>
      </c>
      <c r="R449" s="43" t="str">
        <f>VLOOKUP(Combined[[#This Row],[Customer_ID]],Customer[],8,FALSE)</f>
        <v>Bronze</v>
      </c>
      <c r="S449" s="43" t="str">
        <f>VLOOKUP(Combined[[#This Row],[Product_ID]],Product[],2,FALSE)</f>
        <v>Foam Roller</v>
      </c>
      <c r="T449" s="43" t="str">
        <f>VLOOKUP(Combined[[#This Row],[Product_ID]],Product[],3,FALSE)</f>
        <v>Sports</v>
      </c>
      <c r="U449" s="43" t="str">
        <f>VLOOKUP(Combined[[#This Row],[Product_ID]],Product[],4,FALSE)</f>
        <v>Fitness</v>
      </c>
      <c r="V449" s="43" t="str">
        <f>VLOOKUP(Combined[[#This Row],[Product_ID]],Product[],5,FALSE)</f>
        <v>Atkinson, Camacho and Oliver</v>
      </c>
      <c r="W449" s="43">
        <f>VLOOKUP(Combined[[#This Row],[Product_ID]],Product[],6,FALSE)</f>
        <v>30.62</v>
      </c>
      <c r="X449" s="43">
        <f>VLOOKUP(Combined[[#This Row],[Product_ID]],Product[],7,FALSE)</f>
        <v>138</v>
      </c>
      <c r="Y449" s="43" t="str">
        <f>_xlfn.XLOOKUP(Combined[[#This Row],[Store_ID]],Store[Store_ID],Store[Store_Name])</f>
        <v>Gardner, Humphrey and Contreras</v>
      </c>
      <c r="Z449" s="43" t="str">
        <f>_xlfn.XLOOKUP(Combined[[#This Row],[Store_ID]],Store[Store_ID],Store[Region])</f>
        <v>East</v>
      </c>
      <c r="AA449" s="43" t="str">
        <f>_xlfn.XLOOKUP(Combined[[#This Row],[Store_ID]],Store[Store_ID],Store[City])</f>
        <v>Johnsonville</v>
      </c>
      <c r="AB449" s="43" t="str">
        <f>_xlfn.XLOOKUP(Combined[[#This Row],[Store_ID]],Store[Store_ID],Store[Store_Type])</f>
        <v>Flagship</v>
      </c>
      <c r="AC449" s="43">
        <f>Combined[[#This Row],[Quantity]]*Combined[[#This Row],[Unit_Price]]</f>
        <v>1884.54</v>
      </c>
      <c r="AD449" s="43">
        <f>Combined[[#This Row],[Gross_Sales]]*Combined[[#This Row],[Discount]]</f>
        <v>489.98040000000003</v>
      </c>
      <c r="AE449" s="43">
        <f>Combined[[#This Row],[Quantity]]*Combined[[#This Row],[cost]]</f>
        <v>91.86</v>
      </c>
      <c r="AF449" s="43">
        <f>Combined[[#This Row],[Total_Amount]]-Combined[[#This Row],[Total_Cost]]</f>
        <v>1302.6996000000001</v>
      </c>
      <c r="AG449" s="43" t="str">
        <f>IF(Combined[[#This Row],[Age]]&lt;=25,"18-25",IF(Combined[[#This Row],[Age]]&lt;=35,"26-35",IF(Combined[[#This Row],[Age]]&lt;=45,"36-45",IF(Combined[[#This Row],[Age]]&lt;=55,"46-55","56-64"))))</f>
        <v>26-35</v>
      </c>
      <c r="AH449" s="43">
        <f>IF(Combined[[#This Row],[Total_Amount]]=0,0,Combined[[#This Row],[Profit]]/Combined[[#This Row],[Total_Amount]])</f>
        <v>0.93412974246493308</v>
      </c>
    </row>
    <row r="450" spans="1:34">
      <c r="A450" s="43" t="s">
        <v>2274</v>
      </c>
      <c r="B450" s="46">
        <v>45553</v>
      </c>
      <c r="C450" s="43">
        <f t="shared" si="6"/>
        <v>2024</v>
      </c>
      <c r="D450" s="43" t="str">
        <f>TEXT(Combined[[#This Row],[Order_Date]],"MMM")</f>
        <v>Sep</v>
      </c>
      <c r="E450" s="43" t="s">
        <v>857</v>
      </c>
      <c r="F450" s="43" t="s">
        <v>1660</v>
      </c>
      <c r="G450" s="43" t="s">
        <v>1766</v>
      </c>
      <c r="H450" s="43">
        <v>1</v>
      </c>
      <c r="I450" s="43">
        <v>862.31</v>
      </c>
      <c r="J450" s="45">
        <v>0.06</v>
      </c>
      <c r="K450" s="43" t="s">
        <v>1824</v>
      </c>
      <c r="L450" s="43">
        <v>810.57139999999993</v>
      </c>
      <c r="M450" s="43" t="str">
        <f>VLOOKUP(Combined[[#This Row],[Customer_ID]],Customer[],2,FALSE)</f>
        <v>Tyrone Olson</v>
      </c>
      <c r="N450" s="43">
        <f>VLOOKUP(Combined[[#This Row],[Customer_ID]],Customer[],3,FALSE)</f>
        <v>45</v>
      </c>
      <c r="O450" s="43" t="str">
        <f>VLOOKUP(Combined[[#This Row],[Customer_ID]],Customer[],4,FALSE)</f>
        <v>Female</v>
      </c>
      <c r="P450" s="43" t="str">
        <f>VLOOKUP(Combined[[#This Row],[Customer_ID]],Customer[],5,FALSE)</f>
        <v>Emilytown</v>
      </c>
      <c r="Q450" s="43" t="str">
        <f>VLOOKUP(Combined[[#This Row],[Customer_ID]],Customer[],6,FALSE)</f>
        <v>California</v>
      </c>
      <c r="R450" s="43" t="str">
        <f>VLOOKUP(Combined[[#This Row],[Customer_ID]],Customer[],8,FALSE)</f>
        <v>Silver</v>
      </c>
      <c r="S450" s="43" t="str">
        <f>VLOOKUP(Combined[[#This Row],[Product_ID]],Product[],2,FALSE)</f>
        <v>Premium Blanket Throw</v>
      </c>
      <c r="T450" s="43" t="str">
        <f>VLOOKUP(Combined[[#This Row],[Product_ID]],Product[],3,FALSE)</f>
        <v>Home</v>
      </c>
      <c r="U450" s="43" t="str">
        <f>VLOOKUP(Combined[[#This Row],[Product_ID]],Product[],4,FALSE)</f>
        <v>Decor</v>
      </c>
      <c r="V450" s="43" t="str">
        <f>VLOOKUP(Combined[[#This Row],[Product_ID]],Product[],5,FALSE)</f>
        <v>Hernandez, Kennedy and Porter</v>
      </c>
      <c r="W450" s="43">
        <f>VLOOKUP(Combined[[#This Row],[Product_ID]],Product[],6,FALSE)</f>
        <v>461.47</v>
      </c>
      <c r="X450" s="43">
        <f>VLOOKUP(Combined[[#This Row],[Product_ID]],Product[],7,FALSE)</f>
        <v>190</v>
      </c>
      <c r="Y450" s="43" t="str">
        <f>_xlfn.XLOOKUP(Combined[[#This Row],[Store_ID]],Store[Store_ID],Store[Store_Name])</f>
        <v>Johnson-Wright</v>
      </c>
      <c r="Z450" s="43" t="str">
        <f>_xlfn.XLOOKUP(Combined[[#This Row],[Store_ID]],Store[Store_ID],Store[Region])</f>
        <v>North</v>
      </c>
      <c r="AA450" s="43" t="str">
        <f>_xlfn.XLOOKUP(Combined[[#This Row],[Store_ID]],Store[Store_ID],Store[City])</f>
        <v>Hoodberg</v>
      </c>
      <c r="AB450" s="43" t="str">
        <f>_xlfn.XLOOKUP(Combined[[#This Row],[Store_ID]],Store[Store_ID],Store[Store_Type])</f>
        <v>Outlet</v>
      </c>
      <c r="AC450" s="43">
        <f>Combined[[#This Row],[Quantity]]*Combined[[#This Row],[Unit_Price]]</f>
        <v>862.31</v>
      </c>
      <c r="AD450" s="43">
        <f>Combined[[#This Row],[Gross_Sales]]*Combined[[#This Row],[Discount]]</f>
        <v>51.738599999999998</v>
      </c>
      <c r="AE450" s="43">
        <f>Combined[[#This Row],[Quantity]]*Combined[[#This Row],[cost]]</f>
        <v>461.47</v>
      </c>
      <c r="AF450" s="43">
        <f>Combined[[#This Row],[Total_Amount]]-Combined[[#This Row],[Total_Cost]]</f>
        <v>349.1013999999999</v>
      </c>
      <c r="AG450" s="43" t="str">
        <f>IF(Combined[[#This Row],[Age]]&lt;=25,"18-25",IF(Combined[[#This Row],[Age]]&lt;=35,"26-35",IF(Combined[[#This Row],[Age]]&lt;=45,"36-45",IF(Combined[[#This Row],[Age]]&lt;=55,"46-55","56-64"))))</f>
        <v>36-45</v>
      </c>
      <c r="AH450" s="43">
        <f>IF(Combined[[#This Row],[Total_Amount]]=0,0,Combined[[#This Row],[Profit]]/Combined[[#This Row],[Total_Amount]])</f>
        <v>0.43068556329522595</v>
      </c>
    </row>
    <row r="451" spans="1:34">
      <c r="A451" s="43" t="s">
        <v>2275</v>
      </c>
      <c r="B451" s="46">
        <v>45806</v>
      </c>
      <c r="C451" s="43">
        <f t="shared" ref="C451:C514" si="7">YEAR(B451)</f>
        <v>2025</v>
      </c>
      <c r="D451" s="43" t="str">
        <f>TEXT(Combined[[#This Row],[Order_Date]],"MMM")</f>
        <v>May</v>
      </c>
      <c r="E451" s="43" t="s">
        <v>261</v>
      </c>
      <c r="F451" s="43" t="s">
        <v>1714</v>
      </c>
      <c r="G451" s="43" t="s">
        <v>1799</v>
      </c>
      <c r="H451" s="43">
        <v>2</v>
      </c>
      <c r="I451" s="43">
        <v>541.39</v>
      </c>
      <c r="J451" s="45">
        <v>0.03</v>
      </c>
      <c r="K451" s="43" t="s">
        <v>1829</v>
      </c>
      <c r="L451" s="43">
        <v>1050.2965999999999</v>
      </c>
      <c r="M451" s="43" t="str">
        <f>VLOOKUP(Combined[[#This Row],[Customer_ID]],Customer[],2,FALSE)</f>
        <v>Andrea Perez</v>
      </c>
      <c r="N451" s="43">
        <f>VLOOKUP(Combined[[#This Row],[Customer_ID]],Customer[],3,FALSE)</f>
        <v>61</v>
      </c>
      <c r="O451" s="43" t="str">
        <f>VLOOKUP(Combined[[#This Row],[Customer_ID]],Customer[],4,FALSE)</f>
        <v>Female</v>
      </c>
      <c r="P451" s="43" t="str">
        <f>VLOOKUP(Combined[[#This Row],[Customer_ID]],Customer[],5,FALSE)</f>
        <v>South Shaun</v>
      </c>
      <c r="Q451" s="43" t="str">
        <f>VLOOKUP(Combined[[#This Row],[Customer_ID]],Customer[],6,FALSE)</f>
        <v>New Mexico</v>
      </c>
      <c r="R451" s="43" t="str">
        <f>VLOOKUP(Combined[[#This Row],[Customer_ID]],Customer[],8,FALSE)</f>
        <v>Gold</v>
      </c>
      <c r="S451" s="43" t="str">
        <f>VLOOKUP(Combined[[#This Row],[Product_ID]],Product[],2,FALSE)</f>
        <v>Hydrating Face Cleanser</v>
      </c>
      <c r="T451" s="43" t="str">
        <f>VLOOKUP(Combined[[#This Row],[Product_ID]],Product[],3,FALSE)</f>
        <v>Beauty</v>
      </c>
      <c r="U451" s="43" t="str">
        <f>VLOOKUP(Combined[[#This Row],[Product_ID]],Product[],4,FALSE)</f>
        <v>Skincare</v>
      </c>
      <c r="V451" s="43" t="str">
        <f>VLOOKUP(Combined[[#This Row],[Product_ID]],Product[],5,FALSE)</f>
        <v>Butler Group</v>
      </c>
      <c r="W451" s="43">
        <f>VLOOKUP(Combined[[#This Row],[Product_ID]],Product[],6,FALSE)</f>
        <v>305.5</v>
      </c>
      <c r="X451" s="43">
        <f>VLOOKUP(Combined[[#This Row],[Product_ID]],Product[],7,FALSE)</f>
        <v>159</v>
      </c>
      <c r="Y451" s="43" t="str">
        <f>_xlfn.XLOOKUP(Combined[[#This Row],[Store_ID]],Store[Store_ID],Store[Store_Name])</f>
        <v>Mcdonald Inc</v>
      </c>
      <c r="Z451" s="43" t="str">
        <f>_xlfn.XLOOKUP(Combined[[#This Row],[Store_ID]],Store[Store_ID],Store[Region])</f>
        <v>South</v>
      </c>
      <c r="AA451" s="43" t="str">
        <f>_xlfn.XLOOKUP(Combined[[#This Row],[Store_ID]],Store[Store_ID],Store[City])</f>
        <v>Christopherland</v>
      </c>
      <c r="AB451" s="43" t="str">
        <f>_xlfn.XLOOKUP(Combined[[#This Row],[Store_ID]],Store[Store_ID],Store[Store_Type])</f>
        <v>Outlet</v>
      </c>
      <c r="AC451" s="43">
        <f>Combined[[#This Row],[Quantity]]*Combined[[#This Row],[Unit_Price]]</f>
        <v>1082.78</v>
      </c>
      <c r="AD451" s="43">
        <f>Combined[[#This Row],[Gross_Sales]]*Combined[[#This Row],[Discount]]</f>
        <v>32.483399999999996</v>
      </c>
      <c r="AE451" s="43">
        <f>Combined[[#This Row],[Quantity]]*Combined[[#This Row],[cost]]</f>
        <v>611</v>
      </c>
      <c r="AF451" s="43">
        <f>Combined[[#This Row],[Total_Amount]]-Combined[[#This Row],[Total_Cost]]</f>
        <v>439.2965999999999</v>
      </c>
      <c r="AG451" s="43" t="str">
        <f>IF(Combined[[#This Row],[Age]]&lt;=25,"18-25",IF(Combined[[#This Row],[Age]]&lt;=35,"26-35",IF(Combined[[#This Row],[Age]]&lt;=45,"36-45",IF(Combined[[#This Row],[Age]]&lt;=55,"46-55","56-64"))))</f>
        <v>56-64</v>
      </c>
      <c r="AH451" s="43">
        <f>IF(Combined[[#This Row],[Total_Amount]]=0,0,Combined[[#This Row],[Profit]]/Combined[[#This Row],[Total_Amount]])</f>
        <v>0.41825956591690377</v>
      </c>
    </row>
    <row r="452" spans="1:34">
      <c r="A452" s="43" t="s">
        <v>2276</v>
      </c>
      <c r="B452" s="46">
        <v>45811</v>
      </c>
      <c r="C452" s="43">
        <f t="shared" si="7"/>
        <v>2025</v>
      </c>
      <c r="D452" s="43" t="str">
        <f>TEXT(Combined[[#This Row],[Order_Date]],"MMM")</f>
        <v>Jun</v>
      </c>
      <c r="E452" s="43" t="s">
        <v>1469</v>
      </c>
      <c r="F452" s="43" t="s">
        <v>1700</v>
      </c>
      <c r="G452" s="43" t="s">
        <v>1804</v>
      </c>
      <c r="H452" s="43">
        <v>3</v>
      </c>
      <c r="I452" s="43">
        <v>761.8</v>
      </c>
      <c r="J452" s="45">
        <v>0.06</v>
      </c>
      <c r="K452" s="43" t="s">
        <v>1829</v>
      </c>
      <c r="L452" s="43">
        <v>2148.2759999999989</v>
      </c>
      <c r="M452" s="43" t="str">
        <f>VLOOKUP(Combined[[#This Row],[Customer_ID]],Customer[],2,FALSE)</f>
        <v>Andrea Harris</v>
      </c>
      <c r="N452" s="43">
        <f>VLOOKUP(Combined[[#This Row],[Customer_ID]],Customer[],3,FALSE)</f>
        <v>41</v>
      </c>
      <c r="O452" s="43" t="str">
        <f>VLOOKUP(Combined[[#This Row],[Customer_ID]],Customer[],4,FALSE)</f>
        <v>Female</v>
      </c>
      <c r="P452" s="43" t="str">
        <f>VLOOKUP(Combined[[#This Row],[Customer_ID]],Customer[],5,FALSE)</f>
        <v>West Kelseyberg</v>
      </c>
      <c r="Q452" s="43" t="str">
        <f>VLOOKUP(Combined[[#This Row],[Customer_ID]],Customer[],6,FALSE)</f>
        <v>Kansas</v>
      </c>
      <c r="R452" s="43" t="str">
        <f>VLOOKUP(Combined[[#This Row],[Customer_ID]],Customer[],8,FALSE)</f>
        <v>Platinum</v>
      </c>
      <c r="S452" s="43" t="str">
        <f>VLOOKUP(Combined[[#This Row],[Product_ID]],Product[],2,FALSE)</f>
        <v>Wireless Mouse</v>
      </c>
      <c r="T452" s="43" t="str">
        <f>VLOOKUP(Combined[[#This Row],[Product_ID]],Product[],3,FALSE)</f>
        <v>Electronics</v>
      </c>
      <c r="U452" s="43" t="str">
        <f>VLOOKUP(Combined[[#This Row],[Product_ID]],Product[],4,FALSE)</f>
        <v>Computer</v>
      </c>
      <c r="V452" s="43" t="str">
        <f>VLOOKUP(Combined[[#This Row],[Product_ID]],Product[],5,FALSE)</f>
        <v>Larson Ltd</v>
      </c>
      <c r="W452" s="43">
        <f>VLOOKUP(Combined[[#This Row],[Product_ID]],Product[],6,FALSE)</f>
        <v>392.89</v>
      </c>
      <c r="X452" s="43">
        <f>VLOOKUP(Combined[[#This Row],[Product_ID]],Product[],7,FALSE)</f>
        <v>320</v>
      </c>
      <c r="Y452" s="43" t="str">
        <f>_xlfn.XLOOKUP(Combined[[#This Row],[Store_ID]],Store[Store_ID],Store[Store_Name])</f>
        <v>Frederick-Wright</v>
      </c>
      <c r="Z452" s="43" t="str">
        <f>_xlfn.XLOOKUP(Combined[[#This Row],[Store_ID]],Store[Store_ID],Store[Region])</f>
        <v>West</v>
      </c>
      <c r="AA452" s="43" t="str">
        <f>_xlfn.XLOOKUP(Combined[[#This Row],[Store_ID]],Store[Store_ID],Store[City])</f>
        <v>New Jimmymouth</v>
      </c>
      <c r="AB452" s="43" t="str">
        <f>_xlfn.XLOOKUP(Combined[[#This Row],[Store_ID]],Store[Store_ID],Store[Store_Type])</f>
        <v>Flagship</v>
      </c>
      <c r="AC452" s="43">
        <f>Combined[[#This Row],[Quantity]]*Combined[[#This Row],[Unit_Price]]</f>
        <v>2285.3999999999996</v>
      </c>
      <c r="AD452" s="43">
        <f>Combined[[#This Row],[Gross_Sales]]*Combined[[#This Row],[Discount]]</f>
        <v>137.12399999999997</v>
      </c>
      <c r="AE452" s="43">
        <f>Combined[[#This Row],[Quantity]]*Combined[[#This Row],[cost]]</f>
        <v>1178.67</v>
      </c>
      <c r="AF452" s="43">
        <f>Combined[[#This Row],[Total_Amount]]-Combined[[#This Row],[Total_Cost]]</f>
        <v>969.60599999999886</v>
      </c>
      <c r="AG452" s="43" t="str">
        <f>IF(Combined[[#This Row],[Age]]&lt;=25,"18-25",IF(Combined[[#This Row],[Age]]&lt;=35,"26-35",IF(Combined[[#This Row],[Age]]&lt;=45,"36-45",IF(Combined[[#This Row],[Age]]&lt;=55,"46-55","56-64"))))</f>
        <v>36-45</v>
      </c>
      <c r="AH452" s="43">
        <f>IF(Combined[[#This Row],[Total_Amount]]=0,0,Combined[[#This Row],[Profit]]/Combined[[#This Row],[Total_Amount]])</f>
        <v>0.45134144774693724</v>
      </c>
    </row>
    <row r="453" spans="1:34">
      <c r="A453" s="43" t="s">
        <v>2277</v>
      </c>
      <c r="B453" s="46">
        <v>45508</v>
      </c>
      <c r="C453" s="43">
        <f t="shared" si="7"/>
        <v>2024</v>
      </c>
      <c r="D453" s="43" t="str">
        <f>TEXT(Combined[[#This Row],[Order_Date]],"MMM")</f>
        <v>Aug</v>
      </c>
      <c r="E453" s="43" t="s">
        <v>1310</v>
      </c>
      <c r="F453" s="43" t="s">
        <v>1646</v>
      </c>
      <c r="G453" s="43" t="s">
        <v>1761</v>
      </c>
      <c r="H453" s="43">
        <v>4</v>
      </c>
      <c r="I453" s="43">
        <v>829.36</v>
      </c>
      <c r="J453" s="45">
        <v>0.11</v>
      </c>
      <c r="K453" s="43" t="s">
        <v>1826</v>
      </c>
      <c r="L453" s="43">
        <v>2952.5216</v>
      </c>
      <c r="M453" s="43" t="str">
        <f>VLOOKUP(Combined[[#This Row],[Customer_ID]],Customer[],2,FALSE)</f>
        <v>Brittany Edwards Dds</v>
      </c>
      <c r="N453" s="43">
        <f>VLOOKUP(Combined[[#This Row],[Customer_ID]],Customer[],3,FALSE)</f>
        <v>42</v>
      </c>
      <c r="O453" s="43" t="str">
        <f>VLOOKUP(Combined[[#This Row],[Customer_ID]],Customer[],4,FALSE)</f>
        <v>Female</v>
      </c>
      <c r="P453" s="43" t="str">
        <f>VLOOKUP(Combined[[#This Row],[Customer_ID]],Customer[],5,FALSE)</f>
        <v>Aliciahaven</v>
      </c>
      <c r="Q453" s="43" t="str">
        <f>VLOOKUP(Combined[[#This Row],[Customer_ID]],Customer[],6,FALSE)</f>
        <v>Kansas</v>
      </c>
      <c r="R453" s="43" t="str">
        <f>VLOOKUP(Combined[[#This Row],[Customer_ID]],Customer[],8,FALSE)</f>
        <v>Platinum</v>
      </c>
      <c r="S453" s="43" t="str">
        <f>VLOOKUP(Combined[[#This Row],[Product_ID]],Product[],2,FALSE)</f>
        <v>Men's Roll-On Perfume</v>
      </c>
      <c r="T453" s="43" t="str">
        <f>VLOOKUP(Combined[[#This Row],[Product_ID]],Product[],3,FALSE)</f>
        <v>Beauty</v>
      </c>
      <c r="U453" s="43" t="str">
        <f>VLOOKUP(Combined[[#This Row],[Product_ID]],Product[],4,FALSE)</f>
        <v>Fragrance</v>
      </c>
      <c r="V453" s="43" t="str">
        <f>VLOOKUP(Combined[[#This Row],[Product_ID]],Product[],5,FALSE)</f>
        <v>Sullivan and Sons</v>
      </c>
      <c r="W453" s="43">
        <f>VLOOKUP(Combined[[#This Row],[Product_ID]],Product[],6,FALSE)</f>
        <v>43.29</v>
      </c>
      <c r="X453" s="43">
        <f>VLOOKUP(Combined[[#This Row],[Product_ID]],Product[],7,FALSE)</f>
        <v>267</v>
      </c>
      <c r="Y453" s="43" t="str">
        <f>_xlfn.XLOOKUP(Combined[[#This Row],[Store_ID]],Store[Store_ID],Store[Store_Name])</f>
        <v>Black-Horn</v>
      </c>
      <c r="Z453" s="43" t="str">
        <f>_xlfn.XLOOKUP(Combined[[#This Row],[Store_ID]],Store[Store_ID],Store[Region])</f>
        <v>South</v>
      </c>
      <c r="AA453" s="43" t="str">
        <f>_xlfn.XLOOKUP(Combined[[#This Row],[Store_ID]],Store[Store_ID],Store[City])</f>
        <v>North Nancyview</v>
      </c>
      <c r="AB453" s="43" t="str">
        <f>_xlfn.XLOOKUP(Combined[[#This Row],[Store_ID]],Store[Store_ID],Store[Store_Type])</f>
        <v>Outlet</v>
      </c>
      <c r="AC453" s="43">
        <f>Combined[[#This Row],[Quantity]]*Combined[[#This Row],[Unit_Price]]</f>
        <v>3317.44</v>
      </c>
      <c r="AD453" s="43">
        <f>Combined[[#This Row],[Gross_Sales]]*Combined[[#This Row],[Discount]]</f>
        <v>364.91840000000002</v>
      </c>
      <c r="AE453" s="43">
        <f>Combined[[#This Row],[Quantity]]*Combined[[#This Row],[cost]]</f>
        <v>173.16</v>
      </c>
      <c r="AF453" s="43">
        <f>Combined[[#This Row],[Total_Amount]]-Combined[[#This Row],[Total_Cost]]</f>
        <v>2779.3616000000002</v>
      </c>
      <c r="AG453" s="43" t="str">
        <f>IF(Combined[[#This Row],[Age]]&lt;=25,"18-25",IF(Combined[[#This Row],[Age]]&lt;=35,"26-35",IF(Combined[[#This Row],[Age]]&lt;=45,"36-45",IF(Combined[[#This Row],[Age]]&lt;=55,"46-55","56-64"))))</f>
        <v>36-45</v>
      </c>
      <c r="AH453" s="43">
        <f>IF(Combined[[#This Row],[Total_Amount]]=0,0,Combined[[#This Row],[Profit]]/Combined[[#This Row],[Total_Amount]])</f>
        <v>0.94135182618139024</v>
      </c>
    </row>
    <row r="454" spans="1:34">
      <c r="A454" s="43" t="s">
        <v>2278</v>
      </c>
      <c r="B454" s="46">
        <v>45460</v>
      </c>
      <c r="C454" s="43">
        <f t="shared" si="7"/>
        <v>2024</v>
      </c>
      <c r="D454" s="43" t="str">
        <f>TEXT(Combined[[#This Row],[Order_Date]],"MMM")</f>
        <v>Jun</v>
      </c>
      <c r="E454" s="43" t="s">
        <v>1257</v>
      </c>
      <c r="F454" s="43" t="s">
        <v>1594</v>
      </c>
      <c r="G454" s="43" t="s">
        <v>1804</v>
      </c>
      <c r="H454" s="43">
        <v>2</v>
      </c>
      <c r="I454" s="43">
        <v>425.06</v>
      </c>
      <c r="J454" s="45">
        <v>0.09</v>
      </c>
      <c r="K454" s="43" t="s">
        <v>1826</v>
      </c>
      <c r="L454" s="43">
        <v>773.60919999999999</v>
      </c>
      <c r="M454" s="43" t="str">
        <f>VLOOKUP(Combined[[#This Row],[Customer_ID]],Customer[],2,FALSE)</f>
        <v>David Ross</v>
      </c>
      <c r="N454" s="43">
        <f>VLOOKUP(Combined[[#This Row],[Customer_ID]],Customer[],3,FALSE)</f>
        <v>22</v>
      </c>
      <c r="O454" s="43" t="str">
        <f>VLOOKUP(Combined[[#This Row],[Customer_ID]],Customer[],4,FALSE)</f>
        <v>Female</v>
      </c>
      <c r="P454" s="43" t="str">
        <f>VLOOKUP(Combined[[#This Row],[Customer_ID]],Customer[],5,FALSE)</f>
        <v>South Angela</v>
      </c>
      <c r="Q454" s="43" t="str">
        <f>VLOOKUP(Combined[[#This Row],[Customer_ID]],Customer[],6,FALSE)</f>
        <v>Arkansas</v>
      </c>
      <c r="R454" s="43" t="str">
        <f>VLOOKUP(Combined[[#This Row],[Customer_ID]],Customer[],8,FALSE)</f>
        <v>Silver</v>
      </c>
      <c r="S454" s="43" t="str">
        <f>VLOOKUP(Combined[[#This Row],[Product_ID]],Product[],2,FALSE)</f>
        <v>Men's Formal Shirt</v>
      </c>
      <c r="T454" s="43" t="str">
        <f>VLOOKUP(Combined[[#This Row],[Product_ID]],Product[],3,FALSE)</f>
        <v>Clothing</v>
      </c>
      <c r="U454" s="43" t="str">
        <f>VLOOKUP(Combined[[#This Row],[Product_ID]],Product[],4,FALSE)</f>
        <v>Tops</v>
      </c>
      <c r="V454" s="43" t="str">
        <f>VLOOKUP(Combined[[#This Row],[Product_ID]],Product[],5,FALSE)</f>
        <v>Moon, Mora and Santos</v>
      </c>
      <c r="W454" s="43">
        <f>VLOOKUP(Combined[[#This Row],[Product_ID]],Product[],6,FALSE)</f>
        <v>283</v>
      </c>
      <c r="X454" s="43">
        <f>VLOOKUP(Combined[[#This Row],[Product_ID]],Product[],7,FALSE)</f>
        <v>360</v>
      </c>
      <c r="Y454" s="43" t="str">
        <f>_xlfn.XLOOKUP(Combined[[#This Row],[Store_ID]],Store[Store_ID],Store[Store_Name])</f>
        <v>Frederick-Wright</v>
      </c>
      <c r="Z454" s="43" t="str">
        <f>_xlfn.XLOOKUP(Combined[[#This Row],[Store_ID]],Store[Store_ID],Store[Region])</f>
        <v>West</v>
      </c>
      <c r="AA454" s="43" t="str">
        <f>_xlfn.XLOOKUP(Combined[[#This Row],[Store_ID]],Store[Store_ID],Store[City])</f>
        <v>New Jimmymouth</v>
      </c>
      <c r="AB454" s="43" t="str">
        <f>_xlfn.XLOOKUP(Combined[[#This Row],[Store_ID]],Store[Store_ID],Store[Store_Type])</f>
        <v>Flagship</v>
      </c>
      <c r="AC454" s="43">
        <f>Combined[[#This Row],[Quantity]]*Combined[[#This Row],[Unit_Price]]</f>
        <v>850.12</v>
      </c>
      <c r="AD454" s="43">
        <f>Combined[[#This Row],[Gross_Sales]]*Combined[[#This Row],[Discount]]</f>
        <v>76.510800000000003</v>
      </c>
      <c r="AE454" s="43">
        <f>Combined[[#This Row],[Quantity]]*Combined[[#This Row],[cost]]</f>
        <v>566</v>
      </c>
      <c r="AF454" s="43">
        <f>Combined[[#This Row],[Total_Amount]]-Combined[[#This Row],[Total_Cost]]</f>
        <v>207.60919999999999</v>
      </c>
      <c r="AG454" s="43" t="str">
        <f>IF(Combined[[#This Row],[Age]]&lt;=25,"18-25",IF(Combined[[#This Row],[Age]]&lt;=35,"26-35",IF(Combined[[#This Row],[Age]]&lt;=45,"36-45",IF(Combined[[#This Row],[Age]]&lt;=55,"46-55","56-64"))))</f>
        <v>18-25</v>
      </c>
      <c r="AH454" s="43">
        <f>IF(Combined[[#This Row],[Total_Amount]]=0,0,Combined[[#This Row],[Profit]]/Combined[[#This Row],[Total_Amount]])</f>
        <v>0.26836444034016138</v>
      </c>
    </row>
    <row r="455" spans="1:34">
      <c r="A455" s="43" t="s">
        <v>2279</v>
      </c>
      <c r="B455" s="46">
        <v>45311</v>
      </c>
      <c r="C455" s="43">
        <f t="shared" si="7"/>
        <v>2024</v>
      </c>
      <c r="D455" s="43" t="str">
        <f>TEXT(Combined[[#This Row],[Order_Date]],"MMM")</f>
        <v>Jan</v>
      </c>
      <c r="E455" s="43" t="s">
        <v>438</v>
      </c>
      <c r="F455" s="43" t="s">
        <v>1658</v>
      </c>
      <c r="G455" s="43" t="s">
        <v>1752</v>
      </c>
      <c r="H455" s="43">
        <v>2</v>
      </c>
      <c r="I455" s="43">
        <v>911.14</v>
      </c>
      <c r="J455" s="45">
        <v>0.1</v>
      </c>
      <c r="K455" s="43" t="s">
        <v>1824</v>
      </c>
      <c r="L455" s="43">
        <v>1640.0519999999999</v>
      </c>
      <c r="M455" s="43" t="str">
        <f>VLOOKUP(Combined[[#This Row],[Customer_ID]],Customer[],2,FALSE)</f>
        <v>John Mcknight</v>
      </c>
      <c r="N455" s="43">
        <f>VLOOKUP(Combined[[#This Row],[Customer_ID]],Customer[],3,FALSE)</f>
        <v>39</v>
      </c>
      <c r="O455" s="43" t="str">
        <f>VLOOKUP(Combined[[#This Row],[Customer_ID]],Customer[],4,FALSE)</f>
        <v>Male</v>
      </c>
      <c r="P455" s="43" t="str">
        <f>VLOOKUP(Combined[[#This Row],[Customer_ID]],Customer[],5,FALSE)</f>
        <v>South Nathan</v>
      </c>
      <c r="Q455" s="43" t="str">
        <f>VLOOKUP(Combined[[#This Row],[Customer_ID]],Customer[],6,FALSE)</f>
        <v>Vermont</v>
      </c>
      <c r="R455" s="43" t="str">
        <f>VLOOKUP(Combined[[#This Row],[Customer_ID]],Customer[],8,FALSE)</f>
        <v>Platinum</v>
      </c>
      <c r="S455" s="43" t="str">
        <f>VLOOKUP(Combined[[#This Row],[Product_ID]],Product[],2,FALSE)</f>
        <v>Ceramic Plant Pot</v>
      </c>
      <c r="T455" s="43" t="str">
        <f>VLOOKUP(Combined[[#This Row],[Product_ID]],Product[],3,FALSE)</f>
        <v>Home</v>
      </c>
      <c r="U455" s="43" t="str">
        <f>VLOOKUP(Combined[[#This Row],[Product_ID]],Product[],4,FALSE)</f>
        <v>Decor</v>
      </c>
      <c r="V455" s="43" t="str">
        <f>VLOOKUP(Combined[[#This Row],[Product_ID]],Product[],5,FALSE)</f>
        <v>Hatfield, Baird and Torres</v>
      </c>
      <c r="W455" s="43">
        <f>VLOOKUP(Combined[[#This Row],[Product_ID]],Product[],6,FALSE)</f>
        <v>81.75</v>
      </c>
      <c r="X455" s="43">
        <f>VLOOKUP(Combined[[#This Row],[Product_ID]],Product[],7,FALSE)</f>
        <v>331.3</v>
      </c>
      <c r="Y455" s="43" t="str">
        <f>_xlfn.XLOOKUP(Combined[[#This Row],[Store_ID]],Store[Store_ID],Store[Store_Name])</f>
        <v>Rivera-Warner</v>
      </c>
      <c r="Z455" s="43" t="str">
        <f>_xlfn.XLOOKUP(Combined[[#This Row],[Store_ID]],Store[Store_ID],Store[Region])</f>
        <v>East</v>
      </c>
      <c r="AA455" s="43" t="str">
        <f>_xlfn.XLOOKUP(Combined[[#This Row],[Store_ID]],Store[Store_ID],Store[City])</f>
        <v>Washingtonfurt</v>
      </c>
      <c r="AB455" s="43" t="str">
        <f>_xlfn.XLOOKUP(Combined[[#This Row],[Store_ID]],Store[Store_ID],Store[Store_Type])</f>
        <v>Flagship</v>
      </c>
      <c r="AC455" s="43">
        <f>Combined[[#This Row],[Quantity]]*Combined[[#This Row],[Unit_Price]]</f>
        <v>1822.28</v>
      </c>
      <c r="AD455" s="43">
        <f>Combined[[#This Row],[Gross_Sales]]*Combined[[#This Row],[Discount]]</f>
        <v>182.22800000000001</v>
      </c>
      <c r="AE455" s="43">
        <f>Combined[[#This Row],[Quantity]]*Combined[[#This Row],[cost]]</f>
        <v>163.5</v>
      </c>
      <c r="AF455" s="43">
        <f>Combined[[#This Row],[Total_Amount]]-Combined[[#This Row],[Total_Cost]]</f>
        <v>1476.5519999999999</v>
      </c>
      <c r="AG455" s="43" t="str">
        <f>IF(Combined[[#This Row],[Age]]&lt;=25,"18-25",IF(Combined[[#This Row],[Age]]&lt;=35,"26-35",IF(Combined[[#This Row],[Age]]&lt;=45,"36-45",IF(Combined[[#This Row],[Age]]&lt;=55,"46-55","56-64"))))</f>
        <v>36-45</v>
      </c>
      <c r="AH455" s="43">
        <f>IF(Combined[[#This Row],[Total_Amount]]=0,0,Combined[[#This Row],[Profit]]/Combined[[#This Row],[Total_Amount]])</f>
        <v>0.90030803901339718</v>
      </c>
    </row>
    <row r="456" spans="1:34">
      <c r="A456" s="43" t="s">
        <v>2280</v>
      </c>
      <c r="B456" s="46">
        <v>45906</v>
      </c>
      <c r="C456" s="43">
        <f t="shared" si="7"/>
        <v>2025</v>
      </c>
      <c r="D456" s="43" t="str">
        <f>TEXT(Combined[[#This Row],[Order_Date]],"MMM")</f>
        <v>Sep</v>
      </c>
      <c r="E456" s="43" t="s">
        <v>304</v>
      </c>
      <c r="F456" s="43" t="s">
        <v>1684</v>
      </c>
      <c r="G456" s="43" t="s">
        <v>1782</v>
      </c>
      <c r="H456" s="43">
        <v>3</v>
      </c>
      <c r="I456" s="43">
        <v>811.96</v>
      </c>
      <c r="J456" s="45">
        <v>0.28999999999999998</v>
      </c>
      <c r="K456" s="43" t="s">
        <v>1824</v>
      </c>
      <c r="L456" s="43">
        <v>1729.4748</v>
      </c>
      <c r="M456" s="43" t="str">
        <f>VLOOKUP(Combined[[#This Row],[Customer_ID]],Customer[],2,FALSE)</f>
        <v>Christy Hoffman</v>
      </c>
      <c r="N456" s="43">
        <f>VLOOKUP(Combined[[#This Row],[Customer_ID]],Customer[],3,FALSE)</f>
        <v>26</v>
      </c>
      <c r="O456" s="43" t="str">
        <f>VLOOKUP(Combined[[#This Row],[Customer_ID]],Customer[],4,FALSE)</f>
        <v>Female</v>
      </c>
      <c r="P456" s="43" t="str">
        <f>VLOOKUP(Combined[[#This Row],[Customer_ID]],Customer[],5,FALSE)</f>
        <v>Garyberg</v>
      </c>
      <c r="Q456" s="43" t="str">
        <f>VLOOKUP(Combined[[#This Row],[Customer_ID]],Customer[],6,FALSE)</f>
        <v>Indiana</v>
      </c>
      <c r="R456" s="43" t="str">
        <f>VLOOKUP(Combined[[#This Row],[Customer_ID]],Customer[],8,FALSE)</f>
        <v>Platinum</v>
      </c>
      <c r="S456" s="43" t="str">
        <f>VLOOKUP(Combined[[#This Row],[Product_ID]],Product[],2,FALSE)</f>
        <v>Wooden Nightstand</v>
      </c>
      <c r="T456" s="43" t="str">
        <f>VLOOKUP(Combined[[#This Row],[Product_ID]],Product[],3,FALSE)</f>
        <v>Home</v>
      </c>
      <c r="U456" s="43" t="str">
        <f>VLOOKUP(Combined[[#This Row],[Product_ID]],Product[],4,FALSE)</f>
        <v>Furniture</v>
      </c>
      <c r="V456" s="43" t="str">
        <f>VLOOKUP(Combined[[#This Row],[Product_ID]],Product[],5,FALSE)</f>
        <v>Wolfe, Ross and Hester</v>
      </c>
      <c r="W456" s="43">
        <f>VLOOKUP(Combined[[#This Row],[Product_ID]],Product[],6,FALSE)</f>
        <v>243.7</v>
      </c>
      <c r="X456" s="43">
        <f>VLOOKUP(Combined[[#This Row],[Product_ID]],Product[],7,FALSE)</f>
        <v>130</v>
      </c>
      <c r="Y456" s="43" t="str">
        <f>_xlfn.XLOOKUP(Combined[[#This Row],[Store_ID]],Store[Store_ID],Store[Store_Name])</f>
        <v>Bean, Jones and Park</v>
      </c>
      <c r="Z456" s="43" t="str">
        <f>_xlfn.XLOOKUP(Combined[[#This Row],[Store_ID]],Store[Store_ID],Store[Region])</f>
        <v>West</v>
      </c>
      <c r="AA456" s="43" t="str">
        <f>_xlfn.XLOOKUP(Combined[[#This Row],[Store_ID]],Store[Store_ID],Store[City])</f>
        <v>Thompsonborough</v>
      </c>
      <c r="AB456" s="43" t="str">
        <f>_xlfn.XLOOKUP(Combined[[#This Row],[Store_ID]],Store[Store_ID],Store[Store_Type])</f>
        <v>Online</v>
      </c>
      <c r="AC456" s="43">
        <f>Combined[[#This Row],[Quantity]]*Combined[[#This Row],[Unit_Price]]</f>
        <v>2435.88</v>
      </c>
      <c r="AD456" s="43">
        <f>Combined[[#This Row],[Gross_Sales]]*Combined[[#This Row],[Discount]]</f>
        <v>706.40520000000004</v>
      </c>
      <c r="AE456" s="43">
        <f>Combined[[#This Row],[Quantity]]*Combined[[#This Row],[cost]]</f>
        <v>731.09999999999991</v>
      </c>
      <c r="AF456" s="43">
        <f>Combined[[#This Row],[Total_Amount]]-Combined[[#This Row],[Total_Cost]]</f>
        <v>998.37480000000005</v>
      </c>
      <c r="AG456" s="43" t="str">
        <f>IF(Combined[[#This Row],[Age]]&lt;=25,"18-25",IF(Combined[[#This Row],[Age]]&lt;=35,"26-35",IF(Combined[[#This Row],[Age]]&lt;=45,"36-45",IF(Combined[[#This Row],[Age]]&lt;=55,"46-55","56-64"))))</f>
        <v>26-35</v>
      </c>
      <c r="AH456" s="43">
        <f>IF(Combined[[#This Row],[Total_Amount]]=0,0,Combined[[#This Row],[Profit]]/Combined[[#This Row],[Total_Amount]])</f>
        <v>0.57727051009936658</v>
      </c>
    </row>
    <row r="457" spans="1:34">
      <c r="A457" s="43" t="s">
        <v>2281</v>
      </c>
      <c r="B457" s="46">
        <v>45380</v>
      </c>
      <c r="C457" s="43">
        <f t="shared" si="7"/>
        <v>2024</v>
      </c>
      <c r="D457" s="43" t="str">
        <f>TEXT(Combined[[#This Row],[Order_Date]],"MMM")</f>
        <v>Mar</v>
      </c>
      <c r="E457" s="43" t="s">
        <v>869</v>
      </c>
      <c r="F457" s="43" t="s">
        <v>1610</v>
      </c>
      <c r="G457" s="43" t="s">
        <v>1789</v>
      </c>
      <c r="H457" s="43">
        <v>2</v>
      </c>
      <c r="I457" s="43">
        <v>780.05</v>
      </c>
      <c r="J457" s="45">
        <v>0.12</v>
      </c>
      <c r="K457" s="43" t="s">
        <v>1829</v>
      </c>
      <c r="L457" s="43">
        <v>1372.8879999999999</v>
      </c>
      <c r="M457" s="43" t="str">
        <f>VLOOKUP(Combined[[#This Row],[Customer_ID]],Customer[],2,FALSE)</f>
        <v>Samantha Robinson</v>
      </c>
      <c r="N457" s="43">
        <f>VLOOKUP(Combined[[#This Row],[Customer_ID]],Customer[],3,FALSE)</f>
        <v>23</v>
      </c>
      <c r="O457" s="43" t="str">
        <f>VLOOKUP(Combined[[#This Row],[Customer_ID]],Customer[],4,FALSE)</f>
        <v>Male</v>
      </c>
      <c r="P457" s="43" t="str">
        <f>VLOOKUP(Combined[[#This Row],[Customer_ID]],Customer[],5,FALSE)</f>
        <v>North Roy</v>
      </c>
      <c r="Q457" s="43" t="str">
        <f>VLOOKUP(Combined[[#This Row],[Customer_ID]],Customer[],6,FALSE)</f>
        <v>Mississippi</v>
      </c>
      <c r="R457" s="43" t="str">
        <f>VLOOKUP(Combined[[#This Row],[Customer_ID]],Customer[],8,FALSE)</f>
        <v>Bronze</v>
      </c>
      <c r="S457" s="43" t="str">
        <f>VLOOKUP(Combined[[#This Row],[Product_ID]],Product[],2,FALSE)</f>
        <v>Basketball</v>
      </c>
      <c r="T457" s="43" t="str">
        <f>VLOOKUP(Combined[[#This Row],[Product_ID]],Product[],3,FALSE)</f>
        <v>Sports</v>
      </c>
      <c r="U457" s="43" t="str">
        <f>VLOOKUP(Combined[[#This Row],[Product_ID]],Product[],4,FALSE)</f>
        <v>Team Sports</v>
      </c>
      <c r="V457" s="43" t="str">
        <f>VLOOKUP(Combined[[#This Row],[Product_ID]],Product[],5,FALSE)</f>
        <v>Nolan-Snow</v>
      </c>
      <c r="W457" s="43">
        <f>VLOOKUP(Combined[[#This Row],[Product_ID]],Product[],6,FALSE)</f>
        <v>204.39</v>
      </c>
      <c r="X457" s="43">
        <f>VLOOKUP(Combined[[#This Row],[Product_ID]],Product[],7,FALSE)</f>
        <v>281</v>
      </c>
      <c r="Y457" s="43" t="str">
        <f>_xlfn.XLOOKUP(Combined[[#This Row],[Store_ID]],Store[Store_ID],Store[Store_Name])</f>
        <v>Hill, Wagner and Ballard</v>
      </c>
      <c r="Z457" s="43" t="str">
        <f>_xlfn.XLOOKUP(Combined[[#This Row],[Store_ID]],Store[Store_ID],Store[Region])</f>
        <v>East</v>
      </c>
      <c r="AA457" s="43" t="str">
        <f>_xlfn.XLOOKUP(Combined[[#This Row],[Store_ID]],Store[Store_ID],Store[City])</f>
        <v>East Davidville</v>
      </c>
      <c r="AB457" s="43" t="str">
        <f>_xlfn.XLOOKUP(Combined[[#This Row],[Store_ID]],Store[Store_ID],Store[Store_Type])</f>
        <v>Online</v>
      </c>
      <c r="AC457" s="43">
        <f>Combined[[#This Row],[Quantity]]*Combined[[#This Row],[Unit_Price]]</f>
        <v>1560.1</v>
      </c>
      <c r="AD457" s="43">
        <f>Combined[[#This Row],[Gross_Sales]]*Combined[[#This Row],[Discount]]</f>
        <v>187.21199999999999</v>
      </c>
      <c r="AE457" s="43">
        <f>Combined[[#This Row],[Quantity]]*Combined[[#This Row],[cost]]</f>
        <v>408.78</v>
      </c>
      <c r="AF457" s="43">
        <f>Combined[[#This Row],[Total_Amount]]-Combined[[#This Row],[Total_Cost]]</f>
        <v>964.10799999999995</v>
      </c>
      <c r="AG457" s="43" t="str">
        <f>IF(Combined[[#This Row],[Age]]&lt;=25,"18-25",IF(Combined[[#This Row],[Age]]&lt;=35,"26-35",IF(Combined[[#This Row],[Age]]&lt;=45,"36-45",IF(Combined[[#This Row],[Age]]&lt;=55,"46-55","56-64"))))</f>
        <v>18-25</v>
      </c>
      <c r="AH457" s="43">
        <f>IF(Combined[[#This Row],[Total_Amount]]=0,0,Combined[[#This Row],[Profit]]/Combined[[#This Row],[Total_Amount]])</f>
        <v>0.70224810763878776</v>
      </c>
    </row>
    <row r="458" spans="1:34">
      <c r="A458" s="43" t="s">
        <v>2282</v>
      </c>
      <c r="B458" s="46">
        <v>45527</v>
      </c>
      <c r="C458" s="43">
        <f t="shared" si="7"/>
        <v>2024</v>
      </c>
      <c r="D458" s="43" t="str">
        <f>TEXT(Combined[[#This Row],[Order_Date]],"MMM")</f>
        <v>Aug</v>
      </c>
      <c r="E458" s="43" t="s">
        <v>699</v>
      </c>
      <c r="F458" s="43" t="s">
        <v>1612</v>
      </c>
      <c r="G458" s="43" t="s">
        <v>1786</v>
      </c>
      <c r="H458" s="43">
        <v>4</v>
      </c>
      <c r="I458" s="43">
        <v>315.95</v>
      </c>
      <c r="J458" s="45">
        <v>0.19</v>
      </c>
      <c r="K458" s="43" t="s">
        <v>1829</v>
      </c>
      <c r="L458" s="43">
        <v>1023.678</v>
      </c>
      <c r="M458" s="43" t="str">
        <f>VLOOKUP(Combined[[#This Row],[Customer_ID]],Customer[],2,FALSE)</f>
        <v>Steve Medina</v>
      </c>
      <c r="N458" s="43">
        <f>VLOOKUP(Combined[[#This Row],[Customer_ID]],Customer[],3,FALSE)</f>
        <v>50</v>
      </c>
      <c r="O458" s="43" t="str">
        <f>VLOOKUP(Combined[[#This Row],[Customer_ID]],Customer[],4,FALSE)</f>
        <v>Female</v>
      </c>
      <c r="P458" s="43" t="str">
        <f>VLOOKUP(Combined[[#This Row],[Customer_ID]],Customer[],5,FALSE)</f>
        <v>East Josephside</v>
      </c>
      <c r="Q458" s="43" t="str">
        <f>VLOOKUP(Combined[[#This Row],[Customer_ID]],Customer[],6,FALSE)</f>
        <v>Oregon</v>
      </c>
      <c r="R458" s="43" t="str">
        <f>VLOOKUP(Combined[[#This Row],[Customer_ID]],Customer[],8,FALSE)</f>
        <v>Gold</v>
      </c>
      <c r="S458" s="43" t="str">
        <f>VLOOKUP(Combined[[#This Row],[Product_ID]],Product[],2,FALSE)</f>
        <v>Vitamin C Face Serum</v>
      </c>
      <c r="T458" s="43" t="str">
        <f>VLOOKUP(Combined[[#This Row],[Product_ID]],Product[],3,FALSE)</f>
        <v>Beauty</v>
      </c>
      <c r="U458" s="43" t="str">
        <f>VLOOKUP(Combined[[#This Row],[Product_ID]],Product[],4,FALSE)</f>
        <v>Skincare</v>
      </c>
      <c r="V458" s="43" t="str">
        <f>VLOOKUP(Combined[[#This Row],[Product_ID]],Product[],5,FALSE)</f>
        <v>Griffin Ltd</v>
      </c>
      <c r="W458" s="43">
        <f>VLOOKUP(Combined[[#This Row],[Product_ID]],Product[],6,FALSE)</f>
        <v>283.83</v>
      </c>
      <c r="X458" s="43">
        <f>VLOOKUP(Combined[[#This Row],[Product_ID]],Product[],7,FALSE)</f>
        <v>244</v>
      </c>
      <c r="Y458" s="43" t="str">
        <f>_xlfn.XLOOKUP(Combined[[#This Row],[Store_ID]],Store[Store_ID],Store[Store_Name])</f>
        <v>Moore, Padilla and Butler</v>
      </c>
      <c r="Z458" s="43" t="str">
        <f>_xlfn.XLOOKUP(Combined[[#This Row],[Store_ID]],Store[Store_ID],Store[Region])</f>
        <v>South</v>
      </c>
      <c r="AA458" s="43" t="str">
        <f>_xlfn.XLOOKUP(Combined[[#This Row],[Store_ID]],Store[Store_ID],Store[City])</f>
        <v>East Johnstad</v>
      </c>
      <c r="AB458" s="43" t="str">
        <f>_xlfn.XLOOKUP(Combined[[#This Row],[Store_ID]],Store[Store_ID],Store[Store_Type])</f>
        <v>Flagship</v>
      </c>
      <c r="AC458" s="43">
        <f>Combined[[#This Row],[Quantity]]*Combined[[#This Row],[Unit_Price]]</f>
        <v>1263.8</v>
      </c>
      <c r="AD458" s="43">
        <f>Combined[[#This Row],[Gross_Sales]]*Combined[[#This Row],[Discount]]</f>
        <v>240.12199999999999</v>
      </c>
      <c r="AE458" s="43">
        <f>Combined[[#This Row],[Quantity]]*Combined[[#This Row],[cost]]</f>
        <v>1135.32</v>
      </c>
      <c r="AF458" s="43">
        <f>Combined[[#This Row],[Total_Amount]]-Combined[[#This Row],[Total_Cost]]</f>
        <v>-111.64199999999994</v>
      </c>
      <c r="AG458" s="43" t="str">
        <f>IF(Combined[[#This Row],[Age]]&lt;=25,"18-25",IF(Combined[[#This Row],[Age]]&lt;=35,"26-35",IF(Combined[[#This Row],[Age]]&lt;=45,"36-45",IF(Combined[[#This Row],[Age]]&lt;=55,"46-55","56-64"))))</f>
        <v>46-55</v>
      </c>
      <c r="AH458" s="43">
        <f>IF(Combined[[#This Row],[Total_Amount]]=0,0,Combined[[#This Row],[Profit]]/Combined[[#This Row],[Total_Amount]])</f>
        <v>-0.10905968478369168</v>
      </c>
    </row>
    <row r="459" spans="1:34">
      <c r="A459" s="43" t="s">
        <v>2283</v>
      </c>
      <c r="B459" s="46">
        <v>45796</v>
      </c>
      <c r="C459" s="43">
        <f t="shared" si="7"/>
        <v>2025</v>
      </c>
      <c r="D459" s="43" t="str">
        <f>TEXT(Combined[[#This Row],[Order_Date]],"MMM")</f>
        <v>May</v>
      </c>
      <c r="E459" s="43" t="s">
        <v>737</v>
      </c>
      <c r="F459" s="43" t="s">
        <v>1652</v>
      </c>
      <c r="G459" s="43" t="s">
        <v>1786</v>
      </c>
      <c r="H459" s="43">
        <v>2</v>
      </c>
      <c r="I459" s="43">
        <v>810.17</v>
      </c>
      <c r="J459" s="45">
        <v>0.27</v>
      </c>
      <c r="K459" s="43" t="s">
        <v>1824</v>
      </c>
      <c r="L459" s="43">
        <v>1182.8481999999999</v>
      </c>
      <c r="M459" s="43" t="str">
        <f>VLOOKUP(Combined[[#This Row],[Customer_ID]],Customer[],2,FALSE)</f>
        <v>Tanner Thompson</v>
      </c>
      <c r="N459" s="43">
        <f>VLOOKUP(Combined[[#This Row],[Customer_ID]],Customer[],3,FALSE)</f>
        <v>32</v>
      </c>
      <c r="O459" s="43" t="str">
        <f>VLOOKUP(Combined[[#This Row],[Customer_ID]],Customer[],4,FALSE)</f>
        <v>Female</v>
      </c>
      <c r="P459" s="43" t="str">
        <f>VLOOKUP(Combined[[#This Row],[Customer_ID]],Customer[],5,FALSE)</f>
        <v>Port Lisashire</v>
      </c>
      <c r="Q459" s="43" t="str">
        <f>VLOOKUP(Combined[[#This Row],[Customer_ID]],Customer[],6,FALSE)</f>
        <v>Maryland</v>
      </c>
      <c r="R459" s="43" t="str">
        <f>VLOOKUP(Combined[[#This Row],[Customer_ID]],Customer[],8,FALSE)</f>
        <v>Bronze</v>
      </c>
      <c r="S459" s="43" t="str">
        <f>VLOOKUP(Combined[[#This Row],[Product_ID]],Product[],2,FALSE)</f>
        <v>Rugby Ball</v>
      </c>
      <c r="T459" s="43" t="str">
        <f>VLOOKUP(Combined[[#This Row],[Product_ID]],Product[],3,FALSE)</f>
        <v>Sports</v>
      </c>
      <c r="U459" s="43" t="str">
        <f>VLOOKUP(Combined[[#This Row],[Product_ID]],Product[],4,FALSE)</f>
        <v>Team Sports</v>
      </c>
      <c r="V459" s="43" t="str">
        <f>VLOOKUP(Combined[[#This Row],[Product_ID]],Product[],5,FALSE)</f>
        <v>Harris Inc</v>
      </c>
      <c r="W459" s="43">
        <f>VLOOKUP(Combined[[#This Row],[Product_ID]],Product[],6,FALSE)</f>
        <v>212.26</v>
      </c>
      <c r="X459" s="43">
        <f>VLOOKUP(Combined[[#This Row],[Product_ID]],Product[],7,FALSE)</f>
        <v>82</v>
      </c>
      <c r="Y459" s="43" t="str">
        <f>_xlfn.XLOOKUP(Combined[[#This Row],[Store_ID]],Store[Store_ID],Store[Store_Name])</f>
        <v>Moore, Padilla and Butler</v>
      </c>
      <c r="Z459" s="43" t="str">
        <f>_xlfn.XLOOKUP(Combined[[#This Row],[Store_ID]],Store[Store_ID],Store[Region])</f>
        <v>South</v>
      </c>
      <c r="AA459" s="43" t="str">
        <f>_xlfn.XLOOKUP(Combined[[#This Row],[Store_ID]],Store[Store_ID],Store[City])</f>
        <v>East Johnstad</v>
      </c>
      <c r="AB459" s="43" t="str">
        <f>_xlfn.XLOOKUP(Combined[[#This Row],[Store_ID]],Store[Store_ID],Store[Store_Type])</f>
        <v>Flagship</v>
      </c>
      <c r="AC459" s="43">
        <f>Combined[[#This Row],[Quantity]]*Combined[[#This Row],[Unit_Price]]</f>
        <v>1620.34</v>
      </c>
      <c r="AD459" s="43">
        <f>Combined[[#This Row],[Gross_Sales]]*Combined[[#This Row],[Discount]]</f>
        <v>437.49180000000001</v>
      </c>
      <c r="AE459" s="43">
        <f>Combined[[#This Row],[Quantity]]*Combined[[#This Row],[cost]]</f>
        <v>424.52</v>
      </c>
      <c r="AF459" s="43">
        <f>Combined[[#This Row],[Total_Amount]]-Combined[[#This Row],[Total_Cost]]</f>
        <v>758.32819999999992</v>
      </c>
      <c r="AG459" s="43" t="str">
        <f>IF(Combined[[#This Row],[Age]]&lt;=25,"18-25",IF(Combined[[#This Row],[Age]]&lt;=35,"26-35",IF(Combined[[#This Row],[Age]]&lt;=45,"36-45",IF(Combined[[#This Row],[Age]]&lt;=55,"46-55","56-64"))))</f>
        <v>26-35</v>
      </c>
      <c r="AH459" s="43">
        <f>IF(Combined[[#This Row],[Total_Amount]]=0,0,Combined[[#This Row],[Profit]]/Combined[[#This Row],[Total_Amount]])</f>
        <v>0.6411035667974978</v>
      </c>
    </row>
    <row r="460" spans="1:34">
      <c r="A460" s="43" t="s">
        <v>2284</v>
      </c>
      <c r="B460" s="46">
        <v>45389</v>
      </c>
      <c r="C460" s="43">
        <f t="shared" si="7"/>
        <v>2024</v>
      </c>
      <c r="D460" s="43" t="str">
        <f>TEXT(Combined[[#This Row],[Order_Date]],"MMM")</f>
        <v>Apr</v>
      </c>
      <c r="E460" s="43" t="s">
        <v>669</v>
      </c>
      <c r="F460" s="43" t="s">
        <v>1716</v>
      </c>
      <c r="G460" s="43" t="s">
        <v>1769</v>
      </c>
      <c r="H460" s="43">
        <v>3</v>
      </c>
      <c r="I460" s="43">
        <v>505.01</v>
      </c>
      <c r="J460" s="45">
        <v>0.02</v>
      </c>
      <c r="K460" s="43" t="s">
        <v>1826</v>
      </c>
      <c r="L460" s="43">
        <v>1484.7293999999999</v>
      </c>
      <c r="M460" s="43" t="str">
        <f>VLOOKUP(Combined[[#This Row],[Customer_ID]],Customer[],2,FALSE)</f>
        <v>Michelle Carpenter</v>
      </c>
      <c r="N460" s="43">
        <f>VLOOKUP(Combined[[#This Row],[Customer_ID]],Customer[],3,FALSE)</f>
        <v>44</v>
      </c>
      <c r="O460" s="43" t="str">
        <f>VLOOKUP(Combined[[#This Row],[Customer_ID]],Customer[],4,FALSE)</f>
        <v>Female</v>
      </c>
      <c r="P460" s="43" t="str">
        <f>VLOOKUP(Combined[[#This Row],[Customer_ID]],Customer[],5,FALSE)</f>
        <v>Lake Danielleton</v>
      </c>
      <c r="Q460" s="43" t="str">
        <f>VLOOKUP(Combined[[#This Row],[Customer_ID]],Customer[],6,FALSE)</f>
        <v>New Jersey</v>
      </c>
      <c r="R460" s="43" t="str">
        <f>VLOOKUP(Combined[[#This Row],[Customer_ID]],Customer[],8,FALSE)</f>
        <v>Gold</v>
      </c>
      <c r="S460" s="43" t="str">
        <f>VLOOKUP(Combined[[#This Row],[Product_ID]],Product[],2,FALSE)</f>
        <v>Wooden Bookshelf</v>
      </c>
      <c r="T460" s="43" t="str">
        <f>VLOOKUP(Combined[[#This Row],[Product_ID]],Product[],3,FALSE)</f>
        <v>Home</v>
      </c>
      <c r="U460" s="43" t="str">
        <f>VLOOKUP(Combined[[#This Row],[Product_ID]],Product[],4,FALSE)</f>
        <v>Furniture</v>
      </c>
      <c r="V460" s="43" t="str">
        <f>VLOOKUP(Combined[[#This Row],[Product_ID]],Product[],5,FALSE)</f>
        <v>Collins-Stephenson</v>
      </c>
      <c r="W460" s="43">
        <f>VLOOKUP(Combined[[#This Row],[Product_ID]],Product[],6,FALSE)</f>
        <v>388.46</v>
      </c>
      <c r="X460" s="43">
        <f>VLOOKUP(Combined[[#This Row],[Product_ID]],Product[],7,FALSE)</f>
        <v>208</v>
      </c>
      <c r="Y460" s="43" t="str">
        <f>_xlfn.XLOOKUP(Combined[[#This Row],[Store_ID]],Store[Store_ID],Store[Store_Name])</f>
        <v>Alexander Group</v>
      </c>
      <c r="Z460" s="43" t="str">
        <f>_xlfn.XLOOKUP(Combined[[#This Row],[Store_ID]],Store[Store_ID],Store[Region])</f>
        <v>South</v>
      </c>
      <c r="AA460" s="43" t="str">
        <f>_xlfn.XLOOKUP(Combined[[#This Row],[Store_ID]],Store[Store_ID],Store[City])</f>
        <v>Port Sharon</v>
      </c>
      <c r="AB460" s="43" t="str">
        <f>_xlfn.XLOOKUP(Combined[[#This Row],[Store_ID]],Store[Store_ID],Store[Store_Type])</f>
        <v>Online</v>
      </c>
      <c r="AC460" s="43">
        <f>Combined[[#This Row],[Quantity]]*Combined[[#This Row],[Unit_Price]]</f>
        <v>1515.03</v>
      </c>
      <c r="AD460" s="43">
        <f>Combined[[#This Row],[Gross_Sales]]*Combined[[#This Row],[Discount]]</f>
        <v>30.300599999999999</v>
      </c>
      <c r="AE460" s="43">
        <f>Combined[[#This Row],[Quantity]]*Combined[[#This Row],[cost]]</f>
        <v>1165.3799999999999</v>
      </c>
      <c r="AF460" s="43">
        <f>Combined[[#This Row],[Total_Amount]]-Combined[[#This Row],[Total_Cost]]</f>
        <v>319.34940000000006</v>
      </c>
      <c r="AG460" s="43" t="str">
        <f>IF(Combined[[#This Row],[Age]]&lt;=25,"18-25",IF(Combined[[#This Row],[Age]]&lt;=35,"26-35",IF(Combined[[#This Row],[Age]]&lt;=45,"36-45",IF(Combined[[#This Row],[Age]]&lt;=55,"46-55","56-64"))))</f>
        <v>36-45</v>
      </c>
      <c r="AH460" s="43">
        <f>IF(Combined[[#This Row],[Total_Amount]]=0,0,Combined[[#This Row],[Profit]]/Combined[[#This Row],[Total_Amount]])</f>
        <v>0.21508929505942301</v>
      </c>
    </row>
    <row r="461" spans="1:34">
      <c r="A461" s="43" t="s">
        <v>2285</v>
      </c>
      <c r="B461" s="46">
        <v>45315</v>
      </c>
      <c r="C461" s="43">
        <f t="shared" si="7"/>
        <v>2024</v>
      </c>
      <c r="D461" s="43" t="str">
        <f>TEXT(Combined[[#This Row],[Order_Date]],"MMM")</f>
        <v>Jan</v>
      </c>
      <c r="E461" s="43" t="s">
        <v>1440</v>
      </c>
      <c r="F461" s="43" t="s">
        <v>1692</v>
      </c>
      <c r="G461" s="43" t="s">
        <v>1807</v>
      </c>
      <c r="H461" s="43">
        <v>2</v>
      </c>
      <c r="I461" s="43">
        <v>736.75</v>
      </c>
      <c r="J461" s="45">
        <v>0.18</v>
      </c>
      <c r="K461" s="43" t="s">
        <v>1824</v>
      </c>
      <c r="L461" s="43">
        <v>1208.27</v>
      </c>
      <c r="M461" s="43" t="str">
        <f>VLOOKUP(Combined[[#This Row],[Customer_ID]],Customer[],2,FALSE)</f>
        <v>Michael Foley</v>
      </c>
      <c r="N461" s="43">
        <f>VLOOKUP(Combined[[#This Row],[Customer_ID]],Customer[],3,FALSE)</f>
        <v>63</v>
      </c>
      <c r="O461" s="43" t="str">
        <f>VLOOKUP(Combined[[#This Row],[Customer_ID]],Customer[],4,FALSE)</f>
        <v>Female</v>
      </c>
      <c r="P461" s="43" t="str">
        <f>VLOOKUP(Combined[[#This Row],[Customer_ID]],Customer[],5,FALSE)</f>
        <v>Oneillfurt</v>
      </c>
      <c r="Q461" s="43" t="str">
        <f>VLOOKUP(Combined[[#This Row],[Customer_ID]],Customer[],6,FALSE)</f>
        <v>Vermont</v>
      </c>
      <c r="R461" s="43" t="str">
        <f>VLOOKUP(Combined[[#This Row],[Customer_ID]],Customer[],8,FALSE)</f>
        <v>Gold</v>
      </c>
      <c r="S461" s="43" t="str">
        <f>VLOOKUP(Combined[[#This Row],[Product_ID]],Product[],2,FALSE)</f>
        <v>Professional Jump Rope</v>
      </c>
      <c r="T461" s="43" t="str">
        <f>VLOOKUP(Combined[[#This Row],[Product_ID]],Product[],3,FALSE)</f>
        <v>Sports</v>
      </c>
      <c r="U461" s="43" t="str">
        <f>VLOOKUP(Combined[[#This Row],[Product_ID]],Product[],4,FALSE)</f>
        <v>Fitness</v>
      </c>
      <c r="V461" s="43" t="str">
        <f>VLOOKUP(Combined[[#This Row],[Product_ID]],Product[],5,FALSE)</f>
        <v>Davis PLC</v>
      </c>
      <c r="W461" s="43">
        <f>VLOOKUP(Combined[[#This Row],[Product_ID]],Product[],6,FALSE)</f>
        <v>477.61</v>
      </c>
      <c r="X461" s="43">
        <f>VLOOKUP(Combined[[#This Row],[Product_ID]],Product[],7,FALSE)</f>
        <v>300</v>
      </c>
      <c r="Y461" s="43" t="str">
        <f>_xlfn.XLOOKUP(Combined[[#This Row],[Store_ID]],Store[Store_ID],Store[Store_Name])</f>
        <v>Holloway Ltd</v>
      </c>
      <c r="Z461" s="43" t="str">
        <f>_xlfn.XLOOKUP(Combined[[#This Row],[Store_ID]],Store[Store_ID],Store[Region])</f>
        <v>North</v>
      </c>
      <c r="AA461" s="43" t="str">
        <f>_xlfn.XLOOKUP(Combined[[#This Row],[Store_ID]],Store[Store_ID],Store[City])</f>
        <v>Bensonhaven</v>
      </c>
      <c r="AB461" s="43" t="str">
        <f>_xlfn.XLOOKUP(Combined[[#This Row],[Store_ID]],Store[Store_ID],Store[Store_Type])</f>
        <v>Flagship</v>
      </c>
      <c r="AC461" s="43">
        <f>Combined[[#This Row],[Quantity]]*Combined[[#This Row],[Unit_Price]]</f>
        <v>1473.5</v>
      </c>
      <c r="AD461" s="43">
        <f>Combined[[#This Row],[Gross_Sales]]*Combined[[#This Row],[Discount]]</f>
        <v>265.23</v>
      </c>
      <c r="AE461" s="43">
        <f>Combined[[#This Row],[Quantity]]*Combined[[#This Row],[cost]]</f>
        <v>955.22</v>
      </c>
      <c r="AF461" s="43">
        <f>Combined[[#This Row],[Total_Amount]]-Combined[[#This Row],[Total_Cost]]</f>
        <v>253.04999999999995</v>
      </c>
      <c r="AG461" s="43" t="str">
        <f>IF(Combined[[#This Row],[Age]]&lt;=25,"18-25",IF(Combined[[#This Row],[Age]]&lt;=35,"26-35",IF(Combined[[#This Row],[Age]]&lt;=45,"36-45",IF(Combined[[#This Row],[Age]]&lt;=55,"46-55","56-64"))))</f>
        <v>56-64</v>
      </c>
      <c r="AH461" s="43">
        <f>IF(Combined[[#This Row],[Total_Amount]]=0,0,Combined[[#This Row],[Profit]]/Combined[[#This Row],[Total_Amount]])</f>
        <v>0.20943166676322342</v>
      </c>
    </row>
    <row r="462" spans="1:34">
      <c r="A462" s="43" t="s">
        <v>2286</v>
      </c>
      <c r="B462" s="46">
        <v>45311</v>
      </c>
      <c r="C462" s="43">
        <f t="shared" si="7"/>
        <v>2024</v>
      </c>
      <c r="D462" s="43" t="str">
        <f>TEXT(Combined[[#This Row],[Order_Date]],"MMM")</f>
        <v>Jan</v>
      </c>
      <c r="E462" s="43" t="s">
        <v>114</v>
      </c>
      <c r="F462" s="43" t="s">
        <v>1702</v>
      </c>
      <c r="G462" s="43" t="s">
        <v>1786</v>
      </c>
      <c r="H462" s="43">
        <v>4</v>
      </c>
      <c r="I462" s="43">
        <v>700.31</v>
      </c>
      <c r="J462" s="45">
        <v>0.2</v>
      </c>
      <c r="K462" s="43" t="s">
        <v>1826</v>
      </c>
      <c r="L462" s="43">
        <v>2240.9920000000002</v>
      </c>
      <c r="M462" s="43" t="str">
        <f>VLOOKUP(Combined[[#This Row],[Customer_ID]],Customer[],2,FALSE)</f>
        <v>Leslie Johnson</v>
      </c>
      <c r="N462" s="43">
        <f>VLOOKUP(Combined[[#This Row],[Customer_ID]],Customer[],3,FALSE)</f>
        <v>31</v>
      </c>
      <c r="O462" s="43" t="str">
        <f>VLOOKUP(Combined[[#This Row],[Customer_ID]],Customer[],4,FALSE)</f>
        <v>Male</v>
      </c>
      <c r="P462" s="43" t="str">
        <f>VLOOKUP(Combined[[#This Row],[Customer_ID]],Customer[],5,FALSE)</f>
        <v>Mollyshire</v>
      </c>
      <c r="Q462" s="43" t="str">
        <f>VLOOKUP(Combined[[#This Row],[Customer_ID]],Customer[],6,FALSE)</f>
        <v>Utah</v>
      </c>
      <c r="R462" s="43" t="str">
        <f>VLOOKUP(Combined[[#This Row],[Customer_ID]],Customer[],8,FALSE)</f>
        <v>Platinum</v>
      </c>
      <c r="S462" s="43" t="str">
        <f>VLOOKUP(Combined[[#This Row],[Product_ID]],Product[],2,FALSE)</f>
        <v>WiFi Mesh Router</v>
      </c>
      <c r="T462" s="43" t="str">
        <f>VLOOKUP(Combined[[#This Row],[Product_ID]],Product[],3,FALSE)</f>
        <v>Electronics</v>
      </c>
      <c r="U462" s="43" t="str">
        <f>VLOOKUP(Combined[[#This Row],[Product_ID]],Product[],4,FALSE)</f>
        <v>Appliances</v>
      </c>
      <c r="V462" s="43" t="str">
        <f>VLOOKUP(Combined[[#This Row],[Product_ID]],Product[],5,FALSE)</f>
        <v>White, Reeves and Woods</v>
      </c>
      <c r="W462" s="43">
        <f>VLOOKUP(Combined[[#This Row],[Product_ID]],Product[],6,FALSE)</f>
        <v>480.9</v>
      </c>
      <c r="X462" s="43">
        <f>VLOOKUP(Combined[[#This Row],[Product_ID]],Product[],7,FALSE)</f>
        <v>104</v>
      </c>
      <c r="Y462" s="43" t="str">
        <f>_xlfn.XLOOKUP(Combined[[#This Row],[Store_ID]],Store[Store_ID],Store[Store_Name])</f>
        <v>Moore, Padilla and Butler</v>
      </c>
      <c r="Z462" s="43" t="str">
        <f>_xlfn.XLOOKUP(Combined[[#This Row],[Store_ID]],Store[Store_ID],Store[Region])</f>
        <v>South</v>
      </c>
      <c r="AA462" s="43" t="str">
        <f>_xlfn.XLOOKUP(Combined[[#This Row],[Store_ID]],Store[Store_ID],Store[City])</f>
        <v>East Johnstad</v>
      </c>
      <c r="AB462" s="43" t="str">
        <f>_xlfn.XLOOKUP(Combined[[#This Row],[Store_ID]],Store[Store_ID],Store[Store_Type])</f>
        <v>Flagship</v>
      </c>
      <c r="AC462" s="43">
        <f>Combined[[#This Row],[Quantity]]*Combined[[#This Row],[Unit_Price]]</f>
        <v>2801.24</v>
      </c>
      <c r="AD462" s="43">
        <f>Combined[[#This Row],[Gross_Sales]]*Combined[[#This Row],[Discount]]</f>
        <v>560.24799999999993</v>
      </c>
      <c r="AE462" s="43">
        <f>Combined[[#This Row],[Quantity]]*Combined[[#This Row],[cost]]</f>
        <v>1923.6</v>
      </c>
      <c r="AF462" s="43">
        <f>Combined[[#This Row],[Total_Amount]]-Combined[[#This Row],[Total_Cost]]</f>
        <v>317.39200000000028</v>
      </c>
      <c r="AG462" s="43" t="str">
        <f>IF(Combined[[#This Row],[Age]]&lt;=25,"18-25",IF(Combined[[#This Row],[Age]]&lt;=35,"26-35",IF(Combined[[#This Row],[Age]]&lt;=45,"36-45",IF(Combined[[#This Row],[Age]]&lt;=55,"46-55","56-64"))))</f>
        <v>26-35</v>
      </c>
      <c r="AH462" s="43">
        <f>IF(Combined[[#This Row],[Total_Amount]]=0,0,Combined[[#This Row],[Profit]]/Combined[[#This Row],[Total_Amount]])</f>
        <v>0.14163013522582868</v>
      </c>
    </row>
    <row r="463" spans="1:34">
      <c r="A463" s="43" t="s">
        <v>2287</v>
      </c>
      <c r="B463" s="46">
        <v>45270</v>
      </c>
      <c r="C463" s="43">
        <f t="shared" si="7"/>
        <v>2023</v>
      </c>
      <c r="D463" s="43" t="str">
        <f>TEXT(Combined[[#This Row],[Order_Date]],"MMM")</f>
        <v>Dec</v>
      </c>
      <c r="E463" s="43" t="s">
        <v>444</v>
      </c>
      <c r="F463" s="43" t="s">
        <v>1730</v>
      </c>
      <c r="G463" s="43" t="s">
        <v>1792</v>
      </c>
      <c r="H463" s="43">
        <v>4</v>
      </c>
      <c r="I463" s="43">
        <v>202.46</v>
      </c>
      <c r="J463" s="45">
        <v>0.24</v>
      </c>
      <c r="K463" s="43" t="s">
        <v>1824</v>
      </c>
      <c r="L463" s="43">
        <v>615.47840000000008</v>
      </c>
      <c r="M463" s="43" t="str">
        <f>VLOOKUP(Combined[[#This Row],[Customer_ID]],Customer[],2,FALSE)</f>
        <v>Jessica Mitchell</v>
      </c>
      <c r="N463" s="43">
        <f>VLOOKUP(Combined[[#This Row],[Customer_ID]],Customer[],3,FALSE)</f>
        <v>43</v>
      </c>
      <c r="O463" s="43" t="str">
        <f>VLOOKUP(Combined[[#This Row],[Customer_ID]],Customer[],4,FALSE)</f>
        <v>Female</v>
      </c>
      <c r="P463" s="43" t="str">
        <f>VLOOKUP(Combined[[#This Row],[Customer_ID]],Customer[],5,FALSE)</f>
        <v>Matthewbury</v>
      </c>
      <c r="Q463" s="43" t="str">
        <f>VLOOKUP(Combined[[#This Row],[Customer_ID]],Customer[],6,FALSE)</f>
        <v>South Dakota</v>
      </c>
      <c r="R463" s="43" t="str">
        <f>VLOOKUP(Combined[[#This Row],[Customer_ID]],Customer[],8,FALSE)</f>
        <v>Silver</v>
      </c>
      <c r="S463" s="43" t="str">
        <f>VLOOKUP(Combined[[#This Row],[Product_ID]],Product[],2,FALSE)</f>
        <v>Women's High Heels</v>
      </c>
      <c r="T463" s="43" t="str">
        <f>VLOOKUP(Combined[[#This Row],[Product_ID]],Product[],3,FALSE)</f>
        <v>Clothing</v>
      </c>
      <c r="U463" s="43" t="str">
        <f>VLOOKUP(Combined[[#This Row],[Product_ID]],Product[],4,FALSE)</f>
        <v>Footwear</v>
      </c>
      <c r="V463" s="43" t="str">
        <f>VLOOKUP(Combined[[#This Row],[Product_ID]],Product[],5,FALSE)</f>
        <v>Smith-Charles</v>
      </c>
      <c r="W463" s="43">
        <f>VLOOKUP(Combined[[#This Row],[Product_ID]],Product[],6,FALSE)</f>
        <v>438.25</v>
      </c>
      <c r="X463" s="43">
        <f>VLOOKUP(Combined[[#This Row],[Product_ID]],Product[],7,FALSE)</f>
        <v>496</v>
      </c>
      <c r="Y463" s="43" t="str">
        <f>_xlfn.XLOOKUP(Combined[[#This Row],[Store_ID]],Store[Store_ID],Store[Store_Name])</f>
        <v>Aguirre-Keller</v>
      </c>
      <c r="Z463" s="43" t="str">
        <f>_xlfn.XLOOKUP(Combined[[#This Row],[Store_ID]],Store[Store_ID],Store[Region])</f>
        <v>South</v>
      </c>
      <c r="AA463" s="43" t="str">
        <f>_xlfn.XLOOKUP(Combined[[#This Row],[Store_ID]],Store[Store_ID],Store[City])</f>
        <v>Lake Michael</v>
      </c>
      <c r="AB463" s="43" t="str">
        <f>_xlfn.XLOOKUP(Combined[[#This Row],[Store_ID]],Store[Store_ID],Store[Store_Type])</f>
        <v>Online</v>
      </c>
      <c r="AC463" s="43">
        <f>Combined[[#This Row],[Quantity]]*Combined[[#This Row],[Unit_Price]]</f>
        <v>809.84</v>
      </c>
      <c r="AD463" s="43">
        <f>Combined[[#This Row],[Gross_Sales]]*Combined[[#This Row],[Discount]]</f>
        <v>194.36160000000001</v>
      </c>
      <c r="AE463" s="43">
        <f>Combined[[#This Row],[Quantity]]*Combined[[#This Row],[cost]]</f>
        <v>1753</v>
      </c>
      <c r="AF463" s="43">
        <f>Combined[[#This Row],[Total_Amount]]-Combined[[#This Row],[Total_Cost]]</f>
        <v>-1137.5216</v>
      </c>
      <c r="AG463" s="43" t="str">
        <f>IF(Combined[[#This Row],[Age]]&lt;=25,"18-25",IF(Combined[[#This Row],[Age]]&lt;=35,"26-35",IF(Combined[[#This Row],[Age]]&lt;=45,"36-45",IF(Combined[[#This Row],[Age]]&lt;=55,"46-55","56-64"))))</f>
        <v>36-45</v>
      </c>
      <c r="AH463" s="43">
        <f>IF(Combined[[#This Row],[Total_Amount]]=0,0,Combined[[#This Row],[Profit]]/Combined[[#This Row],[Total_Amount]])</f>
        <v>-1.848190935701399</v>
      </c>
    </row>
    <row r="464" spans="1:34">
      <c r="A464" s="43" t="s">
        <v>2288</v>
      </c>
      <c r="B464" s="46">
        <v>45279</v>
      </c>
      <c r="C464" s="43">
        <f t="shared" si="7"/>
        <v>2023</v>
      </c>
      <c r="D464" s="43" t="str">
        <f>TEXT(Combined[[#This Row],[Order_Date]],"MMM")</f>
        <v>Dec</v>
      </c>
      <c r="E464" s="43" t="s">
        <v>846</v>
      </c>
      <c r="F464" s="43" t="s">
        <v>1722</v>
      </c>
      <c r="G464" s="43" t="s">
        <v>1757</v>
      </c>
      <c r="H464" s="43">
        <v>2</v>
      </c>
      <c r="I464" s="43">
        <v>291.83999999999997</v>
      </c>
      <c r="J464" s="45">
        <v>0.25</v>
      </c>
      <c r="K464" s="43" t="s">
        <v>1826</v>
      </c>
      <c r="L464" s="43">
        <v>437.76</v>
      </c>
      <c r="M464" s="43" t="str">
        <f>VLOOKUP(Combined[[#This Row],[Customer_ID]],Customer[],2,FALSE)</f>
        <v>Tracy Kelly</v>
      </c>
      <c r="N464" s="43">
        <f>VLOOKUP(Combined[[#This Row],[Customer_ID]],Customer[],3,FALSE)</f>
        <v>38</v>
      </c>
      <c r="O464" s="43" t="str">
        <f>VLOOKUP(Combined[[#This Row],[Customer_ID]],Customer[],4,FALSE)</f>
        <v>Male</v>
      </c>
      <c r="P464" s="43" t="str">
        <f>VLOOKUP(Combined[[#This Row],[Customer_ID]],Customer[],5,FALSE)</f>
        <v>West Jamieport</v>
      </c>
      <c r="Q464" s="43" t="str">
        <f>VLOOKUP(Combined[[#This Row],[Customer_ID]],Customer[],6,FALSE)</f>
        <v>Tennessee</v>
      </c>
      <c r="R464" s="43" t="str">
        <f>VLOOKUP(Combined[[#This Row],[Customer_ID]],Customer[],8,FALSE)</f>
        <v>Silver</v>
      </c>
      <c r="S464" s="43" t="str">
        <f>VLOOKUP(Combined[[#This Row],[Product_ID]],Product[],2,FALSE)</f>
        <v>LED Bedside Lamp</v>
      </c>
      <c r="T464" s="43" t="str">
        <f>VLOOKUP(Combined[[#This Row],[Product_ID]],Product[],3,FALSE)</f>
        <v>Home</v>
      </c>
      <c r="U464" s="43" t="str">
        <f>VLOOKUP(Combined[[#This Row],[Product_ID]],Product[],4,FALSE)</f>
        <v>Lighting</v>
      </c>
      <c r="V464" s="43" t="str">
        <f>VLOOKUP(Combined[[#This Row],[Product_ID]],Product[],5,FALSE)</f>
        <v>Aguilar, Horton and Lewis</v>
      </c>
      <c r="W464" s="43">
        <f>VLOOKUP(Combined[[#This Row],[Product_ID]],Product[],6,FALSE)</f>
        <v>371.38</v>
      </c>
      <c r="X464" s="43">
        <f>VLOOKUP(Combined[[#This Row],[Product_ID]],Product[],7,FALSE)</f>
        <v>220</v>
      </c>
      <c r="Y464" s="43" t="str">
        <f>_xlfn.XLOOKUP(Combined[[#This Row],[Store_ID]],Store[Store_ID],Store[Store_Name])</f>
        <v>Martinez, Adkins and Johnson</v>
      </c>
      <c r="Z464" s="43" t="str">
        <f>_xlfn.XLOOKUP(Combined[[#This Row],[Store_ID]],Store[Store_ID],Store[Region])</f>
        <v>North</v>
      </c>
      <c r="AA464" s="43" t="str">
        <f>_xlfn.XLOOKUP(Combined[[#This Row],[Store_ID]],Store[Store_ID],Store[City])</f>
        <v>Danielmouth</v>
      </c>
      <c r="AB464" s="43" t="str">
        <f>_xlfn.XLOOKUP(Combined[[#This Row],[Store_ID]],Store[Store_ID],Store[Store_Type])</f>
        <v>Flagship</v>
      </c>
      <c r="AC464" s="43">
        <f>Combined[[#This Row],[Quantity]]*Combined[[#This Row],[Unit_Price]]</f>
        <v>583.67999999999995</v>
      </c>
      <c r="AD464" s="43">
        <f>Combined[[#This Row],[Gross_Sales]]*Combined[[#This Row],[Discount]]</f>
        <v>145.91999999999999</v>
      </c>
      <c r="AE464" s="43">
        <f>Combined[[#This Row],[Quantity]]*Combined[[#This Row],[cost]]</f>
        <v>742.76</v>
      </c>
      <c r="AF464" s="43">
        <f>Combined[[#This Row],[Total_Amount]]-Combined[[#This Row],[Total_Cost]]</f>
        <v>-305</v>
      </c>
      <c r="AG464" s="43" t="str">
        <f>IF(Combined[[#This Row],[Age]]&lt;=25,"18-25",IF(Combined[[#This Row],[Age]]&lt;=35,"26-35",IF(Combined[[#This Row],[Age]]&lt;=45,"36-45",IF(Combined[[#This Row],[Age]]&lt;=55,"46-55","56-64"))))</f>
        <v>36-45</v>
      </c>
      <c r="AH464" s="43">
        <f>IF(Combined[[#This Row],[Total_Amount]]=0,0,Combined[[#This Row],[Profit]]/Combined[[#This Row],[Total_Amount]])</f>
        <v>-0.69672880116959068</v>
      </c>
    </row>
    <row r="465" spans="1:34">
      <c r="A465" s="43" t="s">
        <v>2289</v>
      </c>
      <c r="B465" s="46">
        <v>45252</v>
      </c>
      <c r="C465" s="43">
        <f t="shared" si="7"/>
        <v>2023</v>
      </c>
      <c r="D465" s="43" t="str">
        <f>TEXT(Combined[[#This Row],[Order_Date]],"MMM")</f>
        <v>Nov</v>
      </c>
      <c r="E465" s="43" t="s">
        <v>544</v>
      </c>
      <c r="F465" s="43" t="s">
        <v>1742</v>
      </c>
      <c r="G465" s="43" t="s">
        <v>1773</v>
      </c>
      <c r="H465" s="43">
        <v>2</v>
      </c>
      <c r="I465" s="43">
        <v>261.48</v>
      </c>
      <c r="J465" s="45">
        <v>0.17</v>
      </c>
      <c r="K465" s="43" t="s">
        <v>1824</v>
      </c>
      <c r="L465" s="43">
        <v>434.05680000000001</v>
      </c>
      <c r="M465" s="43" t="str">
        <f>VLOOKUP(Combined[[#This Row],[Customer_ID]],Customer[],2,FALSE)</f>
        <v>Joseph Jones</v>
      </c>
      <c r="N465" s="43">
        <f>VLOOKUP(Combined[[#This Row],[Customer_ID]],Customer[],3,FALSE)</f>
        <v>21</v>
      </c>
      <c r="O465" s="43" t="str">
        <f>VLOOKUP(Combined[[#This Row],[Customer_ID]],Customer[],4,FALSE)</f>
        <v>Male</v>
      </c>
      <c r="P465" s="43" t="str">
        <f>VLOOKUP(Combined[[#This Row],[Customer_ID]],Customer[],5,FALSE)</f>
        <v>North Matthew</v>
      </c>
      <c r="Q465" s="43" t="str">
        <f>VLOOKUP(Combined[[#This Row],[Customer_ID]],Customer[],6,FALSE)</f>
        <v>Illinois</v>
      </c>
      <c r="R465" s="43" t="str">
        <f>VLOOKUP(Combined[[#This Row],[Customer_ID]],Customer[],8,FALSE)</f>
        <v>Bronze</v>
      </c>
      <c r="S465" s="43" t="str">
        <f>VLOOKUP(Combined[[#This Row],[Product_ID]],Product[],2,FALSE)</f>
        <v>Cricket Bat</v>
      </c>
      <c r="T465" s="43" t="str">
        <f>VLOOKUP(Combined[[#This Row],[Product_ID]],Product[],3,FALSE)</f>
        <v>Sports</v>
      </c>
      <c r="U465" s="43" t="str">
        <f>VLOOKUP(Combined[[#This Row],[Product_ID]],Product[],4,FALSE)</f>
        <v>Team Sports</v>
      </c>
      <c r="V465" s="43" t="str">
        <f>VLOOKUP(Combined[[#This Row],[Product_ID]],Product[],5,FALSE)</f>
        <v>Khan LLC</v>
      </c>
      <c r="W465" s="43">
        <f>VLOOKUP(Combined[[#This Row],[Product_ID]],Product[],6,FALSE)</f>
        <v>245.98</v>
      </c>
      <c r="X465" s="43">
        <f>VLOOKUP(Combined[[#This Row],[Product_ID]],Product[],7,FALSE)</f>
        <v>471</v>
      </c>
      <c r="Y465" s="43" t="str">
        <f>_xlfn.XLOOKUP(Combined[[#This Row],[Store_ID]],Store[Store_ID],Store[Store_Name])</f>
        <v>Gray Ltd</v>
      </c>
      <c r="Z465" s="43" t="str">
        <f>_xlfn.XLOOKUP(Combined[[#This Row],[Store_ID]],Store[Store_ID],Store[Region])</f>
        <v>North</v>
      </c>
      <c r="AA465" s="43" t="str">
        <f>_xlfn.XLOOKUP(Combined[[#This Row],[Store_ID]],Store[Store_ID],Store[City])</f>
        <v>New Michaelchester</v>
      </c>
      <c r="AB465" s="43" t="str">
        <f>_xlfn.XLOOKUP(Combined[[#This Row],[Store_ID]],Store[Store_ID],Store[Store_Type])</f>
        <v>Outlet</v>
      </c>
      <c r="AC465" s="43">
        <f>Combined[[#This Row],[Quantity]]*Combined[[#This Row],[Unit_Price]]</f>
        <v>522.96</v>
      </c>
      <c r="AD465" s="43">
        <f>Combined[[#This Row],[Gross_Sales]]*Combined[[#This Row],[Discount]]</f>
        <v>88.903200000000012</v>
      </c>
      <c r="AE465" s="43">
        <f>Combined[[#This Row],[Quantity]]*Combined[[#This Row],[cost]]</f>
        <v>491.96</v>
      </c>
      <c r="AF465" s="43">
        <f>Combined[[#This Row],[Total_Amount]]-Combined[[#This Row],[Total_Cost]]</f>
        <v>-57.90319999999997</v>
      </c>
      <c r="AG465" s="43" t="str">
        <f>IF(Combined[[#This Row],[Age]]&lt;=25,"18-25",IF(Combined[[#This Row],[Age]]&lt;=35,"26-35",IF(Combined[[#This Row],[Age]]&lt;=45,"36-45",IF(Combined[[#This Row],[Age]]&lt;=55,"46-55","56-64"))))</f>
        <v>18-25</v>
      </c>
      <c r="AH465" s="43">
        <f>IF(Combined[[#This Row],[Total_Amount]]=0,0,Combined[[#This Row],[Profit]]/Combined[[#This Row],[Total_Amount]])</f>
        <v>-0.13340005271199523</v>
      </c>
    </row>
    <row r="466" spans="1:34">
      <c r="A466" s="43" t="s">
        <v>2290</v>
      </c>
      <c r="B466" s="46">
        <v>45938</v>
      </c>
      <c r="C466" s="43">
        <f t="shared" si="7"/>
        <v>2025</v>
      </c>
      <c r="D466" s="43" t="str">
        <f>TEXT(Combined[[#This Row],[Order_Date]],"MMM")</f>
        <v>Oct</v>
      </c>
      <c r="E466" s="43" t="s">
        <v>948</v>
      </c>
      <c r="F466" s="43" t="s">
        <v>1620</v>
      </c>
      <c r="G466" s="43" t="s">
        <v>1799</v>
      </c>
      <c r="H466" s="43">
        <v>1</v>
      </c>
      <c r="I466" s="43">
        <v>850.83</v>
      </c>
      <c r="J466" s="45">
        <v>0.28000000000000003</v>
      </c>
      <c r="K466" s="43" t="s">
        <v>1826</v>
      </c>
      <c r="L466" s="43">
        <v>612.59760000000006</v>
      </c>
      <c r="M466" s="43" t="str">
        <f>VLOOKUP(Combined[[#This Row],[Customer_ID]],Customer[],2,FALSE)</f>
        <v>Matthew Avery</v>
      </c>
      <c r="N466" s="43">
        <f>VLOOKUP(Combined[[#This Row],[Customer_ID]],Customer[],3,FALSE)</f>
        <v>29</v>
      </c>
      <c r="O466" s="43" t="str">
        <f>VLOOKUP(Combined[[#This Row],[Customer_ID]],Customer[],4,FALSE)</f>
        <v>Male</v>
      </c>
      <c r="P466" s="43" t="str">
        <f>VLOOKUP(Combined[[#This Row],[Customer_ID]],Customer[],5,FALSE)</f>
        <v>Lake Melissashire</v>
      </c>
      <c r="Q466" s="43" t="str">
        <f>VLOOKUP(Combined[[#This Row],[Customer_ID]],Customer[],6,FALSE)</f>
        <v>Oregon</v>
      </c>
      <c r="R466" s="43" t="str">
        <f>VLOOKUP(Combined[[#This Row],[Customer_ID]],Customer[],8,FALSE)</f>
        <v>Silver</v>
      </c>
      <c r="S466" s="43" t="str">
        <f>VLOOKUP(Combined[[#This Row],[Product_ID]],Product[],2,FALSE)</f>
        <v>Women's Summer Dress</v>
      </c>
      <c r="T466" s="43" t="str">
        <f>VLOOKUP(Combined[[#This Row],[Product_ID]],Product[],3,FALSE)</f>
        <v>Clothing</v>
      </c>
      <c r="U466" s="43" t="str">
        <f>VLOOKUP(Combined[[#This Row],[Product_ID]],Product[],4,FALSE)</f>
        <v>Tops</v>
      </c>
      <c r="V466" s="43" t="str">
        <f>VLOOKUP(Combined[[#This Row],[Product_ID]],Product[],5,FALSE)</f>
        <v>Smith-Mills</v>
      </c>
      <c r="W466" s="43">
        <f>VLOOKUP(Combined[[#This Row],[Product_ID]],Product[],6,FALSE)</f>
        <v>223.43</v>
      </c>
      <c r="X466" s="43">
        <f>VLOOKUP(Combined[[#This Row],[Product_ID]],Product[],7,FALSE)</f>
        <v>154</v>
      </c>
      <c r="Y466" s="43" t="str">
        <f>_xlfn.XLOOKUP(Combined[[#This Row],[Store_ID]],Store[Store_ID],Store[Store_Name])</f>
        <v>Mcdonald Inc</v>
      </c>
      <c r="Z466" s="43" t="str">
        <f>_xlfn.XLOOKUP(Combined[[#This Row],[Store_ID]],Store[Store_ID],Store[Region])</f>
        <v>South</v>
      </c>
      <c r="AA466" s="43" t="str">
        <f>_xlfn.XLOOKUP(Combined[[#This Row],[Store_ID]],Store[Store_ID],Store[City])</f>
        <v>Christopherland</v>
      </c>
      <c r="AB466" s="43" t="str">
        <f>_xlfn.XLOOKUP(Combined[[#This Row],[Store_ID]],Store[Store_ID],Store[Store_Type])</f>
        <v>Outlet</v>
      </c>
      <c r="AC466" s="43">
        <f>Combined[[#This Row],[Quantity]]*Combined[[#This Row],[Unit_Price]]</f>
        <v>850.83</v>
      </c>
      <c r="AD466" s="43">
        <f>Combined[[#This Row],[Gross_Sales]]*Combined[[#This Row],[Discount]]</f>
        <v>238.23240000000004</v>
      </c>
      <c r="AE466" s="43">
        <f>Combined[[#This Row],[Quantity]]*Combined[[#This Row],[cost]]</f>
        <v>223.43</v>
      </c>
      <c r="AF466" s="43">
        <f>Combined[[#This Row],[Total_Amount]]-Combined[[#This Row],[Total_Cost]]</f>
        <v>389.16760000000005</v>
      </c>
      <c r="AG466" s="43" t="str">
        <f>IF(Combined[[#This Row],[Age]]&lt;=25,"18-25",IF(Combined[[#This Row],[Age]]&lt;=35,"26-35",IF(Combined[[#This Row],[Age]]&lt;=45,"36-45",IF(Combined[[#This Row],[Age]]&lt;=55,"46-55","56-64"))))</f>
        <v>26-35</v>
      </c>
      <c r="AH466" s="43">
        <f>IF(Combined[[#This Row],[Total_Amount]]=0,0,Combined[[#This Row],[Profit]]/Combined[[#This Row],[Total_Amount]])</f>
        <v>0.63527444443138537</v>
      </c>
    </row>
    <row r="467" spans="1:34">
      <c r="A467" s="43" t="s">
        <v>2291</v>
      </c>
      <c r="B467" s="46">
        <v>45711</v>
      </c>
      <c r="C467" s="43">
        <f t="shared" si="7"/>
        <v>2025</v>
      </c>
      <c r="D467" s="43" t="str">
        <f>TEXT(Combined[[#This Row],[Order_Date]],"MMM")</f>
        <v>Feb</v>
      </c>
      <c r="E467" s="43" t="s">
        <v>1260</v>
      </c>
      <c r="F467" s="43" t="s">
        <v>1640</v>
      </c>
      <c r="G467" s="43" t="s">
        <v>1786</v>
      </c>
      <c r="H467" s="43">
        <v>1</v>
      </c>
      <c r="I467" s="43">
        <v>83.83</v>
      </c>
      <c r="J467" s="45">
        <v>0.05</v>
      </c>
      <c r="K467" s="43" t="s">
        <v>1824</v>
      </c>
      <c r="L467" s="43">
        <v>79.638499999999993</v>
      </c>
      <c r="M467" s="43" t="str">
        <f>VLOOKUP(Combined[[#This Row],[Customer_ID]],Customer[],2,FALSE)</f>
        <v>Eric Wolfe</v>
      </c>
      <c r="N467" s="43">
        <f>VLOOKUP(Combined[[#This Row],[Customer_ID]],Customer[],3,FALSE)</f>
        <v>18</v>
      </c>
      <c r="O467" s="43" t="str">
        <f>VLOOKUP(Combined[[#This Row],[Customer_ID]],Customer[],4,FALSE)</f>
        <v>Female</v>
      </c>
      <c r="P467" s="43" t="str">
        <f>VLOOKUP(Combined[[#This Row],[Customer_ID]],Customer[],5,FALSE)</f>
        <v>Garciaview</v>
      </c>
      <c r="Q467" s="43" t="str">
        <f>VLOOKUP(Combined[[#This Row],[Customer_ID]],Customer[],6,FALSE)</f>
        <v>Louisiana</v>
      </c>
      <c r="R467" s="43" t="str">
        <f>VLOOKUP(Combined[[#This Row],[Customer_ID]],Customer[],8,FALSE)</f>
        <v>Gold</v>
      </c>
      <c r="S467" s="43" t="str">
        <f>VLOOKUP(Combined[[#This Row],[Product_ID]],Product[],2,FALSE)</f>
        <v>Men's Winter Jacket</v>
      </c>
      <c r="T467" s="43" t="str">
        <f>VLOOKUP(Combined[[#This Row],[Product_ID]],Product[],3,FALSE)</f>
        <v>Clothing</v>
      </c>
      <c r="U467" s="43" t="str">
        <f>VLOOKUP(Combined[[#This Row],[Product_ID]],Product[],4,FALSE)</f>
        <v>Outerwear</v>
      </c>
      <c r="V467" s="43" t="str">
        <f>VLOOKUP(Combined[[#This Row],[Product_ID]],Product[],5,FALSE)</f>
        <v>Kelly, Smith and Perez</v>
      </c>
      <c r="W467" s="43">
        <f>VLOOKUP(Combined[[#This Row],[Product_ID]],Product[],6,FALSE)</f>
        <v>167.34</v>
      </c>
      <c r="X467" s="43">
        <f>VLOOKUP(Combined[[#This Row],[Product_ID]],Product[],7,FALSE)</f>
        <v>296</v>
      </c>
      <c r="Y467" s="43" t="str">
        <f>_xlfn.XLOOKUP(Combined[[#This Row],[Store_ID]],Store[Store_ID],Store[Store_Name])</f>
        <v>Moore, Padilla and Butler</v>
      </c>
      <c r="Z467" s="43" t="str">
        <f>_xlfn.XLOOKUP(Combined[[#This Row],[Store_ID]],Store[Store_ID],Store[Region])</f>
        <v>South</v>
      </c>
      <c r="AA467" s="43" t="str">
        <f>_xlfn.XLOOKUP(Combined[[#This Row],[Store_ID]],Store[Store_ID],Store[City])</f>
        <v>East Johnstad</v>
      </c>
      <c r="AB467" s="43" t="str">
        <f>_xlfn.XLOOKUP(Combined[[#This Row],[Store_ID]],Store[Store_ID],Store[Store_Type])</f>
        <v>Flagship</v>
      </c>
      <c r="AC467" s="43">
        <f>Combined[[#This Row],[Quantity]]*Combined[[#This Row],[Unit_Price]]</f>
        <v>83.83</v>
      </c>
      <c r="AD467" s="43">
        <f>Combined[[#This Row],[Gross_Sales]]*Combined[[#This Row],[Discount]]</f>
        <v>4.1915000000000004</v>
      </c>
      <c r="AE467" s="43">
        <f>Combined[[#This Row],[Quantity]]*Combined[[#This Row],[cost]]</f>
        <v>167.34</v>
      </c>
      <c r="AF467" s="43">
        <f>Combined[[#This Row],[Total_Amount]]-Combined[[#This Row],[Total_Cost]]</f>
        <v>-87.70150000000001</v>
      </c>
      <c r="AG467" s="43" t="str">
        <f>IF(Combined[[#This Row],[Age]]&lt;=25,"18-25",IF(Combined[[#This Row],[Age]]&lt;=35,"26-35",IF(Combined[[#This Row],[Age]]&lt;=45,"36-45",IF(Combined[[#This Row],[Age]]&lt;=55,"46-55","56-64"))))</f>
        <v>18-25</v>
      </c>
      <c r="AH467" s="43">
        <f>IF(Combined[[#This Row],[Total_Amount]]=0,0,Combined[[#This Row],[Profit]]/Combined[[#This Row],[Total_Amount]])</f>
        <v>-1.1012450008475803</v>
      </c>
    </row>
    <row r="468" spans="1:34">
      <c r="A468" s="43" t="s">
        <v>2292</v>
      </c>
      <c r="B468" s="46">
        <v>45713</v>
      </c>
      <c r="C468" s="43">
        <f t="shared" si="7"/>
        <v>2025</v>
      </c>
      <c r="D468" s="43" t="str">
        <f>TEXT(Combined[[#This Row],[Order_Date]],"MMM")</f>
        <v>Feb</v>
      </c>
      <c r="E468" s="43" t="s">
        <v>36</v>
      </c>
      <c r="F468" s="43" t="s">
        <v>1724</v>
      </c>
      <c r="G468" s="43" t="s">
        <v>1804</v>
      </c>
      <c r="H468" s="43">
        <v>3</v>
      </c>
      <c r="I468" s="43">
        <v>649.95000000000005</v>
      </c>
      <c r="J468" s="45">
        <v>0.28000000000000003</v>
      </c>
      <c r="K468" s="43" t="s">
        <v>1829</v>
      </c>
      <c r="L468" s="43">
        <v>1403.8920000000001</v>
      </c>
      <c r="M468" s="43" t="str">
        <f>VLOOKUP(Combined[[#This Row],[Customer_ID]],Customer[],2,FALSE)</f>
        <v>Amber Jackson</v>
      </c>
      <c r="N468" s="43">
        <f>VLOOKUP(Combined[[#This Row],[Customer_ID]],Customer[],3,FALSE)</f>
        <v>29</v>
      </c>
      <c r="O468" s="43" t="str">
        <f>VLOOKUP(Combined[[#This Row],[Customer_ID]],Customer[],4,FALSE)</f>
        <v>Female</v>
      </c>
      <c r="P468" s="43" t="str">
        <f>VLOOKUP(Combined[[#This Row],[Customer_ID]],Customer[],5,FALSE)</f>
        <v>Deborahborough</v>
      </c>
      <c r="Q468" s="43" t="str">
        <f>VLOOKUP(Combined[[#This Row],[Customer_ID]],Customer[],6,FALSE)</f>
        <v>South Dakota</v>
      </c>
      <c r="R468" s="43" t="str">
        <f>VLOOKUP(Combined[[#This Row],[Customer_ID]],Customer[],8,FALSE)</f>
        <v>Platinum</v>
      </c>
      <c r="S468" s="43" t="str">
        <f>VLOOKUP(Combined[[#This Row],[Product_ID]],Product[],2,FALSE)</f>
        <v>Sports Wrist Sweatbands</v>
      </c>
      <c r="T468" s="43" t="str">
        <f>VLOOKUP(Combined[[#This Row],[Product_ID]],Product[],3,FALSE)</f>
        <v>Sports</v>
      </c>
      <c r="U468" s="43" t="str">
        <f>VLOOKUP(Combined[[#This Row],[Product_ID]],Product[],4,FALSE)</f>
        <v>Accessories</v>
      </c>
      <c r="V468" s="43" t="str">
        <f>VLOOKUP(Combined[[#This Row],[Product_ID]],Product[],5,FALSE)</f>
        <v>Olsen-Daniels</v>
      </c>
      <c r="W468" s="43">
        <f>VLOOKUP(Combined[[#This Row],[Product_ID]],Product[],6,FALSE)</f>
        <v>131.24</v>
      </c>
      <c r="X468" s="43">
        <f>VLOOKUP(Combined[[#This Row],[Product_ID]],Product[],7,FALSE)</f>
        <v>232</v>
      </c>
      <c r="Y468" s="43" t="str">
        <f>_xlfn.XLOOKUP(Combined[[#This Row],[Store_ID]],Store[Store_ID],Store[Store_Name])</f>
        <v>Frederick-Wright</v>
      </c>
      <c r="Z468" s="43" t="str">
        <f>_xlfn.XLOOKUP(Combined[[#This Row],[Store_ID]],Store[Store_ID],Store[Region])</f>
        <v>West</v>
      </c>
      <c r="AA468" s="43" t="str">
        <f>_xlfn.XLOOKUP(Combined[[#This Row],[Store_ID]],Store[Store_ID],Store[City])</f>
        <v>New Jimmymouth</v>
      </c>
      <c r="AB468" s="43" t="str">
        <f>_xlfn.XLOOKUP(Combined[[#This Row],[Store_ID]],Store[Store_ID],Store[Store_Type])</f>
        <v>Flagship</v>
      </c>
      <c r="AC468" s="43">
        <f>Combined[[#This Row],[Quantity]]*Combined[[#This Row],[Unit_Price]]</f>
        <v>1949.8500000000001</v>
      </c>
      <c r="AD468" s="43">
        <f>Combined[[#This Row],[Gross_Sales]]*Combined[[#This Row],[Discount]]</f>
        <v>545.95800000000008</v>
      </c>
      <c r="AE468" s="43">
        <f>Combined[[#This Row],[Quantity]]*Combined[[#This Row],[cost]]</f>
        <v>393.72</v>
      </c>
      <c r="AF468" s="43">
        <f>Combined[[#This Row],[Total_Amount]]-Combined[[#This Row],[Total_Cost]]</f>
        <v>1010.172</v>
      </c>
      <c r="AG468" s="43" t="str">
        <f>IF(Combined[[#This Row],[Age]]&lt;=25,"18-25",IF(Combined[[#This Row],[Age]]&lt;=35,"26-35",IF(Combined[[#This Row],[Age]]&lt;=45,"36-45",IF(Combined[[#This Row],[Age]]&lt;=55,"46-55","56-64"))))</f>
        <v>26-35</v>
      </c>
      <c r="AH468" s="43">
        <f>IF(Combined[[#This Row],[Total_Amount]]=0,0,Combined[[#This Row],[Profit]]/Combined[[#This Row],[Total_Amount]])</f>
        <v>0.71955107657854023</v>
      </c>
    </row>
    <row r="469" spans="1:34">
      <c r="A469" s="43" t="s">
        <v>2293</v>
      </c>
      <c r="B469" s="46">
        <v>45565</v>
      </c>
      <c r="C469" s="43">
        <f t="shared" si="7"/>
        <v>2024</v>
      </c>
      <c r="D469" s="43" t="str">
        <f>TEXT(Combined[[#This Row],[Order_Date]],"MMM")</f>
        <v>Sep</v>
      </c>
      <c r="E469" s="43" t="s">
        <v>1145</v>
      </c>
      <c r="F469" s="43" t="s">
        <v>1694</v>
      </c>
      <c r="G469" s="43" t="s">
        <v>1776</v>
      </c>
      <c r="H469" s="43">
        <v>4</v>
      </c>
      <c r="I469" s="43">
        <v>934.96</v>
      </c>
      <c r="J469" s="45">
        <v>0.18</v>
      </c>
      <c r="K469" s="43" t="s">
        <v>1826</v>
      </c>
      <c r="L469" s="43">
        <v>3066.6687999999999</v>
      </c>
      <c r="M469" s="43" t="str">
        <f>VLOOKUP(Combined[[#This Row],[Customer_ID]],Customer[],2,FALSE)</f>
        <v>Mallory Allen</v>
      </c>
      <c r="N469" s="43">
        <f>VLOOKUP(Combined[[#This Row],[Customer_ID]],Customer[],3,FALSE)</f>
        <v>40</v>
      </c>
      <c r="O469" s="43" t="str">
        <f>VLOOKUP(Combined[[#This Row],[Customer_ID]],Customer[],4,FALSE)</f>
        <v>Female</v>
      </c>
      <c r="P469" s="43" t="str">
        <f>VLOOKUP(Combined[[#This Row],[Customer_ID]],Customer[],5,FALSE)</f>
        <v>North Theresa</v>
      </c>
      <c r="Q469" s="43" t="str">
        <f>VLOOKUP(Combined[[#This Row],[Customer_ID]],Customer[],6,FALSE)</f>
        <v>Alabama</v>
      </c>
      <c r="R469" s="43" t="str">
        <f>VLOOKUP(Combined[[#This Row],[Customer_ID]],Customer[],8,FALSE)</f>
        <v>Platinum</v>
      </c>
      <c r="S469" s="43" t="str">
        <f>VLOOKUP(Combined[[#This Row],[Product_ID]],Product[],2,FALSE)</f>
        <v>Shin Guards – Adult</v>
      </c>
      <c r="T469" s="43" t="str">
        <f>VLOOKUP(Combined[[#This Row],[Product_ID]],Product[],3,FALSE)</f>
        <v>Sports</v>
      </c>
      <c r="U469" s="43" t="str">
        <f>VLOOKUP(Combined[[#This Row],[Product_ID]],Product[],4,FALSE)</f>
        <v>Team Sports</v>
      </c>
      <c r="V469" s="43" t="str">
        <f>VLOOKUP(Combined[[#This Row],[Product_ID]],Product[],5,FALSE)</f>
        <v>French Ltd</v>
      </c>
      <c r="W469" s="43">
        <f>VLOOKUP(Combined[[#This Row],[Product_ID]],Product[],6,FALSE)</f>
        <v>107.06</v>
      </c>
      <c r="X469" s="43">
        <f>VLOOKUP(Combined[[#This Row],[Product_ID]],Product[],7,FALSE)</f>
        <v>359</v>
      </c>
      <c r="Y469" s="43" t="str">
        <f>_xlfn.XLOOKUP(Combined[[#This Row],[Store_ID]],Store[Store_ID],Store[Store_Name])</f>
        <v>Benson-Elliott</v>
      </c>
      <c r="Z469" s="43" t="str">
        <f>_xlfn.XLOOKUP(Combined[[#This Row],[Store_ID]],Store[Store_ID],Store[Region])</f>
        <v>East</v>
      </c>
      <c r="AA469" s="43" t="str">
        <f>_xlfn.XLOOKUP(Combined[[#This Row],[Store_ID]],Store[Store_ID],Store[City])</f>
        <v>Port Josephberg</v>
      </c>
      <c r="AB469" s="43" t="str">
        <f>_xlfn.XLOOKUP(Combined[[#This Row],[Store_ID]],Store[Store_ID],Store[Store_Type])</f>
        <v>Online</v>
      </c>
      <c r="AC469" s="43">
        <f>Combined[[#This Row],[Quantity]]*Combined[[#This Row],[Unit_Price]]</f>
        <v>3739.84</v>
      </c>
      <c r="AD469" s="43">
        <f>Combined[[#This Row],[Gross_Sales]]*Combined[[#This Row],[Discount]]</f>
        <v>673.1712</v>
      </c>
      <c r="AE469" s="43">
        <f>Combined[[#This Row],[Quantity]]*Combined[[#This Row],[cost]]</f>
        <v>428.24</v>
      </c>
      <c r="AF469" s="43">
        <f>Combined[[#This Row],[Total_Amount]]-Combined[[#This Row],[Total_Cost]]</f>
        <v>2638.4287999999997</v>
      </c>
      <c r="AG469" s="43" t="str">
        <f>IF(Combined[[#This Row],[Age]]&lt;=25,"18-25",IF(Combined[[#This Row],[Age]]&lt;=35,"26-35",IF(Combined[[#This Row],[Age]]&lt;=45,"36-45",IF(Combined[[#This Row],[Age]]&lt;=55,"46-55","56-64"))))</f>
        <v>36-45</v>
      </c>
      <c r="AH469" s="43">
        <f>IF(Combined[[#This Row],[Total_Amount]]=0,0,Combined[[#This Row],[Profit]]/Combined[[#This Row],[Total_Amount]])</f>
        <v>0.86035661888235204</v>
      </c>
    </row>
    <row r="470" spans="1:34">
      <c r="A470" s="43" t="s">
        <v>2294</v>
      </c>
      <c r="B470" s="46">
        <v>45279</v>
      </c>
      <c r="C470" s="43">
        <f t="shared" si="7"/>
        <v>2023</v>
      </c>
      <c r="D470" s="43" t="str">
        <f>TEXT(Combined[[#This Row],[Order_Date]],"MMM")</f>
        <v>Dec</v>
      </c>
      <c r="E470" s="43" t="s">
        <v>672</v>
      </c>
      <c r="F470" s="43" t="s">
        <v>1582</v>
      </c>
      <c r="G470" s="43" t="s">
        <v>1799</v>
      </c>
      <c r="H470" s="43">
        <v>1</v>
      </c>
      <c r="I470" s="43">
        <v>880.89</v>
      </c>
      <c r="J470" s="45">
        <v>0.13</v>
      </c>
      <c r="K470" s="43" t="s">
        <v>1829</v>
      </c>
      <c r="L470" s="43">
        <v>766.37429999999995</v>
      </c>
      <c r="M470" s="43" t="str">
        <f>VLOOKUP(Combined[[#This Row],[Customer_ID]],Customer[],2,FALSE)</f>
        <v>Ronald Jones</v>
      </c>
      <c r="N470" s="43">
        <f>VLOOKUP(Combined[[#This Row],[Customer_ID]],Customer[],3,FALSE)</f>
        <v>26</v>
      </c>
      <c r="O470" s="43" t="str">
        <f>VLOOKUP(Combined[[#This Row],[Customer_ID]],Customer[],4,FALSE)</f>
        <v>Female</v>
      </c>
      <c r="P470" s="43" t="str">
        <f>VLOOKUP(Combined[[#This Row],[Customer_ID]],Customer[],5,FALSE)</f>
        <v>Brownshire</v>
      </c>
      <c r="Q470" s="43" t="str">
        <f>VLOOKUP(Combined[[#This Row],[Customer_ID]],Customer[],6,FALSE)</f>
        <v>Tennessee</v>
      </c>
      <c r="R470" s="43" t="str">
        <f>VLOOKUP(Combined[[#This Row],[Customer_ID]],Customer[],8,FALSE)</f>
        <v>Silver</v>
      </c>
      <c r="S470" s="43" t="str">
        <f>VLOOKUP(Combined[[#This Row],[Product_ID]],Product[],2,FALSE)</f>
        <v>Soccer Training Cone Set</v>
      </c>
      <c r="T470" s="43" t="str">
        <f>VLOOKUP(Combined[[#This Row],[Product_ID]],Product[],3,FALSE)</f>
        <v>Sports</v>
      </c>
      <c r="U470" s="43" t="str">
        <f>VLOOKUP(Combined[[#This Row],[Product_ID]],Product[],4,FALSE)</f>
        <v>Accessories</v>
      </c>
      <c r="V470" s="43" t="str">
        <f>VLOOKUP(Combined[[#This Row],[Product_ID]],Product[],5,FALSE)</f>
        <v>Ford, Murphy and Wilson</v>
      </c>
      <c r="W470" s="43">
        <f>VLOOKUP(Combined[[#This Row],[Product_ID]],Product[],6,FALSE)</f>
        <v>144.53</v>
      </c>
      <c r="X470" s="43">
        <f>VLOOKUP(Combined[[#This Row],[Product_ID]],Product[],7,FALSE)</f>
        <v>367</v>
      </c>
      <c r="Y470" s="43" t="str">
        <f>_xlfn.XLOOKUP(Combined[[#This Row],[Store_ID]],Store[Store_ID],Store[Store_Name])</f>
        <v>Mcdonald Inc</v>
      </c>
      <c r="Z470" s="43" t="str">
        <f>_xlfn.XLOOKUP(Combined[[#This Row],[Store_ID]],Store[Store_ID],Store[Region])</f>
        <v>South</v>
      </c>
      <c r="AA470" s="43" t="str">
        <f>_xlfn.XLOOKUP(Combined[[#This Row],[Store_ID]],Store[Store_ID],Store[City])</f>
        <v>Christopherland</v>
      </c>
      <c r="AB470" s="43" t="str">
        <f>_xlfn.XLOOKUP(Combined[[#This Row],[Store_ID]],Store[Store_ID],Store[Store_Type])</f>
        <v>Outlet</v>
      </c>
      <c r="AC470" s="43">
        <f>Combined[[#This Row],[Quantity]]*Combined[[#This Row],[Unit_Price]]</f>
        <v>880.89</v>
      </c>
      <c r="AD470" s="43">
        <f>Combined[[#This Row],[Gross_Sales]]*Combined[[#This Row],[Discount]]</f>
        <v>114.5157</v>
      </c>
      <c r="AE470" s="43">
        <f>Combined[[#This Row],[Quantity]]*Combined[[#This Row],[cost]]</f>
        <v>144.53</v>
      </c>
      <c r="AF470" s="43">
        <f>Combined[[#This Row],[Total_Amount]]-Combined[[#This Row],[Total_Cost]]</f>
        <v>621.84429999999998</v>
      </c>
      <c r="AG470" s="43" t="str">
        <f>IF(Combined[[#This Row],[Age]]&lt;=25,"18-25",IF(Combined[[#This Row],[Age]]&lt;=35,"26-35",IF(Combined[[#This Row],[Age]]&lt;=45,"36-45",IF(Combined[[#This Row],[Age]]&lt;=55,"46-55","56-64"))))</f>
        <v>26-35</v>
      </c>
      <c r="AH470" s="43">
        <f>IF(Combined[[#This Row],[Total_Amount]]=0,0,Combined[[#This Row],[Profit]]/Combined[[#This Row],[Total_Amount]])</f>
        <v>0.81141069057247872</v>
      </c>
    </row>
    <row r="471" spans="1:34">
      <c r="A471" s="43" t="s">
        <v>2295</v>
      </c>
      <c r="B471" s="46">
        <v>45614</v>
      </c>
      <c r="C471" s="43">
        <f t="shared" si="7"/>
        <v>2024</v>
      </c>
      <c r="D471" s="43" t="str">
        <f>TEXT(Combined[[#This Row],[Order_Date]],"MMM")</f>
        <v>Nov</v>
      </c>
      <c r="E471" s="43" t="s">
        <v>1469</v>
      </c>
      <c r="F471" s="43" t="s">
        <v>1744</v>
      </c>
      <c r="G471" s="43" t="s">
        <v>1782</v>
      </c>
      <c r="H471" s="43">
        <v>4</v>
      </c>
      <c r="I471" s="43">
        <v>610.6</v>
      </c>
      <c r="J471" s="45">
        <v>0.1</v>
      </c>
      <c r="K471" s="43" t="s">
        <v>1826</v>
      </c>
      <c r="L471" s="43">
        <v>2198.16</v>
      </c>
      <c r="M471" s="43" t="str">
        <f>VLOOKUP(Combined[[#This Row],[Customer_ID]],Customer[],2,FALSE)</f>
        <v>Andrea Harris</v>
      </c>
      <c r="N471" s="43">
        <f>VLOOKUP(Combined[[#This Row],[Customer_ID]],Customer[],3,FALSE)</f>
        <v>41</v>
      </c>
      <c r="O471" s="43" t="str">
        <f>VLOOKUP(Combined[[#This Row],[Customer_ID]],Customer[],4,FALSE)</f>
        <v>Female</v>
      </c>
      <c r="P471" s="43" t="str">
        <f>VLOOKUP(Combined[[#This Row],[Customer_ID]],Customer[],5,FALSE)</f>
        <v>West Kelseyberg</v>
      </c>
      <c r="Q471" s="43" t="str">
        <f>VLOOKUP(Combined[[#This Row],[Customer_ID]],Customer[],6,FALSE)</f>
        <v>Kansas</v>
      </c>
      <c r="R471" s="43" t="str">
        <f>VLOOKUP(Combined[[#This Row],[Customer_ID]],Customer[],8,FALSE)</f>
        <v>Platinum</v>
      </c>
      <c r="S471" s="43" t="str">
        <f>VLOOKUP(Combined[[#This Row],[Product_ID]],Product[],2,FALSE)</f>
        <v>Portable Bluetooth Speaker</v>
      </c>
      <c r="T471" s="43" t="str">
        <f>VLOOKUP(Combined[[#This Row],[Product_ID]],Product[],3,FALSE)</f>
        <v>Electronics</v>
      </c>
      <c r="U471" s="43" t="str">
        <f>VLOOKUP(Combined[[#This Row],[Product_ID]],Product[],4,FALSE)</f>
        <v>Audio</v>
      </c>
      <c r="V471" s="43" t="str">
        <f>VLOOKUP(Combined[[#This Row],[Product_ID]],Product[],5,FALSE)</f>
        <v>Flores-King</v>
      </c>
      <c r="W471" s="43">
        <f>VLOOKUP(Combined[[#This Row],[Product_ID]],Product[],6,FALSE)</f>
        <v>431.67</v>
      </c>
      <c r="X471" s="43">
        <f>VLOOKUP(Combined[[#This Row],[Product_ID]],Product[],7,FALSE)</f>
        <v>73</v>
      </c>
      <c r="Y471" s="43" t="str">
        <f>_xlfn.XLOOKUP(Combined[[#This Row],[Store_ID]],Store[Store_ID],Store[Store_Name])</f>
        <v>Bean, Jones and Park</v>
      </c>
      <c r="Z471" s="43" t="str">
        <f>_xlfn.XLOOKUP(Combined[[#This Row],[Store_ID]],Store[Store_ID],Store[Region])</f>
        <v>West</v>
      </c>
      <c r="AA471" s="43" t="str">
        <f>_xlfn.XLOOKUP(Combined[[#This Row],[Store_ID]],Store[Store_ID],Store[City])</f>
        <v>Thompsonborough</v>
      </c>
      <c r="AB471" s="43" t="str">
        <f>_xlfn.XLOOKUP(Combined[[#This Row],[Store_ID]],Store[Store_ID],Store[Store_Type])</f>
        <v>Online</v>
      </c>
      <c r="AC471" s="43">
        <f>Combined[[#This Row],[Quantity]]*Combined[[#This Row],[Unit_Price]]</f>
        <v>2442.4</v>
      </c>
      <c r="AD471" s="43">
        <f>Combined[[#This Row],[Gross_Sales]]*Combined[[#This Row],[Discount]]</f>
        <v>244.24</v>
      </c>
      <c r="AE471" s="43">
        <f>Combined[[#This Row],[Quantity]]*Combined[[#This Row],[cost]]</f>
        <v>1726.68</v>
      </c>
      <c r="AF471" s="43">
        <f>Combined[[#This Row],[Total_Amount]]-Combined[[#This Row],[Total_Cost]]</f>
        <v>471.47999999999979</v>
      </c>
      <c r="AG471" s="43" t="str">
        <f>IF(Combined[[#This Row],[Age]]&lt;=25,"18-25",IF(Combined[[#This Row],[Age]]&lt;=35,"26-35",IF(Combined[[#This Row],[Age]]&lt;=45,"36-45",IF(Combined[[#This Row],[Age]]&lt;=55,"46-55","56-64"))))</f>
        <v>36-45</v>
      </c>
      <c r="AH471" s="43">
        <f>IF(Combined[[#This Row],[Total_Amount]]=0,0,Combined[[#This Row],[Profit]]/Combined[[#This Row],[Total_Amount]])</f>
        <v>0.2144884812752483</v>
      </c>
    </row>
    <row r="472" spans="1:34">
      <c r="A472" s="43" t="s">
        <v>2296</v>
      </c>
      <c r="B472" s="46">
        <v>45912</v>
      </c>
      <c r="C472" s="43">
        <f t="shared" si="7"/>
        <v>2025</v>
      </c>
      <c r="D472" s="43" t="str">
        <f>TEXT(Combined[[#This Row],[Order_Date]],"MMM")</f>
        <v>Sep</v>
      </c>
      <c r="E472" s="43" t="s">
        <v>275</v>
      </c>
      <c r="F472" s="43" t="s">
        <v>1604</v>
      </c>
      <c r="G472" s="43" t="s">
        <v>1810</v>
      </c>
      <c r="H472" s="43">
        <v>1</v>
      </c>
      <c r="I472" s="43">
        <v>514.19000000000005</v>
      </c>
      <c r="J472" s="45">
        <v>0.2</v>
      </c>
      <c r="K472" s="43" t="s">
        <v>1824</v>
      </c>
      <c r="L472" s="43">
        <v>411.35200000000009</v>
      </c>
      <c r="M472" s="43" t="str">
        <f>VLOOKUP(Combined[[#This Row],[Customer_ID]],Customer[],2,FALSE)</f>
        <v>Rhonda Morales</v>
      </c>
      <c r="N472" s="43">
        <f>VLOOKUP(Combined[[#This Row],[Customer_ID]],Customer[],3,FALSE)</f>
        <v>61</v>
      </c>
      <c r="O472" s="43" t="str">
        <f>VLOOKUP(Combined[[#This Row],[Customer_ID]],Customer[],4,FALSE)</f>
        <v>Female</v>
      </c>
      <c r="P472" s="43" t="str">
        <f>VLOOKUP(Combined[[#This Row],[Customer_ID]],Customer[],5,FALSE)</f>
        <v>Lake Barryfurt</v>
      </c>
      <c r="Q472" s="43" t="str">
        <f>VLOOKUP(Combined[[#This Row],[Customer_ID]],Customer[],6,FALSE)</f>
        <v>California</v>
      </c>
      <c r="R472" s="43" t="str">
        <f>VLOOKUP(Combined[[#This Row],[Customer_ID]],Customer[],8,FALSE)</f>
        <v>Gold</v>
      </c>
      <c r="S472" s="43" t="str">
        <f>VLOOKUP(Combined[[#This Row],[Product_ID]],Product[],2,FALSE)</f>
        <v>Sports Stopwatch Timer</v>
      </c>
      <c r="T472" s="43" t="str">
        <f>VLOOKUP(Combined[[#This Row],[Product_ID]],Product[],3,FALSE)</f>
        <v>Sports</v>
      </c>
      <c r="U472" s="43" t="str">
        <f>VLOOKUP(Combined[[#This Row],[Product_ID]],Product[],4,FALSE)</f>
        <v>Accessories</v>
      </c>
      <c r="V472" s="43" t="str">
        <f>VLOOKUP(Combined[[#This Row],[Product_ID]],Product[],5,FALSE)</f>
        <v>Burns-Hansen</v>
      </c>
      <c r="W472" s="43">
        <f>VLOOKUP(Combined[[#This Row],[Product_ID]],Product[],6,FALSE)</f>
        <v>38.76</v>
      </c>
      <c r="X472" s="43">
        <f>VLOOKUP(Combined[[#This Row],[Product_ID]],Product[],7,FALSE)</f>
        <v>137</v>
      </c>
      <c r="Y472" s="43" t="str">
        <f>_xlfn.XLOOKUP(Combined[[#This Row],[Store_ID]],Store[Store_ID],Store[Store_Name])</f>
        <v>Guerrero-Schmitt</v>
      </c>
      <c r="Z472" s="43" t="str">
        <f>_xlfn.XLOOKUP(Combined[[#This Row],[Store_ID]],Store[Store_ID],Store[Region])</f>
        <v>East</v>
      </c>
      <c r="AA472" s="43" t="str">
        <f>_xlfn.XLOOKUP(Combined[[#This Row],[Store_ID]],Store[Store_ID],Store[City])</f>
        <v>East Stevechester</v>
      </c>
      <c r="AB472" s="43" t="str">
        <f>_xlfn.XLOOKUP(Combined[[#This Row],[Store_ID]],Store[Store_ID],Store[Store_Type])</f>
        <v>Flagship</v>
      </c>
      <c r="AC472" s="43">
        <f>Combined[[#This Row],[Quantity]]*Combined[[#This Row],[Unit_Price]]</f>
        <v>514.19000000000005</v>
      </c>
      <c r="AD472" s="43">
        <f>Combined[[#This Row],[Gross_Sales]]*Combined[[#This Row],[Discount]]</f>
        <v>102.83800000000002</v>
      </c>
      <c r="AE472" s="43">
        <f>Combined[[#This Row],[Quantity]]*Combined[[#This Row],[cost]]</f>
        <v>38.76</v>
      </c>
      <c r="AF472" s="43">
        <f>Combined[[#This Row],[Total_Amount]]-Combined[[#This Row],[Total_Cost]]</f>
        <v>372.5920000000001</v>
      </c>
      <c r="AG472" s="43" t="str">
        <f>IF(Combined[[#This Row],[Age]]&lt;=25,"18-25",IF(Combined[[#This Row],[Age]]&lt;=35,"26-35",IF(Combined[[#This Row],[Age]]&lt;=45,"36-45",IF(Combined[[#This Row],[Age]]&lt;=55,"46-55","56-64"))))</f>
        <v>56-64</v>
      </c>
      <c r="AH472" s="43">
        <f>IF(Combined[[#This Row],[Total_Amount]]=0,0,Combined[[#This Row],[Profit]]/Combined[[#This Row],[Total_Amount]])</f>
        <v>0.90577413018534014</v>
      </c>
    </row>
    <row r="473" spans="1:34">
      <c r="A473" s="43" t="s">
        <v>2297</v>
      </c>
      <c r="B473" s="46">
        <v>45688</v>
      </c>
      <c r="C473" s="43">
        <f t="shared" si="7"/>
        <v>2025</v>
      </c>
      <c r="D473" s="43" t="str">
        <f>TEXT(Combined[[#This Row],[Order_Date]],"MMM")</f>
        <v>Jan</v>
      </c>
      <c r="E473" s="43" t="s">
        <v>1243</v>
      </c>
      <c r="F473" s="43" t="s">
        <v>1622</v>
      </c>
      <c r="G473" s="43" t="s">
        <v>1797</v>
      </c>
      <c r="H473" s="43">
        <v>1</v>
      </c>
      <c r="I473" s="43">
        <v>546.20000000000005</v>
      </c>
      <c r="J473" s="45">
        <v>0.22</v>
      </c>
      <c r="K473" s="43" t="s">
        <v>1826</v>
      </c>
      <c r="L473" s="43">
        <v>426.03600000000012</v>
      </c>
      <c r="M473" s="43" t="str">
        <f>VLOOKUP(Combined[[#This Row],[Customer_ID]],Customer[],2,FALSE)</f>
        <v>John Donaldson</v>
      </c>
      <c r="N473" s="43">
        <f>VLOOKUP(Combined[[#This Row],[Customer_ID]],Customer[],3,FALSE)</f>
        <v>27</v>
      </c>
      <c r="O473" s="43" t="str">
        <f>VLOOKUP(Combined[[#This Row],[Customer_ID]],Customer[],4,FALSE)</f>
        <v>Male</v>
      </c>
      <c r="P473" s="43" t="str">
        <f>VLOOKUP(Combined[[#This Row],[Customer_ID]],Customer[],5,FALSE)</f>
        <v>New Edward</v>
      </c>
      <c r="Q473" s="43" t="str">
        <f>VLOOKUP(Combined[[#This Row],[Customer_ID]],Customer[],6,FALSE)</f>
        <v>Maine</v>
      </c>
      <c r="R473" s="43" t="str">
        <f>VLOOKUP(Combined[[#This Row],[Customer_ID]],Customer[],8,FALSE)</f>
        <v>Bronze</v>
      </c>
      <c r="S473" s="43" t="str">
        <f>VLOOKUP(Combined[[#This Row],[Product_ID]],Product[],2,FALSE)</f>
        <v>Men's Casual Sneakers</v>
      </c>
      <c r="T473" s="43" t="str">
        <f>VLOOKUP(Combined[[#This Row],[Product_ID]],Product[],3,FALSE)</f>
        <v>Clothing</v>
      </c>
      <c r="U473" s="43" t="str">
        <f>VLOOKUP(Combined[[#This Row],[Product_ID]],Product[],4,FALSE)</f>
        <v>Footwear</v>
      </c>
      <c r="V473" s="43" t="str">
        <f>VLOOKUP(Combined[[#This Row],[Product_ID]],Product[],5,FALSE)</f>
        <v>Hogan-Lee</v>
      </c>
      <c r="W473" s="43">
        <f>VLOOKUP(Combined[[#This Row],[Product_ID]],Product[],6,FALSE)</f>
        <v>353.47</v>
      </c>
      <c r="X473" s="43">
        <f>VLOOKUP(Combined[[#This Row],[Product_ID]],Product[],7,FALSE)</f>
        <v>214</v>
      </c>
      <c r="Y473" s="43" t="str">
        <f>_xlfn.XLOOKUP(Combined[[#This Row],[Store_ID]],Store[Store_ID],Store[Store_Name])</f>
        <v>Gardner, Humphrey and Contreras</v>
      </c>
      <c r="Z473" s="43" t="str">
        <f>_xlfn.XLOOKUP(Combined[[#This Row],[Store_ID]],Store[Store_ID],Store[Region])</f>
        <v>East</v>
      </c>
      <c r="AA473" s="43" t="str">
        <f>_xlfn.XLOOKUP(Combined[[#This Row],[Store_ID]],Store[Store_ID],Store[City])</f>
        <v>Johnsonville</v>
      </c>
      <c r="AB473" s="43" t="str">
        <f>_xlfn.XLOOKUP(Combined[[#This Row],[Store_ID]],Store[Store_ID],Store[Store_Type])</f>
        <v>Flagship</v>
      </c>
      <c r="AC473" s="43">
        <f>Combined[[#This Row],[Quantity]]*Combined[[#This Row],[Unit_Price]]</f>
        <v>546.20000000000005</v>
      </c>
      <c r="AD473" s="43">
        <f>Combined[[#This Row],[Gross_Sales]]*Combined[[#This Row],[Discount]]</f>
        <v>120.16400000000002</v>
      </c>
      <c r="AE473" s="43">
        <f>Combined[[#This Row],[Quantity]]*Combined[[#This Row],[cost]]</f>
        <v>353.47</v>
      </c>
      <c r="AF473" s="43">
        <f>Combined[[#This Row],[Total_Amount]]-Combined[[#This Row],[Total_Cost]]</f>
        <v>72.566000000000088</v>
      </c>
      <c r="AG473" s="43" t="str">
        <f>IF(Combined[[#This Row],[Age]]&lt;=25,"18-25",IF(Combined[[#This Row],[Age]]&lt;=35,"26-35",IF(Combined[[#This Row],[Age]]&lt;=45,"36-45",IF(Combined[[#This Row],[Age]]&lt;=55,"46-55","56-64"))))</f>
        <v>26-35</v>
      </c>
      <c r="AH473" s="43">
        <f>IF(Combined[[#This Row],[Total_Amount]]=0,0,Combined[[#This Row],[Profit]]/Combined[[#This Row],[Total_Amount]])</f>
        <v>0.17032832906139403</v>
      </c>
    </row>
    <row r="474" spans="1:34">
      <c r="A474" s="43" t="s">
        <v>2298</v>
      </c>
      <c r="B474" s="46">
        <v>45591</v>
      </c>
      <c r="C474" s="43">
        <f t="shared" si="7"/>
        <v>2024</v>
      </c>
      <c r="D474" s="43" t="str">
        <f>TEXT(Combined[[#This Row],[Order_Date]],"MMM")</f>
        <v>Oct</v>
      </c>
      <c r="E474" s="43" t="s">
        <v>646</v>
      </c>
      <c r="F474" s="43" t="s">
        <v>1622</v>
      </c>
      <c r="G474" s="43" t="s">
        <v>1752</v>
      </c>
      <c r="H474" s="43">
        <v>3</v>
      </c>
      <c r="I474" s="43">
        <v>416.01</v>
      </c>
      <c r="J474" s="45">
        <v>0.02</v>
      </c>
      <c r="K474" s="43" t="s">
        <v>1824</v>
      </c>
      <c r="L474" s="43">
        <v>1223.0694000000001</v>
      </c>
      <c r="M474" s="43" t="str">
        <f>VLOOKUP(Combined[[#This Row],[Customer_ID]],Customer[],2,FALSE)</f>
        <v>Andrea Jacobs</v>
      </c>
      <c r="N474" s="43">
        <f>VLOOKUP(Combined[[#This Row],[Customer_ID]],Customer[],3,FALSE)</f>
        <v>45</v>
      </c>
      <c r="O474" s="43" t="str">
        <f>VLOOKUP(Combined[[#This Row],[Customer_ID]],Customer[],4,FALSE)</f>
        <v>Female</v>
      </c>
      <c r="P474" s="43" t="str">
        <f>VLOOKUP(Combined[[#This Row],[Customer_ID]],Customer[],5,FALSE)</f>
        <v>Christopherland</v>
      </c>
      <c r="Q474" s="43" t="str">
        <f>VLOOKUP(Combined[[#This Row],[Customer_ID]],Customer[],6,FALSE)</f>
        <v>Minnesota</v>
      </c>
      <c r="R474" s="43" t="str">
        <f>VLOOKUP(Combined[[#This Row],[Customer_ID]],Customer[],8,FALSE)</f>
        <v>Platinum</v>
      </c>
      <c r="S474" s="43" t="str">
        <f>VLOOKUP(Combined[[#This Row],[Product_ID]],Product[],2,FALSE)</f>
        <v>Men's Casual Sneakers</v>
      </c>
      <c r="T474" s="43" t="str">
        <f>VLOOKUP(Combined[[#This Row],[Product_ID]],Product[],3,FALSE)</f>
        <v>Clothing</v>
      </c>
      <c r="U474" s="43" t="str">
        <f>VLOOKUP(Combined[[#This Row],[Product_ID]],Product[],4,FALSE)</f>
        <v>Footwear</v>
      </c>
      <c r="V474" s="43" t="str">
        <f>VLOOKUP(Combined[[#This Row],[Product_ID]],Product[],5,FALSE)</f>
        <v>Hogan-Lee</v>
      </c>
      <c r="W474" s="43">
        <f>VLOOKUP(Combined[[#This Row],[Product_ID]],Product[],6,FALSE)</f>
        <v>353.47</v>
      </c>
      <c r="X474" s="43">
        <f>VLOOKUP(Combined[[#This Row],[Product_ID]],Product[],7,FALSE)</f>
        <v>214</v>
      </c>
      <c r="Y474" s="43" t="str">
        <f>_xlfn.XLOOKUP(Combined[[#This Row],[Store_ID]],Store[Store_ID],Store[Store_Name])</f>
        <v>Rivera-Warner</v>
      </c>
      <c r="Z474" s="43" t="str">
        <f>_xlfn.XLOOKUP(Combined[[#This Row],[Store_ID]],Store[Store_ID],Store[Region])</f>
        <v>East</v>
      </c>
      <c r="AA474" s="43" t="str">
        <f>_xlfn.XLOOKUP(Combined[[#This Row],[Store_ID]],Store[Store_ID],Store[City])</f>
        <v>Washingtonfurt</v>
      </c>
      <c r="AB474" s="43" t="str">
        <f>_xlfn.XLOOKUP(Combined[[#This Row],[Store_ID]],Store[Store_ID],Store[Store_Type])</f>
        <v>Flagship</v>
      </c>
      <c r="AC474" s="43">
        <f>Combined[[#This Row],[Quantity]]*Combined[[#This Row],[Unit_Price]]</f>
        <v>1248.03</v>
      </c>
      <c r="AD474" s="43">
        <f>Combined[[#This Row],[Gross_Sales]]*Combined[[#This Row],[Discount]]</f>
        <v>24.960599999999999</v>
      </c>
      <c r="AE474" s="43">
        <f>Combined[[#This Row],[Quantity]]*Combined[[#This Row],[cost]]</f>
        <v>1060.4100000000001</v>
      </c>
      <c r="AF474" s="43">
        <f>Combined[[#This Row],[Total_Amount]]-Combined[[#This Row],[Total_Cost]]</f>
        <v>162.65940000000001</v>
      </c>
      <c r="AG474" s="43" t="str">
        <f>IF(Combined[[#This Row],[Age]]&lt;=25,"18-25",IF(Combined[[#This Row],[Age]]&lt;=35,"26-35",IF(Combined[[#This Row],[Age]]&lt;=45,"36-45",IF(Combined[[#This Row],[Age]]&lt;=55,"46-55","56-64"))))</f>
        <v>36-45</v>
      </c>
      <c r="AH474" s="43">
        <f>IF(Combined[[#This Row],[Total_Amount]]=0,0,Combined[[#This Row],[Profit]]/Combined[[#This Row],[Total_Amount]])</f>
        <v>0.13299278029521464</v>
      </c>
    </row>
    <row r="475" spans="1:34">
      <c r="A475" s="43" t="s">
        <v>2299</v>
      </c>
      <c r="B475" s="46">
        <v>45864</v>
      </c>
      <c r="C475" s="43">
        <f t="shared" si="7"/>
        <v>2025</v>
      </c>
      <c r="D475" s="43" t="str">
        <f>TEXT(Combined[[#This Row],[Order_Date]],"MMM")</f>
        <v>Jul</v>
      </c>
      <c r="E475" s="43" t="s">
        <v>1199</v>
      </c>
      <c r="F475" s="43" t="s">
        <v>1696</v>
      </c>
      <c r="G475" s="43" t="s">
        <v>1789</v>
      </c>
      <c r="H475" s="43">
        <v>1</v>
      </c>
      <c r="I475" s="43">
        <v>30.94</v>
      </c>
      <c r="J475" s="45">
        <v>0.21</v>
      </c>
      <c r="K475" s="43" t="s">
        <v>1829</v>
      </c>
      <c r="L475" s="43">
        <v>24.442599999999999</v>
      </c>
      <c r="M475" s="43" t="str">
        <f>VLOOKUP(Combined[[#This Row],[Customer_ID]],Customer[],2,FALSE)</f>
        <v>Andrew Mason</v>
      </c>
      <c r="N475" s="43">
        <f>VLOOKUP(Combined[[#This Row],[Customer_ID]],Customer[],3,FALSE)</f>
        <v>52</v>
      </c>
      <c r="O475" s="43" t="str">
        <f>VLOOKUP(Combined[[#This Row],[Customer_ID]],Customer[],4,FALSE)</f>
        <v>Female</v>
      </c>
      <c r="P475" s="43" t="str">
        <f>VLOOKUP(Combined[[#This Row],[Customer_ID]],Customer[],5,FALSE)</f>
        <v>North Michael</v>
      </c>
      <c r="Q475" s="43" t="str">
        <f>VLOOKUP(Combined[[#This Row],[Customer_ID]],Customer[],6,FALSE)</f>
        <v>Iowa</v>
      </c>
      <c r="R475" s="43" t="str">
        <f>VLOOKUP(Combined[[#This Row],[Customer_ID]],Customer[],8,FALSE)</f>
        <v>Bronze</v>
      </c>
      <c r="S475" s="43" t="str">
        <f>VLOOKUP(Combined[[#This Row],[Product_ID]],Product[],2,FALSE)</f>
        <v>Bluetooth Car Audio System</v>
      </c>
      <c r="T475" s="43" t="str">
        <f>VLOOKUP(Combined[[#This Row],[Product_ID]],Product[],3,FALSE)</f>
        <v>Electronics</v>
      </c>
      <c r="U475" s="43" t="str">
        <f>VLOOKUP(Combined[[#This Row],[Product_ID]],Product[],4,FALSE)</f>
        <v>Audio</v>
      </c>
      <c r="V475" s="43" t="str">
        <f>VLOOKUP(Combined[[#This Row],[Product_ID]],Product[],5,FALSE)</f>
        <v>Bruce-Bowen</v>
      </c>
      <c r="W475" s="43">
        <f>VLOOKUP(Combined[[#This Row],[Product_ID]],Product[],6,FALSE)</f>
        <v>403.71</v>
      </c>
      <c r="X475" s="43">
        <f>VLOOKUP(Combined[[#This Row],[Product_ID]],Product[],7,FALSE)</f>
        <v>159</v>
      </c>
      <c r="Y475" s="43" t="str">
        <f>_xlfn.XLOOKUP(Combined[[#This Row],[Store_ID]],Store[Store_ID],Store[Store_Name])</f>
        <v>Hill, Wagner and Ballard</v>
      </c>
      <c r="Z475" s="43" t="str">
        <f>_xlfn.XLOOKUP(Combined[[#This Row],[Store_ID]],Store[Store_ID],Store[Region])</f>
        <v>East</v>
      </c>
      <c r="AA475" s="43" t="str">
        <f>_xlfn.XLOOKUP(Combined[[#This Row],[Store_ID]],Store[Store_ID],Store[City])</f>
        <v>East Davidville</v>
      </c>
      <c r="AB475" s="43" t="str">
        <f>_xlfn.XLOOKUP(Combined[[#This Row],[Store_ID]],Store[Store_ID],Store[Store_Type])</f>
        <v>Online</v>
      </c>
      <c r="AC475" s="43">
        <f>Combined[[#This Row],[Quantity]]*Combined[[#This Row],[Unit_Price]]</f>
        <v>30.94</v>
      </c>
      <c r="AD475" s="43">
        <f>Combined[[#This Row],[Gross_Sales]]*Combined[[#This Row],[Discount]]</f>
        <v>6.4973999999999998</v>
      </c>
      <c r="AE475" s="43">
        <f>Combined[[#This Row],[Quantity]]*Combined[[#This Row],[cost]]</f>
        <v>403.71</v>
      </c>
      <c r="AF475" s="43">
        <f>Combined[[#This Row],[Total_Amount]]-Combined[[#This Row],[Total_Cost]]</f>
        <v>-379.26739999999995</v>
      </c>
      <c r="AG475" s="43" t="str">
        <f>IF(Combined[[#This Row],[Age]]&lt;=25,"18-25",IF(Combined[[#This Row],[Age]]&lt;=35,"26-35",IF(Combined[[#This Row],[Age]]&lt;=45,"36-45",IF(Combined[[#This Row],[Age]]&lt;=55,"46-55","56-64"))))</f>
        <v>46-55</v>
      </c>
      <c r="AH475" s="43">
        <f>IF(Combined[[#This Row],[Total_Amount]]=0,0,Combined[[#This Row],[Profit]]/Combined[[#This Row],[Total_Amount]])</f>
        <v>-15.516655347630774</v>
      </c>
    </row>
    <row r="476" spans="1:34">
      <c r="A476" s="43" t="s">
        <v>2300</v>
      </c>
      <c r="B476" s="46">
        <v>45875</v>
      </c>
      <c r="C476" s="43">
        <f t="shared" si="7"/>
        <v>2025</v>
      </c>
      <c r="D476" s="43" t="str">
        <f>TEXT(Combined[[#This Row],[Order_Date]],"MMM")</f>
        <v>Aug</v>
      </c>
      <c r="E476" s="43" t="s">
        <v>654</v>
      </c>
      <c r="F476" s="43" t="s">
        <v>1664</v>
      </c>
      <c r="G476" s="43" t="s">
        <v>1804</v>
      </c>
      <c r="H476" s="43">
        <v>3</v>
      </c>
      <c r="I476" s="43">
        <v>666.39</v>
      </c>
      <c r="J476" s="45">
        <v>0.21</v>
      </c>
      <c r="K476" s="43" t="s">
        <v>1829</v>
      </c>
      <c r="L476" s="43">
        <v>1579.3443</v>
      </c>
      <c r="M476" s="43" t="str">
        <f>VLOOKUP(Combined[[#This Row],[Customer_ID]],Customer[],2,FALSE)</f>
        <v>Anna Perez</v>
      </c>
      <c r="N476" s="43">
        <f>VLOOKUP(Combined[[#This Row],[Customer_ID]],Customer[],3,FALSE)</f>
        <v>30</v>
      </c>
      <c r="O476" s="43" t="str">
        <f>VLOOKUP(Combined[[#This Row],[Customer_ID]],Customer[],4,FALSE)</f>
        <v>Male</v>
      </c>
      <c r="P476" s="43" t="str">
        <f>VLOOKUP(Combined[[#This Row],[Customer_ID]],Customer[],5,FALSE)</f>
        <v>South Jerry</v>
      </c>
      <c r="Q476" s="43" t="str">
        <f>VLOOKUP(Combined[[#This Row],[Customer_ID]],Customer[],6,FALSE)</f>
        <v>Maine</v>
      </c>
      <c r="R476" s="43" t="str">
        <f>VLOOKUP(Combined[[#This Row],[Customer_ID]],Customer[],8,FALSE)</f>
        <v>Platinum</v>
      </c>
      <c r="S476" s="43" t="str">
        <f>VLOOKUP(Combined[[#This Row],[Product_ID]],Product[],2,FALSE)</f>
        <v>Womens Cotton Scarf</v>
      </c>
      <c r="T476" s="43" t="str">
        <f>VLOOKUP(Combined[[#This Row],[Product_ID]],Product[],3,FALSE)</f>
        <v>Clothing</v>
      </c>
      <c r="U476" s="43" t="str">
        <f>VLOOKUP(Combined[[#This Row],[Product_ID]],Product[],4,FALSE)</f>
        <v>Accessories</v>
      </c>
      <c r="V476" s="43" t="str">
        <f>VLOOKUP(Combined[[#This Row],[Product_ID]],Product[],5,FALSE)</f>
        <v>Shepherd-Gould</v>
      </c>
      <c r="W476" s="43">
        <f>VLOOKUP(Combined[[#This Row],[Product_ID]],Product[],6,FALSE)</f>
        <v>113.83</v>
      </c>
      <c r="X476" s="43">
        <f>VLOOKUP(Combined[[#This Row],[Product_ID]],Product[],7,FALSE)</f>
        <v>485</v>
      </c>
      <c r="Y476" s="43" t="str">
        <f>_xlfn.XLOOKUP(Combined[[#This Row],[Store_ID]],Store[Store_ID],Store[Store_Name])</f>
        <v>Frederick-Wright</v>
      </c>
      <c r="Z476" s="43" t="str">
        <f>_xlfn.XLOOKUP(Combined[[#This Row],[Store_ID]],Store[Store_ID],Store[Region])</f>
        <v>West</v>
      </c>
      <c r="AA476" s="43" t="str">
        <f>_xlfn.XLOOKUP(Combined[[#This Row],[Store_ID]],Store[Store_ID],Store[City])</f>
        <v>New Jimmymouth</v>
      </c>
      <c r="AB476" s="43" t="str">
        <f>_xlfn.XLOOKUP(Combined[[#This Row],[Store_ID]],Store[Store_ID],Store[Store_Type])</f>
        <v>Flagship</v>
      </c>
      <c r="AC476" s="43">
        <f>Combined[[#This Row],[Quantity]]*Combined[[#This Row],[Unit_Price]]</f>
        <v>1999.17</v>
      </c>
      <c r="AD476" s="43">
        <f>Combined[[#This Row],[Gross_Sales]]*Combined[[#This Row],[Discount]]</f>
        <v>419.82569999999998</v>
      </c>
      <c r="AE476" s="43">
        <f>Combined[[#This Row],[Quantity]]*Combined[[#This Row],[cost]]</f>
        <v>341.49</v>
      </c>
      <c r="AF476" s="43">
        <f>Combined[[#This Row],[Total_Amount]]-Combined[[#This Row],[Total_Cost]]</f>
        <v>1237.8543</v>
      </c>
      <c r="AG476" s="43" t="str">
        <f>IF(Combined[[#This Row],[Age]]&lt;=25,"18-25",IF(Combined[[#This Row],[Age]]&lt;=35,"26-35",IF(Combined[[#This Row],[Age]]&lt;=45,"36-45",IF(Combined[[#This Row],[Age]]&lt;=55,"46-55","56-64"))))</f>
        <v>26-35</v>
      </c>
      <c r="AH476" s="43">
        <f>IF(Combined[[#This Row],[Total_Amount]]=0,0,Combined[[#This Row],[Profit]]/Combined[[#This Row],[Total_Amount]])</f>
        <v>0.78377735621042222</v>
      </c>
    </row>
    <row r="477" spans="1:34">
      <c r="A477" s="43" t="s">
        <v>2301</v>
      </c>
      <c r="B477" s="46">
        <v>45797</v>
      </c>
      <c r="C477" s="43">
        <f t="shared" si="7"/>
        <v>2025</v>
      </c>
      <c r="D477" s="43" t="str">
        <f>TEXT(Combined[[#This Row],[Order_Date]],"MMM")</f>
        <v>May</v>
      </c>
      <c r="E477" s="43" t="s">
        <v>553</v>
      </c>
      <c r="F477" s="43" t="s">
        <v>1710</v>
      </c>
      <c r="G477" s="43" t="s">
        <v>1789</v>
      </c>
      <c r="H477" s="43">
        <v>2</v>
      </c>
      <c r="I477" s="43">
        <v>145.26</v>
      </c>
      <c r="J477" s="45">
        <v>0.19</v>
      </c>
      <c r="K477" s="43" t="s">
        <v>1826</v>
      </c>
      <c r="L477" s="43">
        <v>235.3212</v>
      </c>
      <c r="M477" s="43" t="str">
        <f>VLOOKUP(Combined[[#This Row],[Customer_ID]],Customer[],2,FALSE)</f>
        <v>Patricia Gardner</v>
      </c>
      <c r="N477" s="43">
        <f>VLOOKUP(Combined[[#This Row],[Customer_ID]],Customer[],3,FALSE)</f>
        <v>25</v>
      </c>
      <c r="O477" s="43" t="str">
        <f>VLOOKUP(Combined[[#This Row],[Customer_ID]],Customer[],4,FALSE)</f>
        <v>Female</v>
      </c>
      <c r="P477" s="43" t="str">
        <f>VLOOKUP(Combined[[#This Row],[Customer_ID]],Customer[],5,FALSE)</f>
        <v>South Ashleyton</v>
      </c>
      <c r="Q477" s="43" t="str">
        <f>VLOOKUP(Combined[[#This Row],[Customer_ID]],Customer[],6,FALSE)</f>
        <v>Michigan</v>
      </c>
      <c r="R477" s="43" t="str">
        <f>VLOOKUP(Combined[[#This Row],[Customer_ID]],Customer[],8,FALSE)</f>
        <v>Silver</v>
      </c>
      <c r="S477" s="43" t="str">
        <f>VLOOKUP(Combined[[#This Row],[Product_ID]],Product[],2,FALSE)</f>
        <v>Badminton Racket Set</v>
      </c>
      <c r="T477" s="43" t="str">
        <f>VLOOKUP(Combined[[#This Row],[Product_ID]],Product[],3,FALSE)</f>
        <v>Sports</v>
      </c>
      <c r="U477" s="43" t="str">
        <f>VLOOKUP(Combined[[#This Row],[Product_ID]],Product[],4,FALSE)</f>
        <v>Equipment</v>
      </c>
      <c r="V477" s="43" t="str">
        <f>VLOOKUP(Combined[[#This Row],[Product_ID]],Product[],5,FALSE)</f>
        <v>Robinson-Brown</v>
      </c>
      <c r="W477" s="43">
        <f>VLOOKUP(Combined[[#This Row],[Product_ID]],Product[],6,FALSE)</f>
        <v>285.54000000000002</v>
      </c>
      <c r="X477" s="43">
        <f>VLOOKUP(Combined[[#This Row],[Product_ID]],Product[],7,FALSE)</f>
        <v>358</v>
      </c>
      <c r="Y477" s="43" t="str">
        <f>_xlfn.XLOOKUP(Combined[[#This Row],[Store_ID]],Store[Store_ID],Store[Store_Name])</f>
        <v>Hill, Wagner and Ballard</v>
      </c>
      <c r="Z477" s="43" t="str">
        <f>_xlfn.XLOOKUP(Combined[[#This Row],[Store_ID]],Store[Store_ID],Store[Region])</f>
        <v>East</v>
      </c>
      <c r="AA477" s="43" t="str">
        <f>_xlfn.XLOOKUP(Combined[[#This Row],[Store_ID]],Store[Store_ID],Store[City])</f>
        <v>East Davidville</v>
      </c>
      <c r="AB477" s="43" t="str">
        <f>_xlfn.XLOOKUP(Combined[[#This Row],[Store_ID]],Store[Store_ID],Store[Store_Type])</f>
        <v>Online</v>
      </c>
      <c r="AC477" s="43">
        <f>Combined[[#This Row],[Quantity]]*Combined[[#This Row],[Unit_Price]]</f>
        <v>290.52</v>
      </c>
      <c r="AD477" s="43">
        <f>Combined[[#This Row],[Gross_Sales]]*Combined[[#This Row],[Discount]]</f>
        <v>55.198799999999999</v>
      </c>
      <c r="AE477" s="43">
        <f>Combined[[#This Row],[Quantity]]*Combined[[#This Row],[cost]]</f>
        <v>571.08000000000004</v>
      </c>
      <c r="AF477" s="43">
        <f>Combined[[#This Row],[Total_Amount]]-Combined[[#This Row],[Total_Cost]]</f>
        <v>-335.75880000000006</v>
      </c>
      <c r="AG477" s="43" t="str">
        <f>IF(Combined[[#This Row],[Age]]&lt;=25,"18-25",IF(Combined[[#This Row],[Age]]&lt;=35,"26-35",IF(Combined[[#This Row],[Age]]&lt;=45,"36-45",IF(Combined[[#This Row],[Age]]&lt;=55,"46-55","56-64"))))</f>
        <v>18-25</v>
      </c>
      <c r="AH477" s="43">
        <f>IF(Combined[[#This Row],[Total_Amount]]=0,0,Combined[[#This Row],[Profit]]/Combined[[#This Row],[Total_Amount]])</f>
        <v>-1.4268106740914124</v>
      </c>
    </row>
    <row r="478" spans="1:34">
      <c r="A478" s="43" t="s">
        <v>2302</v>
      </c>
      <c r="B478" s="46">
        <v>45364</v>
      </c>
      <c r="C478" s="43">
        <f t="shared" si="7"/>
        <v>2024</v>
      </c>
      <c r="D478" s="43" t="str">
        <f>TEXT(Combined[[#This Row],[Order_Date]],"MMM")</f>
        <v>Mar</v>
      </c>
      <c r="E478" s="43" t="s">
        <v>411</v>
      </c>
      <c r="F478" s="43" t="s">
        <v>1730</v>
      </c>
      <c r="G478" s="43" t="s">
        <v>1773</v>
      </c>
      <c r="H478" s="43">
        <v>4</v>
      </c>
      <c r="I478" s="43">
        <v>940.77</v>
      </c>
      <c r="J478" s="45">
        <v>0.24</v>
      </c>
      <c r="K478" s="43" t="s">
        <v>1829</v>
      </c>
      <c r="L478" s="43">
        <v>2859.9407999999999</v>
      </c>
      <c r="M478" s="43" t="str">
        <f>VLOOKUP(Combined[[#This Row],[Customer_ID]],Customer[],2,FALSE)</f>
        <v>Earl Allen</v>
      </c>
      <c r="N478" s="43">
        <f>VLOOKUP(Combined[[#This Row],[Customer_ID]],Customer[],3,FALSE)</f>
        <v>36</v>
      </c>
      <c r="O478" s="43" t="str">
        <f>VLOOKUP(Combined[[#This Row],[Customer_ID]],Customer[],4,FALSE)</f>
        <v>Male</v>
      </c>
      <c r="P478" s="43" t="str">
        <f>VLOOKUP(Combined[[#This Row],[Customer_ID]],Customer[],5,FALSE)</f>
        <v>New Jenniferburgh</v>
      </c>
      <c r="Q478" s="43" t="str">
        <f>VLOOKUP(Combined[[#This Row],[Customer_ID]],Customer[],6,FALSE)</f>
        <v>Nebraska</v>
      </c>
      <c r="R478" s="43" t="str">
        <f>VLOOKUP(Combined[[#This Row],[Customer_ID]],Customer[],8,FALSE)</f>
        <v>Platinum</v>
      </c>
      <c r="S478" s="43" t="str">
        <f>VLOOKUP(Combined[[#This Row],[Product_ID]],Product[],2,FALSE)</f>
        <v>Women's High Heels</v>
      </c>
      <c r="T478" s="43" t="str">
        <f>VLOOKUP(Combined[[#This Row],[Product_ID]],Product[],3,FALSE)</f>
        <v>Clothing</v>
      </c>
      <c r="U478" s="43" t="str">
        <f>VLOOKUP(Combined[[#This Row],[Product_ID]],Product[],4,FALSE)</f>
        <v>Footwear</v>
      </c>
      <c r="V478" s="43" t="str">
        <f>VLOOKUP(Combined[[#This Row],[Product_ID]],Product[],5,FALSE)</f>
        <v>Smith-Charles</v>
      </c>
      <c r="W478" s="43">
        <f>VLOOKUP(Combined[[#This Row],[Product_ID]],Product[],6,FALSE)</f>
        <v>438.25</v>
      </c>
      <c r="X478" s="43">
        <f>VLOOKUP(Combined[[#This Row],[Product_ID]],Product[],7,FALSE)</f>
        <v>496</v>
      </c>
      <c r="Y478" s="43" t="str">
        <f>_xlfn.XLOOKUP(Combined[[#This Row],[Store_ID]],Store[Store_ID],Store[Store_Name])</f>
        <v>Gray Ltd</v>
      </c>
      <c r="Z478" s="43" t="str">
        <f>_xlfn.XLOOKUP(Combined[[#This Row],[Store_ID]],Store[Store_ID],Store[Region])</f>
        <v>North</v>
      </c>
      <c r="AA478" s="43" t="str">
        <f>_xlfn.XLOOKUP(Combined[[#This Row],[Store_ID]],Store[Store_ID],Store[City])</f>
        <v>New Michaelchester</v>
      </c>
      <c r="AB478" s="43" t="str">
        <f>_xlfn.XLOOKUP(Combined[[#This Row],[Store_ID]],Store[Store_ID],Store[Store_Type])</f>
        <v>Outlet</v>
      </c>
      <c r="AC478" s="43">
        <f>Combined[[#This Row],[Quantity]]*Combined[[#This Row],[Unit_Price]]</f>
        <v>3763.08</v>
      </c>
      <c r="AD478" s="43">
        <f>Combined[[#This Row],[Gross_Sales]]*Combined[[#This Row],[Discount]]</f>
        <v>903.13919999999996</v>
      </c>
      <c r="AE478" s="43">
        <f>Combined[[#This Row],[Quantity]]*Combined[[#This Row],[cost]]</f>
        <v>1753</v>
      </c>
      <c r="AF478" s="43">
        <f>Combined[[#This Row],[Total_Amount]]-Combined[[#This Row],[Total_Cost]]</f>
        <v>1106.9407999999999</v>
      </c>
      <c r="AG478" s="43" t="str">
        <f>IF(Combined[[#This Row],[Age]]&lt;=25,"18-25",IF(Combined[[#This Row],[Age]]&lt;=35,"26-35",IF(Combined[[#This Row],[Age]]&lt;=45,"36-45",IF(Combined[[#This Row],[Age]]&lt;=55,"46-55","56-64"))))</f>
        <v>36-45</v>
      </c>
      <c r="AH478" s="43">
        <f>IF(Combined[[#This Row],[Total_Amount]]=0,0,Combined[[#This Row],[Profit]]/Combined[[#This Row],[Total_Amount]])</f>
        <v>0.38705024943173644</v>
      </c>
    </row>
    <row r="479" spans="1:34">
      <c r="A479" s="43" t="s">
        <v>2303</v>
      </c>
      <c r="B479" s="46">
        <v>45700</v>
      </c>
      <c r="C479" s="43">
        <f t="shared" si="7"/>
        <v>2025</v>
      </c>
      <c r="D479" s="43" t="str">
        <f>TEXT(Combined[[#This Row],[Order_Date]],"MMM")</f>
        <v>Feb</v>
      </c>
      <c r="E479" s="43" t="s">
        <v>1446</v>
      </c>
      <c r="F479" s="43" t="s">
        <v>1640</v>
      </c>
      <c r="G479" s="43" t="s">
        <v>1807</v>
      </c>
      <c r="H479" s="43">
        <v>1</v>
      </c>
      <c r="I479" s="43">
        <v>708.88</v>
      </c>
      <c r="J479" s="45">
        <v>0.09</v>
      </c>
      <c r="K479" s="43" t="s">
        <v>1824</v>
      </c>
      <c r="L479" s="43">
        <v>645.08080000000007</v>
      </c>
      <c r="M479" s="43" t="str">
        <f>VLOOKUP(Combined[[#This Row],[Customer_ID]],Customer[],2,FALSE)</f>
        <v>James Foster</v>
      </c>
      <c r="N479" s="43">
        <f>VLOOKUP(Combined[[#This Row],[Customer_ID]],Customer[],3,FALSE)</f>
        <v>19</v>
      </c>
      <c r="O479" s="43" t="str">
        <f>VLOOKUP(Combined[[#This Row],[Customer_ID]],Customer[],4,FALSE)</f>
        <v>Male</v>
      </c>
      <c r="P479" s="43" t="str">
        <f>VLOOKUP(Combined[[#This Row],[Customer_ID]],Customer[],5,FALSE)</f>
        <v>East Audrey</v>
      </c>
      <c r="Q479" s="43" t="str">
        <f>VLOOKUP(Combined[[#This Row],[Customer_ID]],Customer[],6,FALSE)</f>
        <v>Utah</v>
      </c>
      <c r="R479" s="43" t="str">
        <f>VLOOKUP(Combined[[#This Row],[Customer_ID]],Customer[],8,FALSE)</f>
        <v>Gold</v>
      </c>
      <c r="S479" s="43" t="str">
        <f>VLOOKUP(Combined[[#This Row],[Product_ID]],Product[],2,FALSE)</f>
        <v>Men's Winter Jacket</v>
      </c>
      <c r="T479" s="43" t="str">
        <f>VLOOKUP(Combined[[#This Row],[Product_ID]],Product[],3,FALSE)</f>
        <v>Clothing</v>
      </c>
      <c r="U479" s="43" t="str">
        <f>VLOOKUP(Combined[[#This Row],[Product_ID]],Product[],4,FALSE)</f>
        <v>Outerwear</v>
      </c>
      <c r="V479" s="43" t="str">
        <f>VLOOKUP(Combined[[#This Row],[Product_ID]],Product[],5,FALSE)</f>
        <v>Kelly, Smith and Perez</v>
      </c>
      <c r="W479" s="43">
        <f>VLOOKUP(Combined[[#This Row],[Product_ID]],Product[],6,FALSE)</f>
        <v>167.34</v>
      </c>
      <c r="X479" s="43">
        <f>VLOOKUP(Combined[[#This Row],[Product_ID]],Product[],7,FALSE)</f>
        <v>296</v>
      </c>
      <c r="Y479" s="43" t="str">
        <f>_xlfn.XLOOKUP(Combined[[#This Row],[Store_ID]],Store[Store_ID],Store[Store_Name])</f>
        <v>Holloway Ltd</v>
      </c>
      <c r="Z479" s="43" t="str">
        <f>_xlfn.XLOOKUP(Combined[[#This Row],[Store_ID]],Store[Store_ID],Store[Region])</f>
        <v>North</v>
      </c>
      <c r="AA479" s="43" t="str">
        <f>_xlfn.XLOOKUP(Combined[[#This Row],[Store_ID]],Store[Store_ID],Store[City])</f>
        <v>Bensonhaven</v>
      </c>
      <c r="AB479" s="43" t="str">
        <f>_xlfn.XLOOKUP(Combined[[#This Row],[Store_ID]],Store[Store_ID],Store[Store_Type])</f>
        <v>Flagship</v>
      </c>
      <c r="AC479" s="43">
        <f>Combined[[#This Row],[Quantity]]*Combined[[#This Row],[Unit_Price]]</f>
        <v>708.88</v>
      </c>
      <c r="AD479" s="43">
        <f>Combined[[#This Row],[Gross_Sales]]*Combined[[#This Row],[Discount]]</f>
        <v>63.799199999999999</v>
      </c>
      <c r="AE479" s="43">
        <f>Combined[[#This Row],[Quantity]]*Combined[[#This Row],[cost]]</f>
        <v>167.34</v>
      </c>
      <c r="AF479" s="43">
        <f>Combined[[#This Row],[Total_Amount]]-Combined[[#This Row],[Total_Cost]]</f>
        <v>477.74080000000004</v>
      </c>
      <c r="AG479" s="43" t="str">
        <f>IF(Combined[[#This Row],[Age]]&lt;=25,"18-25",IF(Combined[[#This Row],[Age]]&lt;=35,"26-35",IF(Combined[[#This Row],[Age]]&lt;=45,"36-45",IF(Combined[[#This Row],[Age]]&lt;=55,"46-55","56-64"))))</f>
        <v>18-25</v>
      </c>
      <c r="AH479" s="43">
        <f>IF(Combined[[#This Row],[Total_Amount]]=0,0,Combined[[#This Row],[Profit]]/Combined[[#This Row],[Total_Amount]])</f>
        <v>0.74059063608775832</v>
      </c>
    </row>
    <row r="480" spans="1:34">
      <c r="A480" s="43" t="s">
        <v>2304</v>
      </c>
      <c r="B480" s="46">
        <v>45924</v>
      </c>
      <c r="C480" s="43">
        <f t="shared" si="7"/>
        <v>2025</v>
      </c>
      <c r="D480" s="43" t="str">
        <f>TEXT(Combined[[#This Row],[Order_Date]],"MMM")</f>
        <v>Sep</v>
      </c>
      <c r="E480" s="43" t="s">
        <v>969</v>
      </c>
      <c r="F480" s="43" t="s">
        <v>1608</v>
      </c>
      <c r="G480" s="43" t="s">
        <v>1761</v>
      </c>
      <c r="H480" s="43">
        <v>1</v>
      </c>
      <c r="I480" s="43">
        <v>790.73</v>
      </c>
      <c r="J480" s="45">
        <v>0.24</v>
      </c>
      <c r="K480" s="43" t="s">
        <v>1826</v>
      </c>
      <c r="L480" s="43">
        <v>600.95479999999998</v>
      </c>
      <c r="M480" s="43" t="str">
        <f>VLOOKUP(Combined[[#This Row],[Customer_ID]],Customer[],2,FALSE)</f>
        <v>Brandy Thompson</v>
      </c>
      <c r="N480" s="43">
        <f>VLOOKUP(Combined[[#This Row],[Customer_ID]],Customer[],3,FALSE)</f>
        <v>56</v>
      </c>
      <c r="O480" s="43" t="str">
        <f>VLOOKUP(Combined[[#This Row],[Customer_ID]],Customer[],4,FALSE)</f>
        <v>Female</v>
      </c>
      <c r="P480" s="43" t="str">
        <f>VLOOKUP(Combined[[#This Row],[Customer_ID]],Customer[],5,FALSE)</f>
        <v>West Patriciaview</v>
      </c>
      <c r="Q480" s="43" t="str">
        <f>VLOOKUP(Combined[[#This Row],[Customer_ID]],Customer[],6,FALSE)</f>
        <v>Alabama</v>
      </c>
      <c r="R480" s="43" t="str">
        <f>VLOOKUP(Combined[[#This Row],[Customer_ID]],Customer[],8,FALSE)</f>
        <v>Bronze</v>
      </c>
      <c r="S480" s="43" t="str">
        <f>VLOOKUP(Combined[[#This Row],[Product_ID]],Product[],2,FALSE)</f>
        <v>Stainless Steel Cutlery Set</v>
      </c>
      <c r="T480" s="43" t="str">
        <f>VLOOKUP(Combined[[#This Row],[Product_ID]],Product[],3,FALSE)</f>
        <v>Home</v>
      </c>
      <c r="U480" s="43" t="str">
        <f>VLOOKUP(Combined[[#This Row],[Product_ID]],Product[],4,FALSE)</f>
        <v>Kitchen</v>
      </c>
      <c r="V480" s="43" t="str">
        <f>VLOOKUP(Combined[[#This Row],[Product_ID]],Product[],5,FALSE)</f>
        <v>Stevens, Fernandez and Martin</v>
      </c>
      <c r="W480" s="43">
        <f>VLOOKUP(Combined[[#This Row],[Product_ID]],Product[],6,FALSE)</f>
        <v>19.52</v>
      </c>
      <c r="X480" s="43">
        <f>VLOOKUP(Combined[[#This Row],[Product_ID]],Product[],7,FALSE)</f>
        <v>57</v>
      </c>
      <c r="Y480" s="43" t="str">
        <f>_xlfn.XLOOKUP(Combined[[#This Row],[Store_ID]],Store[Store_ID],Store[Store_Name])</f>
        <v>Black-Horn</v>
      </c>
      <c r="Z480" s="43" t="str">
        <f>_xlfn.XLOOKUP(Combined[[#This Row],[Store_ID]],Store[Store_ID],Store[Region])</f>
        <v>South</v>
      </c>
      <c r="AA480" s="43" t="str">
        <f>_xlfn.XLOOKUP(Combined[[#This Row],[Store_ID]],Store[Store_ID],Store[City])</f>
        <v>North Nancyview</v>
      </c>
      <c r="AB480" s="43" t="str">
        <f>_xlfn.XLOOKUP(Combined[[#This Row],[Store_ID]],Store[Store_ID],Store[Store_Type])</f>
        <v>Outlet</v>
      </c>
      <c r="AC480" s="43">
        <f>Combined[[#This Row],[Quantity]]*Combined[[#This Row],[Unit_Price]]</f>
        <v>790.73</v>
      </c>
      <c r="AD480" s="43">
        <f>Combined[[#This Row],[Gross_Sales]]*Combined[[#This Row],[Discount]]</f>
        <v>189.77519999999998</v>
      </c>
      <c r="AE480" s="43">
        <f>Combined[[#This Row],[Quantity]]*Combined[[#This Row],[cost]]</f>
        <v>19.52</v>
      </c>
      <c r="AF480" s="43">
        <f>Combined[[#This Row],[Total_Amount]]-Combined[[#This Row],[Total_Cost]]</f>
        <v>581.4348</v>
      </c>
      <c r="AG480" s="43" t="str">
        <f>IF(Combined[[#This Row],[Age]]&lt;=25,"18-25",IF(Combined[[#This Row],[Age]]&lt;=35,"26-35",IF(Combined[[#This Row],[Age]]&lt;=45,"36-45",IF(Combined[[#This Row],[Age]]&lt;=55,"46-55","56-64"))))</f>
        <v>56-64</v>
      </c>
      <c r="AH480" s="43">
        <f>IF(Combined[[#This Row],[Total_Amount]]=0,0,Combined[[#This Row],[Profit]]/Combined[[#This Row],[Total_Amount]])</f>
        <v>0.96751835578981982</v>
      </c>
    </row>
    <row r="481" spans="1:34">
      <c r="A481" s="43" t="s">
        <v>2305</v>
      </c>
      <c r="B481" s="46">
        <v>45574</v>
      </c>
      <c r="C481" s="43">
        <f t="shared" si="7"/>
        <v>2024</v>
      </c>
      <c r="D481" s="43" t="str">
        <f>TEXT(Combined[[#This Row],[Order_Date]],"MMM")</f>
        <v>Oct</v>
      </c>
      <c r="E481" s="43" t="s">
        <v>1389</v>
      </c>
      <c r="F481" s="43" t="s">
        <v>1578</v>
      </c>
      <c r="G481" s="43" t="s">
        <v>1786</v>
      </c>
      <c r="H481" s="43">
        <v>3</v>
      </c>
      <c r="I481" s="43">
        <v>635.13</v>
      </c>
      <c r="J481" s="45">
        <v>0.09</v>
      </c>
      <c r="K481" s="43" t="s">
        <v>1826</v>
      </c>
      <c r="L481" s="43">
        <v>1733.9049</v>
      </c>
      <c r="M481" s="43" t="str">
        <f>VLOOKUP(Combined[[#This Row],[Customer_ID]],Customer[],2,FALSE)</f>
        <v>William Cortez</v>
      </c>
      <c r="N481" s="43">
        <f>VLOOKUP(Combined[[#This Row],[Customer_ID]],Customer[],3,FALSE)</f>
        <v>29</v>
      </c>
      <c r="O481" s="43" t="str">
        <f>VLOOKUP(Combined[[#This Row],[Customer_ID]],Customer[],4,FALSE)</f>
        <v>Male</v>
      </c>
      <c r="P481" s="43" t="str">
        <f>VLOOKUP(Combined[[#This Row],[Customer_ID]],Customer[],5,FALSE)</f>
        <v>Port Hannahport</v>
      </c>
      <c r="Q481" s="43" t="str">
        <f>VLOOKUP(Combined[[#This Row],[Customer_ID]],Customer[],6,FALSE)</f>
        <v>Ohio</v>
      </c>
      <c r="R481" s="43" t="str">
        <f>VLOOKUP(Combined[[#This Row],[Customer_ID]],Customer[],8,FALSE)</f>
        <v>Bronze</v>
      </c>
      <c r="S481" s="43" t="str">
        <f>VLOOKUP(Combined[[#This Row],[Product_ID]],Product[],2,FALSE)</f>
        <v>4K Home Projector</v>
      </c>
      <c r="T481" s="43" t="str">
        <f>VLOOKUP(Combined[[#This Row],[Product_ID]],Product[],3,FALSE)</f>
        <v>Electronics</v>
      </c>
      <c r="U481" s="43" t="str">
        <f>VLOOKUP(Combined[[#This Row],[Product_ID]],Product[],4,FALSE)</f>
        <v>Appliances</v>
      </c>
      <c r="V481" s="43" t="str">
        <f>VLOOKUP(Combined[[#This Row],[Product_ID]],Product[],5,FALSE)</f>
        <v>Thomas LLC</v>
      </c>
      <c r="W481" s="43">
        <f>VLOOKUP(Combined[[#This Row],[Product_ID]],Product[],6,FALSE)</f>
        <v>465.34</v>
      </c>
      <c r="X481" s="43">
        <f>VLOOKUP(Combined[[#This Row],[Product_ID]],Product[],7,FALSE)</f>
        <v>301</v>
      </c>
      <c r="Y481" s="43" t="str">
        <f>_xlfn.XLOOKUP(Combined[[#This Row],[Store_ID]],Store[Store_ID],Store[Store_Name])</f>
        <v>Moore, Padilla and Butler</v>
      </c>
      <c r="Z481" s="43" t="str">
        <f>_xlfn.XLOOKUP(Combined[[#This Row],[Store_ID]],Store[Store_ID],Store[Region])</f>
        <v>South</v>
      </c>
      <c r="AA481" s="43" t="str">
        <f>_xlfn.XLOOKUP(Combined[[#This Row],[Store_ID]],Store[Store_ID],Store[City])</f>
        <v>East Johnstad</v>
      </c>
      <c r="AB481" s="43" t="str">
        <f>_xlfn.XLOOKUP(Combined[[#This Row],[Store_ID]],Store[Store_ID],Store[Store_Type])</f>
        <v>Flagship</v>
      </c>
      <c r="AC481" s="43">
        <f>Combined[[#This Row],[Quantity]]*Combined[[#This Row],[Unit_Price]]</f>
        <v>1905.3899999999999</v>
      </c>
      <c r="AD481" s="43">
        <f>Combined[[#This Row],[Gross_Sales]]*Combined[[#This Row],[Discount]]</f>
        <v>171.48509999999999</v>
      </c>
      <c r="AE481" s="43">
        <f>Combined[[#This Row],[Quantity]]*Combined[[#This Row],[cost]]</f>
        <v>1396.02</v>
      </c>
      <c r="AF481" s="43">
        <f>Combined[[#This Row],[Total_Amount]]-Combined[[#This Row],[Total_Cost]]</f>
        <v>337.88490000000002</v>
      </c>
      <c r="AG481" s="43" t="str">
        <f>IF(Combined[[#This Row],[Age]]&lt;=25,"18-25",IF(Combined[[#This Row],[Age]]&lt;=35,"26-35",IF(Combined[[#This Row],[Age]]&lt;=45,"36-45",IF(Combined[[#This Row],[Age]]&lt;=55,"46-55","56-64"))))</f>
        <v>26-35</v>
      </c>
      <c r="AH481" s="43">
        <f>IF(Combined[[#This Row],[Total_Amount]]=0,0,Combined[[#This Row],[Profit]]/Combined[[#This Row],[Total_Amount]])</f>
        <v>0.19486933798964406</v>
      </c>
    </row>
    <row r="482" spans="1:34">
      <c r="A482" s="43" t="s">
        <v>2306</v>
      </c>
      <c r="B482" s="46">
        <v>45233</v>
      </c>
      <c r="C482" s="43">
        <f t="shared" si="7"/>
        <v>2023</v>
      </c>
      <c r="D482" s="43" t="str">
        <f>TEXT(Combined[[#This Row],[Order_Date]],"MMM")</f>
        <v>Nov</v>
      </c>
      <c r="E482" s="43" t="s">
        <v>849</v>
      </c>
      <c r="F482" s="43" t="s">
        <v>1734</v>
      </c>
      <c r="G482" s="43" t="s">
        <v>1799</v>
      </c>
      <c r="H482" s="43">
        <v>1</v>
      </c>
      <c r="I482" s="43">
        <v>744.88</v>
      </c>
      <c r="J482" s="45">
        <v>0.15</v>
      </c>
      <c r="K482" s="43" t="s">
        <v>1829</v>
      </c>
      <c r="L482" s="43">
        <v>633.14800000000002</v>
      </c>
      <c r="M482" s="43" t="str">
        <f>VLOOKUP(Combined[[#This Row],[Customer_ID]],Customer[],2,FALSE)</f>
        <v>Cynthia Payne</v>
      </c>
      <c r="N482" s="43">
        <f>VLOOKUP(Combined[[#This Row],[Customer_ID]],Customer[],3,FALSE)</f>
        <v>32</v>
      </c>
      <c r="O482" s="43" t="str">
        <f>VLOOKUP(Combined[[#This Row],[Customer_ID]],Customer[],4,FALSE)</f>
        <v>Female</v>
      </c>
      <c r="P482" s="43" t="str">
        <f>VLOOKUP(Combined[[#This Row],[Customer_ID]],Customer[],5,FALSE)</f>
        <v>South Gina</v>
      </c>
      <c r="Q482" s="43" t="str">
        <f>VLOOKUP(Combined[[#This Row],[Customer_ID]],Customer[],6,FALSE)</f>
        <v>Kentucky</v>
      </c>
      <c r="R482" s="43" t="str">
        <f>VLOOKUP(Combined[[#This Row],[Customer_ID]],Customer[],8,FALSE)</f>
        <v>Bronze</v>
      </c>
      <c r="S482" s="43" t="str">
        <f>VLOOKUP(Combined[[#This Row],[Product_ID]],Product[],2,FALSE)</f>
        <v>USB-C Laptop Charger</v>
      </c>
      <c r="T482" s="43" t="str">
        <f>VLOOKUP(Combined[[#This Row],[Product_ID]],Product[],3,FALSE)</f>
        <v>Electronics</v>
      </c>
      <c r="U482" s="43" t="str">
        <f>VLOOKUP(Combined[[#This Row],[Product_ID]],Product[],4,FALSE)</f>
        <v>Computer</v>
      </c>
      <c r="V482" s="43" t="str">
        <f>VLOOKUP(Combined[[#This Row],[Product_ID]],Product[],5,FALSE)</f>
        <v>Martin LLC</v>
      </c>
      <c r="W482" s="43">
        <f>VLOOKUP(Combined[[#This Row],[Product_ID]],Product[],6,FALSE)</f>
        <v>377.52</v>
      </c>
      <c r="X482" s="43">
        <f>VLOOKUP(Combined[[#This Row],[Product_ID]],Product[],7,FALSE)</f>
        <v>485</v>
      </c>
      <c r="Y482" s="43" t="str">
        <f>_xlfn.XLOOKUP(Combined[[#This Row],[Store_ID]],Store[Store_ID],Store[Store_Name])</f>
        <v>Mcdonald Inc</v>
      </c>
      <c r="Z482" s="43" t="str">
        <f>_xlfn.XLOOKUP(Combined[[#This Row],[Store_ID]],Store[Store_ID],Store[Region])</f>
        <v>South</v>
      </c>
      <c r="AA482" s="43" t="str">
        <f>_xlfn.XLOOKUP(Combined[[#This Row],[Store_ID]],Store[Store_ID],Store[City])</f>
        <v>Christopherland</v>
      </c>
      <c r="AB482" s="43" t="str">
        <f>_xlfn.XLOOKUP(Combined[[#This Row],[Store_ID]],Store[Store_ID],Store[Store_Type])</f>
        <v>Outlet</v>
      </c>
      <c r="AC482" s="43">
        <f>Combined[[#This Row],[Quantity]]*Combined[[#This Row],[Unit_Price]]</f>
        <v>744.88</v>
      </c>
      <c r="AD482" s="43">
        <f>Combined[[#This Row],[Gross_Sales]]*Combined[[#This Row],[Discount]]</f>
        <v>111.732</v>
      </c>
      <c r="AE482" s="43">
        <f>Combined[[#This Row],[Quantity]]*Combined[[#This Row],[cost]]</f>
        <v>377.52</v>
      </c>
      <c r="AF482" s="43">
        <f>Combined[[#This Row],[Total_Amount]]-Combined[[#This Row],[Total_Cost]]</f>
        <v>255.62800000000004</v>
      </c>
      <c r="AG482" s="43" t="str">
        <f>IF(Combined[[#This Row],[Age]]&lt;=25,"18-25",IF(Combined[[#This Row],[Age]]&lt;=35,"26-35",IF(Combined[[#This Row],[Age]]&lt;=45,"36-45",IF(Combined[[#This Row],[Age]]&lt;=55,"46-55","56-64"))))</f>
        <v>26-35</v>
      </c>
      <c r="AH482" s="43">
        <f>IF(Combined[[#This Row],[Total_Amount]]=0,0,Combined[[#This Row],[Profit]]/Combined[[#This Row],[Total_Amount]])</f>
        <v>0.40374130535040786</v>
      </c>
    </row>
    <row r="483" spans="1:34">
      <c r="A483" s="43" t="s">
        <v>2307</v>
      </c>
      <c r="B483" s="46">
        <v>45745</v>
      </c>
      <c r="C483" s="43">
        <f t="shared" si="7"/>
        <v>2025</v>
      </c>
      <c r="D483" s="43" t="str">
        <f>TEXT(Combined[[#This Row],[Order_Date]],"MMM")</f>
        <v>Mar</v>
      </c>
      <c r="E483" s="43" t="s">
        <v>604</v>
      </c>
      <c r="F483" s="43" t="s">
        <v>1604</v>
      </c>
      <c r="G483" s="43" t="s">
        <v>1757</v>
      </c>
      <c r="H483" s="43">
        <v>3</v>
      </c>
      <c r="I483" s="43">
        <v>205.34</v>
      </c>
      <c r="J483" s="45">
        <v>0.25</v>
      </c>
      <c r="K483" s="43" t="s">
        <v>1824</v>
      </c>
      <c r="L483" s="43">
        <v>462.01499999999999</v>
      </c>
      <c r="M483" s="43" t="str">
        <f>VLOOKUP(Combined[[#This Row],[Customer_ID]],Customer[],2,FALSE)</f>
        <v>Mario Jacobs</v>
      </c>
      <c r="N483" s="43">
        <f>VLOOKUP(Combined[[#This Row],[Customer_ID]],Customer[],3,FALSE)</f>
        <v>18</v>
      </c>
      <c r="O483" s="43" t="str">
        <f>VLOOKUP(Combined[[#This Row],[Customer_ID]],Customer[],4,FALSE)</f>
        <v>Male</v>
      </c>
      <c r="P483" s="43" t="str">
        <f>VLOOKUP(Combined[[#This Row],[Customer_ID]],Customer[],5,FALSE)</f>
        <v>Port James</v>
      </c>
      <c r="Q483" s="43" t="str">
        <f>VLOOKUP(Combined[[#This Row],[Customer_ID]],Customer[],6,FALSE)</f>
        <v>New York</v>
      </c>
      <c r="R483" s="43" t="str">
        <f>VLOOKUP(Combined[[#This Row],[Customer_ID]],Customer[],8,FALSE)</f>
        <v>Platinum</v>
      </c>
      <c r="S483" s="43" t="str">
        <f>VLOOKUP(Combined[[#This Row],[Product_ID]],Product[],2,FALSE)</f>
        <v>Sports Stopwatch Timer</v>
      </c>
      <c r="T483" s="43" t="str">
        <f>VLOOKUP(Combined[[#This Row],[Product_ID]],Product[],3,FALSE)</f>
        <v>Sports</v>
      </c>
      <c r="U483" s="43" t="str">
        <f>VLOOKUP(Combined[[#This Row],[Product_ID]],Product[],4,FALSE)</f>
        <v>Accessories</v>
      </c>
      <c r="V483" s="43" t="str">
        <f>VLOOKUP(Combined[[#This Row],[Product_ID]],Product[],5,FALSE)</f>
        <v>Burns-Hansen</v>
      </c>
      <c r="W483" s="43">
        <f>VLOOKUP(Combined[[#This Row],[Product_ID]],Product[],6,FALSE)</f>
        <v>38.76</v>
      </c>
      <c r="X483" s="43">
        <f>VLOOKUP(Combined[[#This Row],[Product_ID]],Product[],7,FALSE)</f>
        <v>137</v>
      </c>
      <c r="Y483" s="43" t="str">
        <f>_xlfn.XLOOKUP(Combined[[#This Row],[Store_ID]],Store[Store_ID],Store[Store_Name])</f>
        <v>Martinez, Adkins and Johnson</v>
      </c>
      <c r="Z483" s="43" t="str">
        <f>_xlfn.XLOOKUP(Combined[[#This Row],[Store_ID]],Store[Store_ID],Store[Region])</f>
        <v>North</v>
      </c>
      <c r="AA483" s="43" t="str">
        <f>_xlfn.XLOOKUP(Combined[[#This Row],[Store_ID]],Store[Store_ID],Store[City])</f>
        <v>Danielmouth</v>
      </c>
      <c r="AB483" s="43" t="str">
        <f>_xlfn.XLOOKUP(Combined[[#This Row],[Store_ID]],Store[Store_ID],Store[Store_Type])</f>
        <v>Flagship</v>
      </c>
      <c r="AC483" s="43">
        <f>Combined[[#This Row],[Quantity]]*Combined[[#This Row],[Unit_Price]]</f>
        <v>616.02</v>
      </c>
      <c r="AD483" s="43">
        <f>Combined[[#This Row],[Gross_Sales]]*Combined[[#This Row],[Discount]]</f>
        <v>154.005</v>
      </c>
      <c r="AE483" s="43">
        <f>Combined[[#This Row],[Quantity]]*Combined[[#This Row],[cost]]</f>
        <v>116.28</v>
      </c>
      <c r="AF483" s="43">
        <f>Combined[[#This Row],[Total_Amount]]-Combined[[#This Row],[Total_Cost]]</f>
        <v>345.73500000000001</v>
      </c>
      <c r="AG483" s="43" t="str">
        <f>IF(Combined[[#This Row],[Age]]&lt;=25,"18-25",IF(Combined[[#This Row],[Age]]&lt;=35,"26-35",IF(Combined[[#This Row],[Age]]&lt;=45,"36-45",IF(Combined[[#This Row],[Age]]&lt;=55,"46-55","56-64"))))</f>
        <v>18-25</v>
      </c>
      <c r="AH483" s="43">
        <f>IF(Combined[[#This Row],[Total_Amount]]=0,0,Combined[[#This Row],[Profit]]/Combined[[#This Row],[Total_Amount]])</f>
        <v>0.74831985974481352</v>
      </c>
    </row>
    <row r="484" spans="1:34">
      <c r="A484" s="43" t="s">
        <v>2308</v>
      </c>
      <c r="B484" s="46">
        <v>45851</v>
      </c>
      <c r="C484" s="43">
        <f t="shared" si="7"/>
        <v>2025</v>
      </c>
      <c r="D484" s="43" t="str">
        <f>TEXT(Combined[[#This Row],[Order_Date]],"MMM")</f>
        <v>Jul</v>
      </c>
      <c r="E484" s="43" t="s">
        <v>1301</v>
      </c>
      <c r="F484" s="43" t="s">
        <v>1606</v>
      </c>
      <c r="G484" s="43" t="s">
        <v>1782</v>
      </c>
      <c r="H484" s="43">
        <v>2</v>
      </c>
      <c r="I484" s="43">
        <v>756.8</v>
      </c>
      <c r="J484" s="45">
        <v>0.15</v>
      </c>
      <c r="K484" s="43" t="s">
        <v>1824</v>
      </c>
      <c r="L484" s="43">
        <v>1286.56</v>
      </c>
      <c r="M484" s="43" t="str">
        <f>VLOOKUP(Combined[[#This Row],[Customer_ID]],Customer[],2,FALSE)</f>
        <v>Monica Miller</v>
      </c>
      <c r="N484" s="43">
        <f>VLOOKUP(Combined[[#This Row],[Customer_ID]],Customer[],3,FALSE)</f>
        <v>33</v>
      </c>
      <c r="O484" s="43" t="str">
        <f>VLOOKUP(Combined[[#This Row],[Customer_ID]],Customer[],4,FALSE)</f>
        <v>Male</v>
      </c>
      <c r="P484" s="43" t="str">
        <f>VLOOKUP(Combined[[#This Row],[Customer_ID]],Customer[],5,FALSE)</f>
        <v>Lake David</v>
      </c>
      <c r="Q484" s="43" t="str">
        <f>VLOOKUP(Combined[[#This Row],[Customer_ID]],Customer[],6,FALSE)</f>
        <v>Mississippi</v>
      </c>
      <c r="R484" s="43" t="str">
        <f>VLOOKUP(Combined[[#This Row],[Customer_ID]],Customer[],8,FALSE)</f>
        <v>Gold</v>
      </c>
      <c r="S484" s="43" t="str">
        <f>VLOOKUP(Combined[[#This Row],[Product_ID]],Product[],2,FALSE)</f>
        <v>Fabric Sofa Throw Blanket</v>
      </c>
      <c r="T484" s="43" t="str">
        <f>VLOOKUP(Combined[[#This Row],[Product_ID]],Product[],3,FALSE)</f>
        <v>Home</v>
      </c>
      <c r="U484" s="43" t="str">
        <f>VLOOKUP(Combined[[#This Row],[Product_ID]],Product[],4,FALSE)</f>
        <v>Decor</v>
      </c>
      <c r="V484" s="43" t="str">
        <f>VLOOKUP(Combined[[#This Row],[Product_ID]],Product[],5,FALSE)</f>
        <v>Hoffman Group</v>
      </c>
      <c r="W484" s="43">
        <f>VLOOKUP(Combined[[#This Row],[Product_ID]],Product[],6,FALSE)</f>
        <v>218.48</v>
      </c>
      <c r="X484" s="43">
        <f>VLOOKUP(Combined[[#This Row],[Product_ID]],Product[],7,FALSE)</f>
        <v>276</v>
      </c>
      <c r="Y484" s="43" t="str">
        <f>_xlfn.XLOOKUP(Combined[[#This Row],[Store_ID]],Store[Store_ID],Store[Store_Name])</f>
        <v>Bean, Jones and Park</v>
      </c>
      <c r="Z484" s="43" t="str">
        <f>_xlfn.XLOOKUP(Combined[[#This Row],[Store_ID]],Store[Store_ID],Store[Region])</f>
        <v>West</v>
      </c>
      <c r="AA484" s="43" t="str">
        <f>_xlfn.XLOOKUP(Combined[[#This Row],[Store_ID]],Store[Store_ID],Store[City])</f>
        <v>Thompsonborough</v>
      </c>
      <c r="AB484" s="43" t="str">
        <f>_xlfn.XLOOKUP(Combined[[#This Row],[Store_ID]],Store[Store_ID],Store[Store_Type])</f>
        <v>Online</v>
      </c>
      <c r="AC484" s="43">
        <f>Combined[[#This Row],[Quantity]]*Combined[[#This Row],[Unit_Price]]</f>
        <v>1513.6</v>
      </c>
      <c r="AD484" s="43">
        <f>Combined[[#This Row],[Gross_Sales]]*Combined[[#This Row],[Discount]]</f>
        <v>227.04</v>
      </c>
      <c r="AE484" s="43">
        <f>Combined[[#This Row],[Quantity]]*Combined[[#This Row],[cost]]</f>
        <v>436.96</v>
      </c>
      <c r="AF484" s="43">
        <f>Combined[[#This Row],[Total_Amount]]-Combined[[#This Row],[Total_Cost]]</f>
        <v>849.59999999999991</v>
      </c>
      <c r="AG484" s="43" t="str">
        <f>IF(Combined[[#This Row],[Age]]&lt;=25,"18-25",IF(Combined[[#This Row],[Age]]&lt;=35,"26-35",IF(Combined[[#This Row],[Age]]&lt;=45,"36-45",IF(Combined[[#This Row],[Age]]&lt;=55,"46-55","56-64"))))</f>
        <v>26-35</v>
      </c>
      <c r="AH484" s="43">
        <f>IF(Combined[[#This Row],[Total_Amount]]=0,0,Combined[[#This Row],[Profit]]/Combined[[#This Row],[Total_Amount]])</f>
        <v>0.66036562616589967</v>
      </c>
    </row>
    <row r="485" spans="1:34">
      <c r="A485" s="43" t="s">
        <v>2309</v>
      </c>
      <c r="B485" s="46">
        <v>45308</v>
      </c>
      <c r="C485" s="43">
        <f t="shared" si="7"/>
        <v>2024</v>
      </c>
      <c r="D485" s="43" t="str">
        <f>TEXT(Combined[[#This Row],[Order_Date]],"MMM")</f>
        <v>Jan</v>
      </c>
      <c r="E485" s="43" t="s">
        <v>172</v>
      </c>
      <c r="F485" s="43" t="s">
        <v>1590</v>
      </c>
      <c r="G485" s="43" t="s">
        <v>1789</v>
      </c>
      <c r="H485" s="43">
        <v>1</v>
      </c>
      <c r="I485" s="43">
        <v>771.73</v>
      </c>
      <c r="J485" s="45">
        <v>0.2</v>
      </c>
      <c r="K485" s="43" t="s">
        <v>1824</v>
      </c>
      <c r="L485" s="43">
        <v>617.38400000000001</v>
      </c>
      <c r="M485" s="43" t="str">
        <f>VLOOKUP(Combined[[#This Row],[Customer_ID]],Customer[],2,FALSE)</f>
        <v>Denise Williams</v>
      </c>
      <c r="N485" s="43">
        <f>VLOOKUP(Combined[[#This Row],[Customer_ID]],Customer[],3,FALSE)</f>
        <v>34</v>
      </c>
      <c r="O485" s="43" t="str">
        <f>VLOOKUP(Combined[[#This Row],[Customer_ID]],Customer[],4,FALSE)</f>
        <v>Male</v>
      </c>
      <c r="P485" s="43" t="str">
        <f>VLOOKUP(Combined[[#This Row],[Customer_ID]],Customer[],5,FALSE)</f>
        <v>Christianstad</v>
      </c>
      <c r="Q485" s="43" t="str">
        <f>VLOOKUP(Combined[[#This Row],[Customer_ID]],Customer[],6,FALSE)</f>
        <v>Hawaii</v>
      </c>
      <c r="R485" s="43" t="str">
        <f>VLOOKUP(Combined[[#This Row],[Customer_ID]],Customer[],8,FALSE)</f>
        <v>Bronze</v>
      </c>
      <c r="S485" s="43" t="str">
        <f>VLOOKUP(Combined[[#This Row],[Product_ID]],Product[],2,FALSE)</f>
        <v>Multi-Purpose Storage Box</v>
      </c>
      <c r="T485" s="43" t="str">
        <f>VLOOKUP(Combined[[#This Row],[Product_ID]],Product[],3,FALSE)</f>
        <v>Home</v>
      </c>
      <c r="U485" s="43" t="str">
        <f>VLOOKUP(Combined[[#This Row],[Product_ID]],Product[],4,FALSE)</f>
        <v>Storage</v>
      </c>
      <c r="V485" s="43" t="str">
        <f>VLOOKUP(Combined[[#This Row],[Product_ID]],Product[],5,FALSE)</f>
        <v>Gardner-Montes</v>
      </c>
      <c r="W485" s="43">
        <f>VLOOKUP(Combined[[#This Row],[Product_ID]],Product[],6,FALSE)</f>
        <v>123.46</v>
      </c>
      <c r="X485" s="43">
        <f>VLOOKUP(Combined[[#This Row],[Product_ID]],Product[],7,FALSE)</f>
        <v>76</v>
      </c>
      <c r="Y485" s="43" t="str">
        <f>_xlfn.XLOOKUP(Combined[[#This Row],[Store_ID]],Store[Store_ID],Store[Store_Name])</f>
        <v>Hill, Wagner and Ballard</v>
      </c>
      <c r="Z485" s="43" t="str">
        <f>_xlfn.XLOOKUP(Combined[[#This Row],[Store_ID]],Store[Store_ID],Store[Region])</f>
        <v>East</v>
      </c>
      <c r="AA485" s="43" t="str">
        <f>_xlfn.XLOOKUP(Combined[[#This Row],[Store_ID]],Store[Store_ID],Store[City])</f>
        <v>East Davidville</v>
      </c>
      <c r="AB485" s="43" t="str">
        <f>_xlfn.XLOOKUP(Combined[[#This Row],[Store_ID]],Store[Store_ID],Store[Store_Type])</f>
        <v>Online</v>
      </c>
      <c r="AC485" s="43">
        <f>Combined[[#This Row],[Quantity]]*Combined[[#This Row],[Unit_Price]]</f>
        <v>771.73</v>
      </c>
      <c r="AD485" s="43">
        <f>Combined[[#This Row],[Gross_Sales]]*Combined[[#This Row],[Discount]]</f>
        <v>154.346</v>
      </c>
      <c r="AE485" s="43">
        <f>Combined[[#This Row],[Quantity]]*Combined[[#This Row],[cost]]</f>
        <v>123.46</v>
      </c>
      <c r="AF485" s="43">
        <f>Combined[[#This Row],[Total_Amount]]-Combined[[#This Row],[Total_Cost]]</f>
        <v>493.92400000000004</v>
      </c>
      <c r="AG485" s="43" t="str">
        <f>IF(Combined[[#This Row],[Age]]&lt;=25,"18-25",IF(Combined[[#This Row],[Age]]&lt;=35,"26-35",IF(Combined[[#This Row],[Age]]&lt;=45,"36-45",IF(Combined[[#This Row],[Age]]&lt;=55,"46-55","56-64"))))</f>
        <v>26-35</v>
      </c>
      <c r="AH485" s="43">
        <f>IF(Combined[[#This Row],[Total_Amount]]=0,0,Combined[[#This Row],[Profit]]/Combined[[#This Row],[Total_Amount]])</f>
        <v>0.80002721158954559</v>
      </c>
    </row>
    <row r="486" spans="1:34">
      <c r="A486" s="43" t="s">
        <v>2310</v>
      </c>
      <c r="B486" s="46">
        <v>45639</v>
      </c>
      <c r="C486" s="43">
        <f t="shared" si="7"/>
        <v>2024</v>
      </c>
      <c r="D486" s="43" t="str">
        <f>TEXT(Combined[[#This Row],[Order_Date]],"MMM")</f>
        <v>Dec</v>
      </c>
      <c r="E486" s="43" t="s">
        <v>1475</v>
      </c>
      <c r="F486" s="43" t="s">
        <v>1680</v>
      </c>
      <c r="G486" s="43" t="s">
        <v>1807</v>
      </c>
      <c r="H486" s="43">
        <v>1</v>
      </c>
      <c r="I486" s="43">
        <v>440.19</v>
      </c>
      <c r="J486" s="45">
        <v>0.03</v>
      </c>
      <c r="K486" s="43" t="s">
        <v>1826</v>
      </c>
      <c r="L486" s="43">
        <v>426.98430000000002</v>
      </c>
      <c r="M486" s="43" t="str">
        <f>VLOOKUP(Combined[[#This Row],[Customer_ID]],Customer[],2,FALSE)</f>
        <v>Dylan Gutierrez</v>
      </c>
      <c r="N486" s="43">
        <f>VLOOKUP(Combined[[#This Row],[Customer_ID]],Customer[],3,FALSE)</f>
        <v>40</v>
      </c>
      <c r="O486" s="43" t="str">
        <f>VLOOKUP(Combined[[#This Row],[Customer_ID]],Customer[],4,FALSE)</f>
        <v>Male</v>
      </c>
      <c r="P486" s="43" t="str">
        <f>VLOOKUP(Combined[[#This Row],[Customer_ID]],Customer[],5,FALSE)</f>
        <v>New Jamesview</v>
      </c>
      <c r="Q486" s="43" t="str">
        <f>VLOOKUP(Combined[[#This Row],[Customer_ID]],Customer[],6,FALSE)</f>
        <v>West Virginia</v>
      </c>
      <c r="R486" s="43" t="str">
        <f>VLOOKUP(Combined[[#This Row],[Customer_ID]],Customer[],8,FALSE)</f>
        <v>Bronze</v>
      </c>
      <c r="S486" s="43" t="str">
        <f>VLOOKUP(Combined[[#This Row],[Product_ID]],Product[],2,FALSE)</f>
        <v>Women's Hair Dryer Brush</v>
      </c>
      <c r="T486" s="43" t="str">
        <f>VLOOKUP(Combined[[#This Row],[Product_ID]],Product[],3,FALSE)</f>
        <v>Beauty</v>
      </c>
      <c r="U486" s="43" t="str">
        <f>VLOOKUP(Combined[[#This Row],[Product_ID]],Product[],4,FALSE)</f>
        <v>Haircare</v>
      </c>
      <c r="V486" s="43" t="str">
        <f>VLOOKUP(Combined[[#This Row],[Product_ID]],Product[],5,FALSE)</f>
        <v>Torres, Spencer and Potter</v>
      </c>
      <c r="W486" s="43">
        <f>VLOOKUP(Combined[[#This Row],[Product_ID]],Product[],6,FALSE)</f>
        <v>340.39</v>
      </c>
      <c r="X486" s="43">
        <f>VLOOKUP(Combined[[#This Row],[Product_ID]],Product[],7,FALSE)</f>
        <v>177</v>
      </c>
      <c r="Y486" s="43" t="str">
        <f>_xlfn.XLOOKUP(Combined[[#This Row],[Store_ID]],Store[Store_ID],Store[Store_Name])</f>
        <v>Holloway Ltd</v>
      </c>
      <c r="Z486" s="43" t="str">
        <f>_xlfn.XLOOKUP(Combined[[#This Row],[Store_ID]],Store[Store_ID],Store[Region])</f>
        <v>North</v>
      </c>
      <c r="AA486" s="43" t="str">
        <f>_xlfn.XLOOKUP(Combined[[#This Row],[Store_ID]],Store[Store_ID],Store[City])</f>
        <v>Bensonhaven</v>
      </c>
      <c r="AB486" s="43" t="str">
        <f>_xlfn.XLOOKUP(Combined[[#This Row],[Store_ID]],Store[Store_ID],Store[Store_Type])</f>
        <v>Flagship</v>
      </c>
      <c r="AC486" s="43">
        <f>Combined[[#This Row],[Quantity]]*Combined[[#This Row],[Unit_Price]]</f>
        <v>440.19</v>
      </c>
      <c r="AD486" s="43">
        <f>Combined[[#This Row],[Gross_Sales]]*Combined[[#This Row],[Discount]]</f>
        <v>13.2057</v>
      </c>
      <c r="AE486" s="43">
        <f>Combined[[#This Row],[Quantity]]*Combined[[#This Row],[cost]]</f>
        <v>340.39</v>
      </c>
      <c r="AF486" s="43">
        <f>Combined[[#This Row],[Total_Amount]]-Combined[[#This Row],[Total_Cost]]</f>
        <v>86.594300000000032</v>
      </c>
      <c r="AG486" s="43" t="str">
        <f>IF(Combined[[#This Row],[Age]]&lt;=25,"18-25",IF(Combined[[#This Row],[Age]]&lt;=35,"26-35",IF(Combined[[#This Row],[Age]]&lt;=45,"36-45",IF(Combined[[#This Row],[Age]]&lt;=55,"46-55","56-64"))))</f>
        <v>36-45</v>
      </c>
      <c r="AH486" s="43">
        <f>IF(Combined[[#This Row],[Total_Amount]]=0,0,Combined[[#This Row],[Profit]]/Combined[[#This Row],[Total_Amount]])</f>
        <v>0.20280441224653933</v>
      </c>
    </row>
    <row r="487" spans="1:34">
      <c r="A487" s="43" t="s">
        <v>2311</v>
      </c>
      <c r="B487" s="46">
        <v>45919</v>
      </c>
      <c r="C487" s="43">
        <f t="shared" si="7"/>
        <v>2025</v>
      </c>
      <c r="D487" s="43" t="str">
        <f>TEXT(Combined[[#This Row],[Order_Date]],"MMM")</f>
        <v>Sep</v>
      </c>
      <c r="E487" s="43" t="s">
        <v>181</v>
      </c>
      <c r="F487" s="43" t="s">
        <v>1553</v>
      </c>
      <c r="G487" s="43" t="s">
        <v>1761</v>
      </c>
      <c r="H487" s="43">
        <v>2</v>
      </c>
      <c r="I487" s="43">
        <v>409</v>
      </c>
      <c r="J487" s="45">
        <v>0.17</v>
      </c>
      <c r="K487" s="43" t="s">
        <v>1824</v>
      </c>
      <c r="L487" s="43">
        <v>678.93999999999994</v>
      </c>
      <c r="M487" s="43" t="str">
        <f>VLOOKUP(Combined[[#This Row],[Customer_ID]],Customer[],2,FALSE)</f>
        <v>Gina Knight</v>
      </c>
      <c r="N487" s="43">
        <f>VLOOKUP(Combined[[#This Row],[Customer_ID]],Customer[],3,FALSE)</f>
        <v>54</v>
      </c>
      <c r="O487" s="43" t="str">
        <f>VLOOKUP(Combined[[#This Row],[Customer_ID]],Customer[],4,FALSE)</f>
        <v>Female</v>
      </c>
      <c r="P487" s="43" t="str">
        <f>VLOOKUP(Combined[[#This Row],[Customer_ID]],Customer[],5,FALSE)</f>
        <v>Lake Roberthaven</v>
      </c>
      <c r="Q487" s="43" t="str">
        <f>VLOOKUP(Combined[[#This Row],[Customer_ID]],Customer[],6,FALSE)</f>
        <v>Nevada</v>
      </c>
      <c r="R487" s="43" t="str">
        <f>VLOOKUP(Combined[[#This Row],[Customer_ID]],Customer[],8,FALSE)</f>
        <v>Silver</v>
      </c>
      <c r="S487" s="43" t="str">
        <f>VLOOKUP(Combined[[#This Row],[Product_ID]],Product[],2,FALSE)</f>
        <v>Women's Yoga Pants</v>
      </c>
      <c r="T487" s="43" t="str">
        <f>VLOOKUP(Combined[[#This Row],[Product_ID]],Product[],3,FALSE)</f>
        <v>Clothing</v>
      </c>
      <c r="U487" s="43" t="str">
        <f>VLOOKUP(Combined[[#This Row],[Product_ID]],Product[],4,FALSE)</f>
        <v>Bottoms</v>
      </c>
      <c r="V487" s="43" t="str">
        <f>VLOOKUP(Combined[[#This Row],[Product_ID]],Product[],5,FALSE)</f>
        <v>Gonzales-Davis</v>
      </c>
      <c r="W487" s="43">
        <f>VLOOKUP(Combined[[#This Row],[Product_ID]],Product[],6,FALSE)</f>
        <v>306.45999999999998</v>
      </c>
      <c r="X487" s="43">
        <f>VLOOKUP(Combined[[#This Row],[Product_ID]],Product[],7,FALSE)</f>
        <v>487</v>
      </c>
      <c r="Y487" s="43" t="str">
        <f>_xlfn.XLOOKUP(Combined[[#This Row],[Store_ID]],Store[Store_ID],Store[Store_Name])</f>
        <v>Black-Horn</v>
      </c>
      <c r="Z487" s="43" t="str">
        <f>_xlfn.XLOOKUP(Combined[[#This Row],[Store_ID]],Store[Store_ID],Store[Region])</f>
        <v>South</v>
      </c>
      <c r="AA487" s="43" t="str">
        <f>_xlfn.XLOOKUP(Combined[[#This Row],[Store_ID]],Store[Store_ID],Store[City])</f>
        <v>North Nancyview</v>
      </c>
      <c r="AB487" s="43" t="str">
        <f>_xlfn.XLOOKUP(Combined[[#This Row],[Store_ID]],Store[Store_ID],Store[Store_Type])</f>
        <v>Outlet</v>
      </c>
      <c r="AC487" s="43">
        <f>Combined[[#This Row],[Quantity]]*Combined[[#This Row],[Unit_Price]]</f>
        <v>818</v>
      </c>
      <c r="AD487" s="43">
        <f>Combined[[#This Row],[Gross_Sales]]*Combined[[#This Row],[Discount]]</f>
        <v>139.06</v>
      </c>
      <c r="AE487" s="43">
        <f>Combined[[#This Row],[Quantity]]*Combined[[#This Row],[cost]]</f>
        <v>612.91999999999996</v>
      </c>
      <c r="AF487" s="43">
        <f>Combined[[#This Row],[Total_Amount]]-Combined[[#This Row],[Total_Cost]]</f>
        <v>66.019999999999982</v>
      </c>
      <c r="AG487" s="43" t="str">
        <f>IF(Combined[[#This Row],[Age]]&lt;=25,"18-25",IF(Combined[[#This Row],[Age]]&lt;=35,"26-35",IF(Combined[[#This Row],[Age]]&lt;=45,"36-45",IF(Combined[[#This Row],[Age]]&lt;=55,"46-55","56-64"))))</f>
        <v>46-55</v>
      </c>
      <c r="AH487" s="43">
        <f>IF(Combined[[#This Row],[Total_Amount]]=0,0,Combined[[#This Row],[Profit]]/Combined[[#This Row],[Total_Amount]])</f>
        <v>9.7239815005744232E-2</v>
      </c>
    </row>
    <row r="488" spans="1:34">
      <c r="A488" s="43" t="s">
        <v>2312</v>
      </c>
      <c r="B488" s="46">
        <v>45333</v>
      </c>
      <c r="C488" s="43">
        <f t="shared" si="7"/>
        <v>2024</v>
      </c>
      <c r="D488" s="43" t="str">
        <f>TEXT(Combined[[#This Row],[Order_Date]],"MMM")</f>
        <v>Feb</v>
      </c>
      <c r="E488" s="43" t="s">
        <v>1077</v>
      </c>
      <c r="F488" s="43" t="s">
        <v>1624</v>
      </c>
      <c r="G488" s="43" t="s">
        <v>1813</v>
      </c>
      <c r="H488" s="43">
        <v>3</v>
      </c>
      <c r="I488" s="43">
        <v>134.58000000000001</v>
      </c>
      <c r="J488" s="45">
        <v>0.04</v>
      </c>
      <c r="K488" s="43" t="s">
        <v>1829</v>
      </c>
      <c r="L488" s="43">
        <v>387.59039999999999</v>
      </c>
      <c r="M488" s="43" t="str">
        <f>VLOOKUP(Combined[[#This Row],[Customer_ID]],Customer[],2,FALSE)</f>
        <v>Ryan Moore</v>
      </c>
      <c r="N488" s="43">
        <f>VLOOKUP(Combined[[#This Row],[Customer_ID]],Customer[],3,FALSE)</f>
        <v>38</v>
      </c>
      <c r="O488" s="43" t="str">
        <f>VLOOKUP(Combined[[#This Row],[Customer_ID]],Customer[],4,FALSE)</f>
        <v>Male</v>
      </c>
      <c r="P488" s="43" t="str">
        <f>VLOOKUP(Combined[[#This Row],[Customer_ID]],Customer[],5,FALSE)</f>
        <v>Cartershire</v>
      </c>
      <c r="Q488" s="43" t="str">
        <f>VLOOKUP(Combined[[#This Row],[Customer_ID]],Customer[],6,FALSE)</f>
        <v>Virginia</v>
      </c>
      <c r="R488" s="43" t="str">
        <f>VLOOKUP(Combined[[#This Row],[Customer_ID]],Customer[],8,FALSE)</f>
        <v>Bronze</v>
      </c>
      <c r="S488" s="43" t="str">
        <f>VLOOKUP(Combined[[#This Row],[Product_ID]],Product[],2,FALSE)</f>
        <v>Sports Water Hydration Pack</v>
      </c>
      <c r="T488" s="43" t="str">
        <f>VLOOKUP(Combined[[#This Row],[Product_ID]],Product[],3,FALSE)</f>
        <v>Sports</v>
      </c>
      <c r="U488" s="43" t="str">
        <f>VLOOKUP(Combined[[#This Row],[Product_ID]],Product[],4,FALSE)</f>
        <v>Outdoor</v>
      </c>
      <c r="V488" s="43" t="str">
        <f>VLOOKUP(Combined[[#This Row],[Product_ID]],Product[],5,FALSE)</f>
        <v>Sims-Smith</v>
      </c>
      <c r="W488" s="43">
        <f>VLOOKUP(Combined[[#This Row],[Product_ID]],Product[],6,FALSE)</f>
        <v>135.61000000000001</v>
      </c>
      <c r="X488" s="43">
        <f>VLOOKUP(Combined[[#This Row],[Product_ID]],Product[],7,FALSE)</f>
        <v>394</v>
      </c>
      <c r="Y488" s="43" t="str">
        <f>_xlfn.XLOOKUP(Combined[[#This Row],[Store_ID]],Store[Store_ID],Store[Store_Name])</f>
        <v>Mann-Austin</v>
      </c>
      <c r="Z488" s="43" t="str">
        <f>_xlfn.XLOOKUP(Combined[[#This Row],[Store_ID]],Store[Store_ID],Store[Region])</f>
        <v>East</v>
      </c>
      <c r="AA488" s="43" t="str">
        <f>_xlfn.XLOOKUP(Combined[[#This Row],[Store_ID]],Store[Store_ID],Store[City])</f>
        <v>Vasquezborough</v>
      </c>
      <c r="AB488" s="43" t="str">
        <f>_xlfn.XLOOKUP(Combined[[#This Row],[Store_ID]],Store[Store_ID],Store[Store_Type])</f>
        <v>Online</v>
      </c>
      <c r="AC488" s="43">
        <f>Combined[[#This Row],[Quantity]]*Combined[[#This Row],[Unit_Price]]</f>
        <v>403.74</v>
      </c>
      <c r="AD488" s="43">
        <f>Combined[[#This Row],[Gross_Sales]]*Combined[[#This Row],[Discount]]</f>
        <v>16.1496</v>
      </c>
      <c r="AE488" s="43">
        <f>Combined[[#This Row],[Quantity]]*Combined[[#This Row],[cost]]</f>
        <v>406.83000000000004</v>
      </c>
      <c r="AF488" s="43">
        <f>Combined[[#This Row],[Total_Amount]]-Combined[[#This Row],[Total_Cost]]</f>
        <v>-19.239600000000053</v>
      </c>
      <c r="AG488" s="43" t="str">
        <f>IF(Combined[[#This Row],[Age]]&lt;=25,"18-25",IF(Combined[[#This Row],[Age]]&lt;=35,"26-35",IF(Combined[[#This Row],[Age]]&lt;=45,"36-45",IF(Combined[[#This Row],[Age]]&lt;=55,"46-55","56-64"))))</f>
        <v>36-45</v>
      </c>
      <c r="AH488" s="43">
        <f>IF(Combined[[#This Row],[Total_Amount]]=0,0,Combined[[#This Row],[Profit]]/Combined[[#This Row],[Total_Amount]])</f>
        <v>-4.9639000346757951E-2</v>
      </c>
    </row>
    <row r="489" spans="1:34">
      <c r="A489" s="43" t="s">
        <v>2313</v>
      </c>
      <c r="B489" s="46">
        <v>45811</v>
      </c>
      <c r="C489" s="43">
        <f t="shared" si="7"/>
        <v>2025</v>
      </c>
      <c r="D489" s="43" t="str">
        <f>TEXT(Combined[[#This Row],[Order_Date]],"MMM")</f>
        <v>Jun</v>
      </c>
      <c r="E489" s="43" t="s">
        <v>1092</v>
      </c>
      <c r="F489" s="43" t="s">
        <v>1626</v>
      </c>
      <c r="G489" s="43" t="s">
        <v>1779</v>
      </c>
      <c r="H489" s="43">
        <v>4</v>
      </c>
      <c r="I489" s="43">
        <v>284.44</v>
      </c>
      <c r="J489" s="45">
        <v>0.02</v>
      </c>
      <c r="K489" s="43" t="s">
        <v>1824</v>
      </c>
      <c r="L489" s="43">
        <v>1115.0047999999999</v>
      </c>
      <c r="M489" s="43" t="str">
        <f>VLOOKUP(Combined[[#This Row],[Customer_ID]],Customer[],2,FALSE)</f>
        <v>Sherry Cabrera</v>
      </c>
      <c r="N489" s="43">
        <f>VLOOKUP(Combined[[#This Row],[Customer_ID]],Customer[],3,FALSE)</f>
        <v>55</v>
      </c>
      <c r="O489" s="43" t="str">
        <f>VLOOKUP(Combined[[#This Row],[Customer_ID]],Customer[],4,FALSE)</f>
        <v>Male</v>
      </c>
      <c r="P489" s="43" t="str">
        <f>VLOOKUP(Combined[[#This Row],[Customer_ID]],Customer[],5,FALSE)</f>
        <v>Shannonview</v>
      </c>
      <c r="Q489" s="43" t="str">
        <f>VLOOKUP(Combined[[#This Row],[Customer_ID]],Customer[],6,FALSE)</f>
        <v>Pennsylvania</v>
      </c>
      <c r="R489" s="43" t="str">
        <f>VLOOKUP(Combined[[#This Row],[Customer_ID]],Customer[],8,FALSE)</f>
        <v>Silver</v>
      </c>
      <c r="S489" s="43" t="str">
        <f>VLOOKUP(Combined[[#This Row],[Product_ID]],Product[],2,FALSE)</f>
        <v>Portable Power Bank</v>
      </c>
      <c r="T489" s="43" t="str">
        <f>VLOOKUP(Combined[[#This Row],[Product_ID]],Product[],3,FALSE)</f>
        <v>Electronics</v>
      </c>
      <c r="U489" s="43" t="str">
        <f>VLOOKUP(Combined[[#This Row],[Product_ID]],Product[],4,FALSE)</f>
        <v>Mobile</v>
      </c>
      <c r="V489" s="43" t="str">
        <f>VLOOKUP(Combined[[#This Row],[Product_ID]],Product[],5,FALSE)</f>
        <v>Cummings and Sons</v>
      </c>
      <c r="W489" s="43">
        <f>VLOOKUP(Combined[[#This Row],[Product_ID]],Product[],6,FALSE)</f>
        <v>326.06</v>
      </c>
      <c r="X489" s="43">
        <f>VLOOKUP(Combined[[#This Row],[Product_ID]],Product[],7,FALSE)</f>
        <v>301</v>
      </c>
      <c r="Y489" s="43" t="str">
        <f>_xlfn.XLOOKUP(Combined[[#This Row],[Store_ID]],Store[Store_ID],Store[Store_Name])</f>
        <v>Martinez-Mullins</v>
      </c>
      <c r="Z489" s="43" t="str">
        <f>_xlfn.XLOOKUP(Combined[[#This Row],[Store_ID]],Store[Store_ID],Store[Region])</f>
        <v>South</v>
      </c>
      <c r="AA489" s="43" t="str">
        <f>_xlfn.XLOOKUP(Combined[[#This Row],[Store_ID]],Store[Store_ID],Store[City])</f>
        <v>Williamsfurt</v>
      </c>
      <c r="AB489" s="43" t="str">
        <f>_xlfn.XLOOKUP(Combined[[#This Row],[Store_ID]],Store[Store_ID],Store[Store_Type])</f>
        <v>Online</v>
      </c>
      <c r="AC489" s="43">
        <f>Combined[[#This Row],[Quantity]]*Combined[[#This Row],[Unit_Price]]</f>
        <v>1137.76</v>
      </c>
      <c r="AD489" s="43">
        <f>Combined[[#This Row],[Gross_Sales]]*Combined[[#This Row],[Discount]]</f>
        <v>22.755199999999999</v>
      </c>
      <c r="AE489" s="43">
        <f>Combined[[#This Row],[Quantity]]*Combined[[#This Row],[cost]]</f>
        <v>1304.24</v>
      </c>
      <c r="AF489" s="43">
        <f>Combined[[#This Row],[Total_Amount]]-Combined[[#This Row],[Total_Cost]]</f>
        <v>-189.23520000000008</v>
      </c>
      <c r="AG489" s="43" t="str">
        <f>IF(Combined[[#This Row],[Age]]&lt;=25,"18-25",IF(Combined[[#This Row],[Age]]&lt;=35,"26-35",IF(Combined[[#This Row],[Age]]&lt;=45,"36-45",IF(Combined[[#This Row],[Age]]&lt;=55,"46-55","56-64"))))</f>
        <v>46-55</v>
      </c>
      <c r="AH489" s="43">
        <f>IF(Combined[[#This Row],[Total_Amount]]=0,0,Combined[[#This Row],[Profit]]/Combined[[#This Row],[Total_Amount]])</f>
        <v>-0.16971693754143488</v>
      </c>
    </row>
    <row r="490" spans="1:34">
      <c r="A490" s="43" t="s">
        <v>2314</v>
      </c>
      <c r="B490" s="46">
        <v>45726</v>
      </c>
      <c r="C490" s="43">
        <f t="shared" si="7"/>
        <v>2025</v>
      </c>
      <c r="D490" s="43" t="str">
        <f>TEXT(Combined[[#This Row],[Order_Date]],"MMM")</f>
        <v>Mar</v>
      </c>
      <c r="E490" s="43" t="s">
        <v>1260</v>
      </c>
      <c r="F490" s="43" t="s">
        <v>1694</v>
      </c>
      <c r="G490" s="43" t="s">
        <v>1797</v>
      </c>
      <c r="H490" s="43">
        <v>4</v>
      </c>
      <c r="I490" s="43">
        <v>922.69</v>
      </c>
      <c r="J490" s="45">
        <v>0.16</v>
      </c>
      <c r="K490" s="43" t="s">
        <v>1824</v>
      </c>
      <c r="L490" s="43">
        <v>3100.2384000000002</v>
      </c>
      <c r="M490" s="43" t="str">
        <f>VLOOKUP(Combined[[#This Row],[Customer_ID]],Customer[],2,FALSE)</f>
        <v>Eric Wolfe</v>
      </c>
      <c r="N490" s="43">
        <f>VLOOKUP(Combined[[#This Row],[Customer_ID]],Customer[],3,FALSE)</f>
        <v>18</v>
      </c>
      <c r="O490" s="43" t="str">
        <f>VLOOKUP(Combined[[#This Row],[Customer_ID]],Customer[],4,FALSE)</f>
        <v>Female</v>
      </c>
      <c r="P490" s="43" t="str">
        <f>VLOOKUP(Combined[[#This Row],[Customer_ID]],Customer[],5,FALSE)</f>
        <v>Garciaview</v>
      </c>
      <c r="Q490" s="43" t="str">
        <f>VLOOKUP(Combined[[#This Row],[Customer_ID]],Customer[],6,FALSE)</f>
        <v>Louisiana</v>
      </c>
      <c r="R490" s="43" t="str">
        <f>VLOOKUP(Combined[[#This Row],[Customer_ID]],Customer[],8,FALSE)</f>
        <v>Gold</v>
      </c>
      <c r="S490" s="43" t="str">
        <f>VLOOKUP(Combined[[#This Row],[Product_ID]],Product[],2,FALSE)</f>
        <v>Shin Guards – Adult</v>
      </c>
      <c r="T490" s="43" t="str">
        <f>VLOOKUP(Combined[[#This Row],[Product_ID]],Product[],3,FALSE)</f>
        <v>Sports</v>
      </c>
      <c r="U490" s="43" t="str">
        <f>VLOOKUP(Combined[[#This Row],[Product_ID]],Product[],4,FALSE)</f>
        <v>Team Sports</v>
      </c>
      <c r="V490" s="43" t="str">
        <f>VLOOKUP(Combined[[#This Row],[Product_ID]],Product[],5,FALSE)</f>
        <v>French Ltd</v>
      </c>
      <c r="W490" s="43">
        <f>VLOOKUP(Combined[[#This Row],[Product_ID]],Product[],6,FALSE)</f>
        <v>107.06</v>
      </c>
      <c r="X490" s="43">
        <f>VLOOKUP(Combined[[#This Row],[Product_ID]],Product[],7,FALSE)</f>
        <v>359</v>
      </c>
      <c r="Y490" s="43" t="str">
        <f>_xlfn.XLOOKUP(Combined[[#This Row],[Store_ID]],Store[Store_ID],Store[Store_Name])</f>
        <v>Gardner, Humphrey and Contreras</v>
      </c>
      <c r="Z490" s="43" t="str">
        <f>_xlfn.XLOOKUP(Combined[[#This Row],[Store_ID]],Store[Store_ID],Store[Region])</f>
        <v>East</v>
      </c>
      <c r="AA490" s="43" t="str">
        <f>_xlfn.XLOOKUP(Combined[[#This Row],[Store_ID]],Store[Store_ID],Store[City])</f>
        <v>Johnsonville</v>
      </c>
      <c r="AB490" s="43" t="str">
        <f>_xlfn.XLOOKUP(Combined[[#This Row],[Store_ID]],Store[Store_ID],Store[Store_Type])</f>
        <v>Flagship</v>
      </c>
      <c r="AC490" s="43">
        <f>Combined[[#This Row],[Quantity]]*Combined[[#This Row],[Unit_Price]]</f>
        <v>3690.76</v>
      </c>
      <c r="AD490" s="43">
        <f>Combined[[#This Row],[Gross_Sales]]*Combined[[#This Row],[Discount]]</f>
        <v>590.52160000000003</v>
      </c>
      <c r="AE490" s="43">
        <f>Combined[[#This Row],[Quantity]]*Combined[[#This Row],[cost]]</f>
        <v>428.24</v>
      </c>
      <c r="AF490" s="43">
        <f>Combined[[#This Row],[Total_Amount]]-Combined[[#This Row],[Total_Cost]]</f>
        <v>2671.9984000000004</v>
      </c>
      <c r="AG490" s="43" t="str">
        <f>IF(Combined[[#This Row],[Age]]&lt;=25,"18-25",IF(Combined[[#This Row],[Age]]&lt;=35,"26-35",IF(Combined[[#This Row],[Age]]&lt;=45,"36-45",IF(Combined[[#This Row],[Age]]&lt;=55,"46-55","56-64"))))</f>
        <v>18-25</v>
      </c>
      <c r="AH490" s="43">
        <f>IF(Combined[[#This Row],[Total_Amount]]=0,0,Combined[[#This Row],[Profit]]/Combined[[#This Row],[Total_Amount]])</f>
        <v>0.8618686872596637</v>
      </c>
    </row>
    <row r="491" spans="1:34">
      <c r="A491" s="43" t="s">
        <v>2315</v>
      </c>
      <c r="B491" s="46">
        <v>45644</v>
      </c>
      <c r="C491" s="43">
        <f t="shared" si="7"/>
        <v>2024</v>
      </c>
      <c r="D491" s="43" t="str">
        <f>TEXT(Combined[[#This Row],[Order_Date]],"MMM")</f>
        <v>Dec</v>
      </c>
      <c r="E491" s="43" t="s">
        <v>875</v>
      </c>
      <c r="F491" s="43" t="s">
        <v>1620</v>
      </c>
      <c r="G491" s="43" t="s">
        <v>1776</v>
      </c>
      <c r="H491" s="43">
        <v>2</v>
      </c>
      <c r="I491" s="43">
        <v>992.55</v>
      </c>
      <c r="J491" s="45">
        <v>0.28000000000000003</v>
      </c>
      <c r="K491" s="43" t="s">
        <v>1824</v>
      </c>
      <c r="L491" s="43">
        <v>1429.2719999999999</v>
      </c>
      <c r="M491" s="43" t="str">
        <f>VLOOKUP(Combined[[#This Row],[Customer_ID]],Customer[],2,FALSE)</f>
        <v>Shannon Miller</v>
      </c>
      <c r="N491" s="43">
        <f>VLOOKUP(Combined[[#This Row],[Customer_ID]],Customer[],3,FALSE)</f>
        <v>22</v>
      </c>
      <c r="O491" s="43" t="str">
        <f>VLOOKUP(Combined[[#This Row],[Customer_ID]],Customer[],4,FALSE)</f>
        <v>Male</v>
      </c>
      <c r="P491" s="43" t="str">
        <f>VLOOKUP(Combined[[#This Row],[Customer_ID]],Customer[],5,FALSE)</f>
        <v>North Austinport</v>
      </c>
      <c r="Q491" s="43" t="str">
        <f>VLOOKUP(Combined[[#This Row],[Customer_ID]],Customer[],6,FALSE)</f>
        <v>Kentucky</v>
      </c>
      <c r="R491" s="43" t="str">
        <f>VLOOKUP(Combined[[#This Row],[Customer_ID]],Customer[],8,FALSE)</f>
        <v>Gold</v>
      </c>
      <c r="S491" s="43" t="str">
        <f>VLOOKUP(Combined[[#This Row],[Product_ID]],Product[],2,FALSE)</f>
        <v>Women's Summer Dress</v>
      </c>
      <c r="T491" s="43" t="str">
        <f>VLOOKUP(Combined[[#This Row],[Product_ID]],Product[],3,FALSE)</f>
        <v>Clothing</v>
      </c>
      <c r="U491" s="43" t="str">
        <f>VLOOKUP(Combined[[#This Row],[Product_ID]],Product[],4,FALSE)</f>
        <v>Tops</v>
      </c>
      <c r="V491" s="43" t="str">
        <f>VLOOKUP(Combined[[#This Row],[Product_ID]],Product[],5,FALSE)</f>
        <v>Smith-Mills</v>
      </c>
      <c r="W491" s="43">
        <f>VLOOKUP(Combined[[#This Row],[Product_ID]],Product[],6,FALSE)</f>
        <v>223.43</v>
      </c>
      <c r="X491" s="43">
        <f>VLOOKUP(Combined[[#This Row],[Product_ID]],Product[],7,FALSE)</f>
        <v>154</v>
      </c>
      <c r="Y491" s="43" t="str">
        <f>_xlfn.XLOOKUP(Combined[[#This Row],[Store_ID]],Store[Store_ID],Store[Store_Name])</f>
        <v>Benson-Elliott</v>
      </c>
      <c r="Z491" s="43" t="str">
        <f>_xlfn.XLOOKUP(Combined[[#This Row],[Store_ID]],Store[Store_ID],Store[Region])</f>
        <v>East</v>
      </c>
      <c r="AA491" s="43" t="str">
        <f>_xlfn.XLOOKUP(Combined[[#This Row],[Store_ID]],Store[Store_ID],Store[City])</f>
        <v>Port Josephberg</v>
      </c>
      <c r="AB491" s="43" t="str">
        <f>_xlfn.XLOOKUP(Combined[[#This Row],[Store_ID]],Store[Store_ID],Store[Store_Type])</f>
        <v>Online</v>
      </c>
      <c r="AC491" s="43">
        <f>Combined[[#This Row],[Quantity]]*Combined[[#This Row],[Unit_Price]]</f>
        <v>1985.1</v>
      </c>
      <c r="AD491" s="43">
        <f>Combined[[#This Row],[Gross_Sales]]*Combined[[#This Row],[Discount]]</f>
        <v>555.82799999999997</v>
      </c>
      <c r="AE491" s="43">
        <f>Combined[[#This Row],[Quantity]]*Combined[[#This Row],[cost]]</f>
        <v>446.86</v>
      </c>
      <c r="AF491" s="43">
        <f>Combined[[#This Row],[Total_Amount]]-Combined[[#This Row],[Total_Cost]]</f>
        <v>982.41199999999992</v>
      </c>
      <c r="AG491" s="43" t="str">
        <f>IF(Combined[[#This Row],[Age]]&lt;=25,"18-25",IF(Combined[[#This Row],[Age]]&lt;=35,"26-35",IF(Combined[[#This Row],[Age]]&lt;=45,"36-45",IF(Combined[[#This Row],[Age]]&lt;=55,"46-55","56-64"))))</f>
        <v>18-25</v>
      </c>
      <c r="AH491" s="43">
        <f>IF(Combined[[#This Row],[Total_Amount]]=0,0,Combined[[#This Row],[Profit]]/Combined[[#This Row],[Total_Amount]])</f>
        <v>0.68735132291124434</v>
      </c>
    </row>
    <row r="492" spans="1:34">
      <c r="A492" s="43" t="s">
        <v>2316</v>
      </c>
      <c r="B492" s="46">
        <v>45371</v>
      </c>
      <c r="C492" s="43">
        <f t="shared" si="7"/>
        <v>2024</v>
      </c>
      <c r="D492" s="43" t="str">
        <f>TEXT(Combined[[#This Row],[Order_Date]],"MMM")</f>
        <v>Mar</v>
      </c>
      <c r="E492" s="43" t="s">
        <v>1298</v>
      </c>
      <c r="F492" s="43" t="s">
        <v>1726</v>
      </c>
      <c r="G492" s="43" t="s">
        <v>1810</v>
      </c>
      <c r="H492" s="43">
        <v>1</v>
      </c>
      <c r="I492" s="43">
        <v>170.43</v>
      </c>
      <c r="J492" s="45">
        <v>0.03</v>
      </c>
      <c r="K492" s="43" t="s">
        <v>1824</v>
      </c>
      <c r="L492" s="43">
        <v>165.31710000000001</v>
      </c>
      <c r="M492" s="43" t="str">
        <f>VLOOKUP(Combined[[#This Row],[Customer_ID]],Customer[],2,FALSE)</f>
        <v>Luke Parks</v>
      </c>
      <c r="N492" s="43">
        <f>VLOOKUP(Combined[[#This Row],[Customer_ID]],Customer[],3,FALSE)</f>
        <v>60</v>
      </c>
      <c r="O492" s="43" t="str">
        <f>VLOOKUP(Combined[[#This Row],[Customer_ID]],Customer[],4,FALSE)</f>
        <v>Female</v>
      </c>
      <c r="P492" s="43" t="str">
        <f>VLOOKUP(Combined[[#This Row],[Customer_ID]],Customer[],5,FALSE)</f>
        <v>West Mario</v>
      </c>
      <c r="Q492" s="43" t="str">
        <f>VLOOKUP(Combined[[#This Row],[Customer_ID]],Customer[],6,FALSE)</f>
        <v>New Hampshire</v>
      </c>
      <c r="R492" s="43" t="str">
        <f>VLOOKUP(Combined[[#This Row],[Customer_ID]],Customer[],8,FALSE)</f>
        <v>Silver</v>
      </c>
      <c r="S492" s="43" t="str">
        <f>VLOOKUP(Combined[[#This Row],[Product_ID]],Product[],2,FALSE)</f>
        <v>Face Foundation Kit</v>
      </c>
      <c r="T492" s="43" t="str">
        <f>VLOOKUP(Combined[[#This Row],[Product_ID]],Product[],3,FALSE)</f>
        <v>Beauty</v>
      </c>
      <c r="U492" s="43" t="str">
        <f>VLOOKUP(Combined[[#This Row],[Product_ID]],Product[],4,FALSE)</f>
        <v>Makeup</v>
      </c>
      <c r="V492" s="43" t="str">
        <f>VLOOKUP(Combined[[#This Row],[Product_ID]],Product[],5,FALSE)</f>
        <v>Taylor-Elliott</v>
      </c>
      <c r="W492" s="43">
        <f>VLOOKUP(Combined[[#This Row],[Product_ID]],Product[],6,FALSE)</f>
        <v>183.04</v>
      </c>
      <c r="X492" s="43">
        <f>VLOOKUP(Combined[[#This Row],[Product_ID]],Product[],7,FALSE)</f>
        <v>457</v>
      </c>
      <c r="Y492" s="43" t="str">
        <f>_xlfn.XLOOKUP(Combined[[#This Row],[Store_ID]],Store[Store_ID],Store[Store_Name])</f>
        <v>Guerrero-Schmitt</v>
      </c>
      <c r="Z492" s="43" t="str">
        <f>_xlfn.XLOOKUP(Combined[[#This Row],[Store_ID]],Store[Store_ID],Store[Region])</f>
        <v>East</v>
      </c>
      <c r="AA492" s="43" t="str">
        <f>_xlfn.XLOOKUP(Combined[[#This Row],[Store_ID]],Store[Store_ID],Store[City])</f>
        <v>East Stevechester</v>
      </c>
      <c r="AB492" s="43" t="str">
        <f>_xlfn.XLOOKUP(Combined[[#This Row],[Store_ID]],Store[Store_ID],Store[Store_Type])</f>
        <v>Flagship</v>
      </c>
      <c r="AC492" s="43">
        <f>Combined[[#This Row],[Quantity]]*Combined[[#This Row],[Unit_Price]]</f>
        <v>170.43</v>
      </c>
      <c r="AD492" s="43">
        <f>Combined[[#This Row],[Gross_Sales]]*Combined[[#This Row],[Discount]]</f>
        <v>5.1128999999999998</v>
      </c>
      <c r="AE492" s="43">
        <f>Combined[[#This Row],[Quantity]]*Combined[[#This Row],[cost]]</f>
        <v>183.04</v>
      </c>
      <c r="AF492" s="43">
        <f>Combined[[#This Row],[Total_Amount]]-Combined[[#This Row],[Total_Cost]]</f>
        <v>-17.722899999999981</v>
      </c>
      <c r="AG492" s="43" t="str">
        <f>IF(Combined[[#This Row],[Age]]&lt;=25,"18-25",IF(Combined[[#This Row],[Age]]&lt;=35,"26-35",IF(Combined[[#This Row],[Age]]&lt;=45,"36-45",IF(Combined[[#This Row],[Age]]&lt;=55,"46-55","56-64"))))</f>
        <v>56-64</v>
      </c>
      <c r="AH492" s="43">
        <f>IF(Combined[[#This Row],[Total_Amount]]=0,0,Combined[[#This Row],[Profit]]/Combined[[#This Row],[Total_Amount]])</f>
        <v>-0.1072054856999063</v>
      </c>
    </row>
    <row r="493" spans="1:34">
      <c r="A493" s="43" t="s">
        <v>2317</v>
      </c>
      <c r="B493" s="46">
        <v>45462</v>
      </c>
      <c r="C493" s="43">
        <f t="shared" si="7"/>
        <v>2024</v>
      </c>
      <c r="D493" s="43" t="str">
        <f>TEXT(Combined[[#This Row],[Order_Date]],"MMM")</f>
        <v>Jun</v>
      </c>
      <c r="E493" s="43" t="s">
        <v>722</v>
      </c>
      <c r="F493" s="43" t="s">
        <v>1692</v>
      </c>
      <c r="G493" s="43" t="s">
        <v>1761</v>
      </c>
      <c r="H493" s="43">
        <v>3</v>
      </c>
      <c r="I493" s="43">
        <v>480.51</v>
      </c>
      <c r="J493" s="45">
        <v>0.03</v>
      </c>
      <c r="K493" s="43" t="s">
        <v>1824</v>
      </c>
      <c r="L493" s="43">
        <v>1398.2841000000001</v>
      </c>
      <c r="M493" s="43" t="str">
        <f>VLOOKUP(Combined[[#This Row],[Customer_ID]],Customer[],2,FALSE)</f>
        <v>Robert Harris</v>
      </c>
      <c r="N493" s="43">
        <f>VLOOKUP(Combined[[#This Row],[Customer_ID]],Customer[],3,FALSE)</f>
        <v>50</v>
      </c>
      <c r="O493" s="43" t="str">
        <f>VLOOKUP(Combined[[#This Row],[Customer_ID]],Customer[],4,FALSE)</f>
        <v>Male</v>
      </c>
      <c r="P493" s="43" t="str">
        <f>VLOOKUP(Combined[[#This Row],[Customer_ID]],Customer[],5,FALSE)</f>
        <v>East jeremy</v>
      </c>
      <c r="Q493" s="43" t="str">
        <f>VLOOKUP(Combined[[#This Row],[Customer_ID]],Customer[],6,FALSE)</f>
        <v>Iowa</v>
      </c>
      <c r="R493" s="43" t="str">
        <f>VLOOKUP(Combined[[#This Row],[Customer_ID]],Customer[],8,FALSE)</f>
        <v>Platinum</v>
      </c>
      <c r="S493" s="43" t="str">
        <f>VLOOKUP(Combined[[#This Row],[Product_ID]],Product[],2,FALSE)</f>
        <v>Professional Jump Rope</v>
      </c>
      <c r="T493" s="43" t="str">
        <f>VLOOKUP(Combined[[#This Row],[Product_ID]],Product[],3,FALSE)</f>
        <v>Sports</v>
      </c>
      <c r="U493" s="43" t="str">
        <f>VLOOKUP(Combined[[#This Row],[Product_ID]],Product[],4,FALSE)</f>
        <v>Fitness</v>
      </c>
      <c r="V493" s="43" t="str">
        <f>VLOOKUP(Combined[[#This Row],[Product_ID]],Product[],5,FALSE)</f>
        <v>Davis PLC</v>
      </c>
      <c r="W493" s="43">
        <f>VLOOKUP(Combined[[#This Row],[Product_ID]],Product[],6,FALSE)</f>
        <v>477.61</v>
      </c>
      <c r="X493" s="43">
        <f>VLOOKUP(Combined[[#This Row],[Product_ID]],Product[],7,FALSE)</f>
        <v>300</v>
      </c>
      <c r="Y493" s="43" t="str">
        <f>_xlfn.XLOOKUP(Combined[[#This Row],[Store_ID]],Store[Store_ID],Store[Store_Name])</f>
        <v>Black-Horn</v>
      </c>
      <c r="Z493" s="43" t="str">
        <f>_xlfn.XLOOKUP(Combined[[#This Row],[Store_ID]],Store[Store_ID],Store[Region])</f>
        <v>South</v>
      </c>
      <c r="AA493" s="43" t="str">
        <f>_xlfn.XLOOKUP(Combined[[#This Row],[Store_ID]],Store[Store_ID],Store[City])</f>
        <v>North Nancyview</v>
      </c>
      <c r="AB493" s="43" t="str">
        <f>_xlfn.XLOOKUP(Combined[[#This Row],[Store_ID]],Store[Store_ID],Store[Store_Type])</f>
        <v>Outlet</v>
      </c>
      <c r="AC493" s="43">
        <f>Combined[[#This Row],[Quantity]]*Combined[[#This Row],[Unit_Price]]</f>
        <v>1441.53</v>
      </c>
      <c r="AD493" s="43">
        <f>Combined[[#This Row],[Gross_Sales]]*Combined[[#This Row],[Discount]]</f>
        <v>43.245899999999999</v>
      </c>
      <c r="AE493" s="43">
        <f>Combined[[#This Row],[Quantity]]*Combined[[#This Row],[cost]]</f>
        <v>1432.83</v>
      </c>
      <c r="AF493" s="43">
        <f>Combined[[#This Row],[Total_Amount]]-Combined[[#This Row],[Total_Cost]]</f>
        <v>-34.545899999999847</v>
      </c>
      <c r="AG493" s="43" t="str">
        <f>IF(Combined[[#This Row],[Age]]&lt;=25,"18-25",IF(Combined[[#This Row],[Age]]&lt;=35,"26-35",IF(Combined[[#This Row],[Age]]&lt;=45,"36-45",IF(Combined[[#This Row],[Age]]&lt;=55,"46-55","56-64"))))</f>
        <v>46-55</v>
      </c>
      <c r="AH493" s="43">
        <f>IF(Combined[[#This Row],[Total_Amount]]=0,0,Combined[[#This Row],[Profit]]/Combined[[#This Row],[Total_Amount]])</f>
        <v>-2.4705923495804496E-2</v>
      </c>
    </row>
    <row r="494" spans="1:34">
      <c r="A494" s="43" t="s">
        <v>2318</v>
      </c>
      <c r="B494" s="46">
        <v>45632</v>
      </c>
      <c r="C494" s="43">
        <f t="shared" si="7"/>
        <v>2024</v>
      </c>
      <c r="D494" s="43" t="str">
        <f>TEXT(Combined[[#This Row],[Order_Date]],"MMM")</f>
        <v>Dec</v>
      </c>
      <c r="E494" s="43" t="s">
        <v>523</v>
      </c>
      <c r="F494" s="43" t="s">
        <v>1646</v>
      </c>
      <c r="G494" s="43" t="s">
        <v>1779</v>
      </c>
      <c r="H494" s="43">
        <v>2</v>
      </c>
      <c r="I494" s="43">
        <v>955.66</v>
      </c>
      <c r="J494" s="45">
        <v>0.28999999999999998</v>
      </c>
      <c r="K494" s="43" t="s">
        <v>1829</v>
      </c>
      <c r="L494" s="43">
        <v>1357.0372</v>
      </c>
      <c r="M494" s="43" t="str">
        <f>VLOOKUP(Combined[[#This Row],[Customer_ID]],Customer[],2,FALSE)</f>
        <v>Maria Sanchez</v>
      </c>
      <c r="N494" s="43">
        <f>VLOOKUP(Combined[[#This Row],[Customer_ID]],Customer[],3,FALSE)</f>
        <v>46</v>
      </c>
      <c r="O494" s="43" t="str">
        <f>VLOOKUP(Combined[[#This Row],[Customer_ID]],Customer[],4,FALSE)</f>
        <v>Male</v>
      </c>
      <c r="P494" s="43" t="str">
        <f>VLOOKUP(Combined[[#This Row],[Customer_ID]],Customer[],5,FALSE)</f>
        <v>East Peterbury</v>
      </c>
      <c r="Q494" s="43" t="str">
        <f>VLOOKUP(Combined[[#This Row],[Customer_ID]],Customer[],6,FALSE)</f>
        <v>North Dakota</v>
      </c>
      <c r="R494" s="43" t="str">
        <f>VLOOKUP(Combined[[#This Row],[Customer_ID]],Customer[],8,FALSE)</f>
        <v>Bronze</v>
      </c>
      <c r="S494" s="43" t="str">
        <f>VLOOKUP(Combined[[#This Row],[Product_ID]],Product[],2,FALSE)</f>
        <v>Men's Roll-On Perfume</v>
      </c>
      <c r="T494" s="43" t="str">
        <f>VLOOKUP(Combined[[#This Row],[Product_ID]],Product[],3,FALSE)</f>
        <v>Beauty</v>
      </c>
      <c r="U494" s="43" t="str">
        <f>VLOOKUP(Combined[[#This Row],[Product_ID]],Product[],4,FALSE)</f>
        <v>Fragrance</v>
      </c>
      <c r="V494" s="43" t="str">
        <f>VLOOKUP(Combined[[#This Row],[Product_ID]],Product[],5,FALSE)</f>
        <v>Sullivan and Sons</v>
      </c>
      <c r="W494" s="43">
        <f>VLOOKUP(Combined[[#This Row],[Product_ID]],Product[],6,FALSE)</f>
        <v>43.29</v>
      </c>
      <c r="X494" s="43">
        <f>VLOOKUP(Combined[[#This Row],[Product_ID]],Product[],7,FALSE)</f>
        <v>267</v>
      </c>
      <c r="Y494" s="43" t="str">
        <f>_xlfn.XLOOKUP(Combined[[#This Row],[Store_ID]],Store[Store_ID],Store[Store_Name])</f>
        <v>Martinez-Mullins</v>
      </c>
      <c r="Z494" s="43" t="str">
        <f>_xlfn.XLOOKUP(Combined[[#This Row],[Store_ID]],Store[Store_ID],Store[Region])</f>
        <v>South</v>
      </c>
      <c r="AA494" s="43" t="str">
        <f>_xlfn.XLOOKUP(Combined[[#This Row],[Store_ID]],Store[Store_ID],Store[City])</f>
        <v>Williamsfurt</v>
      </c>
      <c r="AB494" s="43" t="str">
        <f>_xlfn.XLOOKUP(Combined[[#This Row],[Store_ID]],Store[Store_ID],Store[Store_Type])</f>
        <v>Online</v>
      </c>
      <c r="AC494" s="43">
        <f>Combined[[#This Row],[Quantity]]*Combined[[#This Row],[Unit_Price]]</f>
        <v>1911.32</v>
      </c>
      <c r="AD494" s="43">
        <f>Combined[[#This Row],[Gross_Sales]]*Combined[[#This Row],[Discount]]</f>
        <v>554.28279999999995</v>
      </c>
      <c r="AE494" s="43">
        <f>Combined[[#This Row],[Quantity]]*Combined[[#This Row],[cost]]</f>
        <v>86.58</v>
      </c>
      <c r="AF494" s="43">
        <f>Combined[[#This Row],[Total_Amount]]-Combined[[#This Row],[Total_Cost]]</f>
        <v>1270.4572000000001</v>
      </c>
      <c r="AG494" s="43" t="str">
        <f>IF(Combined[[#This Row],[Age]]&lt;=25,"18-25",IF(Combined[[#This Row],[Age]]&lt;=35,"26-35",IF(Combined[[#This Row],[Age]]&lt;=45,"36-45",IF(Combined[[#This Row],[Age]]&lt;=55,"46-55","56-64"))))</f>
        <v>46-55</v>
      </c>
      <c r="AH494" s="43">
        <f>IF(Combined[[#This Row],[Total_Amount]]=0,0,Combined[[#This Row],[Profit]]/Combined[[#This Row],[Total_Amount]])</f>
        <v>0.93619924346952321</v>
      </c>
    </row>
    <row r="495" spans="1:34">
      <c r="A495" s="43" t="s">
        <v>2319</v>
      </c>
      <c r="B495" s="46">
        <v>45863</v>
      </c>
      <c r="C495" s="43">
        <f t="shared" si="7"/>
        <v>2025</v>
      </c>
      <c r="D495" s="43" t="str">
        <f>TEXT(Combined[[#This Row],[Order_Date]],"MMM")</f>
        <v>Jul</v>
      </c>
      <c r="E495" s="43" t="s">
        <v>1395</v>
      </c>
      <c r="F495" s="43" t="s">
        <v>1692</v>
      </c>
      <c r="G495" s="43" t="s">
        <v>1752</v>
      </c>
      <c r="H495" s="43">
        <v>2</v>
      </c>
      <c r="I495" s="43">
        <v>488.02</v>
      </c>
      <c r="J495" s="45">
        <v>0.27</v>
      </c>
      <c r="K495" s="43" t="s">
        <v>1826</v>
      </c>
      <c r="L495" s="43">
        <v>712.50919999999996</v>
      </c>
      <c r="M495" s="43" t="str">
        <f>VLOOKUP(Combined[[#This Row],[Customer_ID]],Customer[],2,FALSE)</f>
        <v>Ashley Roberts</v>
      </c>
      <c r="N495" s="43">
        <f>VLOOKUP(Combined[[#This Row],[Customer_ID]],Customer[],3,FALSE)</f>
        <v>46</v>
      </c>
      <c r="O495" s="43" t="str">
        <f>VLOOKUP(Combined[[#This Row],[Customer_ID]],Customer[],4,FALSE)</f>
        <v>Male</v>
      </c>
      <c r="P495" s="43" t="str">
        <f>VLOOKUP(Combined[[#This Row],[Customer_ID]],Customer[],5,FALSE)</f>
        <v>Josephmouth</v>
      </c>
      <c r="Q495" s="43" t="str">
        <f>VLOOKUP(Combined[[#This Row],[Customer_ID]],Customer[],6,FALSE)</f>
        <v>New Mexico</v>
      </c>
      <c r="R495" s="43" t="str">
        <f>VLOOKUP(Combined[[#This Row],[Customer_ID]],Customer[],8,FALSE)</f>
        <v>Gold</v>
      </c>
      <c r="S495" s="43" t="str">
        <f>VLOOKUP(Combined[[#This Row],[Product_ID]],Product[],2,FALSE)</f>
        <v>Professional Jump Rope</v>
      </c>
      <c r="T495" s="43" t="str">
        <f>VLOOKUP(Combined[[#This Row],[Product_ID]],Product[],3,FALSE)</f>
        <v>Sports</v>
      </c>
      <c r="U495" s="43" t="str">
        <f>VLOOKUP(Combined[[#This Row],[Product_ID]],Product[],4,FALSE)</f>
        <v>Fitness</v>
      </c>
      <c r="V495" s="43" t="str">
        <f>VLOOKUP(Combined[[#This Row],[Product_ID]],Product[],5,FALSE)</f>
        <v>Davis PLC</v>
      </c>
      <c r="W495" s="43">
        <f>VLOOKUP(Combined[[#This Row],[Product_ID]],Product[],6,FALSE)</f>
        <v>477.61</v>
      </c>
      <c r="X495" s="43">
        <f>VLOOKUP(Combined[[#This Row],[Product_ID]],Product[],7,FALSE)</f>
        <v>300</v>
      </c>
      <c r="Y495" s="43" t="str">
        <f>_xlfn.XLOOKUP(Combined[[#This Row],[Store_ID]],Store[Store_ID],Store[Store_Name])</f>
        <v>Rivera-Warner</v>
      </c>
      <c r="Z495" s="43" t="str">
        <f>_xlfn.XLOOKUP(Combined[[#This Row],[Store_ID]],Store[Store_ID],Store[Region])</f>
        <v>East</v>
      </c>
      <c r="AA495" s="43" t="str">
        <f>_xlfn.XLOOKUP(Combined[[#This Row],[Store_ID]],Store[Store_ID],Store[City])</f>
        <v>Washingtonfurt</v>
      </c>
      <c r="AB495" s="43" t="str">
        <f>_xlfn.XLOOKUP(Combined[[#This Row],[Store_ID]],Store[Store_ID],Store[Store_Type])</f>
        <v>Flagship</v>
      </c>
      <c r="AC495" s="43">
        <f>Combined[[#This Row],[Quantity]]*Combined[[#This Row],[Unit_Price]]</f>
        <v>976.04</v>
      </c>
      <c r="AD495" s="43">
        <f>Combined[[#This Row],[Gross_Sales]]*Combined[[#This Row],[Discount]]</f>
        <v>263.5308</v>
      </c>
      <c r="AE495" s="43">
        <f>Combined[[#This Row],[Quantity]]*Combined[[#This Row],[cost]]</f>
        <v>955.22</v>
      </c>
      <c r="AF495" s="43">
        <f>Combined[[#This Row],[Total_Amount]]-Combined[[#This Row],[Total_Cost]]</f>
        <v>-242.71080000000006</v>
      </c>
      <c r="AG495" s="43" t="str">
        <f>IF(Combined[[#This Row],[Age]]&lt;=25,"18-25",IF(Combined[[#This Row],[Age]]&lt;=35,"26-35",IF(Combined[[#This Row],[Age]]&lt;=45,"36-45",IF(Combined[[#This Row],[Age]]&lt;=55,"46-55","56-64"))))</f>
        <v>46-55</v>
      </c>
      <c r="AH495" s="43">
        <f>IF(Combined[[#This Row],[Total_Amount]]=0,0,Combined[[#This Row],[Profit]]/Combined[[#This Row],[Total_Amount]])</f>
        <v>-0.34064233837261337</v>
      </c>
    </row>
    <row r="496" spans="1:34">
      <c r="A496" s="43" t="s">
        <v>2320</v>
      </c>
      <c r="B496" s="46">
        <v>45501</v>
      </c>
      <c r="C496" s="43">
        <f t="shared" si="7"/>
        <v>2024</v>
      </c>
      <c r="D496" s="43" t="str">
        <f>TEXT(Combined[[#This Row],[Order_Date]],"MMM")</f>
        <v>Jul</v>
      </c>
      <c r="E496" s="43" t="s">
        <v>770</v>
      </c>
      <c r="F496" s="43" t="s">
        <v>1584</v>
      </c>
      <c r="G496" s="43" t="s">
        <v>1752</v>
      </c>
      <c r="H496" s="43">
        <v>1</v>
      </c>
      <c r="I496" s="43">
        <v>917.17</v>
      </c>
      <c r="J496" s="45">
        <v>0.13</v>
      </c>
      <c r="K496" s="43" t="s">
        <v>1829</v>
      </c>
      <c r="L496" s="43">
        <v>797.93790000000001</v>
      </c>
      <c r="M496" s="43" t="str">
        <f>VLOOKUP(Combined[[#This Row],[Customer_ID]],Customer[],2,FALSE)</f>
        <v>William Hull</v>
      </c>
      <c r="N496" s="43">
        <f>VLOOKUP(Combined[[#This Row],[Customer_ID]],Customer[],3,FALSE)</f>
        <v>59</v>
      </c>
      <c r="O496" s="43" t="str">
        <f>VLOOKUP(Combined[[#This Row],[Customer_ID]],Customer[],4,FALSE)</f>
        <v>Female</v>
      </c>
      <c r="P496" s="43" t="str">
        <f>VLOOKUP(Combined[[#This Row],[Customer_ID]],Customer[],5,FALSE)</f>
        <v>Heathfort</v>
      </c>
      <c r="Q496" s="43" t="str">
        <f>VLOOKUP(Combined[[#This Row],[Customer_ID]],Customer[],6,FALSE)</f>
        <v>Michigan</v>
      </c>
      <c r="R496" s="43" t="str">
        <f>VLOOKUP(Combined[[#This Row],[Customer_ID]],Customer[],8,FALSE)</f>
        <v>Platinum</v>
      </c>
      <c r="S496" s="43" t="str">
        <f>VLOOKUP(Combined[[#This Row],[Product_ID]],Product[],2,FALSE)</f>
        <v>Women's Denim Jeans</v>
      </c>
      <c r="T496" s="43" t="str">
        <f>VLOOKUP(Combined[[#This Row],[Product_ID]],Product[],3,FALSE)</f>
        <v>Clothing</v>
      </c>
      <c r="U496" s="43" t="str">
        <f>VLOOKUP(Combined[[#This Row],[Product_ID]],Product[],4,FALSE)</f>
        <v>Bottoms</v>
      </c>
      <c r="V496" s="43" t="str">
        <f>VLOOKUP(Combined[[#This Row],[Product_ID]],Product[],5,FALSE)</f>
        <v>Guerra-Hendrix</v>
      </c>
      <c r="W496" s="43">
        <f>VLOOKUP(Combined[[#This Row],[Product_ID]],Product[],6,FALSE)</f>
        <v>303.75</v>
      </c>
      <c r="X496" s="43">
        <f>VLOOKUP(Combined[[#This Row],[Product_ID]],Product[],7,FALSE)</f>
        <v>343</v>
      </c>
      <c r="Y496" s="43" t="str">
        <f>_xlfn.XLOOKUP(Combined[[#This Row],[Store_ID]],Store[Store_ID],Store[Store_Name])</f>
        <v>Rivera-Warner</v>
      </c>
      <c r="Z496" s="43" t="str">
        <f>_xlfn.XLOOKUP(Combined[[#This Row],[Store_ID]],Store[Store_ID],Store[Region])</f>
        <v>East</v>
      </c>
      <c r="AA496" s="43" t="str">
        <f>_xlfn.XLOOKUP(Combined[[#This Row],[Store_ID]],Store[Store_ID],Store[City])</f>
        <v>Washingtonfurt</v>
      </c>
      <c r="AB496" s="43" t="str">
        <f>_xlfn.XLOOKUP(Combined[[#This Row],[Store_ID]],Store[Store_ID],Store[Store_Type])</f>
        <v>Flagship</v>
      </c>
      <c r="AC496" s="43">
        <f>Combined[[#This Row],[Quantity]]*Combined[[#This Row],[Unit_Price]]</f>
        <v>917.17</v>
      </c>
      <c r="AD496" s="43">
        <f>Combined[[#This Row],[Gross_Sales]]*Combined[[#This Row],[Discount]]</f>
        <v>119.2321</v>
      </c>
      <c r="AE496" s="43">
        <f>Combined[[#This Row],[Quantity]]*Combined[[#This Row],[cost]]</f>
        <v>303.75</v>
      </c>
      <c r="AF496" s="43">
        <f>Combined[[#This Row],[Total_Amount]]-Combined[[#This Row],[Total_Cost]]</f>
        <v>494.18790000000001</v>
      </c>
      <c r="AG496" s="43" t="str">
        <f>IF(Combined[[#This Row],[Age]]&lt;=25,"18-25",IF(Combined[[#This Row],[Age]]&lt;=35,"26-35",IF(Combined[[#This Row],[Age]]&lt;=45,"36-45",IF(Combined[[#This Row],[Age]]&lt;=55,"46-55","56-64"))))</f>
        <v>56-64</v>
      </c>
      <c r="AH496" s="43">
        <f>IF(Combined[[#This Row],[Total_Amount]]=0,0,Combined[[#This Row],[Profit]]/Combined[[#This Row],[Total_Amount]])</f>
        <v>0.61933127878748462</v>
      </c>
    </row>
    <row r="497" spans="1:34">
      <c r="A497" s="43" t="s">
        <v>2321</v>
      </c>
      <c r="B497" s="46">
        <v>45568</v>
      </c>
      <c r="C497" s="43">
        <f t="shared" si="7"/>
        <v>2024</v>
      </c>
      <c r="D497" s="43" t="str">
        <f>TEXT(Combined[[#This Row],[Order_Date]],"MMM")</f>
        <v>Oct</v>
      </c>
      <c r="E497" s="43" t="s">
        <v>1020</v>
      </c>
      <c r="F497" s="43" t="s">
        <v>1562</v>
      </c>
      <c r="G497" s="43" t="s">
        <v>1773</v>
      </c>
      <c r="H497" s="43">
        <v>2</v>
      </c>
      <c r="I497" s="43">
        <v>406.46</v>
      </c>
      <c r="J497" s="45">
        <v>0.3</v>
      </c>
      <c r="K497" s="43" t="s">
        <v>1826</v>
      </c>
      <c r="L497" s="43">
        <v>569.04399999999998</v>
      </c>
      <c r="M497" s="43" t="str">
        <f>VLOOKUP(Combined[[#This Row],[Customer_ID]],Customer[],2,FALSE)</f>
        <v>Alex Mann Ii</v>
      </c>
      <c r="N497" s="43">
        <f>VLOOKUP(Combined[[#This Row],[Customer_ID]],Customer[],3,FALSE)</f>
        <v>58</v>
      </c>
      <c r="O497" s="43" t="str">
        <f>VLOOKUP(Combined[[#This Row],[Customer_ID]],Customer[],4,FALSE)</f>
        <v>Male</v>
      </c>
      <c r="P497" s="43" t="str">
        <f>VLOOKUP(Combined[[#This Row],[Customer_ID]],Customer[],5,FALSE)</f>
        <v>South Zacharychester</v>
      </c>
      <c r="Q497" s="43" t="str">
        <f>VLOOKUP(Combined[[#This Row],[Customer_ID]],Customer[],6,FALSE)</f>
        <v>Oklahoma</v>
      </c>
      <c r="R497" s="43" t="str">
        <f>VLOOKUP(Combined[[#This Row],[Customer_ID]],Customer[],8,FALSE)</f>
        <v>Bronze</v>
      </c>
      <c r="S497" s="43" t="str">
        <f>VLOOKUP(Combined[[#This Row],[Product_ID]],Product[],2,FALSE)</f>
        <v>Wireless Bluetooth Earbuds</v>
      </c>
      <c r="T497" s="43" t="str">
        <f>VLOOKUP(Combined[[#This Row],[Product_ID]],Product[],3,FALSE)</f>
        <v>Electronics</v>
      </c>
      <c r="U497" s="43" t="str">
        <f>VLOOKUP(Combined[[#This Row],[Product_ID]],Product[],4,FALSE)</f>
        <v>Audio</v>
      </c>
      <c r="V497" s="43" t="str">
        <f>VLOOKUP(Combined[[#This Row],[Product_ID]],Product[],5,FALSE)</f>
        <v>Perez-Johnston</v>
      </c>
      <c r="W497" s="43">
        <f>VLOOKUP(Combined[[#This Row],[Product_ID]],Product[],6,FALSE)</f>
        <v>439.07</v>
      </c>
      <c r="X497" s="43">
        <f>VLOOKUP(Combined[[#This Row],[Product_ID]],Product[],7,FALSE)</f>
        <v>142</v>
      </c>
      <c r="Y497" s="43" t="str">
        <f>_xlfn.XLOOKUP(Combined[[#This Row],[Store_ID]],Store[Store_ID],Store[Store_Name])</f>
        <v>Gray Ltd</v>
      </c>
      <c r="Z497" s="43" t="str">
        <f>_xlfn.XLOOKUP(Combined[[#This Row],[Store_ID]],Store[Store_ID],Store[Region])</f>
        <v>North</v>
      </c>
      <c r="AA497" s="43" t="str">
        <f>_xlfn.XLOOKUP(Combined[[#This Row],[Store_ID]],Store[Store_ID],Store[City])</f>
        <v>New Michaelchester</v>
      </c>
      <c r="AB497" s="43" t="str">
        <f>_xlfn.XLOOKUP(Combined[[#This Row],[Store_ID]],Store[Store_ID],Store[Store_Type])</f>
        <v>Outlet</v>
      </c>
      <c r="AC497" s="43">
        <f>Combined[[#This Row],[Quantity]]*Combined[[#This Row],[Unit_Price]]</f>
        <v>812.92</v>
      </c>
      <c r="AD497" s="43">
        <f>Combined[[#This Row],[Gross_Sales]]*Combined[[#This Row],[Discount]]</f>
        <v>243.87599999999998</v>
      </c>
      <c r="AE497" s="43">
        <f>Combined[[#This Row],[Quantity]]*Combined[[#This Row],[cost]]</f>
        <v>878.14</v>
      </c>
      <c r="AF497" s="43">
        <f>Combined[[#This Row],[Total_Amount]]-Combined[[#This Row],[Total_Cost]]</f>
        <v>-309.096</v>
      </c>
      <c r="AG497" s="43" t="str">
        <f>IF(Combined[[#This Row],[Age]]&lt;=25,"18-25",IF(Combined[[#This Row],[Age]]&lt;=35,"26-35",IF(Combined[[#This Row],[Age]]&lt;=45,"36-45",IF(Combined[[#This Row],[Age]]&lt;=55,"46-55","56-64"))))</f>
        <v>56-64</v>
      </c>
      <c r="AH497" s="43">
        <f>IF(Combined[[#This Row],[Total_Amount]]=0,0,Combined[[#This Row],[Profit]]/Combined[[#This Row],[Total_Amount]])</f>
        <v>-0.54318470979397027</v>
      </c>
    </row>
    <row r="498" spans="1:34">
      <c r="A498" s="43" t="s">
        <v>2322</v>
      </c>
      <c r="B498" s="46">
        <v>45238</v>
      </c>
      <c r="C498" s="43">
        <f t="shared" si="7"/>
        <v>2023</v>
      </c>
      <c r="D498" s="43" t="str">
        <f>TEXT(Combined[[#This Row],[Order_Date]],"MMM")</f>
        <v>Nov</v>
      </c>
      <c r="E498" s="43" t="s">
        <v>746</v>
      </c>
      <c r="F498" s="43" t="s">
        <v>1738</v>
      </c>
      <c r="G498" s="43" t="s">
        <v>1752</v>
      </c>
      <c r="H498" s="43">
        <v>2</v>
      </c>
      <c r="I498" s="43">
        <v>264.39</v>
      </c>
      <c r="J498" s="45">
        <v>0.11</v>
      </c>
      <c r="K498" s="43" t="s">
        <v>1829</v>
      </c>
      <c r="L498" s="43">
        <v>470.61419999999998</v>
      </c>
      <c r="M498" s="43" t="str">
        <f>VLOOKUP(Combined[[#This Row],[Customer_ID]],Customer[],2,FALSE)</f>
        <v>Christy Hill</v>
      </c>
      <c r="N498" s="43">
        <f>VLOOKUP(Combined[[#This Row],[Customer_ID]],Customer[],3,FALSE)</f>
        <v>27</v>
      </c>
      <c r="O498" s="43" t="str">
        <f>VLOOKUP(Combined[[#This Row],[Customer_ID]],Customer[],4,FALSE)</f>
        <v>Female</v>
      </c>
      <c r="P498" s="43" t="str">
        <f>VLOOKUP(Combined[[#This Row],[Customer_ID]],Customer[],5,FALSE)</f>
        <v>Tammyton</v>
      </c>
      <c r="Q498" s="43" t="str">
        <f>VLOOKUP(Combined[[#This Row],[Customer_ID]],Customer[],6,FALSE)</f>
        <v>New Jersey</v>
      </c>
      <c r="R498" s="43" t="str">
        <f>VLOOKUP(Combined[[#This Row],[Customer_ID]],Customer[],8,FALSE)</f>
        <v>Platinum</v>
      </c>
      <c r="S498" s="43" t="str">
        <f>VLOOKUP(Combined[[#This Row],[Product_ID]],Product[],2,FALSE)</f>
        <v>Sports Stopwatch Basic</v>
      </c>
      <c r="T498" s="43" t="str">
        <f>VLOOKUP(Combined[[#This Row],[Product_ID]],Product[],3,FALSE)</f>
        <v>Sports</v>
      </c>
      <c r="U498" s="43" t="str">
        <f>VLOOKUP(Combined[[#This Row],[Product_ID]],Product[],4,FALSE)</f>
        <v>Accessories</v>
      </c>
      <c r="V498" s="43" t="str">
        <f>VLOOKUP(Combined[[#This Row],[Product_ID]],Product[],5,FALSE)</f>
        <v>Wilson Group</v>
      </c>
      <c r="W498" s="43">
        <f>VLOOKUP(Combined[[#This Row],[Product_ID]],Product[],6,FALSE)</f>
        <v>60.65</v>
      </c>
      <c r="X498" s="43">
        <f>VLOOKUP(Combined[[#This Row],[Product_ID]],Product[],7,FALSE)</f>
        <v>75</v>
      </c>
      <c r="Y498" s="43" t="str">
        <f>_xlfn.XLOOKUP(Combined[[#This Row],[Store_ID]],Store[Store_ID],Store[Store_Name])</f>
        <v>Rivera-Warner</v>
      </c>
      <c r="Z498" s="43" t="str">
        <f>_xlfn.XLOOKUP(Combined[[#This Row],[Store_ID]],Store[Store_ID],Store[Region])</f>
        <v>East</v>
      </c>
      <c r="AA498" s="43" t="str">
        <f>_xlfn.XLOOKUP(Combined[[#This Row],[Store_ID]],Store[Store_ID],Store[City])</f>
        <v>Washingtonfurt</v>
      </c>
      <c r="AB498" s="43" t="str">
        <f>_xlfn.XLOOKUP(Combined[[#This Row],[Store_ID]],Store[Store_ID],Store[Store_Type])</f>
        <v>Flagship</v>
      </c>
      <c r="AC498" s="43">
        <f>Combined[[#This Row],[Quantity]]*Combined[[#This Row],[Unit_Price]]</f>
        <v>528.78</v>
      </c>
      <c r="AD498" s="43">
        <f>Combined[[#This Row],[Gross_Sales]]*Combined[[#This Row],[Discount]]</f>
        <v>58.165799999999997</v>
      </c>
      <c r="AE498" s="43">
        <f>Combined[[#This Row],[Quantity]]*Combined[[#This Row],[cost]]</f>
        <v>121.3</v>
      </c>
      <c r="AF498" s="43">
        <f>Combined[[#This Row],[Total_Amount]]-Combined[[#This Row],[Total_Cost]]</f>
        <v>349.31419999999997</v>
      </c>
      <c r="AG498" s="43" t="str">
        <f>IF(Combined[[#This Row],[Age]]&lt;=25,"18-25",IF(Combined[[#This Row],[Age]]&lt;=35,"26-35",IF(Combined[[#This Row],[Age]]&lt;=45,"36-45",IF(Combined[[#This Row],[Age]]&lt;=55,"46-55","56-64"))))</f>
        <v>26-35</v>
      </c>
      <c r="AH498" s="43">
        <f>IF(Combined[[#This Row],[Total_Amount]]=0,0,Combined[[#This Row],[Profit]]/Combined[[#This Row],[Total_Amount]])</f>
        <v>0.74225172126127936</v>
      </c>
    </row>
    <row r="499" spans="1:34">
      <c r="A499" s="43" t="s">
        <v>2323</v>
      </c>
      <c r="B499" s="46">
        <v>45754</v>
      </c>
      <c r="C499" s="43">
        <f t="shared" si="7"/>
        <v>2025</v>
      </c>
      <c r="D499" s="43" t="str">
        <f>TEXT(Combined[[#This Row],[Order_Date]],"MMM")</f>
        <v>Apr</v>
      </c>
      <c r="E499" s="43" t="s">
        <v>628</v>
      </c>
      <c r="F499" s="43" t="s">
        <v>1684</v>
      </c>
      <c r="G499" s="43" t="s">
        <v>1804</v>
      </c>
      <c r="H499" s="43">
        <v>1</v>
      </c>
      <c r="I499" s="43">
        <v>414.97</v>
      </c>
      <c r="J499" s="45">
        <v>0.22</v>
      </c>
      <c r="K499" s="43" t="s">
        <v>1826</v>
      </c>
      <c r="L499" s="43">
        <v>323.67660000000001</v>
      </c>
      <c r="M499" s="43" t="str">
        <f>VLOOKUP(Combined[[#This Row],[Customer_ID]],Customer[],2,FALSE)</f>
        <v>Todd Poole</v>
      </c>
      <c r="N499" s="43">
        <f>VLOOKUP(Combined[[#This Row],[Customer_ID]],Customer[],3,FALSE)</f>
        <v>29</v>
      </c>
      <c r="O499" s="43" t="str">
        <f>VLOOKUP(Combined[[#This Row],[Customer_ID]],Customer[],4,FALSE)</f>
        <v>Female</v>
      </c>
      <c r="P499" s="43" t="str">
        <f>VLOOKUP(Combined[[#This Row],[Customer_ID]],Customer[],5,FALSE)</f>
        <v>Johnsonshire</v>
      </c>
      <c r="Q499" s="43" t="str">
        <f>VLOOKUP(Combined[[#This Row],[Customer_ID]],Customer[],6,FALSE)</f>
        <v>Ohio</v>
      </c>
      <c r="R499" s="43" t="str">
        <f>VLOOKUP(Combined[[#This Row],[Customer_ID]],Customer[],8,FALSE)</f>
        <v>Bronze</v>
      </c>
      <c r="S499" s="43" t="str">
        <f>VLOOKUP(Combined[[#This Row],[Product_ID]],Product[],2,FALSE)</f>
        <v>Wooden Nightstand</v>
      </c>
      <c r="T499" s="43" t="str">
        <f>VLOOKUP(Combined[[#This Row],[Product_ID]],Product[],3,FALSE)</f>
        <v>Home</v>
      </c>
      <c r="U499" s="43" t="str">
        <f>VLOOKUP(Combined[[#This Row],[Product_ID]],Product[],4,FALSE)</f>
        <v>Furniture</v>
      </c>
      <c r="V499" s="43" t="str">
        <f>VLOOKUP(Combined[[#This Row],[Product_ID]],Product[],5,FALSE)</f>
        <v>Wolfe, Ross and Hester</v>
      </c>
      <c r="W499" s="43">
        <f>VLOOKUP(Combined[[#This Row],[Product_ID]],Product[],6,FALSE)</f>
        <v>243.7</v>
      </c>
      <c r="X499" s="43">
        <f>VLOOKUP(Combined[[#This Row],[Product_ID]],Product[],7,FALSE)</f>
        <v>130</v>
      </c>
      <c r="Y499" s="43" t="str">
        <f>_xlfn.XLOOKUP(Combined[[#This Row],[Store_ID]],Store[Store_ID],Store[Store_Name])</f>
        <v>Frederick-Wright</v>
      </c>
      <c r="Z499" s="43" t="str">
        <f>_xlfn.XLOOKUP(Combined[[#This Row],[Store_ID]],Store[Store_ID],Store[Region])</f>
        <v>West</v>
      </c>
      <c r="AA499" s="43" t="str">
        <f>_xlfn.XLOOKUP(Combined[[#This Row],[Store_ID]],Store[Store_ID],Store[City])</f>
        <v>New Jimmymouth</v>
      </c>
      <c r="AB499" s="43" t="str">
        <f>_xlfn.XLOOKUP(Combined[[#This Row],[Store_ID]],Store[Store_ID],Store[Store_Type])</f>
        <v>Flagship</v>
      </c>
      <c r="AC499" s="43">
        <f>Combined[[#This Row],[Quantity]]*Combined[[#This Row],[Unit_Price]]</f>
        <v>414.97</v>
      </c>
      <c r="AD499" s="43">
        <f>Combined[[#This Row],[Gross_Sales]]*Combined[[#This Row],[Discount]]</f>
        <v>91.293400000000005</v>
      </c>
      <c r="AE499" s="43">
        <f>Combined[[#This Row],[Quantity]]*Combined[[#This Row],[cost]]</f>
        <v>243.7</v>
      </c>
      <c r="AF499" s="43">
        <f>Combined[[#This Row],[Total_Amount]]-Combined[[#This Row],[Total_Cost]]</f>
        <v>79.976600000000019</v>
      </c>
      <c r="AG499" s="43" t="str">
        <f>IF(Combined[[#This Row],[Age]]&lt;=25,"18-25",IF(Combined[[#This Row],[Age]]&lt;=35,"26-35",IF(Combined[[#This Row],[Age]]&lt;=45,"36-45",IF(Combined[[#This Row],[Age]]&lt;=55,"46-55","56-64"))))</f>
        <v>26-35</v>
      </c>
      <c r="AH499" s="43">
        <f>IF(Combined[[#This Row],[Total_Amount]]=0,0,Combined[[#This Row],[Profit]]/Combined[[#This Row],[Total_Amount]])</f>
        <v>0.24708798844278523</v>
      </c>
    </row>
    <row r="500" spans="1:34">
      <c r="A500" s="43" t="s">
        <v>2324</v>
      </c>
      <c r="B500" s="46">
        <v>45280</v>
      </c>
      <c r="C500" s="43">
        <f t="shared" si="7"/>
        <v>2023</v>
      </c>
      <c r="D500" s="43" t="str">
        <f>TEXT(Combined[[#This Row],[Order_Date]],"MMM")</f>
        <v>Dec</v>
      </c>
      <c r="E500" s="43" t="s">
        <v>493</v>
      </c>
      <c r="F500" s="43" t="s">
        <v>1598</v>
      </c>
      <c r="G500" s="43" t="s">
        <v>1794</v>
      </c>
      <c r="H500" s="43">
        <v>2</v>
      </c>
      <c r="I500" s="43">
        <v>583.51</v>
      </c>
      <c r="J500" s="45">
        <v>0.2</v>
      </c>
      <c r="K500" s="43" t="s">
        <v>1829</v>
      </c>
      <c r="L500" s="43">
        <v>933.61599999999999</v>
      </c>
      <c r="M500" s="43" t="str">
        <f>VLOOKUP(Combined[[#This Row],[Customer_ID]],Customer[],2,FALSE)</f>
        <v>Edward Rivera</v>
      </c>
      <c r="N500" s="43">
        <f>VLOOKUP(Combined[[#This Row],[Customer_ID]],Customer[],3,FALSE)</f>
        <v>32</v>
      </c>
      <c r="O500" s="43" t="str">
        <f>VLOOKUP(Combined[[#This Row],[Customer_ID]],Customer[],4,FALSE)</f>
        <v>Female</v>
      </c>
      <c r="P500" s="43" t="str">
        <f>VLOOKUP(Combined[[#This Row],[Customer_ID]],Customer[],5,FALSE)</f>
        <v>Chungmouth</v>
      </c>
      <c r="Q500" s="43" t="str">
        <f>VLOOKUP(Combined[[#This Row],[Customer_ID]],Customer[],6,FALSE)</f>
        <v>South Carolina</v>
      </c>
      <c r="R500" s="43" t="str">
        <f>VLOOKUP(Combined[[#This Row],[Customer_ID]],Customer[],8,FALSE)</f>
        <v>Gold</v>
      </c>
      <c r="S500" s="43" t="str">
        <f>VLOOKUP(Combined[[#This Row],[Product_ID]],Product[],2,FALSE)</f>
        <v>Women's Scarf Set</v>
      </c>
      <c r="T500" s="43" t="str">
        <f>VLOOKUP(Combined[[#This Row],[Product_ID]],Product[],3,FALSE)</f>
        <v>Clothing</v>
      </c>
      <c r="U500" s="43" t="str">
        <f>VLOOKUP(Combined[[#This Row],[Product_ID]],Product[],4,FALSE)</f>
        <v>Accessories</v>
      </c>
      <c r="V500" s="43" t="str">
        <f>VLOOKUP(Combined[[#This Row],[Product_ID]],Product[],5,FALSE)</f>
        <v>Brown and Sons</v>
      </c>
      <c r="W500" s="43">
        <f>VLOOKUP(Combined[[#This Row],[Product_ID]],Product[],6,FALSE)</f>
        <v>174.02</v>
      </c>
      <c r="X500" s="43">
        <f>VLOOKUP(Combined[[#This Row],[Product_ID]],Product[],7,FALSE)</f>
        <v>268</v>
      </c>
      <c r="Y500" s="43" t="str">
        <f>_xlfn.XLOOKUP(Combined[[#This Row],[Store_ID]],Store[Store_ID],Store[Store_Name])</f>
        <v>Thomas, Bridges and Harris</v>
      </c>
      <c r="Z500" s="43" t="str">
        <f>_xlfn.XLOOKUP(Combined[[#This Row],[Store_ID]],Store[Store_ID],Store[Region])</f>
        <v>North</v>
      </c>
      <c r="AA500" s="43" t="str">
        <f>_xlfn.XLOOKUP(Combined[[#This Row],[Store_ID]],Store[Store_ID],Store[City])</f>
        <v>Sabrinatown</v>
      </c>
      <c r="AB500" s="43" t="str">
        <f>_xlfn.XLOOKUP(Combined[[#This Row],[Store_ID]],Store[Store_ID],Store[Store_Type])</f>
        <v>Online</v>
      </c>
      <c r="AC500" s="43">
        <f>Combined[[#This Row],[Quantity]]*Combined[[#This Row],[Unit_Price]]</f>
        <v>1167.02</v>
      </c>
      <c r="AD500" s="43">
        <f>Combined[[#This Row],[Gross_Sales]]*Combined[[#This Row],[Discount]]</f>
        <v>233.404</v>
      </c>
      <c r="AE500" s="43">
        <f>Combined[[#This Row],[Quantity]]*Combined[[#This Row],[cost]]</f>
        <v>348.04</v>
      </c>
      <c r="AF500" s="43">
        <f>Combined[[#This Row],[Total_Amount]]-Combined[[#This Row],[Total_Cost]]</f>
        <v>585.57600000000002</v>
      </c>
      <c r="AG500" s="43" t="str">
        <f>IF(Combined[[#This Row],[Age]]&lt;=25,"18-25",IF(Combined[[#This Row],[Age]]&lt;=35,"26-35",IF(Combined[[#This Row],[Age]]&lt;=45,"36-45",IF(Combined[[#This Row],[Age]]&lt;=55,"46-55","56-64"))))</f>
        <v>26-35</v>
      </c>
      <c r="AH500" s="43">
        <f>IF(Combined[[#This Row],[Total_Amount]]=0,0,Combined[[#This Row],[Profit]]/Combined[[#This Row],[Total_Amount]])</f>
        <v>0.62721290123562579</v>
      </c>
    </row>
    <row r="501" spans="1:34">
      <c r="A501" s="43" t="s">
        <v>2325</v>
      </c>
      <c r="B501" s="46">
        <v>45911</v>
      </c>
      <c r="C501" s="43">
        <f t="shared" si="7"/>
        <v>2025</v>
      </c>
      <c r="D501" s="43" t="str">
        <f>TEXT(Combined[[#This Row],[Order_Date]],"MMM")</f>
        <v>Sep</v>
      </c>
      <c r="E501" s="43" t="s">
        <v>55</v>
      </c>
      <c r="F501" s="43" t="s">
        <v>1610</v>
      </c>
      <c r="G501" s="43" t="s">
        <v>1807</v>
      </c>
      <c r="H501" s="43">
        <v>1</v>
      </c>
      <c r="I501" s="43">
        <v>659.27</v>
      </c>
      <c r="J501" s="45">
        <v>0.15</v>
      </c>
      <c r="K501" s="43" t="s">
        <v>1826</v>
      </c>
      <c r="L501" s="43">
        <v>560.37950000000001</v>
      </c>
      <c r="M501" s="43" t="str">
        <f>VLOOKUP(Combined[[#This Row],[Customer_ID]],Customer[],2,FALSE)</f>
        <v>Brian Lopez</v>
      </c>
      <c r="N501" s="43">
        <f>VLOOKUP(Combined[[#This Row],[Customer_ID]],Customer[],3,FALSE)</f>
        <v>28</v>
      </c>
      <c r="O501" s="43" t="str">
        <f>VLOOKUP(Combined[[#This Row],[Customer_ID]],Customer[],4,FALSE)</f>
        <v>Female</v>
      </c>
      <c r="P501" s="43" t="str">
        <f>VLOOKUP(Combined[[#This Row],[Customer_ID]],Customer[],5,FALSE)</f>
        <v>East Krista</v>
      </c>
      <c r="Q501" s="43" t="str">
        <f>VLOOKUP(Combined[[#This Row],[Customer_ID]],Customer[],6,FALSE)</f>
        <v>New York</v>
      </c>
      <c r="R501" s="43" t="str">
        <f>VLOOKUP(Combined[[#This Row],[Customer_ID]],Customer[],8,FALSE)</f>
        <v>Gold</v>
      </c>
      <c r="S501" s="43" t="str">
        <f>VLOOKUP(Combined[[#This Row],[Product_ID]],Product[],2,FALSE)</f>
        <v>Basketball</v>
      </c>
      <c r="T501" s="43" t="str">
        <f>VLOOKUP(Combined[[#This Row],[Product_ID]],Product[],3,FALSE)</f>
        <v>Sports</v>
      </c>
      <c r="U501" s="43" t="str">
        <f>VLOOKUP(Combined[[#This Row],[Product_ID]],Product[],4,FALSE)</f>
        <v>Team Sports</v>
      </c>
      <c r="V501" s="43" t="str">
        <f>VLOOKUP(Combined[[#This Row],[Product_ID]],Product[],5,FALSE)</f>
        <v>Nolan-Snow</v>
      </c>
      <c r="W501" s="43">
        <f>VLOOKUP(Combined[[#This Row],[Product_ID]],Product[],6,FALSE)</f>
        <v>204.39</v>
      </c>
      <c r="X501" s="43">
        <f>VLOOKUP(Combined[[#This Row],[Product_ID]],Product[],7,FALSE)</f>
        <v>281</v>
      </c>
      <c r="Y501" s="43" t="str">
        <f>_xlfn.XLOOKUP(Combined[[#This Row],[Store_ID]],Store[Store_ID],Store[Store_Name])</f>
        <v>Holloway Ltd</v>
      </c>
      <c r="Z501" s="43" t="str">
        <f>_xlfn.XLOOKUP(Combined[[#This Row],[Store_ID]],Store[Store_ID],Store[Region])</f>
        <v>North</v>
      </c>
      <c r="AA501" s="43" t="str">
        <f>_xlfn.XLOOKUP(Combined[[#This Row],[Store_ID]],Store[Store_ID],Store[City])</f>
        <v>Bensonhaven</v>
      </c>
      <c r="AB501" s="43" t="str">
        <f>_xlfn.XLOOKUP(Combined[[#This Row],[Store_ID]],Store[Store_ID],Store[Store_Type])</f>
        <v>Flagship</v>
      </c>
      <c r="AC501" s="43">
        <f>Combined[[#This Row],[Quantity]]*Combined[[#This Row],[Unit_Price]]</f>
        <v>659.27</v>
      </c>
      <c r="AD501" s="43">
        <f>Combined[[#This Row],[Gross_Sales]]*Combined[[#This Row],[Discount]]</f>
        <v>98.890499999999989</v>
      </c>
      <c r="AE501" s="43">
        <f>Combined[[#This Row],[Quantity]]*Combined[[#This Row],[cost]]</f>
        <v>204.39</v>
      </c>
      <c r="AF501" s="43">
        <f>Combined[[#This Row],[Total_Amount]]-Combined[[#This Row],[Total_Cost]]</f>
        <v>355.98950000000002</v>
      </c>
      <c r="AG501" s="43" t="str">
        <f>IF(Combined[[#This Row],[Age]]&lt;=25,"18-25",IF(Combined[[#This Row],[Age]]&lt;=35,"26-35",IF(Combined[[#This Row],[Age]]&lt;=45,"36-45",IF(Combined[[#This Row],[Age]]&lt;=55,"46-55","56-64"))))</f>
        <v>26-35</v>
      </c>
      <c r="AH501" s="43">
        <f>IF(Combined[[#This Row],[Total_Amount]]=0,0,Combined[[#This Row],[Profit]]/Combined[[#This Row],[Total_Amount]])</f>
        <v>0.63526503021613034</v>
      </c>
    </row>
    <row r="502" spans="1:34">
      <c r="A502" s="43" t="s">
        <v>2326</v>
      </c>
      <c r="B502" s="46">
        <v>45627</v>
      </c>
      <c r="C502" s="43">
        <f t="shared" si="7"/>
        <v>2024</v>
      </c>
      <c r="D502" s="43" t="str">
        <f>TEXT(Combined[[#This Row],[Order_Date]],"MMM")</f>
        <v>Dec</v>
      </c>
      <c r="E502" s="43" t="s">
        <v>1377</v>
      </c>
      <c r="F502" s="43" t="s">
        <v>1549</v>
      </c>
      <c r="G502" s="43" t="s">
        <v>1769</v>
      </c>
      <c r="H502" s="43">
        <v>4</v>
      </c>
      <c r="I502" s="43">
        <v>106.66</v>
      </c>
      <c r="J502" s="45">
        <v>0.2</v>
      </c>
      <c r="K502" s="43" t="s">
        <v>1829</v>
      </c>
      <c r="L502" s="43">
        <v>341.31200000000001</v>
      </c>
      <c r="M502" s="43" t="str">
        <f>VLOOKUP(Combined[[#This Row],[Customer_ID]],Customer[],2,FALSE)</f>
        <v>Gene Lee</v>
      </c>
      <c r="N502" s="43">
        <f>VLOOKUP(Combined[[#This Row],[Customer_ID]],Customer[],3,FALSE)</f>
        <v>41</v>
      </c>
      <c r="O502" s="43" t="str">
        <f>VLOOKUP(Combined[[#This Row],[Customer_ID]],Customer[],4,FALSE)</f>
        <v>Female</v>
      </c>
      <c r="P502" s="43" t="str">
        <f>VLOOKUP(Combined[[#This Row],[Customer_ID]],Customer[],5,FALSE)</f>
        <v>Mcfarlandmouth</v>
      </c>
      <c r="Q502" s="43" t="str">
        <f>VLOOKUP(Combined[[#This Row],[Customer_ID]],Customer[],6,FALSE)</f>
        <v>Virginia</v>
      </c>
      <c r="R502" s="43" t="str">
        <f>VLOOKUP(Combined[[#This Row],[Customer_ID]],Customer[],8,FALSE)</f>
        <v>Platinum</v>
      </c>
      <c r="S502" s="43" t="str">
        <f>VLOOKUP(Combined[[#This Row],[Product_ID]],Product[],2,FALSE)</f>
        <v>Women's Casual Hoodie</v>
      </c>
      <c r="T502" s="43" t="str">
        <f>VLOOKUP(Combined[[#This Row],[Product_ID]],Product[],3,FALSE)</f>
        <v>Clothing</v>
      </c>
      <c r="U502" s="43" t="str">
        <f>VLOOKUP(Combined[[#This Row],[Product_ID]],Product[],4,FALSE)</f>
        <v>Outerwear</v>
      </c>
      <c r="V502" s="43" t="str">
        <f>VLOOKUP(Combined[[#This Row],[Product_ID]],Product[],5,FALSE)</f>
        <v>Sims Inc</v>
      </c>
      <c r="W502" s="43">
        <f>VLOOKUP(Combined[[#This Row],[Product_ID]],Product[],6,FALSE)</f>
        <v>296.83</v>
      </c>
      <c r="X502" s="43">
        <f>VLOOKUP(Combined[[#This Row],[Product_ID]],Product[],7,FALSE)</f>
        <v>352</v>
      </c>
      <c r="Y502" s="43" t="str">
        <f>_xlfn.XLOOKUP(Combined[[#This Row],[Store_ID]],Store[Store_ID],Store[Store_Name])</f>
        <v>Alexander Group</v>
      </c>
      <c r="Z502" s="43" t="str">
        <f>_xlfn.XLOOKUP(Combined[[#This Row],[Store_ID]],Store[Store_ID],Store[Region])</f>
        <v>South</v>
      </c>
      <c r="AA502" s="43" t="str">
        <f>_xlfn.XLOOKUP(Combined[[#This Row],[Store_ID]],Store[Store_ID],Store[City])</f>
        <v>Port Sharon</v>
      </c>
      <c r="AB502" s="43" t="str">
        <f>_xlfn.XLOOKUP(Combined[[#This Row],[Store_ID]],Store[Store_ID],Store[Store_Type])</f>
        <v>Online</v>
      </c>
      <c r="AC502" s="43">
        <f>Combined[[#This Row],[Quantity]]*Combined[[#This Row],[Unit_Price]]</f>
        <v>426.64</v>
      </c>
      <c r="AD502" s="43">
        <f>Combined[[#This Row],[Gross_Sales]]*Combined[[#This Row],[Discount]]</f>
        <v>85.328000000000003</v>
      </c>
      <c r="AE502" s="43">
        <f>Combined[[#This Row],[Quantity]]*Combined[[#This Row],[cost]]</f>
        <v>1187.32</v>
      </c>
      <c r="AF502" s="43">
        <f>Combined[[#This Row],[Total_Amount]]-Combined[[#This Row],[Total_Cost]]</f>
        <v>-846.00799999999992</v>
      </c>
      <c r="AG502" s="43" t="str">
        <f>IF(Combined[[#This Row],[Age]]&lt;=25,"18-25",IF(Combined[[#This Row],[Age]]&lt;=35,"26-35",IF(Combined[[#This Row],[Age]]&lt;=45,"36-45",IF(Combined[[#This Row],[Age]]&lt;=55,"46-55","56-64"))))</f>
        <v>36-45</v>
      </c>
      <c r="AH502" s="43">
        <f>IF(Combined[[#This Row],[Total_Amount]]=0,0,Combined[[#This Row],[Profit]]/Combined[[#This Row],[Total_Amount]])</f>
        <v>-2.4786939808738042</v>
      </c>
    </row>
    <row r="503" spans="1:34">
      <c r="A503" s="43" t="s">
        <v>2327</v>
      </c>
      <c r="B503" s="46">
        <v>45617</v>
      </c>
      <c r="C503" s="43">
        <f t="shared" si="7"/>
        <v>2024</v>
      </c>
      <c r="D503" s="43" t="str">
        <f>TEXT(Combined[[#This Row],[Order_Date]],"MMM")</f>
        <v>Nov</v>
      </c>
      <c r="E503" s="43" t="s">
        <v>544</v>
      </c>
      <c r="F503" s="43" t="s">
        <v>1568</v>
      </c>
      <c r="G503" s="43" t="s">
        <v>1773</v>
      </c>
      <c r="H503" s="43">
        <v>4</v>
      </c>
      <c r="I503" s="43">
        <v>168.55</v>
      </c>
      <c r="J503" s="45">
        <v>0.15</v>
      </c>
      <c r="K503" s="43" t="s">
        <v>1826</v>
      </c>
      <c r="L503" s="43">
        <v>573.07000000000005</v>
      </c>
      <c r="M503" s="43" t="str">
        <f>VLOOKUP(Combined[[#This Row],[Customer_ID]],Customer[],2,FALSE)</f>
        <v>Joseph Jones</v>
      </c>
      <c r="N503" s="43">
        <f>VLOOKUP(Combined[[#This Row],[Customer_ID]],Customer[],3,FALSE)</f>
        <v>21</v>
      </c>
      <c r="O503" s="43" t="str">
        <f>VLOOKUP(Combined[[#This Row],[Customer_ID]],Customer[],4,FALSE)</f>
        <v>Male</v>
      </c>
      <c r="P503" s="43" t="str">
        <f>VLOOKUP(Combined[[#This Row],[Customer_ID]],Customer[],5,FALSE)</f>
        <v>North Matthew</v>
      </c>
      <c r="Q503" s="43" t="str">
        <f>VLOOKUP(Combined[[#This Row],[Customer_ID]],Customer[],6,FALSE)</f>
        <v>Illinois</v>
      </c>
      <c r="R503" s="43" t="str">
        <f>VLOOKUP(Combined[[#This Row],[Customer_ID]],Customer[],8,FALSE)</f>
        <v>Bronze</v>
      </c>
      <c r="S503" s="43" t="str">
        <f>VLOOKUP(Combined[[#This Row],[Product_ID]],Product[],2,FALSE)</f>
        <v>Ceramic Kitchen Bowl Set</v>
      </c>
      <c r="T503" s="43" t="str">
        <f>VLOOKUP(Combined[[#This Row],[Product_ID]],Product[],3,FALSE)</f>
        <v>Home</v>
      </c>
      <c r="U503" s="43" t="str">
        <f>VLOOKUP(Combined[[#This Row],[Product_ID]],Product[],4,FALSE)</f>
        <v>Kitchen</v>
      </c>
      <c r="V503" s="43" t="str">
        <f>VLOOKUP(Combined[[#This Row],[Product_ID]],Product[],5,FALSE)</f>
        <v>Hamilton Group</v>
      </c>
      <c r="W503" s="43">
        <f>VLOOKUP(Combined[[#This Row],[Product_ID]],Product[],6,FALSE)</f>
        <v>298.86</v>
      </c>
      <c r="X503" s="43">
        <f>VLOOKUP(Combined[[#This Row],[Product_ID]],Product[],7,FALSE)</f>
        <v>308</v>
      </c>
      <c r="Y503" s="43" t="str">
        <f>_xlfn.XLOOKUP(Combined[[#This Row],[Store_ID]],Store[Store_ID],Store[Store_Name])</f>
        <v>Gray Ltd</v>
      </c>
      <c r="Z503" s="43" t="str">
        <f>_xlfn.XLOOKUP(Combined[[#This Row],[Store_ID]],Store[Store_ID],Store[Region])</f>
        <v>North</v>
      </c>
      <c r="AA503" s="43" t="str">
        <f>_xlfn.XLOOKUP(Combined[[#This Row],[Store_ID]],Store[Store_ID],Store[City])</f>
        <v>New Michaelchester</v>
      </c>
      <c r="AB503" s="43" t="str">
        <f>_xlfn.XLOOKUP(Combined[[#This Row],[Store_ID]],Store[Store_ID],Store[Store_Type])</f>
        <v>Outlet</v>
      </c>
      <c r="AC503" s="43">
        <f>Combined[[#This Row],[Quantity]]*Combined[[#This Row],[Unit_Price]]</f>
        <v>674.2</v>
      </c>
      <c r="AD503" s="43">
        <f>Combined[[#This Row],[Gross_Sales]]*Combined[[#This Row],[Discount]]</f>
        <v>101.13000000000001</v>
      </c>
      <c r="AE503" s="43">
        <f>Combined[[#This Row],[Quantity]]*Combined[[#This Row],[cost]]</f>
        <v>1195.44</v>
      </c>
      <c r="AF503" s="43">
        <f>Combined[[#This Row],[Total_Amount]]-Combined[[#This Row],[Total_Cost]]</f>
        <v>-622.37</v>
      </c>
      <c r="AG503" s="43" t="str">
        <f>IF(Combined[[#This Row],[Age]]&lt;=25,"18-25",IF(Combined[[#This Row],[Age]]&lt;=35,"26-35",IF(Combined[[#This Row],[Age]]&lt;=45,"36-45",IF(Combined[[#This Row],[Age]]&lt;=55,"46-55","56-64"))))</f>
        <v>18-25</v>
      </c>
      <c r="AH503" s="43">
        <f>IF(Combined[[#This Row],[Total_Amount]]=0,0,Combined[[#This Row],[Profit]]/Combined[[#This Row],[Total_Amount]])</f>
        <v>-1.0860278849006229</v>
      </c>
    </row>
    <row r="504" spans="1:34">
      <c r="A504" s="43" t="s">
        <v>2328</v>
      </c>
      <c r="B504" s="46">
        <v>45899</v>
      </c>
      <c r="C504" s="43">
        <f t="shared" si="7"/>
        <v>2025</v>
      </c>
      <c r="D504" s="43" t="str">
        <f>TEXT(Combined[[#This Row],[Order_Date]],"MMM")</f>
        <v>Aug</v>
      </c>
      <c r="E504" s="43" t="s">
        <v>1501</v>
      </c>
      <c r="F504" s="43" t="s">
        <v>1636</v>
      </c>
      <c r="G504" s="43" t="s">
        <v>1761</v>
      </c>
      <c r="H504" s="43">
        <v>1</v>
      </c>
      <c r="I504" s="43">
        <v>230.53</v>
      </c>
      <c r="J504" s="45">
        <v>0.06</v>
      </c>
      <c r="K504" s="43" t="s">
        <v>1829</v>
      </c>
      <c r="L504" s="43">
        <v>216.69820000000001</v>
      </c>
      <c r="M504" s="43" t="str">
        <f>VLOOKUP(Combined[[#This Row],[Customer_ID]],Customer[],2,FALSE)</f>
        <v>Zachary Andrade</v>
      </c>
      <c r="N504" s="43">
        <f>VLOOKUP(Combined[[#This Row],[Customer_ID]],Customer[],3,FALSE)</f>
        <v>23</v>
      </c>
      <c r="O504" s="43" t="str">
        <f>VLOOKUP(Combined[[#This Row],[Customer_ID]],Customer[],4,FALSE)</f>
        <v>Female</v>
      </c>
      <c r="P504" s="43" t="str">
        <f>VLOOKUP(Combined[[#This Row],[Customer_ID]],Customer[],5,FALSE)</f>
        <v>South Davidport</v>
      </c>
      <c r="Q504" s="43" t="str">
        <f>VLOOKUP(Combined[[#This Row],[Customer_ID]],Customer[],6,FALSE)</f>
        <v>California</v>
      </c>
      <c r="R504" s="43" t="str">
        <f>VLOOKUP(Combined[[#This Row],[Customer_ID]],Customer[],8,FALSE)</f>
        <v>Platinum</v>
      </c>
      <c r="S504" s="43" t="str">
        <f>VLOOKUP(Combined[[#This Row],[Product_ID]],Product[],2,FALSE)</f>
        <v>Adjustable Jump Rope</v>
      </c>
      <c r="T504" s="43" t="str">
        <f>VLOOKUP(Combined[[#This Row],[Product_ID]],Product[],3,FALSE)</f>
        <v>Sports</v>
      </c>
      <c r="U504" s="43" t="str">
        <f>VLOOKUP(Combined[[#This Row],[Product_ID]],Product[],4,FALSE)</f>
        <v>Fitness</v>
      </c>
      <c r="V504" s="43" t="str">
        <f>VLOOKUP(Combined[[#This Row],[Product_ID]],Product[],5,FALSE)</f>
        <v>Cox Inc</v>
      </c>
      <c r="W504" s="43">
        <f>VLOOKUP(Combined[[#This Row],[Product_ID]],Product[],6,FALSE)</f>
        <v>167.12</v>
      </c>
      <c r="X504" s="43">
        <f>VLOOKUP(Combined[[#This Row],[Product_ID]],Product[],7,FALSE)</f>
        <v>316</v>
      </c>
      <c r="Y504" s="43" t="str">
        <f>_xlfn.XLOOKUP(Combined[[#This Row],[Store_ID]],Store[Store_ID],Store[Store_Name])</f>
        <v>Black-Horn</v>
      </c>
      <c r="Z504" s="43" t="str">
        <f>_xlfn.XLOOKUP(Combined[[#This Row],[Store_ID]],Store[Store_ID],Store[Region])</f>
        <v>South</v>
      </c>
      <c r="AA504" s="43" t="str">
        <f>_xlfn.XLOOKUP(Combined[[#This Row],[Store_ID]],Store[Store_ID],Store[City])</f>
        <v>North Nancyview</v>
      </c>
      <c r="AB504" s="43" t="str">
        <f>_xlfn.XLOOKUP(Combined[[#This Row],[Store_ID]],Store[Store_ID],Store[Store_Type])</f>
        <v>Outlet</v>
      </c>
      <c r="AC504" s="43">
        <f>Combined[[#This Row],[Quantity]]*Combined[[#This Row],[Unit_Price]]</f>
        <v>230.53</v>
      </c>
      <c r="AD504" s="43">
        <f>Combined[[#This Row],[Gross_Sales]]*Combined[[#This Row],[Discount]]</f>
        <v>13.831799999999999</v>
      </c>
      <c r="AE504" s="43">
        <f>Combined[[#This Row],[Quantity]]*Combined[[#This Row],[cost]]</f>
        <v>167.12</v>
      </c>
      <c r="AF504" s="43">
        <f>Combined[[#This Row],[Total_Amount]]-Combined[[#This Row],[Total_Cost]]</f>
        <v>49.57820000000001</v>
      </c>
      <c r="AG504" s="43" t="str">
        <f>IF(Combined[[#This Row],[Age]]&lt;=25,"18-25",IF(Combined[[#This Row],[Age]]&lt;=35,"26-35",IF(Combined[[#This Row],[Age]]&lt;=45,"36-45",IF(Combined[[#This Row],[Age]]&lt;=55,"46-55","56-64"))))</f>
        <v>18-25</v>
      </c>
      <c r="AH504" s="43">
        <f>IF(Combined[[#This Row],[Total_Amount]]=0,0,Combined[[#This Row],[Profit]]/Combined[[#This Row],[Total_Amount]])</f>
        <v>0.22878916391552864</v>
      </c>
    </row>
    <row r="505" spans="1:34">
      <c r="A505" s="43" t="s">
        <v>2329</v>
      </c>
      <c r="B505" s="46">
        <v>45889</v>
      </c>
      <c r="C505" s="43">
        <f t="shared" si="7"/>
        <v>2025</v>
      </c>
      <c r="D505" s="43" t="str">
        <f>TEXT(Combined[[#This Row],[Order_Date]],"MMM")</f>
        <v>Aug</v>
      </c>
      <c r="E505" s="43" t="s">
        <v>40</v>
      </c>
      <c r="F505" s="43" t="s">
        <v>1656</v>
      </c>
      <c r="G505" s="43" t="s">
        <v>1757</v>
      </c>
      <c r="H505" s="43">
        <v>2</v>
      </c>
      <c r="I505" s="43">
        <v>355.41</v>
      </c>
      <c r="J505" s="45">
        <v>0.13</v>
      </c>
      <c r="K505" s="43" t="s">
        <v>1829</v>
      </c>
      <c r="L505" s="43">
        <v>618.41340000000002</v>
      </c>
      <c r="M505" s="43" t="str">
        <f>VLOOKUP(Combined[[#This Row],[Customer_ID]],Customer[],2,FALSE)</f>
        <v>Daniel Boyd</v>
      </c>
      <c r="N505" s="43">
        <f>VLOOKUP(Combined[[#This Row],[Customer_ID]],Customer[],3,FALSE)</f>
        <v>29</v>
      </c>
      <c r="O505" s="43" t="str">
        <f>VLOOKUP(Combined[[#This Row],[Customer_ID]],Customer[],4,FALSE)</f>
        <v>Female</v>
      </c>
      <c r="P505" s="43" t="str">
        <f>VLOOKUP(Combined[[#This Row],[Customer_ID]],Customer[],5,FALSE)</f>
        <v>West Pamelafurt</v>
      </c>
      <c r="Q505" s="43" t="str">
        <f>VLOOKUP(Combined[[#This Row],[Customer_ID]],Customer[],6,FALSE)</f>
        <v>West Virginia</v>
      </c>
      <c r="R505" s="43" t="str">
        <f>VLOOKUP(Combined[[#This Row],[Customer_ID]],Customer[],8,FALSE)</f>
        <v>Bronze</v>
      </c>
      <c r="S505" s="43" t="str">
        <f>VLOOKUP(Combined[[#This Row],[Product_ID]],Product[],2,FALSE)</f>
        <v>Sports Stopwatch Pro</v>
      </c>
      <c r="T505" s="43" t="str">
        <f>VLOOKUP(Combined[[#This Row],[Product_ID]],Product[],3,FALSE)</f>
        <v>Sports</v>
      </c>
      <c r="U505" s="43" t="str">
        <f>VLOOKUP(Combined[[#This Row],[Product_ID]],Product[],4,FALSE)</f>
        <v>Accessories</v>
      </c>
      <c r="V505" s="43" t="str">
        <f>VLOOKUP(Combined[[#This Row],[Product_ID]],Product[],5,FALSE)</f>
        <v>Thompson-French</v>
      </c>
      <c r="W505" s="43">
        <f>VLOOKUP(Combined[[#This Row],[Product_ID]],Product[],6,FALSE)</f>
        <v>434.84</v>
      </c>
      <c r="X505" s="43">
        <f>VLOOKUP(Combined[[#This Row],[Product_ID]],Product[],7,FALSE)</f>
        <v>185</v>
      </c>
      <c r="Y505" s="43" t="str">
        <f>_xlfn.XLOOKUP(Combined[[#This Row],[Store_ID]],Store[Store_ID],Store[Store_Name])</f>
        <v>Martinez, Adkins and Johnson</v>
      </c>
      <c r="Z505" s="43" t="str">
        <f>_xlfn.XLOOKUP(Combined[[#This Row],[Store_ID]],Store[Store_ID],Store[Region])</f>
        <v>North</v>
      </c>
      <c r="AA505" s="43" t="str">
        <f>_xlfn.XLOOKUP(Combined[[#This Row],[Store_ID]],Store[Store_ID],Store[City])</f>
        <v>Danielmouth</v>
      </c>
      <c r="AB505" s="43" t="str">
        <f>_xlfn.XLOOKUP(Combined[[#This Row],[Store_ID]],Store[Store_ID],Store[Store_Type])</f>
        <v>Flagship</v>
      </c>
      <c r="AC505" s="43">
        <f>Combined[[#This Row],[Quantity]]*Combined[[#This Row],[Unit_Price]]</f>
        <v>710.82</v>
      </c>
      <c r="AD505" s="43">
        <f>Combined[[#This Row],[Gross_Sales]]*Combined[[#This Row],[Discount]]</f>
        <v>92.406600000000012</v>
      </c>
      <c r="AE505" s="43">
        <f>Combined[[#This Row],[Quantity]]*Combined[[#This Row],[cost]]</f>
        <v>869.68</v>
      </c>
      <c r="AF505" s="43">
        <f>Combined[[#This Row],[Total_Amount]]-Combined[[#This Row],[Total_Cost]]</f>
        <v>-251.26659999999993</v>
      </c>
      <c r="AG505" s="43" t="str">
        <f>IF(Combined[[#This Row],[Age]]&lt;=25,"18-25",IF(Combined[[#This Row],[Age]]&lt;=35,"26-35",IF(Combined[[#This Row],[Age]]&lt;=45,"36-45",IF(Combined[[#This Row],[Age]]&lt;=55,"46-55","56-64"))))</f>
        <v>26-35</v>
      </c>
      <c r="AH505" s="43">
        <f>IF(Combined[[#This Row],[Total_Amount]]=0,0,Combined[[#This Row],[Profit]]/Combined[[#This Row],[Total_Amount]])</f>
        <v>-0.40630846614901928</v>
      </c>
    </row>
    <row r="506" spans="1:34">
      <c r="A506" s="43" t="s">
        <v>2330</v>
      </c>
      <c r="B506" s="46">
        <v>45943</v>
      </c>
      <c r="C506" s="43">
        <f t="shared" si="7"/>
        <v>2025</v>
      </c>
      <c r="D506" s="43" t="str">
        <f>TEXT(Combined[[#This Row],[Order_Date]],"MMM")</f>
        <v>Oct</v>
      </c>
      <c r="E506" s="43" t="s">
        <v>556</v>
      </c>
      <c r="F506" s="43" t="s">
        <v>1642</v>
      </c>
      <c r="G506" s="43" t="s">
        <v>1761</v>
      </c>
      <c r="H506" s="43">
        <v>3</v>
      </c>
      <c r="I506" s="43">
        <v>843.44</v>
      </c>
      <c r="J506" s="45">
        <v>0.22</v>
      </c>
      <c r="K506" s="43" t="s">
        <v>1824</v>
      </c>
      <c r="L506" s="43">
        <v>1973.6496</v>
      </c>
      <c r="M506" s="43" t="str">
        <f>VLOOKUP(Combined[[#This Row],[Customer_ID]],Customer[],2,FALSE)</f>
        <v>Antonio Wade</v>
      </c>
      <c r="N506" s="43">
        <f>VLOOKUP(Combined[[#This Row],[Customer_ID]],Customer[],3,FALSE)</f>
        <v>36</v>
      </c>
      <c r="O506" s="43" t="str">
        <f>VLOOKUP(Combined[[#This Row],[Customer_ID]],Customer[],4,FALSE)</f>
        <v>Female</v>
      </c>
      <c r="P506" s="43" t="str">
        <f>VLOOKUP(Combined[[#This Row],[Customer_ID]],Customer[],5,FALSE)</f>
        <v>New Jasonmouth</v>
      </c>
      <c r="Q506" s="43" t="str">
        <f>VLOOKUP(Combined[[#This Row],[Customer_ID]],Customer[],6,FALSE)</f>
        <v>Tennessee</v>
      </c>
      <c r="R506" s="43" t="str">
        <f>VLOOKUP(Combined[[#This Row],[Customer_ID]],Customer[],8,FALSE)</f>
        <v>Gold</v>
      </c>
      <c r="S506" s="43" t="str">
        <f>VLOOKUP(Combined[[#This Row],[Product_ID]],Product[],2,FALSE)</f>
        <v>Makeup Brush Set</v>
      </c>
      <c r="T506" s="43" t="str">
        <f>VLOOKUP(Combined[[#This Row],[Product_ID]],Product[],3,FALSE)</f>
        <v>Beauty</v>
      </c>
      <c r="U506" s="43" t="str">
        <f>VLOOKUP(Combined[[#This Row],[Product_ID]],Product[],4,FALSE)</f>
        <v>Makeup</v>
      </c>
      <c r="V506" s="43" t="str">
        <f>VLOOKUP(Combined[[#This Row],[Product_ID]],Product[],5,FALSE)</f>
        <v>Cook Inc</v>
      </c>
      <c r="W506" s="43">
        <f>VLOOKUP(Combined[[#This Row],[Product_ID]],Product[],6,FALSE)</f>
        <v>241.08</v>
      </c>
      <c r="X506" s="43">
        <f>VLOOKUP(Combined[[#This Row],[Product_ID]],Product[],7,FALSE)</f>
        <v>431</v>
      </c>
      <c r="Y506" s="43" t="str">
        <f>_xlfn.XLOOKUP(Combined[[#This Row],[Store_ID]],Store[Store_ID],Store[Store_Name])</f>
        <v>Black-Horn</v>
      </c>
      <c r="Z506" s="43" t="str">
        <f>_xlfn.XLOOKUP(Combined[[#This Row],[Store_ID]],Store[Store_ID],Store[Region])</f>
        <v>South</v>
      </c>
      <c r="AA506" s="43" t="str">
        <f>_xlfn.XLOOKUP(Combined[[#This Row],[Store_ID]],Store[Store_ID],Store[City])</f>
        <v>North Nancyview</v>
      </c>
      <c r="AB506" s="43" t="str">
        <f>_xlfn.XLOOKUP(Combined[[#This Row],[Store_ID]],Store[Store_ID],Store[Store_Type])</f>
        <v>Outlet</v>
      </c>
      <c r="AC506" s="43">
        <f>Combined[[#This Row],[Quantity]]*Combined[[#This Row],[Unit_Price]]</f>
        <v>2530.3200000000002</v>
      </c>
      <c r="AD506" s="43">
        <f>Combined[[#This Row],[Gross_Sales]]*Combined[[#This Row],[Discount]]</f>
        <v>556.67040000000009</v>
      </c>
      <c r="AE506" s="43">
        <f>Combined[[#This Row],[Quantity]]*Combined[[#This Row],[cost]]</f>
        <v>723.24</v>
      </c>
      <c r="AF506" s="43">
        <f>Combined[[#This Row],[Total_Amount]]-Combined[[#This Row],[Total_Cost]]</f>
        <v>1250.4096</v>
      </c>
      <c r="AG506" s="43" t="str">
        <f>IF(Combined[[#This Row],[Age]]&lt;=25,"18-25",IF(Combined[[#This Row],[Age]]&lt;=35,"26-35",IF(Combined[[#This Row],[Age]]&lt;=45,"36-45",IF(Combined[[#This Row],[Age]]&lt;=55,"46-55","56-64"))))</f>
        <v>36-45</v>
      </c>
      <c r="AH506" s="43">
        <f>IF(Combined[[#This Row],[Total_Amount]]=0,0,Combined[[#This Row],[Profit]]/Combined[[#This Row],[Total_Amount]])</f>
        <v>0.63355197396741547</v>
      </c>
    </row>
    <row r="507" spans="1:34">
      <c r="A507" s="43" t="s">
        <v>2331</v>
      </c>
      <c r="B507" s="46">
        <v>45306</v>
      </c>
      <c r="C507" s="43">
        <f t="shared" si="7"/>
        <v>2024</v>
      </c>
      <c r="D507" s="43" t="str">
        <f>TEXT(Combined[[#This Row],[Order_Date]],"MMM")</f>
        <v>Jan</v>
      </c>
      <c r="E507" s="43" t="s">
        <v>544</v>
      </c>
      <c r="F507" s="43" t="s">
        <v>1738</v>
      </c>
      <c r="G507" s="43" t="s">
        <v>1757</v>
      </c>
      <c r="H507" s="43">
        <v>1</v>
      </c>
      <c r="I507" s="43">
        <v>301.60000000000002</v>
      </c>
      <c r="J507" s="45">
        <v>0.27</v>
      </c>
      <c r="K507" s="43" t="s">
        <v>1824</v>
      </c>
      <c r="L507" s="43">
        <v>220.16800000000001</v>
      </c>
      <c r="M507" s="43" t="str">
        <f>VLOOKUP(Combined[[#This Row],[Customer_ID]],Customer[],2,FALSE)</f>
        <v>Joseph Jones</v>
      </c>
      <c r="N507" s="43">
        <f>VLOOKUP(Combined[[#This Row],[Customer_ID]],Customer[],3,FALSE)</f>
        <v>21</v>
      </c>
      <c r="O507" s="43" t="str">
        <f>VLOOKUP(Combined[[#This Row],[Customer_ID]],Customer[],4,FALSE)</f>
        <v>Male</v>
      </c>
      <c r="P507" s="43" t="str">
        <f>VLOOKUP(Combined[[#This Row],[Customer_ID]],Customer[],5,FALSE)</f>
        <v>North Matthew</v>
      </c>
      <c r="Q507" s="43" t="str">
        <f>VLOOKUP(Combined[[#This Row],[Customer_ID]],Customer[],6,FALSE)</f>
        <v>Illinois</v>
      </c>
      <c r="R507" s="43" t="str">
        <f>VLOOKUP(Combined[[#This Row],[Customer_ID]],Customer[],8,FALSE)</f>
        <v>Bronze</v>
      </c>
      <c r="S507" s="43" t="str">
        <f>VLOOKUP(Combined[[#This Row],[Product_ID]],Product[],2,FALSE)</f>
        <v>Sports Stopwatch Basic</v>
      </c>
      <c r="T507" s="43" t="str">
        <f>VLOOKUP(Combined[[#This Row],[Product_ID]],Product[],3,FALSE)</f>
        <v>Sports</v>
      </c>
      <c r="U507" s="43" t="str">
        <f>VLOOKUP(Combined[[#This Row],[Product_ID]],Product[],4,FALSE)</f>
        <v>Accessories</v>
      </c>
      <c r="V507" s="43" t="str">
        <f>VLOOKUP(Combined[[#This Row],[Product_ID]],Product[],5,FALSE)</f>
        <v>Wilson Group</v>
      </c>
      <c r="W507" s="43">
        <f>VLOOKUP(Combined[[#This Row],[Product_ID]],Product[],6,FALSE)</f>
        <v>60.65</v>
      </c>
      <c r="X507" s="43">
        <f>VLOOKUP(Combined[[#This Row],[Product_ID]],Product[],7,FALSE)</f>
        <v>75</v>
      </c>
      <c r="Y507" s="43" t="str">
        <f>_xlfn.XLOOKUP(Combined[[#This Row],[Store_ID]],Store[Store_ID],Store[Store_Name])</f>
        <v>Martinez, Adkins and Johnson</v>
      </c>
      <c r="Z507" s="43" t="str">
        <f>_xlfn.XLOOKUP(Combined[[#This Row],[Store_ID]],Store[Store_ID],Store[Region])</f>
        <v>North</v>
      </c>
      <c r="AA507" s="43" t="str">
        <f>_xlfn.XLOOKUP(Combined[[#This Row],[Store_ID]],Store[Store_ID],Store[City])</f>
        <v>Danielmouth</v>
      </c>
      <c r="AB507" s="43" t="str">
        <f>_xlfn.XLOOKUP(Combined[[#This Row],[Store_ID]],Store[Store_ID],Store[Store_Type])</f>
        <v>Flagship</v>
      </c>
      <c r="AC507" s="43">
        <f>Combined[[#This Row],[Quantity]]*Combined[[#This Row],[Unit_Price]]</f>
        <v>301.60000000000002</v>
      </c>
      <c r="AD507" s="43">
        <f>Combined[[#This Row],[Gross_Sales]]*Combined[[#This Row],[Discount]]</f>
        <v>81.432000000000016</v>
      </c>
      <c r="AE507" s="43">
        <f>Combined[[#This Row],[Quantity]]*Combined[[#This Row],[cost]]</f>
        <v>60.65</v>
      </c>
      <c r="AF507" s="43">
        <f>Combined[[#This Row],[Total_Amount]]-Combined[[#This Row],[Total_Cost]]</f>
        <v>159.518</v>
      </c>
      <c r="AG507" s="43" t="str">
        <f>IF(Combined[[#This Row],[Age]]&lt;=25,"18-25",IF(Combined[[#This Row],[Age]]&lt;=35,"26-35",IF(Combined[[#This Row],[Age]]&lt;=45,"36-45",IF(Combined[[#This Row],[Age]]&lt;=55,"46-55","56-64"))))</f>
        <v>18-25</v>
      </c>
      <c r="AH507" s="43">
        <f>IF(Combined[[#This Row],[Total_Amount]]=0,0,Combined[[#This Row],[Profit]]/Combined[[#This Row],[Total_Amount]])</f>
        <v>0.72452854184077609</v>
      </c>
    </row>
    <row r="508" spans="1:34">
      <c r="A508" s="43" t="s">
        <v>2332</v>
      </c>
      <c r="B508" s="46">
        <v>45772</v>
      </c>
      <c r="C508" s="43">
        <f t="shared" si="7"/>
        <v>2025</v>
      </c>
      <c r="D508" s="43" t="str">
        <f>TEXT(Combined[[#This Row],[Order_Date]],"MMM")</f>
        <v>Apr</v>
      </c>
      <c r="E508" s="43" t="s">
        <v>164</v>
      </c>
      <c r="F508" s="43" t="s">
        <v>1726</v>
      </c>
      <c r="G508" s="43" t="s">
        <v>1761</v>
      </c>
      <c r="H508" s="43">
        <v>3</v>
      </c>
      <c r="I508" s="43">
        <v>21.59</v>
      </c>
      <c r="J508" s="45">
        <v>0.16</v>
      </c>
      <c r="K508" s="43" t="s">
        <v>1829</v>
      </c>
      <c r="L508" s="43">
        <v>54.406799999999997</v>
      </c>
      <c r="M508" s="43" t="str">
        <f>VLOOKUP(Combined[[#This Row],[Customer_ID]],Customer[],2,FALSE)</f>
        <v>William Martin</v>
      </c>
      <c r="N508" s="43">
        <f>VLOOKUP(Combined[[#This Row],[Customer_ID]],Customer[],3,FALSE)</f>
        <v>19</v>
      </c>
      <c r="O508" s="43" t="str">
        <f>VLOOKUP(Combined[[#This Row],[Customer_ID]],Customer[],4,FALSE)</f>
        <v>Male</v>
      </c>
      <c r="P508" s="43" t="str">
        <f>VLOOKUP(Combined[[#This Row],[Customer_ID]],Customer[],5,FALSE)</f>
        <v>Ryanburgh</v>
      </c>
      <c r="Q508" s="43" t="str">
        <f>VLOOKUP(Combined[[#This Row],[Customer_ID]],Customer[],6,FALSE)</f>
        <v>Connecticut</v>
      </c>
      <c r="R508" s="43" t="str">
        <f>VLOOKUP(Combined[[#This Row],[Customer_ID]],Customer[],8,FALSE)</f>
        <v>Platinum</v>
      </c>
      <c r="S508" s="43" t="str">
        <f>VLOOKUP(Combined[[#This Row],[Product_ID]],Product[],2,FALSE)</f>
        <v>Face Foundation Kit</v>
      </c>
      <c r="T508" s="43" t="str">
        <f>VLOOKUP(Combined[[#This Row],[Product_ID]],Product[],3,FALSE)</f>
        <v>Beauty</v>
      </c>
      <c r="U508" s="43" t="str">
        <f>VLOOKUP(Combined[[#This Row],[Product_ID]],Product[],4,FALSE)</f>
        <v>Makeup</v>
      </c>
      <c r="V508" s="43" t="str">
        <f>VLOOKUP(Combined[[#This Row],[Product_ID]],Product[],5,FALSE)</f>
        <v>Taylor-Elliott</v>
      </c>
      <c r="W508" s="43">
        <f>VLOOKUP(Combined[[#This Row],[Product_ID]],Product[],6,FALSE)</f>
        <v>183.04</v>
      </c>
      <c r="X508" s="43">
        <f>VLOOKUP(Combined[[#This Row],[Product_ID]],Product[],7,FALSE)</f>
        <v>457</v>
      </c>
      <c r="Y508" s="43" t="str">
        <f>_xlfn.XLOOKUP(Combined[[#This Row],[Store_ID]],Store[Store_ID],Store[Store_Name])</f>
        <v>Black-Horn</v>
      </c>
      <c r="Z508" s="43" t="str">
        <f>_xlfn.XLOOKUP(Combined[[#This Row],[Store_ID]],Store[Store_ID],Store[Region])</f>
        <v>South</v>
      </c>
      <c r="AA508" s="43" t="str">
        <f>_xlfn.XLOOKUP(Combined[[#This Row],[Store_ID]],Store[Store_ID],Store[City])</f>
        <v>North Nancyview</v>
      </c>
      <c r="AB508" s="43" t="str">
        <f>_xlfn.XLOOKUP(Combined[[#This Row],[Store_ID]],Store[Store_ID],Store[Store_Type])</f>
        <v>Outlet</v>
      </c>
      <c r="AC508" s="43">
        <f>Combined[[#This Row],[Quantity]]*Combined[[#This Row],[Unit_Price]]</f>
        <v>64.77</v>
      </c>
      <c r="AD508" s="43">
        <f>Combined[[#This Row],[Gross_Sales]]*Combined[[#This Row],[Discount]]</f>
        <v>10.363199999999999</v>
      </c>
      <c r="AE508" s="43">
        <f>Combined[[#This Row],[Quantity]]*Combined[[#This Row],[cost]]</f>
        <v>549.12</v>
      </c>
      <c r="AF508" s="43">
        <f>Combined[[#This Row],[Total_Amount]]-Combined[[#This Row],[Total_Cost]]</f>
        <v>-494.71320000000003</v>
      </c>
      <c r="AG508" s="43" t="str">
        <f>IF(Combined[[#This Row],[Age]]&lt;=25,"18-25",IF(Combined[[#This Row],[Age]]&lt;=35,"26-35",IF(Combined[[#This Row],[Age]]&lt;=45,"36-45",IF(Combined[[#This Row],[Age]]&lt;=55,"46-55","56-64"))))</f>
        <v>18-25</v>
      </c>
      <c r="AH508" s="43">
        <f>IF(Combined[[#This Row],[Total_Amount]]=0,0,Combined[[#This Row],[Profit]]/Combined[[#This Row],[Total_Amount]])</f>
        <v>-9.0928560400538174</v>
      </c>
    </row>
    <row r="509" spans="1:34">
      <c r="A509" s="43" t="s">
        <v>2333</v>
      </c>
      <c r="B509" s="46">
        <v>45346</v>
      </c>
      <c r="C509" s="43">
        <f t="shared" si="7"/>
        <v>2024</v>
      </c>
      <c r="D509" s="43" t="str">
        <f>TEXT(Combined[[#This Row],[Order_Date]],"MMM")</f>
        <v>Feb</v>
      </c>
      <c r="E509" s="43" t="s">
        <v>690</v>
      </c>
      <c r="F509" s="43" t="s">
        <v>1574</v>
      </c>
      <c r="G509" s="43" t="s">
        <v>1761</v>
      </c>
      <c r="H509" s="43">
        <v>4</v>
      </c>
      <c r="I509" s="43">
        <v>284.24</v>
      </c>
      <c r="J509" s="45">
        <v>0.09</v>
      </c>
      <c r="K509" s="43" t="s">
        <v>1824</v>
      </c>
      <c r="L509" s="43">
        <v>1034.6335999999999</v>
      </c>
      <c r="M509" s="43" t="str">
        <f>VLOOKUP(Combined[[#This Row],[Customer_ID]],Customer[],2,FALSE)</f>
        <v>Blake Harrison</v>
      </c>
      <c r="N509" s="43">
        <f>VLOOKUP(Combined[[#This Row],[Customer_ID]],Customer[],3,FALSE)</f>
        <v>63</v>
      </c>
      <c r="O509" s="43" t="str">
        <f>VLOOKUP(Combined[[#This Row],[Customer_ID]],Customer[],4,FALSE)</f>
        <v>Female</v>
      </c>
      <c r="P509" s="43" t="str">
        <f>VLOOKUP(Combined[[#This Row],[Customer_ID]],Customer[],5,FALSE)</f>
        <v>Lyonsfort</v>
      </c>
      <c r="Q509" s="43" t="str">
        <f>VLOOKUP(Combined[[#This Row],[Customer_ID]],Customer[],6,FALSE)</f>
        <v>Washington</v>
      </c>
      <c r="R509" s="43" t="str">
        <f>VLOOKUP(Combined[[#This Row],[Customer_ID]],Customer[],8,FALSE)</f>
        <v>Platinum</v>
      </c>
      <c r="S509" s="43" t="str">
        <f>VLOOKUP(Combined[[#This Row],[Product_ID]],Product[],2,FALSE)</f>
        <v>USB-C Fast Charger</v>
      </c>
      <c r="T509" s="43" t="str">
        <f>VLOOKUP(Combined[[#This Row],[Product_ID]],Product[],3,FALSE)</f>
        <v>Electronics</v>
      </c>
      <c r="U509" s="43" t="str">
        <f>VLOOKUP(Combined[[#This Row],[Product_ID]],Product[],4,FALSE)</f>
        <v>Accessories</v>
      </c>
      <c r="V509" s="43" t="str">
        <f>VLOOKUP(Combined[[#This Row],[Product_ID]],Product[],5,FALSE)</f>
        <v>Dawson-Perkins</v>
      </c>
      <c r="W509" s="43">
        <f>VLOOKUP(Combined[[#This Row],[Product_ID]],Product[],6,FALSE)</f>
        <v>242.23</v>
      </c>
      <c r="X509" s="43">
        <f>VLOOKUP(Combined[[#This Row],[Product_ID]],Product[],7,FALSE)</f>
        <v>453</v>
      </c>
      <c r="Y509" s="43" t="str">
        <f>_xlfn.XLOOKUP(Combined[[#This Row],[Store_ID]],Store[Store_ID],Store[Store_Name])</f>
        <v>Black-Horn</v>
      </c>
      <c r="Z509" s="43" t="str">
        <f>_xlfn.XLOOKUP(Combined[[#This Row],[Store_ID]],Store[Store_ID],Store[Region])</f>
        <v>South</v>
      </c>
      <c r="AA509" s="43" t="str">
        <f>_xlfn.XLOOKUP(Combined[[#This Row],[Store_ID]],Store[Store_ID],Store[City])</f>
        <v>North Nancyview</v>
      </c>
      <c r="AB509" s="43" t="str">
        <f>_xlfn.XLOOKUP(Combined[[#This Row],[Store_ID]],Store[Store_ID],Store[Store_Type])</f>
        <v>Outlet</v>
      </c>
      <c r="AC509" s="43">
        <f>Combined[[#This Row],[Quantity]]*Combined[[#This Row],[Unit_Price]]</f>
        <v>1136.96</v>
      </c>
      <c r="AD509" s="43">
        <f>Combined[[#This Row],[Gross_Sales]]*Combined[[#This Row],[Discount]]</f>
        <v>102.32639999999999</v>
      </c>
      <c r="AE509" s="43">
        <f>Combined[[#This Row],[Quantity]]*Combined[[#This Row],[cost]]</f>
        <v>968.92</v>
      </c>
      <c r="AF509" s="43">
        <f>Combined[[#This Row],[Total_Amount]]-Combined[[#This Row],[Total_Cost]]</f>
        <v>65.713599999999929</v>
      </c>
      <c r="AG509" s="43" t="str">
        <f>IF(Combined[[#This Row],[Age]]&lt;=25,"18-25",IF(Combined[[#This Row],[Age]]&lt;=35,"26-35",IF(Combined[[#This Row],[Age]]&lt;=45,"36-45",IF(Combined[[#This Row],[Age]]&lt;=55,"46-55","56-64"))))</f>
        <v>56-64</v>
      </c>
      <c r="AH509" s="43">
        <f>IF(Combined[[#This Row],[Total_Amount]]=0,0,Combined[[#This Row],[Profit]]/Combined[[#This Row],[Total_Amount]])</f>
        <v>6.3513885495309577E-2</v>
      </c>
    </row>
    <row r="510" spans="1:34">
      <c r="A510" s="43" t="s">
        <v>2334</v>
      </c>
      <c r="B510" s="46">
        <v>45656</v>
      </c>
      <c r="C510" s="43">
        <f t="shared" si="7"/>
        <v>2024</v>
      </c>
      <c r="D510" s="43" t="str">
        <f>TEXT(Combined[[#This Row],[Order_Date]],"MMM")</f>
        <v>Dec</v>
      </c>
      <c r="E510" s="43" t="s">
        <v>1151</v>
      </c>
      <c r="F510" s="43" t="s">
        <v>1555</v>
      </c>
      <c r="G510" s="43" t="s">
        <v>1786</v>
      </c>
      <c r="H510" s="43">
        <v>1</v>
      </c>
      <c r="I510" s="43">
        <v>191.6</v>
      </c>
      <c r="J510" s="45">
        <v>0.27</v>
      </c>
      <c r="K510" s="43" t="s">
        <v>1826</v>
      </c>
      <c r="L510" s="43">
        <v>139.86799999999999</v>
      </c>
      <c r="M510" s="43" t="str">
        <f>VLOOKUP(Combined[[#This Row],[Customer_ID]],Customer[],2,FALSE)</f>
        <v>Miranda King</v>
      </c>
      <c r="N510" s="43">
        <f>VLOOKUP(Combined[[#This Row],[Customer_ID]],Customer[],3,FALSE)</f>
        <v>34</v>
      </c>
      <c r="O510" s="43" t="str">
        <f>VLOOKUP(Combined[[#This Row],[Customer_ID]],Customer[],4,FALSE)</f>
        <v>Female</v>
      </c>
      <c r="P510" s="43" t="str">
        <f>VLOOKUP(Combined[[#This Row],[Customer_ID]],Customer[],5,FALSE)</f>
        <v>West Mathew</v>
      </c>
      <c r="Q510" s="43" t="str">
        <f>VLOOKUP(Combined[[#This Row],[Customer_ID]],Customer[],6,FALSE)</f>
        <v>New York</v>
      </c>
      <c r="R510" s="43" t="str">
        <f>VLOOKUP(Combined[[#This Row],[Customer_ID]],Customer[],8,FALSE)</f>
        <v>Platinum</v>
      </c>
      <c r="S510" s="43" t="str">
        <f>VLOOKUP(Combined[[#This Row],[Product_ID]],Product[],2,FALSE)</f>
        <v>Men's Leather Belt</v>
      </c>
      <c r="T510" s="43" t="str">
        <f>VLOOKUP(Combined[[#This Row],[Product_ID]],Product[],3,FALSE)</f>
        <v>Clothing</v>
      </c>
      <c r="U510" s="43" t="str">
        <f>VLOOKUP(Combined[[#This Row],[Product_ID]],Product[],4,FALSE)</f>
        <v>Accessories</v>
      </c>
      <c r="V510" s="43" t="str">
        <f>VLOOKUP(Combined[[#This Row],[Product_ID]],Product[],5,FALSE)</f>
        <v>Baldwin, Garza and Gonzalez</v>
      </c>
      <c r="W510" s="43">
        <f>VLOOKUP(Combined[[#This Row],[Product_ID]],Product[],6,FALSE)</f>
        <v>261</v>
      </c>
      <c r="X510" s="43">
        <f>VLOOKUP(Combined[[#This Row],[Product_ID]],Product[],7,FALSE)</f>
        <v>59</v>
      </c>
      <c r="Y510" s="43" t="str">
        <f>_xlfn.XLOOKUP(Combined[[#This Row],[Store_ID]],Store[Store_ID],Store[Store_Name])</f>
        <v>Moore, Padilla and Butler</v>
      </c>
      <c r="Z510" s="43" t="str">
        <f>_xlfn.XLOOKUP(Combined[[#This Row],[Store_ID]],Store[Store_ID],Store[Region])</f>
        <v>South</v>
      </c>
      <c r="AA510" s="43" t="str">
        <f>_xlfn.XLOOKUP(Combined[[#This Row],[Store_ID]],Store[Store_ID],Store[City])</f>
        <v>East Johnstad</v>
      </c>
      <c r="AB510" s="43" t="str">
        <f>_xlfn.XLOOKUP(Combined[[#This Row],[Store_ID]],Store[Store_ID],Store[Store_Type])</f>
        <v>Flagship</v>
      </c>
      <c r="AC510" s="43">
        <f>Combined[[#This Row],[Quantity]]*Combined[[#This Row],[Unit_Price]]</f>
        <v>191.6</v>
      </c>
      <c r="AD510" s="43">
        <f>Combined[[#This Row],[Gross_Sales]]*Combined[[#This Row],[Discount]]</f>
        <v>51.731999999999999</v>
      </c>
      <c r="AE510" s="43">
        <f>Combined[[#This Row],[Quantity]]*Combined[[#This Row],[cost]]</f>
        <v>261</v>
      </c>
      <c r="AF510" s="43">
        <f>Combined[[#This Row],[Total_Amount]]-Combined[[#This Row],[Total_Cost]]</f>
        <v>-121.13200000000001</v>
      </c>
      <c r="AG510" s="43" t="str">
        <f>IF(Combined[[#This Row],[Age]]&lt;=25,"18-25",IF(Combined[[#This Row],[Age]]&lt;=35,"26-35",IF(Combined[[#This Row],[Age]]&lt;=45,"36-45",IF(Combined[[#This Row],[Age]]&lt;=55,"46-55","56-64"))))</f>
        <v>26-35</v>
      </c>
      <c r="AH510" s="43">
        <f>IF(Combined[[#This Row],[Total_Amount]]=0,0,Combined[[#This Row],[Profit]]/Combined[[#This Row],[Total_Amount]])</f>
        <v>-0.86604512826379165</v>
      </c>
    </row>
    <row r="511" spans="1:34">
      <c r="A511" s="43" t="s">
        <v>2335</v>
      </c>
      <c r="B511" s="46">
        <v>45762</v>
      </c>
      <c r="C511" s="43">
        <f t="shared" si="7"/>
        <v>2025</v>
      </c>
      <c r="D511" s="43" t="str">
        <f>TEXT(Combined[[#This Row],[Order_Date]],"MMM")</f>
        <v>Apr</v>
      </c>
      <c r="E511" s="43" t="s">
        <v>981</v>
      </c>
      <c r="F511" s="43" t="s">
        <v>1704</v>
      </c>
      <c r="G511" s="43" t="s">
        <v>1794</v>
      </c>
      <c r="H511" s="43">
        <v>2</v>
      </c>
      <c r="I511" s="43">
        <v>616.97</v>
      </c>
      <c r="J511" s="45">
        <v>0.22</v>
      </c>
      <c r="K511" s="43" t="s">
        <v>1824</v>
      </c>
      <c r="L511" s="43">
        <v>962.47320000000002</v>
      </c>
      <c r="M511" s="43" t="str">
        <f>VLOOKUP(Combined[[#This Row],[Customer_ID]],Customer[],2,FALSE)</f>
        <v>Kevin Larson</v>
      </c>
      <c r="N511" s="43">
        <f>VLOOKUP(Combined[[#This Row],[Customer_ID]],Customer[],3,FALSE)</f>
        <v>35</v>
      </c>
      <c r="O511" s="43" t="str">
        <f>VLOOKUP(Combined[[#This Row],[Customer_ID]],Customer[],4,FALSE)</f>
        <v>Male</v>
      </c>
      <c r="P511" s="43" t="str">
        <f>VLOOKUP(Combined[[#This Row],[Customer_ID]],Customer[],5,FALSE)</f>
        <v>Port Edwardmouth</v>
      </c>
      <c r="Q511" s="43" t="str">
        <f>VLOOKUP(Combined[[#This Row],[Customer_ID]],Customer[],6,FALSE)</f>
        <v>Oregon</v>
      </c>
      <c r="R511" s="43" t="str">
        <f>VLOOKUP(Combined[[#This Row],[Customer_ID]],Customer[],8,FALSE)</f>
        <v>Platinum</v>
      </c>
      <c r="S511" s="43" t="str">
        <f>VLOOKUP(Combined[[#This Row],[Product_ID]],Product[],2,FALSE)</f>
        <v>Essential Oil Diffuser</v>
      </c>
      <c r="T511" s="43" t="str">
        <f>VLOOKUP(Combined[[#This Row],[Product_ID]],Product[],3,FALSE)</f>
        <v>Home</v>
      </c>
      <c r="U511" s="43" t="str">
        <f>VLOOKUP(Combined[[#This Row],[Product_ID]],Product[],4,FALSE)</f>
        <v>Decor</v>
      </c>
      <c r="V511" s="43" t="str">
        <f>VLOOKUP(Combined[[#This Row],[Product_ID]],Product[],5,FALSE)</f>
        <v>Hernandez Inc</v>
      </c>
      <c r="W511" s="43">
        <f>VLOOKUP(Combined[[#This Row],[Product_ID]],Product[],6,FALSE)</f>
        <v>325.26</v>
      </c>
      <c r="X511" s="43">
        <f>VLOOKUP(Combined[[#This Row],[Product_ID]],Product[],7,FALSE)</f>
        <v>400</v>
      </c>
      <c r="Y511" s="43" t="str">
        <f>_xlfn.XLOOKUP(Combined[[#This Row],[Store_ID]],Store[Store_ID],Store[Store_Name])</f>
        <v>Thomas, Bridges and Harris</v>
      </c>
      <c r="Z511" s="43" t="str">
        <f>_xlfn.XLOOKUP(Combined[[#This Row],[Store_ID]],Store[Store_ID],Store[Region])</f>
        <v>North</v>
      </c>
      <c r="AA511" s="43" t="str">
        <f>_xlfn.XLOOKUP(Combined[[#This Row],[Store_ID]],Store[Store_ID],Store[City])</f>
        <v>Sabrinatown</v>
      </c>
      <c r="AB511" s="43" t="str">
        <f>_xlfn.XLOOKUP(Combined[[#This Row],[Store_ID]],Store[Store_ID],Store[Store_Type])</f>
        <v>Online</v>
      </c>
      <c r="AC511" s="43">
        <f>Combined[[#This Row],[Quantity]]*Combined[[#This Row],[Unit_Price]]</f>
        <v>1233.94</v>
      </c>
      <c r="AD511" s="43">
        <f>Combined[[#This Row],[Gross_Sales]]*Combined[[#This Row],[Discount]]</f>
        <v>271.46680000000003</v>
      </c>
      <c r="AE511" s="43">
        <f>Combined[[#This Row],[Quantity]]*Combined[[#This Row],[cost]]</f>
        <v>650.52</v>
      </c>
      <c r="AF511" s="43">
        <f>Combined[[#This Row],[Total_Amount]]-Combined[[#This Row],[Total_Cost]]</f>
        <v>311.95320000000004</v>
      </c>
      <c r="AG511" s="43" t="str">
        <f>IF(Combined[[#This Row],[Age]]&lt;=25,"18-25",IF(Combined[[#This Row],[Age]]&lt;=35,"26-35",IF(Combined[[#This Row],[Age]]&lt;=45,"36-45",IF(Combined[[#This Row],[Age]]&lt;=55,"46-55","56-64"))))</f>
        <v>26-35</v>
      </c>
      <c r="AH511" s="43">
        <f>IF(Combined[[#This Row],[Total_Amount]]=0,0,Combined[[#This Row],[Profit]]/Combined[[#This Row],[Total_Amount]])</f>
        <v>0.32411624552247276</v>
      </c>
    </row>
    <row r="512" spans="1:34">
      <c r="A512" s="43" t="s">
        <v>2336</v>
      </c>
      <c r="B512" s="46">
        <v>45580</v>
      </c>
      <c r="C512" s="43">
        <f t="shared" si="7"/>
        <v>2024</v>
      </c>
      <c r="D512" s="43" t="str">
        <f>TEXT(Combined[[#This Row],[Order_Date]],"MMM")</f>
        <v>Oct</v>
      </c>
      <c r="E512" s="43" t="s">
        <v>559</v>
      </c>
      <c r="F512" s="43" t="s">
        <v>1604</v>
      </c>
      <c r="G512" s="43" t="s">
        <v>1789</v>
      </c>
      <c r="H512" s="43">
        <v>3</v>
      </c>
      <c r="I512" s="43">
        <v>125.68</v>
      </c>
      <c r="J512" s="45">
        <v>0.26</v>
      </c>
      <c r="K512" s="43" t="s">
        <v>1829</v>
      </c>
      <c r="L512" s="43">
        <v>279.00959999999998</v>
      </c>
      <c r="M512" s="43" t="str">
        <f>VLOOKUP(Combined[[#This Row],[Customer_ID]],Customer[],2,FALSE)</f>
        <v>Daniel Contreras</v>
      </c>
      <c r="N512" s="43">
        <f>VLOOKUP(Combined[[#This Row],[Customer_ID]],Customer[],3,FALSE)</f>
        <v>36</v>
      </c>
      <c r="O512" s="43" t="str">
        <f>VLOOKUP(Combined[[#This Row],[Customer_ID]],Customer[],4,FALSE)</f>
        <v>Female</v>
      </c>
      <c r="P512" s="43" t="str">
        <f>VLOOKUP(Combined[[#This Row],[Customer_ID]],Customer[],5,FALSE)</f>
        <v>Robertview</v>
      </c>
      <c r="Q512" s="43" t="str">
        <f>VLOOKUP(Combined[[#This Row],[Customer_ID]],Customer[],6,FALSE)</f>
        <v>Florida</v>
      </c>
      <c r="R512" s="43" t="str">
        <f>VLOOKUP(Combined[[#This Row],[Customer_ID]],Customer[],8,FALSE)</f>
        <v>Platinum</v>
      </c>
      <c r="S512" s="43" t="str">
        <f>VLOOKUP(Combined[[#This Row],[Product_ID]],Product[],2,FALSE)</f>
        <v>Sports Stopwatch Timer</v>
      </c>
      <c r="T512" s="43" t="str">
        <f>VLOOKUP(Combined[[#This Row],[Product_ID]],Product[],3,FALSE)</f>
        <v>Sports</v>
      </c>
      <c r="U512" s="43" t="str">
        <f>VLOOKUP(Combined[[#This Row],[Product_ID]],Product[],4,FALSE)</f>
        <v>Accessories</v>
      </c>
      <c r="V512" s="43" t="str">
        <f>VLOOKUP(Combined[[#This Row],[Product_ID]],Product[],5,FALSE)</f>
        <v>Burns-Hansen</v>
      </c>
      <c r="W512" s="43">
        <f>VLOOKUP(Combined[[#This Row],[Product_ID]],Product[],6,FALSE)</f>
        <v>38.76</v>
      </c>
      <c r="X512" s="43">
        <f>VLOOKUP(Combined[[#This Row],[Product_ID]],Product[],7,FALSE)</f>
        <v>137</v>
      </c>
      <c r="Y512" s="43" t="str">
        <f>_xlfn.XLOOKUP(Combined[[#This Row],[Store_ID]],Store[Store_ID],Store[Store_Name])</f>
        <v>Hill, Wagner and Ballard</v>
      </c>
      <c r="Z512" s="43" t="str">
        <f>_xlfn.XLOOKUP(Combined[[#This Row],[Store_ID]],Store[Store_ID],Store[Region])</f>
        <v>East</v>
      </c>
      <c r="AA512" s="43" t="str">
        <f>_xlfn.XLOOKUP(Combined[[#This Row],[Store_ID]],Store[Store_ID],Store[City])</f>
        <v>East Davidville</v>
      </c>
      <c r="AB512" s="43" t="str">
        <f>_xlfn.XLOOKUP(Combined[[#This Row],[Store_ID]],Store[Store_ID],Store[Store_Type])</f>
        <v>Online</v>
      </c>
      <c r="AC512" s="43">
        <f>Combined[[#This Row],[Quantity]]*Combined[[#This Row],[Unit_Price]]</f>
        <v>377.04</v>
      </c>
      <c r="AD512" s="43">
        <f>Combined[[#This Row],[Gross_Sales]]*Combined[[#This Row],[Discount]]</f>
        <v>98.030400000000014</v>
      </c>
      <c r="AE512" s="43">
        <f>Combined[[#This Row],[Quantity]]*Combined[[#This Row],[cost]]</f>
        <v>116.28</v>
      </c>
      <c r="AF512" s="43">
        <f>Combined[[#This Row],[Total_Amount]]-Combined[[#This Row],[Total_Cost]]</f>
        <v>162.72959999999998</v>
      </c>
      <c r="AG512" s="43" t="str">
        <f>IF(Combined[[#This Row],[Age]]&lt;=25,"18-25",IF(Combined[[#This Row],[Age]]&lt;=35,"26-35",IF(Combined[[#This Row],[Age]]&lt;=45,"36-45",IF(Combined[[#This Row],[Age]]&lt;=55,"46-55","56-64"))))</f>
        <v>36-45</v>
      </c>
      <c r="AH512" s="43">
        <f>IF(Combined[[#This Row],[Total_Amount]]=0,0,Combined[[#This Row],[Profit]]/Combined[[#This Row],[Total_Amount]])</f>
        <v>0.58324014657560164</v>
      </c>
    </row>
    <row r="513" spans="1:34">
      <c r="A513" s="43" t="s">
        <v>2337</v>
      </c>
      <c r="B513" s="46">
        <v>45676</v>
      </c>
      <c r="C513" s="43">
        <f t="shared" si="7"/>
        <v>2025</v>
      </c>
      <c r="D513" s="43" t="str">
        <f>TEXT(Combined[[#This Row],[Order_Date]],"MMM")</f>
        <v>Jan</v>
      </c>
      <c r="E513" s="43" t="s">
        <v>1104</v>
      </c>
      <c r="F513" s="43" t="s">
        <v>1634</v>
      </c>
      <c r="G513" s="43" t="s">
        <v>1769</v>
      </c>
      <c r="H513" s="43">
        <v>3</v>
      </c>
      <c r="I513" s="43">
        <v>307.48</v>
      </c>
      <c r="J513" s="45">
        <v>0.24</v>
      </c>
      <c r="K513" s="43" t="s">
        <v>1824</v>
      </c>
      <c r="L513" s="43">
        <v>701.0544000000001</v>
      </c>
      <c r="M513" s="43" t="str">
        <f>VLOOKUP(Combined[[#This Row],[Customer_ID]],Customer[],2,FALSE)</f>
        <v>Michael Greene</v>
      </c>
      <c r="N513" s="43">
        <f>VLOOKUP(Combined[[#This Row],[Customer_ID]],Customer[],3,FALSE)</f>
        <v>52</v>
      </c>
      <c r="O513" s="43" t="str">
        <f>VLOOKUP(Combined[[#This Row],[Customer_ID]],Customer[],4,FALSE)</f>
        <v>Female</v>
      </c>
      <c r="P513" s="43" t="str">
        <f>VLOOKUP(Combined[[#This Row],[Customer_ID]],Customer[],5,FALSE)</f>
        <v>Port Saramouth</v>
      </c>
      <c r="Q513" s="43" t="str">
        <f>VLOOKUP(Combined[[#This Row],[Customer_ID]],Customer[],6,FALSE)</f>
        <v>Wisconsin</v>
      </c>
      <c r="R513" s="43" t="str">
        <f>VLOOKUP(Combined[[#This Row],[Customer_ID]],Customer[],8,FALSE)</f>
        <v>Silver</v>
      </c>
      <c r="S513" s="43" t="str">
        <f>VLOOKUP(Combined[[#This Row],[Product_ID]],Product[],2,FALSE)</f>
        <v>USB External Hard Drive</v>
      </c>
      <c r="T513" s="43" t="str">
        <f>VLOOKUP(Combined[[#This Row],[Product_ID]],Product[],3,FALSE)</f>
        <v>Electronics</v>
      </c>
      <c r="U513" s="43" t="str">
        <f>VLOOKUP(Combined[[#This Row],[Product_ID]],Product[],4,FALSE)</f>
        <v>Computer</v>
      </c>
      <c r="V513" s="43" t="str">
        <f>VLOOKUP(Combined[[#This Row],[Product_ID]],Product[],5,FALSE)</f>
        <v>Robinson Inc</v>
      </c>
      <c r="W513" s="43">
        <f>VLOOKUP(Combined[[#This Row],[Product_ID]],Product[],6,FALSE)</f>
        <v>253.33</v>
      </c>
      <c r="X513" s="43">
        <f>VLOOKUP(Combined[[#This Row],[Product_ID]],Product[],7,FALSE)</f>
        <v>266</v>
      </c>
      <c r="Y513" s="43" t="str">
        <f>_xlfn.XLOOKUP(Combined[[#This Row],[Store_ID]],Store[Store_ID],Store[Store_Name])</f>
        <v>Alexander Group</v>
      </c>
      <c r="Z513" s="43" t="str">
        <f>_xlfn.XLOOKUP(Combined[[#This Row],[Store_ID]],Store[Store_ID],Store[Region])</f>
        <v>South</v>
      </c>
      <c r="AA513" s="43" t="str">
        <f>_xlfn.XLOOKUP(Combined[[#This Row],[Store_ID]],Store[Store_ID],Store[City])</f>
        <v>Port Sharon</v>
      </c>
      <c r="AB513" s="43" t="str">
        <f>_xlfn.XLOOKUP(Combined[[#This Row],[Store_ID]],Store[Store_ID],Store[Store_Type])</f>
        <v>Online</v>
      </c>
      <c r="AC513" s="43">
        <f>Combined[[#This Row],[Quantity]]*Combined[[#This Row],[Unit_Price]]</f>
        <v>922.44</v>
      </c>
      <c r="AD513" s="43">
        <f>Combined[[#This Row],[Gross_Sales]]*Combined[[#This Row],[Discount]]</f>
        <v>221.38560000000001</v>
      </c>
      <c r="AE513" s="43">
        <f>Combined[[#This Row],[Quantity]]*Combined[[#This Row],[cost]]</f>
        <v>759.99</v>
      </c>
      <c r="AF513" s="43">
        <f>Combined[[#This Row],[Total_Amount]]-Combined[[#This Row],[Total_Cost]]</f>
        <v>-58.935599999999909</v>
      </c>
      <c r="AG513" s="43" t="str">
        <f>IF(Combined[[#This Row],[Age]]&lt;=25,"18-25",IF(Combined[[#This Row],[Age]]&lt;=35,"26-35",IF(Combined[[#This Row],[Age]]&lt;=45,"36-45",IF(Combined[[#This Row],[Age]]&lt;=55,"46-55","56-64"))))</f>
        <v>46-55</v>
      </c>
      <c r="AH513" s="43">
        <f>IF(Combined[[#This Row],[Total_Amount]]=0,0,Combined[[#This Row],[Profit]]/Combined[[#This Row],[Total_Amount]])</f>
        <v>-8.4067085236181241E-2</v>
      </c>
    </row>
    <row r="514" spans="1:34">
      <c r="A514" s="43" t="s">
        <v>2338</v>
      </c>
      <c r="B514" s="46">
        <v>45495</v>
      </c>
      <c r="C514" s="43">
        <f t="shared" si="7"/>
        <v>2024</v>
      </c>
      <c r="D514" s="43" t="str">
        <f>TEXT(Combined[[#This Row],[Order_Date]],"MMM")</f>
        <v>Jul</v>
      </c>
      <c r="E514" s="43" t="s">
        <v>942</v>
      </c>
      <c r="F514" s="43" t="s">
        <v>1549</v>
      </c>
      <c r="G514" s="43" t="s">
        <v>1813</v>
      </c>
      <c r="H514" s="43">
        <v>1</v>
      </c>
      <c r="I514" s="43">
        <v>505.23</v>
      </c>
      <c r="J514" s="45">
        <v>0.11</v>
      </c>
      <c r="K514" s="43" t="s">
        <v>1824</v>
      </c>
      <c r="L514" s="43">
        <v>449.65469999999999</v>
      </c>
      <c r="M514" s="43" t="str">
        <f>VLOOKUP(Combined[[#This Row],[Customer_ID]],Customer[],2,FALSE)</f>
        <v>Tracy Stephens</v>
      </c>
      <c r="N514" s="43">
        <f>VLOOKUP(Combined[[#This Row],[Customer_ID]],Customer[],3,FALSE)</f>
        <v>64</v>
      </c>
      <c r="O514" s="43" t="str">
        <f>VLOOKUP(Combined[[#This Row],[Customer_ID]],Customer[],4,FALSE)</f>
        <v>Male</v>
      </c>
      <c r="P514" s="43" t="str">
        <f>VLOOKUP(Combined[[#This Row],[Customer_ID]],Customer[],5,FALSE)</f>
        <v>New Joshuatown</v>
      </c>
      <c r="Q514" s="43" t="str">
        <f>VLOOKUP(Combined[[#This Row],[Customer_ID]],Customer[],6,FALSE)</f>
        <v>Maine</v>
      </c>
      <c r="R514" s="43" t="str">
        <f>VLOOKUP(Combined[[#This Row],[Customer_ID]],Customer[],8,FALSE)</f>
        <v>Platinum</v>
      </c>
      <c r="S514" s="43" t="str">
        <f>VLOOKUP(Combined[[#This Row],[Product_ID]],Product[],2,FALSE)</f>
        <v>Women's Casual Hoodie</v>
      </c>
      <c r="T514" s="43" t="str">
        <f>VLOOKUP(Combined[[#This Row],[Product_ID]],Product[],3,FALSE)</f>
        <v>Clothing</v>
      </c>
      <c r="U514" s="43" t="str">
        <f>VLOOKUP(Combined[[#This Row],[Product_ID]],Product[],4,FALSE)</f>
        <v>Outerwear</v>
      </c>
      <c r="V514" s="43" t="str">
        <f>VLOOKUP(Combined[[#This Row],[Product_ID]],Product[],5,FALSE)</f>
        <v>Sims Inc</v>
      </c>
      <c r="W514" s="43">
        <f>VLOOKUP(Combined[[#This Row],[Product_ID]],Product[],6,FALSE)</f>
        <v>296.83</v>
      </c>
      <c r="X514" s="43">
        <f>VLOOKUP(Combined[[#This Row],[Product_ID]],Product[],7,FALSE)</f>
        <v>352</v>
      </c>
      <c r="Y514" s="43" t="str">
        <f>_xlfn.XLOOKUP(Combined[[#This Row],[Store_ID]],Store[Store_ID],Store[Store_Name])</f>
        <v>Mann-Austin</v>
      </c>
      <c r="Z514" s="43" t="str">
        <f>_xlfn.XLOOKUP(Combined[[#This Row],[Store_ID]],Store[Store_ID],Store[Region])</f>
        <v>East</v>
      </c>
      <c r="AA514" s="43" t="str">
        <f>_xlfn.XLOOKUP(Combined[[#This Row],[Store_ID]],Store[Store_ID],Store[City])</f>
        <v>Vasquezborough</v>
      </c>
      <c r="AB514" s="43" t="str">
        <f>_xlfn.XLOOKUP(Combined[[#This Row],[Store_ID]],Store[Store_ID],Store[Store_Type])</f>
        <v>Online</v>
      </c>
      <c r="AC514" s="43">
        <f>Combined[[#This Row],[Quantity]]*Combined[[#This Row],[Unit_Price]]</f>
        <v>505.23</v>
      </c>
      <c r="AD514" s="43">
        <f>Combined[[#This Row],[Gross_Sales]]*Combined[[#This Row],[Discount]]</f>
        <v>55.575300000000006</v>
      </c>
      <c r="AE514" s="43">
        <f>Combined[[#This Row],[Quantity]]*Combined[[#This Row],[cost]]</f>
        <v>296.83</v>
      </c>
      <c r="AF514" s="43">
        <f>Combined[[#This Row],[Total_Amount]]-Combined[[#This Row],[Total_Cost]]</f>
        <v>152.82470000000001</v>
      </c>
      <c r="AG514" s="43" t="str">
        <f>IF(Combined[[#This Row],[Age]]&lt;=25,"18-25",IF(Combined[[#This Row],[Age]]&lt;=35,"26-35",IF(Combined[[#This Row],[Age]]&lt;=45,"36-45",IF(Combined[[#This Row],[Age]]&lt;=55,"46-55","56-64"))))</f>
        <v>56-64</v>
      </c>
      <c r="AH514" s="43">
        <f>IF(Combined[[#This Row],[Total_Amount]]=0,0,Combined[[#This Row],[Profit]]/Combined[[#This Row],[Total_Amount]])</f>
        <v>0.33987123897515142</v>
      </c>
    </row>
    <row r="515" spans="1:34">
      <c r="A515" s="43" t="s">
        <v>2339</v>
      </c>
      <c r="B515" s="46">
        <v>45735</v>
      </c>
      <c r="C515" s="43">
        <f t="shared" ref="C515:C578" si="8">YEAR(B515)</f>
        <v>2025</v>
      </c>
      <c r="D515" s="43" t="str">
        <f>TEXT(Combined[[#This Row],[Order_Date]],"MMM")</f>
        <v>Mar</v>
      </c>
      <c r="E515" s="43" t="s">
        <v>1142</v>
      </c>
      <c r="F515" s="43" t="s">
        <v>1638</v>
      </c>
      <c r="G515" s="43" t="s">
        <v>1804</v>
      </c>
      <c r="H515" s="43">
        <v>1</v>
      </c>
      <c r="I515" s="43">
        <v>853.12</v>
      </c>
      <c r="J515" s="45">
        <v>0.19</v>
      </c>
      <c r="K515" s="43" t="s">
        <v>1829</v>
      </c>
      <c r="L515" s="43">
        <v>691.02719999999999</v>
      </c>
      <c r="M515" s="43" t="str">
        <f>VLOOKUP(Combined[[#This Row],[Customer_ID]],Customer[],2,FALSE)</f>
        <v>Brandon Mcbride</v>
      </c>
      <c r="N515" s="43">
        <f>VLOOKUP(Combined[[#This Row],[Customer_ID]],Customer[],3,FALSE)</f>
        <v>63</v>
      </c>
      <c r="O515" s="43" t="str">
        <f>VLOOKUP(Combined[[#This Row],[Customer_ID]],Customer[],4,FALSE)</f>
        <v>Female</v>
      </c>
      <c r="P515" s="43" t="str">
        <f>VLOOKUP(Combined[[#This Row],[Customer_ID]],Customer[],5,FALSE)</f>
        <v>Kellyside</v>
      </c>
      <c r="Q515" s="43" t="str">
        <f>VLOOKUP(Combined[[#This Row],[Customer_ID]],Customer[],6,FALSE)</f>
        <v>Alaska</v>
      </c>
      <c r="R515" s="43" t="str">
        <f>VLOOKUP(Combined[[#This Row],[Customer_ID]],Customer[],8,FALSE)</f>
        <v>Platinum</v>
      </c>
      <c r="S515" s="43" t="str">
        <f>VLOOKUP(Combined[[#This Row],[Product_ID]],Product[],2,FALSE)</f>
        <v>High-Grip Football</v>
      </c>
      <c r="T515" s="43" t="str">
        <f>VLOOKUP(Combined[[#This Row],[Product_ID]],Product[],3,FALSE)</f>
        <v>Sports</v>
      </c>
      <c r="U515" s="43" t="str">
        <f>VLOOKUP(Combined[[#This Row],[Product_ID]],Product[],4,FALSE)</f>
        <v>Team Sports</v>
      </c>
      <c r="V515" s="43" t="str">
        <f>VLOOKUP(Combined[[#This Row],[Product_ID]],Product[],5,FALSE)</f>
        <v>Bridges, Banks and Cummings</v>
      </c>
      <c r="W515" s="43">
        <f>VLOOKUP(Combined[[#This Row],[Product_ID]],Product[],6,FALSE)</f>
        <v>318.91000000000003</v>
      </c>
      <c r="X515" s="43">
        <f>VLOOKUP(Combined[[#This Row],[Product_ID]],Product[],7,FALSE)</f>
        <v>114</v>
      </c>
      <c r="Y515" s="43" t="str">
        <f>_xlfn.XLOOKUP(Combined[[#This Row],[Store_ID]],Store[Store_ID],Store[Store_Name])</f>
        <v>Frederick-Wright</v>
      </c>
      <c r="Z515" s="43" t="str">
        <f>_xlfn.XLOOKUP(Combined[[#This Row],[Store_ID]],Store[Store_ID],Store[Region])</f>
        <v>West</v>
      </c>
      <c r="AA515" s="43" t="str">
        <f>_xlfn.XLOOKUP(Combined[[#This Row],[Store_ID]],Store[Store_ID],Store[City])</f>
        <v>New Jimmymouth</v>
      </c>
      <c r="AB515" s="43" t="str">
        <f>_xlfn.XLOOKUP(Combined[[#This Row],[Store_ID]],Store[Store_ID],Store[Store_Type])</f>
        <v>Flagship</v>
      </c>
      <c r="AC515" s="43">
        <f>Combined[[#This Row],[Quantity]]*Combined[[#This Row],[Unit_Price]]</f>
        <v>853.12</v>
      </c>
      <c r="AD515" s="43">
        <f>Combined[[#This Row],[Gross_Sales]]*Combined[[#This Row],[Discount]]</f>
        <v>162.09280000000001</v>
      </c>
      <c r="AE515" s="43">
        <f>Combined[[#This Row],[Quantity]]*Combined[[#This Row],[cost]]</f>
        <v>318.91000000000003</v>
      </c>
      <c r="AF515" s="43">
        <f>Combined[[#This Row],[Total_Amount]]-Combined[[#This Row],[Total_Cost]]</f>
        <v>372.11719999999997</v>
      </c>
      <c r="AG515" s="43" t="str">
        <f>IF(Combined[[#This Row],[Age]]&lt;=25,"18-25",IF(Combined[[#This Row],[Age]]&lt;=35,"26-35",IF(Combined[[#This Row],[Age]]&lt;=45,"36-45",IF(Combined[[#This Row],[Age]]&lt;=55,"46-55","56-64"))))</f>
        <v>56-64</v>
      </c>
      <c r="AH515" s="43">
        <f>IF(Combined[[#This Row],[Total_Amount]]=0,0,Combined[[#This Row],[Profit]]/Combined[[#This Row],[Total_Amount]])</f>
        <v>0.53849862928695136</v>
      </c>
    </row>
    <row r="516" spans="1:34">
      <c r="A516" s="43" t="s">
        <v>2340</v>
      </c>
      <c r="B516" s="46">
        <v>45312</v>
      </c>
      <c r="C516" s="43">
        <f t="shared" si="8"/>
        <v>2024</v>
      </c>
      <c r="D516" s="43" t="str">
        <f>TEXT(Combined[[#This Row],[Order_Date]],"MMM")</f>
        <v>Jan</v>
      </c>
      <c r="E516" s="43" t="s">
        <v>444</v>
      </c>
      <c r="F516" s="43" t="s">
        <v>1543</v>
      </c>
      <c r="G516" s="43" t="s">
        <v>1779</v>
      </c>
      <c r="H516" s="43">
        <v>4</v>
      </c>
      <c r="I516" s="43">
        <v>191.65</v>
      </c>
      <c r="J516" s="45">
        <v>0.19</v>
      </c>
      <c r="K516" s="43" t="s">
        <v>1826</v>
      </c>
      <c r="L516" s="43">
        <v>620.94600000000003</v>
      </c>
      <c r="M516" s="43" t="str">
        <f>VLOOKUP(Combined[[#This Row],[Customer_ID]],Customer[],2,FALSE)</f>
        <v>Jessica Mitchell</v>
      </c>
      <c r="N516" s="43">
        <f>VLOOKUP(Combined[[#This Row],[Customer_ID]],Customer[],3,FALSE)</f>
        <v>43</v>
      </c>
      <c r="O516" s="43" t="str">
        <f>VLOOKUP(Combined[[#This Row],[Customer_ID]],Customer[],4,FALSE)</f>
        <v>Female</v>
      </c>
      <c r="P516" s="43" t="str">
        <f>VLOOKUP(Combined[[#This Row],[Customer_ID]],Customer[],5,FALSE)</f>
        <v>Matthewbury</v>
      </c>
      <c r="Q516" s="43" t="str">
        <f>VLOOKUP(Combined[[#This Row],[Customer_ID]],Customer[],6,FALSE)</f>
        <v>South Dakota</v>
      </c>
      <c r="R516" s="43" t="str">
        <f>VLOOKUP(Combined[[#This Row],[Customer_ID]],Customer[],8,FALSE)</f>
        <v>Silver</v>
      </c>
      <c r="S516" s="43" t="str">
        <f>VLOOKUP(Combined[[#This Row],[Product_ID]],Product[],2,FALSE)</f>
        <v>Brother Laser Printer</v>
      </c>
      <c r="T516" s="43" t="str">
        <f>VLOOKUP(Combined[[#This Row],[Product_ID]],Product[],3,FALSE)</f>
        <v>Electronics</v>
      </c>
      <c r="U516" s="43" t="str">
        <f>VLOOKUP(Combined[[#This Row],[Product_ID]],Product[],4,FALSE)</f>
        <v>Computer</v>
      </c>
      <c r="V516" s="43" t="str">
        <f>VLOOKUP(Combined[[#This Row],[Product_ID]],Product[],5,FALSE)</f>
        <v>Hunt Inc</v>
      </c>
      <c r="W516" s="43">
        <f>VLOOKUP(Combined[[#This Row],[Product_ID]],Product[],6,FALSE)</f>
        <v>112.42</v>
      </c>
      <c r="X516" s="43">
        <f>VLOOKUP(Combined[[#This Row],[Product_ID]],Product[],7,FALSE)</f>
        <v>416</v>
      </c>
      <c r="Y516" s="43" t="str">
        <f>_xlfn.XLOOKUP(Combined[[#This Row],[Store_ID]],Store[Store_ID],Store[Store_Name])</f>
        <v>Martinez-Mullins</v>
      </c>
      <c r="Z516" s="43" t="str">
        <f>_xlfn.XLOOKUP(Combined[[#This Row],[Store_ID]],Store[Store_ID],Store[Region])</f>
        <v>South</v>
      </c>
      <c r="AA516" s="43" t="str">
        <f>_xlfn.XLOOKUP(Combined[[#This Row],[Store_ID]],Store[Store_ID],Store[City])</f>
        <v>Williamsfurt</v>
      </c>
      <c r="AB516" s="43" t="str">
        <f>_xlfn.XLOOKUP(Combined[[#This Row],[Store_ID]],Store[Store_ID],Store[Store_Type])</f>
        <v>Online</v>
      </c>
      <c r="AC516" s="43">
        <f>Combined[[#This Row],[Quantity]]*Combined[[#This Row],[Unit_Price]]</f>
        <v>766.6</v>
      </c>
      <c r="AD516" s="43">
        <f>Combined[[#This Row],[Gross_Sales]]*Combined[[#This Row],[Discount]]</f>
        <v>145.654</v>
      </c>
      <c r="AE516" s="43">
        <f>Combined[[#This Row],[Quantity]]*Combined[[#This Row],[cost]]</f>
        <v>449.68</v>
      </c>
      <c r="AF516" s="43">
        <f>Combined[[#This Row],[Total_Amount]]-Combined[[#This Row],[Total_Cost]]</f>
        <v>171.26600000000002</v>
      </c>
      <c r="AG516" s="43" t="str">
        <f>IF(Combined[[#This Row],[Age]]&lt;=25,"18-25",IF(Combined[[#This Row],[Age]]&lt;=35,"26-35",IF(Combined[[#This Row],[Age]]&lt;=45,"36-45",IF(Combined[[#This Row],[Age]]&lt;=55,"46-55","56-64"))))</f>
        <v>36-45</v>
      </c>
      <c r="AH516" s="43">
        <f>IF(Combined[[#This Row],[Total_Amount]]=0,0,Combined[[#This Row],[Profit]]/Combined[[#This Row],[Total_Amount]])</f>
        <v>0.27581464410753914</v>
      </c>
    </row>
    <row r="517" spans="1:34">
      <c r="A517" s="43" t="s">
        <v>2341</v>
      </c>
      <c r="B517" s="46">
        <v>45286</v>
      </c>
      <c r="C517" s="43">
        <f t="shared" si="8"/>
        <v>2023</v>
      </c>
      <c r="D517" s="43" t="str">
        <f>TEXT(Combined[[#This Row],[Order_Date]],"MMM")</f>
        <v>Dec</v>
      </c>
      <c r="E517" s="43" t="s">
        <v>535</v>
      </c>
      <c r="F517" s="43" t="s">
        <v>1642</v>
      </c>
      <c r="G517" s="43" t="s">
        <v>1766</v>
      </c>
      <c r="H517" s="43">
        <v>1</v>
      </c>
      <c r="I517" s="43">
        <v>169.69</v>
      </c>
      <c r="J517" s="45">
        <v>0.22</v>
      </c>
      <c r="K517" s="43" t="s">
        <v>1824</v>
      </c>
      <c r="L517" s="43">
        <v>132.35820000000001</v>
      </c>
      <c r="M517" s="43" t="str">
        <f>VLOOKUP(Combined[[#This Row],[Customer_ID]],Customer[],2,FALSE)</f>
        <v>John Lawson</v>
      </c>
      <c r="N517" s="43">
        <f>VLOOKUP(Combined[[#This Row],[Customer_ID]],Customer[],3,FALSE)</f>
        <v>41</v>
      </c>
      <c r="O517" s="43" t="str">
        <f>VLOOKUP(Combined[[#This Row],[Customer_ID]],Customer[],4,FALSE)</f>
        <v>Female</v>
      </c>
      <c r="P517" s="43" t="str">
        <f>VLOOKUP(Combined[[#This Row],[Customer_ID]],Customer[],5,FALSE)</f>
        <v>New Juliemouth</v>
      </c>
      <c r="Q517" s="43" t="str">
        <f>VLOOKUP(Combined[[#This Row],[Customer_ID]],Customer[],6,FALSE)</f>
        <v>North Carolina</v>
      </c>
      <c r="R517" s="43" t="str">
        <f>VLOOKUP(Combined[[#This Row],[Customer_ID]],Customer[],8,FALSE)</f>
        <v>Platinum</v>
      </c>
      <c r="S517" s="43" t="str">
        <f>VLOOKUP(Combined[[#This Row],[Product_ID]],Product[],2,FALSE)</f>
        <v>Makeup Brush Set</v>
      </c>
      <c r="T517" s="43" t="str">
        <f>VLOOKUP(Combined[[#This Row],[Product_ID]],Product[],3,FALSE)</f>
        <v>Beauty</v>
      </c>
      <c r="U517" s="43" t="str">
        <f>VLOOKUP(Combined[[#This Row],[Product_ID]],Product[],4,FALSE)</f>
        <v>Makeup</v>
      </c>
      <c r="V517" s="43" t="str">
        <f>VLOOKUP(Combined[[#This Row],[Product_ID]],Product[],5,FALSE)</f>
        <v>Cook Inc</v>
      </c>
      <c r="W517" s="43">
        <f>VLOOKUP(Combined[[#This Row],[Product_ID]],Product[],6,FALSE)</f>
        <v>241.08</v>
      </c>
      <c r="X517" s="43">
        <f>VLOOKUP(Combined[[#This Row],[Product_ID]],Product[],7,FALSE)</f>
        <v>431</v>
      </c>
      <c r="Y517" s="43" t="str">
        <f>_xlfn.XLOOKUP(Combined[[#This Row],[Store_ID]],Store[Store_ID],Store[Store_Name])</f>
        <v>Johnson-Wright</v>
      </c>
      <c r="Z517" s="43" t="str">
        <f>_xlfn.XLOOKUP(Combined[[#This Row],[Store_ID]],Store[Store_ID],Store[Region])</f>
        <v>North</v>
      </c>
      <c r="AA517" s="43" t="str">
        <f>_xlfn.XLOOKUP(Combined[[#This Row],[Store_ID]],Store[Store_ID],Store[City])</f>
        <v>Hoodberg</v>
      </c>
      <c r="AB517" s="43" t="str">
        <f>_xlfn.XLOOKUP(Combined[[#This Row],[Store_ID]],Store[Store_ID],Store[Store_Type])</f>
        <v>Outlet</v>
      </c>
      <c r="AC517" s="43">
        <f>Combined[[#This Row],[Quantity]]*Combined[[#This Row],[Unit_Price]]</f>
        <v>169.69</v>
      </c>
      <c r="AD517" s="43">
        <f>Combined[[#This Row],[Gross_Sales]]*Combined[[#This Row],[Discount]]</f>
        <v>37.331800000000001</v>
      </c>
      <c r="AE517" s="43">
        <f>Combined[[#This Row],[Quantity]]*Combined[[#This Row],[cost]]</f>
        <v>241.08</v>
      </c>
      <c r="AF517" s="43">
        <f>Combined[[#This Row],[Total_Amount]]-Combined[[#This Row],[Total_Cost]]</f>
        <v>-108.7218</v>
      </c>
      <c r="AG517" s="43" t="str">
        <f>IF(Combined[[#This Row],[Age]]&lt;=25,"18-25",IF(Combined[[#This Row],[Age]]&lt;=35,"26-35",IF(Combined[[#This Row],[Age]]&lt;=45,"36-45",IF(Combined[[#This Row],[Age]]&lt;=55,"46-55","56-64"))))</f>
        <v>36-45</v>
      </c>
      <c r="AH517" s="43">
        <f>IF(Combined[[#This Row],[Total_Amount]]=0,0,Combined[[#This Row],[Profit]]/Combined[[#This Row],[Total_Amount]])</f>
        <v>-0.82142096220710159</v>
      </c>
    </row>
    <row r="518" spans="1:34">
      <c r="A518" s="43" t="s">
        <v>2342</v>
      </c>
      <c r="B518" s="46">
        <v>45372</v>
      </c>
      <c r="C518" s="43">
        <f t="shared" si="8"/>
        <v>2024</v>
      </c>
      <c r="D518" s="43" t="str">
        <f>TEXT(Combined[[#This Row],[Order_Date]],"MMM")</f>
        <v>Mar</v>
      </c>
      <c r="E518" s="43" t="s">
        <v>579</v>
      </c>
      <c r="F518" s="43" t="s">
        <v>1672</v>
      </c>
      <c r="G518" s="43" t="s">
        <v>1799</v>
      </c>
      <c r="H518" s="43">
        <v>1</v>
      </c>
      <c r="I518" s="43">
        <v>145.43</v>
      </c>
      <c r="J518" s="45">
        <v>0.08</v>
      </c>
      <c r="K518" s="43" t="s">
        <v>1824</v>
      </c>
      <c r="L518" s="43">
        <v>133.79560000000001</v>
      </c>
      <c r="M518" s="43" t="str">
        <f>VLOOKUP(Combined[[#This Row],[Customer_ID]],Customer[],2,FALSE)</f>
        <v>Michelle Rogers</v>
      </c>
      <c r="N518" s="43">
        <f>VLOOKUP(Combined[[#This Row],[Customer_ID]],Customer[],3,FALSE)</f>
        <v>56</v>
      </c>
      <c r="O518" s="43" t="str">
        <f>VLOOKUP(Combined[[#This Row],[Customer_ID]],Customer[],4,FALSE)</f>
        <v>Male</v>
      </c>
      <c r="P518" s="43" t="str">
        <f>VLOOKUP(Combined[[#This Row],[Customer_ID]],Customer[],5,FALSE)</f>
        <v>East Jessicaborough</v>
      </c>
      <c r="Q518" s="43" t="str">
        <f>VLOOKUP(Combined[[#This Row],[Customer_ID]],Customer[],6,FALSE)</f>
        <v>Hawaii</v>
      </c>
      <c r="R518" s="43" t="str">
        <f>VLOOKUP(Combined[[#This Row],[Customer_ID]],Customer[],8,FALSE)</f>
        <v>Platinum</v>
      </c>
      <c r="S518" s="43" t="str">
        <f>VLOOKUP(Combined[[#This Row],[Product_ID]],Product[],2,FALSE)</f>
        <v>Laptop Cooling Pad</v>
      </c>
      <c r="T518" s="43" t="str">
        <f>VLOOKUP(Combined[[#This Row],[Product_ID]],Product[],3,FALSE)</f>
        <v>Electronics</v>
      </c>
      <c r="U518" s="43" t="str">
        <f>VLOOKUP(Combined[[#This Row],[Product_ID]],Product[],4,FALSE)</f>
        <v>Computer</v>
      </c>
      <c r="V518" s="43" t="str">
        <f>VLOOKUP(Combined[[#This Row],[Product_ID]],Product[],5,FALSE)</f>
        <v>Murray, Gould and Ware</v>
      </c>
      <c r="W518" s="43">
        <f>VLOOKUP(Combined[[#This Row],[Product_ID]],Product[],6,FALSE)</f>
        <v>86.42</v>
      </c>
      <c r="X518" s="43">
        <f>VLOOKUP(Combined[[#This Row],[Product_ID]],Product[],7,FALSE)</f>
        <v>222</v>
      </c>
      <c r="Y518" s="43" t="str">
        <f>_xlfn.XLOOKUP(Combined[[#This Row],[Store_ID]],Store[Store_ID],Store[Store_Name])</f>
        <v>Mcdonald Inc</v>
      </c>
      <c r="Z518" s="43" t="str">
        <f>_xlfn.XLOOKUP(Combined[[#This Row],[Store_ID]],Store[Store_ID],Store[Region])</f>
        <v>South</v>
      </c>
      <c r="AA518" s="43" t="str">
        <f>_xlfn.XLOOKUP(Combined[[#This Row],[Store_ID]],Store[Store_ID],Store[City])</f>
        <v>Christopherland</v>
      </c>
      <c r="AB518" s="43" t="str">
        <f>_xlfn.XLOOKUP(Combined[[#This Row],[Store_ID]],Store[Store_ID],Store[Store_Type])</f>
        <v>Outlet</v>
      </c>
      <c r="AC518" s="43">
        <f>Combined[[#This Row],[Quantity]]*Combined[[#This Row],[Unit_Price]]</f>
        <v>145.43</v>
      </c>
      <c r="AD518" s="43">
        <f>Combined[[#This Row],[Gross_Sales]]*Combined[[#This Row],[Discount]]</f>
        <v>11.634400000000001</v>
      </c>
      <c r="AE518" s="43">
        <f>Combined[[#This Row],[Quantity]]*Combined[[#This Row],[cost]]</f>
        <v>86.42</v>
      </c>
      <c r="AF518" s="43">
        <f>Combined[[#This Row],[Total_Amount]]-Combined[[#This Row],[Total_Cost]]</f>
        <v>47.375600000000006</v>
      </c>
      <c r="AG518" s="43" t="str">
        <f>IF(Combined[[#This Row],[Age]]&lt;=25,"18-25",IF(Combined[[#This Row],[Age]]&lt;=35,"26-35",IF(Combined[[#This Row],[Age]]&lt;=45,"36-45",IF(Combined[[#This Row],[Age]]&lt;=55,"46-55","56-64"))))</f>
        <v>56-64</v>
      </c>
      <c r="AH518" s="43">
        <f>IF(Combined[[#This Row],[Total_Amount]]=0,0,Combined[[#This Row],[Profit]]/Combined[[#This Row],[Total_Amount]])</f>
        <v>0.35408937214676717</v>
      </c>
    </row>
    <row r="519" spans="1:34">
      <c r="A519" s="43" t="s">
        <v>2343</v>
      </c>
      <c r="B519" s="46">
        <v>45633</v>
      </c>
      <c r="C519" s="43">
        <f t="shared" si="8"/>
        <v>2024</v>
      </c>
      <c r="D519" s="43" t="str">
        <f>TEXT(Combined[[#This Row],[Order_Date]],"MMM")</f>
        <v>Dec</v>
      </c>
      <c r="E519" s="43" t="s">
        <v>304</v>
      </c>
      <c r="F519" s="43" t="s">
        <v>1734</v>
      </c>
      <c r="G519" s="43" t="s">
        <v>1794</v>
      </c>
      <c r="H519" s="43">
        <v>4</v>
      </c>
      <c r="I519" s="43">
        <v>828.35</v>
      </c>
      <c r="J519" s="45">
        <v>0.17</v>
      </c>
      <c r="K519" s="43" t="s">
        <v>1824</v>
      </c>
      <c r="L519" s="43">
        <v>2750.1219999999998</v>
      </c>
      <c r="M519" s="43" t="str">
        <f>VLOOKUP(Combined[[#This Row],[Customer_ID]],Customer[],2,FALSE)</f>
        <v>Christy Hoffman</v>
      </c>
      <c r="N519" s="43">
        <f>VLOOKUP(Combined[[#This Row],[Customer_ID]],Customer[],3,FALSE)</f>
        <v>26</v>
      </c>
      <c r="O519" s="43" t="str">
        <f>VLOOKUP(Combined[[#This Row],[Customer_ID]],Customer[],4,FALSE)</f>
        <v>Female</v>
      </c>
      <c r="P519" s="43" t="str">
        <f>VLOOKUP(Combined[[#This Row],[Customer_ID]],Customer[],5,FALSE)</f>
        <v>Garyberg</v>
      </c>
      <c r="Q519" s="43" t="str">
        <f>VLOOKUP(Combined[[#This Row],[Customer_ID]],Customer[],6,FALSE)</f>
        <v>Indiana</v>
      </c>
      <c r="R519" s="43" t="str">
        <f>VLOOKUP(Combined[[#This Row],[Customer_ID]],Customer[],8,FALSE)</f>
        <v>Platinum</v>
      </c>
      <c r="S519" s="43" t="str">
        <f>VLOOKUP(Combined[[#This Row],[Product_ID]],Product[],2,FALSE)</f>
        <v>USB-C Laptop Charger</v>
      </c>
      <c r="T519" s="43" t="str">
        <f>VLOOKUP(Combined[[#This Row],[Product_ID]],Product[],3,FALSE)</f>
        <v>Electronics</v>
      </c>
      <c r="U519" s="43" t="str">
        <f>VLOOKUP(Combined[[#This Row],[Product_ID]],Product[],4,FALSE)</f>
        <v>Computer</v>
      </c>
      <c r="V519" s="43" t="str">
        <f>VLOOKUP(Combined[[#This Row],[Product_ID]],Product[],5,FALSE)</f>
        <v>Martin LLC</v>
      </c>
      <c r="W519" s="43">
        <f>VLOOKUP(Combined[[#This Row],[Product_ID]],Product[],6,FALSE)</f>
        <v>377.52</v>
      </c>
      <c r="X519" s="43">
        <f>VLOOKUP(Combined[[#This Row],[Product_ID]],Product[],7,FALSE)</f>
        <v>485</v>
      </c>
      <c r="Y519" s="43" t="str">
        <f>_xlfn.XLOOKUP(Combined[[#This Row],[Store_ID]],Store[Store_ID],Store[Store_Name])</f>
        <v>Thomas, Bridges and Harris</v>
      </c>
      <c r="Z519" s="43" t="str">
        <f>_xlfn.XLOOKUP(Combined[[#This Row],[Store_ID]],Store[Store_ID],Store[Region])</f>
        <v>North</v>
      </c>
      <c r="AA519" s="43" t="str">
        <f>_xlfn.XLOOKUP(Combined[[#This Row],[Store_ID]],Store[Store_ID],Store[City])</f>
        <v>Sabrinatown</v>
      </c>
      <c r="AB519" s="43" t="str">
        <f>_xlfn.XLOOKUP(Combined[[#This Row],[Store_ID]],Store[Store_ID],Store[Store_Type])</f>
        <v>Online</v>
      </c>
      <c r="AC519" s="43">
        <f>Combined[[#This Row],[Quantity]]*Combined[[#This Row],[Unit_Price]]</f>
        <v>3313.4</v>
      </c>
      <c r="AD519" s="43">
        <f>Combined[[#This Row],[Gross_Sales]]*Combined[[#This Row],[Discount]]</f>
        <v>563.27800000000002</v>
      </c>
      <c r="AE519" s="43">
        <f>Combined[[#This Row],[Quantity]]*Combined[[#This Row],[cost]]</f>
        <v>1510.08</v>
      </c>
      <c r="AF519" s="43">
        <f>Combined[[#This Row],[Total_Amount]]-Combined[[#This Row],[Total_Cost]]</f>
        <v>1240.0419999999999</v>
      </c>
      <c r="AG519" s="43" t="str">
        <f>IF(Combined[[#This Row],[Age]]&lt;=25,"18-25",IF(Combined[[#This Row],[Age]]&lt;=35,"26-35",IF(Combined[[#This Row],[Age]]&lt;=45,"36-45",IF(Combined[[#This Row],[Age]]&lt;=55,"46-55","56-64"))))</f>
        <v>26-35</v>
      </c>
      <c r="AH519" s="43">
        <f>IF(Combined[[#This Row],[Total_Amount]]=0,0,Combined[[#This Row],[Profit]]/Combined[[#This Row],[Total_Amount]])</f>
        <v>0.45090435987930716</v>
      </c>
    </row>
    <row r="520" spans="1:34">
      <c r="A520" s="43" t="s">
        <v>2344</v>
      </c>
      <c r="B520" s="46">
        <v>45598</v>
      </c>
      <c r="C520" s="43">
        <f t="shared" si="8"/>
        <v>2024</v>
      </c>
      <c r="D520" s="43" t="str">
        <f>TEXT(Combined[[#This Row],[Order_Date]],"MMM")</f>
        <v>Nov</v>
      </c>
      <c r="E520" s="43" t="s">
        <v>1133</v>
      </c>
      <c r="F520" s="43" t="s">
        <v>1738</v>
      </c>
      <c r="G520" s="43" t="s">
        <v>1779</v>
      </c>
      <c r="H520" s="43">
        <v>3</v>
      </c>
      <c r="I520" s="43">
        <v>268.76</v>
      </c>
      <c r="J520" s="45">
        <v>0.01</v>
      </c>
      <c r="K520" s="43" t="s">
        <v>1826</v>
      </c>
      <c r="L520" s="43">
        <v>798.21719999999993</v>
      </c>
      <c r="M520" s="43" t="str">
        <f>VLOOKUP(Combined[[#This Row],[Customer_ID]],Customer[],2,FALSE)</f>
        <v>Joshua Smith Dvm</v>
      </c>
      <c r="N520" s="43">
        <f>VLOOKUP(Combined[[#This Row],[Customer_ID]],Customer[],3,FALSE)</f>
        <v>60</v>
      </c>
      <c r="O520" s="43" t="str">
        <f>VLOOKUP(Combined[[#This Row],[Customer_ID]],Customer[],4,FALSE)</f>
        <v>Male</v>
      </c>
      <c r="P520" s="43" t="str">
        <f>VLOOKUP(Combined[[#This Row],[Customer_ID]],Customer[],5,FALSE)</f>
        <v>Melvinton</v>
      </c>
      <c r="Q520" s="43" t="str">
        <f>VLOOKUP(Combined[[#This Row],[Customer_ID]],Customer[],6,FALSE)</f>
        <v>Alaska</v>
      </c>
      <c r="R520" s="43" t="str">
        <f>VLOOKUP(Combined[[#This Row],[Customer_ID]],Customer[],8,FALSE)</f>
        <v>Gold</v>
      </c>
      <c r="S520" s="43" t="str">
        <f>VLOOKUP(Combined[[#This Row],[Product_ID]],Product[],2,FALSE)</f>
        <v>Sports Stopwatch Basic</v>
      </c>
      <c r="T520" s="43" t="str">
        <f>VLOOKUP(Combined[[#This Row],[Product_ID]],Product[],3,FALSE)</f>
        <v>Sports</v>
      </c>
      <c r="U520" s="43" t="str">
        <f>VLOOKUP(Combined[[#This Row],[Product_ID]],Product[],4,FALSE)</f>
        <v>Accessories</v>
      </c>
      <c r="V520" s="43" t="str">
        <f>VLOOKUP(Combined[[#This Row],[Product_ID]],Product[],5,FALSE)</f>
        <v>Wilson Group</v>
      </c>
      <c r="W520" s="43">
        <f>VLOOKUP(Combined[[#This Row],[Product_ID]],Product[],6,FALSE)</f>
        <v>60.65</v>
      </c>
      <c r="X520" s="43">
        <f>VLOOKUP(Combined[[#This Row],[Product_ID]],Product[],7,FALSE)</f>
        <v>75</v>
      </c>
      <c r="Y520" s="43" t="str">
        <f>_xlfn.XLOOKUP(Combined[[#This Row],[Store_ID]],Store[Store_ID],Store[Store_Name])</f>
        <v>Martinez-Mullins</v>
      </c>
      <c r="Z520" s="43" t="str">
        <f>_xlfn.XLOOKUP(Combined[[#This Row],[Store_ID]],Store[Store_ID],Store[Region])</f>
        <v>South</v>
      </c>
      <c r="AA520" s="43" t="str">
        <f>_xlfn.XLOOKUP(Combined[[#This Row],[Store_ID]],Store[Store_ID],Store[City])</f>
        <v>Williamsfurt</v>
      </c>
      <c r="AB520" s="43" t="str">
        <f>_xlfn.XLOOKUP(Combined[[#This Row],[Store_ID]],Store[Store_ID],Store[Store_Type])</f>
        <v>Online</v>
      </c>
      <c r="AC520" s="43">
        <f>Combined[[#This Row],[Quantity]]*Combined[[#This Row],[Unit_Price]]</f>
        <v>806.28</v>
      </c>
      <c r="AD520" s="43">
        <f>Combined[[#This Row],[Gross_Sales]]*Combined[[#This Row],[Discount]]</f>
        <v>8.0627999999999993</v>
      </c>
      <c r="AE520" s="43">
        <f>Combined[[#This Row],[Quantity]]*Combined[[#This Row],[cost]]</f>
        <v>181.95</v>
      </c>
      <c r="AF520" s="43">
        <f>Combined[[#This Row],[Total_Amount]]-Combined[[#This Row],[Total_Cost]]</f>
        <v>616.2672</v>
      </c>
      <c r="AG520" s="43" t="str">
        <f>IF(Combined[[#This Row],[Age]]&lt;=25,"18-25",IF(Combined[[#This Row],[Age]]&lt;=35,"26-35",IF(Combined[[#This Row],[Age]]&lt;=45,"36-45",IF(Combined[[#This Row],[Age]]&lt;=55,"46-55","56-64"))))</f>
        <v>56-64</v>
      </c>
      <c r="AH520" s="43">
        <f>IF(Combined[[#This Row],[Total_Amount]]=0,0,Combined[[#This Row],[Profit]]/Combined[[#This Row],[Total_Amount]])</f>
        <v>0.77205452350563242</v>
      </c>
    </row>
    <row r="521" spans="1:34">
      <c r="A521" s="43" t="s">
        <v>2345</v>
      </c>
      <c r="B521" s="46">
        <v>45495</v>
      </c>
      <c r="C521" s="43">
        <f t="shared" si="8"/>
        <v>2024</v>
      </c>
      <c r="D521" s="43" t="str">
        <f>TEXT(Combined[[#This Row],[Order_Date]],"MMM")</f>
        <v>Jul</v>
      </c>
      <c r="E521" s="43" t="s">
        <v>749</v>
      </c>
      <c r="F521" s="43" t="s">
        <v>1724</v>
      </c>
      <c r="G521" s="43" t="s">
        <v>1752</v>
      </c>
      <c r="H521" s="43">
        <v>4</v>
      </c>
      <c r="I521" s="43">
        <v>370.09</v>
      </c>
      <c r="J521" s="45">
        <v>0.22</v>
      </c>
      <c r="K521" s="43" t="s">
        <v>1829</v>
      </c>
      <c r="L521" s="43">
        <v>1154.6808000000001</v>
      </c>
      <c r="M521" s="43" t="str">
        <f>VLOOKUP(Combined[[#This Row],[Customer_ID]],Customer[],2,FALSE)</f>
        <v>Michelle Gonzalez</v>
      </c>
      <c r="N521" s="43">
        <f>VLOOKUP(Combined[[#This Row],[Customer_ID]],Customer[],3,FALSE)</f>
        <v>59</v>
      </c>
      <c r="O521" s="43" t="str">
        <f>VLOOKUP(Combined[[#This Row],[Customer_ID]],Customer[],4,FALSE)</f>
        <v>Male</v>
      </c>
      <c r="P521" s="43" t="str">
        <f>VLOOKUP(Combined[[#This Row],[Customer_ID]],Customer[],5,FALSE)</f>
        <v>Clarkport</v>
      </c>
      <c r="Q521" s="43" t="str">
        <f>VLOOKUP(Combined[[#This Row],[Customer_ID]],Customer[],6,FALSE)</f>
        <v>West Virginia</v>
      </c>
      <c r="R521" s="43" t="str">
        <f>VLOOKUP(Combined[[#This Row],[Customer_ID]],Customer[],8,FALSE)</f>
        <v>Silver</v>
      </c>
      <c r="S521" s="43" t="str">
        <f>VLOOKUP(Combined[[#This Row],[Product_ID]],Product[],2,FALSE)</f>
        <v>Sports Wrist Sweatbands</v>
      </c>
      <c r="T521" s="43" t="str">
        <f>VLOOKUP(Combined[[#This Row],[Product_ID]],Product[],3,FALSE)</f>
        <v>Sports</v>
      </c>
      <c r="U521" s="43" t="str">
        <f>VLOOKUP(Combined[[#This Row],[Product_ID]],Product[],4,FALSE)</f>
        <v>Accessories</v>
      </c>
      <c r="V521" s="43" t="str">
        <f>VLOOKUP(Combined[[#This Row],[Product_ID]],Product[],5,FALSE)</f>
        <v>Olsen-Daniels</v>
      </c>
      <c r="W521" s="43">
        <f>VLOOKUP(Combined[[#This Row],[Product_ID]],Product[],6,FALSE)</f>
        <v>131.24</v>
      </c>
      <c r="X521" s="43">
        <f>VLOOKUP(Combined[[#This Row],[Product_ID]],Product[],7,FALSE)</f>
        <v>232</v>
      </c>
      <c r="Y521" s="43" t="str">
        <f>_xlfn.XLOOKUP(Combined[[#This Row],[Store_ID]],Store[Store_ID],Store[Store_Name])</f>
        <v>Rivera-Warner</v>
      </c>
      <c r="Z521" s="43" t="str">
        <f>_xlfn.XLOOKUP(Combined[[#This Row],[Store_ID]],Store[Store_ID],Store[Region])</f>
        <v>East</v>
      </c>
      <c r="AA521" s="43" t="str">
        <f>_xlfn.XLOOKUP(Combined[[#This Row],[Store_ID]],Store[Store_ID],Store[City])</f>
        <v>Washingtonfurt</v>
      </c>
      <c r="AB521" s="43" t="str">
        <f>_xlfn.XLOOKUP(Combined[[#This Row],[Store_ID]],Store[Store_ID],Store[Store_Type])</f>
        <v>Flagship</v>
      </c>
      <c r="AC521" s="43">
        <f>Combined[[#This Row],[Quantity]]*Combined[[#This Row],[Unit_Price]]</f>
        <v>1480.36</v>
      </c>
      <c r="AD521" s="43">
        <f>Combined[[#This Row],[Gross_Sales]]*Combined[[#This Row],[Discount]]</f>
        <v>325.67919999999998</v>
      </c>
      <c r="AE521" s="43">
        <f>Combined[[#This Row],[Quantity]]*Combined[[#This Row],[cost]]</f>
        <v>524.96</v>
      </c>
      <c r="AF521" s="43">
        <f>Combined[[#This Row],[Total_Amount]]-Combined[[#This Row],[Total_Cost]]</f>
        <v>629.72080000000005</v>
      </c>
      <c r="AG521" s="43" t="str">
        <f>IF(Combined[[#This Row],[Age]]&lt;=25,"18-25",IF(Combined[[#This Row],[Age]]&lt;=35,"26-35",IF(Combined[[#This Row],[Age]]&lt;=45,"36-45",IF(Combined[[#This Row],[Age]]&lt;=55,"46-55","56-64"))))</f>
        <v>56-64</v>
      </c>
      <c r="AH521" s="43">
        <f>IF(Combined[[#This Row],[Total_Amount]]=0,0,Combined[[#This Row],[Profit]]/Combined[[#This Row],[Total_Amount]])</f>
        <v>0.54536353250179614</v>
      </c>
    </row>
    <row r="522" spans="1:34">
      <c r="A522" s="43" t="s">
        <v>2346</v>
      </c>
      <c r="B522" s="46">
        <v>45229</v>
      </c>
      <c r="C522" s="43">
        <f t="shared" si="8"/>
        <v>2023</v>
      </c>
      <c r="D522" s="43" t="str">
        <f>TEXT(Combined[[#This Row],[Order_Date]],"MMM")</f>
        <v>Oct</v>
      </c>
      <c r="E522" s="43" t="s">
        <v>809</v>
      </c>
      <c r="F522" s="43" t="s">
        <v>1704</v>
      </c>
      <c r="G522" s="43" t="s">
        <v>1776</v>
      </c>
      <c r="H522" s="43">
        <v>3</v>
      </c>
      <c r="I522" s="43">
        <v>679.22</v>
      </c>
      <c r="J522" s="45">
        <v>0.11</v>
      </c>
      <c r="K522" s="43" t="s">
        <v>1826</v>
      </c>
      <c r="L522" s="43">
        <v>1813.5174</v>
      </c>
      <c r="M522" s="43" t="str">
        <f>VLOOKUP(Combined[[#This Row],[Customer_ID]],Customer[],2,FALSE)</f>
        <v>Dr. Ashley Yates Md</v>
      </c>
      <c r="N522" s="43">
        <f>VLOOKUP(Combined[[#This Row],[Customer_ID]],Customer[],3,FALSE)</f>
        <v>32</v>
      </c>
      <c r="O522" s="43" t="str">
        <f>VLOOKUP(Combined[[#This Row],[Customer_ID]],Customer[],4,FALSE)</f>
        <v>Male</v>
      </c>
      <c r="P522" s="43" t="str">
        <f>VLOOKUP(Combined[[#This Row],[Customer_ID]],Customer[],5,FALSE)</f>
        <v>New Maria</v>
      </c>
      <c r="Q522" s="43" t="str">
        <f>VLOOKUP(Combined[[#This Row],[Customer_ID]],Customer[],6,FALSE)</f>
        <v>Wisconsin</v>
      </c>
      <c r="R522" s="43" t="str">
        <f>VLOOKUP(Combined[[#This Row],[Customer_ID]],Customer[],8,FALSE)</f>
        <v>Bronze</v>
      </c>
      <c r="S522" s="43" t="str">
        <f>VLOOKUP(Combined[[#This Row],[Product_ID]],Product[],2,FALSE)</f>
        <v>Essential Oil Diffuser</v>
      </c>
      <c r="T522" s="43" t="str">
        <f>VLOOKUP(Combined[[#This Row],[Product_ID]],Product[],3,FALSE)</f>
        <v>Home</v>
      </c>
      <c r="U522" s="43" t="str">
        <f>VLOOKUP(Combined[[#This Row],[Product_ID]],Product[],4,FALSE)</f>
        <v>Decor</v>
      </c>
      <c r="V522" s="43" t="str">
        <f>VLOOKUP(Combined[[#This Row],[Product_ID]],Product[],5,FALSE)</f>
        <v>Hernandez Inc</v>
      </c>
      <c r="W522" s="43">
        <f>VLOOKUP(Combined[[#This Row],[Product_ID]],Product[],6,FALSE)</f>
        <v>325.26</v>
      </c>
      <c r="X522" s="43">
        <f>VLOOKUP(Combined[[#This Row],[Product_ID]],Product[],7,FALSE)</f>
        <v>400</v>
      </c>
      <c r="Y522" s="43" t="str">
        <f>_xlfn.XLOOKUP(Combined[[#This Row],[Store_ID]],Store[Store_ID],Store[Store_Name])</f>
        <v>Benson-Elliott</v>
      </c>
      <c r="Z522" s="43" t="str">
        <f>_xlfn.XLOOKUP(Combined[[#This Row],[Store_ID]],Store[Store_ID],Store[Region])</f>
        <v>East</v>
      </c>
      <c r="AA522" s="43" t="str">
        <f>_xlfn.XLOOKUP(Combined[[#This Row],[Store_ID]],Store[Store_ID],Store[City])</f>
        <v>Port Josephberg</v>
      </c>
      <c r="AB522" s="43" t="str">
        <f>_xlfn.XLOOKUP(Combined[[#This Row],[Store_ID]],Store[Store_ID],Store[Store_Type])</f>
        <v>Online</v>
      </c>
      <c r="AC522" s="43">
        <f>Combined[[#This Row],[Quantity]]*Combined[[#This Row],[Unit_Price]]</f>
        <v>2037.66</v>
      </c>
      <c r="AD522" s="43">
        <f>Combined[[#This Row],[Gross_Sales]]*Combined[[#This Row],[Discount]]</f>
        <v>224.14260000000002</v>
      </c>
      <c r="AE522" s="43">
        <f>Combined[[#This Row],[Quantity]]*Combined[[#This Row],[cost]]</f>
        <v>975.78</v>
      </c>
      <c r="AF522" s="43">
        <f>Combined[[#This Row],[Total_Amount]]-Combined[[#This Row],[Total_Cost]]</f>
        <v>837.73739999999998</v>
      </c>
      <c r="AG522" s="43" t="str">
        <f>IF(Combined[[#This Row],[Age]]&lt;=25,"18-25",IF(Combined[[#This Row],[Age]]&lt;=35,"26-35",IF(Combined[[#This Row],[Age]]&lt;=45,"36-45",IF(Combined[[#This Row],[Age]]&lt;=55,"46-55","56-64"))))</f>
        <v>26-35</v>
      </c>
      <c r="AH522" s="43">
        <f>IF(Combined[[#This Row],[Total_Amount]]=0,0,Combined[[#This Row],[Profit]]/Combined[[#This Row],[Total_Amount]])</f>
        <v>0.46194064639247467</v>
      </c>
    </row>
    <row r="523" spans="1:34">
      <c r="A523" s="43" t="s">
        <v>2347</v>
      </c>
      <c r="B523" s="46">
        <v>45433</v>
      </c>
      <c r="C523" s="43">
        <f t="shared" si="8"/>
        <v>2024</v>
      </c>
      <c r="D523" s="43" t="str">
        <f>TEXT(Combined[[#This Row],[Order_Date]],"MMM")</f>
        <v>May</v>
      </c>
      <c r="E523" s="43" t="s">
        <v>1166</v>
      </c>
      <c r="F523" s="43" t="s">
        <v>1694</v>
      </c>
      <c r="G523" s="43" t="s">
        <v>1752</v>
      </c>
      <c r="H523" s="43">
        <v>3</v>
      </c>
      <c r="I523" s="43">
        <v>780.69</v>
      </c>
      <c r="J523" s="45">
        <v>0.1</v>
      </c>
      <c r="K523" s="43" t="s">
        <v>1829</v>
      </c>
      <c r="L523" s="43">
        <v>2107.8629999999998</v>
      </c>
      <c r="M523" s="43" t="str">
        <f>VLOOKUP(Combined[[#This Row],[Customer_ID]],Customer[],2,FALSE)</f>
        <v>James Orozco</v>
      </c>
      <c r="N523" s="43">
        <f>VLOOKUP(Combined[[#This Row],[Customer_ID]],Customer[],3,FALSE)</f>
        <v>37</v>
      </c>
      <c r="O523" s="43" t="str">
        <f>VLOOKUP(Combined[[#This Row],[Customer_ID]],Customer[],4,FALSE)</f>
        <v>Female</v>
      </c>
      <c r="P523" s="43" t="str">
        <f>VLOOKUP(Combined[[#This Row],[Customer_ID]],Customer[],5,FALSE)</f>
        <v>Simpsonfort</v>
      </c>
      <c r="Q523" s="43" t="str">
        <f>VLOOKUP(Combined[[#This Row],[Customer_ID]],Customer[],6,FALSE)</f>
        <v>Maine</v>
      </c>
      <c r="R523" s="43" t="str">
        <f>VLOOKUP(Combined[[#This Row],[Customer_ID]],Customer[],8,FALSE)</f>
        <v>Gold</v>
      </c>
      <c r="S523" s="43" t="str">
        <f>VLOOKUP(Combined[[#This Row],[Product_ID]],Product[],2,FALSE)</f>
        <v>Shin Guards – Adult</v>
      </c>
      <c r="T523" s="43" t="str">
        <f>VLOOKUP(Combined[[#This Row],[Product_ID]],Product[],3,FALSE)</f>
        <v>Sports</v>
      </c>
      <c r="U523" s="43" t="str">
        <f>VLOOKUP(Combined[[#This Row],[Product_ID]],Product[],4,FALSE)</f>
        <v>Team Sports</v>
      </c>
      <c r="V523" s="43" t="str">
        <f>VLOOKUP(Combined[[#This Row],[Product_ID]],Product[],5,FALSE)</f>
        <v>French Ltd</v>
      </c>
      <c r="W523" s="43">
        <f>VLOOKUP(Combined[[#This Row],[Product_ID]],Product[],6,FALSE)</f>
        <v>107.06</v>
      </c>
      <c r="X523" s="43">
        <f>VLOOKUP(Combined[[#This Row],[Product_ID]],Product[],7,FALSE)</f>
        <v>359</v>
      </c>
      <c r="Y523" s="43" t="str">
        <f>_xlfn.XLOOKUP(Combined[[#This Row],[Store_ID]],Store[Store_ID],Store[Store_Name])</f>
        <v>Rivera-Warner</v>
      </c>
      <c r="Z523" s="43" t="str">
        <f>_xlfn.XLOOKUP(Combined[[#This Row],[Store_ID]],Store[Store_ID],Store[Region])</f>
        <v>East</v>
      </c>
      <c r="AA523" s="43" t="str">
        <f>_xlfn.XLOOKUP(Combined[[#This Row],[Store_ID]],Store[Store_ID],Store[City])</f>
        <v>Washingtonfurt</v>
      </c>
      <c r="AB523" s="43" t="str">
        <f>_xlfn.XLOOKUP(Combined[[#This Row],[Store_ID]],Store[Store_ID],Store[Store_Type])</f>
        <v>Flagship</v>
      </c>
      <c r="AC523" s="43">
        <f>Combined[[#This Row],[Quantity]]*Combined[[#This Row],[Unit_Price]]</f>
        <v>2342.0700000000002</v>
      </c>
      <c r="AD523" s="43">
        <f>Combined[[#This Row],[Gross_Sales]]*Combined[[#This Row],[Discount]]</f>
        <v>234.20700000000002</v>
      </c>
      <c r="AE523" s="43">
        <f>Combined[[#This Row],[Quantity]]*Combined[[#This Row],[cost]]</f>
        <v>321.18</v>
      </c>
      <c r="AF523" s="43">
        <f>Combined[[#This Row],[Total_Amount]]-Combined[[#This Row],[Total_Cost]]</f>
        <v>1786.6829999999998</v>
      </c>
      <c r="AG523" s="43" t="str">
        <f>IF(Combined[[#This Row],[Age]]&lt;=25,"18-25",IF(Combined[[#This Row],[Age]]&lt;=35,"26-35",IF(Combined[[#This Row],[Age]]&lt;=45,"36-45",IF(Combined[[#This Row],[Age]]&lt;=55,"46-55","56-64"))))</f>
        <v>36-45</v>
      </c>
      <c r="AH523" s="43">
        <f>IF(Combined[[#This Row],[Total_Amount]]=0,0,Combined[[#This Row],[Profit]]/Combined[[#This Row],[Total_Amount]])</f>
        <v>0.84762766840159909</v>
      </c>
    </row>
    <row r="524" spans="1:34">
      <c r="A524" s="43" t="s">
        <v>2348</v>
      </c>
      <c r="B524" s="46">
        <v>45766</v>
      </c>
      <c r="C524" s="43">
        <f t="shared" si="8"/>
        <v>2025</v>
      </c>
      <c r="D524" s="43" t="str">
        <f>TEXT(Combined[[#This Row],[Order_Date]],"MMM")</f>
        <v>Apr</v>
      </c>
      <c r="E524" s="43" t="s">
        <v>833</v>
      </c>
      <c r="F524" s="43" t="s">
        <v>1632</v>
      </c>
      <c r="G524" s="43" t="s">
        <v>1761</v>
      </c>
      <c r="H524" s="43">
        <v>2</v>
      </c>
      <c r="I524" s="43">
        <v>42.97</v>
      </c>
      <c r="J524" s="45">
        <v>0.18</v>
      </c>
      <c r="K524" s="43" t="s">
        <v>1826</v>
      </c>
      <c r="L524" s="43">
        <v>70.470799999999997</v>
      </c>
      <c r="M524" s="43" t="str">
        <f>VLOOKUP(Combined[[#This Row],[Customer_ID]],Customer[],2,FALSE)</f>
        <v>Carol Bishop</v>
      </c>
      <c r="N524" s="43">
        <f>VLOOKUP(Combined[[#This Row],[Customer_ID]],Customer[],3,FALSE)</f>
        <v>27</v>
      </c>
      <c r="O524" s="43" t="str">
        <f>VLOOKUP(Combined[[#This Row],[Customer_ID]],Customer[],4,FALSE)</f>
        <v>Female</v>
      </c>
      <c r="P524" s="43" t="str">
        <f>VLOOKUP(Combined[[#This Row],[Customer_ID]],Customer[],5,FALSE)</f>
        <v>Lake Saramouth</v>
      </c>
      <c r="Q524" s="43" t="str">
        <f>VLOOKUP(Combined[[#This Row],[Customer_ID]],Customer[],6,FALSE)</f>
        <v>Oregon</v>
      </c>
      <c r="R524" s="43" t="str">
        <f>VLOOKUP(Combined[[#This Row],[Customer_ID]],Customer[],8,FALSE)</f>
        <v>Silver</v>
      </c>
      <c r="S524" s="43" t="str">
        <f>VLOOKUP(Combined[[#This Row],[Product_ID]],Product[],2,FALSE)</f>
        <v>Smart Home WiFi Camera</v>
      </c>
      <c r="T524" s="43" t="str">
        <f>VLOOKUP(Combined[[#This Row],[Product_ID]],Product[],3,FALSE)</f>
        <v>Electronics</v>
      </c>
      <c r="U524" s="43" t="str">
        <f>VLOOKUP(Combined[[#This Row],[Product_ID]],Product[],4,FALSE)</f>
        <v>Accessories</v>
      </c>
      <c r="V524" s="43" t="str">
        <f>VLOOKUP(Combined[[#This Row],[Product_ID]],Product[],5,FALSE)</f>
        <v>Holmes LLC</v>
      </c>
      <c r="W524" s="43">
        <f>VLOOKUP(Combined[[#This Row],[Product_ID]],Product[],6,FALSE)</f>
        <v>450.71</v>
      </c>
      <c r="X524" s="43">
        <f>VLOOKUP(Combined[[#This Row],[Product_ID]],Product[],7,FALSE)</f>
        <v>389</v>
      </c>
      <c r="Y524" s="43" t="str">
        <f>_xlfn.XLOOKUP(Combined[[#This Row],[Store_ID]],Store[Store_ID],Store[Store_Name])</f>
        <v>Black-Horn</v>
      </c>
      <c r="Z524" s="43" t="str">
        <f>_xlfn.XLOOKUP(Combined[[#This Row],[Store_ID]],Store[Store_ID],Store[Region])</f>
        <v>South</v>
      </c>
      <c r="AA524" s="43" t="str">
        <f>_xlfn.XLOOKUP(Combined[[#This Row],[Store_ID]],Store[Store_ID],Store[City])</f>
        <v>North Nancyview</v>
      </c>
      <c r="AB524" s="43" t="str">
        <f>_xlfn.XLOOKUP(Combined[[#This Row],[Store_ID]],Store[Store_ID],Store[Store_Type])</f>
        <v>Outlet</v>
      </c>
      <c r="AC524" s="43">
        <f>Combined[[#This Row],[Quantity]]*Combined[[#This Row],[Unit_Price]]</f>
        <v>85.94</v>
      </c>
      <c r="AD524" s="43">
        <f>Combined[[#This Row],[Gross_Sales]]*Combined[[#This Row],[Discount]]</f>
        <v>15.469199999999999</v>
      </c>
      <c r="AE524" s="43">
        <f>Combined[[#This Row],[Quantity]]*Combined[[#This Row],[cost]]</f>
        <v>901.42</v>
      </c>
      <c r="AF524" s="43">
        <f>Combined[[#This Row],[Total_Amount]]-Combined[[#This Row],[Total_Cost]]</f>
        <v>-830.94920000000002</v>
      </c>
      <c r="AG524" s="43" t="str">
        <f>IF(Combined[[#This Row],[Age]]&lt;=25,"18-25",IF(Combined[[#This Row],[Age]]&lt;=35,"26-35",IF(Combined[[#This Row],[Age]]&lt;=45,"36-45",IF(Combined[[#This Row],[Age]]&lt;=55,"46-55","56-64"))))</f>
        <v>26-35</v>
      </c>
      <c r="AH524" s="43">
        <f>IF(Combined[[#This Row],[Total_Amount]]=0,0,Combined[[#This Row],[Profit]]/Combined[[#This Row],[Total_Amount]])</f>
        <v>-11.791397287954728</v>
      </c>
    </row>
    <row r="525" spans="1:34">
      <c r="A525" s="43" t="s">
        <v>2349</v>
      </c>
      <c r="B525" s="46">
        <v>45639</v>
      </c>
      <c r="C525" s="43">
        <f t="shared" si="8"/>
        <v>2024</v>
      </c>
      <c r="D525" s="43" t="str">
        <f>TEXT(Combined[[#This Row],[Order_Date]],"MMM")</f>
        <v>Dec</v>
      </c>
      <c r="E525" s="43" t="s">
        <v>908</v>
      </c>
      <c r="F525" s="43" t="s">
        <v>1712</v>
      </c>
      <c r="G525" s="43" t="s">
        <v>1752</v>
      </c>
      <c r="H525" s="43">
        <v>4</v>
      </c>
      <c r="I525" s="43">
        <v>854.37</v>
      </c>
      <c r="J525" s="45">
        <v>7.0000000000000007E-2</v>
      </c>
      <c r="K525" s="43" t="s">
        <v>1826</v>
      </c>
      <c r="L525" s="43">
        <v>3178.2564000000002</v>
      </c>
      <c r="M525" s="43" t="str">
        <f>VLOOKUP(Combined[[#This Row],[Customer_ID]],Customer[],2,FALSE)</f>
        <v>Tommy Roberts</v>
      </c>
      <c r="N525" s="43">
        <f>VLOOKUP(Combined[[#This Row],[Customer_ID]],Customer[],3,FALSE)</f>
        <v>22</v>
      </c>
      <c r="O525" s="43" t="str">
        <f>VLOOKUP(Combined[[#This Row],[Customer_ID]],Customer[],4,FALSE)</f>
        <v>Male</v>
      </c>
      <c r="P525" s="43" t="str">
        <f>VLOOKUP(Combined[[#This Row],[Customer_ID]],Customer[],5,FALSE)</f>
        <v>Port Tonyfort</v>
      </c>
      <c r="Q525" s="43" t="str">
        <f>VLOOKUP(Combined[[#This Row],[Customer_ID]],Customer[],6,FALSE)</f>
        <v>South Dakota</v>
      </c>
      <c r="R525" s="43" t="str">
        <f>VLOOKUP(Combined[[#This Row],[Customer_ID]],Customer[],8,FALSE)</f>
        <v>Silver</v>
      </c>
      <c r="S525" s="43" t="str">
        <f>VLOOKUP(Combined[[#This Row],[Product_ID]],Product[],2,FALSE)</f>
        <v>Fitness Resistance Bands</v>
      </c>
      <c r="T525" s="43" t="str">
        <f>VLOOKUP(Combined[[#This Row],[Product_ID]],Product[],3,FALSE)</f>
        <v>Sports</v>
      </c>
      <c r="U525" s="43" t="str">
        <f>VLOOKUP(Combined[[#This Row],[Product_ID]],Product[],4,FALSE)</f>
        <v>Fitness</v>
      </c>
      <c r="V525" s="43" t="str">
        <f>VLOOKUP(Combined[[#This Row],[Product_ID]],Product[],5,FALSE)</f>
        <v>Reese-Watson</v>
      </c>
      <c r="W525" s="43">
        <f>VLOOKUP(Combined[[#This Row],[Product_ID]],Product[],6,FALSE)</f>
        <v>152.91999999999999</v>
      </c>
      <c r="X525" s="43">
        <f>VLOOKUP(Combined[[#This Row],[Product_ID]],Product[],7,FALSE)</f>
        <v>281</v>
      </c>
      <c r="Y525" s="43" t="str">
        <f>_xlfn.XLOOKUP(Combined[[#This Row],[Store_ID]],Store[Store_ID],Store[Store_Name])</f>
        <v>Rivera-Warner</v>
      </c>
      <c r="Z525" s="43" t="str">
        <f>_xlfn.XLOOKUP(Combined[[#This Row],[Store_ID]],Store[Store_ID],Store[Region])</f>
        <v>East</v>
      </c>
      <c r="AA525" s="43" t="str">
        <f>_xlfn.XLOOKUP(Combined[[#This Row],[Store_ID]],Store[Store_ID],Store[City])</f>
        <v>Washingtonfurt</v>
      </c>
      <c r="AB525" s="43" t="str">
        <f>_xlfn.XLOOKUP(Combined[[#This Row],[Store_ID]],Store[Store_ID],Store[Store_Type])</f>
        <v>Flagship</v>
      </c>
      <c r="AC525" s="43">
        <f>Combined[[#This Row],[Quantity]]*Combined[[#This Row],[Unit_Price]]</f>
        <v>3417.48</v>
      </c>
      <c r="AD525" s="43">
        <f>Combined[[#This Row],[Gross_Sales]]*Combined[[#This Row],[Discount]]</f>
        <v>239.22360000000003</v>
      </c>
      <c r="AE525" s="43">
        <f>Combined[[#This Row],[Quantity]]*Combined[[#This Row],[cost]]</f>
        <v>611.67999999999995</v>
      </c>
      <c r="AF525" s="43">
        <f>Combined[[#This Row],[Total_Amount]]-Combined[[#This Row],[Total_Cost]]</f>
        <v>2566.5764000000004</v>
      </c>
      <c r="AG525" s="43" t="str">
        <f>IF(Combined[[#This Row],[Age]]&lt;=25,"18-25",IF(Combined[[#This Row],[Age]]&lt;=35,"26-35",IF(Combined[[#This Row],[Age]]&lt;=45,"36-45",IF(Combined[[#This Row],[Age]]&lt;=55,"46-55","56-64"))))</f>
        <v>18-25</v>
      </c>
      <c r="AH525" s="43">
        <f>IF(Combined[[#This Row],[Total_Amount]]=0,0,Combined[[#This Row],[Profit]]/Combined[[#This Row],[Total_Amount]])</f>
        <v>0.80754227380773946</v>
      </c>
    </row>
    <row r="526" spans="1:34">
      <c r="A526" s="43" t="s">
        <v>2350</v>
      </c>
      <c r="B526" s="46">
        <v>45774</v>
      </c>
      <c r="C526" s="43">
        <f t="shared" si="8"/>
        <v>2025</v>
      </c>
      <c r="D526" s="43" t="str">
        <f>TEXT(Combined[[#This Row],[Order_Date]],"MMM")</f>
        <v>Apr</v>
      </c>
      <c r="E526" s="43" t="s">
        <v>356</v>
      </c>
      <c r="F526" s="43" t="s">
        <v>1596</v>
      </c>
      <c r="G526" s="43" t="s">
        <v>1804</v>
      </c>
      <c r="H526" s="43">
        <v>2</v>
      </c>
      <c r="I526" s="43">
        <v>409.52</v>
      </c>
      <c r="J526" s="45">
        <v>0.06</v>
      </c>
      <c r="K526" s="43" t="s">
        <v>1829</v>
      </c>
      <c r="L526" s="43">
        <v>769.8975999999999</v>
      </c>
      <c r="M526" s="43" t="str">
        <f>VLOOKUP(Combined[[#This Row],[Customer_ID]],Customer[],2,FALSE)</f>
        <v>Diane Watson</v>
      </c>
      <c r="N526" s="43">
        <f>VLOOKUP(Combined[[#This Row],[Customer_ID]],Customer[],3,FALSE)</f>
        <v>53</v>
      </c>
      <c r="O526" s="43" t="str">
        <f>VLOOKUP(Combined[[#This Row],[Customer_ID]],Customer[],4,FALSE)</f>
        <v>Female</v>
      </c>
      <c r="P526" s="43" t="str">
        <f>VLOOKUP(Combined[[#This Row],[Customer_ID]],Customer[],5,FALSE)</f>
        <v>North Codyport</v>
      </c>
      <c r="Q526" s="43" t="str">
        <f>VLOOKUP(Combined[[#This Row],[Customer_ID]],Customer[],6,FALSE)</f>
        <v>Texas</v>
      </c>
      <c r="R526" s="43" t="str">
        <f>VLOOKUP(Combined[[#This Row],[Customer_ID]],Customer[],8,FALSE)</f>
        <v>Platinum</v>
      </c>
      <c r="S526" s="43" t="str">
        <f>VLOOKUP(Combined[[#This Row],[Product_ID]],Product[],2,FALSE)</f>
        <v>Foldable Camping Chair</v>
      </c>
      <c r="T526" s="43" t="str">
        <f>VLOOKUP(Combined[[#This Row],[Product_ID]],Product[],3,FALSE)</f>
        <v>Sports</v>
      </c>
      <c r="U526" s="43" t="str">
        <f>VLOOKUP(Combined[[#This Row],[Product_ID]],Product[],4,FALSE)</f>
        <v>Outdoor</v>
      </c>
      <c r="V526" s="43" t="str">
        <f>VLOOKUP(Combined[[#This Row],[Product_ID]],Product[],5,FALSE)</f>
        <v>Cook Ltd</v>
      </c>
      <c r="W526" s="43">
        <f>VLOOKUP(Combined[[#This Row],[Product_ID]],Product[],6,FALSE)</f>
        <v>166.06</v>
      </c>
      <c r="X526" s="43">
        <f>VLOOKUP(Combined[[#This Row],[Product_ID]],Product[],7,FALSE)</f>
        <v>340</v>
      </c>
      <c r="Y526" s="43" t="str">
        <f>_xlfn.XLOOKUP(Combined[[#This Row],[Store_ID]],Store[Store_ID],Store[Store_Name])</f>
        <v>Frederick-Wright</v>
      </c>
      <c r="Z526" s="43" t="str">
        <f>_xlfn.XLOOKUP(Combined[[#This Row],[Store_ID]],Store[Store_ID],Store[Region])</f>
        <v>West</v>
      </c>
      <c r="AA526" s="43" t="str">
        <f>_xlfn.XLOOKUP(Combined[[#This Row],[Store_ID]],Store[Store_ID],Store[City])</f>
        <v>New Jimmymouth</v>
      </c>
      <c r="AB526" s="43" t="str">
        <f>_xlfn.XLOOKUP(Combined[[#This Row],[Store_ID]],Store[Store_ID],Store[Store_Type])</f>
        <v>Flagship</v>
      </c>
      <c r="AC526" s="43">
        <f>Combined[[#This Row],[Quantity]]*Combined[[#This Row],[Unit_Price]]</f>
        <v>819.04</v>
      </c>
      <c r="AD526" s="43">
        <f>Combined[[#This Row],[Gross_Sales]]*Combined[[#This Row],[Discount]]</f>
        <v>49.142399999999995</v>
      </c>
      <c r="AE526" s="43">
        <f>Combined[[#This Row],[Quantity]]*Combined[[#This Row],[cost]]</f>
        <v>332.12</v>
      </c>
      <c r="AF526" s="43">
        <f>Combined[[#This Row],[Total_Amount]]-Combined[[#This Row],[Total_Cost]]</f>
        <v>437.77759999999989</v>
      </c>
      <c r="AG526" s="43" t="str">
        <f>IF(Combined[[#This Row],[Age]]&lt;=25,"18-25",IF(Combined[[#This Row],[Age]]&lt;=35,"26-35",IF(Combined[[#This Row],[Age]]&lt;=45,"36-45",IF(Combined[[#This Row],[Age]]&lt;=55,"46-55","56-64"))))</f>
        <v>46-55</v>
      </c>
      <c r="AH526" s="43">
        <f>IF(Combined[[#This Row],[Total_Amount]]=0,0,Combined[[#This Row],[Profit]]/Combined[[#This Row],[Total_Amount]])</f>
        <v>0.56861795646589874</v>
      </c>
    </row>
    <row r="527" spans="1:34">
      <c r="A527" s="43" t="s">
        <v>2351</v>
      </c>
      <c r="B527" s="46">
        <v>45569</v>
      </c>
      <c r="C527" s="43">
        <f t="shared" si="8"/>
        <v>2024</v>
      </c>
      <c r="D527" s="43" t="str">
        <f>TEXT(Combined[[#This Row],[Order_Date]],"MMM")</f>
        <v>Oct</v>
      </c>
      <c r="E527" s="43" t="s">
        <v>547</v>
      </c>
      <c r="F527" s="43" t="s">
        <v>1696</v>
      </c>
      <c r="G527" s="43" t="s">
        <v>1789</v>
      </c>
      <c r="H527" s="43">
        <v>2</v>
      </c>
      <c r="I527" s="43">
        <v>407.46</v>
      </c>
      <c r="J527" s="45">
        <v>0.21</v>
      </c>
      <c r="K527" s="43" t="s">
        <v>1824</v>
      </c>
      <c r="L527" s="43">
        <v>643.78679999999997</v>
      </c>
      <c r="M527" s="43" t="str">
        <f>VLOOKUP(Combined[[#This Row],[Customer_ID]],Customer[],2,FALSE)</f>
        <v>Daniel Rivas</v>
      </c>
      <c r="N527" s="43">
        <f>VLOOKUP(Combined[[#This Row],[Customer_ID]],Customer[],3,FALSE)</f>
        <v>39</v>
      </c>
      <c r="O527" s="43" t="str">
        <f>VLOOKUP(Combined[[#This Row],[Customer_ID]],Customer[],4,FALSE)</f>
        <v>Female</v>
      </c>
      <c r="P527" s="43" t="str">
        <f>VLOOKUP(Combined[[#This Row],[Customer_ID]],Customer[],5,FALSE)</f>
        <v>Dominiquefort</v>
      </c>
      <c r="Q527" s="43" t="str">
        <f>VLOOKUP(Combined[[#This Row],[Customer_ID]],Customer[],6,FALSE)</f>
        <v>Georgia</v>
      </c>
      <c r="R527" s="43" t="str">
        <f>VLOOKUP(Combined[[#This Row],[Customer_ID]],Customer[],8,FALSE)</f>
        <v>Silver</v>
      </c>
      <c r="S527" s="43" t="str">
        <f>VLOOKUP(Combined[[#This Row],[Product_ID]],Product[],2,FALSE)</f>
        <v>Bluetooth Car Audio System</v>
      </c>
      <c r="T527" s="43" t="str">
        <f>VLOOKUP(Combined[[#This Row],[Product_ID]],Product[],3,FALSE)</f>
        <v>Electronics</v>
      </c>
      <c r="U527" s="43" t="str">
        <f>VLOOKUP(Combined[[#This Row],[Product_ID]],Product[],4,FALSE)</f>
        <v>Audio</v>
      </c>
      <c r="V527" s="43" t="str">
        <f>VLOOKUP(Combined[[#This Row],[Product_ID]],Product[],5,FALSE)</f>
        <v>Bruce-Bowen</v>
      </c>
      <c r="W527" s="43">
        <f>VLOOKUP(Combined[[#This Row],[Product_ID]],Product[],6,FALSE)</f>
        <v>403.71</v>
      </c>
      <c r="X527" s="43">
        <f>VLOOKUP(Combined[[#This Row],[Product_ID]],Product[],7,FALSE)</f>
        <v>159</v>
      </c>
      <c r="Y527" s="43" t="str">
        <f>_xlfn.XLOOKUP(Combined[[#This Row],[Store_ID]],Store[Store_ID],Store[Store_Name])</f>
        <v>Hill, Wagner and Ballard</v>
      </c>
      <c r="Z527" s="43" t="str">
        <f>_xlfn.XLOOKUP(Combined[[#This Row],[Store_ID]],Store[Store_ID],Store[Region])</f>
        <v>East</v>
      </c>
      <c r="AA527" s="43" t="str">
        <f>_xlfn.XLOOKUP(Combined[[#This Row],[Store_ID]],Store[Store_ID],Store[City])</f>
        <v>East Davidville</v>
      </c>
      <c r="AB527" s="43" t="str">
        <f>_xlfn.XLOOKUP(Combined[[#This Row],[Store_ID]],Store[Store_ID],Store[Store_Type])</f>
        <v>Online</v>
      </c>
      <c r="AC527" s="43">
        <f>Combined[[#This Row],[Quantity]]*Combined[[#This Row],[Unit_Price]]</f>
        <v>814.92</v>
      </c>
      <c r="AD527" s="43">
        <f>Combined[[#This Row],[Gross_Sales]]*Combined[[#This Row],[Discount]]</f>
        <v>171.13319999999999</v>
      </c>
      <c r="AE527" s="43">
        <f>Combined[[#This Row],[Quantity]]*Combined[[#This Row],[cost]]</f>
        <v>807.42</v>
      </c>
      <c r="AF527" s="43">
        <f>Combined[[#This Row],[Total_Amount]]-Combined[[#This Row],[Total_Cost]]</f>
        <v>-163.63319999999999</v>
      </c>
      <c r="AG527" s="43" t="str">
        <f>IF(Combined[[#This Row],[Age]]&lt;=25,"18-25",IF(Combined[[#This Row],[Age]]&lt;=35,"26-35",IF(Combined[[#This Row],[Age]]&lt;=45,"36-45",IF(Combined[[#This Row],[Age]]&lt;=55,"46-55","56-64"))))</f>
        <v>36-45</v>
      </c>
      <c r="AH527" s="43">
        <f>IF(Combined[[#This Row],[Total_Amount]]=0,0,Combined[[#This Row],[Profit]]/Combined[[#This Row],[Total_Amount]])</f>
        <v>-0.25417296533572914</v>
      </c>
    </row>
    <row r="528" spans="1:34">
      <c r="A528" s="43" t="s">
        <v>2352</v>
      </c>
      <c r="B528" s="46">
        <v>45856</v>
      </c>
      <c r="C528" s="43">
        <f t="shared" si="8"/>
        <v>2025</v>
      </c>
      <c r="D528" s="43" t="str">
        <f>TEXT(Combined[[#This Row],[Order_Date]],"MMM")</f>
        <v>Jul</v>
      </c>
      <c r="E528" s="43" t="s">
        <v>735</v>
      </c>
      <c r="F528" s="43" t="s">
        <v>1553</v>
      </c>
      <c r="G528" s="43" t="s">
        <v>1782</v>
      </c>
      <c r="H528" s="43">
        <v>1</v>
      </c>
      <c r="I528" s="43">
        <v>728.84</v>
      </c>
      <c r="J528" s="45">
        <v>0.28000000000000003</v>
      </c>
      <c r="K528" s="43" t="s">
        <v>1826</v>
      </c>
      <c r="L528" s="43">
        <v>524.76480000000004</v>
      </c>
      <c r="M528" s="43" t="str">
        <f>VLOOKUP(Combined[[#This Row],[Customer_ID]],Customer[],2,FALSE)</f>
        <v>Casey Flores</v>
      </c>
      <c r="N528" s="43">
        <f>VLOOKUP(Combined[[#This Row],[Customer_ID]],Customer[],3,FALSE)</f>
        <v>52</v>
      </c>
      <c r="O528" s="43" t="str">
        <f>VLOOKUP(Combined[[#This Row],[Customer_ID]],Customer[],4,FALSE)</f>
        <v>Female</v>
      </c>
      <c r="P528" s="43" t="str">
        <f>VLOOKUP(Combined[[#This Row],[Customer_ID]],Customer[],5,FALSE)</f>
        <v>Lake Michael</v>
      </c>
      <c r="Q528" s="43" t="str">
        <f>VLOOKUP(Combined[[#This Row],[Customer_ID]],Customer[],6,FALSE)</f>
        <v>Utah</v>
      </c>
      <c r="R528" s="43" t="str">
        <f>VLOOKUP(Combined[[#This Row],[Customer_ID]],Customer[],8,FALSE)</f>
        <v>Gold</v>
      </c>
      <c r="S528" s="43" t="str">
        <f>VLOOKUP(Combined[[#This Row],[Product_ID]],Product[],2,FALSE)</f>
        <v>Women's Yoga Pants</v>
      </c>
      <c r="T528" s="43" t="str">
        <f>VLOOKUP(Combined[[#This Row],[Product_ID]],Product[],3,FALSE)</f>
        <v>Clothing</v>
      </c>
      <c r="U528" s="43" t="str">
        <f>VLOOKUP(Combined[[#This Row],[Product_ID]],Product[],4,FALSE)</f>
        <v>Bottoms</v>
      </c>
      <c r="V528" s="43" t="str">
        <f>VLOOKUP(Combined[[#This Row],[Product_ID]],Product[],5,FALSE)</f>
        <v>Gonzales-Davis</v>
      </c>
      <c r="W528" s="43">
        <f>VLOOKUP(Combined[[#This Row],[Product_ID]],Product[],6,FALSE)</f>
        <v>306.45999999999998</v>
      </c>
      <c r="X528" s="43">
        <f>VLOOKUP(Combined[[#This Row],[Product_ID]],Product[],7,FALSE)</f>
        <v>487</v>
      </c>
      <c r="Y528" s="43" t="str">
        <f>_xlfn.XLOOKUP(Combined[[#This Row],[Store_ID]],Store[Store_ID],Store[Store_Name])</f>
        <v>Bean, Jones and Park</v>
      </c>
      <c r="Z528" s="43" t="str">
        <f>_xlfn.XLOOKUP(Combined[[#This Row],[Store_ID]],Store[Store_ID],Store[Region])</f>
        <v>West</v>
      </c>
      <c r="AA528" s="43" t="str">
        <f>_xlfn.XLOOKUP(Combined[[#This Row],[Store_ID]],Store[Store_ID],Store[City])</f>
        <v>Thompsonborough</v>
      </c>
      <c r="AB528" s="43" t="str">
        <f>_xlfn.XLOOKUP(Combined[[#This Row],[Store_ID]],Store[Store_ID],Store[Store_Type])</f>
        <v>Online</v>
      </c>
      <c r="AC528" s="43">
        <f>Combined[[#This Row],[Quantity]]*Combined[[#This Row],[Unit_Price]]</f>
        <v>728.84</v>
      </c>
      <c r="AD528" s="43">
        <f>Combined[[#This Row],[Gross_Sales]]*Combined[[#This Row],[Discount]]</f>
        <v>204.07520000000002</v>
      </c>
      <c r="AE528" s="43">
        <f>Combined[[#This Row],[Quantity]]*Combined[[#This Row],[cost]]</f>
        <v>306.45999999999998</v>
      </c>
      <c r="AF528" s="43">
        <f>Combined[[#This Row],[Total_Amount]]-Combined[[#This Row],[Total_Cost]]</f>
        <v>218.30480000000006</v>
      </c>
      <c r="AG528" s="43" t="str">
        <f>IF(Combined[[#This Row],[Age]]&lt;=25,"18-25",IF(Combined[[#This Row],[Age]]&lt;=35,"26-35",IF(Combined[[#This Row],[Age]]&lt;=45,"36-45",IF(Combined[[#This Row],[Age]]&lt;=55,"46-55","56-64"))))</f>
        <v>46-55</v>
      </c>
      <c r="AH528" s="43">
        <f>IF(Combined[[#This Row],[Total_Amount]]=0,0,Combined[[#This Row],[Profit]]/Combined[[#This Row],[Total_Amount]])</f>
        <v>0.41600503692320834</v>
      </c>
    </row>
    <row r="529" spans="1:34">
      <c r="A529" s="43" t="s">
        <v>2353</v>
      </c>
      <c r="B529" s="46">
        <v>45362</v>
      </c>
      <c r="C529" s="43">
        <f t="shared" si="8"/>
        <v>2024</v>
      </c>
      <c r="D529" s="43" t="str">
        <f>TEXT(Combined[[#This Row],[Order_Date]],"MMM")</f>
        <v>Mar</v>
      </c>
      <c r="E529" s="43" t="s">
        <v>1400</v>
      </c>
      <c r="F529" s="43" t="s">
        <v>1704</v>
      </c>
      <c r="G529" s="43" t="s">
        <v>1776</v>
      </c>
      <c r="H529" s="43">
        <v>4</v>
      </c>
      <c r="I529" s="43">
        <v>467.24</v>
      </c>
      <c r="J529" s="45">
        <v>0.08</v>
      </c>
      <c r="K529" s="43" t="s">
        <v>1826</v>
      </c>
      <c r="L529" s="43">
        <v>1719.4431999999999</v>
      </c>
      <c r="M529" s="43" t="str">
        <f>VLOOKUP(Combined[[#This Row],[Customer_ID]],Customer[],2,FALSE)</f>
        <v>April Phillips</v>
      </c>
      <c r="N529" s="43">
        <f>VLOOKUP(Combined[[#This Row],[Customer_ID]],Customer[],3,FALSE)</f>
        <v>62</v>
      </c>
      <c r="O529" s="43" t="str">
        <f>VLOOKUP(Combined[[#This Row],[Customer_ID]],Customer[],4,FALSE)</f>
        <v>Female</v>
      </c>
      <c r="P529" s="43" t="str">
        <f>VLOOKUP(Combined[[#This Row],[Customer_ID]],Customer[],5,FALSE)</f>
        <v>Lake Carolyn</v>
      </c>
      <c r="Q529" s="43" t="str">
        <f>VLOOKUP(Combined[[#This Row],[Customer_ID]],Customer[],6,FALSE)</f>
        <v>Hawaii</v>
      </c>
      <c r="R529" s="43" t="str">
        <f>VLOOKUP(Combined[[#This Row],[Customer_ID]],Customer[],8,FALSE)</f>
        <v>Platinum</v>
      </c>
      <c r="S529" s="43" t="str">
        <f>VLOOKUP(Combined[[#This Row],[Product_ID]],Product[],2,FALSE)</f>
        <v>Essential Oil Diffuser</v>
      </c>
      <c r="T529" s="43" t="str">
        <f>VLOOKUP(Combined[[#This Row],[Product_ID]],Product[],3,FALSE)</f>
        <v>Home</v>
      </c>
      <c r="U529" s="43" t="str">
        <f>VLOOKUP(Combined[[#This Row],[Product_ID]],Product[],4,FALSE)</f>
        <v>Decor</v>
      </c>
      <c r="V529" s="43" t="str">
        <f>VLOOKUP(Combined[[#This Row],[Product_ID]],Product[],5,FALSE)</f>
        <v>Hernandez Inc</v>
      </c>
      <c r="W529" s="43">
        <f>VLOOKUP(Combined[[#This Row],[Product_ID]],Product[],6,FALSE)</f>
        <v>325.26</v>
      </c>
      <c r="X529" s="43">
        <f>VLOOKUP(Combined[[#This Row],[Product_ID]],Product[],7,FALSE)</f>
        <v>400</v>
      </c>
      <c r="Y529" s="43" t="str">
        <f>_xlfn.XLOOKUP(Combined[[#This Row],[Store_ID]],Store[Store_ID],Store[Store_Name])</f>
        <v>Benson-Elliott</v>
      </c>
      <c r="Z529" s="43" t="str">
        <f>_xlfn.XLOOKUP(Combined[[#This Row],[Store_ID]],Store[Store_ID],Store[Region])</f>
        <v>East</v>
      </c>
      <c r="AA529" s="43" t="str">
        <f>_xlfn.XLOOKUP(Combined[[#This Row],[Store_ID]],Store[Store_ID],Store[City])</f>
        <v>Port Josephberg</v>
      </c>
      <c r="AB529" s="43" t="str">
        <f>_xlfn.XLOOKUP(Combined[[#This Row],[Store_ID]],Store[Store_ID],Store[Store_Type])</f>
        <v>Online</v>
      </c>
      <c r="AC529" s="43">
        <f>Combined[[#This Row],[Quantity]]*Combined[[#This Row],[Unit_Price]]</f>
        <v>1868.96</v>
      </c>
      <c r="AD529" s="43">
        <f>Combined[[#This Row],[Gross_Sales]]*Combined[[#This Row],[Discount]]</f>
        <v>149.51680000000002</v>
      </c>
      <c r="AE529" s="43">
        <f>Combined[[#This Row],[Quantity]]*Combined[[#This Row],[cost]]</f>
        <v>1301.04</v>
      </c>
      <c r="AF529" s="43">
        <f>Combined[[#This Row],[Total_Amount]]-Combined[[#This Row],[Total_Cost]]</f>
        <v>418.40319999999997</v>
      </c>
      <c r="AG529" s="43" t="str">
        <f>IF(Combined[[#This Row],[Age]]&lt;=25,"18-25",IF(Combined[[#This Row],[Age]]&lt;=35,"26-35",IF(Combined[[#This Row],[Age]]&lt;=45,"36-45",IF(Combined[[#This Row],[Age]]&lt;=55,"46-55","56-64"))))</f>
        <v>56-64</v>
      </c>
      <c r="AH529" s="43">
        <f>IF(Combined[[#This Row],[Total_Amount]]=0,0,Combined[[#This Row],[Profit]]/Combined[[#This Row],[Total_Amount]])</f>
        <v>0.24333644751975522</v>
      </c>
    </row>
    <row r="530" spans="1:34">
      <c r="A530" s="43" t="s">
        <v>2354</v>
      </c>
      <c r="B530" s="46">
        <v>45457</v>
      </c>
      <c r="C530" s="43">
        <f t="shared" si="8"/>
        <v>2024</v>
      </c>
      <c r="D530" s="43" t="str">
        <f>TEXT(Combined[[#This Row],[Order_Date]],"MMM")</f>
        <v>Jun</v>
      </c>
      <c r="E530" s="43" t="s">
        <v>332</v>
      </c>
      <c r="F530" s="43" t="s">
        <v>1568</v>
      </c>
      <c r="G530" s="43" t="s">
        <v>1792</v>
      </c>
      <c r="H530" s="43">
        <v>1</v>
      </c>
      <c r="I530" s="43">
        <v>57.94</v>
      </c>
      <c r="J530" s="45">
        <v>0.13</v>
      </c>
      <c r="K530" s="43" t="s">
        <v>1826</v>
      </c>
      <c r="L530" s="43">
        <v>50.407799999999988</v>
      </c>
      <c r="M530" s="43" t="str">
        <f>VLOOKUP(Combined[[#This Row],[Customer_ID]],Customer[],2,FALSE)</f>
        <v>Robert Jackson</v>
      </c>
      <c r="N530" s="43">
        <f>VLOOKUP(Combined[[#This Row],[Customer_ID]],Customer[],3,FALSE)</f>
        <v>44</v>
      </c>
      <c r="O530" s="43" t="str">
        <f>VLOOKUP(Combined[[#This Row],[Customer_ID]],Customer[],4,FALSE)</f>
        <v>Female</v>
      </c>
      <c r="P530" s="43" t="str">
        <f>VLOOKUP(Combined[[#This Row],[Customer_ID]],Customer[],5,FALSE)</f>
        <v>Lake Brandy</v>
      </c>
      <c r="Q530" s="43" t="str">
        <f>VLOOKUP(Combined[[#This Row],[Customer_ID]],Customer[],6,FALSE)</f>
        <v>Tennessee</v>
      </c>
      <c r="R530" s="43" t="str">
        <f>VLOOKUP(Combined[[#This Row],[Customer_ID]],Customer[],8,FALSE)</f>
        <v>Platinum</v>
      </c>
      <c r="S530" s="43" t="str">
        <f>VLOOKUP(Combined[[#This Row],[Product_ID]],Product[],2,FALSE)</f>
        <v>Ceramic Kitchen Bowl Set</v>
      </c>
      <c r="T530" s="43" t="str">
        <f>VLOOKUP(Combined[[#This Row],[Product_ID]],Product[],3,FALSE)</f>
        <v>Home</v>
      </c>
      <c r="U530" s="43" t="str">
        <f>VLOOKUP(Combined[[#This Row],[Product_ID]],Product[],4,FALSE)</f>
        <v>Kitchen</v>
      </c>
      <c r="V530" s="43" t="str">
        <f>VLOOKUP(Combined[[#This Row],[Product_ID]],Product[],5,FALSE)</f>
        <v>Hamilton Group</v>
      </c>
      <c r="W530" s="43">
        <f>VLOOKUP(Combined[[#This Row],[Product_ID]],Product[],6,FALSE)</f>
        <v>298.86</v>
      </c>
      <c r="X530" s="43">
        <f>VLOOKUP(Combined[[#This Row],[Product_ID]],Product[],7,FALSE)</f>
        <v>308</v>
      </c>
      <c r="Y530" s="43" t="str">
        <f>_xlfn.XLOOKUP(Combined[[#This Row],[Store_ID]],Store[Store_ID],Store[Store_Name])</f>
        <v>Aguirre-Keller</v>
      </c>
      <c r="Z530" s="43" t="str">
        <f>_xlfn.XLOOKUP(Combined[[#This Row],[Store_ID]],Store[Store_ID],Store[Region])</f>
        <v>South</v>
      </c>
      <c r="AA530" s="43" t="str">
        <f>_xlfn.XLOOKUP(Combined[[#This Row],[Store_ID]],Store[Store_ID],Store[City])</f>
        <v>Lake Michael</v>
      </c>
      <c r="AB530" s="43" t="str">
        <f>_xlfn.XLOOKUP(Combined[[#This Row],[Store_ID]],Store[Store_ID],Store[Store_Type])</f>
        <v>Online</v>
      </c>
      <c r="AC530" s="43">
        <f>Combined[[#This Row],[Quantity]]*Combined[[#This Row],[Unit_Price]]</f>
        <v>57.94</v>
      </c>
      <c r="AD530" s="43">
        <f>Combined[[#This Row],[Gross_Sales]]*Combined[[#This Row],[Discount]]</f>
        <v>7.5321999999999996</v>
      </c>
      <c r="AE530" s="43">
        <f>Combined[[#This Row],[Quantity]]*Combined[[#This Row],[cost]]</f>
        <v>298.86</v>
      </c>
      <c r="AF530" s="43">
        <f>Combined[[#This Row],[Total_Amount]]-Combined[[#This Row],[Total_Cost]]</f>
        <v>-248.45220000000003</v>
      </c>
      <c r="AG530" s="43" t="str">
        <f>IF(Combined[[#This Row],[Age]]&lt;=25,"18-25",IF(Combined[[#This Row],[Age]]&lt;=35,"26-35",IF(Combined[[#This Row],[Age]]&lt;=45,"36-45",IF(Combined[[#This Row],[Age]]&lt;=55,"46-55","56-64"))))</f>
        <v>36-45</v>
      </c>
      <c r="AH530" s="43">
        <f>IF(Combined[[#This Row],[Total_Amount]]=0,0,Combined[[#This Row],[Profit]]/Combined[[#This Row],[Total_Amount]])</f>
        <v>-4.9288443455179571</v>
      </c>
    </row>
    <row r="531" spans="1:34">
      <c r="A531" s="43" t="s">
        <v>2355</v>
      </c>
      <c r="B531" s="46">
        <v>45338</v>
      </c>
      <c r="C531" s="43">
        <f t="shared" si="8"/>
        <v>2024</v>
      </c>
      <c r="D531" s="43" t="str">
        <f>TEXT(Combined[[#This Row],[Order_Date]],"MMM")</f>
        <v>Feb</v>
      </c>
      <c r="E531" s="43" t="s">
        <v>1080</v>
      </c>
      <c r="F531" s="43" t="s">
        <v>1646</v>
      </c>
      <c r="G531" s="43" t="s">
        <v>1807</v>
      </c>
      <c r="H531" s="43">
        <v>1</v>
      </c>
      <c r="I531" s="43">
        <v>540.1</v>
      </c>
      <c r="J531" s="45">
        <v>0.22</v>
      </c>
      <c r="K531" s="43" t="s">
        <v>1824</v>
      </c>
      <c r="L531" s="43">
        <v>421.27800000000002</v>
      </c>
      <c r="M531" s="43" t="str">
        <f>VLOOKUP(Combined[[#This Row],[Customer_ID]],Customer[],2,FALSE)</f>
        <v>Evelyn Brown</v>
      </c>
      <c r="N531" s="43">
        <f>VLOOKUP(Combined[[#This Row],[Customer_ID]],Customer[],3,FALSE)</f>
        <v>39</v>
      </c>
      <c r="O531" s="43" t="str">
        <f>VLOOKUP(Combined[[#This Row],[Customer_ID]],Customer[],4,FALSE)</f>
        <v>Male</v>
      </c>
      <c r="P531" s="43" t="str">
        <f>VLOOKUP(Combined[[#This Row],[Customer_ID]],Customer[],5,FALSE)</f>
        <v>West Victoriaborough</v>
      </c>
      <c r="Q531" s="43" t="str">
        <f>VLOOKUP(Combined[[#This Row],[Customer_ID]],Customer[],6,FALSE)</f>
        <v>New Mexico</v>
      </c>
      <c r="R531" s="43" t="str">
        <f>VLOOKUP(Combined[[#This Row],[Customer_ID]],Customer[],8,FALSE)</f>
        <v>Gold</v>
      </c>
      <c r="S531" s="43" t="str">
        <f>VLOOKUP(Combined[[#This Row],[Product_ID]],Product[],2,FALSE)</f>
        <v>Men's Roll-On Perfume</v>
      </c>
      <c r="T531" s="43" t="str">
        <f>VLOOKUP(Combined[[#This Row],[Product_ID]],Product[],3,FALSE)</f>
        <v>Beauty</v>
      </c>
      <c r="U531" s="43" t="str">
        <f>VLOOKUP(Combined[[#This Row],[Product_ID]],Product[],4,FALSE)</f>
        <v>Fragrance</v>
      </c>
      <c r="V531" s="43" t="str">
        <f>VLOOKUP(Combined[[#This Row],[Product_ID]],Product[],5,FALSE)</f>
        <v>Sullivan and Sons</v>
      </c>
      <c r="W531" s="43">
        <f>VLOOKUP(Combined[[#This Row],[Product_ID]],Product[],6,FALSE)</f>
        <v>43.29</v>
      </c>
      <c r="X531" s="43">
        <f>VLOOKUP(Combined[[#This Row],[Product_ID]],Product[],7,FALSE)</f>
        <v>267</v>
      </c>
      <c r="Y531" s="43" t="str">
        <f>_xlfn.XLOOKUP(Combined[[#This Row],[Store_ID]],Store[Store_ID],Store[Store_Name])</f>
        <v>Holloway Ltd</v>
      </c>
      <c r="Z531" s="43" t="str">
        <f>_xlfn.XLOOKUP(Combined[[#This Row],[Store_ID]],Store[Store_ID],Store[Region])</f>
        <v>North</v>
      </c>
      <c r="AA531" s="43" t="str">
        <f>_xlfn.XLOOKUP(Combined[[#This Row],[Store_ID]],Store[Store_ID],Store[City])</f>
        <v>Bensonhaven</v>
      </c>
      <c r="AB531" s="43" t="str">
        <f>_xlfn.XLOOKUP(Combined[[#This Row],[Store_ID]],Store[Store_ID],Store[Store_Type])</f>
        <v>Flagship</v>
      </c>
      <c r="AC531" s="43">
        <f>Combined[[#This Row],[Quantity]]*Combined[[#This Row],[Unit_Price]]</f>
        <v>540.1</v>
      </c>
      <c r="AD531" s="43">
        <f>Combined[[#This Row],[Gross_Sales]]*Combined[[#This Row],[Discount]]</f>
        <v>118.822</v>
      </c>
      <c r="AE531" s="43">
        <f>Combined[[#This Row],[Quantity]]*Combined[[#This Row],[cost]]</f>
        <v>43.29</v>
      </c>
      <c r="AF531" s="43">
        <f>Combined[[#This Row],[Total_Amount]]-Combined[[#This Row],[Total_Cost]]</f>
        <v>377.988</v>
      </c>
      <c r="AG531" s="43" t="str">
        <f>IF(Combined[[#This Row],[Age]]&lt;=25,"18-25",IF(Combined[[#This Row],[Age]]&lt;=35,"26-35",IF(Combined[[#This Row],[Age]]&lt;=45,"36-45",IF(Combined[[#This Row],[Age]]&lt;=55,"46-55","56-64"))))</f>
        <v>36-45</v>
      </c>
      <c r="AH531" s="43">
        <f>IF(Combined[[#This Row],[Total_Amount]]=0,0,Combined[[#This Row],[Profit]]/Combined[[#This Row],[Total_Amount]])</f>
        <v>0.89724125162007029</v>
      </c>
    </row>
    <row r="532" spans="1:34">
      <c r="A532" s="43" t="s">
        <v>2356</v>
      </c>
      <c r="B532" s="46">
        <v>45552</v>
      </c>
      <c r="C532" s="43">
        <f t="shared" si="8"/>
        <v>2024</v>
      </c>
      <c r="D532" s="43" t="str">
        <f>TEXT(Combined[[#This Row],[Order_Date]],"MMM")</f>
        <v>Sep</v>
      </c>
      <c r="E532" s="43" t="s">
        <v>281</v>
      </c>
      <c r="F532" s="43" t="s">
        <v>1562</v>
      </c>
      <c r="G532" s="43" t="s">
        <v>1813</v>
      </c>
      <c r="H532" s="43">
        <v>4</v>
      </c>
      <c r="I532" s="43">
        <v>816.28</v>
      </c>
      <c r="J532" s="45">
        <v>0.15</v>
      </c>
      <c r="K532" s="43" t="s">
        <v>1829</v>
      </c>
      <c r="L532" s="43">
        <v>2775.3519999999999</v>
      </c>
      <c r="M532" s="43" t="str">
        <f>VLOOKUP(Combined[[#This Row],[Customer_ID]],Customer[],2,FALSE)</f>
        <v>Katherine Young</v>
      </c>
      <c r="N532" s="43">
        <f>VLOOKUP(Combined[[#This Row],[Customer_ID]],Customer[],3,FALSE)</f>
        <v>29</v>
      </c>
      <c r="O532" s="43" t="str">
        <f>VLOOKUP(Combined[[#This Row],[Customer_ID]],Customer[],4,FALSE)</f>
        <v>Male</v>
      </c>
      <c r="P532" s="43" t="str">
        <f>VLOOKUP(Combined[[#This Row],[Customer_ID]],Customer[],5,FALSE)</f>
        <v>North Valeriemouth</v>
      </c>
      <c r="Q532" s="43" t="str">
        <f>VLOOKUP(Combined[[#This Row],[Customer_ID]],Customer[],6,FALSE)</f>
        <v>Vermont</v>
      </c>
      <c r="R532" s="43" t="str">
        <f>VLOOKUP(Combined[[#This Row],[Customer_ID]],Customer[],8,FALSE)</f>
        <v>Gold</v>
      </c>
      <c r="S532" s="43" t="str">
        <f>VLOOKUP(Combined[[#This Row],[Product_ID]],Product[],2,FALSE)</f>
        <v>Wireless Bluetooth Earbuds</v>
      </c>
      <c r="T532" s="43" t="str">
        <f>VLOOKUP(Combined[[#This Row],[Product_ID]],Product[],3,FALSE)</f>
        <v>Electronics</v>
      </c>
      <c r="U532" s="43" t="str">
        <f>VLOOKUP(Combined[[#This Row],[Product_ID]],Product[],4,FALSE)</f>
        <v>Audio</v>
      </c>
      <c r="V532" s="43" t="str">
        <f>VLOOKUP(Combined[[#This Row],[Product_ID]],Product[],5,FALSE)</f>
        <v>Perez-Johnston</v>
      </c>
      <c r="W532" s="43">
        <f>VLOOKUP(Combined[[#This Row],[Product_ID]],Product[],6,FALSE)</f>
        <v>439.07</v>
      </c>
      <c r="X532" s="43">
        <f>VLOOKUP(Combined[[#This Row],[Product_ID]],Product[],7,FALSE)</f>
        <v>142</v>
      </c>
      <c r="Y532" s="43" t="str">
        <f>_xlfn.XLOOKUP(Combined[[#This Row],[Store_ID]],Store[Store_ID],Store[Store_Name])</f>
        <v>Mann-Austin</v>
      </c>
      <c r="Z532" s="43" t="str">
        <f>_xlfn.XLOOKUP(Combined[[#This Row],[Store_ID]],Store[Store_ID],Store[Region])</f>
        <v>East</v>
      </c>
      <c r="AA532" s="43" t="str">
        <f>_xlfn.XLOOKUP(Combined[[#This Row],[Store_ID]],Store[Store_ID],Store[City])</f>
        <v>Vasquezborough</v>
      </c>
      <c r="AB532" s="43" t="str">
        <f>_xlfn.XLOOKUP(Combined[[#This Row],[Store_ID]],Store[Store_ID],Store[Store_Type])</f>
        <v>Online</v>
      </c>
      <c r="AC532" s="43">
        <f>Combined[[#This Row],[Quantity]]*Combined[[#This Row],[Unit_Price]]</f>
        <v>3265.12</v>
      </c>
      <c r="AD532" s="43">
        <f>Combined[[#This Row],[Gross_Sales]]*Combined[[#This Row],[Discount]]</f>
        <v>489.76799999999997</v>
      </c>
      <c r="AE532" s="43">
        <f>Combined[[#This Row],[Quantity]]*Combined[[#This Row],[cost]]</f>
        <v>1756.28</v>
      </c>
      <c r="AF532" s="43">
        <f>Combined[[#This Row],[Total_Amount]]-Combined[[#This Row],[Total_Cost]]</f>
        <v>1019.0719999999999</v>
      </c>
      <c r="AG532" s="43" t="str">
        <f>IF(Combined[[#This Row],[Age]]&lt;=25,"18-25",IF(Combined[[#This Row],[Age]]&lt;=35,"26-35",IF(Combined[[#This Row],[Age]]&lt;=45,"36-45",IF(Combined[[#This Row],[Age]]&lt;=55,"46-55","56-64"))))</f>
        <v>26-35</v>
      </c>
      <c r="AH532" s="43">
        <f>IF(Combined[[#This Row],[Total_Amount]]=0,0,Combined[[#This Row],[Profit]]/Combined[[#This Row],[Total_Amount]])</f>
        <v>0.36718657669369503</v>
      </c>
    </row>
    <row r="533" spans="1:34">
      <c r="A533" s="43" t="s">
        <v>2357</v>
      </c>
      <c r="B533" s="46">
        <v>45895</v>
      </c>
      <c r="C533" s="43">
        <f t="shared" si="8"/>
        <v>2025</v>
      </c>
      <c r="D533" s="43" t="str">
        <f>TEXT(Combined[[#This Row],[Order_Date]],"MMM")</f>
        <v>Aug</v>
      </c>
      <c r="E533" s="43" t="s">
        <v>589</v>
      </c>
      <c r="F533" s="43" t="s">
        <v>1632</v>
      </c>
      <c r="G533" s="43" t="s">
        <v>1782</v>
      </c>
      <c r="H533" s="43">
        <v>4</v>
      </c>
      <c r="I533" s="43">
        <v>727.49</v>
      </c>
      <c r="J533" s="45">
        <v>0.11</v>
      </c>
      <c r="K533" s="43" t="s">
        <v>1824</v>
      </c>
      <c r="L533" s="43">
        <v>2589.8643999999999</v>
      </c>
      <c r="M533" s="43" t="str">
        <f>VLOOKUP(Combined[[#This Row],[Customer_ID]],Customer[],2,FALSE)</f>
        <v>Michelle Myers</v>
      </c>
      <c r="N533" s="43">
        <f>VLOOKUP(Combined[[#This Row],[Customer_ID]],Customer[],3,FALSE)</f>
        <v>33</v>
      </c>
      <c r="O533" s="43" t="str">
        <f>VLOOKUP(Combined[[#This Row],[Customer_ID]],Customer[],4,FALSE)</f>
        <v>Female</v>
      </c>
      <c r="P533" s="43" t="str">
        <f>VLOOKUP(Combined[[#This Row],[Customer_ID]],Customer[],5,FALSE)</f>
        <v>West Daniel</v>
      </c>
      <c r="Q533" s="43" t="str">
        <f>VLOOKUP(Combined[[#This Row],[Customer_ID]],Customer[],6,FALSE)</f>
        <v>South Carolina</v>
      </c>
      <c r="R533" s="43" t="str">
        <f>VLOOKUP(Combined[[#This Row],[Customer_ID]],Customer[],8,FALSE)</f>
        <v>Bronze</v>
      </c>
      <c r="S533" s="43" t="str">
        <f>VLOOKUP(Combined[[#This Row],[Product_ID]],Product[],2,FALSE)</f>
        <v>Smart Home WiFi Camera</v>
      </c>
      <c r="T533" s="43" t="str">
        <f>VLOOKUP(Combined[[#This Row],[Product_ID]],Product[],3,FALSE)</f>
        <v>Electronics</v>
      </c>
      <c r="U533" s="43" t="str">
        <f>VLOOKUP(Combined[[#This Row],[Product_ID]],Product[],4,FALSE)</f>
        <v>Accessories</v>
      </c>
      <c r="V533" s="43" t="str">
        <f>VLOOKUP(Combined[[#This Row],[Product_ID]],Product[],5,FALSE)</f>
        <v>Holmes LLC</v>
      </c>
      <c r="W533" s="43">
        <f>VLOOKUP(Combined[[#This Row],[Product_ID]],Product[],6,FALSE)</f>
        <v>450.71</v>
      </c>
      <c r="X533" s="43">
        <f>VLOOKUP(Combined[[#This Row],[Product_ID]],Product[],7,FALSE)</f>
        <v>389</v>
      </c>
      <c r="Y533" s="43" t="str">
        <f>_xlfn.XLOOKUP(Combined[[#This Row],[Store_ID]],Store[Store_ID],Store[Store_Name])</f>
        <v>Bean, Jones and Park</v>
      </c>
      <c r="Z533" s="43" t="str">
        <f>_xlfn.XLOOKUP(Combined[[#This Row],[Store_ID]],Store[Store_ID],Store[Region])</f>
        <v>West</v>
      </c>
      <c r="AA533" s="43" t="str">
        <f>_xlfn.XLOOKUP(Combined[[#This Row],[Store_ID]],Store[Store_ID],Store[City])</f>
        <v>Thompsonborough</v>
      </c>
      <c r="AB533" s="43" t="str">
        <f>_xlfn.XLOOKUP(Combined[[#This Row],[Store_ID]],Store[Store_ID],Store[Store_Type])</f>
        <v>Online</v>
      </c>
      <c r="AC533" s="43">
        <f>Combined[[#This Row],[Quantity]]*Combined[[#This Row],[Unit_Price]]</f>
        <v>2909.96</v>
      </c>
      <c r="AD533" s="43">
        <f>Combined[[#This Row],[Gross_Sales]]*Combined[[#This Row],[Discount]]</f>
        <v>320.09559999999999</v>
      </c>
      <c r="AE533" s="43">
        <f>Combined[[#This Row],[Quantity]]*Combined[[#This Row],[cost]]</f>
        <v>1802.84</v>
      </c>
      <c r="AF533" s="43">
        <f>Combined[[#This Row],[Total_Amount]]-Combined[[#This Row],[Total_Cost]]</f>
        <v>787.02440000000001</v>
      </c>
      <c r="AG533" s="43" t="str">
        <f>IF(Combined[[#This Row],[Age]]&lt;=25,"18-25",IF(Combined[[#This Row],[Age]]&lt;=35,"26-35",IF(Combined[[#This Row],[Age]]&lt;=45,"36-45",IF(Combined[[#This Row],[Age]]&lt;=55,"46-55","56-64"))))</f>
        <v>26-35</v>
      </c>
      <c r="AH533" s="43">
        <f>IF(Combined[[#This Row],[Total_Amount]]=0,0,Combined[[#This Row],[Profit]]/Combined[[#This Row],[Total_Amount]])</f>
        <v>0.30388633474401211</v>
      </c>
    </row>
    <row r="534" spans="1:34">
      <c r="A534" s="43" t="s">
        <v>2358</v>
      </c>
      <c r="B534" s="46">
        <v>45447</v>
      </c>
      <c r="C534" s="43">
        <f t="shared" si="8"/>
        <v>2024</v>
      </c>
      <c r="D534" s="43" t="str">
        <f>TEXT(Combined[[#This Row],[Order_Date]],"MMM")</f>
        <v>Jun</v>
      </c>
      <c r="E534" s="43" t="s">
        <v>568</v>
      </c>
      <c r="F534" s="43" t="s">
        <v>1720</v>
      </c>
      <c r="G534" s="43" t="s">
        <v>1797</v>
      </c>
      <c r="H534" s="43">
        <v>4</v>
      </c>
      <c r="I534" s="43">
        <v>817.92</v>
      </c>
      <c r="J534" s="45">
        <v>0.21</v>
      </c>
      <c r="K534" s="43" t="s">
        <v>1824</v>
      </c>
      <c r="L534" s="43">
        <v>2584.6271999999999</v>
      </c>
      <c r="M534" s="43" t="str">
        <f>VLOOKUP(Combined[[#This Row],[Customer_ID]],Customer[],2,FALSE)</f>
        <v>Amy Wilson</v>
      </c>
      <c r="N534" s="43">
        <f>VLOOKUP(Combined[[#This Row],[Customer_ID]],Customer[],3,FALSE)</f>
        <v>44</v>
      </c>
      <c r="O534" s="43" t="str">
        <f>VLOOKUP(Combined[[#This Row],[Customer_ID]],Customer[],4,FALSE)</f>
        <v>Female</v>
      </c>
      <c r="P534" s="43" t="str">
        <f>VLOOKUP(Combined[[#This Row],[Customer_ID]],Customer[],5,FALSE)</f>
        <v>Morrisburgh</v>
      </c>
      <c r="Q534" s="43" t="str">
        <f>VLOOKUP(Combined[[#This Row],[Customer_ID]],Customer[],6,FALSE)</f>
        <v>Indiana</v>
      </c>
      <c r="R534" s="43" t="str">
        <f>VLOOKUP(Combined[[#This Row],[Customer_ID]],Customer[],8,FALSE)</f>
        <v>Platinum</v>
      </c>
      <c r="S534" s="43" t="str">
        <f>VLOOKUP(Combined[[#This Row],[Product_ID]],Product[],2,FALSE)</f>
        <v>Kitchen Cutting Board</v>
      </c>
      <c r="T534" s="43" t="str">
        <f>VLOOKUP(Combined[[#This Row],[Product_ID]],Product[],3,FALSE)</f>
        <v>Home</v>
      </c>
      <c r="U534" s="43" t="str">
        <f>VLOOKUP(Combined[[#This Row],[Product_ID]],Product[],4,FALSE)</f>
        <v>Kitchen</v>
      </c>
      <c r="V534" s="43" t="str">
        <f>VLOOKUP(Combined[[#This Row],[Product_ID]],Product[],5,FALSE)</f>
        <v>Taylor, Dodson and Johnston</v>
      </c>
      <c r="W534" s="43">
        <f>VLOOKUP(Combined[[#This Row],[Product_ID]],Product[],6,FALSE)</f>
        <v>176.07</v>
      </c>
      <c r="X534" s="43">
        <f>VLOOKUP(Combined[[#This Row],[Product_ID]],Product[],7,FALSE)</f>
        <v>82</v>
      </c>
      <c r="Y534" s="43" t="str">
        <f>_xlfn.XLOOKUP(Combined[[#This Row],[Store_ID]],Store[Store_ID],Store[Store_Name])</f>
        <v>Gardner, Humphrey and Contreras</v>
      </c>
      <c r="Z534" s="43" t="str">
        <f>_xlfn.XLOOKUP(Combined[[#This Row],[Store_ID]],Store[Store_ID],Store[Region])</f>
        <v>East</v>
      </c>
      <c r="AA534" s="43" t="str">
        <f>_xlfn.XLOOKUP(Combined[[#This Row],[Store_ID]],Store[Store_ID],Store[City])</f>
        <v>Johnsonville</v>
      </c>
      <c r="AB534" s="43" t="str">
        <f>_xlfn.XLOOKUP(Combined[[#This Row],[Store_ID]],Store[Store_ID],Store[Store_Type])</f>
        <v>Flagship</v>
      </c>
      <c r="AC534" s="43">
        <f>Combined[[#This Row],[Quantity]]*Combined[[#This Row],[Unit_Price]]</f>
        <v>3271.68</v>
      </c>
      <c r="AD534" s="43">
        <f>Combined[[#This Row],[Gross_Sales]]*Combined[[#This Row],[Discount]]</f>
        <v>687.05279999999993</v>
      </c>
      <c r="AE534" s="43">
        <f>Combined[[#This Row],[Quantity]]*Combined[[#This Row],[cost]]</f>
        <v>704.28</v>
      </c>
      <c r="AF534" s="43">
        <f>Combined[[#This Row],[Total_Amount]]-Combined[[#This Row],[Total_Cost]]</f>
        <v>1880.3471999999999</v>
      </c>
      <c r="AG534" s="43" t="str">
        <f>IF(Combined[[#This Row],[Age]]&lt;=25,"18-25",IF(Combined[[#This Row],[Age]]&lt;=35,"26-35",IF(Combined[[#This Row],[Age]]&lt;=45,"36-45",IF(Combined[[#This Row],[Age]]&lt;=55,"46-55","56-64"))))</f>
        <v>36-45</v>
      </c>
      <c r="AH534" s="43">
        <f>IF(Combined[[#This Row],[Total_Amount]]=0,0,Combined[[#This Row],[Profit]]/Combined[[#This Row],[Total_Amount]])</f>
        <v>0.72751195994532591</v>
      </c>
    </row>
    <row r="535" spans="1:34">
      <c r="A535" s="43" t="s">
        <v>2359</v>
      </c>
      <c r="B535" s="46">
        <v>45578</v>
      </c>
      <c r="C535" s="43">
        <f t="shared" si="8"/>
        <v>2024</v>
      </c>
      <c r="D535" s="43" t="str">
        <f>TEXT(Combined[[#This Row],[Order_Date]],"MMM")</f>
        <v>Oct</v>
      </c>
      <c r="E535" s="43" t="s">
        <v>1023</v>
      </c>
      <c r="F535" s="43" t="s">
        <v>1624</v>
      </c>
      <c r="G535" s="43" t="s">
        <v>1779</v>
      </c>
      <c r="H535" s="43">
        <v>2</v>
      </c>
      <c r="I535" s="43">
        <v>358.45</v>
      </c>
      <c r="J535" s="45">
        <v>7.0000000000000007E-2</v>
      </c>
      <c r="K535" s="43" t="s">
        <v>1829</v>
      </c>
      <c r="L535" s="43">
        <v>666.71699999999998</v>
      </c>
      <c r="M535" s="43" t="str">
        <f>VLOOKUP(Combined[[#This Row],[Customer_ID]],Customer[],2,FALSE)</f>
        <v>Andrew Smith</v>
      </c>
      <c r="N535" s="43">
        <f>VLOOKUP(Combined[[#This Row],[Customer_ID]],Customer[],3,FALSE)</f>
        <v>60</v>
      </c>
      <c r="O535" s="43" t="str">
        <f>VLOOKUP(Combined[[#This Row],[Customer_ID]],Customer[],4,FALSE)</f>
        <v>Male</v>
      </c>
      <c r="P535" s="43" t="str">
        <f>VLOOKUP(Combined[[#This Row],[Customer_ID]],Customer[],5,FALSE)</f>
        <v>East Matthew</v>
      </c>
      <c r="Q535" s="43" t="str">
        <f>VLOOKUP(Combined[[#This Row],[Customer_ID]],Customer[],6,FALSE)</f>
        <v>Wisconsin</v>
      </c>
      <c r="R535" s="43" t="str">
        <f>VLOOKUP(Combined[[#This Row],[Customer_ID]],Customer[],8,FALSE)</f>
        <v>Bronze</v>
      </c>
      <c r="S535" s="43" t="str">
        <f>VLOOKUP(Combined[[#This Row],[Product_ID]],Product[],2,FALSE)</f>
        <v>Sports Water Hydration Pack</v>
      </c>
      <c r="T535" s="43" t="str">
        <f>VLOOKUP(Combined[[#This Row],[Product_ID]],Product[],3,FALSE)</f>
        <v>Sports</v>
      </c>
      <c r="U535" s="43" t="str">
        <f>VLOOKUP(Combined[[#This Row],[Product_ID]],Product[],4,FALSE)</f>
        <v>Outdoor</v>
      </c>
      <c r="V535" s="43" t="str">
        <f>VLOOKUP(Combined[[#This Row],[Product_ID]],Product[],5,FALSE)</f>
        <v>Sims-Smith</v>
      </c>
      <c r="W535" s="43">
        <f>VLOOKUP(Combined[[#This Row],[Product_ID]],Product[],6,FALSE)</f>
        <v>135.61000000000001</v>
      </c>
      <c r="X535" s="43">
        <f>VLOOKUP(Combined[[#This Row],[Product_ID]],Product[],7,FALSE)</f>
        <v>394</v>
      </c>
      <c r="Y535" s="43" t="str">
        <f>_xlfn.XLOOKUP(Combined[[#This Row],[Store_ID]],Store[Store_ID],Store[Store_Name])</f>
        <v>Martinez-Mullins</v>
      </c>
      <c r="Z535" s="43" t="str">
        <f>_xlfn.XLOOKUP(Combined[[#This Row],[Store_ID]],Store[Store_ID],Store[Region])</f>
        <v>South</v>
      </c>
      <c r="AA535" s="43" t="str">
        <f>_xlfn.XLOOKUP(Combined[[#This Row],[Store_ID]],Store[Store_ID],Store[City])</f>
        <v>Williamsfurt</v>
      </c>
      <c r="AB535" s="43" t="str">
        <f>_xlfn.XLOOKUP(Combined[[#This Row],[Store_ID]],Store[Store_ID],Store[Store_Type])</f>
        <v>Online</v>
      </c>
      <c r="AC535" s="43">
        <f>Combined[[#This Row],[Quantity]]*Combined[[#This Row],[Unit_Price]]</f>
        <v>716.9</v>
      </c>
      <c r="AD535" s="43">
        <f>Combined[[#This Row],[Gross_Sales]]*Combined[[#This Row],[Discount]]</f>
        <v>50.183</v>
      </c>
      <c r="AE535" s="43">
        <f>Combined[[#This Row],[Quantity]]*Combined[[#This Row],[cost]]</f>
        <v>271.22000000000003</v>
      </c>
      <c r="AF535" s="43">
        <f>Combined[[#This Row],[Total_Amount]]-Combined[[#This Row],[Total_Cost]]</f>
        <v>395.49699999999996</v>
      </c>
      <c r="AG535" s="43" t="str">
        <f>IF(Combined[[#This Row],[Age]]&lt;=25,"18-25",IF(Combined[[#This Row],[Age]]&lt;=35,"26-35",IF(Combined[[#This Row],[Age]]&lt;=45,"36-45",IF(Combined[[#This Row],[Age]]&lt;=55,"46-55","56-64"))))</f>
        <v>56-64</v>
      </c>
      <c r="AH535" s="43">
        <f>IF(Combined[[#This Row],[Total_Amount]]=0,0,Combined[[#This Row],[Profit]]/Combined[[#This Row],[Total_Amount]])</f>
        <v>0.59320071334614233</v>
      </c>
    </row>
    <row r="536" spans="1:34">
      <c r="A536" s="43" t="s">
        <v>2360</v>
      </c>
      <c r="B536" s="46">
        <v>45697</v>
      </c>
      <c r="C536" s="43">
        <f t="shared" si="8"/>
        <v>2025</v>
      </c>
      <c r="D536" s="43" t="str">
        <f>TEXT(Combined[[#This Row],[Order_Date]],"MMM")</f>
        <v>Feb</v>
      </c>
      <c r="E536" s="43" t="s">
        <v>657</v>
      </c>
      <c r="F536" s="43" t="s">
        <v>1722</v>
      </c>
      <c r="G536" s="43" t="s">
        <v>1786</v>
      </c>
      <c r="H536" s="43">
        <v>1</v>
      </c>
      <c r="I536" s="43">
        <v>972.06</v>
      </c>
      <c r="J536" s="45">
        <v>0.3</v>
      </c>
      <c r="K536" s="43" t="s">
        <v>1829</v>
      </c>
      <c r="L536" s="43">
        <v>680.44199999999989</v>
      </c>
      <c r="M536" s="43" t="str">
        <f>VLOOKUP(Combined[[#This Row],[Customer_ID]],Customer[],2,FALSE)</f>
        <v>Mary Boyd</v>
      </c>
      <c r="N536" s="43">
        <f>VLOOKUP(Combined[[#This Row],[Customer_ID]],Customer[],3,FALSE)</f>
        <v>25</v>
      </c>
      <c r="O536" s="43" t="str">
        <f>VLOOKUP(Combined[[#This Row],[Customer_ID]],Customer[],4,FALSE)</f>
        <v>Female</v>
      </c>
      <c r="P536" s="43" t="str">
        <f>VLOOKUP(Combined[[#This Row],[Customer_ID]],Customer[],5,FALSE)</f>
        <v>New Logan</v>
      </c>
      <c r="Q536" s="43" t="str">
        <f>VLOOKUP(Combined[[#This Row],[Customer_ID]],Customer[],6,FALSE)</f>
        <v>Michigan</v>
      </c>
      <c r="R536" s="43" t="str">
        <f>VLOOKUP(Combined[[#This Row],[Customer_ID]],Customer[],8,FALSE)</f>
        <v>Bronze</v>
      </c>
      <c r="S536" s="43" t="str">
        <f>VLOOKUP(Combined[[#This Row],[Product_ID]],Product[],2,FALSE)</f>
        <v>LED Bedside Lamp</v>
      </c>
      <c r="T536" s="43" t="str">
        <f>VLOOKUP(Combined[[#This Row],[Product_ID]],Product[],3,FALSE)</f>
        <v>Home</v>
      </c>
      <c r="U536" s="43" t="str">
        <f>VLOOKUP(Combined[[#This Row],[Product_ID]],Product[],4,FALSE)</f>
        <v>Lighting</v>
      </c>
      <c r="V536" s="43" t="str">
        <f>VLOOKUP(Combined[[#This Row],[Product_ID]],Product[],5,FALSE)</f>
        <v>Aguilar, Horton and Lewis</v>
      </c>
      <c r="W536" s="43">
        <f>VLOOKUP(Combined[[#This Row],[Product_ID]],Product[],6,FALSE)</f>
        <v>371.38</v>
      </c>
      <c r="X536" s="43">
        <f>VLOOKUP(Combined[[#This Row],[Product_ID]],Product[],7,FALSE)</f>
        <v>220</v>
      </c>
      <c r="Y536" s="43" t="str">
        <f>_xlfn.XLOOKUP(Combined[[#This Row],[Store_ID]],Store[Store_ID],Store[Store_Name])</f>
        <v>Moore, Padilla and Butler</v>
      </c>
      <c r="Z536" s="43" t="str">
        <f>_xlfn.XLOOKUP(Combined[[#This Row],[Store_ID]],Store[Store_ID],Store[Region])</f>
        <v>South</v>
      </c>
      <c r="AA536" s="43" t="str">
        <f>_xlfn.XLOOKUP(Combined[[#This Row],[Store_ID]],Store[Store_ID],Store[City])</f>
        <v>East Johnstad</v>
      </c>
      <c r="AB536" s="43" t="str">
        <f>_xlfn.XLOOKUP(Combined[[#This Row],[Store_ID]],Store[Store_ID],Store[Store_Type])</f>
        <v>Flagship</v>
      </c>
      <c r="AC536" s="43">
        <f>Combined[[#This Row],[Quantity]]*Combined[[#This Row],[Unit_Price]]</f>
        <v>972.06</v>
      </c>
      <c r="AD536" s="43">
        <f>Combined[[#This Row],[Gross_Sales]]*Combined[[#This Row],[Discount]]</f>
        <v>291.61799999999999</v>
      </c>
      <c r="AE536" s="43">
        <f>Combined[[#This Row],[Quantity]]*Combined[[#This Row],[cost]]</f>
        <v>371.38</v>
      </c>
      <c r="AF536" s="43">
        <f>Combined[[#This Row],[Total_Amount]]-Combined[[#This Row],[Total_Cost]]</f>
        <v>309.0619999999999</v>
      </c>
      <c r="AG536" s="43" t="str">
        <f>IF(Combined[[#This Row],[Age]]&lt;=25,"18-25",IF(Combined[[#This Row],[Age]]&lt;=35,"26-35",IF(Combined[[#This Row],[Age]]&lt;=45,"36-45",IF(Combined[[#This Row],[Age]]&lt;=55,"46-55","56-64"))))</f>
        <v>18-25</v>
      </c>
      <c r="AH536" s="43">
        <f>IF(Combined[[#This Row],[Total_Amount]]=0,0,Combined[[#This Row],[Profit]]/Combined[[#This Row],[Total_Amount]])</f>
        <v>0.45420770616746164</v>
      </c>
    </row>
    <row r="537" spans="1:34">
      <c r="A537" s="43" t="s">
        <v>2361</v>
      </c>
      <c r="B537" s="46">
        <v>45281</v>
      </c>
      <c r="C537" s="43">
        <f t="shared" si="8"/>
        <v>2023</v>
      </c>
      <c r="D537" s="43" t="str">
        <f>TEXT(Combined[[#This Row],[Order_Date]],"MMM")</f>
        <v>Dec</v>
      </c>
      <c r="E537" s="43" t="s">
        <v>130</v>
      </c>
      <c r="F537" s="43" t="s">
        <v>1580</v>
      </c>
      <c r="G537" s="43" t="s">
        <v>1752</v>
      </c>
      <c r="H537" s="43">
        <v>1</v>
      </c>
      <c r="I537" s="43">
        <v>791.36</v>
      </c>
      <c r="J537" s="45">
        <v>0.06</v>
      </c>
      <c r="K537" s="43" t="s">
        <v>1826</v>
      </c>
      <c r="L537" s="43">
        <v>743.87839999999994</v>
      </c>
      <c r="M537" s="43" t="str">
        <f>VLOOKUP(Combined[[#This Row],[Customer_ID]],Customer[],2,FALSE)</f>
        <v>Mike Jennings</v>
      </c>
      <c r="N537" s="43">
        <f>VLOOKUP(Combined[[#This Row],[Customer_ID]],Customer[],3,FALSE)</f>
        <v>48</v>
      </c>
      <c r="O537" s="43" t="str">
        <f>VLOOKUP(Combined[[#This Row],[Customer_ID]],Customer[],4,FALSE)</f>
        <v>Female</v>
      </c>
      <c r="P537" s="43" t="str">
        <f>VLOOKUP(Combined[[#This Row],[Customer_ID]],Customer[],5,FALSE)</f>
        <v>Fostermouth</v>
      </c>
      <c r="Q537" s="43" t="str">
        <f>VLOOKUP(Combined[[#This Row],[Customer_ID]],Customer[],6,FALSE)</f>
        <v>Arizona</v>
      </c>
      <c r="R537" s="43" t="str">
        <f>VLOOKUP(Combined[[#This Row],[Customer_ID]],Customer[],8,FALSE)</f>
        <v>Gold</v>
      </c>
      <c r="S537" s="43" t="str">
        <f>VLOOKUP(Combined[[#This Row],[Product_ID]],Product[],2,FALSE)</f>
        <v>Beard Grooming Kit</v>
      </c>
      <c r="T537" s="43" t="str">
        <f>VLOOKUP(Combined[[#This Row],[Product_ID]],Product[],3,FALSE)</f>
        <v>Beauty</v>
      </c>
      <c r="U537" s="43" t="str">
        <f>VLOOKUP(Combined[[#This Row],[Product_ID]],Product[],4,FALSE)</f>
        <v>Grooming</v>
      </c>
      <c r="V537" s="43" t="str">
        <f>VLOOKUP(Combined[[#This Row],[Product_ID]],Product[],5,FALSE)</f>
        <v>Erickson-Green</v>
      </c>
      <c r="W537" s="43">
        <f>VLOOKUP(Combined[[#This Row],[Product_ID]],Product[],6,FALSE)</f>
        <v>337.42</v>
      </c>
      <c r="X537" s="43">
        <f>VLOOKUP(Combined[[#This Row],[Product_ID]],Product[],7,FALSE)</f>
        <v>256</v>
      </c>
      <c r="Y537" s="43" t="str">
        <f>_xlfn.XLOOKUP(Combined[[#This Row],[Store_ID]],Store[Store_ID],Store[Store_Name])</f>
        <v>Rivera-Warner</v>
      </c>
      <c r="Z537" s="43" t="str">
        <f>_xlfn.XLOOKUP(Combined[[#This Row],[Store_ID]],Store[Store_ID],Store[Region])</f>
        <v>East</v>
      </c>
      <c r="AA537" s="43" t="str">
        <f>_xlfn.XLOOKUP(Combined[[#This Row],[Store_ID]],Store[Store_ID],Store[City])</f>
        <v>Washingtonfurt</v>
      </c>
      <c r="AB537" s="43" t="str">
        <f>_xlfn.XLOOKUP(Combined[[#This Row],[Store_ID]],Store[Store_ID],Store[Store_Type])</f>
        <v>Flagship</v>
      </c>
      <c r="AC537" s="43">
        <f>Combined[[#This Row],[Quantity]]*Combined[[#This Row],[Unit_Price]]</f>
        <v>791.36</v>
      </c>
      <c r="AD537" s="43">
        <f>Combined[[#This Row],[Gross_Sales]]*Combined[[#This Row],[Discount]]</f>
        <v>47.4816</v>
      </c>
      <c r="AE537" s="43">
        <f>Combined[[#This Row],[Quantity]]*Combined[[#This Row],[cost]]</f>
        <v>337.42</v>
      </c>
      <c r="AF537" s="43">
        <f>Combined[[#This Row],[Total_Amount]]-Combined[[#This Row],[Total_Cost]]</f>
        <v>406.45839999999993</v>
      </c>
      <c r="AG537" s="43" t="str">
        <f>IF(Combined[[#This Row],[Age]]&lt;=25,"18-25",IF(Combined[[#This Row],[Age]]&lt;=35,"26-35",IF(Combined[[#This Row],[Age]]&lt;=45,"36-45",IF(Combined[[#This Row],[Age]]&lt;=55,"46-55","56-64"))))</f>
        <v>46-55</v>
      </c>
      <c r="AH537" s="43">
        <f>IF(Combined[[#This Row],[Total_Amount]]=0,0,Combined[[#This Row],[Profit]]/Combined[[#This Row],[Total_Amount]])</f>
        <v>0.54640435856182945</v>
      </c>
    </row>
    <row r="538" spans="1:34">
      <c r="A538" s="43" t="s">
        <v>2362</v>
      </c>
      <c r="B538" s="46">
        <v>45855</v>
      </c>
      <c r="C538" s="43">
        <f t="shared" si="8"/>
        <v>2025</v>
      </c>
      <c r="D538" s="43" t="str">
        <f>TEXT(Combined[[#This Row],[Order_Date]],"MMM")</f>
        <v>Jul</v>
      </c>
      <c r="E538" s="43" t="s">
        <v>990</v>
      </c>
      <c r="F538" s="43" t="s">
        <v>1676</v>
      </c>
      <c r="G538" s="43" t="s">
        <v>1773</v>
      </c>
      <c r="H538" s="43">
        <v>4</v>
      </c>
      <c r="I538" s="43">
        <v>839.65</v>
      </c>
      <c r="J538" s="45">
        <v>0.26</v>
      </c>
      <c r="K538" s="43" t="s">
        <v>1829</v>
      </c>
      <c r="L538" s="43">
        <v>2485.364</v>
      </c>
      <c r="M538" s="43" t="str">
        <f>VLOOKUP(Combined[[#This Row],[Customer_ID]],Customer[],2,FALSE)</f>
        <v>Elizabeth Johnson</v>
      </c>
      <c r="N538" s="43">
        <f>VLOOKUP(Combined[[#This Row],[Customer_ID]],Customer[],3,FALSE)</f>
        <v>53</v>
      </c>
      <c r="O538" s="43" t="str">
        <f>VLOOKUP(Combined[[#This Row],[Customer_ID]],Customer[],4,FALSE)</f>
        <v>Female</v>
      </c>
      <c r="P538" s="43" t="str">
        <f>VLOOKUP(Combined[[#This Row],[Customer_ID]],Customer[],5,FALSE)</f>
        <v>Anitaland</v>
      </c>
      <c r="Q538" s="43" t="str">
        <f>VLOOKUP(Combined[[#This Row],[Customer_ID]],Customer[],6,FALSE)</f>
        <v>Washington</v>
      </c>
      <c r="R538" s="43" t="str">
        <f>VLOOKUP(Combined[[#This Row],[Customer_ID]],Customer[],8,FALSE)</f>
        <v>Silver</v>
      </c>
      <c r="S538" s="43" t="str">
        <f>VLOOKUP(Combined[[#This Row],[Product_ID]],Product[],2,FALSE)</f>
        <v>Matte Lipstick Set</v>
      </c>
      <c r="T538" s="43" t="str">
        <f>VLOOKUP(Combined[[#This Row],[Product_ID]],Product[],3,FALSE)</f>
        <v>Beauty</v>
      </c>
      <c r="U538" s="43" t="str">
        <f>VLOOKUP(Combined[[#This Row],[Product_ID]],Product[],4,FALSE)</f>
        <v>Makeup</v>
      </c>
      <c r="V538" s="43" t="str">
        <f>VLOOKUP(Combined[[#This Row],[Product_ID]],Product[],5,FALSE)</f>
        <v>Zhang Inc</v>
      </c>
      <c r="W538" s="43">
        <f>VLOOKUP(Combined[[#This Row],[Product_ID]],Product[],6,FALSE)</f>
        <v>299.11</v>
      </c>
      <c r="X538" s="43">
        <f>VLOOKUP(Combined[[#This Row],[Product_ID]],Product[],7,FALSE)</f>
        <v>118</v>
      </c>
      <c r="Y538" s="43" t="str">
        <f>_xlfn.XLOOKUP(Combined[[#This Row],[Store_ID]],Store[Store_ID],Store[Store_Name])</f>
        <v>Gray Ltd</v>
      </c>
      <c r="Z538" s="43" t="str">
        <f>_xlfn.XLOOKUP(Combined[[#This Row],[Store_ID]],Store[Store_ID],Store[Region])</f>
        <v>North</v>
      </c>
      <c r="AA538" s="43" t="str">
        <f>_xlfn.XLOOKUP(Combined[[#This Row],[Store_ID]],Store[Store_ID],Store[City])</f>
        <v>New Michaelchester</v>
      </c>
      <c r="AB538" s="43" t="str">
        <f>_xlfn.XLOOKUP(Combined[[#This Row],[Store_ID]],Store[Store_ID],Store[Store_Type])</f>
        <v>Outlet</v>
      </c>
      <c r="AC538" s="43">
        <f>Combined[[#This Row],[Quantity]]*Combined[[#This Row],[Unit_Price]]</f>
        <v>3358.6</v>
      </c>
      <c r="AD538" s="43">
        <f>Combined[[#This Row],[Gross_Sales]]*Combined[[#This Row],[Discount]]</f>
        <v>873.23599999999999</v>
      </c>
      <c r="AE538" s="43">
        <f>Combined[[#This Row],[Quantity]]*Combined[[#This Row],[cost]]</f>
        <v>1196.44</v>
      </c>
      <c r="AF538" s="43">
        <f>Combined[[#This Row],[Total_Amount]]-Combined[[#This Row],[Total_Cost]]</f>
        <v>1288.924</v>
      </c>
      <c r="AG538" s="43" t="str">
        <f>IF(Combined[[#This Row],[Age]]&lt;=25,"18-25",IF(Combined[[#This Row],[Age]]&lt;=35,"26-35",IF(Combined[[#This Row],[Age]]&lt;=45,"36-45",IF(Combined[[#This Row],[Age]]&lt;=55,"46-55","56-64"))))</f>
        <v>46-55</v>
      </c>
      <c r="AH538" s="43">
        <f>IF(Combined[[#This Row],[Total_Amount]]=0,0,Combined[[#This Row],[Profit]]/Combined[[#This Row],[Total_Amount]])</f>
        <v>0.51860572535853899</v>
      </c>
    </row>
    <row r="539" spans="1:34">
      <c r="A539" s="43" t="s">
        <v>2363</v>
      </c>
      <c r="B539" s="46">
        <v>45793</v>
      </c>
      <c r="C539" s="43">
        <f t="shared" si="8"/>
        <v>2025</v>
      </c>
      <c r="D539" s="43" t="str">
        <f>TEXT(Combined[[#This Row],[Order_Date]],"MMM")</f>
        <v>May</v>
      </c>
      <c r="E539" s="43" t="s">
        <v>815</v>
      </c>
      <c r="F539" s="43" t="s">
        <v>1692</v>
      </c>
      <c r="G539" s="43" t="s">
        <v>1761</v>
      </c>
      <c r="H539" s="43">
        <v>2</v>
      </c>
      <c r="I539" s="43">
        <v>245.52</v>
      </c>
      <c r="J539" s="45">
        <v>0.11</v>
      </c>
      <c r="K539" s="43" t="s">
        <v>1829</v>
      </c>
      <c r="L539" s="43">
        <v>437.0256</v>
      </c>
      <c r="M539" s="43" t="str">
        <f>VLOOKUP(Combined[[#This Row],[Customer_ID]],Customer[],2,FALSE)</f>
        <v>Damon Perez</v>
      </c>
      <c r="N539" s="43">
        <f>VLOOKUP(Combined[[#This Row],[Customer_ID]],Customer[],3,FALSE)</f>
        <v>21</v>
      </c>
      <c r="O539" s="43" t="str">
        <f>VLOOKUP(Combined[[#This Row],[Customer_ID]],Customer[],4,FALSE)</f>
        <v>Male</v>
      </c>
      <c r="P539" s="43" t="str">
        <f>VLOOKUP(Combined[[#This Row],[Customer_ID]],Customer[],5,FALSE)</f>
        <v>Jasonton</v>
      </c>
      <c r="Q539" s="43" t="str">
        <f>VLOOKUP(Combined[[#This Row],[Customer_ID]],Customer[],6,FALSE)</f>
        <v>Ohio</v>
      </c>
      <c r="R539" s="43" t="str">
        <f>VLOOKUP(Combined[[#This Row],[Customer_ID]],Customer[],8,FALSE)</f>
        <v>Gold</v>
      </c>
      <c r="S539" s="43" t="str">
        <f>VLOOKUP(Combined[[#This Row],[Product_ID]],Product[],2,FALSE)</f>
        <v>Professional Jump Rope</v>
      </c>
      <c r="T539" s="43" t="str">
        <f>VLOOKUP(Combined[[#This Row],[Product_ID]],Product[],3,FALSE)</f>
        <v>Sports</v>
      </c>
      <c r="U539" s="43" t="str">
        <f>VLOOKUP(Combined[[#This Row],[Product_ID]],Product[],4,FALSE)</f>
        <v>Fitness</v>
      </c>
      <c r="V539" s="43" t="str">
        <f>VLOOKUP(Combined[[#This Row],[Product_ID]],Product[],5,FALSE)</f>
        <v>Davis PLC</v>
      </c>
      <c r="W539" s="43">
        <f>VLOOKUP(Combined[[#This Row],[Product_ID]],Product[],6,FALSE)</f>
        <v>477.61</v>
      </c>
      <c r="X539" s="43">
        <f>VLOOKUP(Combined[[#This Row],[Product_ID]],Product[],7,FALSE)</f>
        <v>300</v>
      </c>
      <c r="Y539" s="43" t="str">
        <f>_xlfn.XLOOKUP(Combined[[#This Row],[Store_ID]],Store[Store_ID],Store[Store_Name])</f>
        <v>Black-Horn</v>
      </c>
      <c r="Z539" s="43" t="str">
        <f>_xlfn.XLOOKUP(Combined[[#This Row],[Store_ID]],Store[Store_ID],Store[Region])</f>
        <v>South</v>
      </c>
      <c r="AA539" s="43" t="str">
        <f>_xlfn.XLOOKUP(Combined[[#This Row],[Store_ID]],Store[Store_ID],Store[City])</f>
        <v>North Nancyview</v>
      </c>
      <c r="AB539" s="43" t="str">
        <f>_xlfn.XLOOKUP(Combined[[#This Row],[Store_ID]],Store[Store_ID],Store[Store_Type])</f>
        <v>Outlet</v>
      </c>
      <c r="AC539" s="43">
        <f>Combined[[#This Row],[Quantity]]*Combined[[#This Row],[Unit_Price]]</f>
        <v>491.04</v>
      </c>
      <c r="AD539" s="43">
        <f>Combined[[#This Row],[Gross_Sales]]*Combined[[#This Row],[Discount]]</f>
        <v>54.014400000000002</v>
      </c>
      <c r="AE539" s="43">
        <f>Combined[[#This Row],[Quantity]]*Combined[[#This Row],[cost]]</f>
        <v>955.22</v>
      </c>
      <c r="AF539" s="43">
        <f>Combined[[#This Row],[Total_Amount]]-Combined[[#This Row],[Total_Cost]]</f>
        <v>-518.19440000000009</v>
      </c>
      <c r="AG539" s="43" t="str">
        <f>IF(Combined[[#This Row],[Age]]&lt;=25,"18-25",IF(Combined[[#This Row],[Age]]&lt;=35,"26-35",IF(Combined[[#This Row],[Age]]&lt;=45,"36-45",IF(Combined[[#This Row],[Age]]&lt;=55,"46-55","56-64"))))</f>
        <v>18-25</v>
      </c>
      <c r="AH539" s="43">
        <f>IF(Combined[[#This Row],[Total_Amount]]=0,0,Combined[[#This Row],[Profit]]/Combined[[#This Row],[Total_Amount]])</f>
        <v>-1.1857300808007587</v>
      </c>
    </row>
    <row r="540" spans="1:34">
      <c r="A540" s="43" t="s">
        <v>2364</v>
      </c>
      <c r="B540" s="46">
        <v>45881</v>
      </c>
      <c r="C540" s="43">
        <f t="shared" si="8"/>
        <v>2025</v>
      </c>
      <c r="D540" s="43" t="str">
        <f>TEXT(Combined[[#This Row],[Order_Date]],"MMM")</f>
        <v>Aug</v>
      </c>
      <c r="E540" s="43" t="s">
        <v>1211</v>
      </c>
      <c r="F540" s="43" t="s">
        <v>1712</v>
      </c>
      <c r="G540" s="43" t="s">
        <v>1782</v>
      </c>
      <c r="H540" s="43">
        <v>3</v>
      </c>
      <c r="I540" s="43">
        <v>787.91</v>
      </c>
      <c r="J540" s="45">
        <v>0.06</v>
      </c>
      <c r="K540" s="43" t="s">
        <v>1826</v>
      </c>
      <c r="L540" s="43">
        <v>2221.9061999999999</v>
      </c>
      <c r="M540" s="43" t="str">
        <f>VLOOKUP(Combined[[#This Row],[Customer_ID]],Customer[],2,FALSE)</f>
        <v>Timothy Valenzuela</v>
      </c>
      <c r="N540" s="43">
        <f>VLOOKUP(Combined[[#This Row],[Customer_ID]],Customer[],3,FALSE)</f>
        <v>53</v>
      </c>
      <c r="O540" s="43" t="str">
        <f>VLOOKUP(Combined[[#This Row],[Customer_ID]],Customer[],4,FALSE)</f>
        <v>Male</v>
      </c>
      <c r="P540" s="43" t="str">
        <f>VLOOKUP(Combined[[#This Row],[Customer_ID]],Customer[],5,FALSE)</f>
        <v>Stevensshire</v>
      </c>
      <c r="Q540" s="43" t="str">
        <f>VLOOKUP(Combined[[#This Row],[Customer_ID]],Customer[],6,FALSE)</f>
        <v>Missouri</v>
      </c>
      <c r="R540" s="43" t="str">
        <f>VLOOKUP(Combined[[#This Row],[Customer_ID]],Customer[],8,FALSE)</f>
        <v>Platinum</v>
      </c>
      <c r="S540" s="43" t="str">
        <f>VLOOKUP(Combined[[#This Row],[Product_ID]],Product[],2,FALSE)</f>
        <v>Fitness Resistance Bands</v>
      </c>
      <c r="T540" s="43" t="str">
        <f>VLOOKUP(Combined[[#This Row],[Product_ID]],Product[],3,FALSE)</f>
        <v>Sports</v>
      </c>
      <c r="U540" s="43" t="str">
        <f>VLOOKUP(Combined[[#This Row],[Product_ID]],Product[],4,FALSE)</f>
        <v>Fitness</v>
      </c>
      <c r="V540" s="43" t="str">
        <f>VLOOKUP(Combined[[#This Row],[Product_ID]],Product[],5,FALSE)</f>
        <v>Reese-Watson</v>
      </c>
      <c r="W540" s="43">
        <f>VLOOKUP(Combined[[#This Row],[Product_ID]],Product[],6,FALSE)</f>
        <v>152.91999999999999</v>
      </c>
      <c r="X540" s="43">
        <f>VLOOKUP(Combined[[#This Row],[Product_ID]],Product[],7,FALSE)</f>
        <v>281</v>
      </c>
      <c r="Y540" s="43" t="str">
        <f>_xlfn.XLOOKUP(Combined[[#This Row],[Store_ID]],Store[Store_ID],Store[Store_Name])</f>
        <v>Bean, Jones and Park</v>
      </c>
      <c r="Z540" s="43" t="str">
        <f>_xlfn.XLOOKUP(Combined[[#This Row],[Store_ID]],Store[Store_ID],Store[Region])</f>
        <v>West</v>
      </c>
      <c r="AA540" s="43" t="str">
        <f>_xlfn.XLOOKUP(Combined[[#This Row],[Store_ID]],Store[Store_ID],Store[City])</f>
        <v>Thompsonborough</v>
      </c>
      <c r="AB540" s="43" t="str">
        <f>_xlfn.XLOOKUP(Combined[[#This Row],[Store_ID]],Store[Store_ID],Store[Store_Type])</f>
        <v>Online</v>
      </c>
      <c r="AC540" s="43">
        <f>Combined[[#This Row],[Quantity]]*Combined[[#This Row],[Unit_Price]]</f>
        <v>2363.73</v>
      </c>
      <c r="AD540" s="43">
        <f>Combined[[#This Row],[Gross_Sales]]*Combined[[#This Row],[Discount]]</f>
        <v>141.82380000000001</v>
      </c>
      <c r="AE540" s="43">
        <f>Combined[[#This Row],[Quantity]]*Combined[[#This Row],[cost]]</f>
        <v>458.76</v>
      </c>
      <c r="AF540" s="43">
        <f>Combined[[#This Row],[Total_Amount]]-Combined[[#This Row],[Total_Cost]]</f>
        <v>1763.1461999999999</v>
      </c>
      <c r="AG540" s="43" t="str">
        <f>IF(Combined[[#This Row],[Age]]&lt;=25,"18-25",IF(Combined[[#This Row],[Age]]&lt;=35,"26-35",IF(Combined[[#This Row],[Age]]&lt;=45,"36-45",IF(Combined[[#This Row],[Age]]&lt;=55,"46-55","56-64"))))</f>
        <v>46-55</v>
      </c>
      <c r="AH540" s="43">
        <f>IF(Combined[[#This Row],[Total_Amount]]=0,0,Combined[[#This Row],[Profit]]/Combined[[#This Row],[Total_Amount]])</f>
        <v>0.79352863770756843</v>
      </c>
    </row>
    <row r="541" spans="1:34">
      <c r="A541" s="43" t="s">
        <v>2365</v>
      </c>
      <c r="B541" s="46">
        <v>45890</v>
      </c>
      <c r="C541" s="43">
        <f t="shared" si="8"/>
        <v>2025</v>
      </c>
      <c r="D541" s="43" t="str">
        <f>TEXT(Combined[[#This Row],[Order_Date]],"MMM")</f>
        <v>Aug</v>
      </c>
      <c r="E541" s="43" t="s">
        <v>202</v>
      </c>
      <c r="F541" s="43" t="s">
        <v>1698</v>
      </c>
      <c r="G541" s="43" t="s">
        <v>1769</v>
      </c>
      <c r="H541" s="43">
        <v>2</v>
      </c>
      <c r="I541" s="43">
        <v>709.17</v>
      </c>
      <c r="J541" s="45">
        <v>0.22</v>
      </c>
      <c r="K541" s="43" t="s">
        <v>1824</v>
      </c>
      <c r="L541" s="43">
        <v>1106.3052</v>
      </c>
      <c r="M541" s="43" t="str">
        <f>VLOOKUP(Combined[[#This Row],[Customer_ID]],Customer[],2,FALSE)</f>
        <v>Sharon Brown</v>
      </c>
      <c r="N541" s="43">
        <f>VLOOKUP(Combined[[#This Row],[Customer_ID]],Customer[],3,FALSE)</f>
        <v>37</v>
      </c>
      <c r="O541" s="43" t="str">
        <f>VLOOKUP(Combined[[#This Row],[Customer_ID]],Customer[],4,FALSE)</f>
        <v>Female</v>
      </c>
      <c r="P541" s="43" t="str">
        <f>VLOOKUP(Combined[[#This Row],[Customer_ID]],Customer[],5,FALSE)</f>
        <v>East Andrea</v>
      </c>
      <c r="Q541" s="43" t="str">
        <f>VLOOKUP(Combined[[#This Row],[Customer_ID]],Customer[],6,FALSE)</f>
        <v>Michigan</v>
      </c>
      <c r="R541" s="43" t="str">
        <f>VLOOKUP(Combined[[#This Row],[Customer_ID]],Customer[],8,FALSE)</f>
        <v>Gold</v>
      </c>
      <c r="S541" s="43" t="str">
        <f>VLOOKUP(Combined[[#This Row],[Product_ID]],Product[],2,FALSE)</f>
        <v>Women's Ankle Boots</v>
      </c>
      <c r="T541" s="43" t="str">
        <f>VLOOKUP(Combined[[#This Row],[Product_ID]],Product[],3,FALSE)</f>
        <v>Clothing</v>
      </c>
      <c r="U541" s="43" t="str">
        <f>VLOOKUP(Combined[[#This Row],[Product_ID]],Product[],4,FALSE)</f>
        <v>Footwear</v>
      </c>
      <c r="V541" s="43" t="str">
        <f>VLOOKUP(Combined[[#This Row],[Product_ID]],Product[],5,FALSE)</f>
        <v>Poole PLC</v>
      </c>
      <c r="W541" s="43">
        <f>VLOOKUP(Combined[[#This Row],[Product_ID]],Product[],6,FALSE)</f>
        <v>158.13999999999999</v>
      </c>
      <c r="X541" s="43">
        <f>VLOOKUP(Combined[[#This Row],[Product_ID]],Product[],7,FALSE)</f>
        <v>82</v>
      </c>
      <c r="Y541" s="43" t="str">
        <f>_xlfn.XLOOKUP(Combined[[#This Row],[Store_ID]],Store[Store_ID],Store[Store_Name])</f>
        <v>Alexander Group</v>
      </c>
      <c r="Z541" s="43" t="str">
        <f>_xlfn.XLOOKUP(Combined[[#This Row],[Store_ID]],Store[Store_ID],Store[Region])</f>
        <v>South</v>
      </c>
      <c r="AA541" s="43" t="str">
        <f>_xlfn.XLOOKUP(Combined[[#This Row],[Store_ID]],Store[Store_ID],Store[City])</f>
        <v>Port Sharon</v>
      </c>
      <c r="AB541" s="43" t="str">
        <f>_xlfn.XLOOKUP(Combined[[#This Row],[Store_ID]],Store[Store_ID],Store[Store_Type])</f>
        <v>Online</v>
      </c>
      <c r="AC541" s="43">
        <f>Combined[[#This Row],[Quantity]]*Combined[[#This Row],[Unit_Price]]</f>
        <v>1418.34</v>
      </c>
      <c r="AD541" s="43">
        <f>Combined[[#This Row],[Gross_Sales]]*Combined[[#This Row],[Discount]]</f>
        <v>312.03479999999996</v>
      </c>
      <c r="AE541" s="43">
        <f>Combined[[#This Row],[Quantity]]*Combined[[#This Row],[cost]]</f>
        <v>316.27999999999997</v>
      </c>
      <c r="AF541" s="43">
        <f>Combined[[#This Row],[Total_Amount]]-Combined[[#This Row],[Total_Cost]]</f>
        <v>790.02520000000004</v>
      </c>
      <c r="AG541" s="43" t="str">
        <f>IF(Combined[[#This Row],[Age]]&lt;=25,"18-25",IF(Combined[[#This Row],[Age]]&lt;=35,"26-35",IF(Combined[[#This Row],[Age]]&lt;=45,"36-45",IF(Combined[[#This Row],[Age]]&lt;=55,"46-55","56-64"))))</f>
        <v>36-45</v>
      </c>
      <c r="AH541" s="43">
        <f>IF(Combined[[#This Row],[Total_Amount]]=0,0,Combined[[#This Row],[Profit]]/Combined[[#This Row],[Total_Amount]])</f>
        <v>0.71411144049580533</v>
      </c>
    </row>
    <row r="542" spans="1:34">
      <c r="A542" s="43" t="s">
        <v>2366</v>
      </c>
      <c r="B542" s="46">
        <v>45251</v>
      </c>
      <c r="C542" s="43">
        <f t="shared" si="8"/>
        <v>2023</v>
      </c>
      <c r="D542" s="43" t="str">
        <f>TEXT(Combined[[#This Row],[Order_Date]],"MMM")</f>
        <v>Nov</v>
      </c>
      <c r="E542" s="43" t="s">
        <v>755</v>
      </c>
      <c r="F542" s="43" t="s">
        <v>1730</v>
      </c>
      <c r="G542" s="43" t="s">
        <v>1779</v>
      </c>
      <c r="H542" s="43">
        <v>2</v>
      </c>
      <c r="I542" s="43">
        <v>533.91999999999996</v>
      </c>
      <c r="J542" s="45">
        <v>0.13</v>
      </c>
      <c r="K542" s="43" t="s">
        <v>1824</v>
      </c>
      <c r="L542" s="43">
        <v>929.02079999999989</v>
      </c>
      <c r="M542" s="43" t="str">
        <f>VLOOKUP(Combined[[#This Row],[Customer_ID]],Customer[],2,FALSE)</f>
        <v>Jon Ortiz</v>
      </c>
      <c r="N542" s="43">
        <f>VLOOKUP(Combined[[#This Row],[Customer_ID]],Customer[],3,FALSE)</f>
        <v>28</v>
      </c>
      <c r="O542" s="43" t="str">
        <f>VLOOKUP(Combined[[#This Row],[Customer_ID]],Customer[],4,FALSE)</f>
        <v>Female</v>
      </c>
      <c r="P542" s="43" t="str">
        <f>VLOOKUP(Combined[[#This Row],[Customer_ID]],Customer[],5,FALSE)</f>
        <v>South Angelaport</v>
      </c>
      <c r="Q542" s="43" t="str">
        <f>VLOOKUP(Combined[[#This Row],[Customer_ID]],Customer[],6,FALSE)</f>
        <v>Delaware</v>
      </c>
      <c r="R542" s="43" t="str">
        <f>VLOOKUP(Combined[[#This Row],[Customer_ID]],Customer[],8,FALSE)</f>
        <v>Bronze</v>
      </c>
      <c r="S542" s="43" t="str">
        <f>VLOOKUP(Combined[[#This Row],[Product_ID]],Product[],2,FALSE)</f>
        <v>Women's High Heels</v>
      </c>
      <c r="T542" s="43" t="str">
        <f>VLOOKUP(Combined[[#This Row],[Product_ID]],Product[],3,FALSE)</f>
        <v>Clothing</v>
      </c>
      <c r="U542" s="43" t="str">
        <f>VLOOKUP(Combined[[#This Row],[Product_ID]],Product[],4,FALSE)</f>
        <v>Footwear</v>
      </c>
      <c r="V542" s="43" t="str">
        <f>VLOOKUP(Combined[[#This Row],[Product_ID]],Product[],5,FALSE)</f>
        <v>Smith-Charles</v>
      </c>
      <c r="W542" s="43">
        <f>VLOOKUP(Combined[[#This Row],[Product_ID]],Product[],6,FALSE)</f>
        <v>438.25</v>
      </c>
      <c r="X542" s="43">
        <f>VLOOKUP(Combined[[#This Row],[Product_ID]],Product[],7,FALSE)</f>
        <v>496</v>
      </c>
      <c r="Y542" s="43" t="str">
        <f>_xlfn.XLOOKUP(Combined[[#This Row],[Store_ID]],Store[Store_ID],Store[Store_Name])</f>
        <v>Martinez-Mullins</v>
      </c>
      <c r="Z542" s="43" t="str">
        <f>_xlfn.XLOOKUP(Combined[[#This Row],[Store_ID]],Store[Store_ID],Store[Region])</f>
        <v>South</v>
      </c>
      <c r="AA542" s="43" t="str">
        <f>_xlfn.XLOOKUP(Combined[[#This Row],[Store_ID]],Store[Store_ID],Store[City])</f>
        <v>Williamsfurt</v>
      </c>
      <c r="AB542" s="43" t="str">
        <f>_xlfn.XLOOKUP(Combined[[#This Row],[Store_ID]],Store[Store_ID],Store[Store_Type])</f>
        <v>Online</v>
      </c>
      <c r="AC542" s="43">
        <f>Combined[[#This Row],[Quantity]]*Combined[[#This Row],[Unit_Price]]</f>
        <v>1067.8399999999999</v>
      </c>
      <c r="AD542" s="43">
        <f>Combined[[#This Row],[Gross_Sales]]*Combined[[#This Row],[Discount]]</f>
        <v>138.8192</v>
      </c>
      <c r="AE542" s="43">
        <f>Combined[[#This Row],[Quantity]]*Combined[[#This Row],[cost]]</f>
        <v>876.5</v>
      </c>
      <c r="AF542" s="43">
        <f>Combined[[#This Row],[Total_Amount]]-Combined[[#This Row],[Total_Cost]]</f>
        <v>52.520799999999895</v>
      </c>
      <c r="AG542" s="43" t="str">
        <f>IF(Combined[[#This Row],[Age]]&lt;=25,"18-25",IF(Combined[[#This Row],[Age]]&lt;=35,"26-35",IF(Combined[[#This Row],[Age]]&lt;=45,"36-45",IF(Combined[[#This Row],[Age]]&lt;=55,"46-55","56-64"))))</f>
        <v>26-35</v>
      </c>
      <c r="AH542" s="43">
        <f>IF(Combined[[#This Row],[Total_Amount]]=0,0,Combined[[#This Row],[Profit]]/Combined[[#This Row],[Total_Amount]])</f>
        <v>5.6533502802090005E-2</v>
      </c>
    </row>
    <row r="543" spans="1:34">
      <c r="A543" s="43" t="s">
        <v>2367</v>
      </c>
      <c r="B543" s="46">
        <v>45695</v>
      </c>
      <c r="C543" s="43">
        <f t="shared" si="8"/>
        <v>2025</v>
      </c>
      <c r="D543" s="43" t="str">
        <f>TEXT(Combined[[#This Row],[Order_Date]],"MMM")</f>
        <v>Feb</v>
      </c>
      <c r="E543" s="43" t="s">
        <v>1513</v>
      </c>
      <c r="F543" s="43" t="s">
        <v>1632</v>
      </c>
      <c r="G543" s="43" t="s">
        <v>1752</v>
      </c>
      <c r="H543" s="43">
        <v>1</v>
      </c>
      <c r="I543" s="43">
        <v>878.84</v>
      </c>
      <c r="J543" s="45">
        <v>0.28000000000000003</v>
      </c>
      <c r="K543" s="43" t="s">
        <v>1829</v>
      </c>
      <c r="L543" s="43">
        <v>632.76480000000004</v>
      </c>
      <c r="M543" s="43" t="str">
        <f>VLOOKUP(Combined[[#This Row],[Customer_ID]],Customer[],2,FALSE)</f>
        <v>Darrell Miller</v>
      </c>
      <c r="N543" s="43">
        <f>VLOOKUP(Combined[[#This Row],[Customer_ID]],Customer[],3,FALSE)</f>
        <v>59</v>
      </c>
      <c r="O543" s="43" t="str">
        <f>VLOOKUP(Combined[[#This Row],[Customer_ID]],Customer[],4,FALSE)</f>
        <v>Female</v>
      </c>
      <c r="P543" s="43" t="str">
        <f>VLOOKUP(Combined[[#This Row],[Customer_ID]],Customer[],5,FALSE)</f>
        <v>Port Carol</v>
      </c>
      <c r="Q543" s="43" t="str">
        <f>VLOOKUP(Combined[[#This Row],[Customer_ID]],Customer[],6,FALSE)</f>
        <v>Florida</v>
      </c>
      <c r="R543" s="43" t="str">
        <f>VLOOKUP(Combined[[#This Row],[Customer_ID]],Customer[],8,FALSE)</f>
        <v>Platinum</v>
      </c>
      <c r="S543" s="43" t="str">
        <f>VLOOKUP(Combined[[#This Row],[Product_ID]],Product[],2,FALSE)</f>
        <v>Smart Home WiFi Camera</v>
      </c>
      <c r="T543" s="43" t="str">
        <f>VLOOKUP(Combined[[#This Row],[Product_ID]],Product[],3,FALSE)</f>
        <v>Electronics</v>
      </c>
      <c r="U543" s="43" t="str">
        <f>VLOOKUP(Combined[[#This Row],[Product_ID]],Product[],4,FALSE)</f>
        <v>Accessories</v>
      </c>
      <c r="V543" s="43" t="str">
        <f>VLOOKUP(Combined[[#This Row],[Product_ID]],Product[],5,FALSE)</f>
        <v>Holmes LLC</v>
      </c>
      <c r="W543" s="43">
        <f>VLOOKUP(Combined[[#This Row],[Product_ID]],Product[],6,FALSE)</f>
        <v>450.71</v>
      </c>
      <c r="X543" s="43">
        <f>VLOOKUP(Combined[[#This Row],[Product_ID]],Product[],7,FALSE)</f>
        <v>389</v>
      </c>
      <c r="Y543" s="43" t="str">
        <f>_xlfn.XLOOKUP(Combined[[#This Row],[Store_ID]],Store[Store_ID],Store[Store_Name])</f>
        <v>Rivera-Warner</v>
      </c>
      <c r="Z543" s="43" t="str">
        <f>_xlfn.XLOOKUP(Combined[[#This Row],[Store_ID]],Store[Store_ID],Store[Region])</f>
        <v>East</v>
      </c>
      <c r="AA543" s="43" t="str">
        <f>_xlfn.XLOOKUP(Combined[[#This Row],[Store_ID]],Store[Store_ID],Store[City])</f>
        <v>Washingtonfurt</v>
      </c>
      <c r="AB543" s="43" t="str">
        <f>_xlfn.XLOOKUP(Combined[[#This Row],[Store_ID]],Store[Store_ID],Store[Store_Type])</f>
        <v>Flagship</v>
      </c>
      <c r="AC543" s="43">
        <f>Combined[[#This Row],[Quantity]]*Combined[[#This Row],[Unit_Price]]</f>
        <v>878.84</v>
      </c>
      <c r="AD543" s="43">
        <f>Combined[[#This Row],[Gross_Sales]]*Combined[[#This Row],[Discount]]</f>
        <v>246.07520000000002</v>
      </c>
      <c r="AE543" s="43">
        <f>Combined[[#This Row],[Quantity]]*Combined[[#This Row],[cost]]</f>
        <v>450.71</v>
      </c>
      <c r="AF543" s="43">
        <f>Combined[[#This Row],[Total_Amount]]-Combined[[#This Row],[Total_Cost]]</f>
        <v>182.05480000000006</v>
      </c>
      <c r="AG543" s="43" t="str">
        <f>IF(Combined[[#This Row],[Age]]&lt;=25,"18-25",IF(Combined[[#This Row],[Age]]&lt;=35,"26-35",IF(Combined[[#This Row],[Age]]&lt;=45,"36-45",IF(Combined[[#This Row],[Age]]&lt;=55,"46-55","56-64"))))</f>
        <v>56-64</v>
      </c>
      <c r="AH543" s="43">
        <f>IF(Combined[[#This Row],[Total_Amount]]=0,0,Combined[[#This Row],[Profit]]/Combined[[#This Row],[Total_Amount]])</f>
        <v>0.28771322298585517</v>
      </c>
    </row>
    <row r="544" spans="1:34">
      <c r="A544" s="43" t="s">
        <v>2368</v>
      </c>
      <c r="B544" s="46">
        <v>45287</v>
      </c>
      <c r="C544" s="43">
        <f t="shared" si="8"/>
        <v>2023</v>
      </c>
      <c r="D544" s="43" t="str">
        <f>TEXT(Combined[[#This Row],[Order_Date]],"MMM")</f>
        <v>Dec</v>
      </c>
      <c r="E544" s="43" t="s">
        <v>666</v>
      </c>
      <c r="F544" s="43" t="s">
        <v>1636</v>
      </c>
      <c r="G544" s="43" t="s">
        <v>1804</v>
      </c>
      <c r="H544" s="43">
        <v>1</v>
      </c>
      <c r="I544" s="43">
        <v>442.36</v>
      </c>
      <c r="J544" s="45">
        <v>0.14000000000000001</v>
      </c>
      <c r="K544" s="43" t="s">
        <v>1824</v>
      </c>
      <c r="L544" s="43">
        <v>380.42959999999999</v>
      </c>
      <c r="M544" s="43" t="str">
        <f>VLOOKUP(Combined[[#This Row],[Customer_ID]],Customer[],2,FALSE)</f>
        <v>Tiffany Herrera</v>
      </c>
      <c r="N544" s="43">
        <f>VLOOKUP(Combined[[#This Row],[Customer_ID]],Customer[],3,FALSE)</f>
        <v>52</v>
      </c>
      <c r="O544" s="43" t="str">
        <f>VLOOKUP(Combined[[#This Row],[Customer_ID]],Customer[],4,FALSE)</f>
        <v>Male</v>
      </c>
      <c r="P544" s="43" t="str">
        <f>VLOOKUP(Combined[[#This Row],[Customer_ID]],Customer[],5,FALSE)</f>
        <v>New Dianebury</v>
      </c>
      <c r="Q544" s="43" t="str">
        <f>VLOOKUP(Combined[[#This Row],[Customer_ID]],Customer[],6,FALSE)</f>
        <v>Virginia</v>
      </c>
      <c r="R544" s="43" t="str">
        <f>VLOOKUP(Combined[[#This Row],[Customer_ID]],Customer[],8,FALSE)</f>
        <v>Platinum</v>
      </c>
      <c r="S544" s="43" t="str">
        <f>VLOOKUP(Combined[[#This Row],[Product_ID]],Product[],2,FALSE)</f>
        <v>Adjustable Jump Rope</v>
      </c>
      <c r="T544" s="43" t="str">
        <f>VLOOKUP(Combined[[#This Row],[Product_ID]],Product[],3,FALSE)</f>
        <v>Sports</v>
      </c>
      <c r="U544" s="43" t="str">
        <f>VLOOKUP(Combined[[#This Row],[Product_ID]],Product[],4,FALSE)</f>
        <v>Fitness</v>
      </c>
      <c r="V544" s="43" t="str">
        <f>VLOOKUP(Combined[[#This Row],[Product_ID]],Product[],5,FALSE)</f>
        <v>Cox Inc</v>
      </c>
      <c r="W544" s="43">
        <f>VLOOKUP(Combined[[#This Row],[Product_ID]],Product[],6,FALSE)</f>
        <v>167.12</v>
      </c>
      <c r="X544" s="43">
        <f>VLOOKUP(Combined[[#This Row],[Product_ID]],Product[],7,FALSE)</f>
        <v>316</v>
      </c>
      <c r="Y544" s="43" t="str">
        <f>_xlfn.XLOOKUP(Combined[[#This Row],[Store_ID]],Store[Store_ID],Store[Store_Name])</f>
        <v>Frederick-Wright</v>
      </c>
      <c r="Z544" s="43" t="str">
        <f>_xlfn.XLOOKUP(Combined[[#This Row],[Store_ID]],Store[Store_ID],Store[Region])</f>
        <v>West</v>
      </c>
      <c r="AA544" s="43" t="str">
        <f>_xlfn.XLOOKUP(Combined[[#This Row],[Store_ID]],Store[Store_ID],Store[City])</f>
        <v>New Jimmymouth</v>
      </c>
      <c r="AB544" s="43" t="str">
        <f>_xlfn.XLOOKUP(Combined[[#This Row],[Store_ID]],Store[Store_ID],Store[Store_Type])</f>
        <v>Flagship</v>
      </c>
      <c r="AC544" s="43">
        <f>Combined[[#This Row],[Quantity]]*Combined[[#This Row],[Unit_Price]]</f>
        <v>442.36</v>
      </c>
      <c r="AD544" s="43">
        <f>Combined[[#This Row],[Gross_Sales]]*Combined[[#This Row],[Discount]]</f>
        <v>61.930400000000006</v>
      </c>
      <c r="AE544" s="43">
        <f>Combined[[#This Row],[Quantity]]*Combined[[#This Row],[cost]]</f>
        <v>167.12</v>
      </c>
      <c r="AF544" s="43">
        <f>Combined[[#This Row],[Total_Amount]]-Combined[[#This Row],[Total_Cost]]</f>
        <v>213.30959999999999</v>
      </c>
      <c r="AG544" s="43" t="str">
        <f>IF(Combined[[#This Row],[Age]]&lt;=25,"18-25",IF(Combined[[#This Row],[Age]]&lt;=35,"26-35",IF(Combined[[#This Row],[Age]]&lt;=45,"36-45",IF(Combined[[#This Row],[Age]]&lt;=55,"46-55","56-64"))))</f>
        <v>46-55</v>
      </c>
      <c r="AH544" s="43">
        <f>IF(Combined[[#This Row],[Total_Amount]]=0,0,Combined[[#This Row],[Profit]]/Combined[[#This Row],[Total_Amount]])</f>
        <v>0.56070715843351826</v>
      </c>
    </row>
    <row r="545" spans="1:34">
      <c r="A545" s="43" t="s">
        <v>2369</v>
      </c>
      <c r="B545" s="46">
        <v>45711</v>
      </c>
      <c r="C545" s="43">
        <f t="shared" si="8"/>
        <v>2025</v>
      </c>
      <c r="D545" s="43" t="str">
        <f>TEXT(Combined[[#This Row],[Order_Date]],"MMM")</f>
        <v>Feb</v>
      </c>
      <c r="E545" s="43" t="s">
        <v>1047</v>
      </c>
      <c r="F545" s="43" t="s">
        <v>1618</v>
      </c>
      <c r="G545" s="43" t="s">
        <v>1776</v>
      </c>
      <c r="H545" s="43">
        <v>1</v>
      </c>
      <c r="I545" s="43">
        <v>763.34</v>
      </c>
      <c r="J545" s="45">
        <v>0.11</v>
      </c>
      <c r="K545" s="43" t="s">
        <v>1829</v>
      </c>
      <c r="L545" s="43">
        <v>679.37260000000003</v>
      </c>
      <c r="M545" s="43" t="str">
        <f>VLOOKUP(Combined[[#This Row],[Customer_ID]],Customer[],2,FALSE)</f>
        <v>Teresa Johnson</v>
      </c>
      <c r="N545" s="43">
        <f>VLOOKUP(Combined[[#This Row],[Customer_ID]],Customer[],3,FALSE)</f>
        <v>64</v>
      </c>
      <c r="O545" s="43" t="str">
        <f>VLOOKUP(Combined[[#This Row],[Customer_ID]],Customer[],4,FALSE)</f>
        <v>Female</v>
      </c>
      <c r="P545" s="43" t="str">
        <f>VLOOKUP(Combined[[#This Row],[Customer_ID]],Customer[],5,FALSE)</f>
        <v>Johnsonbury</v>
      </c>
      <c r="Q545" s="43" t="str">
        <f>VLOOKUP(Combined[[#This Row],[Customer_ID]],Customer[],6,FALSE)</f>
        <v>Georgia</v>
      </c>
      <c r="R545" s="43" t="str">
        <f>VLOOKUP(Combined[[#This Row],[Customer_ID]],Customer[],8,FALSE)</f>
        <v>Gold</v>
      </c>
      <c r="S545" s="43" t="str">
        <f>VLOOKUP(Combined[[#This Row],[Product_ID]],Product[],2,FALSE)</f>
        <v>Bedroom Table Lamp</v>
      </c>
      <c r="T545" s="43" t="str">
        <f>VLOOKUP(Combined[[#This Row],[Product_ID]],Product[],3,FALSE)</f>
        <v>Home</v>
      </c>
      <c r="U545" s="43" t="str">
        <f>VLOOKUP(Combined[[#This Row],[Product_ID]],Product[],4,FALSE)</f>
        <v>Lighting</v>
      </c>
      <c r="V545" s="43" t="str">
        <f>VLOOKUP(Combined[[#This Row],[Product_ID]],Product[],5,FALSE)</f>
        <v>Jones LLC</v>
      </c>
      <c r="W545" s="43">
        <f>VLOOKUP(Combined[[#This Row],[Product_ID]],Product[],6,FALSE)</f>
        <v>382.22</v>
      </c>
      <c r="X545" s="43">
        <f>VLOOKUP(Combined[[#This Row],[Product_ID]],Product[],7,FALSE)</f>
        <v>329</v>
      </c>
      <c r="Y545" s="43" t="str">
        <f>_xlfn.XLOOKUP(Combined[[#This Row],[Store_ID]],Store[Store_ID],Store[Store_Name])</f>
        <v>Benson-Elliott</v>
      </c>
      <c r="Z545" s="43" t="str">
        <f>_xlfn.XLOOKUP(Combined[[#This Row],[Store_ID]],Store[Store_ID],Store[Region])</f>
        <v>East</v>
      </c>
      <c r="AA545" s="43" t="str">
        <f>_xlfn.XLOOKUP(Combined[[#This Row],[Store_ID]],Store[Store_ID],Store[City])</f>
        <v>Port Josephberg</v>
      </c>
      <c r="AB545" s="43" t="str">
        <f>_xlfn.XLOOKUP(Combined[[#This Row],[Store_ID]],Store[Store_ID],Store[Store_Type])</f>
        <v>Online</v>
      </c>
      <c r="AC545" s="43">
        <f>Combined[[#This Row],[Quantity]]*Combined[[#This Row],[Unit_Price]]</f>
        <v>763.34</v>
      </c>
      <c r="AD545" s="43">
        <f>Combined[[#This Row],[Gross_Sales]]*Combined[[#This Row],[Discount]]</f>
        <v>83.967399999999998</v>
      </c>
      <c r="AE545" s="43">
        <f>Combined[[#This Row],[Quantity]]*Combined[[#This Row],[cost]]</f>
        <v>382.22</v>
      </c>
      <c r="AF545" s="43">
        <f>Combined[[#This Row],[Total_Amount]]-Combined[[#This Row],[Total_Cost]]</f>
        <v>297.15260000000001</v>
      </c>
      <c r="AG545" s="43" t="str">
        <f>IF(Combined[[#This Row],[Age]]&lt;=25,"18-25",IF(Combined[[#This Row],[Age]]&lt;=35,"26-35",IF(Combined[[#This Row],[Age]]&lt;=45,"36-45",IF(Combined[[#This Row],[Age]]&lt;=55,"46-55","56-64"))))</f>
        <v>56-64</v>
      </c>
      <c r="AH545" s="43">
        <f>IF(Combined[[#This Row],[Total_Amount]]=0,0,Combined[[#This Row],[Profit]]/Combined[[#This Row],[Total_Amount]])</f>
        <v>0.43739267671377974</v>
      </c>
    </row>
    <row r="546" spans="1:34">
      <c r="A546" s="43" t="s">
        <v>2370</v>
      </c>
      <c r="B546" s="46">
        <v>45842</v>
      </c>
      <c r="C546" s="43">
        <f t="shared" si="8"/>
        <v>2025</v>
      </c>
      <c r="D546" s="43" t="str">
        <f>TEXT(Combined[[#This Row],[Order_Date]],"MMM")</f>
        <v>Jul</v>
      </c>
      <c r="E546" s="43" t="s">
        <v>553</v>
      </c>
      <c r="F546" s="43" t="s">
        <v>1666</v>
      </c>
      <c r="G546" s="43" t="s">
        <v>1810</v>
      </c>
      <c r="H546" s="43">
        <v>3</v>
      </c>
      <c r="I546" s="43">
        <v>178.22</v>
      </c>
      <c r="J546" s="45">
        <v>0.15</v>
      </c>
      <c r="K546" s="43" t="s">
        <v>1829</v>
      </c>
      <c r="L546" s="43">
        <v>454.46100000000001</v>
      </c>
      <c r="M546" s="43" t="str">
        <f>VLOOKUP(Combined[[#This Row],[Customer_ID]],Customer[],2,FALSE)</f>
        <v>Patricia Gardner</v>
      </c>
      <c r="N546" s="43">
        <f>VLOOKUP(Combined[[#This Row],[Customer_ID]],Customer[],3,FALSE)</f>
        <v>25</v>
      </c>
      <c r="O546" s="43" t="str">
        <f>VLOOKUP(Combined[[#This Row],[Customer_ID]],Customer[],4,FALSE)</f>
        <v>Female</v>
      </c>
      <c r="P546" s="43" t="str">
        <f>VLOOKUP(Combined[[#This Row],[Customer_ID]],Customer[],5,FALSE)</f>
        <v>South Ashleyton</v>
      </c>
      <c r="Q546" s="43" t="str">
        <f>VLOOKUP(Combined[[#This Row],[Customer_ID]],Customer[],6,FALSE)</f>
        <v>Michigan</v>
      </c>
      <c r="R546" s="43" t="str">
        <f>VLOOKUP(Combined[[#This Row],[Customer_ID]],Customer[],8,FALSE)</f>
        <v>Silver</v>
      </c>
      <c r="S546" s="43" t="str">
        <f>VLOOKUP(Combined[[#This Row],[Product_ID]],Product[],2,FALSE)</f>
        <v>Men's Hair Styling Gel</v>
      </c>
      <c r="T546" s="43" t="str">
        <f>VLOOKUP(Combined[[#This Row],[Product_ID]],Product[],3,FALSE)</f>
        <v>Beauty</v>
      </c>
      <c r="U546" s="43" t="str">
        <f>VLOOKUP(Combined[[#This Row],[Product_ID]],Product[],4,FALSE)</f>
        <v>Haircare</v>
      </c>
      <c r="V546" s="43" t="str">
        <f>VLOOKUP(Combined[[#This Row],[Product_ID]],Product[],5,FALSE)</f>
        <v>Cline-Mccarthy</v>
      </c>
      <c r="W546" s="43">
        <f>VLOOKUP(Combined[[#This Row],[Product_ID]],Product[],6,FALSE)</f>
        <v>17.309999999999999</v>
      </c>
      <c r="X546" s="43">
        <f>VLOOKUP(Combined[[#This Row],[Product_ID]],Product[],7,FALSE)</f>
        <v>399</v>
      </c>
      <c r="Y546" s="43" t="str">
        <f>_xlfn.XLOOKUP(Combined[[#This Row],[Store_ID]],Store[Store_ID],Store[Store_Name])</f>
        <v>Guerrero-Schmitt</v>
      </c>
      <c r="Z546" s="43" t="str">
        <f>_xlfn.XLOOKUP(Combined[[#This Row],[Store_ID]],Store[Store_ID],Store[Region])</f>
        <v>East</v>
      </c>
      <c r="AA546" s="43" t="str">
        <f>_xlfn.XLOOKUP(Combined[[#This Row],[Store_ID]],Store[Store_ID],Store[City])</f>
        <v>East Stevechester</v>
      </c>
      <c r="AB546" s="43" t="str">
        <f>_xlfn.XLOOKUP(Combined[[#This Row],[Store_ID]],Store[Store_ID],Store[Store_Type])</f>
        <v>Flagship</v>
      </c>
      <c r="AC546" s="43">
        <f>Combined[[#This Row],[Quantity]]*Combined[[#This Row],[Unit_Price]]</f>
        <v>534.66</v>
      </c>
      <c r="AD546" s="43">
        <f>Combined[[#This Row],[Gross_Sales]]*Combined[[#This Row],[Discount]]</f>
        <v>80.198999999999998</v>
      </c>
      <c r="AE546" s="43">
        <f>Combined[[#This Row],[Quantity]]*Combined[[#This Row],[cost]]</f>
        <v>51.929999999999993</v>
      </c>
      <c r="AF546" s="43">
        <f>Combined[[#This Row],[Total_Amount]]-Combined[[#This Row],[Total_Cost]]</f>
        <v>402.53100000000001</v>
      </c>
      <c r="AG546" s="43" t="str">
        <f>IF(Combined[[#This Row],[Age]]&lt;=25,"18-25",IF(Combined[[#This Row],[Age]]&lt;=35,"26-35",IF(Combined[[#This Row],[Age]]&lt;=45,"36-45",IF(Combined[[#This Row],[Age]]&lt;=55,"46-55","56-64"))))</f>
        <v>18-25</v>
      </c>
      <c r="AH546" s="43">
        <f>IF(Combined[[#This Row],[Total_Amount]]=0,0,Combined[[#This Row],[Profit]]/Combined[[#This Row],[Total_Amount]])</f>
        <v>0.88573276914850774</v>
      </c>
    </row>
    <row r="547" spans="1:34">
      <c r="A547" s="43" t="s">
        <v>2371</v>
      </c>
      <c r="B547" s="46">
        <v>45255</v>
      </c>
      <c r="C547" s="43">
        <f t="shared" si="8"/>
        <v>2023</v>
      </c>
      <c r="D547" s="43" t="str">
        <f>TEXT(Combined[[#This Row],[Order_Date]],"MMM")</f>
        <v>Nov</v>
      </c>
      <c r="E547" s="43" t="s">
        <v>366</v>
      </c>
      <c r="F547" s="43" t="s">
        <v>1600</v>
      </c>
      <c r="G547" s="43" t="s">
        <v>1757</v>
      </c>
      <c r="H547" s="43">
        <v>4</v>
      </c>
      <c r="I547" s="43">
        <v>90.32</v>
      </c>
      <c r="J547" s="45">
        <v>0.08</v>
      </c>
      <c r="K547" s="43" t="s">
        <v>1826</v>
      </c>
      <c r="L547" s="43">
        <v>332.37759999999997</v>
      </c>
      <c r="M547" s="43" t="str">
        <f>VLOOKUP(Combined[[#This Row],[Customer_ID]],Customer[],2,FALSE)</f>
        <v>Steven Stein</v>
      </c>
      <c r="N547" s="43">
        <f>VLOOKUP(Combined[[#This Row],[Customer_ID]],Customer[],3,FALSE)</f>
        <v>21</v>
      </c>
      <c r="O547" s="43" t="str">
        <f>VLOOKUP(Combined[[#This Row],[Customer_ID]],Customer[],4,FALSE)</f>
        <v>Male</v>
      </c>
      <c r="P547" s="43" t="str">
        <f>VLOOKUP(Combined[[#This Row],[Customer_ID]],Customer[],5,FALSE)</f>
        <v>West Lauren</v>
      </c>
      <c r="Q547" s="43" t="str">
        <f>VLOOKUP(Combined[[#This Row],[Customer_ID]],Customer[],6,FALSE)</f>
        <v>Connecticut</v>
      </c>
      <c r="R547" s="43" t="str">
        <f>VLOOKUP(Combined[[#This Row],[Customer_ID]],Customer[],8,FALSE)</f>
        <v>Bronze</v>
      </c>
      <c r="S547" s="43" t="str">
        <f>VLOOKUP(Combined[[#This Row],[Product_ID]],Product[],2,FALSE)</f>
        <v>Wireless Bluetooth Speaker</v>
      </c>
      <c r="T547" s="43" t="str">
        <f>VLOOKUP(Combined[[#This Row],[Product_ID]],Product[],3,FALSE)</f>
        <v>Electronics</v>
      </c>
      <c r="U547" s="43" t="str">
        <f>VLOOKUP(Combined[[#This Row],[Product_ID]],Product[],4,FALSE)</f>
        <v>Audio</v>
      </c>
      <c r="V547" s="43" t="str">
        <f>VLOOKUP(Combined[[#This Row],[Product_ID]],Product[],5,FALSE)</f>
        <v>Reed-Schmidt</v>
      </c>
      <c r="W547" s="43">
        <f>VLOOKUP(Combined[[#This Row],[Product_ID]],Product[],6,FALSE)</f>
        <v>322.41000000000003</v>
      </c>
      <c r="X547" s="43">
        <f>VLOOKUP(Combined[[#This Row],[Product_ID]],Product[],7,FALSE)</f>
        <v>213</v>
      </c>
      <c r="Y547" s="43" t="str">
        <f>_xlfn.XLOOKUP(Combined[[#This Row],[Store_ID]],Store[Store_ID],Store[Store_Name])</f>
        <v>Martinez, Adkins and Johnson</v>
      </c>
      <c r="Z547" s="43" t="str">
        <f>_xlfn.XLOOKUP(Combined[[#This Row],[Store_ID]],Store[Store_ID],Store[Region])</f>
        <v>North</v>
      </c>
      <c r="AA547" s="43" t="str">
        <f>_xlfn.XLOOKUP(Combined[[#This Row],[Store_ID]],Store[Store_ID],Store[City])</f>
        <v>Danielmouth</v>
      </c>
      <c r="AB547" s="43" t="str">
        <f>_xlfn.XLOOKUP(Combined[[#This Row],[Store_ID]],Store[Store_ID],Store[Store_Type])</f>
        <v>Flagship</v>
      </c>
      <c r="AC547" s="43">
        <f>Combined[[#This Row],[Quantity]]*Combined[[#This Row],[Unit_Price]]</f>
        <v>361.28</v>
      </c>
      <c r="AD547" s="43">
        <f>Combined[[#This Row],[Gross_Sales]]*Combined[[#This Row],[Discount]]</f>
        <v>28.9024</v>
      </c>
      <c r="AE547" s="43">
        <f>Combined[[#This Row],[Quantity]]*Combined[[#This Row],[cost]]</f>
        <v>1289.6400000000001</v>
      </c>
      <c r="AF547" s="43">
        <f>Combined[[#This Row],[Total_Amount]]-Combined[[#This Row],[Total_Cost]]</f>
        <v>-957.26240000000007</v>
      </c>
      <c r="AG547" s="43" t="str">
        <f>IF(Combined[[#This Row],[Age]]&lt;=25,"18-25",IF(Combined[[#This Row],[Age]]&lt;=35,"26-35",IF(Combined[[#This Row],[Age]]&lt;=45,"36-45",IF(Combined[[#This Row],[Age]]&lt;=55,"46-55","56-64"))))</f>
        <v>18-25</v>
      </c>
      <c r="AH547" s="43">
        <f>IF(Combined[[#This Row],[Total_Amount]]=0,0,Combined[[#This Row],[Profit]]/Combined[[#This Row],[Total_Amount]])</f>
        <v>-2.8800448646358845</v>
      </c>
    </row>
    <row r="548" spans="1:34">
      <c r="A548" s="43" t="s">
        <v>2372</v>
      </c>
      <c r="B548" s="46">
        <v>45695</v>
      </c>
      <c r="C548" s="43">
        <f t="shared" si="8"/>
        <v>2025</v>
      </c>
      <c r="D548" s="43" t="str">
        <f>TEXT(Combined[[#This Row],[Order_Date]],"MMM")</f>
        <v>Feb</v>
      </c>
      <c r="E548" s="43" t="s">
        <v>1181</v>
      </c>
      <c r="F548" s="43" t="s">
        <v>1568</v>
      </c>
      <c r="G548" s="43" t="s">
        <v>1776</v>
      </c>
      <c r="H548" s="43">
        <v>3</v>
      </c>
      <c r="I548" s="43">
        <v>370.93</v>
      </c>
      <c r="J548" s="45">
        <v>0</v>
      </c>
      <c r="K548" s="43" t="s">
        <v>1824</v>
      </c>
      <c r="L548" s="43">
        <v>1112.79</v>
      </c>
      <c r="M548" s="43" t="str">
        <f>VLOOKUP(Combined[[#This Row],[Customer_ID]],Customer[],2,FALSE)</f>
        <v>Frank Stewart</v>
      </c>
      <c r="N548" s="43">
        <f>VLOOKUP(Combined[[#This Row],[Customer_ID]],Customer[],3,FALSE)</f>
        <v>44</v>
      </c>
      <c r="O548" s="43" t="str">
        <f>VLOOKUP(Combined[[#This Row],[Customer_ID]],Customer[],4,FALSE)</f>
        <v>Female</v>
      </c>
      <c r="P548" s="43" t="str">
        <f>VLOOKUP(Combined[[#This Row],[Customer_ID]],Customer[],5,FALSE)</f>
        <v>Fischerborough</v>
      </c>
      <c r="Q548" s="43" t="str">
        <f>VLOOKUP(Combined[[#This Row],[Customer_ID]],Customer[],6,FALSE)</f>
        <v>Delaware</v>
      </c>
      <c r="R548" s="43" t="str">
        <f>VLOOKUP(Combined[[#This Row],[Customer_ID]],Customer[],8,FALSE)</f>
        <v>Bronze</v>
      </c>
      <c r="S548" s="43" t="str">
        <f>VLOOKUP(Combined[[#This Row],[Product_ID]],Product[],2,FALSE)</f>
        <v>Ceramic Kitchen Bowl Set</v>
      </c>
      <c r="T548" s="43" t="str">
        <f>VLOOKUP(Combined[[#This Row],[Product_ID]],Product[],3,FALSE)</f>
        <v>Home</v>
      </c>
      <c r="U548" s="43" t="str">
        <f>VLOOKUP(Combined[[#This Row],[Product_ID]],Product[],4,FALSE)</f>
        <v>Kitchen</v>
      </c>
      <c r="V548" s="43" t="str">
        <f>VLOOKUP(Combined[[#This Row],[Product_ID]],Product[],5,FALSE)</f>
        <v>Hamilton Group</v>
      </c>
      <c r="W548" s="43">
        <f>VLOOKUP(Combined[[#This Row],[Product_ID]],Product[],6,FALSE)</f>
        <v>298.86</v>
      </c>
      <c r="X548" s="43">
        <f>VLOOKUP(Combined[[#This Row],[Product_ID]],Product[],7,FALSE)</f>
        <v>308</v>
      </c>
      <c r="Y548" s="43" t="str">
        <f>_xlfn.XLOOKUP(Combined[[#This Row],[Store_ID]],Store[Store_ID],Store[Store_Name])</f>
        <v>Benson-Elliott</v>
      </c>
      <c r="Z548" s="43" t="str">
        <f>_xlfn.XLOOKUP(Combined[[#This Row],[Store_ID]],Store[Store_ID],Store[Region])</f>
        <v>East</v>
      </c>
      <c r="AA548" s="43" t="str">
        <f>_xlfn.XLOOKUP(Combined[[#This Row],[Store_ID]],Store[Store_ID],Store[City])</f>
        <v>Port Josephberg</v>
      </c>
      <c r="AB548" s="43" t="str">
        <f>_xlfn.XLOOKUP(Combined[[#This Row],[Store_ID]],Store[Store_ID],Store[Store_Type])</f>
        <v>Online</v>
      </c>
      <c r="AC548" s="43">
        <f>Combined[[#This Row],[Quantity]]*Combined[[#This Row],[Unit_Price]]</f>
        <v>1112.79</v>
      </c>
      <c r="AD548" s="43">
        <f>Combined[[#This Row],[Gross_Sales]]*Combined[[#This Row],[Discount]]</f>
        <v>0</v>
      </c>
      <c r="AE548" s="43">
        <f>Combined[[#This Row],[Quantity]]*Combined[[#This Row],[cost]]</f>
        <v>896.58</v>
      </c>
      <c r="AF548" s="43">
        <f>Combined[[#This Row],[Total_Amount]]-Combined[[#This Row],[Total_Cost]]</f>
        <v>216.20999999999992</v>
      </c>
      <c r="AG548" s="43" t="str">
        <f>IF(Combined[[#This Row],[Age]]&lt;=25,"18-25",IF(Combined[[#This Row],[Age]]&lt;=35,"26-35",IF(Combined[[#This Row],[Age]]&lt;=45,"36-45",IF(Combined[[#This Row],[Age]]&lt;=55,"46-55","56-64"))))</f>
        <v>36-45</v>
      </c>
      <c r="AH548" s="43">
        <f>IF(Combined[[#This Row],[Total_Amount]]=0,0,Combined[[#This Row],[Profit]]/Combined[[#This Row],[Total_Amount]])</f>
        <v>0.19429541962095268</v>
      </c>
    </row>
    <row r="549" spans="1:34">
      <c r="A549" s="43" t="s">
        <v>2373</v>
      </c>
      <c r="B549" s="46">
        <v>45281</v>
      </c>
      <c r="C549" s="43">
        <f t="shared" si="8"/>
        <v>2023</v>
      </c>
      <c r="D549" s="43" t="str">
        <f>TEXT(Combined[[#This Row],[Order_Date]],"MMM")</f>
        <v>Dec</v>
      </c>
      <c r="E549" s="43" t="s">
        <v>178</v>
      </c>
      <c r="F549" s="43" t="s">
        <v>1594</v>
      </c>
      <c r="G549" s="43" t="s">
        <v>1801</v>
      </c>
      <c r="H549" s="43">
        <v>1</v>
      </c>
      <c r="I549" s="43">
        <v>352.43</v>
      </c>
      <c r="J549" s="45">
        <v>0.14000000000000001</v>
      </c>
      <c r="K549" s="43" t="s">
        <v>1826</v>
      </c>
      <c r="L549" s="43">
        <v>303.08980000000003</v>
      </c>
      <c r="M549" s="43" t="str">
        <f>VLOOKUP(Combined[[#This Row],[Customer_ID]],Customer[],2,FALSE)</f>
        <v>Michelle Garcia Dds</v>
      </c>
      <c r="N549" s="43">
        <f>VLOOKUP(Combined[[#This Row],[Customer_ID]],Customer[],3,FALSE)</f>
        <v>55</v>
      </c>
      <c r="O549" s="43" t="str">
        <f>VLOOKUP(Combined[[#This Row],[Customer_ID]],Customer[],4,FALSE)</f>
        <v>Female</v>
      </c>
      <c r="P549" s="43" t="str">
        <f>VLOOKUP(Combined[[#This Row],[Customer_ID]],Customer[],5,FALSE)</f>
        <v>Perezbury</v>
      </c>
      <c r="Q549" s="43" t="str">
        <f>VLOOKUP(Combined[[#This Row],[Customer_ID]],Customer[],6,FALSE)</f>
        <v>Ohio</v>
      </c>
      <c r="R549" s="43" t="str">
        <f>VLOOKUP(Combined[[#This Row],[Customer_ID]],Customer[],8,FALSE)</f>
        <v>Platinum</v>
      </c>
      <c r="S549" s="43" t="str">
        <f>VLOOKUP(Combined[[#This Row],[Product_ID]],Product[],2,FALSE)</f>
        <v>Men's Formal Shirt</v>
      </c>
      <c r="T549" s="43" t="str">
        <f>VLOOKUP(Combined[[#This Row],[Product_ID]],Product[],3,FALSE)</f>
        <v>Clothing</v>
      </c>
      <c r="U549" s="43" t="str">
        <f>VLOOKUP(Combined[[#This Row],[Product_ID]],Product[],4,FALSE)</f>
        <v>Tops</v>
      </c>
      <c r="V549" s="43" t="str">
        <f>VLOOKUP(Combined[[#This Row],[Product_ID]],Product[],5,FALSE)</f>
        <v>Moon, Mora and Santos</v>
      </c>
      <c r="W549" s="43">
        <f>VLOOKUP(Combined[[#This Row],[Product_ID]],Product[],6,FALSE)</f>
        <v>283</v>
      </c>
      <c r="X549" s="43">
        <f>VLOOKUP(Combined[[#This Row],[Product_ID]],Product[],7,FALSE)</f>
        <v>360</v>
      </c>
      <c r="Y549" s="43" t="str">
        <f>_xlfn.XLOOKUP(Combined[[#This Row],[Store_ID]],Store[Store_ID],Store[Store_Name])</f>
        <v>Shelton PLC</v>
      </c>
      <c r="Z549" s="43" t="str">
        <f>_xlfn.XLOOKUP(Combined[[#This Row],[Store_ID]],Store[Store_ID],Store[Region])</f>
        <v>North</v>
      </c>
      <c r="AA549" s="43" t="str">
        <f>_xlfn.XLOOKUP(Combined[[#This Row],[Store_ID]],Store[Store_ID],Store[City])</f>
        <v>East Jenniferstad</v>
      </c>
      <c r="AB549" s="43" t="str">
        <f>_xlfn.XLOOKUP(Combined[[#This Row],[Store_ID]],Store[Store_ID],Store[Store_Type])</f>
        <v>Flagship</v>
      </c>
      <c r="AC549" s="43">
        <f>Combined[[#This Row],[Quantity]]*Combined[[#This Row],[Unit_Price]]</f>
        <v>352.43</v>
      </c>
      <c r="AD549" s="43">
        <f>Combined[[#This Row],[Gross_Sales]]*Combined[[#This Row],[Discount]]</f>
        <v>49.340200000000003</v>
      </c>
      <c r="AE549" s="43">
        <f>Combined[[#This Row],[Quantity]]*Combined[[#This Row],[cost]]</f>
        <v>283</v>
      </c>
      <c r="AF549" s="43">
        <f>Combined[[#This Row],[Total_Amount]]-Combined[[#This Row],[Total_Cost]]</f>
        <v>20.089800000000025</v>
      </c>
      <c r="AG549" s="43" t="str">
        <f>IF(Combined[[#This Row],[Age]]&lt;=25,"18-25",IF(Combined[[#This Row],[Age]]&lt;=35,"26-35",IF(Combined[[#This Row],[Age]]&lt;=45,"36-45",IF(Combined[[#This Row],[Age]]&lt;=55,"46-55","56-64"))))</f>
        <v>46-55</v>
      </c>
      <c r="AH549" s="43">
        <f>IF(Combined[[#This Row],[Total_Amount]]=0,0,Combined[[#This Row],[Profit]]/Combined[[#This Row],[Total_Amount]])</f>
        <v>6.6283325931786624E-2</v>
      </c>
    </row>
    <row r="550" spans="1:34">
      <c r="A550" s="43" t="s">
        <v>2374</v>
      </c>
      <c r="B550" s="46">
        <v>45295</v>
      </c>
      <c r="C550" s="43">
        <f t="shared" si="8"/>
        <v>2024</v>
      </c>
      <c r="D550" s="43" t="str">
        <f>TEXT(Combined[[#This Row],[Order_Date]],"MMM")</f>
        <v>Jan</v>
      </c>
      <c r="E550" s="43" t="s">
        <v>425</v>
      </c>
      <c r="F550" s="43" t="s">
        <v>1572</v>
      </c>
      <c r="G550" s="43" t="s">
        <v>1801</v>
      </c>
      <c r="H550" s="43">
        <v>2</v>
      </c>
      <c r="I550" s="43">
        <v>562.97</v>
      </c>
      <c r="J550" s="45">
        <v>0.2</v>
      </c>
      <c r="K550" s="43" t="s">
        <v>1824</v>
      </c>
      <c r="L550" s="43">
        <v>900.75200000000007</v>
      </c>
      <c r="M550" s="43" t="str">
        <f>VLOOKUP(Combined[[#This Row],[Customer_ID]],Customer[],2,FALSE)</f>
        <v>Erin Hopkins</v>
      </c>
      <c r="N550" s="43">
        <f>VLOOKUP(Combined[[#This Row],[Customer_ID]],Customer[],3,FALSE)</f>
        <v>40</v>
      </c>
      <c r="O550" s="43" t="str">
        <f>VLOOKUP(Combined[[#This Row],[Customer_ID]],Customer[],4,FALSE)</f>
        <v>Male</v>
      </c>
      <c r="P550" s="43" t="str">
        <f>VLOOKUP(Combined[[#This Row],[Customer_ID]],Customer[],5,FALSE)</f>
        <v>North Sabrina</v>
      </c>
      <c r="Q550" s="43" t="str">
        <f>VLOOKUP(Combined[[#This Row],[Customer_ID]],Customer[],6,FALSE)</f>
        <v>Iowa</v>
      </c>
      <c r="R550" s="43" t="str">
        <f>VLOOKUP(Combined[[#This Row],[Customer_ID]],Customer[],8,FALSE)</f>
        <v>Silver</v>
      </c>
      <c r="S550" s="43" t="str">
        <f>VLOOKUP(Combined[[#This Row],[Product_ID]],Product[],2,FALSE)</f>
        <v>Hair Strengthening Shampoo</v>
      </c>
      <c r="T550" s="43" t="str">
        <f>VLOOKUP(Combined[[#This Row],[Product_ID]],Product[],3,FALSE)</f>
        <v>Beauty</v>
      </c>
      <c r="U550" s="43" t="str">
        <f>VLOOKUP(Combined[[#This Row],[Product_ID]],Product[],4,FALSE)</f>
        <v>Haircare</v>
      </c>
      <c r="V550" s="43" t="str">
        <f>VLOOKUP(Combined[[#This Row],[Product_ID]],Product[],5,FALSE)</f>
        <v>Rice LLC</v>
      </c>
      <c r="W550" s="43">
        <f>VLOOKUP(Combined[[#This Row],[Product_ID]],Product[],6,FALSE)</f>
        <v>115.82</v>
      </c>
      <c r="X550" s="43">
        <f>VLOOKUP(Combined[[#This Row],[Product_ID]],Product[],7,FALSE)</f>
        <v>460</v>
      </c>
      <c r="Y550" s="43" t="str">
        <f>_xlfn.XLOOKUP(Combined[[#This Row],[Store_ID]],Store[Store_ID],Store[Store_Name])</f>
        <v>Shelton PLC</v>
      </c>
      <c r="Z550" s="43" t="str">
        <f>_xlfn.XLOOKUP(Combined[[#This Row],[Store_ID]],Store[Store_ID],Store[Region])</f>
        <v>North</v>
      </c>
      <c r="AA550" s="43" t="str">
        <f>_xlfn.XLOOKUP(Combined[[#This Row],[Store_ID]],Store[Store_ID],Store[City])</f>
        <v>East Jenniferstad</v>
      </c>
      <c r="AB550" s="43" t="str">
        <f>_xlfn.XLOOKUP(Combined[[#This Row],[Store_ID]],Store[Store_ID],Store[Store_Type])</f>
        <v>Flagship</v>
      </c>
      <c r="AC550" s="43">
        <f>Combined[[#This Row],[Quantity]]*Combined[[#This Row],[Unit_Price]]</f>
        <v>1125.94</v>
      </c>
      <c r="AD550" s="43">
        <f>Combined[[#This Row],[Gross_Sales]]*Combined[[#This Row],[Discount]]</f>
        <v>225.18800000000002</v>
      </c>
      <c r="AE550" s="43">
        <f>Combined[[#This Row],[Quantity]]*Combined[[#This Row],[cost]]</f>
        <v>231.64</v>
      </c>
      <c r="AF550" s="43">
        <f>Combined[[#This Row],[Total_Amount]]-Combined[[#This Row],[Total_Cost]]</f>
        <v>669.11200000000008</v>
      </c>
      <c r="AG550" s="43" t="str">
        <f>IF(Combined[[#This Row],[Age]]&lt;=25,"18-25",IF(Combined[[#This Row],[Age]]&lt;=35,"26-35",IF(Combined[[#This Row],[Age]]&lt;=45,"36-45",IF(Combined[[#This Row],[Age]]&lt;=55,"46-55","56-64"))))</f>
        <v>36-45</v>
      </c>
      <c r="AH550" s="43">
        <f>IF(Combined[[#This Row],[Total_Amount]]=0,0,Combined[[#This Row],[Profit]]/Combined[[#This Row],[Total_Amount]])</f>
        <v>0.74283709611524595</v>
      </c>
    </row>
    <row r="551" spans="1:34">
      <c r="A551" s="43" t="s">
        <v>2375</v>
      </c>
      <c r="B551" s="46">
        <v>45260</v>
      </c>
      <c r="C551" s="43">
        <f t="shared" si="8"/>
        <v>2023</v>
      </c>
      <c r="D551" s="43" t="str">
        <f>TEXT(Combined[[#This Row],[Order_Date]],"MMM")</f>
        <v>Nov</v>
      </c>
      <c r="E551" s="43" t="s">
        <v>526</v>
      </c>
      <c r="F551" s="43" t="s">
        <v>1658</v>
      </c>
      <c r="G551" s="43" t="s">
        <v>1779</v>
      </c>
      <c r="H551" s="43">
        <v>1</v>
      </c>
      <c r="I551" s="43">
        <v>522.85</v>
      </c>
      <c r="J551" s="45">
        <v>0.12</v>
      </c>
      <c r="K551" s="43" t="s">
        <v>1826</v>
      </c>
      <c r="L551" s="43">
        <v>460.108</v>
      </c>
      <c r="M551" s="43" t="str">
        <f>VLOOKUP(Combined[[#This Row],[Customer_ID]],Customer[],2,FALSE)</f>
        <v>Paul Zamora</v>
      </c>
      <c r="N551" s="43">
        <f>VLOOKUP(Combined[[#This Row],[Customer_ID]],Customer[],3,FALSE)</f>
        <v>59</v>
      </c>
      <c r="O551" s="43" t="str">
        <f>VLOOKUP(Combined[[#This Row],[Customer_ID]],Customer[],4,FALSE)</f>
        <v>Male</v>
      </c>
      <c r="P551" s="43" t="str">
        <f>VLOOKUP(Combined[[#This Row],[Customer_ID]],Customer[],5,FALSE)</f>
        <v>North Larryfurt</v>
      </c>
      <c r="Q551" s="43" t="str">
        <f>VLOOKUP(Combined[[#This Row],[Customer_ID]],Customer[],6,FALSE)</f>
        <v>North Dakota</v>
      </c>
      <c r="R551" s="43" t="str">
        <f>VLOOKUP(Combined[[#This Row],[Customer_ID]],Customer[],8,FALSE)</f>
        <v>Platinum</v>
      </c>
      <c r="S551" s="43" t="str">
        <f>VLOOKUP(Combined[[#This Row],[Product_ID]],Product[],2,FALSE)</f>
        <v>Ceramic Plant Pot</v>
      </c>
      <c r="T551" s="43" t="str">
        <f>VLOOKUP(Combined[[#This Row],[Product_ID]],Product[],3,FALSE)</f>
        <v>Home</v>
      </c>
      <c r="U551" s="43" t="str">
        <f>VLOOKUP(Combined[[#This Row],[Product_ID]],Product[],4,FALSE)</f>
        <v>Decor</v>
      </c>
      <c r="V551" s="43" t="str">
        <f>VLOOKUP(Combined[[#This Row],[Product_ID]],Product[],5,FALSE)</f>
        <v>Hatfield, Baird and Torres</v>
      </c>
      <c r="W551" s="43">
        <f>VLOOKUP(Combined[[#This Row],[Product_ID]],Product[],6,FALSE)</f>
        <v>81.75</v>
      </c>
      <c r="X551" s="43">
        <f>VLOOKUP(Combined[[#This Row],[Product_ID]],Product[],7,FALSE)</f>
        <v>331.3</v>
      </c>
      <c r="Y551" s="43" t="str">
        <f>_xlfn.XLOOKUP(Combined[[#This Row],[Store_ID]],Store[Store_ID],Store[Store_Name])</f>
        <v>Martinez-Mullins</v>
      </c>
      <c r="Z551" s="43" t="str">
        <f>_xlfn.XLOOKUP(Combined[[#This Row],[Store_ID]],Store[Store_ID],Store[Region])</f>
        <v>South</v>
      </c>
      <c r="AA551" s="43" t="str">
        <f>_xlfn.XLOOKUP(Combined[[#This Row],[Store_ID]],Store[Store_ID],Store[City])</f>
        <v>Williamsfurt</v>
      </c>
      <c r="AB551" s="43" t="str">
        <f>_xlfn.XLOOKUP(Combined[[#This Row],[Store_ID]],Store[Store_ID],Store[Store_Type])</f>
        <v>Online</v>
      </c>
      <c r="AC551" s="43">
        <f>Combined[[#This Row],[Quantity]]*Combined[[#This Row],[Unit_Price]]</f>
        <v>522.85</v>
      </c>
      <c r="AD551" s="43">
        <f>Combined[[#This Row],[Gross_Sales]]*Combined[[#This Row],[Discount]]</f>
        <v>62.741999999999997</v>
      </c>
      <c r="AE551" s="43">
        <f>Combined[[#This Row],[Quantity]]*Combined[[#This Row],[cost]]</f>
        <v>81.75</v>
      </c>
      <c r="AF551" s="43">
        <f>Combined[[#This Row],[Total_Amount]]-Combined[[#This Row],[Total_Cost]]</f>
        <v>378.358</v>
      </c>
      <c r="AG551" s="43" t="str">
        <f>IF(Combined[[#This Row],[Age]]&lt;=25,"18-25",IF(Combined[[#This Row],[Age]]&lt;=35,"26-35",IF(Combined[[#This Row],[Age]]&lt;=45,"36-45",IF(Combined[[#This Row],[Age]]&lt;=55,"46-55","56-64"))))</f>
        <v>56-64</v>
      </c>
      <c r="AH551" s="43">
        <f>IF(Combined[[#This Row],[Total_Amount]]=0,0,Combined[[#This Row],[Profit]]/Combined[[#This Row],[Total_Amount]])</f>
        <v>0.82232432385439935</v>
      </c>
    </row>
    <row r="552" spans="1:34">
      <c r="A552" s="43" t="s">
        <v>2376</v>
      </c>
      <c r="B552" s="46">
        <v>45851</v>
      </c>
      <c r="C552" s="43">
        <f t="shared" si="8"/>
        <v>2025</v>
      </c>
      <c r="D552" s="43" t="str">
        <f>TEXT(Combined[[#This Row],[Order_Date]],"MMM")</f>
        <v>Jul</v>
      </c>
      <c r="E552" s="43" t="s">
        <v>1095</v>
      </c>
      <c r="F552" s="43" t="s">
        <v>1590</v>
      </c>
      <c r="G552" s="43" t="s">
        <v>1804</v>
      </c>
      <c r="H552" s="43">
        <v>4</v>
      </c>
      <c r="I552" s="43">
        <v>714.89</v>
      </c>
      <c r="J552" s="45">
        <v>0.15</v>
      </c>
      <c r="K552" s="43" t="s">
        <v>1824</v>
      </c>
      <c r="L552" s="43">
        <v>2430.6260000000002</v>
      </c>
      <c r="M552" s="43" t="str">
        <f>VLOOKUP(Combined[[#This Row],[Customer_ID]],Customer[],2,FALSE)</f>
        <v>Heather Valenzuela</v>
      </c>
      <c r="N552" s="43">
        <f>VLOOKUP(Combined[[#This Row],[Customer_ID]],Customer[],3,FALSE)</f>
        <v>31</v>
      </c>
      <c r="O552" s="43" t="str">
        <f>VLOOKUP(Combined[[#This Row],[Customer_ID]],Customer[],4,FALSE)</f>
        <v>Male</v>
      </c>
      <c r="P552" s="43" t="str">
        <f>VLOOKUP(Combined[[#This Row],[Customer_ID]],Customer[],5,FALSE)</f>
        <v>New Angiefurt</v>
      </c>
      <c r="Q552" s="43" t="str">
        <f>VLOOKUP(Combined[[#This Row],[Customer_ID]],Customer[],6,FALSE)</f>
        <v>Alaska</v>
      </c>
      <c r="R552" s="43" t="str">
        <f>VLOOKUP(Combined[[#This Row],[Customer_ID]],Customer[],8,FALSE)</f>
        <v>Bronze</v>
      </c>
      <c r="S552" s="43" t="str">
        <f>VLOOKUP(Combined[[#This Row],[Product_ID]],Product[],2,FALSE)</f>
        <v>Multi-Purpose Storage Box</v>
      </c>
      <c r="T552" s="43" t="str">
        <f>VLOOKUP(Combined[[#This Row],[Product_ID]],Product[],3,FALSE)</f>
        <v>Home</v>
      </c>
      <c r="U552" s="43" t="str">
        <f>VLOOKUP(Combined[[#This Row],[Product_ID]],Product[],4,FALSE)</f>
        <v>Storage</v>
      </c>
      <c r="V552" s="43" t="str">
        <f>VLOOKUP(Combined[[#This Row],[Product_ID]],Product[],5,FALSE)</f>
        <v>Gardner-Montes</v>
      </c>
      <c r="W552" s="43">
        <f>VLOOKUP(Combined[[#This Row],[Product_ID]],Product[],6,FALSE)</f>
        <v>123.46</v>
      </c>
      <c r="X552" s="43">
        <f>VLOOKUP(Combined[[#This Row],[Product_ID]],Product[],7,FALSE)</f>
        <v>76</v>
      </c>
      <c r="Y552" s="43" t="str">
        <f>_xlfn.XLOOKUP(Combined[[#This Row],[Store_ID]],Store[Store_ID],Store[Store_Name])</f>
        <v>Frederick-Wright</v>
      </c>
      <c r="Z552" s="43" t="str">
        <f>_xlfn.XLOOKUP(Combined[[#This Row],[Store_ID]],Store[Store_ID],Store[Region])</f>
        <v>West</v>
      </c>
      <c r="AA552" s="43" t="str">
        <f>_xlfn.XLOOKUP(Combined[[#This Row],[Store_ID]],Store[Store_ID],Store[City])</f>
        <v>New Jimmymouth</v>
      </c>
      <c r="AB552" s="43" t="str">
        <f>_xlfn.XLOOKUP(Combined[[#This Row],[Store_ID]],Store[Store_ID],Store[Store_Type])</f>
        <v>Flagship</v>
      </c>
      <c r="AC552" s="43">
        <f>Combined[[#This Row],[Quantity]]*Combined[[#This Row],[Unit_Price]]</f>
        <v>2859.56</v>
      </c>
      <c r="AD552" s="43">
        <f>Combined[[#This Row],[Gross_Sales]]*Combined[[#This Row],[Discount]]</f>
        <v>428.93399999999997</v>
      </c>
      <c r="AE552" s="43">
        <f>Combined[[#This Row],[Quantity]]*Combined[[#This Row],[cost]]</f>
        <v>493.84</v>
      </c>
      <c r="AF552" s="43">
        <f>Combined[[#This Row],[Total_Amount]]-Combined[[#This Row],[Total_Cost]]</f>
        <v>1936.7860000000003</v>
      </c>
      <c r="AG552" s="43" t="str">
        <f>IF(Combined[[#This Row],[Age]]&lt;=25,"18-25",IF(Combined[[#This Row],[Age]]&lt;=35,"26-35",IF(Combined[[#This Row],[Age]]&lt;=45,"36-45",IF(Combined[[#This Row],[Age]]&lt;=55,"46-55","56-64"))))</f>
        <v>26-35</v>
      </c>
      <c r="AH552" s="43">
        <f>IF(Combined[[#This Row],[Total_Amount]]=0,0,Combined[[#This Row],[Profit]]/Combined[[#This Row],[Total_Amount]])</f>
        <v>0.79682600284864891</v>
      </c>
    </row>
    <row r="553" spans="1:34">
      <c r="A553" s="43" t="s">
        <v>2377</v>
      </c>
      <c r="B553" s="46">
        <v>45222</v>
      </c>
      <c r="C553" s="43">
        <f t="shared" si="8"/>
        <v>2023</v>
      </c>
      <c r="D553" s="43" t="str">
        <f>TEXT(Combined[[#This Row],[Order_Date]],"MMM")</f>
        <v>Oct</v>
      </c>
      <c r="E553" s="43" t="s">
        <v>616</v>
      </c>
      <c r="F553" s="43" t="s">
        <v>1634</v>
      </c>
      <c r="G553" s="43" t="s">
        <v>1761</v>
      </c>
      <c r="H553" s="43">
        <v>3</v>
      </c>
      <c r="I553" s="43">
        <v>137.77000000000001</v>
      </c>
      <c r="J553" s="45">
        <v>0.26</v>
      </c>
      <c r="K553" s="43" t="s">
        <v>1826</v>
      </c>
      <c r="L553" s="43">
        <v>305.84940000000012</v>
      </c>
      <c r="M553" s="43" t="str">
        <f>VLOOKUP(Combined[[#This Row],[Customer_ID]],Customer[],2,FALSE)</f>
        <v>Dr. Suzanne Bullock</v>
      </c>
      <c r="N553" s="43">
        <f>VLOOKUP(Combined[[#This Row],[Customer_ID]],Customer[],3,FALSE)</f>
        <v>60</v>
      </c>
      <c r="O553" s="43" t="str">
        <f>VLOOKUP(Combined[[#This Row],[Customer_ID]],Customer[],4,FALSE)</f>
        <v>Female</v>
      </c>
      <c r="P553" s="43" t="str">
        <f>VLOOKUP(Combined[[#This Row],[Customer_ID]],Customer[],5,FALSE)</f>
        <v>Lake Blaketon</v>
      </c>
      <c r="Q553" s="43" t="str">
        <f>VLOOKUP(Combined[[#This Row],[Customer_ID]],Customer[],6,FALSE)</f>
        <v>Alabama</v>
      </c>
      <c r="R553" s="43" t="str">
        <f>VLOOKUP(Combined[[#This Row],[Customer_ID]],Customer[],8,FALSE)</f>
        <v>Platinum</v>
      </c>
      <c r="S553" s="43" t="str">
        <f>VLOOKUP(Combined[[#This Row],[Product_ID]],Product[],2,FALSE)</f>
        <v>USB External Hard Drive</v>
      </c>
      <c r="T553" s="43" t="str">
        <f>VLOOKUP(Combined[[#This Row],[Product_ID]],Product[],3,FALSE)</f>
        <v>Electronics</v>
      </c>
      <c r="U553" s="43" t="str">
        <f>VLOOKUP(Combined[[#This Row],[Product_ID]],Product[],4,FALSE)</f>
        <v>Computer</v>
      </c>
      <c r="V553" s="43" t="str">
        <f>VLOOKUP(Combined[[#This Row],[Product_ID]],Product[],5,FALSE)</f>
        <v>Robinson Inc</v>
      </c>
      <c r="W553" s="43">
        <f>VLOOKUP(Combined[[#This Row],[Product_ID]],Product[],6,FALSE)</f>
        <v>253.33</v>
      </c>
      <c r="X553" s="43">
        <f>VLOOKUP(Combined[[#This Row],[Product_ID]],Product[],7,FALSE)</f>
        <v>266</v>
      </c>
      <c r="Y553" s="43" t="str">
        <f>_xlfn.XLOOKUP(Combined[[#This Row],[Store_ID]],Store[Store_ID],Store[Store_Name])</f>
        <v>Black-Horn</v>
      </c>
      <c r="Z553" s="43" t="str">
        <f>_xlfn.XLOOKUP(Combined[[#This Row],[Store_ID]],Store[Store_ID],Store[Region])</f>
        <v>South</v>
      </c>
      <c r="AA553" s="43" t="str">
        <f>_xlfn.XLOOKUP(Combined[[#This Row],[Store_ID]],Store[Store_ID],Store[City])</f>
        <v>North Nancyview</v>
      </c>
      <c r="AB553" s="43" t="str">
        <f>_xlfn.XLOOKUP(Combined[[#This Row],[Store_ID]],Store[Store_ID],Store[Store_Type])</f>
        <v>Outlet</v>
      </c>
      <c r="AC553" s="43">
        <f>Combined[[#This Row],[Quantity]]*Combined[[#This Row],[Unit_Price]]</f>
        <v>413.31000000000006</v>
      </c>
      <c r="AD553" s="43">
        <f>Combined[[#This Row],[Gross_Sales]]*Combined[[#This Row],[Discount]]</f>
        <v>107.46060000000001</v>
      </c>
      <c r="AE553" s="43">
        <f>Combined[[#This Row],[Quantity]]*Combined[[#This Row],[cost]]</f>
        <v>759.99</v>
      </c>
      <c r="AF553" s="43">
        <f>Combined[[#This Row],[Total_Amount]]-Combined[[#This Row],[Total_Cost]]</f>
        <v>-454.14059999999989</v>
      </c>
      <c r="AG553" s="43" t="str">
        <f>IF(Combined[[#This Row],[Age]]&lt;=25,"18-25",IF(Combined[[#This Row],[Age]]&lt;=35,"26-35",IF(Combined[[#This Row],[Age]]&lt;=45,"36-45",IF(Combined[[#This Row],[Age]]&lt;=55,"46-55","56-64"))))</f>
        <v>56-64</v>
      </c>
      <c r="AH553" s="43">
        <f>IF(Combined[[#This Row],[Total_Amount]]=0,0,Combined[[#This Row],[Profit]]/Combined[[#This Row],[Total_Amount]])</f>
        <v>-1.4848503871513226</v>
      </c>
    </row>
    <row r="554" spans="1:34">
      <c r="A554" s="43" t="s">
        <v>2378</v>
      </c>
      <c r="B554" s="46">
        <v>45940</v>
      </c>
      <c r="C554" s="43">
        <f t="shared" si="8"/>
        <v>2025</v>
      </c>
      <c r="D554" s="43" t="str">
        <f>TEXT(Combined[[#This Row],[Order_Date]],"MMM")</f>
        <v>Oct</v>
      </c>
      <c r="E554" s="43" t="s">
        <v>114</v>
      </c>
      <c r="F554" s="43" t="s">
        <v>1732</v>
      </c>
      <c r="G554" s="43" t="s">
        <v>1792</v>
      </c>
      <c r="H554" s="43">
        <v>3</v>
      </c>
      <c r="I554" s="43">
        <v>862.18</v>
      </c>
      <c r="J554" s="45">
        <v>0.22</v>
      </c>
      <c r="K554" s="43" t="s">
        <v>1826</v>
      </c>
      <c r="L554" s="43">
        <v>2017.5011999999999</v>
      </c>
      <c r="M554" s="43" t="str">
        <f>VLOOKUP(Combined[[#This Row],[Customer_ID]],Customer[],2,FALSE)</f>
        <v>Leslie Johnson</v>
      </c>
      <c r="N554" s="43">
        <f>VLOOKUP(Combined[[#This Row],[Customer_ID]],Customer[],3,FALSE)</f>
        <v>31</v>
      </c>
      <c r="O554" s="43" t="str">
        <f>VLOOKUP(Combined[[#This Row],[Customer_ID]],Customer[],4,FALSE)</f>
        <v>Male</v>
      </c>
      <c r="P554" s="43" t="str">
        <f>VLOOKUP(Combined[[#This Row],[Customer_ID]],Customer[],5,FALSE)</f>
        <v>Mollyshire</v>
      </c>
      <c r="Q554" s="43" t="str">
        <f>VLOOKUP(Combined[[#This Row],[Customer_ID]],Customer[],6,FALSE)</f>
        <v>Utah</v>
      </c>
      <c r="R554" s="43" t="str">
        <f>VLOOKUP(Combined[[#This Row],[Customer_ID]],Customer[],8,FALSE)</f>
        <v>Platinum</v>
      </c>
      <c r="S554" s="43" t="str">
        <f>VLOOKUP(Combined[[#This Row],[Product_ID]],Product[],2,FALSE)</f>
        <v>Microwave Oven</v>
      </c>
      <c r="T554" s="43" t="str">
        <f>VLOOKUP(Combined[[#This Row],[Product_ID]],Product[],3,FALSE)</f>
        <v>Home</v>
      </c>
      <c r="U554" s="43" t="str">
        <f>VLOOKUP(Combined[[#This Row],[Product_ID]],Product[],4,FALSE)</f>
        <v>Appliances</v>
      </c>
      <c r="V554" s="43" t="str">
        <f>VLOOKUP(Combined[[#This Row],[Product_ID]],Product[],5,FALSE)</f>
        <v>Green, Powell and Palmer</v>
      </c>
      <c r="W554" s="43">
        <f>VLOOKUP(Combined[[#This Row],[Product_ID]],Product[],6,FALSE)</f>
        <v>447.43</v>
      </c>
      <c r="X554" s="43">
        <f>VLOOKUP(Combined[[#This Row],[Product_ID]],Product[],7,FALSE)</f>
        <v>191</v>
      </c>
      <c r="Y554" s="43" t="str">
        <f>_xlfn.XLOOKUP(Combined[[#This Row],[Store_ID]],Store[Store_ID],Store[Store_Name])</f>
        <v>Aguirre-Keller</v>
      </c>
      <c r="Z554" s="43" t="str">
        <f>_xlfn.XLOOKUP(Combined[[#This Row],[Store_ID]],Store[Store_ID],Store[Region])</f>
        <v>South</v>
      </c>
      <c r="AA554" s="43" t="str">
        <f>_xlfn.XLOOKUP(Combined[[#This Row],[Store_ID]],Store[Store_ID],Store[City])</f>
        <v>Lake Michael</v>
      </c>
      <c r="AB554" s="43" t="str">
        <f>_xlfn.XLOOKUP(Combined[[#This Row],[Store_ID]],Store[Store_ID],Store[Store_Type])</f>
        <v>Online</v>
      </c>
      <c r="AC554" s="43">
        <f>Combined[[#This Row],[Quantity]]*Combined[[#This Row],[Unit_Price]]</f>
        <v>2586.54</v>
      </c>
      <c r="AD554" s="43">
        <f>Combined[[#This Row],[Gross_Sales]]*Combined[[#This Row],[Discount]]</f>
        <v>569.03880000000004</v>
      </c>
      <c r="AE554" s="43">
        <f>Combined[[#This Row],[Quantity]]*Combined[[#This Row],[cost]]</f>
        <v>1342.29</v>
      </c>
      <c r="AF554" s="43">
        <f>Combined[[#This Row],[Total_Amount]]-Combined[[#This Row],[Total_Cost]]</f>
        <v>675.21119999999996</v>
      </c>
      <c r="AG554" s="43" t="str">
        <f>IF(Combined[[#This Row],[Age]]&lt;=25,"18-25",IF(Combined[[#This Row],[Age]]&lt;=35,"26-35",IF(Combined[[#This Row],[Age]]&lt;=45,"36-45",IF(Combined[[#This Row],[Age]]&lt;=55,"46-55","56-64"))))</f>
        <v>26-35</v>
      </c>
      <c r="AH554" s="43">
        <f>IF(Combined[[#This Row],[Total_Amount]]=0,0,Combined[[#This Row],[Profit]]/Combined[[#This Row],[Total_Amount]])</f>
        <v>0.33467697565681742</v>
      </c>
    </row>
    <row r="555" spans="1:34">
      <c r="A555" s="43" t="s">
        <v>2379</v>
      </c>
      <c r="B555" s="46">
        <v>45822</v>
      </c>
      <c r="C555" s="43">
        <f t="shared" si="8"/>
        <v>2025</v>
      </c>
      <c r="D555" s="43" t="str">
        <f>TEXT(Combined[[#This Row],[Order_Date]],"MMM")</f>
        <v>Jun</v>
      </c>
      <c r="E555" s="43" t="s">
        <v>214</v>
      </c>
      <c r="F555" s="43" t="s">
        <v>1624</v>
      </c>
      <c r="G555" s="43" t="s">
        <v>1799</v>
      </c>
      <c r="H555" s="43">
        <v>2</v>
      </c>
      <c r="I555" s="43">
        <v>833.64</v>
      </c>
      <c r="J555" s="45">
        <v>0.24</v>
      </c>
      <c r="K555" s="43" t="s">
        <v>1826</v>
      </c>
      <c r="L555" s="43">
        <v>1267.1328000000001</v>
      </c>
      <c r="M555" s="43" t="str">
        <f>VLOOKUP(Combined[[#This Row],[Customer_ID]],Customer[],2,FALSE)</f>
        <v>Jay Patel</v>
      </c>
      <c r="N555" s="43">
        <f>VLOOKUP(Combined[[#This Row],[Customer_ID]],Customer[],3,FALSE)</f>
        <v>43</v>
      </c>
      <c r="O555" s="43" t="str">
        <f>VLOOKUP(Combined[[#This Row],[Customer_ID]],Customer[],4,FALSE)</f>
        <v>Female</v>
      </c>
      <c r="P555" s="43" t="str">
        <f>VLOOKUP(Combined[[#This Row],[Customer_ID]],Customer[],5,FALSE)</f>
        <v>Morrisbury</v>
      </c>
      <c r="Q555" s="43" t="str">
        <f>VLOOKUP(Combined[[#This Row],[Customer_ID]],Customer[],6,FALSE)</f>
        <v>Rhode Island</v>
      </c>
      <c r="R555" s="43" t="str">
        <f>VLOOKUP(Combined[[#This Row],[Customer_ID]],Customer[],8,FALSE)</f>
        <v>Platinum</v>
      </c>
      <c r="S555" s="43" t="str">
        <f>VLOOKUP(Combined[[#This Row],[Product_ID]],Product[],2,FALSE)</f>
        <v>Sports Water Hydration Pack</v>
      </c>
      <c r="T555" s="43" t="str">
        <f>VLOOKUP(Combined[[#This Row],[Product_ID]],Product[],3,FALSE)</f>
        <v>Sports</v>
      </c>
      <c r="U555" s="43" t="str">
        <f>VLOOKUP(Combined[[#This Row],[Product_ID]],Product[],4,FALSE)</f>
        <v>Outdoor</v>
      </c>
      <c r="V555" s="43" t="str">
        <f>VLOOKUP(Combined[[#This Row],[Product_ID]],Product[],5,FALSE)</f>
        <v>Sims-Smith</v>
      </c>
      <c r="W555" s="43">
        <f>VLOOKUP(Combined[[#This Row],[Product_ID]],Product[],6,FALSE)</f>
        <v>135.61000000000001</v>
      </c>
      <c r="X555" s="43">
        <f>VLOOKUP(Combined[[#This Row],[Product_ID]],Product[],7,FALSE)</f>
        <v>394</v>
      </c>
      <c r="Y555" s="43" t="str">
        <f>_xlfn.XLOOKUP(Combined[[#This Row],[Store_ID]],Store[Store_ID],Store[Store_Name])</f>
        <v>Mcdonald Inc</v>
      </c>
      <c r="Z555" s="43" t="str">
        <f>_xlfn.XLOOKUP(Combined[[#This Row],[Store_ID]],Store[Store_ID],Store[Region])</f>
        <v>South</v>
      </c>
      <c r="AA555" s="43" t="str">
        <f>_xlfn.XLOOKUP(Combined[[#This Row],[Store_ID]],Store[Store_ID],Store[City])</f>
        <v>Christopherland</v>
      </c>
      <c r="AB555" s="43" t="str">
        <f>_xlfn.XLOOKUP(Combined[[#This Row],[Store_ID]],Store[Store_ID],Store[Store_Type])</f>
        <v>Outlet</v>
      </c>
      <c r="AC555" s="43">
        <f>Combined[[#This Row],[Quantity]]*Combined[[#This Row],[Unit_Price]]</f>
        <v>1667.28</v>
      </c>
      <c r="AD555" s="43">
        <f>Combined[[#This Row],[Gross_Sales]]*Combined[[#This Row],[Discount]]</f>
        <v>400.1472</v>
      </c>
      <c r="AE555" s="43">
        <f>Combined[[#This Row],[Quantity]]*Combined[[#This Row],[cost]]</f>
        <v>271.22000000000003</v>
      </c>
      <c r="AF555" s="43">
        <f>Combined[[#This Row],[Total_Amount]]-Combined[[#This Row],[Total_Cost]]</f>
        <v>995.91280000000006</v>
      </c>
      <c r="AG555" s="43" t="str">
        <f>IF(Combined[[#This Row],[Age]]&lt;=25,"18-25",IF(Combined[[#This Row],[Age]]&lt;=35,"26-35",IF(Combined[[#This Row],[Age]]&lt;=45,"36-45",IF(Combined[[#This Row],[Age]]&lt;=55,"46-55","56-64"))))</f>
        <v>36-45</v>
      </c>
      <c r="AH555" s="43">
        <f>IF(Combined[[#This Row],[Total_Amount]]=0,0,Combined[[#This Row],[Profit]]/Combined[[#This Row],[Total_Amount]])</f>
        <v>0.78595771492932709</v>
      </c>
    </row>
    <row r="556" spans="1:34">
      <c r="A556" s="43" t="s">
        <v>2380</v>
      </c>
      <c r="B556" s="46">
        <v>45752</v>
      </c>
      <c r="C556" s="43">
        <f t="shared" si="8"/>
        <v>2025</v>
      </c>
      <c r="D556" s="43" t="str">
        <f>TEXT(Combined[[#This Row],[Order_Date]],"MMM")</f>
        <v>Apr</v>
      </c>
      <c r="E556" s="43" t="s">
        <v>860</v>
      </c>
      <c r="F556" s="43" t="s">
        <v>1586</v>
      </c>
      <c r="G556" s="43" t="s">
        <v>1801</v>
      </c>
      <c r="H556" s="43">
        <v>3</v>
      </c>
      <c r="I556" s="43">
        <v>543.22</v>
      </c>
      <c r="J556" s="45">
        <v>0.05</v>
      </c>
      <c r="K556" s="43" t="s">
        <v>1829</v>
      </c>
      <c r="L556" s="43">
        <v>1548.1769999999999</v>
      </c>
      <c r="M556" s="43" t="str">
        <f>VLOOKUP(Combined[[#This Row],[Customer_ID]],Customer[],2,FALSE)</f>
        <v>Brian Garcia</v>
      </c>
      <c r="N556" s="43">
        <f>VLOOKUP(Combined[[#This Row],[Customer_ID]],Customer[],3,FALSE)</f>
        <v>31</v>
      </c>
      <c r="O556" s="43" t="str">
        <f>VLOOKUP(Combined[[#This Row],[Customer_ID]],Customer[],4,FALSE)</f>
        <v>Female</v>
      </c>
      <c r="P556" s="43" t="str">
        <f>VLOOKUP(Combined[[#This Row],[Customer_ID]],Customer[],5,FALSE)</f>
        <v>Ramosmouth</v>
      </c>
      <c r="Q556" s="43" t="str">
        <f>VLOOKUP(Combined[[#This Row],[Customer_ID]],Customer[],6,FALSE)</f>
        <v>Louisiana</v>
      </c>
      <c r="R556" s="43" t="str">
        <f>VLOOKUP(Combined[[#This Row],[Customer_ID]],Customer[],8,FALSE)</f>
        <v>Gold</v>
      </c>
      <c r="S556" s="43" t="str">
        <f>VLOOKUP(Combined[[#This Row],[Product_ID]],Product[],2,FALSE)</f>
        <v>Knee Support Brace</v>
      </c>
      <c r="T556" s="43" t="str">
        <f>VLOOKUP(Combined[[#This Row],[Product_ID]],Product[],3,FALSE)</f>
        <v>Sports</v>
      </c>
      <c r="U556" s="43" t="str">
        <f>VLOOKUP(Combined[[#This Row],[Product_ID]],Product[],4,FALSE)</f>
        <v>Equipment</v>
      </c>
      <c r="V556" s="43" t="str">
        <f>VLOOKUP(Combined[[#This Row],[Product_ID]],Product[],5,FALSE)</f>
        <v>May-Reese</v>
      </c>
      <c r="W556" s="43">
        <f>VLOOKUP(Combined[[#This Row],[Product_ID]],Product[],6,FALSE)</f>
        <v>21.34</v>
      </c>
      <c r="X556" s="43">
        <f>VLOOKUP(Combined[[#This Row],[Product_ID]],Product[],7,FALSE)</f>
        <v>65</v>
      </c>
      <c r="Y556" s="43" t="str">
        <f>_xlfn.XLOOKUP(Combined[[#This Row],[Store_ID]],Store[Store_ID],Store[Store_Name])</f>
        <v>Shelton PLC</v>
      </c>
      <c r="Z556" s="43" t="str">
        <f>_xlfn.XLOOKUP(Combined[[#This Row],[Store_ID]],Store[Store_ID],Store[Region])</f>
        <v>North</v>
      </c>
      <c r="AA556" s="43" t="str">
        <f>_xlfn.XLOOKUP(Combined[[#This Row],[Store_ID]],Store[Store_ID],Store[City])</f>
        <v>East Jenniferstad</v>
      </c>
      <c r="AB556" s="43" t="str">
        <f>_xlfn.XLOOKUP(Combined[[#This Row],[Store_ID]],Store[Store_ID],Store[Store_Type])</f>
        <v>Flagship</v>
      </c>
      <c r="AC556" s="43">
        <f>Combined[[#This Row],[Quantity]]*Combined[[#This Row],[Unit_Price]]</f>
        <v>1629.66</v>
      </c>
      <c r="AD556" s="43">
        <f>Combined[[#This Row],[Gross_Sales]]*Combined[[#This Row],[Discount]]</f>
        <v>81.483000000000004</v>
      </c>
      <c r="AE556" s="43">
        <f>Combined[[#This Row],[Quantity]]*Combined[[#This Row],[cost]]</f>
        <v>64.02</v>
      </c>
      <c r="AF556" s="43">
        <f>Combined[[#This Row],[Total_Amount]]-Combined[[#This Row],[Total_Cost]]</f>
        <v>1484.1569999999999</v>
      </c>
      <c r="AG556" s="43" t="str">
        <f>IF(Combined[[#This Row],[Age]]&lt;=25,"18-25",IF(Combined[[#This Row],[Age]]&lt;=35,"26-35",IF(Combined[[#This Row],[Age]]&lt;=45,"36-45",IF(Combined[[#This Row],[Age]]&lt;=55,"46-55","56-64"))))</f>
        <v>26-35</v>
      </c>
      <c r="AH556" s="43">
        <f>IF(Combined[[#This Row],[Total_Amount]]=0,0,Combined[[#This Row],[Profit]]/Combined[[#This Row],[Total_Amount]])</f>
        <v>0.95864813906936996</v>
      </c>
    </row>
    <row r="557" spans="1:34">
      <c r="A557" s="43" t="s">
        <v>2381</v>
      </c>
      <c r="B557" s="46">
        <v>45677</v>
      </c>
      <c r="C557" s="43">
        <f t="shared" si="8"/>
        <v>2025</v>
      </c>
      <c r="D557" s="43" t="str">
        <f>TEXT(Combined[[#This Row],[Order_Date]],"MMM")</f>
        <v>Jan</v>
      </c>
      <c r="E557" s="43" t="s">
        <v>884</v>
      </c>
      <c r="F557" s="43" t="s">
        <v>1724</v>
      </c>
      <c r="G557" s="43" t="s">
        <v>1761</v>
      </c>
      <c r="H557" s="43">
        <v>3</v>
      </c>
      <c r="I557" s="43">
        <v>691.02</v>
      </c>
      <c r="J557" s="45">
        <v>0.12</v>
      </c>
      <c r="K557" s="43" t="s">
        <v>1829</v>
      </c>
      <c r="L557" s="43">
        <v>1824.2927999999999</v>
      </c>
      <c r="M557" s="43" t="str">
        <f>VLOOKUP(Combined[[#This Row],[Customer_ID]],Customer[],2,FALSE)</f>
        <v>Stephen Fowler</v>
      </c>
      <c r="N557" s="43">
        <f>VLOOKUP(Combined[[#This Row],[Customer_ID]],Customer[],3,FALSE)</f>
        <v>42</v>
      </c>
      <c r="O557" s="43" t="str">
        <f>VLOOKUP(Combined[[#This Row],[Customer_ID]],Customer[],4,FALSE)</f>
        <v>Female</v>
      </c>
      <c r="P557" s="43" t="str">
        <f>VLOOKUP(Combined[[#This Row],[Customer_ID]],Customer[],5,FALSE)</f>
        <v>Port Mariastad</v>
      </c>
      <c r="Q557" s="43" t="str">
        <f>VLOOKUP(Combined[[#This Row],[Customer_ID]],Customer[],6,FALSE)</f>
        <v>Rhode Island</v>
      </c>
      <c r="R557" s="43" t="str">
        <f>VLOOKUP(Combined[[#This Row],[Customer_ID]],Customer[],8,FALSE)</f>
        <v>Platinum</v>
      </c>
      <c r="S557" s="43" t="str">
        <f>VLOOKUP(Combined[[#This Row],[Product_ID]],Product[],2,FALSE)</f>
        <v>Sports Wrist Sweatbands</v>
      </c>
      <c r="T557" s="43" t="str">
        <f>VLOOKUP(Combined[[#This Row],[Product_ID]],Product[],3,FALSE)</f>
        <v>Sports</v>
      </c>
      <c r="U557" s="43" t="str">
        <f>VLOOKUP(Combined[[#This Row],[Product_ID]],Product[],4,FALSE)</f>
        <v>Accessories</v>
      </c>
      <c r="V557" s="43" t="str">
        <f>VLOOKUP(Combined[[#This Row],[Product_ID]],Product[],5,FALSE)</f>
        <v>Olsen-Daniels</v>
      </c>
      <c r="W557" s="43">
        <f>VLOOKUP(Combined[[#This Row],[Product_ID]],Product[],6,FALSE)</f>
        <v>131.24</v>
      </c>
      <c r="X557" s="43">
        <f>VLOOKUP(Combined[[#This Row],[Product_ID]],Product[],7,FALSE)</f>
        <v>232</v>
      </c>
      <c r="Y557" s="43" t="str">
        <f>_xlfn.XLOOKUP(Combined[[#This Row],[Store_ID]],Store[Store_ID],Store[Store_Name])</f>
        <v>Black-Horn</v>
      </c>
      <c r="Z557" s="43" t="str">
        <f>_xlfn.XLOOKUP(Combined[[#This Row],[Store_ID]],Store[Store_ID],Store[Region])</f>
        <v>South</v>
      </c>
      <c r="AA557" s="43" t="str">
        <f>_xlfn.XLOOKUP(Combined[[#This Row],[Store_ID]],Store[Store_ID],Store[City])</f>
        <v>North Nancyview</v>
      </c>
      <c r="AB557" s="43" t="str">
        <f>_xlfn.XLOOKUP(Combined[[#This Row],[Store_ID]],Store[Store_ID],Store[Store_Type])</f>
        <v>Outlet</v>
      </c>
      <c r="AC557" s="43">
        <f>Combined[[#This Row],[Quantity]]*Combined[[#This Row],[Unit_Price]]</f>
        <v>2073.06</v>
      </c>
      <c r="AD557" s="43">
        <f>Combined[[#This Row],[Gross_Sales]]*Combined[[#This Row],[Discount]]</f>
        <v>248.76719999999997</v>
      </c>
      <c r="AE557" s="43">
        <f>Combined[[#This Row],[Quantity]]*Combined[[#This Row],[cost]]</f>
        <v>393.72</v>
      </c>
      <c r="AF557" s="43">
        <f>Combined[[#This Row],[Total_Amount]]-Combined[[#This Row],[Total_Cost]]</f>
        <v>1430.5727999999999</v>
      </c>
      <c r="AG557" s="43" t="str">
        <f>IF(Combined[[#This Row],[Age]]&lt;=25,"18-25",IF(Combined[[#This Row],[Age]]&lt;=35,"26-35",IF(Combined[[#This Row],[Age]]&lt;=45,"36-45",IF(Combined[[#This Row],[Age]]&lt;=55,"46-55","56-64"))))</f>
        <v>36-45</v>
      </c>
      <c r="AH557" s="43">
        <f>IF(Combined[[#This Row],[Total_Amount]]=0,0,Combined[[#This Row],[Profit]]/Combined[[#This Row],[Total_Amount]])</f>
        <v>0.78417938173082735</v>
      </c>
    </row>
    <row r="558" spans="1:34">
      <c r="A558" s="43" t="s">
        <v>2382</v>
      </c>
      <c r="B558" s="46">
        <v>45253</v>
      </c>
      <c r="C558" s="43">
        <f t="shared" si="8"/>
        <v>2023</v>
      </c>
      <c r="D558" s="43" t="str">
        <f>TEXT(Combined[[#This Row],[Order_Date]],"MMM")</f>
        <v>Nov</v>
      </c>
      <c r="E558" s="43" t="s">
        <v>314</v>
      </c>
      <c r="F558" s="43" t="s">
        <v>1720</v>
      </c>
      <c r="G558" s="43" t="s">
        <v>1807</v>
      </c>
      <c r="H558" s="43">
        <v>4</v>
      </c>
      <c r="I558" s="43">
        <v>338.73</v>
      </c>
      <c r="J558" s="45">
        <v>0.18</v>
      </c>
      <c r="K558" s="43" t="s">
        <v>1824</v>
      </c>
      <c r="L558" s="43">
        <v>1111.0344</v>
      </c>
      <c r="M558" s="43" t="str">
        <f>VLOOKUP(Combined[[#This Row],[Customer_ID]],Customer[],2,FALSE)</f>
        <v>Melissa Duffy Md</v>
      </c>
      <c r="N558" s="43">
        <f>VLOOKUP(Combined[[#This Row],[Customer_ID]],Customer[],3,FALSE)</f>
        <v>58</v>
      </c>
      <c r="O558" s="43" t="str">
        <f>VLOOKUP(Combined[[#This Row],[Customer_ID]],Customer[],4,FALSE)</f>
        <v>Female</v>
      </c>
      <c r="P558" s="43" t="str">
        <f>VLOOKUP(Combined[[#This Row],[Customer_ID]],Customer[],5,FALSE)</f>
        <v>East Jenna</v>
      </c>
      <c r="Q558" s="43" t="str">
        <f>VLOOKUP(Combined[[#This Row],[Customer_ID]],Customer[],6,FALSE)</f>
        <v>South Carolina</v>
      </c>
      <c r="R558" s="43" t="str">
        <f>VLOOKUP(Combined[[#This Row],[Customer_ID]],Customer[],8,FALSE)</f>
        <v>Bronze</v>
      </c>
      <c r="S558" s="43" t="str">
        <f>VLOOKUP(Combined[[#This Row],[Product_ID]],Product[],2,FALSE)</f>
        <v>Kitchen Cutting Board</v>
      </c>
      <c r="T558" s="43" t="str">
        <f>VLOOKUP(Combined[[#This Row],[Product_ID]],Product[],3,FALSE)</f>
        <v>Home</v>
      </c>
      <c r="U558" s="43" t="str">
        <f>VLOOKUP(Combined[[#This Row],[Product_ID]],Product[],4,FALSE)</f>
        <v>Kitchen</v>
      </c>
      <c r="V558" s="43" t="str">
        <f>VLOOKUP(Combined[[#This Row],[Product_ID]],Product[],5,FALSE)</f>
        <v>Taylor, Dodson and Johnston</v>
      </c>
      <c r="W558" s="43">
        <f>VLOOKUP(Combined[[#This Row],[Product_ID]],Product[],6,FALSE)</f>
        <v>176.07</v>
      </c>
      <c r="X558" s="43">
        <f>VLOOKUP(Combined[[#This Row],[Product_ID]],Product[],7,FALSE)</f>
        <v>82</v>
      </c>
      <c r="Y558" s="43" t="str">
        <f>_xlfn.XLOOKUP(Combined[[#This Row],[Store_ID]],Store[Store_ID],Store[Store_Name])</f>
        <v>Holloway Ltd</v>
      </c>
      <c r="Z558" s="43" t="str">
        <f>_xlfn.XLOOKUP(Combined[[#This Row],[Store_ID]],Store[Store_ID],Store[Region])</f>
        <v>North</v>
      </c>
      <c r="AA558" s="43" t="str">
        <f>_xlfn.XLOOKUP(Combined[[#This Row],[Store_ID]],Store[Store_ID],Store[City])</f>
        <v>Bensonhaven</v>
      </c>
      <c r="AB558" s="43" t="str">
        <f>_xlfn.XLOOKUP(Combined[[#This Row],[Store_ID]],Store[Store_ID],Store[Store_Type])</f>
        <v>Flagship</v>
      </c>
      <c r="AC558" s="43">
        <f>Combined[[#This Row],[Quantity]]*Combined[[#This Row],[Unit_Price]]</f>
        <v>1354.92</v>
      </c>
      <c r="AD558" s="43">
        <f>Combined[[#This Row],[Gross_Sales]]*Combined[[#This Row],[Discount]]</f>
        <v>243.88560000000001</v>
      </c>
      <c r="AE558" s="43">
        <f>Combined[[#This Row],[Quantity]]*Combined[[#This Row],[cost]]</f>
        <v>704.28</v>
      </c>
      <c r="AF558" s="43">
        <f>Combined[[#This Row],[Total_Amount]]-Combined[[#This Row],[Total_Cost]]</f>
        <v>406.75440000000003</v>
      </c>
      <c r="AG558" s="43" t="str">
        <f>IF(Combined[[#This Row],[Age]]&lt;=25,"18-25",IF(Combined[[#This Row],[Age]]&lt;=35,"26-35",IF(Combined[[#This Row],[Age]]&lt;=45,"36-45",IF(Combined[[#This Row],[Age]]&lt;=55,"46-55","56-64"))))</f>
        <v>56-64</v>
      </c>
      <c r="AH558" s="43">
        <f>IF(Combined[[#This Row],[Total_Amount]]=0,0,Combined[[#This Row],[Profit]]/Combined[[#This Row],[Total_Amount]])</f>
        <v>0.36610423583644219</v>
      </c>
    </row>
    <row r="559" spans="1:34">
      <c r="A559" s="43" t="s">
        <v>2383</v>
      </c>
      <c r="B559" s="46">
        <v>45389</v>
      </c>
      <c r="C559" s="43">
        <f t="shared" si="8"/>
        <v>2024</v>
      </c>
      <c r="D559" s="43" t="str">
        <f>TEXT(Combined[[#This Row],[Order_Date]],"MMM")</f>
        <v>Apr</v>
      </c>
      <c r="E559" s="43" t="s">
        <v>230</v>
      </c>
      <c r="F559" s="43" t="s">
        <v>1716</v>
      </c>
      <c r="G559" s="43" t="s">
        <v>1804</v>
      </c>
      <c r="H559" s="43">
        <v>3</v>
      </c>
      <c r="I559" s="43">
        <v>366.08</v>
      </c>
      <c r="J559" s="45">
        <v>0.05</v>
      </c>
      <c r="K559" s="43" t="s">
        <v>1824</v>
      </c>
      <c r="L559" s="43">
        <v>1043.328</v>
      </c>
      <c r="M559" s="43" t="str">
        <f>VLOOKUP(Combined[[#This Row],[Customer_ID]],Customer[],2,FALSE)</f>
        <v>James Bean</v>
      </c>
      <c r="N559" s="43">
        <f>VLOOKUP(Combined[[#This Row],[Customer_ID]],Customer[],3,FALSE)</f>
        <v>50</v>
      </c>
      <c r="O559" s="43" t="str">
        <f>VLOOKUP(Combined[[#This Row],[Customer_ID]],Customer[],4,FALSE)</f>
        <v>Male</v>
      </c>
      <c r="P559" s="43" t="str">
        <f>VLOOKUP(Combined[[#This Row],[Customer_ID]],Customer[],5,FALSE)</f>
        <v>Stevensonton</v>
      </c>
      <c r="Q559" s="43" t="str">
        <f>VLOOKUP(Combined[[#This Row],[Customer_ID]],Customer[],6,FALSE)</f>
        <v>New Mexico</v>
      </c>
      <c r="R559" s="43" t="str">
        <f>VLOOKUP(Combined[[#This Row],[Customer_ID]],Customer[],8,FALSE)</f>
        <v>Bronze</v>
      </c>
      <c r="S559" s="43" t="str">
        <f>VLOOKUP(Combined[[#This Row],[Product_ID]],Product[],2,FALSE)</f>
        <v>Wooden Bookshelf</v>
      </c>
      <c r="T559" s="43" t="str">
        <f>VLOOKUP(Combined[[#This Row],[Product_ID]],Product[],3,FALSE)</f>
        <v>Home</v>
      </c>
      <c r="U559" s="43" t="str">
        <f>VLOOKUP(Combined[[#This Row],[Product_ID]],Product[],4,FALSE)</f>
        <v>Furniture</v>
      </c>
      <c r="V559" s="43" t="str">
        <f>VLOOKUP(Combined[[#This Row],[Product_ID]],Product[],5,FALSE)</f>
        <v>Collins-Stephenson</v>
      </c>
      <c r="W559" s="43">
        <f>VLOOKUP(Combined[[#This Row],[Product_ID]],Product[],6,FALSE)</f>
        <v>388.46</v>
      </c>
      <c r="X559" s="43">
        <f>VLOOKUP(Combined[[#This Row],[Product_ID]],Product[],7,FALSE)</f>
        <v>208</v>
      </c>
      <c r="Y559" s="43" t="str">
        <f>_xlfn.XLOOKUP(Combined[[#This Row],[Store_ID]],Store[Store_ID],Store[Store_Name])</f>
        <v>Frederick-Wright</v>
      </c>
      <c r="Z559" s="43" t="str">
        <f>_xlfn.XLOOKUP(Combined[[#This Row],[Store_ID]],Store[Store_ID],Store[Region])</f>
        <v>West</v>
      </c>
      <c r="AA559" s="43" t="str">
        <f>_xlfn.XLOOKUP(Combined[[#This Row],[Store_ID]],Store[Store_ID],Store[City])</f>
        <v>New Jimmymouth</v>
      </c>
      <c r="AB559" s="43" t="str">
        <f>_xlfn.XLOOKUP(Combined[[#This Row],[Store_ID]],Store[Store_ID],Store[Store_Type])</f>
        <v>Flagship</v>
      </c>
      <c r="AC559" s="43">
        <f>Combined[[#This Row],[Quantity]]*Combined[[#This Row],[Unit_Price]]</f>
        <v>1098.24</v>
      </c>
      <c r="AD559" s="43">
        <f>Combined[[#This Row],[Gross_Sales]]*Combined[[#This Row],[Discount]]</f>
        <v>54.912000000000006</v>
      </c>
      <c r="AE559" s="43">
        <f>Combined[[#This Row],[Quantity]]*Combined[[#This Row],[cost]]</f>
        <v>1165.3799999999999</v>
      </c>
      <c r="AF559" s="43">
        <f>Combined[[#This Row],[Total_Amount]]-Combined[[#This Row],[Total_Cost]]</f>
        <v>-122.05199999999991</v>
      </c>
      <c r="AG559" s="43" t="str">
        <f>IF(Combined[[#This Row],[Age]]&lt;=25,"18-25",IF(Combined[[#This Row],[Age]]&lt;=35,"26-35",IF(Combined[[#This Row],[Age]]&lt;=45,"36-45",IF(Combined[[#This Row],[Age]]&lt;=55,"46-55","56-64"))))</f>
        <v>46-55</v>
      </c>
      <c r="AH559" s="43">
        <f>IF(Combined[[#This Row],[Total_Amount]]=0,0,Combined[[#This Row],[Profit]]/Combined[[#This Row],[Total_Amount]])</f>
        <v>-0.11698334560176657</v>
      </c>
    </row>
    <row r="560" spans="1:34">
      <c r="A560" s="43" t="s">
        <v>2384</v>
      </c>
      <c r="B560" s="46">
        <v>45840</v>
      </c>
      <c r="C560" s="43">
        <f t="shared" si="8"/>
        <v>2025</v>
      </c>
      <c r="D560" s="43" t="str">
        <f>TEXT(Combined[[#This Row],[Order_Date]],"MMM")</f>
        <v>Jul</v>
      </c>
      <c r="E560" s="43" t="s">
        <v>372</v>
      </c>
      <c r="F560" s="43" t="s">
        <v>1574</v>
      </c>
      <c r="G560" s="43" t="s">
        <v>1797</v>
      </c>
      <c r="H560" s="43">
        <v>4</v>
      </c>
      <c r="I560" s="43">
        <v>539.48</v>
      </c>
      <c r="J560" s="45">
        <v>0.28000000000000003</v>
      </c>
      <c r="K560" s="43" t="s">
        <v>1829</v>
      </c>
      <c r="L560" s="43">
        <v>1553.7023999999999</v>
      </c>
      <c r="M560" s="43" t="str">
        <f>VLOOKUP(Combined[[#This Row],[Customer_ID]],Customer[],2,FALSE)</f>
        <v>Lance Baker</v>
      </c>
      <c r="N560" s="43">
        <f>VLOOKUP(Combined[[#This Row],[Customer_ID]],Customer[],3,FALSE)</f>
        <v>50</v>
      </c>
      <c r="O560" s="43" t="str">
        <f>VLOOKUP(Combined[[#This Row],[Customer_ID]],Customer[],4,FALSE)</f>
        <v>Female</v>
      </c>
      <c r="P560" s="43" t="str">
        <f>VLOOKUP(Combined[[#This Row],[Customer_ID]],Customer[],5,FALSE)</f>
        <v>Port Victoria</v>
      </c>
      <c r="Q560" s="43" t="str">
        <f>VLOOKUP(Combined[[#This Row],[Customer_ID]],Customer[],6,FALSE)</f>
        <v>Florida</v>
      </c>
      <c r="R560" s="43" t="str">
        <f>VLOOKUP(Combined[[#This Row],[Customer_ID]],Customer[],8,FALSE)</f>
        <v>Gold</v>
      </c>
      <c r="S560" s="43" t="str">
        <f>VLOOKUP(Combined[[#This Row],[Product_ID]],Product[],2,FALSE)</f>
        <v>USB-C Fast Charger</v>
      </c>
      <c r="T560" s="43" t="str">
        <f>VLOOKUP(Combined[[#This Row],[Product_ID]],Product[],3,FALSE)</f>
        <v>Electronics</v>
      </c>
      <c r="U560" s="43" t="str">
        <f>VLOOKUP(Combined[[#This Row],[Product_ID]],Product[],4,FALSE)</f>
        <v>Accessories</v>
      </c>
      <c r="V560" s="43" t="str">
        <f>VLOOKUP(Combined[[#This Row],[Product_ID]],Product[],5,FALSE)</f>
        <v>Dawson-Perkins</v>
      </c>
      <c r="W560" s="43">
        <f>VLOOKUP(Combined[[#This Row],[Product_ID]],Product[],6,FALSE)</f>
        <v>242.23</v>
      </c>
      <c r="X560" s="43">
        <f>VLOOKUP(Combined[[#This Row],[Product_ID]],Product[],7,FALSE)</f>
        <v>453</v>
      </c>
      <c r="Y560" s="43" t="str">
        <f>_xlfn.XLOOKUP(Combined[[#This Row],[Store_ID]],Store[Store_ID],Store[Store_Name])</f>
        <v>Gardner, Humphrey and Contreras</v>
      </c>
      <c r="Z560" s="43" t="str">
        <f>_xlfn.XLOOKUP(Combined[[#This Row],[Store_ID]],Store[Store_ID],Store[Region])</f>
        <v>East</v>
      </c>
      <c r="AA560" s="43" t="str">
        <f>_xlfn.XLOOKUP(Combined[[#This Row],[Store_ID]],Store[Store_ID],Store[City])</f>
        <v>Johnsonville</v>
      </c>
      <c r="AB560" s="43" t="str">
        <f>_xlfn.XLOOKUP(Combined[[#This Row],[Store_ID]],Store[Store_ID],Store[Store_Type])</f>
        <v>Flagship</v>
      </c>
      <c r="AC560" s="43">
        <f>Combined[[#This Row],[Quantity]]*Combined[[#This Row],[Unit_Price]]</f>
        <v>2157.92</v>
      </c>
      <c r="AD560" s="43">
        <f>Combined[[#This Row],[Gross_Sales]]*Combined[[#This Row],[Discount]]</f>
        <v>604.21760000000006</v>
      </c>
      <c r="AE560" s="43">
        <f>Combined[[#This Row],[Quantity]]*Combined[[#This Row],[cost]]</f>
        <v>968.92</v>
      </c>
      <c r="AF560" s="43">
        <f>Combined[[#This Row],[Total_Amount]]-Combined[[#This Row],[Total_Cost]]</f>
        <v>584.78239999999994</v>
      </c>
      <c r="AG560" s="43" t="str">
        <f>IF(Combined[[#This Row],[Age]]&lt;=25,"18-25",IF(Combined[[#This Row],[Age]]&lt;=35,"26-35",IF(Combined[[#This Row],[Age]]&lt;=45,"36-45",IF(Combined[[#This Row],[Age]]&lt;=55,"46-55","56-64"))))</f>
        <v>46-55</v>
      </c>
      <c r="AH560" s="43">
        <f>IF(Combined[[#This Row],[Total_Amount]]=0,0,Combined[[#This Row],[Profit]]/Combined[[#This Row],[Total_Amount]])</f>
        <v>0.3763799296441841</v>
      </c>
    </row>
    <row r="561" spans="1:34">
      <c r="A561" s="43" t="s">
        <v>2385</v>
      </c>
      <c r="B561" s="46">
        <v>45256</v>
      </c>
      <c r="C561" s="43">
        <f t="shared" si="8"/>
        <v>2023</v>
      </c>
      <c r="D561" s="43" t="str">
        <f>TEXT(Combined[[#This Row],[Order_Date]],"MMM")</f>
        <v>Nov</v>
      </c>
      <c r="E561" s="43" t="s">
        <v>1214</v>
      </c>
      <c r="F561" s="43" t="s">
        <v>1730</v>
      </c>
      <c r="G561" s="43" t="s">
        <v>1804</v>
      </c>
      <c r="H561" s="43">
        <v>1</v>
      </c>
      <c r="I561" s="43">
        <v>499.59</v>
      </c>
      <c r="J561" s="45">
        <v>0.03</v>
      </c>
      <c r="K561" s="43" t="s">
        <v>1829</v>
      </c>
      <c r="L561" s="43">
        <v>484.60230000000001</v>
      </c>
      <c r="M561" s="43" t="str">
        <f>VLOOKUP(Combined[[#This Row],[Customer_ID]],Customer[],2,FALSE)</f>
        <v>Cynthia Lopez</v>
      </c>
      <c r="N561" s="43">
        <f>VLOOKUP(Combined[[#This Row],[Customer_ID]],Customer[],3,FALSE)</f>
        <v>50</v>
      </c>
      <c r="O561" s="43" t="str">
        <f>VLOOKUP(Combined[[#This Row],[Customer_ID]],Customer[],4,FALSE)</f>
        <v>Male</v>
      </c>
      <c r="P561" s="43" t="str">
        <f>VLOOKUP(Combined[[#This Row],[Customer_ID]],Customer[],5,FALSE)</f>
        <v>Joseland</v>
      </c>
      <c r="Q561" s="43" t="str">
        <f>VLOOKUP(Combined[[#This Row],[Customer_ID]],Customer[],6,FALSE)</f>
        <v>Nebraska</v>
      </c>
      <c r="R561" s="43" t="str">
        <f>VLOOKUP(Combined[[#This Row],[Customer_ID]],Customer[],8,FALSE)</f>
        <v>Platinum</v>
      </c>
      <c r="S561" s="43" t="str">
        <f>VLOOKUP(Combined[[#This Row],[Product_ID]],Product[],2,FALSE)</f>
        <v>Women's High Heels</v>
      </c>
      <c r="T561" s="43" t="str">
        <f>VLOOKUP(Combined[[#This Row],[Product_ID]],Product[],3,FALSE)</f>
        <v>Clothing</v>
      </c>
      <c r="U561" s="43" t="str">
        <f>VLOOKUP(Combined[[#This Row],[Product_ID]],Product[],4,FALSE)</f>
        <v>Footwear</v>
      </c>
      <c r="V561" s="43" t="str">
        <f>VLOOKUP(Combined[[#This Row],[Product_ID]],Product[],5,FALSE)</f>
        <v>Smith-Charles</v>
      </c>
      <c r="W561" s="43">
        <f>VLOOKUP(Combined[[#This Row],[Product_ID]],Product[],6,FALSE)</f>
        <v>438.25</v>
      </c>
      <c r="X561" s="43">
        <f>VLOOKUP(Combined[[#This Row],[Product_ID]],Product[],7,FALSE)</f>
        <v>496</v>
      </c>
      <c r="Y561" s="43" t="str">
        <f>_xlfn.XLOOKUP(Combined[[#This Row],[Store_ID]],Store[Store_ID],Store[Store_Name])</f>
        <v>Frederick-Wright</v>
      </c>
      <c r="Z561" s="43" t="str">
        <f>_xlfn.XLOOKUP(Combined[[#This Row],[Store_ID]],Store[Store_ID],Store[Region])</f>
        <v>West</v>
      </c>
      <c r="AA561" s="43" t="str">
        <f>_xlfn.XLOOKUP(Combined[[#This Row],[Store_ID]],Store[Store_ID],Store[City])</f>
        <v>New Jimmymouth</v>
      </c>
      <c r="AB561" s="43" t="str">
        <f>_xlfn.XLOOKUP(Combined[[#This Row],[Store_ID]],Store[Store_ID],Store[Store_Type])</f>
        <v>Flagship</v>
      </c>
      <c r="AC561" s="43">
        <f>Combined[[#This Row],[Quantity]]*Combined[[#This Row],[Unit_Price]]</f>
        <v>499.59</v>
      </c>
      <c r="AD561" s="43">
        <f>Combined[[#This Row],[Gross_Sales]]*Combined[[#This Row],[Discount]]</f>
        <v>14.987699999999998</v>
      </c>
      <c r="AE561" s="43">
        <f>Combined[[#This Row],[Quantity]]*Combined[[#This Row],[cost]]</f>
        <v>438.25</v>
      </c>
      <c r="AF561" s="43">
        <f>Combined[[#This Row],[Total_Amount]]-Combined[[#This Row],[Total_Cost]]</f>
        <v>46.352300000000014</v>
      </c>
      <c r="AG561" s="43" t="str">
        <f>IF(Combined[[#This Row],[Age]]&lt;=25,"18-25",IF(Combined[[#This Row],[Age]]&lt;=35,"26-35",IF(Combined[[#This Row],[Age]]&lt;=45,"36-45",IF(Combined[[#This Row],[Age]]&lt;=55,"46-55","56-64"))))</f>
        <v>46-55</v>
      </c>
      <c r="AH561" s="43">
        <f>IF(Combined[[#This Row],[Total_Amount]]=0,0,Combined[[#This Row],[Profit]]/Combined[[#This Row],[Total_Amount]])</f>
        <v>9.5650185729617906E-2</v>
      </c>
    </row>
    <row r="562" spans="1:34">
      <c r="A562" s="43" t="s">
        <v>2386</v>
      </c>
      <c r="B562" s="46">
        <v>45326</v>
      </c>
      <c r="C562" s="43">
        <f t="shared" si="8"/>
        <v>2024</v>
      </c>
      <c r="D562" s="43" t="str">
        <f>TEXT(Combined[[#This Row],[Order_Date]],"MMM")</f>
        <v>Feb</v>
      </c>
      <c r="E562" s="43" t="s">
        <v>619</v>
      </c>
      <c r="F562" s="43" t="s">
        <v>1608</v>
      </c>
      <c r="G562" s="43" t="s">
        <v>1782</v>
      </c>
      <c r="H562" s="43">
        <v>3</v>
      </c>
      <c r="I562" s="43">
        <v>330.04</v>
      </c>
      <c r="J562" s="45">
        <v>0.2</v>
      </c>
      <c r="K562" s="43" t="s">
        <v>1824</v>
      </c>
      <c r="L562" s="43">
        <v>792.09600000000012</v>
      </c>
      <c r="M562" s="43" t="str">
        <f>VLOOKUP(Combined[[#This Row],[Customer_ID]],Customer[],2,FALSE)</f>
        <v>Kimberly Brooks</v>
      </c>
      <c r="N562" s="43">
        <f>VLOOKUP(Combined[[#This Row],[Customer_ID]],Customer[],3,FALSE)</f>
        <v>42</v>
      </c>
      <c r="O562" s="43" t="str">
        <f>VLOOKUP(Combined[[#This Row],[Customer_ID]],Customer[],4,FALSE)</f>
        <v>Male</v>
      </c>
      <c r="P562" s="43" t="str">
        <f>VLOOKUP(Combined[[#This Row],[Customer_ID]],Customer[],5,FALSE)</f>
        <v>Kingfort</v>
      </c>
      <c r="Q562" s="43" t="str">
        <f>VLOOKUP(Combined[[#This Row],[Customer_ID]],Customer[],6,FALSE)</f>
        <v>New Mexico</v>
      </c>
      <c r="R562" s="43" t="str">
        <f>VLOOKUP(Combined[[#This Row],[Customer_ID]],Customer[],8,FALSE)</f>
        <v>Silver</v>
      </c>
      <c r="S562" s="43" t="str">
        <f>VLOOKUP(Combined[[#This Row],[Product_ID]],Product[],2,FALSE)</f>
        <v>Stainless Steel Cutlery Set</v>
      </c>
      <c r="T562" s="43" t="str">
        <f>VLOOKUP(Combined[[#This Row],[Product_ID]],Product[],3,FALSE)</f>
        <v>Home</v>
      </c>
      <c r="U562" s="43" t="str">
        <f>VLOOKUP(Combined[[#This Row],[Product_ID]],Product[],4,FALSE)</f>
        <v>Kitchen</v>
      </c>
      <c r="V562" s="43" t="str">
        <f>VLOOKUP(Combined[[#This Row],[Product_ID]],Product[],5,FALSE)</f>
        <v>Stevens, Fernandez and Martin</v>
      </c>
      <c r="W562" s="43">
        <f>VLOOKUP(Combined[[#This Row],[Product_ID]],Product[],6,FALSE)</f>
        <v>19.52</v>
      </c>
      <c r="X562" s="43">
        <f>VLOOKUP(Combined[[#This Row],[Product_ID]],Product[],7,FALSE)</f>
        <v>57</v>
      </c>
      <c r="Y562" s="43" t="str">
        <f>_xlfn.XLOOKUP(Combined[[#This Row],[Store_ID]],Store[Store_ID],Store[Store_Name])</f>
        <v>Bean, Jones and Park</v>
      </c>
      <c r="Z562" s="43" t="str">
        <f>_xlfn.XLOOKUP(Combined[[#This Row],[Store_ID]],Store[Store_ID],Store[Region])</f>
        <v>West</v>
      </c>
      <c r="AA562" s="43" t="str">
        <f>_xlfn.XLOOKUP(Combined[[#This Row],[Store_ID]],Store[Store_ID],Store[City])</f>
        <v>Thompsonborough</v>
      </c>
      <c r="AB562" s="43" t="str">
        <f>_xlfn.XLOOKUP(Combined[[#This Row],[Store_ID]],Store[Store_ID],Store[Store_Type])</f>
        <v>Online</v>
      </c>
      <c r="AC562" s="43">
        <f>Combined[[#This Row],[Quantity]]*Combined[[#This Row],[Unit_Price]]</f>
        <v>990.12000000000012</v>
      </c>
      <c r="AD562" s="43">
        <f>Combined[[#This Row],[Gross_Sales]]*Combined[[#This Row],[Discount]]</f>
        <v>198.02400000000003</v>
      </c>
      <c r="AE562" s="43">
        <f>Combined[[#This Row],[Quantity]]*Combined[[#This Row],[cost]]</f>
        <v>58.56</v>
      </c>
      <c r="AF562" s="43">
        <f>Combined[[#This Row],[Total_Amount]]-Combined[[#This Row],[Total_Cost]]</f>
        <v>733.53600000000006</v>
      </c>
      <c r="AG562" s="43" t="str">
        <f>IF(Combined[[#This Row],[Age]]&lt;=25,"18-25",IF(Combined[[#This Row],[Age]]&lt;=35,"26-35",IF(Combined[[#This Row],[Age]]&lt;=45,"36-45",IF(Combined[[#This Row],[Age]]&lt;=55,"46-55","56-64"))))</f>
        <v>36-45</v>
      </c>
      <c r="AH562" s="43">
        <f>IF(Combined[[#This Row],[Total_Amount]]=0,0,Combined[[#This Row],[Profit]]/Combined[[#This Row],[Total_Amount]])</f>
        <v>0.92606956732517265</v>
      </c>
    </row>
    <row r="563" spans="1:34">
      <c r="A563" s="43" t="s">
        <v>2387</v>
      </c>
      <c r="B563" s="46">
        <v>45459</v>
      </c>
      <c r="C563" s="43">
        <f t="shared" si="8"/>
        <v>2024</v>
      </c>
      <c r="D563" s="43" t="str">
        <f>TEXT(Combined[[#This Row],[Order_Date]],"MMM")</f>
        <v>Jun</v>
      </c>
      <c r="E563" s="43" t="s">
        <v>601</v>
      </c>
      <c r="F563" s="43" t="s">
        <v>1570</v>
      </c>
      <c r="G563" s="43" t="s">
        <v>1807</v>
      </c>
      <c r="H563" s="43">
        <v>2</v>
      </c>
      <c r="I563" s="43">
        <v>813.01</v>
      </c>
      <c r="J563" s="45">
        <v>0.06</v>
      </c>
      <c r="K563" s="43" t="s">
        <v>1826</v>
      </c>
      <c r="L563" s="43">
        <v>1528.4588000000001</v>
      </c>
      <c r="M563" s="43" t="str">
        <f>VLOOKUP(Combined[[#This Row],[Customer_ID]],Customer[],2,FALSE)</f>
        <v>Melissa Hamilton</v>
      </c>
      <c r="N563" s="43">
        <f>VLOOKUP(Combined[[#This Row],[Customer_ID]],Customer[],3,FALSE)</f>
        <v>23</v>
      </c>
      <c r="O563" s="43" t="str">
        <f>VLOOKUP(Combined[[#This Row],[Customer_ID]],Customer[],4,FALSE)</f>
        <v>Female</v>
      </c>
      <c r="P563" s="43" t="str">
        <f>VLOOKUP(Combined[[#This Row],[Customer_ID]],Customer[],5,FALSE)</f>
        <v>Hutchinsonville</v>
      </c>
      <c r="Q563" s="43" t="str">
        <f>VLOOKUP(Combined[[#This Row],[Customer_ID]],Customer[],6,FALSE)</f>
        <v>Oklahoma</v>
      </c>
      <c r="R563" s="43" t="str">
        <f>VLOOKUP(Combined[[#This Row],[Customer_ID]],Customer[],8,FALSE)</f>
        <v>Silver</v>
      </c>
      <c r="S563" s="43" t="str">
        <f>VLOOKUP(Combined[[#This Row],[Product_ID]],Product[],2,FALSE)</f>
        <v>HD Smart TV Stick</v>
      </c>
      <c r="T563" s="43" t="str">
        <f>VLOOKUP(Combined[[#This Row],[Product_ID]],Product[],3,FALSE)</f>
        <v>Electronics</v>
      </c>
      <c r="U563" s="43" t="str">
        <f>VLOOKUP(Combined[[#This Row],[Product_ID]],Product[],4,FALSE)</f>
        <v>Accessories</v>
      </c>
      <c r="V563" s="43" t="str">
        <f>VLOOKUP(Combined[[#This Row],[Product_ID]],Product[],5,FALSE)</f>
        <v>Gibson, Hobbs and Weaver</v>
      </c>
      <c r="W563" s="43">
        <f>VLOOKUP(Combined[[#This Row],[Product_ID]],Product[],6,FALSE)</f>
        <v>449.4</v>
      </c>
      <c r="X563" s="43">
        <f>VLOOKUP(Combined[[#This Row],[Product_ID]],Product[],7,FALSE)</f>
        <v>338</v>
      </c>
      <c r="Y563" s="43" t="str">
        <f>_xlfn.XLOOKUP(Combined[[#This Row],[Store_ID]],Store[Store_ID],Store[Store_Name])</f>
        <v>Holloway Ltd</v>
      </c>
      <c r="Z563" s="43" t="str">
        <f>_xlfn.XLOOKUP(Combined[[#This Row],[Store_ID]],Store[Store_ID],Store[Region])</f>
        <v>North</v>
      </c>
      <c r="AA563" s="43" t="str">
        <f>_xlfn.XLOOKUP(Combined[[#This Row],[Store_ID]],Store[Store_ID],Store[City])</f>
        <v>Bensonhaven</v>
      </c>
      <c r="AB563" s="43" t="str">
        <f>_xlfn.XLOOKUP(Combined[[#This Row],[Store_ID]],Store[Store_ID],Store[Store_Type])</f>
        <v>Flagship</v>
      </c>
      <c r="AC563" s="43">
        <f>Combined[[#This Row],[Quantity]]*Combined[[#This Row],[Unit_Price]]</f>
        <v>1626.02</v>
      </c>
      <c r="AD563" s="43">
        <f>Combined[[#This Row],[Gross_Sales]]*Combined[[#This Row],[Discount]]</f>
        <v>97.561199999999999</v>
      </c>
      <c r="AE563" s="43">
        <f>Combined[[#This Row],[Quantity]]*Combined[[#This Row],[cost]]</f>
        <v>898.8</v>
      </c>
      <c r="AF563" s="43">
        <f>Combined[[#This Row],[Total_Amount]]-Combined[[#This Row],[Total_Cost]]</f>
        <v>629.65880000000016</v>
      </c>
      <c r="AG563" s="43" t="str">
        <f>IF(Combined[[#This Row],[Age]]&lt;=25,"18-25",IF(Combined[[#This Row],[Age]]&lt;=35,"26-35",IF(Combined[[#This Row],[Age]]&lt;=45,"36-45",IF(Combined[[#This Row],[Age]]&lt;=55,"46-55","56-64"))))</f>
        <v>18-25</v>
      </c>
      <c r="AH563" s="43">
        <f>IF(Combined[[#This Row],[Total_Amount]]=0,0,Combined[[#This Row],[Profit]]/Combined[[#This Row],[Total_Amount]])</f>
        <v>0.41195667164859145</v>
      </c>
    </row>
    <row r="564" spans="1:34">
      <c r="A564" s="43" t="s">
        <v>2388</v>
      </c>
      <c r="B564" s="46">
        <v>45715</v>
      </c>
      <c r="C564" s="43">
        <f t="shared" si="8"/>
        <v>2025</v>
      </c>
      <c r="D564" s="43" t="str">
        <f>TEXT(Combined[[#This Row],[Order_Date]],"MMM")</f>
        <v>Feb</v>
      </c>
      <c r="E564" s="43" t="s">
        <v>110</v>
      </c>
      <c r="F564" s="43" t="s">
        <v>1546</v>
      </c>
      <c r="G564" s="43" t="s">
        <v>1761</v>
      </c>
      <c r="H564" s="43">
        <v>4</v>
      </c>
      <c r="I564" s="43">
        <v>204.8</v>
      </c>
      <c r="J564" s="45">
        <v>0.03</v>
      </c>
      <c r="K564" s="43" t="s">
        <v>1826</v>
      </c>
      <c r="L564" s="43">
        <v>794.62400000000002</v>
      </c>
      <c r="M564" s="43" t="str">
        <f>VLOOKUP(Combined[[#This Row],[Customer_ID]],Customer[],2,FALSE)</f>
        <v>Amber Carlson</v>
      </c>
      <c r="N564" s="43">
        <f>VLOOKUP(Combined[[#This Row],[Customer_ID]],Customer[],3,FALSE)</f>
        <v>18</v>
      </c>
      <c r="O564" s="43" t="str">
        <f>VLOOKUP(Combined[[#This Row],[Customer_ID]],Customer[],4,FALSE)</f>
        <v>Female</v>
      </c>
      <c r="P564" s="43" t="str">
        <f>VLOOKUP(Combined[[#This Row],[Customer_ID]],Customer[],5,FALSE)</f>
        <v>East Michellemouth</v>
      </c>
      <c r="Q564" s="43" t="str">
        <f>VLOOKUP(Combined[[#This Row],[Customer_ID]],Customer[],6,FALSE)</f>
        <v>Missouri</v>
      </c>
      <c r="R564" s="43" t="str">
        <f>VLOOKUP(Combined[[#This Row],[Customer_ID]],Customer[],8,FALSE)</f>
        <v>Gold</v>
      </c>
      <c r="S564" s="43" t="str">
        <f>VLOOKUP(Combined[[#This Row],[Product_ID]],Product[],2,FALSE)</f>
        <v>Men's Graphic T-Shirt</v>
      </c>
      <c r="T564" s="43" t="str">
        <f>VLOOKUP(Combined[[#This Row],[Product_ID]],Product[],3,FALSE)</f>
        <v>Clothing</v>
      </c>
      <c r="U564" s="43" t="str">
        <f>VLOOKUP(Combined[[#This Row],[Product_ID]],Product[],4,FALSE)</f>
        <v>Tops</v>
      </c>
      <c r="V564" s="43" t="str">
        <f>VLOOKUP(Combined[[#This Row],[Product_ID]],Product[],5,FALSE)</f>
        <v>Terry-Moore</v>
      </c>
      <c r="W564" s="43">
        <f>VLOOKUP(Combined[[#This Row],[Product_ID]],Product[],6,FALSE)</f>
        <v>342.56</v>
      </c>
      <c r="X564" s="43">
        <f>VLOOKUP(Combined[[#This Row],[Product_ID]],Product[],7,FALSE)</f>
        <v>181</v>
      </c>
      <c r="Y564" s="43" t="str">
        <f>_xlfn.XLOOKUP(Combined[[#This Row],[Store_ID]],Store[Store_ID],Store[Store_Name])</f>
        <v>Black-Horn</v>
      </c>
      <c r="Z564" s="43" t="str">
        <f>_xlfn.XLOOKUP(Combined[[#This Row],[Store_ID]],Store[Store_ID],Store[Region])</f>
        <v>South</v>
      </c>
      <c r="AA564" s="43" t="str">
        <f>_xlfn.XLOOKUP(Combined[[#This Row],[Store_ID]],Store[Store_ID],Store[City])</f>
        <v>North Nancyview</v>
      </c>
      <c r="AB564" s="43" t="str">
        <f>_xlfn.XLOOKUP(Combined[[#This Row],[Store_ID]],Store[Store_ID],Store[Store_Type])</f>
        <v>Outlet</v>
      </c>
      <c r="AC564" s="43">
        <f>Combined[[#This Row],[Quantity]]*Combined[[#This Row],[Unit_Price]]</f>
        <v>819.2</v>
      </c>
      <c r="AD564" s="43">
        <f>Combined[[#This Row],[Gross_Sales]]*Combined[[#This Row],[Discount]]</f>
        <v>24.576000000000001</v>
      </c>
      <c r="AE564" s="43">
        <f>Combined[[#This Row],[Quantity]]*Combined[[#This Row],[cost]]</f>
        <v>1370.24</v>
      </c>
      <c r="AF564" s="43">
        <f>Combined[[#This Row],[Total_Amount]]-Combined[[#This Row],[Total_Cost]]</f>
        <v>-575.61599999999999</v>
      </c>
      <c r="AG564" s="43" t="str">
        <f>IF(Combined[[#This Row],[Age]]&lt;=25,"18-25",IF(Combined[[#This Row],[Age]]&lt;=35,"26-35",IF(Combined[[#This Row],[Age]]&lt;=45,"36-45",IF(Combined[[#This Row],[Age]]&lt;=55,"46-55","56-64"))))</f>
        <v>18-25</v>
      </c>
      <c r="AH564" s="43">
        <f>IF(Combined[[#This Row],[Total_Amount]]=0,0,Combined[[#This Row],[Profit]]/Combined[[#This Row],[Total_Amount]])</f>
        <v>-0.72438788659793807</v>
      </c>
    </row>
    <row r="565" spans="1:34">
      <c r="A565" s="43" t="s">
        <v>2389</v>
      </c>
      <c r="B565" s="46">
        <v>45223</v>
      </c>
      <c r="C565" s="43">
        <f t="shared" si="8"/>
        <v>2023</v>
      </c>
      <c r="D565" s="43" t="str">
        <f>TEXT(Combined[[#This Row],[Order_Date]],"MMM")</f>
        <v>Oct</v>
      </c>
      <c r="E565" s="43" t="s">
        <v>55</v>
      </c>
      <c r="F565" s="43" t="s">
        <v>1551</v>
      </c>
      <c r="G565" s="43" t="s">
        <v>1766</v>
      </c>
      <c r="H565" s="43">
        <v>3</v>
      </c>
      <c r="I565" s="43">
        <v>728.32</v>
      </c>
      <c r="J565" s="45">
        <v>0.01</v>
      </c>
      <c r="K565" s="43" t="s">
        <v>1824</v>
      </c>
      <c r="L565" s="43">
        <v>2163.1104</v>
      </c>
      <c r="M565" s="43" t="str">
        <f>VLOOKUP(Combined[[#This Row],[Customer_ID]],Customer[],2,FALSE)</f>
        <v>Brian Lopez</v>
      </c>
      <c r="N565" s="43">
        <f>VLOOKUP(Combined[[#This Row],[Customer_ID]],Customer[],3,FALSE)</f>
        <v>28</v>
      </c>
      <c r="O565" s="43" t="str">
        <f>VLOOKUP(Combined[[#This Row],[Customer_ID]],Customer[],4,FALSE)</f>
        <v>Female</v>
      </c>
      <c r="P565" s="43" t="str">
        <f>VLOOKUP(Combined[[#This Row],[Customer_ID]],Customer[],5,FALSE)</f>
        <v>East Krista</v>
      </c>
      <c r="Q565" s="43" t="str">
        <f>VLOOKUP(Combined[[#This Row],[Customer_ID]],Customer[],6,FALSE)</f>
        <v>New York</v>
      </c>
      <c r="R565" s="43" t="str">
        <f>VLOOKUP(Combined[[#This Row],[Customer_ID]],Customer[],8,FALSE)</f>
        <v>Gold</v>
      </c>
      <c r="S565" s="43" t="str">
        <f>VLOOKUP(Combined[[#This Row],[Product_ID]],Product[],2,FALSE)</f>
        <v>Men's Running Jacket</v>
      </c>
      <c r="T565" s="43" t="str">
        <f>VLOOKUP(Combined[[#This Row],[Product_ID]],Product[],3,FALSE)</f>
        <v>Clothing</v>
      </c>
      <c r="U565" s="43" t="str">
        <f>VLOOKUP(Combined[[#This Row],[Product_ID]],Product[],4,FALSE)</f>
        <v>Outerwear</v>
      </c>
      <c r="V565" s="43" t="str">
        <f>VLOOKUP(Combined[[#This Row],[Product_ID]],Product[],5,FALSE)</f>
        <v>Pineda Ltd</v>
      </c>
      <c r="W565" s="43">
        <f>VLOOKUP(Combined[[#This Row],[Product_ID]],Product[],6,FALSE)</f>
        <v>364.67</v>
      </c>
      <c r="X565" s="43">
        <f>VLOOKUP(Combined[[#This Row],[Product_ID]],Product[],7,FALSE)</f>
        <v>452</v>
      </c>
      <c r="Y565" s="43" t="str">
        <f>_xlfn.XLOOKUP(Combined[[#This Row],[Store_ID]],Store[Store_ID],Store[Store_Name])</f>
        <v>Johnson-Wright</v>
      </c>
      <c r="Z565" s="43" t="str">
        <f>_xlfn.XLOOKUP(Combined[[#This Row],[Store_ID]],Store[Store_ID],Store[Region])</f>
        <v>North</v>
      </c>
      <c r="AA565" s="43" t="str">
        <f>_xlfn.XLOOKUP(Combined[[#This Row],[Store_ID]],Store[Store_ID],Store[City])</f>
        <v>Hoodberg</v>
      </c>
      <c r="AB565" s="43" t="str">
        <f>_xlfn.XLOOKUP(Combined[[#This Row],[Store_ID]],Store[Store_ID],Store[Store_Type])</f>
        <v>Outlet</v>
      </c>
      <c r="AC565" s="43">
        <f>Combined[[#This Row],[Quantity]]*Combined[[#This Row],[Unit_Price]]</f>
        <v>2184.96</v>
      </c>
      <c r="AD565" s="43">
        <f>Combined[[#This Row],[Gross_Sales]]*Combined[[#This Row],[Discount]]</f>
        <v>21.849600000000002</v>
      </c>
      <c r="AE565" s="43">
        <f>Combined[[#This Row],[Quantity]]*Combined[[#This Row],[cost]]</f>
        <v>1094.01</v>
      </c>
      <c r="AF565" s="43">
        <f>Combined[[#This Row],[Total_Amount]]-Combined[[#This Row],[Total_Cost]]</f>
        <v>1069.1004</v>
      </c>
      <c r="AG565" s="43" t="str">
        <f>IF(Combined[[#This Row],[Age]]&lt;=25,"18-25",IF(Combined[[#This Row],[Age]]&lt;=35,"26-35",IF(Combined[[#This Row],[Age]]&lt;=45,"36-45",IF(Combined[[#This Row],[Age]]&lt;=55,"46-55","56-64"))))</f>
        <v>26-35</v>
      </c>
      <c r="AH565" s="43">
        <f>IF(Combined[[#This Row],[Total_Amount]]=0,0,Combined[[#This Row],[Profit]]/Combined[[#This Row],[Total_Amount]])</f>
        <v>0.49424218014947363</v>
      </c>
    </row>
    <row r="566" spans="1:34">
      <c r="A566" s="43" t="s">
        <v>2390</v>
      </c>
      <c r="B566" s="46">
        <v>45507</v>
      </c>
      <c r="C566" s="43">
        <f t="shared" si="8"/>
        <v>2024</v>
      </c>
      <c r="D566" s="43" t="str">
        <f>TEXT(Combined[[#This Row],[Order_Date]],"MMM")</f>
        <v>Aug</v>
      </c>
      <c r="E566" s="43" t="s">
        <v>1397</v>
      </c>
      <c r="F566" s="43" t="s">
        <v>1666</v>
      </c>
      <c r="G566" s="43" t="s">
        <v>1779</v>
      </c>
      <c r="H566" s="43">
        <v>3</v>
      </c>
      <c r="I566" s="43">
        <v>836.4</v>
      </c>
      <c r="J566" s="45">
        <v>0</v>
      </c>
      <c r="K566" s="43" t="s">
        <v>1824</v>
      </c>
      <c r="L566" s="43">
        <v>2509.1999999999998</v>
      </c>
      <c r="M566" s="43" t="str">
        <f>VLOOKUP(Combined[[#This Row],[Customer_ID]],Customer[],2,FALSE)</f>
        <v>Jeffery Wolf</v>
      </c>
      <c r="N566" s="43">
        <f>VLOOKUP(Combined[[#This Row],[Customer_ID]],Customer[],3,FALSE)</f>
        <v>60</v>
      </c>
      <c r="O566" s="43" t="str">
        <f>VLOOKUP(Combined[[#This Row],[Customer_ID]],Customer[],4,FALSE)</f>
        <v>Female</v>
      </c>
      <c r="P566" s="43" t="str">
        <f>VLOOKUP(Combined[[#This Row],[Customer_ID]],Customer[],5,FALSE)</f>
        <v>New Laura</v>
      </c>
      <c r="Q566" s="43" t="str">
        <f>VLOOKUP(Combined[[#This Row],[Customer_ID]],Customer[],6,FALSE)</f>
        <v>Mississippi</v>
      </c>
      <c r="R566" s="43" t="str">
        <f>VLOOKUP(Combined[[#This Row],[Customer_ID]],Customer[],8,FALSE)</f>
        <v>Bronze</v>
      </c>
      <c r="S566" s="43" t="str">
        <f>VLOOKUP(Combined[[#This Row],[Product_ID]],Product[],2,FALSE)</f>
        <v>Men's Hair Styling Gel</v>
      </c>
      <c r="T566" s="43" t="str">
        <f>VLOOKUP(Combined[[#This Row],[Product_ID]],Product[],3,FALSE)</f>
        <v>Beauty</v>
      </c>
      <c r="U566" s="43" t="str">
        <f>VLOOKUP(Combined[[#This Row],[Product_ID]],Product[],4,FALSE)</f>
        <v>Haircare</v>
      </c>
      <c r="V566" s="43" t="str">
        <f>VLOOKUP(Combined[[#This Row],[Product_ID]],Product[],5,FALSE)</f>
        <v>Cline-Mccarthy</v>
      </c>
      <c r="W566" s="43">
        <f>VLOOKUP(Combined[[#This Row],[Product_ID]],Product[],6,FALSE)</f>
        <v>17.309999999999999</v>
      </c>
      <c r="X566" s="43">
        <f>VLOOKUP(Combined[[#This Row],[Product_ID]],Product[],7,FALSE)</f>
        <v>399</v>
      </c>
      <c r="Y566" s="43" t="str">
        <f>_xlfn.XLOOKUP(Combined[[#This Row],[Store_ID]],Store[Store_ID],Store[Store_Name])</f>
        <v>Martinez-Mullins</v>
      </c>
      <c r="Z566" s="43" t="str">
        <f>_xlfn.XLOOKUP(Combined[[#This Row],[Store_ID]],Store[Store_ID],Store[Region])</f>
        <v>South</v>
      </c>
      <c r="AA566" s="43" t="str">
        <f>_xlfn.XLOOKUP(Combined[[#This Row],[Store_ID]],Store[Store_ID],Store[City])</f>
        <v>Williamsfurt</v>
      </c>
      <c r="AB566" s="43" t="str">
        <f>_xlfn.XLOOKUP(Combined[[#This Row],[Store_ID]],Store[Store_ID],Store[Store_Type])</f>
        <v>Online</v>
      </c>
      <c r="AC566" s="43">
        <f>Combined[[#This Row],[Quantity]]*Combined[[#This Row],[Unit_Price]]</f>
        <v>2509.1999999999998</v>
      </c>
      <c r="AD566" s="43">
        <f>Combined[[#This Row],[Gross_Sales]]*Combined[[#This Row],[Discount]]</f>
        <v>0</v>
      </c>
      <c r="AE566" s="43">
        <f>Combined[[#This Row],[Quantity]]*Combined[[#This Row],[cost]]</f>
        <v>51.929999999999993</v>
      </c>
      <c r="AF566" s="43">
        <f>Combined[[#This Row],[Total_Amount]]-Combined[[#This Row],[Total_Cost]]</f>
        <v>2457.27</v>
      </c>
      <c r="AG566" s="43" t="str">
        <f>IF(Combined[[#This Row],[Age]]&lt;=25,"18-25",IF(Combined[[#This Row],[Age]]&lt;=35,"26-35",IF(Combined[[#This Row],[Age]]&lt;=45,"36-45",IF(Combined[[#This Row],[Age]]&lt;=55,"46-55","56-64"))))</f>
        <v>56-64</v>
      </c>
      <c r="AH566" s="43">
        <f>IF(Combined[[#This Row],[Total_Amount]]=0,0,Combined[[#This Row],[Profit]]/Combined[[#This Row],[Total_Amount]])</f>
        <v>0.97930416068866577</v>
      </c>
    </row>
    <row r="567" spans="1:34">
      <c r="A567" s="43" t="s">
        <v>2391</v>
      </c>
      <c r="B567" s="46">
        <v>45843</v>
      </c>
      <c r="C567" s="43">
        <f t="shared" si="8"/>
        <v>2025</v>
      </c>
      <c r="D567" s="43" t="str">
        <f>TEXT(Combined[[#This Row],[Order_Date]],"MMM")</f>
        <v>Jul</v>
      </c>
      <c r="E567" s="43" t="s">
        <v>502</v>
      </c>
      <c r="F567" s="43" t="s">
        <v>1728</v>
      </c>
      <c r="G567" s="43" t="s">
        <v>1794</v>
      </c>
      <c r="H567" s="43">
        <v>1</v>
      </c>
      <c r="I567" s="43">
        <v>780.16</v>
      </c>
      <c r="J567" s="45">
        <v>0.02</v>
      </c>
      <c r="K567" s="43" t="s">
        <v>1829</v>
      </c>
      <c r="L567" s="43">
        <v>764.55679999999995</v>
      </c>
      <c r="M567" s="43" t="str">
        <f>VLOOKUP(Combined[[#This Row],[Customer_ID]],Customer[],2,FALSE)</f>
        <v>Denise Griffin</v>
      </c>
      <c r="N567" s="43">
        <f>VLOOKUP(Combined[[#This Row],[Customer_ID]],Customer[],3,FALSE)</f>
        <v>33</v>
      </c>
      <c r="O567" s="43" t="str">
        <f>VLOOKUP(Combined[[#This Row],[Customer_ID]],Customer[],4,FALSE)</f>
        <v>Male</v>
      </c>
      <c r="P567" s="43" t="str">
        <f>VLOOKUP(Combined[[#This Row],[Customer_ID]],Customer[],5,FALSE)</f>
        <v>West Markhaven</v>
      </c>
      <c r="Q567" s="43" t="str">
        <f>VLOOKUP(Combined[[#This Row],[Customer_ID]],Customer[],6,FALSE)</f>
        <v>Florida</v>
      </c>
      <c r="R567" s="43" t="str">
        <f>VLOOKUP(Combined[[#This Row],[Customer_ID]],Customer[],8,FALSE)</f>
        <v>Platinum</v>
      </c>
      <c r="S567" s="43" t="str">
        <f>VLOOKUP(Combined[[#This Row],[Product_ID]],Product[],2,FALSE)</f>
        <v>Gaming Mouse Pad XL</v>
      </c>
      <c r="T567" s="43" t="str">
        <f>VLOOKUP(Combined[[#This Row],[Product_ID]],Product[],3,FALSE)</f>
        <v>Electronics</v>
      </c>
      <c r="U567" s="43" t="str">
        <f>VLOOKUP(Combined[[#This Row],[Product_ID]],Product[],4,FALSE)</f>
        <v>Accessories</v>
      </c>
      <c r="V567" s="43" t="str">
        <f>VLOOKUP(Combined[[#This Row],[Product_ID]],Product[],5,FALSE)</f>
        <v>Sharp, Taylor and Rodriguez</v>
      </c>
      <c r="W567" s="43">
        <f>VLOOKUP(Combined[[#This Row],[Product_ID]],Product[],6,FALSE)</f>
        <v>340.14</v>
      </c>
      <c r="X567" s="43">
        <f>VLOOKUP(Combined[[#This Row],[Product_ID]],Product[],7,FALSE)</f>
        <v>361</v>
      </c>
      <c r="Y567" s="43" t="str">
        <f>_xlfn.XLOOKUP(Combined[[#This Row],[Store_ID]],Store[Store_ID],Store[Store_Name])</f>
        <v>Thomas, Bridges and Harris</v>
      </c>
      <c r="Z567" s="43" t="str">
        <f>_xlfn.XLOOKUP(Combined[[#This Row],[Store_ID]],Store[Store_ID],Store[Region])</f>
        <v>North</v>
      </c>
      <c r="AA567" s="43" t="str">
        <f>_xlfn.XLOOKUP(Combined[[#This Row],[Store_ID]],Store[Store_ID],Store[City])</f>
        <v>Sabrinatown</v>
      </c>
      <c r="AB567" s="43" t="str">
        <f>_xlfn.XLOOKUP(Combined[[#This Row],[Store_ID]],Store[Store_ID],Store[Store_Type])</f>
        <v>Online</v>
      </c>
      <c r="AC567" s="43">
        <f>Combined[[#This Row],[Quantity]]*Combined[[#This Row],[Unit_Price]]</f>
        <v>780.16</v>
      </c>
      <c r="AD567" s="43">
        <f>Combined[[#This Row],[Gross_Sales]]*Combined[[#This Row],[Discount]]</f>
        <v>15.603199999999999</v>
      </c>
      <c r="AE567" s="43">
        <f>Combined[[#This Row],[Quantity]]*Combined[[#This Row],[cost]]</f>
        <v>340.14</v>
      </c>
      <c r="AF567" s="43">
        <f>Combined[[#This Row],[Total_Amount]]-Combined[[#This Row],[Total_Cost]]</f>
        <v>424.41679999999997</v>
      </c>
      <c r="AG567" s="43" t="str">
        <f>IF(Combined[[#This Row],[Age]]&lt;=25,"18-25",IF(Combined[[#This Row],[Age]]&lt;=35,"26-35",IF(Combined[[#This Row],[Age]]&lt;=45,"36-45",IF(Combined[[#This Row],[Age]]&lt;=55,"46-55","56-64"))))</f>
        <v>26-35</v>
      </c>
      <c r="AH567" s="43">
        <f>IF(Combined[[#This Row],[Total_Amount]]=0,0,Combined[[#This Row],[Profit]]/Combined[[#This Row],[Total_Amount]])</f>
        <v>0.55511480638194577</v>
      </c>
    </row>
    <row r="568" spans="1:34">
      <c r="A568" s="43" t="s">
        <v>2392</v>
      </c>
      <c r="B568" s="46">
        <v>45804</v>
      </c>
      <c r="C568" s="43">
        <f t="shared" si="8"/>
        <v>2025</v>
      </c>
      <c r="D568" s="43" t="str">
        <f>TEXT(Combined[[#This Row],[Order_Date]],"MMM")</f>
        <v>May</v>
      </c>
      <c r="E568" s="43" t="s">
        <v>1449</v>
      </c>
      <c r="F568" s="43" t="s">
        <v>1640</v>
      </c>
      <c r="G568" s="43" t="s">
        <v>1797</v>
      </c>
      <c r="H568" s="43">
        <v>4</v>
      </c>
      <c r="I568" s="43">
        <v>354.12</v>
      </c>
      <c r="J568" s="45">
        <v>0.06</v>
      </c>
      <c r="K568" s="43" t="s">
        <v>1826</v>
      </c>
      <c r="L568" s="43">
        <v>1331.4911999999999</v>
      </c>
      <c r="M568" s="43" t="str">
        <f>VLOOKUP(Combined[[#This Row],[Customer_ID]],Customer[],2,FALSE)</f>
        <v>Manuel Fisher</v>
      </c>
      <c r="N568" s="43">
        <f>VLOOKUP(Combined[[#This Row],[Customer_ID]],Customer[],3,FALSE)</f>
        <v>21</v>
      </c>
      <c r="O568" s="43" t="str">
        <f>VLOOKUP(Combined[[#This Row],[Customer_ID]],Customer[],4,FALSE)</f>
        <v>Female</v>
      </c>
      <c r="P568" s="43" t="str">
        <f>VLOOKUP(Combined[[#This Row],[Customer_ID]],Customer[],5,FALSE)</f>
        <v>Kanebury</v>
      </c>
      <c r="Q568" s="43" t="str">
        <f>VLOOKUP(Combined[[#This Row],[Customer_ID]],Customer[],6,FALSE)</f>
        <v>New Hampshire</v>
      </c>
      <c r="R568" s="43" t="str">
        <f>VLOOKUP(Combined[[#This Row],[Customer_ID]],Customer[],8,FALSE)</f>
        <v>Gold</v>
      </c>
      <c r="S568" s="43" t="str">
        <f>VLOOKUP(Combined[[#This Row],[Product_ID]],Product[],2,FALSE)</f>
        <v>Men's Winter Jacket</v>
      </c>
      <c r="T568" s="43" t="str">
        <f>VLOOKUP(Combined[[#This Row],[Product_ID]],Product[],3,FALSE)</f>
        <v>Clothing</v>
      </c>
      <c r="U568" s="43" t="str">
        <f>VLOOKUP(Combined[[#This Row],[Product_ID]],Product[],4,FALSE)</f>
        <v>Outerwear</v>
      </c>
      <c r="V568" s="43" t="str">
        <f>VLOOKUP(Combined[[#This Row],[Product_ID]],Product[],5,FALSE)</f>
        <v>Kelly, Smith and Perez</v>
      </c>
      <c r="W568" s="43">
        <f>VLOOKUP(Combined[[#This Row],[Product_ID]],Product[],6,FALSE)</f>
        <v>167.34</v>
      </c>
      <c r="X568" s="43">
        <f>VLOOKUP(Combined[[#This Row],[Product_ID]],Product[],7,FALSE)</f>
        <v>296</v>
      </c>
      <c r="Y568" s="43" t="str">
        <f>_xlfn.XLOOKUP(Combined[[#This Row],[Store_ID]],Store[Store_ID],Store[Store_Name])</f>
        <v>Gardner, Humphrey and Contreras</v>
      </c>
      <c r="Z568" s="43" t="str">
        <f>_xlfn.XLOOKUP(Combined[[#This Row],[Store_ID]],Store[Store_ID],Store[Region])</f>
        <v>East</v>
      </c>
      <c r="AA568" s="43" t="str">
        <f>_xlfn.XLOOKUP(Combined[[#This Row],[Store_ID]],Store[Store_ID],Store[City])</f>
        <v>Johnsonville</v>
      </c>
      <c r="AB568" s="43" t="str">
        <f>_xlfn.XLOOKUP(Combined[[#This Row],[Store_ID]],Store[Store_ID],Store[Store_Type])</f>
        <v>Flagship</v>
      </c>
      <c r="AC568" s="43">
        <f>Combined[[#This Row],[Quantity]]*Combined[[#This Row],[Unit_Price]]</f>
        <v>1416.48</v>
      </c>
      <c r="AD568" s="43">
        <f>Combined[[#This Row],[Gross_Sales]]*Combined[[#This Row],[Discount]]</f>
        <v>84.988799999999998</v>
      </c>
      <c r="AE568" s="43">
        <f>Combined[[#This Row],[Quantity]]*Combined[[#This Row],[cost]]</f>
        <v>669.36</v>
      </c>
      <c r="AF568" s="43">
        <f>Combined[[#This Row],[Total_Amount]]-Combined[[#This Row],[Total_Cost]]</f>
        <v>662.13119999999992</v>
      </c>
      <c r="AG568" s="43" t="str">
        <f>IF(Combined[[#This Row],[Age]]&lt;=25,"18-25",IF(Combined[[#This Row],[Age]]&lt;=35,"26-35",IF(Combined[[#This Row],[Age]]&lt;=45,"36-45",IF(Combined[[#This Row],[Age]]&lt;=55,"46-55","56-64"))))</f>
        <v>18-25</v>
      </c>
      <c r="AH568" s="43">
        <f>IF(Combined[[#This Row],[Total_Amount]]=0,0,Combined[[#This Row],[Profit]]/Combined[[#This Row],[Total_Amount]])</f>
        <v>0.49728544957713572</v>
      </c>
    </row>
    <row r="569" spans="1:34">
      <c r="A569" s="43" t="s">
        <v>2393</v>
      </c>
      <c r="B569" s="46">
        <v>45602</v>
      </c>
      <c r="C569" s="43">
        <f t="shared" si="8"/>
        <v>2024</v>
      </c>
      <c r="D569" s="43" t="str">
        <f>TEXT(Combined[[#This Row],[Order_Date]],"MMM")</f>
        <v>Nov</v>
      </c>
      <c r="E569" s="43" t="s">
        <v>1397</v>
      </c>
      <c r="F569" s="43" t="s">
        <v>1674</v>
      </c>
      <c r="G569" s="43" t="s">
        <v>1761</v>
      </c>
      <c r="H569" s="43">
        <v>4</v>
      </c>
      <c r="I569" s="43">
        <v>282.48</v>
      </c>
      <c r="J569" s="45">
        <v>0.11</v>
      </c>
      <c r="K569" s="43" t="s">
        <v>1826</v>
      </c>
      <c r="L569" s="43">
        <v>1005.6288</v>
      </c>
      <c r="M569" s="43" t="str">
        <f>VLOOKUP(Combined[[#This Row],[Customer_ID]],Customer[],2,FALSE)</f>
        <v>Jeffery Wolf</v>
      </c>
      <c r="N569" s="43">
        <f>VLOOKUP(Combined[[#This Row],[Customer_ID]],Customer[],3,FALSE)</f>
        <v>60</v>
      </c>
      <c r="O569" s="43" t="str">
        <f>VLOOKUP(Combined[[#This Row],[Customer_ID]],Customer[],4,FALSE)</f>
        <v>Female</v>
      </c>
      <c r="P569" s="43" t="str">
        <f>VLOOKUP(Combined[[#This Row],[Customer_ID]],Customer[],5,FALSE)</f>
        <v>New Laura</v>
      </c>
      <c r="Q569" s="43" t="str">
        <f>VLOOKUP(Combined[[#This Row],[Customer_ID]],Customer[],6,FALSE)</f>
        <v>Mississippi</v>
      </c>
      <c r="R569" s="43" t="str">
        <f>VLOOKUP(Combined[[#This Row],[Customer_ID]],Customer[],8,FALSE)</f>
        <v>Bronze</v>
      </c>
      <c r="S569" s="43" t="str">
        <f>VLOOKUP(Combined[[#This Row],[Product_ID]],Product[],2,FALSE)</f>
        <v>Organic Sunscreen Lotion</v>
      </c>
      <c r="T569" s="43" t="str">
        <f>VLOOKUP(Combined[[#This Row],[Product_ID]],Product[],3,FALSE)</f>
        <v>Beauty</v>
      </c>
      <c r="U569" s="43" t="str">
        <f>VLOOKUP(Combined[[#This Row],[Product_ID]],Product[],4,FALSE)</f>
        <v>Skincare</v>
      </c>
      <c r="V569" s="43" t="str">
        <f>VLOOKUP(Combined[[#This Row],[Product_ID]],Product[],5,FALSE)</f>
        <v>Anderson-Riley</v>
      </c>
      <c r="W569" s="43">
        <f>VLOOKUP(Combined[[#This Row],[Product_ID]],Product[],6,FALSE)</f>
        <v>266.86</v>
      </c>
      <c r="X569" s="43">
        <f>VLOOKUP(Combined[[#This Row],[Product_ID]],Product[],7,FALSE)</f>
        <v>458</v>
      </c>
      <c r="Y569" s="43" t="str">
        <f>_xlfn.XLOOKUP(Combined[[#This Row],[Store_ID]],Store[Store_ID],Store[Store_Name])</f>
        <v>Black-Horn</v>
      </c>
      <c r="Z569" s="43" t="str">
        <f>_xlfn.XLOOKUP(Combined[[#This Row],[Store_ID]],Store[Store_ID],Store[Region])</f>
        <v>South</v>
      </c>
      <c r="AA569" s="43" t="str">
        <f>_xlfn.XLOOKUP(Combined[[#This Row],[Store_ID]],Store[Store_ID],Store[City])</f>
        <v>North Nancyview</v>
      </c>
      <c r="AB569" s="43" t="str">
        <f>_xlfn.XLOOKUP(Combined[[#This Row],[Store_ID]],Store[Store_ID],Store[Store_Type])</f>
        <v>Outlet</v>
      </c>
      <c r="AC569" s="43">
        <f>Combined[[#This Row],[Quantity]]*Combined[[#This Row],[Unit_Price]]</f>
        <v>1129.92</v>
      </c>
      <c r="AD569" s="43">
        <f>Combined[[#This Row],[Gross_Sales]]*Combined[[#This Row],[Discount]]</f>
        <v>124.2912</v>
      </c>
      <c r="AE569" s="43">
        <f>Combined[[#This Row],[Quantity]]*Combined[[#This Row],[cost]]</f>
        <v>1067.44</v>
      </c>
      <c r="AF569" s="43">
        <f>Combined[[#This Row],[Total_Amount]]-Combined[[#This Row],[Total_Cost]]</f>
        <v>-61.811200000000099</v>
      </c>
      <c r="AG569" s="43" t="str">
        <f>IF(Combined[[#This Row],[Age]]&lt;=25,"18-25",IF(Combined[[#This Row],[Age]]&lt;=35,"26-35",IF(Combined[[#This Row],[Age]]&lt;=45,"36-45",IF(Combined[[#This Row],[Age]]&lt;=55,"46-55","56-64"))))</f>
        <v>56-64</v>
      </c>
      <c r="AH569" s="43">
        <f>IF(Combined[[#This Row],[Total_Amount]]=0,0,Combined[[#This Row],[Profit]]/Combined[[#This Row],[Total_Amount]])</f>
        <v>-6.1465224544086351E-2</v>
      </c>
    </row>
    <row r="570" spans="1:34">
      <c r="A570" s="43" t="s">
        <v>2394</v>
      </c>
      <c r="B570" s="46">
        <v>45446</v>
      </c>
      <c r="C570" s="43">
        <f t="shared" si="8"/>
        <v>2024</v>
      </c>
      <c r="D570" s="43" t="str">
        <f>TEXT(Combined[[#This Row],[Order_Date]],"MMM")</f>
        <v>Jun</v>
      </c>
      <c r="E570" s="43" t="s">
        <v>1032</v>
      </c>
      <c r="F570" s="43" t="s">
        <v>1588</v>
      </c>
      <c r="G570" s="43" t="s">
        <v>1776</v>
      </c>
      <c r="H570" s="43">
        <v>2</v>
      </c>
      <c r="I570" s="43">
        <v>740.68</v>
      </c>
      <c r="J570" s="45">
        <v>0.02</v>
      </c>
      <c r="K570" s="43" t="s">
        <v>1826</v>
      </c>
      <c r="L570" s="43">
        <v>1451.7328</v>
      </c>
      <c r="M570" s="43" t="str">
        <f>VLOOKUP(Combined[[#This Row],[Customer_ID]],Customer[],2,FALSE)</f>
        <v>Mario Harvey Jr.</v>
      </c>
      <c r="N570" s="43">
        <f>VLOOKUP(Combined[[#This Row],[Customer_ID]],Customer[],3,FALSE)</f>
        <v>46</v>
      </c>
      <c r="O570" s="43" t="str">
        <f>VLOOKUP(Combined[[#This Row],[Customer_ID]],Customer[],4,FALSE)</f>
        <v>Male</v>
      </c>
      <c r="P570" s="43" t="str">
        <f>VLOOKUP(Combined[[#This Row],[Customer_ID]],Customer[],5,FALSE)</f>
        <v>Jessicaport</v>
      </c>
      <c r="Q570" s="43" t="str">
        <f>VLOOKUP(Combined[[#This Row],[Customer_ID]],Customer[],6,FALSE)</f>
        <v>Minnesota</v>
      </c>
      <c r="R570" s="43" t="str">
        <f>VLOOKUP(Combined[[#This Row],[Customer_ID]],Customer[],8,FALSE)</f>
        <v>Platinum</v>
      </c>
      <c r="S570" s="43" t="str">
        <f>VLOOKUP(Combined[[#This Row],[Product_ID]],Product[],2,FALSE)</f>
        <v>Outdoor Sports Water Bottle</v>
      </c>
      <c r="T570" s="43" t="str">
        <f>VLOOKUP(Combined[[#This Row],[Product_ID]],Product[],3,FALSE)</f>
        <v>Sports</v>
      </c>
      <c r="U570" s="43" t="str">
        <f>VLOOKUP(Combined[[#This Row],[Product_ID]],Product[],4,FALSE)</f>
        <v>Accessories</v>
      </c>
      <c r="V570" s="43" t="str">
        <f>VLOOKUP(Combined[[#This Row],[Product_ID]],Product[],5,FALSE)</f>
        <v>Soto-Ellis</v>
      </c>
      <c r="W570" s="43">
        <f>VLOOKUP(Combined[[#This Row],[Product_ID]],Product[],6,FALSE)</f>
        <v>131.51</v>
      </c>
      <c r="X570" s="43">
        <f>VLOOKUP(Combined[[#This Row],[Product_ID]],Product[],7,FALSE)</f>
        <v>199.2</v>
      </c>
      <c r="Y570" s="43" t="str">
        <f>_xlfn.XLOOKUP(Combined[[#This Row],[Store_ID]],Store[Store_ID],Store[Store_Name])</f>
        <v>Benson-Elliott</v>
      </c>
      <c r="Z570" s="43" t="str">
        <f>_xlfn.XLOOKUP(Combined[[#This Row],[Store_ID]],Store[Store_ID],Store[Region])</f>
        <v>East</v>
      </c>
      <c r="AA570" s="43" t="str">
        <f>_xlfn.XLOOKUP(Combined[[#This Row],[Store_ID]],Store[Store_ID],Store[City])</f>
        <v>Port Josephberg</v>
      </c>
      <c r="AB570" s="43" t="str">
        <f>_xlfn.XLOOKUP(Combined[[#This Row],[Store_ID]],Store[Store_ID],Store[Store_Type])</f>
        <v>Online</v>
      </c>
      <c r="AC570" s="43">
        <f>Combined[[#This Row],[Quantity]]*Combined[[#This Row],[Unit_Price]]</f>
        <v>1481.36</v>
      </c>
      <c r="AD570" s="43">
        <f>Combined[[#This Row],[Gross_Sales]]*Combined[[#This Row],[Discount]]</f>
        <v>29.627199999999998</v>
      </c>
      <c r="AE570" s="43">
        <f>Combined[[#This Row],[Quantity]]*Combined[[#This Row],[cost]]</f>
        <v>263.02</v>
      </c>
      <c r="AF570" s="43">
        <f>Combined[[#This Row],[Total_Amount]]-Combined[[#This Row],[Total_Cost]]</f>
        <v>1188.7128</v>
      </c>
      <c r="AG570" s="43" t="str">
        <f>IF(Combined[[#This Row],[Age]]&lt;=25,"18-25",IF(Combined[[#This Row],[Age]]&lt;=35,"26-35",IF(Combined[[#This Row],[Age]]&lt;=45,"36-45",IF(Combined[[#This Row],[Age]]&lt;=55,"46-55","56-64"))))</f>
        <v>46-55</v>
      </c>
      <c r="AH570" s="43">
        <f>IF(Combined[[#This Row],[Total_Amount]]=0,0,Combined[[#This Row],[Profit]]/Combined[[#This Row],[Total_Amount]])</f>
        <v>0.81882340882564619</v>
      </c>
    </row>
    <row r="571" spans="1:34">
      <c r="A571" s="43" t="s">
        <v>2395</v>
      </c>
      <c r="B571" s="46">
        <v>45384</v>
      </c>
      <c r="C571" s="43">
        <f t="shared" si="8"/>
        <v>2024</v>
      </c>
      <c r="D571" s="43" t="str">
        <f>TEXT(Combined[[#This Row],[Order_Date]],"MMM")</f>
        <v>Apr</v>
      </c>
      <c r="E571" s="43" t="s">
        <v>372</v>
      </c>
      <c r="F571" s="43" t="s">
        <v>1660</v>
      </c>
      <c r="G571" s="43" t="s">
        <v>1786</v>
      </c>
      <c r="H571" s="43">
        <v>3</v>
      </c>
      <c r="I571" s="43">
        <v>600.58000000000004</v>
      </c>
      <c r="J571" s="45">
        <v>0.28999999999999998</v>
      </c>
      <c r="K571" s="43" t="s">
        <v>1829</v>
      </c>
      <c r="L571" s="43">
        <v>1279.2354</v>
      </c>
      <c r="M571" s="43" t="str">
        <f>VLOOKUP(Combined[[#This Row],[Customer_ID]],Customer[],2,FALSE)</f>
        <v>Lance Baker</v>
      </c>
      <c r="N571" s="43">
        <f>VLOOKUP(Combined[[#This Row],[Customer_ID]],Customer[],3,FALSE)</f>
        <v>50</v>
      </c>
      <c r="O571" s="43" t="str">
        <f>VLOOKUP(Combined[[#This Row],[Customer_ID]],Customer[],4,FALSE)</f>
        <v>Female</v>
      </c>
      <c r="P571" s="43" t="str">
        <f>VLOOKUP(Combined[[#This Row],[Customer_ID]],Customer[],5,FALSE)</f>
        <v>Port Victoria</v>
      </c>
      <c r="Q571" s="43" t="str">
        <f>VLOOKUP(Combined[[#This Row],[Customer_ID]],Customer[],6,FALSE)</f>
        <v>Florida</v>
      </c>
      <c r="R571" s="43" t="str">
        <f>VLOOKUP(Combined[[#This Row],[Customer_ID]],Customer[],8,FALSE)</f>
        <v>Gold</v>
      </c>
      <c r="S571" s="43" t="str">
        <f>VLOOKUP(Combined[[#This Row],[Product_ID]],Product[],2,FALSE)</f>
        <v>Premium Blanket Throw</v>
      </c>
      <c r="T571" s="43" t="str">
        <f>VLOOKUP(Combined[[#This Row],[Product_ID]],Product[],3,FALSE)</f>
        <v>Home</v>
      </c>
      <c r="U571" s="43" t="str">
        <f>VLOOKUP(Combined[[#This Row],[Product_ID]],Product[],4,FALSE)</f>
        <v>Decor</v>
      </c>
      <c r="V571" s="43" t="str">
        <f>VLOOKUP(Combined[[#This Row],[Product_ID]],Product[],5,FALSE)</f>
        <v>Hernandez, Kennedy and Porter</v>
      </c>
      <c r="W571" s="43">
        <f>VLOOKUP(Combined[[#This Row],[Product_ID]],Product[],6,FALSE)</f>
        <v>461.47</v>
      </c>
      <c r="X571" s="43">
        <f>VLOOKUP(Combined[[#This Row],[Product_ID]],Product[],7,FALSE)</f>
        <v>190</v>
      </c>
      <c r="Y571" s="43" t="str">
        <f>_xlfn.XLOOKUP(Combined[[#This Row],[Store_ID]],Store[Store_ID],Store[Store_Name])</f>
        <v>Moore, Padilla and Butler</v>
      </c>
      <c r="Z571" s="43" t="str">
        <f>_xlfn.XLOOKUP(Combined[[#This Row],[Store_ID]],Store[Store_ID],Store[Region])</f>
        <v>South</v>
      </c>
      <c r="AA571" s="43" t="str">
        <f>_xlfn.XLOOKUP(Combined[[#This Row],[Store_ID]],Store[Store_ID],Store[City])</f>
        <v>East Johnstad</v>
      </c>
      <c r="AB571" s="43" t="str">
        <f>_xlfn.XLOOKUP(Combined[[#This Row],[Store_ID]],Store[Store_ID],Store[Store_Type])</f>
        <v>Flagship</v>
      </c>
      <c r="AC571" s="43">
        <f>Combined[[#This Row],[Quantity]]*Combined[[#This Row],[Unit_Price]]</f>
        <v>1801.7400000000002</v>
      </c>
      <c r="AD571" s="43">
        <f>Combined[[#This Row],[Gross_Sales]]*Combined[[#This Row],[Discount]]</f>
        <v>522.50459999999998</v>
      </c>
      <c r="AE571" s="43">
        <f>Combined[[#This Row],[Quantity]]*Combined[[#This Row],[cost]]</f>
        <v>1384.41</v>
      </c>
      <c r="AF571" s="43">
        <f>Combined[[#This Row],[Total_Amount]]-Combined[[#This Row],[Total_Cost]]</f>
        <v>-105.17460000000005</v>
      </c>
      <c r="AG571" s="43" t="str">
        <f>IF(Combined[[#This Row],[Age]]&lt;=25,"18-25",IF(Combined[[#This Row],[Age]]&lt;=35,"26-35",IF(Combined[[#This Row],[Age]]&lt;=45,"36-45",IF(Combined[[#This Row],[Age]]&lt;=55,"46-55","56-64"))))</f>
        <v>46-55</v>
      </c>
      <c r="AH571" s="43">
        <f>IF(Combined[[#This Row],[Total_Amount]]=0,0,Combined[[#This Row],[Profit]]/Combined[[#This Row],[Total_Amount]])</f>
        <v>-8.2216767922463727E-2</v>
      </c>
    </row>
    <row r="572" spans="1:34">
      <c r="A572" s="43" t="s">
        <v>2396</v>
      </c>
      <c r="B572" s="46">
        <v>45348</v>
      </c>
      <c r="C572" s="43">
        <f t="shared" si="8"/>
        <v>2024</v>
      </c>
      <c r="D572" s="43" t="str">
        <f>TEXT(Combined[[#This Row],[Order_Date]],"MMM")</f>
        <v>Feb</v>
      </c>
      <c r="E572" s="43" t="s">
        <v>1422</v>
      </c>
      <c r="F572" s="43" t="s">
        <v>1678</v>
      </c>
      <c r="G572" s="43" t="s">
        <v>1766</v>
      </c>
      <c r="H572" s="43">
        <v>3</v>
      </c>
      <c r="I572" s="43">
        <v>345.58</v>
      </c>
      <c r="J572" s="45">
        <v>0.22</v>
      </c>
      <c r="K572" s="43" t="s">
        <v>1824</v>
      </c>
      <c r="L572" s="43">
        <v>808.65719999999999</v>
      </c>
      <c r="M572" s="43" t="str">
        <f>VLOOKUP(Combined[[#This Row],[Customer_ID]],Customer[],2,FALSE)</f>
        <v>Paul Cox</v>
      </c>
      <c r="N572" s="43">
        <f>VLOOKUP(Combined[[#This Row],[Customer_ID]],Customer[],3,FALSE)</f>
        <v>60</v>
      </c>
      <c r="O572" s="43" t="str">
        <f>VLOOKUP(Combined[[#This Row],[Customer_ID]],Customer[],4,FALSE)</f>
        <v>Female</v>
      </c>
      <c r="P572" s="43" t="str">
        <f>VLOOKUP(Combined[[#This Row],[Customer_ID]],Customer[],5,FALSE)</f>
        <v>East Julie</v>
      </c>
      <c r="Q572" s="43" t="str">
        <f>VLOOKUP(Combined[[#This Row],[Customer_ID]],Customer[],6,FALSE)</f>
        <v>Kansas</v>
      </c>
      <c r="R572" s="43" t="str">
        <f>VLOOKUP(Combined[[#This Row],[Customer_ID]],Customer[],8,FALSE)</f>
        <v>Silver</v>
      </c>
      <c r="S572" s="43" t="str">
        <f>VLOOKUP(Combined[[#This Row],[Product_ID]],Product[],2,FALSE)</f>
        <v>Adjustable Dumbbells 20kg</v>
      </c>
      <c r="T572" s="43" t="str">
        <f>VLOOKUP(Combined[[#This Row],[Product_ID]],Product[],3,FALSE)</f>
        <v>Sports</v>
      </c>
      <c r="U572" s="43" t="str">
        <f>VLOOKUP(Combined[[#This Row],[Product_ID]],Product[],4,FALSE)</f>
        <v>Fitness</v>
      </c>
      <c r="V572" s="43" t="str">
        <f>VLOOKUP(Combined[[#This Row],[Product_ID]],Product[],5,FALSE)</f>
        <v>Montgomery, Benton and Miller</v>
      </c>
      <c r="W572" s="43">
        <f>VLOOKUP(Combined[[#This Row],[Product_ID]],Product[],6,FALSE)</f>
        <v>240.63</v>
      </c>
      <c r="X572" s="43">
        <f>VLOOKUP(Combined[[#This Row],[Product_ID]],Product[],7,FALSE)</f>
        <v>423</v>
      </c>
      <c r="Y572" s="43" t="str">
        <f>_xlfn.XLOOKUP(Combined[[#This Row],[Store_ID]],Store[Store_ID],Store[Store_Name])</f>
        <v>Johnson-Wright</v>
      </c>
      <c r="Z572" s="43" t="str">
        <f>_xlfn.XLOOKUP(Combined[[#This Row],[Store_ID]],Store[Store_ID],Store[Region])</f>
        <v>North</v>
      </c>
      <c r="AA572" s="43" t="str">
        <f>_xlfn.XLOOKUP(Combined[[#This Row],[Store_ID]],Store[Store_ID],Store[City])</f>
        <v>Hoodberg</v>
      </c>
      <c r="AB572" s="43" t="str">
        <f>_xlfn.XLOOKUP(Combined[[#This Row],[Store_ID]],Store[Store_ID],Store[Store_Type])</f>
        <v>Outlet</v>
      </c>
      <c r="AC572" s="43">
        <f>Combined[[#This Row],[Quantity]]*Combined[[#This Row],[Unit_Price]]</f>
        <v>1036.74</v>
      </c>
      <c r="AD572" s="43">
        <f>Combined[[#This Row],[Gross_Sales]]*Combined[[#This Row],[Discount]]</f>
        <v>228.08279999999999</v>
      </c>
      <c r="AE572" s="43">
        <f>Combined[[#This Row],[Quantity]]*Combined[[#This Row],[cost]]</f>
        <v>721.89</v>
      </c>
      <c r="AF572" s="43">
        <f>Combined[[#This Row],[Total_Amount]]-Combined[[#This Row],[Total_Cost]]</f>
        <v>86.767200000000003</v>
      </c>
      <c r="AG572" s="43" t="str">
        <f>IF(Combined[[#This Row],[Age]]&lt;=25,"18-25",IF(Combined[[#This Row],[Age]]&lt;=35,"26-35",IF(Combined[[#This Row],[Age]]&lt;=45,"36-45",IF(Combined[[#This Row],[Age]]&lt;=55,"46-55","56-64"))))</f>
        <v>56-64</v>
      </c>
      <c r="AH572" s="43">
        <f>IF(Combined[[#This Row],[Total_Amount]]=0,0,Combined[[#This Row],[Profit]]/Combined[[#This Row],[Total_Amount]])</f>
        <v>0.10729787603449274</v>
      </c>
    </row>
    <row r="573" spans="1:34">
      <c r="A573" s="43" t="s">
        <v>2397</v>
      </c>
      <c r="B573" s="46">
        <v>45688</v>
      </c>
      <c r="C573" s="43">
        <f t="shared" si="8"/>
        <v>2025</v>
      </c>
      <c r="D573" s="43" t="str">
        <f>TEXT(Combined[[#This Row],[Order_Date]],"MMM")</f>
        <v>Jan</v>
      </c>
      <c r="E573" s="43" t="s">
        <v>902</v>
      </c>
      <c r="F573" s="43" t="s">
        <v>1584</v>
      </c>
      <c r="G573" s="43" t="s">
        <v>1792</v>
      </c>
      <c r="H573" s="43">
        <v>1</v>
      </c>
      <c r="I573" s="43">
        <v>974.52</v>
      </c>
      <c r="J573" s="45">
        <v>0.01</v>
      </c>
      <c r="K573" s="43" t="s">
        <v>1826</v>
      </c>
      <c r="L573" s="43">
        <v>964.77480000000003</v>
      </c>
      <c r="M573" s="43" t="str">
        <f>VLOOKUP(Combined[[#This Row],[Customer_ID]],Customer[],2,FALSE)</f>
        <v>Hunter Sutton</v>
      </c>
      <c r="N573" s="43">
        <f>VLOOKUP(Combined[[#This Row],[Customer_ID]],Customer[],3,FALSE)</f>
        <v>54</v>
      </c>
      <c r="O573" s="43" t="str">
        <f>VLOOKUP(Combined[[#This Row],[Customer_ID]],Customer[],4,FALSE)</f>
        <v>Male</v>
      </c>
      <c r="P573" s="43" t="str">
        <f>VLOOKUP(Combined[[#This Row],[Customer_ID]],Customer[],5,FALSE)</f>
        <v>Patrickshire</v>
      </c>
      <c r="Q573" s="43" t="str">
        <f>VLOOKUP(Combined[[#This Row],[Customer_ID]],Customer[],6,FALSE)</f>
        <v>Connecticut</v>
      </c>
      <c r="R573" s="43" t="str">
        <f>VLOOKUP(Combined[[#This Row],[Customer_ID]],Customer[],8,FALSE)</f>
        <v>Gold</v>
      </c>
      <c r="S573" s="43" t="str">
        <f>VLOOKUP(Combined[[#This Row],[Product_ID]],Product[],2,FALSE)</f>
        <v>Women's Denim Jeans</v>
      </c>
      <c r="T573" s="43" t="str">
        <f>VLOOKUP(Combined[[#This Row],[Product_ID]],Product[],3,FALSE)</f>
        <v>Clothing</v>
      </c>
      <c r="U573" s="43" t="str">
        <f>VLOOKUP(Combined[[#This Row],[Product_ID]],Product[],4,FALSE)</f>
        <v>Bottoms</v>
      </c>
      <c r="V573" s="43" t="str">
        <f>VLOOKUP(Combined[[#This Row],[Product_ID]],Product[],5,FALSE)</f>
        <v>Guerra-Hendrix</v>
      </c>
      <c r="W573" s="43">
        <f>VLOOKUP(Combined[[#This Row],[Product_ID]],Product[],6,FALSE)</f>
        <v>303.75</v>
      </c>
      <c r="X573" s="43">
        <f>VLOOKUP(Combined[[#This Row],[Product_ID]],Product[],7,FALSE)</f>
        <v>343</v>
      </c>
      <c r="Y573" s="43" t="str">
        <f>_xlfn.XLOOKUP(Combined[[#This Row],[Store_ID]],Store[Store_ID],Store[Store_Name])</f>
        <v>Aguirre-Keller</v>
      </c>
      <c r="Z573" s="43" t="str">
        <f>_xlfn.XLOOKUP(Combined[[#This Row],[Store_ID]],Store[Store_ID],Store[Region])</f>
        <v>South</v>
      </c>
      <c r="AA573" s="43" t="str">
        <f>_xlfn.XLOOKUP(Combined[[#This Row],[Store_ID]],Store[Store_ID],Store[City])</f>
        <v>Lake Michael</v>
      </c>
      <c r="AB573" s="43" t="str">
        <f>_xlfn.XLOOKUP(Combined[[#This Row],[Store_ID]],Store[Store_ID],Store[Store_Type])</f>
        <v>Online</v>
      </c>
      <c r="AC573" s="43">
        <f>Combined[[#This Row],[Quantity]]*Combined[[#This Row],[Unit_Price]]</f>
        <v>974.52</v>
      </c>
      <c r="AD573" s="43">
        <f>Combined[[#This Row],[Gross_Sales]]*Combined[[#This Row],[Discount]]</f>
        <v>9.7452000000000005</v>
      </c>
      <c r="AE573" s="43">
        <f>Combined[[#This Row],[Quantity]]*Combined[[#This Row],[cost]]</f>
        <v>303.75</v>
      </c>
      <c r="AF573" s="43">
        <f>Combined[[#This Row],[Total_Amount]]-Combined[[#This Row],[Total_Cost]]</f>
        <v>661.02480000000003</v>
      </c>
      <c r="AG573" s="43" t="str">
        <f>IF(Combined[[#This Row],[Age]]&lt;=25,"18-25",IF(Combined[[#This Row],[Age]]&lt;=35,"26-35",IF(Combined[[#This Row],[Age]]&lt;=45,"36-45",IF(Combined[[#This Row],[Age]]&lt;=55,"46-55","56-64"))))</f>
        <v>46-55</v>
      </c>
      <c r="AH573" s="43">
        <f>IF(Combined[[#This Row],[Total_Amount]]=0,0,Combined[[#This Row],[Profit]]/Combined[[#This Row],[Total_Amount]])</f>
        <v>0.68515968700675023</v>
      </c>
    </row>
    <row r="574" spans="1:34">
      <c r="A574" s="43" t="s">
        <v>2398</v>
      </c>
      <c r="B574" s="46">
        <v>45249</v>
      </c>
      <c r="C574" s="43">
        <f t="shared" si="8"/>
        <v>2023</v>
      </c>
      <c r="D574" s="43" t="str">
        <f>TEXT(Combined[[#This Row],[Order_Date]],"MMM")</f>
        <v>Nov</v>
      </c>
      <c r="E574" s="43" t="s">
        <v>157</v>
      </c>
      <c r="F574" s="43" t="s">
        <v>1582</v>
      </c>
      <c r="G574" s="43" t="s">
        <v>1757</v>
      </c>
      <c r="H574" s="43">
        <v>3</v>
      </c>
      <c r="I574" s="43">
        <v>282.33</v>
      </c>
      <c r="J574" s="45">
        <v>7.0000000000000007E-2</v>
      </c>
      <c r="K574" s="43" t="s">
        <v>1824</v>
      </c>
      <c r="L574" s="43">
        <v>787.70069999999998</v>
      </c>
      <c r="M574" s="43" t="str">
        <f>VLOOKUP(Combined[[#This Row],[Customer_ID]],Customer[],2,FALSE)</f>
        <v>Eric Vega</v>
      </c>
      <c r="N574" s="43">
        <f>VLOOKUP(Combined[[#This Row],[Customer_ID]],Customer[],3,FALSE)</f>
        <v>50</v>
      </c>
      <c r="O574" s="43" t="str">
        <f>VLOOKUP(Combined[[#This Row],[Customer_ID]],Customer[],4,FALSE)</f>
        <v>Male</v>
      </c>
      <c r="P574" s="43" t="str">
        <f>VLOOKUP(Combined[[#This Row],[Customer_ID]],Customer[],5,FALSE)</f>
        <v>Williamsonland</v>
      </c>
      <c r="Q574" s="43" t="str">
        <f>VLOOKUP(Combined[[#This Row],[Customer_ID]],Customer[],6,FALSE)</f>
        <v>Kansas</v>
      </c>
      <c r="R574" s="43" t="str">
        <f>VLOOKUP(Combined[[#This Row],[Customer_ID]],Customer[],8,FALSE)</f>
        <v>Gold</v>
      </c>
      <c r="S574" s="43" t="str">
        <f>VLOOKUP(Combined[[#This Row],[Product_ID]],Product[],2,FALSE)</f>
        <v>Soccer Training Cone Set</v>
      </c>
      <c r="T574" s="43" t="str">
        <f>VLOOKUP(Combined[[#This Row],[Product_ID]],Product[],3,FALSE)</f>
        <v>Sports</v>
      </c>
      <c r="U574" s="43" t="str">
        <f>VLOOKUP(Combined[[#This Row],[Product_ID]],Product[],4,FALSE)</f>
        <v>Accessories</v>
      </c>
      <c r="V574" s="43" t="str">
        <f>VLOOKUP(Combined[[#This Row],[Product_ID]],Product[],5,FALSE)</f>
        <v>Ford, Murphy and Wilson</v>
      </c>
      <c r="W574" s="43">
        <f>VLOOKUP(Combined[[#This Row],[Product_ID]],Product[],6,FALSE)</f>
        <v>144.53</v>
      </c>
      <c r="X574" s="43">
        <f>VLOOKUP(Combined[[#This Row],[Product_ID]],Product[],7,FALSE)</f>
        <v>367</v>
      </c>
      <c r="Y574" s="43" t="str">
        <f>_xlfn.XLOOKUP(Combined[[#This Row],[Store_ID]],Store[Store_ID],Store[Store_Name])</f>
        <v>Martinez, Adkins and Johnson</v>
      </c>
      <c r="Z574" s="43" t="str">
        <f>_xlfn.XLOOKUP(Combined[[#This Row],[Store_ID]],Store[Store_ID],Store[Region])</f>
        <v>North</v>
      </c>
      <c r="AA574" s="43" t="str">
        <f>_xlfn.XLOOKUP(Combined[[#This Row],[Store_ID]],Store[Store_ID],Store[City])</f>
        <v>Danielmouth</v>
      </c>
      <c r="AB574" s="43" t="str">
        <f>_xlfn.XLOOKUP(Combined[[#This Row],[Store_ID]],Store[Store_ID],Store[Store_Type])</f>
        <v>Flagship</v>
      </c>
      <c r="AC574" s="43">
        <f>Combined[[#This Row],[Quantity]]*Combined[[#This Row],[Unit_Price]]</f>
        <v>846.99</v>
      </c>
      <c r="AD574" s="43">
        <f>Combined[[#This Row],[Gross_Sales]]*Combined[[#This Row],[Discount]]</f>
        <v>59.289300000000004</v>
      </c>
      <c r="AE574" s="43">
        <f>Combined[[#This Row],[Quantity]]*Combined[[#This Row],[cost]]</f>
        <v>433.59000000000003</v>
      </c>
      <c r="AF574" s="43">
        <f>Combined[[#This Row],[Total_Amount]]-Combined[[#This Row],[Total_Cost]]</f>
        <v>354.11069999999995</v>
      </c>
      <c r="AG574" s="43" t="str">
        <f>IF(Combined[[#This Row],[Age]]&lt;=25,"18-25",IF(Combined[[#This Row],[Age]]&lt;=35,"26-35",IF(Combined[[#This Row],[Age]]&lt;=45,"36-45",IF(Combined[[#This Row],[Age]]&lt;=55,"46-55","56-64"))))</f>
        <v>46-55</v>
      </c>
      <c r="AH574" s="43">
        <f>IF(Combined[[#This Row],[Total_Amount]]=0,0,Combined[[#This Row],[Profit]]/Combined[[#This Row],[Total_Amount]])</f>
        <v>0.44954980997223942</v>
      </c>
    </row>
    <row r="575" spans="1:34">
      <c r="A575" s="43" t="s">
        <v>2399</v>
      </c>
      <c r="B575" s="46">
        <v>45726</v>
      </c>
      <c r="C575" s="43">
        <f t="shared" si="8"/>
        <v>2025</v>
      </c>
      <c r="D575" s="43" t="str">
        <f>TEXT(Combined[[#This Row],[Order_Date]],"MMM")</f>
        <v>Mar</v>
      </c>
      <c r="E575" s="43" t="s">
        <v>1193</v>
      </c>
      <c r="F575" s="43" t="s">
        <v>1700</v>
      </c>
      <c r="G575" s="43" t="s">
        <v>1813</v>
      </c>
      <c r="H575" s="43">
        <v>4</v>
      </c>
      <c r="I575" s="43">
        <v>158.46</v>
      </c>
      <c r="J575" s="45">
        <v>0.09</v>
      </c>
      <c r="K575" s="43" t="s">
        <v>1826</v>
      </c>
      <c r="L575" s="43">
        <v>576.7944</v>
      </c>
      <c r="M575" s="43" t="str">
        <f>VLOOKUP(Combined[[#This Row],[Customer_ID]],Customer[],2,FALSE)</f>
        <v>Martha Brown</v>
      </c>
      <c r="N575" s="43">
        <f>VLOOKUP(Combined[[#This Row],[Customer_ID]],Customer[],3,FALSE)</f>
        <v>20</v>
      </c>
      <c r="O575" s="43" t="str">
        <f>VLOOKUP(Combined[[#This Row],[Customer_ID]],Customer[],4,FALSE)</f>
        <v>Female</v>
      </c>
      <c r="P575" s="43" t="str">
        <f>VLOOKUP(Combined[[#This Row],[Customer_ID]],Customer[],5,FALSE)</f>
        <v>Novakstad</v>
      </c>
      <c r="Q575" s="43" t="str">
        <f>VLOOKUP(Combined[[#This Row],[Customer_ID]],Customer[],6,FALSE)</f>
        <v>California</v>
      </c>
      <c r="R575" s="43" t="str">
        <f>VLOOKUP(Combined[[#This Row],[Customer_ID]],Customer[],8,FALSE)</f>
        <v>Gold</v>
      </c>
      <c r="S575" s="43" t="str">
        <f>VLOOKUP(Combined[[#This Row],[Product_ID]],Product[],2,FALSE)</f>
        <v>Wireless Mouse</v>
      </c>
      <c r="T575" s="43" t="str">
        <f>VLOOKUP(Combined[[#This Row],[Product_ID]],Product[],3,FALSE)</f>
        <v>Electronics</v>
      </c>
      <c r="U575" s="43" t="str">
        <f>VLOOKUP(Combined[[#This Row],[Product_ID]],Product[],4,FALSE)</f>
        <v>Computer</v>
      </c>
      <c r="V575" s="43" t="str">
        <f>VLOOKUP(Combined[[#This Row],[Product_ID]],Product[],5,FALSE)</f>
        <v>Larson Ltd</v>
      </c>
      <c r="W575" s="43">
        <f>VLOOKUP(Combined[[#This Row],[Product_ID]],Product[],6,FALSE)</f>
        <v>392.89</v>
      </c>
      <c r="X575" s="43">
        <f>VLOOKUP(Combined[[#This Row],[Product_ID]],Product[],7,FALSE)</f>
        <v>320</v>
      </c>
      <c r="Y575" s="43" t="str">
        <f>_xlfn.XLOOKUP(Combined[[#This Row],[Store_ID]],Store[Store_ID],Store[Store_Name])</f>
        <v>Mann-Austin</v>
      </c>
      <c r="Z575" s="43" t="str">
        <f>_xlfn.XLOOKUP(Combined[[#This Row],[Store_ID]],Store[Store_ID],Store[Region])</f>
        <v>East</v>
      </c>
      <c r="AA575" s="43" t="str">
        <f>_xlfn.XLOOKUP(Combined[[#This Row],[Store_ID]],Store[Store_ID],Store[City])</f>
        <v>Vasquezborough</v>
      </c>
      <c r="AB575" s="43" t="str">
        <f>_xlfn.XLOOKUP(Combined[[#This Row],[Store_ID]],Store[Store_ID],Store[Store_Type])</f>
        <v>Online</v>
      </c>
      <c r="AC575" s="43">
        <f>Combined[[#This Row],[Quantity]]*Combined[[#This Row],[Unit_Price]]</f>
        <v>633.84</v>
      </c>
      <c r="AD575" s="43">
        <f>Combined[[#This Row],[Gross_Sales]]*Combined[[#This Row],[Discount]]</f>
        <v>57.0456</v>
      </c>
      <c r="AE575" s="43">
        <f>Combined[[#This Row],[Quantity]]*Combined[[#This Row],[cost]]</f>
        <v>1571.56</v>
      </c>
      <c r="AF575" s="43">
        <f>Combined[[#This Row],[Total_Amount]]-Combined[[#This Row],[Total_Cost]]</f>
        <v>-994.76559999999995</v>
      </c>
      <c r="AG575" s="43" t="str">
        <f>IF(Combined[[#This Row],[Age]]&lt;=25,"18-25",IF(Combined[[#This Row],[Age]]&lt;=35,"26-35",IF(Combined[[#This Row],[Age]]&lt;=45,"36-45",IF(Combined[[#This Row],[Age]]&lt;=55,"46-55","56-64"))))</f>
        <v>18-25</v>
      </c>
      <c r="AH575" s="43">
        <f>IF(Combined[[#This Row],[Total_Amount]]=0,0,Combined[[#This Row],[Profit]]/Combined[[#This Row],[Total_Amount]])</f>
        <v>-1.724645038162645</v>
      </c>
    </row>
    <row r="576" spans="1:34">
      <c r="A576" s="43" t="s">
        <v>2400</v>
      </c>
      <c r="B576" s="46">
        <v>45283</v>
      </c>
      <c r="C576" s="43">
        <f t="shared" si="8"/>
        <v>2023</v>
      </c>
      <c r="D576" s="43" t="str">
        <f>TEXT(Combined[[#This Row],[Order_Date]],"MMM")</f>
        <v>Dec</v>
      </c>
      <c r="E576" s="43" t="s">
        <v>1077</v>
      </c>
      <c r="F576" s="43" t="s">
        <v>1658</v>
      </c>
      <c r="G576" s="43" t="s">
        <v>1779</v>
      </c>
      <c r="H576" s="43">
        <v>2</v>
      </c>
      <c r="I576" s="43">
        <v>778.56</v>
      </c>
      <c r="J576" s="45">
        <v>0.11</v>
      </c>
      <c r="K576" s="43" t="s">
        <v>1829</v>
      </c>
      <c r="L576" s="43">
        <v>1385.8368</v>
      </c>
      <c r="M576" s="43" t="str">
        <f>VLOOKUP(Combined[[#This Row],[Customer_ID]],Customer[],2,FALSE)</f>
        <v>Ryan Moore</v>
      </c>
      <c r="N576" s="43">
        <f>VLOOKUP(Combined[[#This Row],[Customer_ID]],Customer[],3,FALSE)</f>
        <v>38</v>
      </c>
      <c r="O576" s="43" t="str">
        <f>VLOOKUP(Combined[[#This Row],[Customer_ID]],Customer[],4,FALSE)</f>
        <v>Male</v>
      </c>
      <c r="P576" s="43" t="str">
        <f>VLOOKUP(Combined[[#This Row],[Customer_ID]],Customer[],5,FALSE)</f>
        <v>Cartershire</v>
      </c>
      <c r="Q576" s="43" t="str">
        <f>VLOOKUP(Combined[[#This Row],[Customer_ID]],Customer[],6,FALSE)</f>
        <v>Virginia</v>
      </c>
      <c r="R576" s="43" t="str">
        <f>VLOOKUP(Combined[[#This Row],[Customer_ID]],Customer[],8,FALSE)</f>
        <v>Bronze</v>
      </c>
      <c r="S576" s="43" t="str">
        <f>VLOOKUP(Combined[[#This Row],[Product_ID]],Product[],2,FALSE)</f>
        <v>Ceramic Plant Pot</v>
      </c>
      <c r="T576" s="43" t="str">
        <f>VLOOKUP(Combined[[#This Row],[Product_ID]],Product[],3,FALSE)</f>
        <v>Home</v>
      </c>
      <c r="U576" s="43" t="str">
        <f>VLOOKUP(Combined[[#This Row],[Product_ID]],Product[],4,FALSE)</f>
        <v>Decor</v>
      </c>
      <c r="V576" s="43" t="str">
        <f>VLOOKUP(Combined[[#This Row],[Product_ID]],Product[],5,FALSE)</f>
        <v>Hatfield, Baird and Torres</v>
      </c>
      <c r="W576" s="43">
        <f>VLOOKUP(Combined[[#This Row],[Product_ID]],Product[],6,FALSE)</f>
        <v>81.75</v>
      </c>
      <c r="X576" s="43">
        <f>VLOOKUP(Combined[[#This Row],[Product_ID]],Product[],7,FALSE)</f>
        <v>331.3</v>
      </c>
      <c r="Y576" s="43" t="str">
        <f>_xlfn.XLOOKUP(Combined[[#This Row],[Store_ID]],Store[Store_ID],Store[Store_Name])</f>
        <v>Martinez-Mullins</v>
      </c>
      <c r="Z576" s="43" t="str">
        <f>_xlfn.XLOOKUP(Combined[[#This Row],[Store_ID]],Store[Store_ID],Store[Region])</f>
        <v>South</v>
      </c>
      <c r="AA576" s="43" t="str">
        <f>_xlfn.XLOOKUP(Combined[[#This Row],[Store_ID]],Store[Store_ID],Store[City])</f>
        <v>Williamsfurt</v>
      </c>
      <c r="AB576" s="43" t="str">
        <f>_xlfn.XLOOKUP(Combined[[#This Row],[Store_ID]],Store[Store_ID],Store[Store_Type])</f>
        <v>Online</v>
      </c>
      <c r="AC576" s="43">
        <f>Combined[[#This Row],[Quantity]]*Combined[[#This Row],[Unit_Price]]</f>
        <v>1557.12</v>
      </c>
      <c r="AD576" s="43">
        <f>Combined[[#This Row],[Gross_Sales]]*Combined[[#This Row],[Discount]]</f>
        <v>171.28319999999999</v>
      </c>
      <c r="AE576" s="43">
        <f>Combined[[#This Row],[Quantity]]*Combined[[#This Row],[cost]]</f>
        <v>163.5</v>
      </c>
      <c r="AF576" s="43">
        <f>Combined[[#This Row],[Total_Amount]]-Combined[[#This Row],[Total_Cost]]</f>
        <v>1222.3368</v>
      </c>
      <c r="AG576" s="43" t="str">
        <f>IF(Combined[[#This Row],[Age]]&lt;=25,"18-25",IF(Combined[[#This Row],[Age]]&lt;=35,"26-35",IF(Combined[[#This Row],[Age]]&lt;=45,"36-45",IF(Combined[[#This Row],[Age]]&lt;=55,"46-55","56-64"))))</f>
        <v>36-45</v>
      </c>
      <c r="AH576" s="43">
        <f>IF(Combined[[#This Row],[Total_Amount]]=0,0,Combined[[#This Row],[Profit]]/Combined[[#This Row],[Total_Amount]])</f>
        <v>0.88202074010446252</v>
      </c>
    </row>
    <row r="577" spans="1:34">
      <c r="A577" s="43" t="s">
        <v>2401</v>
      </c>
      <c r="B577" s="46">
        <v>45353</v>
      </c>
      <c r="C577" s="43">
        <f t="shared" si="8"/>
        <v>2024</v>
      </c>
      <c r="D577" s="43" t="str">
        <f>TEXT(Combined[[#This Row],[Order_Date]],"MMM")</f>
        <v>Mar</v>
      </c>
      <c r="E577" s="43" t="s">
        <v>761</v>
      </c>
      <c r="F577" s="43" t="s">
        <v>1648</v>
      </c>
      <c r="G577" s="43" t="s">
        <v>1813</v>
      </c>
      <c r="H577" s="43">
        <v>4</v>
      </c>
      <c r="I577" s="43">
        <v>280.16000000000003</v>
      </c>
      <c r="J577" s="45">
        <v>0.18</v>
      </c>
      <c r="K577" s="43" t="s">
        <v>1829</v>
      </c>
      <c r="L577" s="43">
        <v>918.92480000000012</v>
      </c>
      <c r="M577" s="43" t="str">
        <f>VLOOKUP(Combined[[#This Row],[Customer_ID]],Customer[],2,FALSE)</f>
        <v>Wesley Short</v>
      </c>
      <c r="N577" s="43">
        <f>VLOOKUP(Combined[[#This Row],[Customer_ID]],Customer[],3,FALSE)</f>
        <v>41</v>
      </c>
      <c r="O577" s="43" t="str">
        <f>VLOOKUP(Combined[[#This Row],[Customer_ID]],Customer[],4,FALSE)</f>
        <v>Female</v>
      </c>
      <c r="P577" s="43" t="str">
        <f>VLOOKUP(Combined[[#This Row],[Customer_ID]],Customer[],5,FALSE)</f>
        <v>Susanstad</v>
      </c>
      <c r="Q577" s="43" t="str">
        <f>VLOOKUP(Combined[[#This Row],[Customer_ID]],Customer[],6,FALSE)</f>
        <v>Montana</v>
      </c>
      <c r="R577" s="43" t="str">
        <f>VLOOKUP(Combined[[#This Row],[Customer_ID]],Customer[],8,FALSE)</f>
        <v>Gold</v>
      </c>
      <c r="S577" s="43" t="str">
        <f>VLOOKUP(Combined[[#This Row],[Product_ID]],Product[],2,FALSE)</f>
        <v>Boxing Hand Wraps</v>
      </c>
      <c r="T577" s="43" t="str">
        <f>VLOOKUP(Combined[[#This Row],[Product_ID]],Product[],3,FALSE)</f>
        <v>Sports</v>
      </c>
      <c r="U577" s="43" t="str">
        <f>VLOOKUP(Combined[[#This Row],[Product_ID]],Product[],4,FALSE)</f>
        <v>Fitness</v>
      </c>
      <c r="V577" s="43" t="str">
        <f>VLOOKUP(Combined[[#This Row],[Product_ID]],Product[],5,FALSE)</f>
        <v>Smith-King</v>
      </c>
      <c r="W577" s="43">
        <f>VLOOKUP(Combined[[#This Row],[Product_ID]],Product[],6,FALSE)</f>
        <v>190.29</v>
      </c>
      <c r="X577" s="43">
        <f>VLOOKUP(Combined[[#This Row],[Product_ID]],Product[],7,FALSE)</f>
        <v>260</v>
      </c>
      <c r="Y577" s="43" t="str">
        <f>_xlfn.XLOOKUP(Combined[[#This Row],[Store_ID]],Store[Store_ID],Store[Store_Name])</f>
        <v>Mann-Austin</v>
      </c>
      <c r="Z577" s="43" t="str">
        <f>_xlfn.XLOOKUP(Combined[[#This Row],[Store_ID]],Store[Store_ID],Store[Region])</f>
        <v>East</v>
      </c>
      <c r="AA577" s="43" t="str">
        <f>_xlfn.XLOOKUP(Combined[[#This Row],[Store_ID]],Store[Store_ID],Store[City])</f>
        <v>Vasquezborough</v>
      </c>
      <c r="AB577" s="43" t="str">
        <f>_xlfn.XLOOKUP(Combined[[#This Row],[Store_ID]],Store[Store_ID],Store[Store_Type])</f>
        <v>Online</v>
      </c>
      <c r="AC577" s="43">
        <f>Combined[[#This Row],[Quantity]]*Combined[[#This Row],[Unit_Price]]</f>
        <v>1120.6400000000001</v>
      </c>
      <c r="AD577" s="43">
        <f>Combined[[#This Row],[Gross_Sales]]*Combined[[#This Row],[Discount]]</f>
        <v>201.71520000000001</v>
      </c>
      <c r="AE577" s="43">
        <f>Combined[[#This Row],[Quantity]]*Combined[[#This Row],[cost]]</f>
        <v>761.16</v>
      </c>
      <c r="AF577" s="43">
        <f>Combined[[#This Row],[Total_Amount]]-Combined[[#This Row],[Total_Cost]]</f>
        <v>157.76480000000015</v>
      </c>
      <c r="AG577" s="43" t="str">
        <f>IF(Combined[[#This Row],[Age]]&lt;=25,"18-25",IF(Combined[[#This Row],[Age]]&lt;=35,"26-35",IF(Combined[[#This Row],[Age]]&lt;=45,"36-45",IF(Combined[[#This Row],[Age]]&lt;=55,"46-55","56-64"))))</f>
        <v>36-45</v>
      </c>
      <c r="AH577" s="43">
        <f>IF(Combined[[#This Row],[Total_Amount]]=0,0,Combined[[#This Row],[Profit]]/Combined[[#This Row],[Total_Amount]])</f>
        <v>0.17168412475101349</v>
      </c>
    </row>
    <row r="578" spans="1:34">
      <c r="A578" s="43" t="s">
        <v>2402</v>
      </c>
      <c r="B578" s="46">
        <v>45592</v>
      </c>
      <c r="C578" s="43">
        <f t="shared" si="8"/>
        <v>2024</v>
      </c>
      <c r="D578" s="43" t="str">
        <f>TEXT(Combined[[#This Row],[Order_Date]],"MMM")</f>
        <v>Oct</v>
      </c>
      <c r="E578" s="43" t="s">
        <v>911</v>
      </c>
      <c r="F578" s="43" t="s">
        <v>1690</v>
      </c>
      <c r="G578" s="43" t="s">
        <v>1797</v>
      </c>
      <c r="H578" s="43">
        <v>2</v>
      </c>
      <c r="I578" s="43">
        <v>649.54999999999995</v>
      </c>
      <c r="J578" s="45">
        <v>0.28999999999999998</v>
      </c>
      <c r="K578" s="43" t="s">
        <v>1826</v>
      </c>
      <c r="L578" s="43">
        <v>922.36099999999988</v>
      </c>
      <c r="M578" s="43" t="str">
        <f>VLOOKUP(Combined[[#This Row],[Customer_ID]],Customer[],2,FALSE)</f>
        <v>Cynthia Roberts</v>
      </c>
      <c r="N578" s="43">
        <f>VLOOKUP(Combined[[#This Row],[Customer_ID]],Customer[],3,FALSE)</f>
        <v>22</v>
      </c>
      <c r="O578" s="43" t="str">
        <f>VLOOKUP(Combined[[#This Row],[Customer_ID]],Customer[],4,FALSE)</f>
        <v>Female</v>
      </c>
      <c r="P578" s="43" t="str">
        <f>VLOOKUP(Combined[[#This Row],[Customer_ID]],Customer[],5,FALSE)</f>
        <v>Millerfort</v>
      </c>
      <c r="Q578" s="43" t="str">
        <f>VLOOKUP(Combined[[#This Row],[Customer_ID]],Customer[],6,FALSE)</f>
        <v>Vermont</v>
      </c>
      <c r="R578" s="43" t="str">
        <f>VLOOKUP(Combined[[#This Row],[Customer_ID]],Customer[],8,FALSE)</f>
        <v>Gold</v>
      </c>
      <c r="S578" s="43" t="str">
        <f>VLOOKUP(Combined[[#This Row],[Product_ID]],Product[],2,FALSE)</f>
        <v>Hair Repair Oil Treatment</v>
      </c>
      <c r="T578" s="43" t="str">
        <f>VLOOKUP(Combined[[#This Row],[Product_ID]],Product[],3,FALSE)</f>
        <v>Beauty</v>
      </c>
      <c r="U578" s="43" t="str">
        <f>VLOOKUP(Combined[[#This Row],[Product_ID]],Product[],4,FALSE)</f>
        <v>Haircare</v>
      </c>
      <c r="V578" s="43" t="str">
        <f>VLOOKUP(Combined[[#This Row],[Product_ID]],Product[],5,FALSE)</f>
        <v>Hopkins Ltd</v>
      </c>
      <c r="W578" s="43">
        <f>VLOOKUP(Combined[[#This Row],[Product_ID]],Product[],6,FALSE)</f>
        <v>214.32</v>
      </c>
      <c r="X578" s="43">
        <f>VLOOKUP(Combined[[#This Row],[Product_ID]],Product[],7,FALSE)</f>
        <v>383</v>
      </c>
      <c r="Y578" s="43" t="str">
        <f>_xlfn.XLOOKUP(Combined[[#This Row],[Store_ID]],Store[Store_ID],Store[Store_Name])</f>
        <v>Gardner, Humphrey and Contreras</v>
      </c>
      <c r="Z578" s="43" t="str">
        <f>_xlfn.XLOOKUP(Combined[[#This Row],[Store_ID]],Store[Store_ID],Store[Region])</f>
        <v>East</v>
      </c>
      <c r="AA578" s="43" t="str">
        <f>_xlfn.XLOOKUP(Combined[[#This Row],[Store_ID]],Store[Store_ID],Store[City])</f>
        <v>Johnsonville</v>
      </c>
      <c r="AB578" s="43" t="str">
        <f>_xlfn.XLOOKUP(Combined[[#This Row],[Store_ID]],Store[Store_ID],Store[Store_Type])</f>
        <v>Flagship</v>
      </c>
      <c r="AC578" s="43">
        <f>Combined[[#This Row],[Quantity]]*Combined[[#This Row],[Unit_Price]]</f>
        <v>1299.0999999999999</v>
      </c>
      <c r="AD578" s="43">
        <f>Combined[[#This Row],[Gross_Sales]]*Combined[[#This Row],[Discount]]</f>
        <v>376.73899999999998</v>
      </c>
      <c r="AE578" s="43">
        <f>Combined[[#This Row],[Quantity]]*Combined[[#This Row],[cost]]</f>
        <v>428.64</v>
      </c>
      <c r="AF578" s="43">
        <f>Combined[[#This Row],[Total_Amount]]-Combined[[#This Row],[Total_Cost]]</f>
        <v>493.72099999999989</v>
      </c>
      <c r="AG578" s="43" t="str">
        <f>IF(Combined[[#This Row],[Age]]&lt;=25,"18-25",IF(Combined[[#This Row],[Age]]&lt;=35,"26-35",IF(Combined[[#This Row],[Age]]&lt;=45,"36-45",IF(Combined[[#This Row],[Age]]&lt;=55,"46-55","56-64"))))</f>
        <v>18-25</v>
      </c>
      <c r="AH578" s="43">
        <f>IF(Combined[[#This Row],[Total_Amount]]=0,0,Combined[[#This Row],[Profit]]/Combined[[#This Row],[Total_Amount]])</f>
        <v>0.53527957058028253</v>
      </c>
    </row>
    <row r="579" spans="1:34">
      <c r="A579" s="43" t="s">
        <v>2403</v>
      </c>
      <c r="B579" s="46">
        <v>45360</v>
      </c>
      <c r="C579" s="43">
        <f t="shared" ref="C579:C642" si="9">YEAR(B579)</f>
        <v>2024</v>
      </c>
      <c r="D579" s="43" t="str">
        <f>TEXT(Combined[[#This Row],[Order_Date]],"MMM")</f>
        <v>Mar</v>
      </c>
      <c r="E579" s="43" t="s">
        <v>40</v>
      </c>
      <c r="F579" s="43" t="s">
        <v>1724</v>
      </c>
      <c r="G579" s="43" t="s">
        <v>1761</v>
      </c>
      <c r="H579" s="43">
        <v>2</v>
      </c>
      <c r="I579" s="43">
        <v>994.32</v>
      </c>
      <c r="J579" s="45">
        <v>0.27</v>
      </c>
      <c r="K579" s="43" t="s">
        <v>1826</v>
      </c>
      <c r="L579" s="43">
        <v>1451.7072000000001</v>
      </c>
      <c r="M579" s="43" t="str">
        <f>VLOOKUP(Combined[[#This Row],[Customer_ID]],Customer[],2,FALSE)</f>
        <v>Daniel Boyd</v>
      </c>
      <c r="N579" s="43">
        <f>VLOOKUP(Combined[[#This Row],[Customer_ID]],Customer[],3,FALSE)</f>
        <v>29</v>
      </c>
      <c r="O579" s="43" t="str">
        <f>VLOOKUP(Combined[[#This Row],[Customer_ID]],Customer[],4,FALSE)</f>
        <v>Female</v>
      </c>
      <c r="P579" s="43" t="str">
        <f>VLOOKUP(Combined[[#This Row],[Customer_ID]],Customer[],5,FALSE)</f>
        <v>West Pamelafurt</v>
      </c>
      <c r="Q579" s="43" t="str">
        <f>VLOOKUP(Combined[[#This Row],[Customer_ID]],Customer[],6,FALSE)</f>
        <v>West Virginia</v>
      </c>
      <c r="R579" s="43" t="str">
        <f>VLOOKUP(Combined[[#This Row],[Customer_ID]],Customer[],8,FALSE)</f>
        <v>Bronze</v>
      </c>
      <c r="S579" s="43" t="str">
        <f>VLOOKUP(Combined[[#This Row],[Product_ID]],Product[],2,FALSE)</f>
        <v>Sports Wrist Sweatbands</v>
      </c>
      <c r="T579" s="43" t="str">
        <f>VLOOKUP(Combined[[#This Row],[Product_ID]],Product[],3,FALSE)</f>
        <v>Sports</v>
      </c>
      <c r="U579" s="43" t="str">
        <f>VLOOKUP(Combined[[#This Row],[Product_ID]],Product[],4,FALSE)</f>
        <v>Accessories</v>
      </c>
      <c r="V579" s="43" t="str">
        <f>VLOOKUP(Combined[[#This Row],[Product_ID]],Product[],5,FALSE)</f>
        <v>Olsen-Daniels</v>
      </c>
      <c r="W579" s="43">
        <f>VLOOKUP(Combined[[#This Row],[Product_ID]],Product[],6,FALSE)</f>
        <v>131.24</v>
      </c>
      <c r="X579" s="43">
        <f>VLOOKUP(Combined[[#This Row],[Product_ID]],Product[],7,FALSE)</f>
        <v>232</v>
      </c>
      <c r="Y579" s="43" t="str">
        <f>_xlfn.XLOOKUP(Combined[[#This Row],[Store_ID]],Store[Store_ID],Store[Store_Name])</f>
        <v>Black-Horn</v>
      </c>
      <c r="Z579" s="43" t="str">
        <f>_xlfn.XLOOKUP(Combined[[#This Row],[Store_ID]],Store[Store_ID],Store[Region])</f>
        <v>South</v>
      </c>
      <c r="AA579" s="43" t="str">
        <f>_xlfn.XLOOKUP(Combined[[#This Row],[Store_ID]],Store[Store_ID],Store[City])</f>
        <v>North Nancyview</v>
      </c>
      <c r="AB579" s="43" t="str">
        <f>_xlfn.XLOOKUP(Combined[[#This Row],[Store_ID]],Store[Store_ID],Store[Store_Type])</f>
        <v>Outlet</v>
      </c>
      <c r="AC579" s="43">
        <f>Combined[[#This Row],[Quantity]]*Combined[[#This Row],[Unit_Price]]</f>
        <v>1988.64</v>
      </c>
      <c r="AD579" s="43">
        <f>Combined[[#This Row],[Gross_Sales]]*Combined[[#This Row],[Discount]]</f>
        <v>536.93280000000004</v>
      </c>
      <c r="AE579" s="43">
        <f>Combined[[#This Row],[Quantity]]*Combined[[#This Row],[cost]]</f>
        <v>262.48</v>
      </c>
      <c r="AF579" s="43">
        <f>Combined[[#This Row],[Total_Amount]]-Combined[[#This Row],[Total_Cost]]</f>
        <v>1189.2272</v>
      </c>
      <c r="AG579" s="43" t="str">
        <f>IF(Combined[[#This Row],[Age]]&lt;=25,"18-25",IF(Combined[[#This Row],[Age]]&lt;=35,"26-35",IF(Combined[[#This Row],[Age]]&lt;=45,"36-45",IF(Combined[[#This Row],[Age]]&lt;=55,"46-55","56-64"))))</f>
        <v>26-35</v>
      </c>
      <c r="AH579" s="43">
        <f>IF(Combined[[#This Row],[Total_Amount]]=0,0,Combined[[#This Row],[Profit]]/Combined[[#This Row],[Total_Amount]])</f>
        <v>0.81919218971980023</v>
      </c>
    </row>
    <row r="580" spans="1:34">
      <c r="A580" s="43" t="s">
        <v>2404</v>
      </c>
      <c r="B580" s="46">
        <v>45649</v>
      </c>
      <c r="C580" s="43">
        <f t="shared" si="9"/>
        <v>2024</v>
      </c>
      <c r="D580" s="43" t="str">
        <f>TEXT(Combined[[#This Row],[Order_Date]],"MMM")</f>
        <v>Dec</v>
      </c>
      <c r="E580" s="43" t="s">
        <v>722</v>
      </c>
      <c r="F580" s="43" t="s">
        <v>1710</v>
      </c>
      <c r="G580" s="43" t="s">
        <v>1794</v>
      </c>
      <c r="H580" s="43">
        <v>1</v>
      </c>
      <c r="I580" s="43">
        <v>64.94</v>
      </c>
      <c r="J580" s="45">
        <v>0.21</v>
      </c>
      <c r="K580" s="43" t="s">
        <v>1826</v>
      </c>
      <c r="L580" s="43">
        <v>51.302599999999998</v>
      </c>
      <c r="M580" s="43" t="str">
        <f>VLOOKUP(Combined[[#This Row],[Customer_ID]],Customer[],2,FALSE)</f>
        <v>Robert Harris</v>
      </c>
      <c r="N580" s="43">
        <f>VLOOKUP(Combined[[#This Row],[Customer_ID]],Customer[],3,FALSE)</f>
        <v>50</v>
      </c>
      <c r="O580" s="43" t="str">
        <f>VLOOKUP(Combined[[#This Row],[Customer_ID]],Customer[],4,FALSE)</f>
        <v>Male</v>
      </c>
      <c r="P580" s="43" t="str">
        <f>VLOOKUP(Combined[[#This Row],[Customer_ID]],Customer[],5,FALSE)</f>
        <v>East jeremy</v>
      </c>
      <c r="Q580" s="43" t="str">
        <f>VLOOKUP(Combined[[#This Row],[Customer_ID]],Customer[],6,FALSE)</f>
        <v>Iowa</v>
      </c>
      <c r="R580" s="43" t="str">
        <f>VLOOKUP(Combined[[#This Row],[Customer_ID]],Customer[],8,FALSE)</f>
        <v>Platinum</v>
      </c>
      <c r="S580" s="43" t="str">
        <f>VLOOKUP(Combined[[#This Row],[Product_ID]],Product[],2,FALSE)</f>
        <v>Badminton Racket Set</v>
      </c>
      <c r="T580" s="43" t="str">
        <f>VLOOKUP(Combined[[#This Row],[Product_ID]],Product[],3,FALSE)</f>
        <v>Sports</v>
      </c>
      <c r="U580" s="43" t="str">
        <f>VLOOKUP(Combined[[#This Row],[Product_ID]],Product[],4,FALSE)</f>
        <v>Equipment</v>
      </c>
      <c r="V580" s="43" t="str">
        <f>VLOOKUP(Combined[[#This Row],[Product_ID]],Product[],5,FALSE)</f>
        <v>Robinson-Brown</v>
      </c>
      <c r="W580" s="43">
        <f>VLOOKUP(Combined[[#This Row],[Product_ID]],Product[],6,FALSE)</f>
        <v>285.54000000000002</v>
      </c>
      <c r="X580" s="43">
        <f>VLOOKUP(Combined[[#This Row],[Product_ID]],Product[],7,FALSE)</f>
        <v>358</v>
      </c>
      <c r="Y580" s="43" t="str">
        <f>_xlfn.XLOOKUP(Combined[[#This Row],[Store_ID]],Store[Store_ID],Store[Store_Name])</f>
        <v>Thomas, Bridges and Harris</v>
      </c>
      <c r="Z580" s="43" t="str">
        <f>_xlfn.XLOOKUP(Combined[[#This Row],[Store_ID]],Store[Store_ID],Store[Region])</f>
        <v>North</v>
      </c>
      <c r="AA580" s="43" t="str">
        <f>_xlfn.XLOOKUP(Combined[[#This Row],[Store_ID]],Store[Store_ID],Store[City])</f>
        <v>Sabrinatown</v>
      </c>
      <c r="AB580" s="43" t="str">
        <f>_xlfn.XLOOKUP(Combined[[#This Row],[Store_ID]],Store[Store_ID],Store[Store_Type])</f>
        <v>Online</v>
      </c>
      <c r="AC580" s="43">
        <f>Combined[[#This Row],[Quantity]]*Combined[[#This Row],[Unit_Price]]</f>
        <v>64.94</v>
      </c>
      <c r="AD580" s="43">
        <f>Combined[[#This Row],[Gross_Sales]]*Combined[[#This Row],[Discount]]</f>
        <v>13.6374</v>
      </c>
      <c r="AE580" s="43">
        <f>Combined[[#This Row],[Quantity]]*Combined[[#This Row],[cost]]</f>
        <v>285.54000000000002</v>
      </c>
      <c r="AF580" s="43">
        <f>Combined[[#This Row],[Total_Amount]]-Combined[[#This Row],[Total_Cost]]</f>
        <v>-234.23740000000004</v>
      </c>
      <c r="AG580" s="43" t="str">
        <f>IF(Combined[[#This Row],[Age]]&lt;=25,"18-25",IF(Combined[[#This Row],[Age]]&lt;=35,"26-35",IF(Combined[[#This Row],[Age]]&lt;=45,"36-45",IF(Combined[[#This Row],[Age]]&lt;=55,"46-55","56-64"))))</f>
        <v>46-55</v>
      </c>
      <c r="AH580" s="43">
        <f>IF(Combined[[#This Row],[Total_Amount]]=0,0,Combined[[#This Row],[Profit]]/Combined[[#This Row],[Total_Amount]])</f>
        <v>-4.5657997840265416</v>
      </c>
    </row>
    <row r="581" spans="1:34">
      <c r="A581" s="43" t="s">
        <v>2405</v>
      </c>
      <c r="B581" s="46">
        <v>45709</v>
      </c>
      <c r="C581" s="43">
        <f t="shared" si="9"/>
        <v>2025</v>
      </c>
      <c r="D581" s="43" t="str">
        <f>TEXT(Combined[[#This Row],[Order_Date]],"MMM")</f>
        <v>Feb</v>
      </c>
      <c r="E581" s="43" t="s">
        <v>464</v>
      </c>
      <c r="F581" s="43" t="s">
        <v>1626</v>
      </c>
      <c r="G581" s="43" t="s">
        <v>1779</v>
      </c>
      <c r="H581" s="43">
        <v>2</v>
      </c>
      <c r="I581" s="43">
        <v>507.66</v>
      </c>
      <c r="J581" s="45">
        <v>0</v>
      </c>
      <c r="K581" s="43" t="s">
        <v>1829</v>
      </c>
      <c r="L581" s="43">
        <v>1015.32</v>
      </c>
      <c r="M581" s="43" t="str">
        <f>VLOOKUP(Combined[[#This Row],[Customer_ID]],Customer[],2,FALSE)</f>
        <v>Patrick Coleman</v>
      </c>
      <c r="N581" s="43">
        <f>VLOOKUP(Combined[[#This Row],[Customer_ID]],Customer[],3,FALSE)</f>
        <v>29</v>
      </c>
      <c r="O581" s="43" t="str">
        <f>VLOOKUP(Combined[[#This Row],[Customer_ID]],Customer[],4,FALSE)</f>
        <v>Male</v>
      </c>
      <c r="P581" s="43" t="str">
        <f>VLOOKUP(Combined[[#This Row],[Customer_ID]],Customer[],5,FALSE)</f>
        <v>New Jeffrey</v>
      </c>
      <c r="Q581" s="43" t="str">
        <f>VLOOKUP(Combined[[#This Row],[Customer_ID]],Customer[],6,FALSE)</f>
        <v>Nebraska</v>
      </c>
      <c r="R581" s="43" t="str">
        <f>VLOOKUP(Combined[[#This Row],[Customer_ID]],Customer[],8,FALSE)</f>
        <v>Silver</v>
      </c>
      <c r="S581" s="43" t="str">
        <f>VLOOKUP(Combined[[#This Row],[Product_ID]],Product[],2,FALSE)</f>
        <v>Portable Power Bank</v>
      </c>
      <c r="T581" s="43" t="str">
        <f>VLOOKUP(Combined[[#This Row],[Product_ID]],Product[],3,FALSE)</f>
        <v>Electronics</v>
      </c>
      <c r="U581" s="43" t="str">
        <f>VLOOKUP(Combined[[#This Row],[Product_ID]],Product[],4,FALSE)</f>
        <v>Mobile</v>
      </c>
      <c r="V581" s="43" t="str">
        <f>VLOOKUP(Combined[[#This Row],[Product_ID]],Product[],5,FALSE)</f>
        <v>Cummings and Sons</v>
      </c>
      <c r="W581" s="43">
        <f>VLOOKUP(Combined[[#This Row],[Product_ID]],Product[],6,FALSE)</f>
        <v>326.06</v>
      </c>
      <c r="X581" s="43">
        <f>VLOOKUP(Combined[[#This Row],[Product_ID]],Product[],7,FALSE)</f>
        <v>301</v>
      </c>
      <c r="Y581" s="43" t="str">
        <f>_xlfn.XLOOKUP(Combined[[#This Row],[Store_ID]],Store[Store_ID],Store[Store_Name])</f>
        <v>Martinez-Mullins</v>
      </c>
      <c r="Z581" s="43" t="str">
        <f>_xlfn.XLOOKUP(Combined[[#This Row],[Store_ID]],Store[Store_ID],Store[Region])</f>
        <v>South</v>
      </c>
      <c r="AA581" s="43" t="str">
        <f>_xlfn.XLOOKUP(Combined[[#This Row],[Store_ID]],Store[Store_ID],Store[City])</f>
        <v>Williamsfurt</v>
      </c>
      <c r="AB581" s="43" t="str">
        <f>_xlfn.XLOOKUP(Combined[[#This Row],[Store_ID]],Store[Store_ID],Store[Store_Type])</f>
        <v>Online</v>
      </c>
      <c r="AC581" s="43">
        <f>Combined[[#This Row],[Quantity]]*Combined[[#This Row],[Unit_Price]]</f>
        <v>1015.32</v>
      </c>
      <c r="AD581" s="43">
        <f>Combined[[#This Row],[Gross_Sales]]*Combined[[#This Row],[Discount]]</f>
        <v>0</v>
      </c>
      <c r="AE581" s="43">
        <f>Combined[[#This Row],[Quantity]]*Combined[[#This Row],[cost]]</f>
        <v>652.12</v>
      </c>
      <c r="AF581" s="43">
        <f>Combined[[#This Row],[Total_Amount]]-Combined[[#This Row],[Total_Cost]]</f>
        <v>363.20000000000005</v>
      </c>
      <c r="AG581" s="43" t="str">
        <f>IF(Combined[[#This Row],[Age]]&lt;=25,"18-25",IF(Combined[[#This Row],[Age]]&lt;=35,"26-35",IF(Combined[[#This Row],[Age]]&lt;=45,"36-45",IF(Combined[[#This Row],[Age]]&lt;=55,"46-55","56-64"))))</f>
        <v>26-35</v>
      </c>
      <c r="AH581" s="43">
        <f>IF(Combined[[#This Row],[Total_Amount]]=0,0,Combined[[#This Row],[Profit]]/Combined[[#This Row],[Total_Amount]])</f>
        <v>0.35771973368002208</v>
      </c>
    </row>
    <row r="582" spans="1:34">
      <c r="A582" s="43" t="s">
        <v>2406</v>
      </c>
      <c r="B582" s="46">
        <v>45273</v>
      </c>
      <c r="C582" s="43">
        <f t="shared" si="9"/>
        <v>2023</v>
      </c>
      <c r="D582" s="43" t="str">
        <f>TEXT(Combined[[#This Row],[Order_Date]],"MMM")</f>
        <v>Dec</v>
      </c>
      <c r="E582" s="43" t="s">
        <v>776</v>
      </c>
      <c r="F582" s="43" t="s">
        <v>1710</v>
      </c>
      <c r="G582" s="43" t="s">
        <v>1769</v>
      </c>
      <c r="H582" s="43">
        <v>4</v>
      </c>
      <c r="I582" s="43">
        <v>968.27</v>
      </c>
      <c r="J582" s="45">
        <v>0.03</v>
      </c>
      <c r="K582" s="43" t="s">
        <v>1826</v>
      </c>
      <c r="L582" s="43">
        <v>3756.8876</v>
      </c>
      <c r="M582" s="43" t="str">
        <f>VLOOKUP(Combined[[#This Row],[Customer_ID]],Customer[],2,FALSE)</f>
        <v>William Jackson</v>
      </c>
      <c r="N582" s="43">
        <f>VLOOKUP(Combined[[#This Row],[Customer_ID]],Customer[],3,FALSE)</f>
        <v>58</v>
      </c>
      <c r="O582" s="43" t="str">
        <f>VLOOKUP(Combined[[#This Row],[Customer_ID]],Customer[],4,FALSE)</f>
        <v>Female</v>
      </c>
      <c r="P582" s="43" t="str">
        <f>VLOOKUP(Combined[[#This Row],[Customer_ID]],Customer[],5,FALSE)</f>
        <v>New Tina</v>
      </c>
      <c r="Q582" s="43" t="str">
        <f>VLOOKUP(Combined[[#This Row],[Customer_ID]],Customer[],6,FALSE)</f>
        <v>Connecticut</v>
      </c>
      <c r="R582" s="43" t="str">
        <f>VLOOKUP(Combined[[#This Row],[Customer_ID]],Customer[],8,FALSE)</f>
        <v>Silver</v>
      </c>
      <c r="S582" s="43" t="str">
        <f>VLOOKUP(Combined[[#This Row],[Product_ID]],Product[],2,FALSE)</f>
        <v>Badminton Racket Set</v>
      </c>
      <c r="T582" s="43" t="str">
        <f>VLOOKUP(Combined[[#This Row],[Product_ID]],Product[],3,FALSE)</f>
        <v>Sports</v>
      </c>
      <c r="U582" s="43" t="str">
        <f>VLOOKUP(Combined[[#This Row],[Product_ID]],Product[],4,FALSE)</f>
        <v>Equipment</v>
      </c>
      <c r="V582" s="43" t="str">
        <f>VLOOKUP(Combined[[#This Row],[Product_ID]],Product[],5,FALSE)</f>
        <v>Robinson-Brown</v>
      </c>
      <c r="W582" s="43">
        <f>VLOOKUP(Combined[[#This Row],[Product_ID]],Product[],6,FALSE)</f>
        <v>285.54000000000002</v>
      </c>
      <c r="X582" s="43">
        <f>VLOOKUP(Combined[[#This Row],[Product_ID]],Product[],7,FALSE)</f>
        <v>358</v>
      </c>
      <c r="Y582" s="43" t="str">
        <f>_xlfn.XLOOKUP(Combined[[#This Row],[Store_ID]],Store[Store_ID],Store[Store_Name])</f>
        <v>Alexander Group</v>
      </c>
      <c r="Z582" s="43" t="str">
        <f>_xlfn.XLOOKUP(Combined[[#This Row],[Store_ID]],Store[Store_ID],Store[Region])</f>
        <v>South</v>
      </c>
      <c r="AA582" s="43" t="str">
        <f>_xlfn.XLOOKUP(Combined[[#This Row],[Store_ID]],Store[Store_ID],Store[City])</f>
        <v>Port Sharon</v>
      </c>
      <c r="AB582" s="43" t="str">
        <f>_xlfn.XLOOKUP(Combined[[#This Row],[Store_ID]],Store[Store_ID],Store[Store_Type])</f>
        <v>Online</v>
      </c>
      <c r="AC582" s="43">
        <f>Combined[[#This Row],[Quantity]]*Combined[[#This Row],[Unit_Price]]</f>
        <v>3873.08</v>
      </c>
      <c r="AD582" s="43">
        <f>Combined[[#This Row],[Gross_Sales]]*Combined[[#This Row],[Discount]]</f>
        <v>116.19239999999999</v>
      </c>
      <c r="AE582" s="43">
        <f>Combined[[#This Row],[Quantity]]*Combined[[#This Row],[cost]]</f>
        <v>1142.1600000000001</v>
      </c>
      <c r="AF582" s="43">
        <f>Combined[[#This Row],[Total_Amount]]-Combined[[#This Row],[Total_Cost]]</f>
        <v>2614.7276000000002</v>
      </c>
      <c r="AG582" s="43" t="str">
        <f>IF(Combined[[#This Row],[Age]]&lt;=25,"18-25",IF(Combined[[#This Row],[Age]]&lt;=35,"26-35",IF(Combined[[#This Row],[Age]]&lt;=45,"36-45",IF(Combined[[#This Row],[Age]]&lt;=55,"46-55","56-64"))))</f>
        <v>56-64</v>
      </c>
      <c r="AH582" s="43">
        <f>IF(Combined[[#This Row],[Total_Amount]]=0,0,Combined[[#This Row],[Profit]]/Combined[[#This Row],[Total_Amount]])</f>
        <v>0.69598238712278748</v>
      </c>
    </row>
    <row r="583" spans="1:34">
      <c r="A583" s="43" t="s">
        <v>2407</v>
      </c>
      <c r="B583" s="46">
        <v>45250</v>
      </c>
      <c r="C583" s="43">
        <f t="shared" si="9"/>
        <v>2023</v>
      </c>
      <c r="D583" s="43" t="str">
        <f>TEXT(Combined[[#This Row],[Order_Date]],"MMM")</f>
        <v>Nov</v>
      </c>
      <c r="E583" s="43" t="s">
        <v>78</v>
      </c>
      <c r="F583" s="43" t="s">
        <v>1724</v>
      </c>
      <c r="G583" s="43" t="s">
        <v>1773</v>
      </c>
      <c r="H583" s="43">
        <v>4</v>
      </c>
      <c r="I583" s="43">
        <v>510.33</v>
      </c>
      <c r="J583" s="45">
        <v>0.2</v>
      </c>
      <c r="K583" s="43" t="s">
        <v>1826</v>
      </c>
      <c r="L583" s="43">
        <v>1633.056</v>
      </c>
      <c r="M583" s="43" t="str">
        <f>VLOOKUP(Combined[[#This Row],[Customer_ID]],Customer[],2,FALSE)</f>
        <v>Adam Cruz</v>
      </c>
      <c r="N583" s="43">
        <f>VLOOKUP(Combined[[#This Row],[Customer_ID]],Customer[],3,FALSE)</f>
        <v>60</v>
      </c>
      <c r="O583" s="43" t="str">
        <f>VLOOKUP(Combined[[#This Row],[Customer_ID]],Customer[],4,FALSE)</f>
        <v>Female</v>
      </c>
      <c r="P583" s="43" t="str">
        <f>VLOOKUP(Combined[[#This Row],[Customer_ID]],Customer[],5,FALSE)</f>
        <v>Brandonville</v>
      </c>
      <c r="Q583" s="43" t="str">
        <f>VLOOKUP(Combined[[#This Row],[Customer_ID]],Customer[],6,FALSE)</f>
        <v>Georgia</v>
      </c>
      <c r="R583" s="43" t="str">
        <f>VLOOKUP(Combined[[#This Row],[Customer_ID]],Customer[],8,FALSE)</f>
        <v>Platinum</v>
      </c>
      <c r="S583" s="43" t="str">
        <f>VLOOKUP(Combined[[#This Row],[Product_ID]],Product[],2,FALSE)</f>
        <v>Sports Wrist Sweatbands</v>
      </c>
      <c r="T583" s="43" t="str">
        <f>VLOOKUP(Combined[[#This Row],[Product_ID]],Product[],3,FALSE)</f>
        <v>Sports</v>
      </c>
      <c r="U583" s="43" t="str">
        <f>VLOOKUP(Combined[[#This Row],[Product_ID]],Product[],4,FALSE)</f>
        <v>Accessories</v>
      </c>
      <c r="V583" s="43" t="str">
        <f>VLOOKUP(Combined[[#This Row],[Product_ID]],Product[],5,FALSE)</f>
        <v>Olsen-Daniels</v>
      </c>
      <c r="W583" s="43">
        <f>VLOOKUP(Combined[[#This Row],[Product_ID]],Product[],6,FALSE)</f>
        <v>131.24</v>
      </c>
      <c r="X583" s="43">
        <f>VLOOKUP(Combined[[#This Row],[Product_ID]],Product[],7,FALSE)</f>
        <v>232</v>
      </c>
      <c r="Y583" s="43" t="str">
        <f>_xlfn.XLOOKUP(Combined[[#This Row],[Store_ID]],Store[Store_ID],Store[Store_Name])</f>
        <v>Gray Ltd</v>
      </c>
      <c r="Z583" s="43" t="str">
        <f>_xlfn.XLOOKUP(Combined[[#This Row],[Store_ID]],Store[Store_ID],Store[Region])</f>
        <v>North</v>
      </c>
      <c r="AA583" s="43" t="str">
        <f>_xlfn.XLOOKUP(Combined[[#This Row],[Store_ID]],Store[Store_ID],Store[City])</f>
        <v>New Michaelchester</v>
      </c>
      <c r="AB583" s="43" t="str">
        <f>_xlfn.XLOOKUP(Combined[[#This Row],[Store_ID]],Store[Store_ID],Store[Store_Type])</f>
        <v>Outlet</v>
      </c>
      <c r="AC583" s="43">
        <f>Combined[[#This Row],[Quantity]]*Combined[[#This Row],[Unit_Price]]</f>
        <v>2041.32</v>
      </c>
      <c r="AD583" s="43">
        <f>Combined[[#This Row],[Gross_Sales]]*Combined[[#This Row],[Discount]]</f>
        <v>408.26400000000001</v>
      </c>
      <c r="AE583" s="43">
        <f>Combined[[#This Row],[Quantity]]*Combined[[#This Row],[cost]]</f>
        <v>524.96</v>
      </c>
      <c r="AF583" s="43">
        <f>Combined[[#This Row],[Total_Amount]]-Combined[[#This Row],[Total_Cost]]</f>
        <v>1108.096</v>
      </c>
      <c r="AG583" s="43" t="str">
        <f>IF(Combined[[#This Row],[Age]]&lt;=25,"18-25",IF(Combined[[#This Row],[Age]]&lt;=35,"26-35",IF(Combined[[#This Row],[Age]]&lt;=45,"36-45",IF(Combined[[#This Row],[Age]]&lt;=55,"46-55","56-64"))))</f>
        <v>56-64</v>
      </c>
      <c r="AH583" s="43">
        <f>IF(Combined[[#This Row],[Total_Amount]]=0,0,Combined[[#This Row],[Profit]]/Combined[[#This Row],[Total_Amount]])</f>
        <v>0.6785413359982756</v>
      </c>
    </row>
    <row r="584" spans="1:34">
      <c r="A584" s="43" t="s">
        <v>2408</v>
      </c>
      <c r="B584" s="46">
        <v>45539</v>
      </c>
      <c r="C584" s="43">
        <f t="shared" si="9"/>
        <v>2024</v>
      </c>
      <c r="D584" s="43" t="str">
        <f>TEXT(Combined[[#This Row],[Order_Date]],"MMM")</f>
        <v>Sep</v>
      </c>
      <c r="E584" s="43" t="s">
        <v>55</v>
      </c>
      <c r="F584" s="43" t="s">
        <v>1636</v>
      </c>
      <c r="G584" s="43" t="s">
        <v>1813</v>
      </c>
      <c r="H584" s="43">
        <v>2</v>
      </c>
      <c r="I584" s="43">
        <v>156.72999999999999</v>
      </c>
      <c r="J584" s="45">
        <v>0.18</v>
      </c>
      <c r="K584" s="43" t="s">
        <v>1829</v>
      </c>
      <c r="L584" s="43">
        <v>257.03719999999998</v>
      </c>
      <c r="M584" s="43" t="str">
        <f>VLOOKUP(Combined[[#This Row],[Customer_ID]],Customer[],2,FALSE)</f>
        <v>Brian Lopez</v>
      </c>
      <c r="N584" s="43">
        <f>VLOOKUP(Combined[[#This Row],[Customer_ID]],Customer[],3,FALSE)</f>
        <v>28</v>
      </c>
      <c r="O584" s="43" t="str">
        <f>VLOOKUP(Combined[[#This Row],[Customer_ID]],Customer[],4,FALSE)</f>
        <v>Female</v>
      </c>
      <c r="P584" s="43" t="str">
        <f>VLOOKUP(Combined[[#This Row],[Customer_ID]],Customer[],5,FALSE)</f>
        <v>East Krista</v>
      </c>
      <c r="Q584" s="43" t="str">
        <f>VLOOKUP(Combined[[#This Row],[Customer_ID]],Customer[],6,FALSE)</f>
        <v>New York</v>
      </c>
      <c r="R584" s="43" t="str">
        <f>VLOOKUP(Combined[[#This Row],[Customer_ID]],Customer[],8,FALSE)</f>
        <v>Gold</v>
      </c>
      <c r="S584" s="43" t="str">
        <f>VLOOKUP(Combined[[#This Row],[Product_ID]],Product[],2,FALSE)</f>
        <v>Adjustable Jump Rope</v>
      </c>
      <c r="T584" s="43" t="str">
        <f>VLOOKUP(Combined[[#This Row],[Product_ID]],Product[],3,FALSE)</f>
        <v>Sports</v>
      </c>
      <c r="U584" s="43" t="str">
        <f>VLOOKUP(Combined[[#This Row],[Product_ID]],Product[],4,FALSE)</f>
        <v>Fitness</v>
      </c>
      <c r="V584" s="43" t="str">
        <f>VLOOKUP(Combined[[#This Row],[Product_ID]],Product[],5,FALSE)</f>
        <v>Cox Inc</v>
      </c>
      <c r="W584" s="43">
        <f>VLOOKUP(Combined[[#This Row],[Product_ID]],Product[],6,FALSE)</f>
        <v>167.12</v>
      </c>
      <c r="X584" s="43">
        <f>VLOOKUP(Combined[[#This Row],[Product_ID]],Product[],7,FALSE)</f>
        <v>316</v>
      </c>
      <c r="Y584" s="43" t="str">
        <f>_xlfn.XLOOKUP(Combined[[#This Row],[Store_ID]],Store[Store_ID],Store[Store_Name])</f>
        <v>Mann-Austin</v>
      </c>
      <c r="Z584" s="43" t="str">
        <f>_xlfn.XLOOKUP(Combined[[#This Row],[Store_ID]],Store[Store_ID],Store[Region])</f>
        <v>East</v>
      </c>
      <c r="AA584" s="43" t="str">
        <f>_xlfn.XLOOKUP(Combined[[#This Row],[Store_ID]],Store[Store_ID],Store[City])</f>
        <v>Vasquezborough</v>
      </c>
      <c r="AB584" s="43" t="str">
        <f>_xlfn.XLOOKUP(Combined[[#This Row],[Store_ID]],Store[Store_ID],Store[Store_Type])</f>
        <v>Online</v>
      </c>
      <c r="AC584" s="43">
        <f>Combined[[#This Row],[Quantity]]*Combined[[#This Row],[Unit_Price]]</f>
        <v>313.45999999999998</v>
      </c>
      <c r="AD584" s="43">
        <f>Combined[[#This Row],[Gross_Sales]]*Combined[[#This Row],[Discount]]</f>
        <v>56.422799999999995</v>
      </c>
      <c r="AE584" s="43">
        <f>Combined[[#This Row],[Quantity]]*Combined[[#This Row],[cost]]</f>
        <v>334.24</v>
      </c>
      <c r="AF584" s="43">
        <f>Combined[[#This Row],[Total_Amount]]-Combined[[#This Row],[Total_Cost]]</f>
        <v>-77.202800000000025</v>
      </c>
      <c r="AG584" s="43" t="str">
        <f>IF(Combined[[#This Row],[Age]]&lt;=25,"18-25",IF(Combined[[#This Row],[Age]]&lt;=35,"26-35",IF(Combined[[#This Row],[Age]]&lt;=45,"36-45",IF(Combined[[#This Row],[Age]]&lt;=55,"46-55","56-64"))))</f>
        <v>26-35</v>
      </c>
      <c r="AH584" s="43">
        <f>IF(Combined[[#This Row],[Total_Amount]]=0,0,Combined[[#This Row],[Profit]]/Combined[[#This Row],[Total_Amount]])</f>
        <v>-0.30035652426963888</v>
      </c>
    </row>
    <row r="585" spans="1:34">
      <c r="A585" s="43" t="s">
        <v>2409</v>
      </c>
      <c r="B585" s="46">
        <v>45810</v>
      </c>
      <c r="C585" s="43">
        <f t="shared" si="9"/>
        <v>2025</v>
      </c>
      <c r="D585" s="43" t="str">
        <f>TEXT(Combined[[#This Row],[Order_Date]],"MMM")</f>
        <v>Jun</v>
      </c>
      <c r="E585" s="43" t="s">
        <v>481</v>
      </c>
      <c r="F585" s="43" t="s">
        <v>1746</v>
      </c>
      <c r="G585" s="43" t="s">
        <v>1789</v>
      </c>
      <c r="H585" s="43">
        <v>3</v>
      </c>
      <c r="I585" s="43">
        <v>53.83</v>
      </c>
      <c r="J585" s="45">
        <v>0.24</v>
      </c>
      <c r="K585" s="43" t="s">
        <v>1824</v>
      </c>
      <c r="L585" s="43">
        <v>122.7324</v>
      </c>
      <c r="M585" s="43" t="str">
        <f>VLOOKUP(Combined[[#This Row],[Customer_ID]],Customer[],2,FALSE)</f>
        <v>Maria Ramirez</v>
      </c>
      <c r="N585" s="43">
        <f>VLOOKUP(Combined[[#This Row],[Customer_ID]],Customer[],3,FALSE)</f>
        <v>37</v>
      </c>
      <c r="O585" s="43" t="str">
        <f>VLOOKUP(Combined[[#This Row],[Customer_ID]],Customer[],4,FALSE)</f>
        <v>Male</v>
      </c>
      <c r="P585" s="43" t="str">
        <f>VLOOKUP(Combined[[#This Row],[Customer_ID]],Customer[],5,FALSE)</f>
        <v>West Brandon</v>
      </c>
      <c r="Q585" s="43" t="str">
        <f>VLOOKUP(Combined[[#This Row],[Customer_ID]],Customer[],6,FALSE)</f>
        <v>Montana</v>
      </c>
      <c r="R585" s="43" t="str">
        <f>VLOOKUP(Combined[[#This Row],[Customer_ID]],Customer[],8,FALSE)</f>
        <v>Bronze</v>
      </c>
      <c r="S585" s="43" t="str">
        <f>VLOOKUP(Combined[[#This Row],[Product_ID]],Product[],2,FALSE)</f>
        <v>Stainless Steel Cookware Set</v>
      </c>
      <c r="T585" s="43" t="str">
        <f>VLOOKUP(Combined[[#This Row],[Product_ID]],Product[],3,FALSE)</f>
        <v>Home</v>
      </c>
      <c r="U585" s="43" t="str">
        <f>VLOOKUP(Combined[[#This Row],[Product_ID]],Product[],4,FALSE)</f>
        <v>Kitchen</v>
      </c>
      <c r="V585" s="43" t="str">
        <f>VLOOKUP(Combined[[#This Row],[Product_ID]],Product[],5,FALSE)</f>
        <v>Campbell Ltd</v>
      </c>
      <c r="W585" s="43">
        <f>VLOOKUP(Combined[[#This Row],[Product_ID]],Product[],6,FALSE)</f>
        <v>201.41</v>
      </c>
      <c r="X585" s="43">
        <f>VLOOKUP(Combined[[#This Row],[Product_ID]],Product[],7,FALSE)</f>
        <v>146</v>
      </c>
      <c r="Y585" s="43" t="str">
        <f>_xlfn.XLOOKUP(Combined[[#This Row],[Store_ID]],Store[Store_ID],Store[Store_Name])</f>
        <v>Hill, Wagner and Ballard</v>
      </c>
      <c r="Z585" s="43" t="str">
        <f>_xlfn.XLOOKUP(Combined[[#This Row],[Store_ID]],Store[Store_ID],Store[Region])</f>
        <v>East</v>
      </c>
      <c r="AA585" s="43" t="str">
        <f>_xlfn.XLOOKUP(Combined[[#This Row],[Store_ID]],Store[Store_ID],Store[City])</f>
        <v>East Davidville</v>
      </c>
      <c r="AB585" s="43" t="str">
        <f>_xlfn.XLOOKUP(Combined[[#This Row],[Store_ID]],Store[Store_ID],Store[Store_Type])</f>
        <v>Online</v>
      </c>
      <c r="AC585" s="43">
        <f>Combined[[#This Row],[Quantity]]*Combined[[#This Row],[Unit_Price]]</f>
        <v>161.49</v>
      </c>
      <c r="AD585" s="43">
        <f>Combined[[#This Row],[Gross_Sales]]*Combined[[#This Row],[Discount]]</f>
        <v>38.757600000000004</v>
      </c>
      <c r="AE585" s="43">
        <f>Combined[[#This Row],[Quantity]]*Combined[[#This Row],[cost]]</f>
        <v>604.23</v>
      </c>
      <c r="AF585" s="43">
        <f>Combined[[#This Row],[Total_Amount]]-Combined[[#This Row],[Total_Cost]]</f>
        <v>-481.49760000000003</v>
      </c>
      <c r="AG585" s="43" t="str">
        <f>IF(Combined[[#This Row],[Age]]&lt;=25,"18-25",IF(Combined[[#This Row],[Age]]&lt;=35,"26-35",IF(Combined[[#This Row],[Age]]&lt;=45,"36-45",IF(Combined[[#This Row],[Age]]&lt;=55,"46-55","56-64"))))</f>
        <v>36-45</v>
      </c>
      <c r="AH585" s="43">
        <f>IF(Combined[[#This Row],[Total_Amount]]=0,0,Combined[[#This Row],[Profit]]/Combined[[#This Row],[Total_Amount]])</f>
        <v>-3.9231498772940157</v>
      </c>
    </row>
    <row r="586" spans="1:34">
      <c r="A586" s="43" t="s">
        <v>2410</v>
      </c>
      <c r="B586" s="46">
        <v>45350</v>
      </c>
      <c r="C586" s="43">
        <f t="shared" si="9"/>
        <v>2024</v>
      </c>
      <c r="D586" s="43" t="str">
        <f>TEXT(Combined[[#This Row],[Order_Date]],"MMM")</f>
        <v>Feb</v>
      </c>
      <c r="E586" s="43" t="s">
        <v>1178</v>
      </c>
      <c r="F586" s="43" t="s">
        <v>1704</v>
      </c>
      <c r="G586" s="43" t="s">
        <v>1769</v>
      </c>
      <c r="H586" s="43">
        <v>1</v>
      </c>
      <c r="I586" s="43">
        <v>34.71</v>
      </c>
      <c r="J586" s="45">
        <v>0.1</v>
      </c>
      <c r="K586" s="43" t="s">
        <v>1829</v>
      </c>
      <c r="L586" s="43">
        <v>31.239000000000001</v>
      </c>
      <c r="M586" s="43" t="str">
        <f>VLOOKUP(Combined[[#This Row],[Customer_ID]],Customer[],2,FALSE)</f>
        <v>Charles Conley</v>
      </c>
      <c r="N586" s="43">
        <f>VLOOKUP(Combined[[#This Row],[Customer_ID]],Customer[],3,FALSE)</f>
        <v>39</v>
      </c>
      <c r="O586" s="43" t="str">
        <f>VLOOKUP(Combined[[#This Row],[Customer_ID]],Customer[],4,FALSE)</f>
        <v>Female</v>
      </c>
      <c r="P586" s="43" t="str">
        <f>VLOOKUP(Combined[[#This Row],[Customer_ID]],Customer[],5,FALSE)</f>
        <v>Nathanshire</v>
      </c>
      <c r="Q586" s="43" t="str">
        <f>VLOOKUP(Combined[[#This Row],[Customer_ID]],Customer[],6,FALSE)</f>
        <v>Maine</v>
      </c>
      <c r="R586" s="43" t="str">
        <f>VLOOKUP(Combined[[#This Row],[Customer_ID]],Customer[],8,FALSE)</f>
        <v>Gold</v>
      </c>
      <c r="S586" s="43" t="str">
        <f>VLOOKUP(Combined[[#This Row],[Product_ID]],Product[],2,FALSE)</f>
        <v>Essential Oil Diffuser</v>
      </c>
      <c r="T586" s="43" t="str">
        <f>VLOOKUP(Combined[[#This Row],[Product_ID]],Product[],3,FALSE)</f>
        <v>Home</v>
      </c>
      <c r="U586" s="43" t="str">
        <f>VLOOKUP(Combined[[#This Row],[Product_ID]],Product[],4,FALSE)</f>
        <v>Decor</v>
      </c>
      <c r="V586" s="43" t="str">
        <f>VLOOKUP(Combined[[#This Row],[Product_ID]],Product[],5,FALSE)</f>
        <v>Hernandez Inc</v>
      </c>
      <c r="W586" s="43">
        <f>VLOOKUP(Combined[[#This Row],[Product_ID]],Product[],6,FALSE)</f>
        <v>325.26</v>
      </c>
      <c r="X586" s="43">
        <f>VLOOKUP(Combined[[#This Row],[Product_ID]],Product[],7,FALSE)</f>
        <v>400</v>
      </c>
      <c r="Y586" s="43" t="str">
        <f>_xlfn.XLOOKUP(Combined[[#This Row],[Store_ID]],Store[Store_ID],Store[Store_Name])</f>
        <v>Alexander Group</v>
      </c>
      <c r="Z586" s="43" t="str">
        <f>_xlfn.XLOOKUP(Combined[[#This Row],[Store_ID]],Store[Store_ID],Store[Region])</f>
        <v>South</v>
      </c>
      <c r="AA586" s="43" t="str">
        <f>_xlfn.XLOOKUP(Combined[[#This Row],[Store_ID]],Store[Store_ID],Store[City])</f>
        <v>Port Sharon</v>
      </c>
      <c r="AB586" s="43" t="str">
        <f>_xlfn.XLOOKUP(Combined[[#This Row],[Store_ID]],Store[Store_ID],Store[Store_Type])</f>
        <v>Online</v>
      </c>
      <c r="AC586" s="43">
        <f>Combined[[#This Row],[Quantity]]*Combined[[#This Row],[Unit_Price]]</f>
        <v>34.71</v>
      </c>
      <c r="AD586" s="43">
        <f>Combined[[#This Row],[Gross_Sales]]*Combined[[#This Row],[Discount]]</f>
        <v>3.4710000000000001</v>
      </c>
      <c r="AE586" s="43">
        <f>Combined[[#This Row],[Quantity]]*Combined[[#This Row],[cost]]</f>
        <v>325.26</v>
      </c>
      <c r="AF586" s="43">
        <f>Combined[[#This Row],[Total_Amount]]-Combined[[#This Row],[Total_Cost]]</f>
        <v>-294.02100000000002</v>
      </c>
      <c r="AG586" s="43" t="str">
        <f>IF(Combined[[#This Row],[Age]]&lt;=25,"18-25",IF(Combined[[#This Row],[Age]]&lt;=35,"26-35",IF(Combined[[#This Row],[Age]]&lt;=45,"36-45",IF(Combined[[#This Row],[Age]]&lt;=55,"46-55","56-64"))))</f>
        <v>36-45</v>
      </c>
      <c r="AH586" s="43">
        <f>IF(Combined[[#This Row],[Total_Amount]]=0,0,Combined[[#This Row],[Profit]]/Combined[[#This Row],[Total_Amount]])</f>
        <v>-9.4119850187265914</v>
      </c>
    </row>
    <row r="587" spans="1:34">
      <c r="A587" s="43" t="s">
        <v>2411</v>
      </c>
      <c r="B587" s="46">
        <v>45633</v>
      </c>
      <c r="C587" s="43">
        <f t="shared" si="9"/>
        <v>2024</v>
      </c>
      <c r="D587" s="43" t="str">
        <f>TEXT(Combined[[#This Row],[Order_Date]],"MMM")</f>
        <v>Dec</v>
      </c>
      <c r="E587" s="43" t="s">
        <v>737</v>
      </c>
      <c r="F587" s="43" t="s">
        <v>1702</v>
      </c>
      <c r="G587" s="43" t="s">
        <v>1757</v>
      </c>
      <c r="H587" s="43">
        <v>2</v>
      </c>
      <c r="I587" s="43">
        <v>829.15</v>
      </c>
      <c r="J587" s="45">
        <v>0.11</v>
      </c>
      <c r="K587" s="43" t="s">
        <v>1826</v>
      </c>
      <c r="L587" s="43">
        <v>1475.8869999999999</v>
      </c>
      <c r="M587" s="43" t="str">
        <f>VLOOKUP(Combined[[#This Row],[Customer_ID]],Customer[],2,FALSE)</f>
        <v>Tanner Thompson</v>
      </c>
      <c r="N587" s="43">
        <f>VLOOKUP(Combined[[#This Row],[Customer_ID]],Customer[],3,FALSE)</f>
        <v>32</v>
      </c>
      <c r="O587" s="43" t="str">
        <f>VLOOKUP(Combined[[#This Row],[Customer_ID]],Customer[],4,FALSE)</f>
        <v>Female</v>
      </c>
      <c r="P587" s="43" t="str">
        <f>VLOOKUP(Combined[[#This Row],[Customer_ID]],Customer[],5,FALSE)</f>
        <v>Port Lisashire</v>
      </c>
      <c r="Q587" s="43" t="str">
        <f>VLOOKUP(Combined[[#This Row],[Customer_ID]],Customer[],6,FALSE)</f>
        <v>Maryland</v>
      </c>
      <c r="R587" s="43" t="str">
        <f>VLOOKUP(Combined[[#This Row],[Customer_ID]],Customer[],8,FALSE)</f>
        <v>Bronze</v>
      </c>
      <c r="S587" s="43" t="str">
        <f>VLOOKUP(Combined[[#This Row],[Product_ID]],Product[],2,FALSE)</f>
        <v>WiFi Mesh Router</v>
      </c>
      <c r="T587" s="43" t="str">
        <f>VLOOKUP(Combined[[#This Row],[Product_ID]],Product[],3,FALSE)</f>
        <v>Electronics</v>
      </c>
      <c r="U587" s="43" t="str">
        <f>VLOOKUP(Combined[[#This Row],[Product_ID]],Product[],4,FALSE)</f>
        <v>Appliances</v>
      </c>
      <c r="V587" s="43" t="str">
        <f>VLOOKUP(Combined[[#This Row],[Product_ID]],Product[],5,FALSE)</f>
        <v>White, Reeves and Woods</v>
      </c>
      <c r="W587" s="43">
        <f>VLOOKUP(Combined[[#This Row],[Product_ID]],Product[],6,FALSE)</f>
        <v>480.9</v>
      </c>
      <c r="X587" s="43">
        <f>VLOOKUP(Combined[[#This Row],[Product_ID]],Product[],7,FALSE)</f>
        <v>104</v>
      </c>
      <c r="Y587" s="43" t="str">
        <f>_xlfn.XLOOKUP(Combined[[#This Row],[Store_ID]],Store[Store_ID],Store[Store_Name])</f>
        <v>Martinez, Adkins and Johnson</v>
      </c>
      <c r="Z587" s="43" t="str">
        <f>_xlfn.XLOOKUP(Combined[[#This Row],[Store_ID]],Store[Store_ID],Store[Region])</f>
        <v>North</v>
      </c>
      <c r="AA587" s="43" t="str">
        <f>_xlfn.XLOOKUP(Combined[[#This Row],[Store_ID]],Store[Store_ID],Store[City])</f>
        <v>Danielmouth</v>
      </c>
      <c r="AB587" s="43" t="str">
        <f>_xlfn.XLOOKUP(Combined[[#This Row],[Store_ID]],Store[Store_ID],Store[Store_Type])</f>
        <v>Flagship</v>
      </c>
      <c r="AC587" s="43">
        <f>Combined[[#This Row],[Quantity]]*Combined[[#This Row],[Unit_Price]]</f>
        <v>1658.3</v>
      </c>
      <c r="AD587" s="43">
        <f>Combined[[#This Row],[Gross_Sales]]*Combined[[#This Row],[Discount]]</f>
        <v>182.41299999999998</v>
      </c>
      <c r="AE587" s="43">
        <f>Combined[[#This Row],[Quantity]]*Combined[[#This Row],[cost]]</f>
        <v>961.8</v>
      </c>
      <c r="AF587" s="43">
        <f>Combined[[#This Row],[Total_Amount]]-Combined[[#This Row],[Total_Cost]]</f>
        <v>514.08699999999999</v>
      </c>
      <c r="AG587" s="43" t="str">
        <f>IF(Combined[[#This Row],[Age]]&lt;=25,"18-25",IF(Combined[[#This Row],[Age]]&lt;=35,"26-35",IF(Combined[[#This Row],[Age]]&lt;=45,"36-45",IF(Combined[[#This Row],[Age]]&lt;=55,"46-55","56-64"))))</f>
        <v>26-35</v>
      </c>
      <c r="AH587" s="43">
        <f>IF(Combined[[#This Row],[Total_Amount]]=0,0,Combined[[#This Row],[Profit]]/Combined[[#This Row],[Total_Amount]])</f>
        <v>0.34832409256264202</v>
      </c>
    </row>
    <row r="588" spans="1:34">
      <c r="A588" s="43" t="s">
        <v>2412</v>
      </c>
      <c r="B588" s="46">
        <v>45798</v>
      </c>
      <c r="C588" s="43">
        <f t="shared" si="9"/>
        <v>2025</v>
      </c>
      <c r="D588" s="43" t="str">
        <f>TEXT(Combined[[#This Row],[Order_Date]],"MMM")</f>
        <v>May</v>
      </c>
      <c r="E588" s="43" t="s">
        <v>842</v>
      </c>
      <c r="F588" s="43" t="s">
        <v>1744</v>
      </c>
      <c r="G588" s="43" t="s">
        <v>1766</v>
      </c>
      <c r="H588" s="43">
        <v>2</v>
      </c>
      <c r="I588" s="43">
        <v>481.86</v>
      </c>
      <c r="J588" s="45">
        <v>0.1</v>
      </c>
      <c r="K588" s="43" t="s">
        <v>1829</v>
      </c>
      <c r="L588" s="43">
        <v>867.34800000000007</v>
      </c>
      <c r="M588" s="43" t="str">
        <f>VLOOKUP(Combined[[#This Row],[Customer_ID]],Customer[],2,FALSE)</f>
        <v>Matthew Payne</v>
      </c>
      <c r="N588" s="43">
        <f>VLOOKUP(Combined[[#This Row],[Customer_ID]],Customer[],3,FALSE)</f>
        <v>25</v>
      </c>
      <c r="O588" s="43" t="str">
        <f>VLOOKUP(Combined[[#This Row],[Customer_ID]],Customer[],4,FALSE)</f>
        <v>Male</v>
      </c>
      <c r="P588" s="43" t="str">
        <f>VLOOKUP(Combined[[#This Row],[Customer_ID]],Customer[],5,FALSE)</f>
        <v>Grahamfurt</v>
      </c>
      <c r="Q588" s="43" t="str">
        <f>VLOOKUP(Combined[[#This Row],[Customer_ID]],Customer[],6,FALSE)</f>
        <v>Wyoming</v>
      </c>
      <c r="R588" s="43" t="str">
        <f>VLOOKUP(Combined[[#This Row],[Customer_ID]],Customer[],8,FALSE)</f>
        <v>Gold</v>
      </c>
      <c r="S588" s="43" t="str">
        <f>VLOOKUP(Combined[[#This Row],[Product_ID]],Product[],2,FALSE)</f>
        <v>Portable Bluetooth Speaker</v>
      </c>
      <c r="T588" s="43" t="str">
        <f>VLOOKUP(Combined[[#This Row],[Product_ID]],Product[],3,FALSE)</f>
        <v>Electronics</v>
      </c>
      <c r="U588" s="43" t="str">
        <f>VLOOKUP(Combined[[#This Row],[Product_ID]],Product[],4,FALSE)</f>
        <v>Audio</v>
      </c>
      <c r="V588" s="43" t="str">
        <f>VLOOKUP(Combined[[#This Row],[Product_ID]],Product[],5,FALSE)</f>
        <v>Flores-King</v>
      </c>
      <c r="W588" s="43">
        <f>VLOOKUP(Combined[[#This Row],[Product_ID]],Product[],6,FALSE)</f>
        <v>431.67</v>
      </c>
      <c r="X588" s="43">
        <f>VLOOKUP(Combined[[#This Row],[Product_ID]],Product[],7,FALSE)</f>
        <v>73</v>
      </c>
      <c r="Y588" s="43" t="str">
        <f>_xlfn.XLOOKUP(Combined[[#This Row],[Store_ID]],Store[Store_ID],Store[Store_Name])</f>
        <v>Johnson-Wright</v>
      </c>
      <c r="Z588" s="43" t="str">
        <f>_xlfn.XLOOKUP(Combined[[#This Row],[Store_ID]],Store[Store_ID],Store[Region])</f>
        <v>North</v>
      </c>
      <c r="AA588" s="43" t="str">
        <f>_xlfn.XLOOKUP(Combined[[#This Row],[Store_ID]],Store[Store_ID],Store[City])</f>
        <v>Hoodberg</v>
      </c>
      <c r="AB588" s="43" t="str">
        <f>_xlfn.XLOOKUP(Combined[[#This Row],[Store_ID]],Store[Store_ID],Store[Store_Type])</f>
        <v>Outlet</v>
      </c>
      <c r="AC588" s="43">
        <f>Combined[[#This Row],[Quantity]]*Combined[[#This Row],[Unit_Price]]</f>
        <v>963.72</v>
      </c>
      <c r="AD588" s="43">
        <f>Combined[[#This Row],[Gross_Sales]]*Combined[[#This Row],[Discount]]</f>
        <v>96.372000000000014</v>
      </c>
      <c r="AE588" s="43">
        <f>Combined[[#This Row],[Quantity]]*Combined[[#This Row],[cost]]</f>
        <v>863.34</v>
      </c>
      <c r="AF588" s="43">
        <f>Combined[[#This Row],[Total_Amount]]-Combined[[#This Row],[Total_Cost]]</f>
        <v>4.0080000000000382</v>
      </c>
      <c r="AG588" s="43" t="str">
        <f>IF(Combined[[#This Row],[Age]]&lt;=25,"18-25",IF(Combined[[#This Row],[Age]]&lt;=35,"26-35",IF(Combined[[#This Row],[Age]]&lt;=45,"36-45",IF(Combined[[#This Row],[Age]]&lt;=55,"46-55","56-64"))))</f>
        <v>18-25</v>
      </c>
      <c r="AH588" s="43">
        <f>IF(Combined[[#This Row],[Total_Amount]]=0,0,Combined[[#This Row],[Profit]]/Combined[[#This Row],[Total_Amount]])</f>
        <v>4.6209825813860617E-3</v>
      </c>
    </row>
    <row r="589" spans="1:34">
      <c r="A589" s="43" t="s">
        <v>2413</v>
      </c>
      <c r="B589" s="46">
        <v>45354</v>
      </c>
      <c r="C589" s="43">
        <f t="shared" si="9"/>
        <v>2024</v>
      </c>
      <c r="D589" s="43" t="str">
        <f>TEXT(Combined[[#This Row],[Order_Date]],"MMM")</f>
        <v>Mar</v>
      </c>
      <c r="E589" s="43" t="s">
        <v>496</v>
      </c>
      <c r="F589" s="43" t="s">
        <v>1652</v>
      </c>
      <c r="G589" s="43" t="s">
        <v>1779</v>
      </c>
      <c r="H589" s="43">
        <v>4</v>
      </c>
      <c r="I589" s="43">
        <v>915.17</v>
      </c>
      <c r="J589" s="45">
        <v>0.19</v>
      </c>
      <c r="K589" s="43" t="s">
        <v>1829</v>
      </c>
      <c r="L589" s="43">
        <v>2965.1507999999999</v>
      </c>
      <c r="M589" s="43" t="str">
        <f>VLOOKUP(Combined[[#This Row],[Customer_ID]],Customer[],2,FALSE)</f>
        <v>Rhonda Young</v>
      </c>
      <c r="N589" s="43">
        <f>VLOOKUP(Combined[[#This Row],[Customer_ID]],Customer[],3,FALSE)</f>
        <v>49</v>
      </c>
      <c r="O589" s="43" t="str">
        <f>VLOOKUP(Combined[[#This Row],[Customer_ID]],Customer[],4,FALSE)</f>
        <v>Female</v>
      </c>
      <c r="P589" s="43" t="str">
        <f>VLOOKUP(Combined[[#This Row],[Customer_ID]],Customer[],5,FALSE)</f>
        <v>Lake Nathanfort</v>
      </c>
      <c r="Q589" s="43" t="str">
        <f>VLOOKUP(Combined[[#This Row],[Customer_ID]],Customer[],6,FALSE)</f>
        <v>Alaska</v>
      </c>
      <c r="R589" s="43" t="str">
        <f>VLOOKUP(Combined[[#This Row],[Customer_ID]],Customer[],8,FALSE)</f>
        <v>Platinum</v>
      </c>
      <c r="S589" s="43" t="str">
        <f>VLOOKUP(Combined[[#This Row],[Product_ID]],Product[],2,FALSE)</f>
        <v>Rugby Ball</v>
      </c>
      <c r="T589" s="43" t="str">
        <f>VLOOKUP(Combined[[#This Row],[Product_ID]],Product[],3,FALSE)</f>
        <v>Sports</v>
      </c>
      <c r="U589" s="43" t="str">
        <f>VLOOKUP(Combined[[#This Row],[Product_ID]],Product[],4,FALSE)</f>
        <v>Team Sports</v>
      </c>
      <c r="V589" s="43" t="str">
        <f>VLOOKUP(Combined[[#This Row],[Product_ID]],Product[],5,FALSE)</f>
        <v>Harris Inc</v>
      </c>
      <c r="W589" s="43">
        <f>VLOOKUP(Combined[[#This Row],[Product_ID]],Product[],6,FALSE)</f>
        <v>212.26</v>
      </c>
      <c r="X589" s="43">
        <f>VLOOKUP(Combined[[#This Row],[Product_ID]],Product[],7,FALSE)</f>
        <v>82</v>
      </c>
      <c r="Y589" s="43" t="str">
        <f>_xlfn.XLOOKUP(Combined[[#This Row],[Store_ID]],Store[Store_ID],Store[Store_Name])</f>
        <v>Martinez-Mullins</v>
      </c>
      <c r="Z589" s="43" t="str">
        <f>_xlfn.XLOOKUP(Combined[[#This Row],[Store_ID]],Store[Store_ID],Store[Region])</f>
        <v>South</v>
      </c>
      <c r="AA589" s="43" t="str">
        <f>_xlfn.XLOOKUP(Combined[[#This Row],[Store_ID]],Store[Store_ID],Store[City])</f>
        <v>Williamsfurt</v>
      </c>
      <c r="AB589" s="43" t="str">
        <f>_xlfn.XLOOKUP(Combined[[#This Row],[Store_ID]],Store[Store_ID],Store[Store_Type])</f>
        <v>Online</v>
      </c>
      <c r="AC589" s="43">
        <f>Combined[[#This Row],[Quantity]]*Combined[[#This Row],[Unit_Price]]</f>
        <v>3660.68</v>
      </c>
      <c r="AD589" s="43">
        <f>Combined[[#This Row],[Gross_Sales]]*Combined[[#This Row],[Discount]]</f>
        <v>695.52919999999995</v>
      </c>
      <c r="AE589" s="43">
        <f>Combined[[#This Row],[Quantity]]*Combined[[#This Row],[cost]]</f>
        <v>849.04</v>
      </c>
      <c r="AF589" s="43">
        <f>Combined[[#This Row],[Total_Amount]]-Combined[[#This Row],[Total_Cost]]</f>
        <v>2116.1107999999999</v>
      </c>
      <c r="AG589" s="43" t="str">
        <f>IF(Combined[[#This Row],[Age]]&lt;=25,"18-25",IF(Combined[[#This Row],[Age]]&lt;=35,"26-35",IF(Combined[[#This Row],[Age]]&lt;=45,"36-45",IF(Combined[[#This Row],[Age]]&lt;=55,"46-55","56-64"))))</f>
        <v>46-55</v>
      </c>
      <c r="AH589" s="43">
        <f>IF(Combined[[#This Row],[Total_Amount]]=0,0,Combined[[#This Row],[Profit]]/Combined[[#This Row],[Total_Amount]])</f>
        <v>0.71366043170553084</v>
      </c>
    </row>
    <row r="590" spans="1:34">
      <c r="A590" s="43" t="s">
        <v>2414</v>
      </c>
      <c r="B590" s="46">
        <v>45357</v>
      </c>
      <c r="C590" s="43">
        <f t="shared" si="9"/>
        <v>2024</v>
      </c>
      <c r="D590" s="43" t="str">
        <f>TEXT(Combined[[#This Row],[Order_Date]],"MMM")</f>
        <v>Mar</v>
      </c>
      <c r="E590" s="43" t="s">
        <v>696</v>
      </c>
      <c r="F590" s="43" t="s">
        <v>1690</v>
      </c>
      <c r="G590" s="43" t="s">
        <v>1810</v>
      </c>
      <c r="H590" s="43">
        <v>1</v>
      </c>
      <c r="I590" s="43">
        <v>250.95</v>
      </c>
      <c r="J590" s="45">
        <v>0.03</v>
      </c>
      <c r="K590" s="43" t="s">
        <v>1826</v>
      </c>
      <c r="L590" s="43">
        <v>243.42150000000001</v>
      </c>
      <c r="M590" s="43" t="str">
        <f>VLOOKUP(Combined[[#This Row],[Customer_ID]],Customer[],2,FALSE)</f>
        <v>Eric Todd</v>
      </c>
      <c r="N590" s="43">
        <f>VLOOKUP(Combined[[#This Row],[Customer_ID]],Customer[],3,FALSE)</f>
        <v>61</v>
      </c>
      <c r="O590" s="43" t="str">
        <f>VLOOKUP(Combined[[#This Row],[Customer_ID]],Customer[],4,FALSE)</f>
        <v>Male</v>
      </c>
      <c r="P590" s="43" t="str">
        <f>VLOOKUP(Combined[[#This Row],[Customer_ID]],Customer[],5,FALSE)</f>
        <v>Danielstad</v>
      </c>
      <c r="Q590" s="43" t="str">
        <f>VLOOKUP(Combined[[#This Row],[Customer_ID]],Customer[],6,FALSE)</f>
        <v>Montana</v>
      </c>
      <c r="R590" s="43" t="str">
        <f>VLOOKUP(Combined[[#This Row],[Customer_ID]],Customer[],8,FALSE)</f>
        <v>Gold</v>
      </c>
      <c r="S590" s="43" t="str">
        <f>VLOOKUP(Combined[[#This Row],[Product_ID]],Product[],2,FALSE)</f>
        <v>Hair Repair Oil Treatment</v>
      </c>
      <c r="T590" s="43" t="str">
        <f>VLOOKUP(Combined[[#This Row],[Product_ID]],Product[],3,FALSE)</f>
        <v>Beauty</v>
      </c>
      <c r="U590" s="43" t="str">
        <f>VLOOKUP(Combined[[#This Row],[Product_ID]],Product[],4,FALSE)</f>
        <v>Haircare</v>
      </c>
      <c r="V590" s="43" t="str">
        <f>VLOOKUP(Combined[[#This Row],[Product_ID]],Product[],5,FALSE)</f>
        <v>Hopkins Ltd</v>
      </c>
      <c r="W590" s="43">
        <f>VLOOKUP(Combined[[#This Row],[Product_ID]],Product[],6,FALSE)</f>
        <v>214.32</v>
      </c>
      <c r="X590" s="43">
        <f>VLOOKUP(Combined[[#This Row],[Product_ID]],Product[],7,FALSE)</f>
        <v>383</v>
      </c>
      <c r="Y590" s="43" t="str">
        <f>_xlfn.XLOOKUP(Combined[[#This Row],[Store_ID]],Store[Store_ID],Store[Store_Name])</f>
        <v>Guerrero-Schmitt</v>
      </c>
      <c r="Z590" s="43" t="str">
        <f>_xlfn.XLOOKUP(Combined[[#This Row],[Store_ID]],Store[Store_ID],Store[Region])</f>
        <v>East</v>
      </c>
      <c r="AA590" s="43" t="str">
        <f>_xlfn.XLOOKUP(Combined[[#This Row],[Store_ID]],Store[Store_ID],Store[City])</f>
        <v>East Stevechester</v>
      </c>
      <c r="AB590" s="43" t="str">
        <f>_xlfn.XLOOKUP(Combined[[#This Row],[Store_ID]],Store[Store_ID],Store[Store_Type])</f>
        <v>Flagship</v>
      </c>
      <c r="AC590" s="43">
        <f>Combined[[#This Row],[Quantity]]*Combined[[#This Row],[Unit_Price]]</f>
        <v>250.95</v>
      </c>
      <c r="AD590" s="43">
        <f>Combined[[#This Row],[Gross_Sales]]*Combined[[#This Row],[Discount]]</f>
        <v>7.5284999999999993</v>
      </c>
      <c r="AE590" s="43">
        <f>Combined[[#This Row],[Quantity]]*Combined[[#This Row],[cost]]</f>
        <v>214.32</v>
      </c>
      <c r="AF590" s="43">
        <f>Combined[[#This Row],[Total_Amount]]-Combined[[#This Row],[Total_Cost]]</f>
        <v>29.101500000000016</v>
      </c>
      <c r="AG590" s="43" t="str">
        <f>IF(Combined[[#This Row],[Age]]&lt;=25,"18-25",IF(Combined[[#This Row],[Age]]&lt;=35,"26-35",IF(Combined[[#This Row],[Age]]&lt;=45,"36-45",IF(Combined[[#This Row],[Age]]&lt;=55,"46-55","56-64"))))</f>
        <v>56-64</v>
      </c>
      <c r="AH590" s="43">
        <f>IF(Combined[[#This Row],[Total_Amount]]=0,0,Combined[[#This Row],[Profit]]/Combined[[#This Row],[Total_Amount]])</f>
        <v>0.1195518883911241</v>
      </c>
    </row>
    <row r="591" spans="1:34">
      <c r="A591" s="43" t="s">
        <v>2415</v>
      </c>
      <c r="B591" s="46">
        <v>45257</v>
      </c>
      <c r="C591" s="43">
        <f t="shared" si="9"/>
        <v>2023</v>
      </c>
      <c r="D591" s="43" t="str">
        <f>TEXT(Combined[[#This Row],[Order_Date]],"MMM")</f>
        <v>Nov</v>
      </c>
      <c r="E591" s="43" t="s">
        <v>1023</v>
      </c>
      <c r="F591" s="43" t="s">
        <v>1740</v>
      </c>
      <c r="G591" s="43" t="s">
        <v>1773</v>
      </c>
      <c r="H591" s="43">
        <v>3</v>
      </c>
      <c r="I591" s="43">
        <v>882.84</v>
      </c>
      <c r="J591" s="45">
        <v>0.1</v>
      </c>
      <c r="K591" s="43" t="s">
        <v>1824</v>
      </c>
      <c r="L591" s="43">
        <v>2383.6680000000001</v>
      </c>
      <c r="M591" s="43" t="str">
        <f>VLOOKUP(Combined[[#This Row],[Customer_ID]],Customer[],2,FALSE)</f>
        <v>Andrew Smith</v>
      </c>
      <c r="N591" s="43">
        <f>VLOOKUP(Combined[[#This Row],[Customer_ID]],Customer[],3,FALSE)</f>
        <v>60</v>
      </c>
      <c r="O591" s="43" t="str">
        <f>VLOOKUP(Combined[[#This Row],[Customer_ID]],Customer[],4,FALSE)</f>
        <v>Male</v>
      </c>
      <c r="P591" s="43" t="str">
        <f>VLOOKUP(Combined[[#This Row],[Customer_ID]],Customer[],5,FALSE)</f>
        <v>East Matthew</v>
      </c>
      <c r="Q591" s="43" t="str">
        <f>VLOOKUP(Combined[[#This Row],[Customer_ID]],Customer[],6,FALSE)</f>
        <v>Wisconsin</v>
      </c>
      <c r="R591" s="43" t="str">
        <f>VLOOKUP(Combined[[#This Row],[Customer_ID]],Customer[],8,FALSE)</f>
        <v>Bronze</v>
      </c>
      <c r="S591" s="43" t="str">
        <f>VLOOKUP(Combined[[#This Row],[Product_ID]],Product[],2,FALSE)</f>
        <v>Women's Formal Blazer</v>
      </c>
      <c r="T591" s="43" t="str">
        <f>VLOOKUP(Combined[[#This Row],[Product_ID]],Product[],3,FALSE)</f>
        <v>Clothing</v>
      </c>
      <c r="U591" s="43" t="str">
        <f>VLOOKUP(Combined[[#This Row],[Product_ID]],Product[],4,FALSE)</f>
        <v>Outerwear</v>
      </c>
      <c r="V591" s="43" t="str">
        <f>VLOOKUP(Combined[[#This Row],[Product_ID]],Product[],5,FALSE)</f>
        <v>Phillips and Sons</v>
      </c>
      <c r="W591" s="43">
        <f>VLOOKUP(Combined[[#This Row],[Product_ID]],Product[],6,FALSE)</f>
        <v>358.47</v>
      </c>
      <c r="X591" s="43">
        <f>VLOOKUP(Combined[[#This Row],[Product_ID]],Product[],7,FALSE)</f>
        <v>143</v>
      </c>
      <c r="Y591" s="43" t="str">
        <f>_xlfn.XLOOKUP(Combined[[#This Row],[Store_ID]],Store[Store_ID],Store[Store_Name])</f>
        <v>Gray Ltd</v>
      </c>
      <c r="Z591" s="43" t="str">
        <f>_xlfn.XLOOKUP(Combined[[#This Row],[Store_ID]],Store[Store_ID],Store[Region])</f>
        <v>North</v>
      </c>
      <c r="AA591" s="43" t="str">
        <f>_xlfn.XLOOKUP(Combined[[#This Row],[Store_ID]],Store[Store_ID],Store[City])</f>
        <v>New Michaelchester</v>
      </c>
      <c r="AB591" s="43" t="str">
        <f>_xlfn.XLOOKUP(Combined[[#This Row],[Store_ID]],Store[Store_ID],Store[Store_Type])</f>
        <v>Outlet</v>
      </c>
      <c r="AC591" s="43">
        <f>Combined[[#This Row],[Quantity]]*Combined[[#This Row],[Unit_Price]]</f>
        <v>2648.52</v>
      </c>
      <c r="AD591" s="43">
        <f>Combined[[#This Row],[Gross_Sales]]*Combined[[#This Row],[Discount]]</f>
        <v>264.85200000000003</v>
      </c>
      <c r="AE591" s="43">
        <f>Combined[[#This Row],[Quantity]]*Combined[[#This Row],[cost]]</f>
        <v>1075.4100000000001</v>
      </c>
      <c r="AF591" s="43">
        <f>Combined[[#This Row],[Total_Amount]]-Combined[[#This Row],[Total_Cost]]</f>
        <v>1308.258</v>
      </c>
      <c r="AG591" s="43" t="str">
        <f>IF(Combined[[#This Row],[Age]]&lt;=25,"18-25",IF(Combined[[#This Row],[Age]]&lt;=35,"26-35",IF(Combined[[#This Row],[Age]]&lt;=45,"36-45",IF(Combined[[#This Row],[Age]]&lt;=55,"46-55","56-64"))))</f>
        <v>56-64</v>
      </c>
      <c r="AH591" s="43">
        <f>IF(Combined[[#This Row],[Total_Amount]]=0,0,Combined[[#This Row],[Profit]]/Combined[[#This Row],[Total_Amount]])</f>
        <v>0.54884237234379951</v>
      </c>
    </row>
    <row r="592" spans="1:34">
      <c r="A592" s="43" t="s">
        <v>2416</v>
      </c>
      <c r="B592" s="46">
        <v>45702</v>
      </c>
      <c r="C592" s="43">
        <f t="shared" si="9"/>
        <v>2025</v>
      </c>
      <c r="D592" s="43" t="str">
        <f>TEXT(Combined[[#This Row],[Order_Date]],"MMM")</f>
        <v>Feb</v>
      </c>
      <c r="E592" s="43" t="s">
        <v>470</v>
      </c>
      <c r="F592" s="43" t="s">
        <v>1586</v>
      </c>
      <c r="G592" s="43" t="s">
        <v>1810</v>
      </c>
      <c r="H592" s="43">
        <v>4</v>
      </c>
      <c r="I592" s="43">
        <v>573.37</v>
      </c>
      <c r="J592" s="45">
        <v>0.04</v>
      </c>
      <c r="K592" s="43" t="s">
        <v>1829</v>
      </c>
      <c r="L592" s="43">
        <v>2201.7408</v>
      </c>
      <c r="M592" s="43" t="str">
        <f>VLOOKUP(Combined[[#This Row],[Customer_ID]],Customer[],2,FALSE)</f>
        <v>Sean Roth</v>
      </c>
      <c r="N592" s="43">
        <f>VLOOKUP(Combined[[#This Row],[Customer_ID]],Customer[],3,FALSE)</f>
        <v>43</v>
      </c>
      <c r="O592" s="43" t="str">
        <f>VLOOKUP(Combined[[#This Row],[Customer_ID]],Customer[],4,FALSE)</f>
        <v>Male</v>
      </c>
      <c r="P592" s="43" t="str">
        <f>VLOOKUP(Combined[[#This Row],[Customer_ID]],Customer[],5,FALSE)</f>
        <v>Lake Michael</v>
      </c>
      <c r="Q592" s="43" t="str">
        <f>VLOOKUP(Combined[[#This Row],[Customer_ID]],Customer[],6,FALSE)</f>
        <v>Virginia</v>
      </c>
      <c r="R592" s="43" t="str">
        <f>VLOOKUP(Combined[[#This Row],[Customer_ID]],Customer[],8,FALSE)</f>
        <v>Gold</v>
      </c>
      <c r="S592" s="43" t="str">
        <f>VLOOKUP(Combined[[#This Row],[Product_ID]],Product[],2,FALSE)</f>
        <v>Knee Support Brace</v>
      </c>
      <c r="T592" s="43" t="str">
        <f>VLOOKUP(Combined[[#This Row],[Product_ID]],Product[],3,FALSE)</f>
        <v>Sports</v>
      </c>
      <c r="U592" s="43" t="str">
        <f>VLOOKUP(Combined[[#This Row],[Product_ID]],Product[],4,FALSE)</f>
        <v>Equipment</v>
      </c>
      <c r="V592" s="43" t="str">
        <f>VLOOKUP(Combined[[#This Row],[Product_ID]],Product[],5,FALSE)</f>
        <v>May-Reese</v>
      </c>
      <c r="W592" s="43">
        <f>VLOOKUP(Combined[[#This Row],[Product_ID]],Product[],6,FALSE)</f>
        <v>21.34</v>
      </c>
      <c r="X592" s="43">
        <f>VLOOKUP(Combined[[#This Row],[Product_ID]],Product[],7,FALSE)</f>
        <v>65</v>
      </c>
      <c r="Y592" s="43" t="str">
        <f>_xlfn.XLOOKUP(Combined[[#This Row],[Store_ID]],Store[Store_ID],Store[Store_Name])</f>
        <v>Guerrero-Schmitt</v>
      </c>
      <c r="Z592" s="43" t="str">
        <f>_xlfn.XLOOKUP(Combined[[#This Row],[Store_ID]],Store[Store_ID],Store[Region])</f>
        <v>East</v>
      </c>
      <c r="AA592" s="43" t="str">
        <f>_xlfn.XLOOKUP(Combined[[#This Row],[Store_ID]],Store[Store_ID],Store[City])</f>
        <v>East Stevechester</v>
      </c>
      <c r="AB592" s="43" t="str">
        <f>_xlfn.XLOOKUP(Combined[[#This Row],[Store_ID]],Store[Store_ID],Store[Store_Type])</f>
        <v>Flagship</v>
      </c>
      <c r="AC592" s="43">
        <f>Combined[[#This Row],[Quantity]]*Combined[[#This Row],[Unit_Price]]</f>
        <v>2293.48</v>
      </c>
      <c r="AD592" s="43">
        <f>Combined[[#This Row],[Gross_Sales]]*Combined[[#This Row],[Discount]]</f>
        <v>91.739199999999997</v>
      </c>
      <c r="AE592" s="43">
        <f>Combined[[#This Row],[Quantity]]*Combined[[#This Row],[cost]]</f>
        <v>85.36</v>
      </c>
      <c r="AF592" s="43">
        <f>Combined[[#This Row],[Total_Amount]]-Combined[[#This Row],[Total_Cost]]</f>
        <v>2116.3807999999999</v>
      </c>
      <c r="AG592" s="43" t="str">
        <f>IF(Combined[[#This Row],[Age]]&lt;=25,"18-25",IF(Combined[[#This Row],[Age]]&lt;=35,"26-35",IF(Combined[[#This Row],[Age]]&lt;=45,"36-45",IF(Combined[[#This Row],[Age]]&lt;=55,"46-55","56-64"))))</f>
        <v>36-45</v>
      </c>
      <c r="AH592" s="43">
        <f>IF(Combined[[#This Row],[Total_Amount]]=0,0,Combined[[#This Row],[Profit]]/Combined[[#This Row],[Total_Amount]])</f>
        <v>0.96123067710785937</v>
      </c>
    </row>
    <row r="593" spans="1:34">
      <c r="A593" s="43" t="s">
        <v>2417</v>
      </c>
      <c r="B593" s="46">
        <v>45318</v>
      </c>
      <c r="C593" s="43">
        <f t="shared" si="9"/>
        <v>2024</v>
      </c>
      <c r="D593" s="43" t="str">
        <f>TEXT(Combined[[#This Row],[Order_Date]],"MMM")</f>
        <v>Jan</v>
      </c>
      <c r="E593" s="43" t="s">
        <v>218</v>
      </c>
      <c r="F593" s="43" t="s">
        <v>1612</v>
      </c>
      <c r="G593" s="43" t="s">
        <v>1794</v>
      </c>
      <c r="H593" s="43">
        <v>3</v>
      </c>
      <c r="I593" s="43">
        <v>622.72</v>
      </c>
      <c r="J593" s="45">
        <v>0.04</v>
      </c>
      <c r="K593" s="43" t="s">
        <v>1824</v>
      </c>
      <c r="L593" s="43">
        <v>1793.4336000000001</v>
      </c>
      <c r="M593" s="43" t="str">
        <f>VLOOKUP(Combined[[#This Row],[Customer_ID]],Customer[],2,FALSE)</f>
        <v>Cheryl Copeland</v>
      </c>
      <c r="N593" s="43">
        <f>VLOOKUP(Combined[[#This Row],[Customer_ID]],Customer[],3,FALSE)</f>
        <v>51</v>
      </c>
      <c r="O593" s="43" t="str">
        <f>VLOOKUP(Combined[[#This Row],[Customer_ID]],Customer[],4,FALSE)</f>
        <v>Male</v>
      </c>
      <c r="P593" s="43" t="str">
        <f>VLOOKUP(Combined[[#This Row],[Customer_ID]],Customer[],5,FALSE)</f>
        <v>Snowmouth</v>
      </c>
      <c r="Q593" s="43" t="str">
        <f>VLOOKUP(Combined[[#This Row],[Customer_ID]],Customer[],6,FALSE)</f>
        <v>Maryland</v>
      </c>
      <c r="R593" s="43" t="str">
        <f>VLOOKUP(Combined[[#This Row],[Customer_ID]],Customer[],8,FALSE)</f>
        <v>Platinum</v>
      </c>
      <c r="S593" s="43" t="str">
        <f>VLOOKUP(Combined[[#This Row],[Product_ID]],Product[],2,FALSE)</f>
        <v>Vitamin C Face Serum</v>
      </c>
      <c r="T593" s="43" t="str">
        <f>VLOOKUP(Combined[[#This Row],[Product_ID]],Product[],3,FALSE)</f>
        <v>Beauty</v>
      </c>
      <c r="U593" s="43" t="str">
        <f>VLOOKUP(Combined[[#This Row],[Product_ID]],Product[],4,FALSE)</f>
        <v>Skincare</v>
      </c>
      <c r="V593" s="43" t="str">
        <f>VLOOKUP(Combined[[#This Row],[Product_ID]],Product[],5,FALSE)</f>
        <v>Griffin Ltd</v>
      </c>
      <c r="W593" s="43">
        <f>VLOOKUP(Combined[[#This Row],[Product_ID]],Product[],6,FALSE)</f>
        <v>283.83</v>
      </c>
      <c r="X593" s="43">
        <f>VLOOKUP(Combined[[#This Row],[Product_ID]],Product[],7,FALSE)</f>
        <v>244</v>
      </c>
      <c r="Y593" s="43" t="str">
        <f>_xlfn.XLOOKUP(Combined[[#This Row],[Store_ID]],Store[Store_ID],Store[Store_Name])</f>
        <v>Thomas, Bridges and Harris</v>
      </c>
      <c r="Z593" s="43" t="str">
        <f>_xlfn.XLOOKUP(Combined[[#This Row],[Store_ID]],Store[Store_ID],Store[Region])</f>
        <v>North</v>
      </c>
      <c r="AA593" s="43" t="str">
        <f>_xlfn.XLOOKUP(Combined[[#This Row],[Store_ID]],Store[Store_ID],Store[City])</f>
        <v>Sabrinatown</v>
      </c>
      <c r="AB593" s="43" t="str">
        <f>_xlfn.XLOOKUP(Combined[[#This Row],[Store_ID]],Store[Store_ID],Store[Store_Type])</f>
        <v>Online</v>
      </c>
      <c r="AC593" s="43">
        <f>Combined[[#This Row],[Quantity]]*Combined[[#This Row],[Unit_Price]]</f>
        <v>1868.16</v>
      </c>
      <c r="AD593" s="43">
        <f>Combined[[#This Row],[Gross_Sales]]*Combined[[#This Row],[Discount]]</f>
        <v>74.726399999999998</v>
      </c>
      <c r="AE593" s="43">
        <f>Combined[[#This Row],[Quantity]]*Combined[[#This Row],[cost]]</f>
        <v>851.49</v>
      </c>
      <c r="AF593" s="43">
        <f>Combined[[#This Row],[Total_Amount]]-Combined[[#This Row],[Total_Cost]]</f>
        <v>941.94360000000006</v>
      </c>
      <c r="AG593" s="43" t="str">
        <f>IF(Combined[[#This Row],[Age]]&lt;=25,"18-25",IF(Combined[[#This Row],[Age]]&lt;=35,"26-35",IF(Combined[[#This Row],[Age]]&lt;=45,"36-45",IF(Combined[[#This Row],[Age]]&lt;=55,"46-55","56-64"))))</f>
        <v>46-55</v>
      </c>
      <c r="AH593" s="43">
        <f>IF(Combined[[#This Row],[Total_Amount]]=0,0,Combined[[#This Row],[Profit]]/Combined[[#This Row],[Total_Amount]])</f>
        <v>0.5252179952466598</v>
      </c>
    </row>
    <row r="594" spans="1:34">
      <c r="A594" s="43" t="s">
        <v>2418</v>
      </c>
      <c r="B594" s="46">
        <v>45943</v>
      </c>
      <c r="C594" s="43">
        <f t="shared" si="9"/>
        <v>2025</v>
      </c>
      <c r="D594" s="43" t="str">
        <f>TEXT(Combined[[#This Row],[Order_Date]],"MMM")</f>
        <v>Oct</v>
      </c>
      <c r="E594" s="43" t="s">
        <v>1211</v>
      </c>
      <c r="F594" s="43" t="s">
        <v>1732</v>
      </c>
      <c r="G594" s="43" t="s">
        <v>1807</v>
      </c>
      <c r="H594" s="43">
        <v>3</v>
      </c>
      <c r="I594" s="43">
        <v>259.74</v>
      </c>
      <c r="J594" s="45">
        <v>0.24</v>
      </c>
      <c r="K594" s="43" t="s">
        <v>1824</v>
      </c>
      <c r="L594" s="43">
        <v>592.20720000000006</v>
      </c>
      <c r="M594" s="43" t="str">
        <f>VLOOKUP(Combined[[#This Row],[Customer_ID]],Customer[],2,FALSE)</f>
        <v>Timothy Valenzuela</v>
      </c>
      <c r="N594" s="43">
        <f>VLOOKUP(Combined[[#This Row],[Customer_ID]],Customer[],3,FALSE)</f>
        <v>53</v>
      </c>
      <c r="O594" s="43" t="str">
        <f>VLOOKUP(Combined[[#This Row],[Customer_ID]],Customer[],4,FALSE)</f>
        <v>Male</v>
      </c>
      <c r="P594" s="43" t="str">
        <f>VLOOKUP(Combined[[#This Row],[Customer_ID]],Customer[],5,FALSE)</f>
        <v>Stevensshire</v>
      </c>
      <c r="Q594" s="43" t="str">
        <f>VLOOKUP(Combined[[#This Row],[Customer_ID]],Customer[],6,FALSE)</f>
        <v>Missouri</v>
      </c>
      <c r="R594" s="43" t="str">
        <f>VLOOKUP(Combined[[#This Row],[Customer_ID]],Customer[],8,FALSE)</f>
        <v>Platinum</v>
      </c>
      <c r="S594" s="43" t="str">
        <f>VLOOKUP(Combined[[#This Row],[Product_ID]],Product[],2,FALSE)</f>
        <v>Microwave Oven</v>
      </c>
      <c r="T594" s="43" t="str">
        <f>VLOOKUP(Combined[[#This Row],[Product_ID]],Product[],3,FALSE)</f>
        <v>Home</v>
      </c>
      <c r="U594" s="43" t="str">
        <f>VLOOKUP(Combined[[#This Row],[Product_ID]],Product[],4,FALSE)</f>
        <v>Appliances</v>
      </c>
      <c r="V594" s="43" t="str">
        <f>VLOOKUP(Combined[[#This Row],[Product_ID]],Product[],5,FALSE)</f>
        <v>Green, Powell and Palmer</v>
      </c>
      <c r="W594" s="43">
        <f>VLOOKUP(Combined[[#This Row],[Product_ID]],Product[],6,FALSE)</f>
        <v>447.43</v>
      </c>
      <c r="X594" s="43">
        <f>VLOOKUP(Combined[[#This Row],[Product_ID]],Product[],7,FALSE)</f>
        <v>191</v>
      </c>
      <c r="Y594" s="43" t="str">
        <f>_xlfn.XLOOKUP(Combined[[#This Row],[Store_ID]],Store[Store_ID],Store[Store_Name])</f>
        <v>Holloway Ltd</v>
      </c>
      <c r="Z594" s="43" t="str">
        <f>_xlfn.XLOOKUP(Combined[[#This Row],[Store_ID]],Store[Store_ID],Store[Region])</f>
        <v>North</v>
      </c>
      <c r="AA594" s="43" t="str">
        <f>_xlfn.XLOOKUP(Combined[[#This Row],[Store_ID]],Store[Store_ID],Store[City])</f>
        <v>Bensonhaven</v>
      </c>
      <c r="AB594" s="43" t="str">
        <f>_xlfn.XLOOKUP(Combined[[#This Row],[Store_ID]],Store[Store_ID],Store[Store_Type])</f>
        <v>Flagship</v>
      </c>
      <c r="AC594" s="43">
        <f>Combined[[#This Row],[Quantity]]*Combined[[#This Row],[Unit_Price]]</f>
        <v>779.22</v>
      </c>
      <c r="AD594" s="43">
        <f>Combined[[#This Row],[Gross_Sales]]*Combined[[#This Row],[Discount]]</f>
        <v>187.0128</v>
      </c>
      <c r="AE594" s="43">
        <f>Combined[[#This Row],[Quantity]]*Combined[[#This Row],[cost]]</f>
        <v>1342.29</v>
      </c>
      <c r="AF594" s="43">
        <f>Combined[[#This Row],[Total_Amount]]-Combined[[#This Row],[Total_Cost]]</f>
        <v>-750.08279999999991</v>
      </c>
      <c r="AG594" s="43" t="str">
        <f>IF(Combined[[#This Row],[Age]]&lt;=25,"18-25",IF(Combined[[#This Row],[Age]]&lt;=35,"26-35",IF(Combined[[#This Row],[Age]]&lt;=45,"36-45",IF(Combined[[#This Row],[Age]]&lt;=55,"46-55","56-64"))))</f>
        <v>46-55</v>
      </c>
      <c r="AH594" s="43">
        <f>IF(Combined[[#This Row],[Total_Amount]]=0,0,Combined[[#This Row],[Profit]]/Combined[[#This Row],[Total_Amount]])</f>
        <v>-1.2665884507989769</v>
      </c>
    </row>
    <row r="595" spans="1:34">
      <c r="A595" s="43" t="s">
        <v>2419</v>
      </c>
      <c r="B595" s="46">
        <v>45769</v>
      </c>
      <c r="C595" s="43">
        <f t="shared" si="9"/>
        <v>2025</v>
      </c>
      <c r="D595" s="43" t="str">
        <f>TEXT(Combined[[#This Row],[Order_Date]],"MMM")</f>
        <v>Apr</v>
      </c>
      <c r="E595" s="43" t="s">
        <v>205</v>
      </c>
      <c r="F595" s="43" t="s">
        <v>1604</v>
      </c>
      <c r="G595" s="43" t="s">
        <v>1797</v>
      </c>
      <c r="H595" s="43">
        <v>4</v>
      </c>
      <c r="I595" s="43">
        <v>951.09</v>
      </c>
      <c r="J595" s="45">
        <v>0.14000000000000001</v>
      </c>
      <c r="K595" s="43" t="s">
        <v>1829</v>
      </c>
      <c r="L595" s="43">
        <v>3271.7496000000001</v>
      </c>
      <c r="M595" s="43" t="str">
        <f>VLOOKUP(Combined[[#This Row],[Customer_ID]],Customer[],2,FALSE)</f>
        <v>Katherine Dorsey</v>
      </c>
      <c r="N595" s="43">
        <f>VLOOKUP(Combined[[#This Row],[Customer_ID]],Customer[],3,FALSE)</f>
        <v>24</v>
      </c>
      <c r="O595" s="43" t="str">
        <f>VLOOKUP(Combined[[#This Row],[Customer_ID]],Customer[],4,FALSE)</f>
        <v>Male</v>
      </c>
      <c r="P595" s="43" t="str">
        <f>VLOOKUP(Combined[[#This Row],[Customer_ID]],Customer[],5,FALSE)</f>
        <v>Christopherland</v>
      </c>
      <c r="Q595" s="43" t="str">
        <f>VLOOKUP(Combined[[#This Row],[Customer_ID]],Customer[],6,FALSE)</f>
        <v>Oklahoma</v>
      </c>
      <c r="R595" s="43" t="str">
        <f>VLOOKUP(Combined[[#This Row],[Customer_ID]],Customer[],8,FALSE)</f>
        <v>Platinum</v>
      </c>
      <c r="S595" s="43" t="str">
        <f>VLOOKUP(Combined[[#This Row],[Product_ID]],Product[],2,FALSE)</f>
        <v>Sports Stopwatch Timer</v>
      </c>
      <c r="T595" s="43" t="str">
        <f>VLOOKUP(Combined[[#This Row],[Product_ID]],Product[],3,FALSE)</f>
        <v>Sports</v>
      </c>
      <c r="U595" s="43" t="str">
        <f>VLOOKUP(Combined[[#This Row],[Product_ID]],Product[],4,FALSE)</f>
        <v>Accessories</v>
      </c>
      <c r="V595" s="43" t="str">
        <f>VLOOKUP(Combined[[#This Row],[Product_ID]],Product[],5,FALSE)</f>
        <v>Burns-Hansen</v>
      </c>
      <c r="W595" s="43">
        <f>VLOOKUP(Combined[[#This Row],[Product_ID]],Product[],6,FALSE)</f>
        <v>38.76</v>
      </c>
      <c r="X595" s="43">
        <f>VLOOKUP(Combined[[#This Row],[Product_ID]],Product[],7,FALSE)</f>
        <v>137</v>
      </c>
      <c r="Y595" s="43" t="str">
        <f>_xlfn.XLOOKUP(Combined[[#This Row],[Store_ID]],Store[Store_ID],Store[Store_Name])</f>
        <v>Gardner, Humphrey and Contreras</v>
      </c>
      <c r="Z595" s="43" t="str">
        <f>_xlfn.XLOOKUP(Combined[[#This Row],[Store_ID]],Store[Store_ID],Store[Region])</f>
        <v>East</v>
      </c>
      <c r="AA595" s="43" t="str">
        <f>_xlfn.XLOOKUP(Combined[[#This Row],[Store_ID]],Store[Store_ID],Store[City])</f>
        <v>Johnsonville</v>
      </c>
      <c r="AB595" s="43" t="str">
        <f>_xlfn.XLOOKUP(Combined[[#This Row],[Store_ID]],Store[Store_ID],Store[Store_Type])</f>
        <v>Flagship</v>
      </c>
      <c r="AC595" s="43">
        <f>Combined[[#This Row],[Quantity]]*Combined[[#This Row],[Unit_Price]]</f>
        <v>3804.36</v>
      </c>
      <c r="AD595" s="43">
        <f>Combined[[#This Row],[Gross_Sales]]*Combined[[#This Row],[Discount]]</f>
        <v>532.61040000000003</v>
      </c>
      <c r="AE595" s="43">
        <f>Combined[[#This Row],[Quantity]]*Combined[[#This Row],[cost]]</f>
        <v>155.04</v>
      </c>
      <c r="AF595" s="43">
        <f>Combined[[#This Row],[Total_Amount]]-Combined[[#This Row],[Total_Cost]]</f>
        <v>3116.7096000000001</v>
      </c>
      <c r="AG595" s="43" t="str">
        <f>IF(Combined[[#This Row],[Age]]&lt;=25,"18-25",IF(Combined[[#This Row],[Age]]&lt;=35,"26-35",IF(Combined[[#This Row],[Age]]&lt;=45,"36-45",IF(Combined[[#This Row],[Age]]&lt;=55,"46-55","56-64"))))</f>
        <v>18-25</v>
      </c>
      <c r="AH595" s="43">
        <f>IF(Combined[[#This Row],[Total_Amount]]=0,0,Combined[[#This Row],[Profit]]/Combined[[#This Row],[Total_Amount]])</f>
        <v>0.95261251044395334</v>
      </c>
    </row>
    <row r="596" spans="1:34">
      <c r="A596" s="43" t="s">
        <v>2420</v>
      </c>
      <c r="B596" s="46">
        <v>45765</v>
      </c>
      <c r="C596" s="43">
        <f t="shared" si="9"/>
        <v>2025</v>
      </c>
      <c r="D596" s="43" t="str">
        <f>TEXT(Combined[[#This Row],[Order_Date]],"MMM")</f>
        <v>Apr</v>
      </c>
      <c r="E596" s="43" t="s">
        <v>651</v>
      </c>
      <c r="F596" s="43" t="s">
        <v>1746</v>
      </c>
      <c r="G596" s="43" t="s">
        <v>1761</v>
      </c>
      <c r="H596" s="43">
        <v>1</v>
      </c>
      <c r="I596" s="43">
        <v>71.709999999999994</v>
      </c>
      <c r="J596" s="45">
        <v>0.23</v>
      </c>
      <c r="K596" s="43" t="s">
        <v>1829</v>
      </c>
      <c r="L596" s="43">
        <v>55.216700000000003</v>
      </c>
      <c r="M596" s="43" t="str">
        <f>VLOOKUP(Combined[[#This Row],[Customer_ID]],Customer[],2,FALSE)</f>
        <v>Carmen Price</v>
      </c>
      <c r="N596" s="43">
        <f>VLOOKUP(Combined[[#This Row],[Customer_ID]],Customer[],3,FALSE)</f>
        <v>46</v>
      </c>
      <c r="O596" s="43" t="str">
        <f>VLOOKUP(Combined[[#This Row],[Customer_ID]],Customer[],4,FALSE)</f>
        <v>Male</v>
      </c>
      <c r="P596" s="43" t="str">
        <f>VLOOKUP(Combined[[#This Row],[Customer_ID]],Customer[],5,FALSE)</f>
        <v>North Briannamouth</v>
      </c>
      <c r="Q596" s="43" t="str">
        <f>VLOOKUP(Combined[[#This Row],[Customer_ID]],Customer[],6,FALSE)</f>
        <v>Tennessee</v>
      </c>
      <c r="R596" s="43" t="str">
        <f>VLOOKUP(Combined[[#This Row],[Customer_ID]],Customer[],8,FALSE)</f>
        <v>Bronze</v>
      </c>
      <c r="S596" s="43" t="str">
        <f>VLOOKUP(Combined[[#This Row],[Product_ID]],Product[],2,FALSE)</f>
        <v>Stainless Steel Cookware Set</v>
      </c>
      <c r="T596" s="43" t="str">
        <f>VLOOKUP(Combined[[#This Row],[Product_ID]],Product[],3,FALSE)</f>
        <v>Home</v>
      </c>
      <c r="U596" s="43" t="str">
        <f>VLOOKUP(Combined[[#This Row],[Product_ID]],Product[],4,FALSE)</f>
        <v>Kitchen</v>
      </c>
      <c r="V596" s="43" t="str">
        <f>VLOOKUP(Combined[[#This Row],[Product_ID]],Product[],5,FALSE)</f>
        <v>Campbell Ltd</v>
      </c>
      <c r="W596" s="43">
        <f>VLOOKUP(Combined[[#This Row],[Product_ID]],Product[],6,FALSE)</f>
        <v>201.41</v>
      </c>
      <c r="X596" s="43">
        <f>VLOOKUP(Combined[[#This Row],[Product_ID]],Product[],7,FALSE)</f>
        <v>146</v>
      </c>
      <c r="Y596" s="43" t="str">
        <f>_xlfn.XLOOKUP(Combined[[#This Row],[Store_ID]],Store[Store_ID],Store[Store_Name])</f>
        <v>Black-Horn</v>
      </c>
      <c r="Z596" s="43" t="str">
        <f>_xlfn.XLOOKUP(Combined[[#This Row],[Store_ID]],Store[Store_ID],Store[Region])</f>
        <v>South</v>
      </c>
      <c r="AA596" s="43" t="str">
        <f>_xlfn.XLOOKUP(Combined[[#This Row],[Store_ID]],Store[Store_ID],Store[City])</f>
        <v>North Nancyview</v>
      </c>
      <c r="AB596" s="43" t="str">
        <f>_xlfn.XLOOKUP(Combined[[#This Row],[Store_ID]],Store[Store_ID],Store[Store_Type])</f>
        <v>Outlet</v>
      </c>
      <c r="AC596" s="43">
        <f>Combined[[#This Row],[Quantity]]*Combined[[#This Row],[Unit_Price]]</f>
        <v>71.709999999999994</v>
      </c>
      <c r="AD596" s="43">
        <f>Combined[[#This Row],[Gross_Sales]]*Combined[[#This Row],[Discount]]</f>
        <v>16.493299999999998</v>
      </c>
      <c r="AE596" s="43">
        <f>Combined[[#This Row],[Quantity]]*Combined[[#This Row],[cost]]</f>
        <v>201.41</v>
      </c>
      <c r="AF596" s="43">
        <f>Combined[[#This Row],[Total_Amount]]-Combined[[#This Row],[Total_Cost]]</f>
        <v>-146.19329999999999</v>
      </c>
      <c r="AG596" s="43" t="str">
        <f>IF(Combined[[#This Row],[Age]]&lt;=25,"18-25",IF(Combined[[#This Row],[Age]]&lt;=35,"26-35",IF(Combined[[#This Row],[Age]]&lt;=45,"36-45",IF(Combined[[#This Row],[Age]]&lt;=55,"46-55","56-64"))))</f>
        <v>46-55</v>
      </c>
      <c r="AH596" s="43">
        <f>IF(Combined[[#This Row],[Total_Amount]]=0,0,Combined[[#This Row],[Profit]]/Combined[[#This Row],[Total_Amount]])</f>
        <v>-2.6476283443233655</v>
      </c>
    </row>
    <row r="597" spans="1:34">
      <c r="A597" s="43" t="s">
        <v>2421</v>
      </c>
      <c r="B597" s="46">
        <v>45891</v>
      </c>
      <c r="C597" s="43">
        <f t="shared" si="9"/>
        <v>2025</v>
      </c>
      <c r="D597" s="43" t="str">
        <f>TEXT(Combined[[#This Row],[Order_Date]],"MMM")</f>
        <v>Aug</v>
      </c>
      <c r="E597" s="43" t="s">
        <v>574</v>
      </c>
      <c r="F597" s="43" t="s">
        <v>1588</v>
      </c>
      <c r="G597" s="43" t="s">
        <v>1779</v>
      </c>
      <c r="H597" s="43">
        <v>4</v>
      </c>
      <c r="I597" s="43">
        <v>894.93</v>
      </c>
      <c r="J597" s="45">
        <v>0.05</v>
      </c>
      <c r="K597" s="43" t="s">
        <v>1829</v>
      </c>
      <c r="L597" s="43">
        <v>3400.733999999999</v>
      </c>
      <c r="M597" s="43" t="str">
        <f>VLOOKUP(Combined[[#This Row],[Customer_ID]],Customer[],2,FALSE)</f>
        <v>Teresa Stokes</v>
      </c>
      <c r="N597" s="43">
        <f>VLOOKUP(Combined[[#This Row],[Customer_ID]],Customer[],3,FALSE)</f>
        <v>41</v>
      </c>
      <c r="O597" s="43" t="str">
        <f>VLOOKUP(Combined[[#This Row],[Customer_ID]],Customer[],4,FALSE)</f>
        <v>Female</v>
      </c>
      <c r="P597" s="43" t="str">
        <f>VLOOKUP(Combined[[#This Row],[Customer_ID]],Customer[],5,FALSE)</f>
        <v>New William</v>
      </c>
      <c r="Q597" s="43" t="str">
        <f>VLOOKUP(Combined[[#This Row],[Customer_ID]],Customer[],6,FALSE)</f>
        <v>Iowa</v>
      </c>
      <c r="R597" s="43" t="str">
        <f>VLOOKUP(Combined[[#This Row],[Customer_ID]],Customer[],8,FALSE)</f>
        <v>Platinum</v>
      </c>
      <c r="S597" s="43" t="str">
        <f>VLOOKUP(Combined[[#This Row],[Product_ID]],Product[],2,FALSE)</f>
        <v>Outdoor Sports Water Bottle</v>
      </c>
      <c r="T597" s="43" t="str">
        <f>VLOOKUP(Combined[[#This Row],[Product_ID]],Product[],3,FALSE)</f>
        <v>Sports</v>
      </c>
      <c r="U597" s="43" t="str">
        <f>VLOOKUP(Combined[[#This Row],[Product_ID]],Product[],4,FALSE)</f>
        <v>Accessories</v>
      </c>
      <c r="V597" s="43" t="str">
        <f>VLOOKUP(Combined[[#This Row],[Product_ID]],Product[],5,FALSE)</f>
        <v>Soto-Ellis</v>
      </c>
      <c r="W597" s="43">
        <f>VLOOKUP(Combined[[#This Row],[Product_ID]],Product[],6,FALSE)</f>
        <v>131.51</v>
      </c>
      <c r="X597" s="43">
        <f>VLOOKUP(Combined[[#This Row],[Product_ID]],Product[],7,FALSE)</f>
        <v>199.2</v>
      </c>
      <c r="Y597" s="43" t="str">
        <f>_xlfn.XLOOKUP(Combined[[#This Row],[Store_ID]],Store[Store_ID],Store[Store_Name])</f>
        <v>Martinez-Mullins</v>
      </c>
      <c r="Z597" s="43" t="str">
        <f>_xlfn.XLOOKUP(Combined[[#This Row],[Store_ID]],Store[Store_ID],Store[Region])</f>
        <v>South</v>
      </c>
      <c r="AA597" s="43" t="str">
        <f>_xlfn.XLOOKUP(Combined[[#This Row],[Store_ID]],Store[Store_ID],Store[City])</f>
        <v>Williamsfurt</v>
      </c>
      <c r="AB597" s="43" t="str">
        <f>_xlfn.XLOOKUP(Combined[[#This Row],[Store_ID]],Store[Store_ID],Store[Store_Type])</f>
        <v>Online</v>
      </c>
      <c r="AC597" s="43">
        <f>Combined[[#This Row],[Quantity]]*Combined[[#This Row],[Unit_Price]]</f>
        <v>3579.72</v>
      </c>
      <c r="AD597" s="43">
        <f>Combined[[#This Row],[Gross_Sales]]*Combined[[#This Row],[Discount]]</f>
        <v>178.98599999999999</v>
      </c>
      <c r="AE597" s="43">
        <f>Combined[[#This Row],[Quantity]]*Combined[[#This Row],[cost]]</f>
        <v>526.04</v>
      </c>
      <c r="AF597" s="43">
        <f>Combined[[#This Row],[Total_Amount]]-Combined[[#This Row],[Total_Cost]]</f>
        <v>2874.6939999999991</v>
      </c>
      <c r="AG597" s="43" t="str">
        <f>IF(Combined[[#This Row],[Age]]&lt;=25,"18-25",IF(Combined[[#This Row],[Age]]&lt;=35,"26-35",IF(Combined[[#This Row],[Age]]&lt;=45,"36-45",IF(Combined[[#This Row],[Age]]&lt;=55,"46-55","56-64"))))</f>
        <v>36-45</v>
      </c>
      <c r="AH597" s="43">
        <f>IF(Combined[[#This Row],[Total_Amount]]=0,0,Combined[[#This Row],[Profit]]/Combined[[#This Row],[Total_Amount]])</f>
        <v>0.84531574654177599</v>
      </c>
    </row>
    <row r="598" spans="1:34">
      <c r="A598" s="43" t="s">
        <v>2422</v>
      </c>
      <c r="B598" s="46">
        <v>45842</v>
      </c>
      <c r="C598" s="43">
        <f t="shared" si="9"/>
        <v>2025</v>
      </c>
      <c r="D598" s="43" t="str">
        <f>TEXT(Combined[[#This Row],[Order_Date]],"MMM")</f>
        <v>Jul</v>
      </c>
      <c r="E598" s="43" t="s">
        <v>660</v>
      </c>
      <c r="F598" s="43" t="s">
        <v>1704</v>
      </c>
      <c r="G598" s="43" t="s">
        <v>1782</v>
      </c>
      <c r="H598" s="43">
        <v>4</v>
      </c>
      <c r="I598" s="43">
        <v>870.18</v>
      </c>
      <c r="J598" s="45">
        <v>0.13</v>
      </c>
      <c r="K598" s="43" t="s">
        <v>1829</v>
      </c>
      <c r="L598" s="43">
        <v>3028.2264</v>
      </c>
      <c r="M598" s="43" t="str">
        <f>VLOOKUP(Combined[[#This Row],[Customer_ID]],Customer[],2,FALSE)</f>
        <v>Christina Garcia</v>
      </c>
      <c r="N598" s="43">
        <f>VLOOKUP(Combined[[#This Row],[Customer_ID]],Customer[],3,FALSE)</f>
        <v>37</v>
      </c>
      <c r="O598" s="43" t="str">
        <f>VLOOKUP(Combined[[#This Row],[Customer_ID]],Customer[],4,FALSE)</f>
        <v>Female</v>
      </c>
      <c r="P598" s="43" t="str">
        <f>VLOOKUP(Combined[[#This Row],[Customer_ID]],Customer[],5,FALSE)</f>
        <v>Clarkeside</v>
      </c>
      <c r="Q598" s="43" t="str">
        <f>VLOOKUP(Combined[[#This Row],[Customer_ID]],Customer[],6,FALSE)</f>
        <v>Kansas</v>
      </c>
      <c r="R598" s="43" t="str">
        <f>VLOOKUP(Combined[[#This Row],[Customer_ID]],Customer[],8,FALSE)</f>
        <v>Platinum</v>
      </c>
      <c r="S598" s="43" t="str">
        <f>VLOOKUP(Combined[[#This Row],[Product_ID]],Product[],2,FALSE)</f>
        <v>Essential Oil Diffuser</v>
      </c>
      <c r="T598" s="43" t="str">
        <f>VLOOKUP(Combined[[#This Row],[Product_ID]],Product[],3,FALSE)</f>
        <v>Home</v>
      </c>
      <c r="U598" s="43" t="str">
        <f>VLOOKUP(Combined[[#This Row],[Product_ID]],Product[],4,FALSE)</f>
        <v>Decor</v>
      </c>
      <c r="V598" s="43" t="str">
        <f>VLOOKUP(Combined[[#This Row],[Product_ID]],Product[],5,FALSE)</f>
        <v>Hernandez Inc</v>
      </c>
      <c r="W598" s="43">
        <f>VLOOKUP(Combined[[#This Row],[Product_ID]],Product[],6,FALSE)</f>
        <v>325.26</v>
      </c>
      <c r="X598" s="43">
        <f>VLOOKUP(Combined[[#This Row],[Product_ID]],Product[],7,FALSE)</f>
        <v>400</v>
      </c>
      <c r="Y598" s="43" t="str">
        <f>_xlfn.XLOOKUP(Combined[[#This Row],[Store_ID]],Store[Store_ID],Store[Store_Name])</f>
        <v>Bean, Jones and Park</v>
      </c>
      <c r="Z598" s="43" t="str">
        <f>_xlfn.XLOOKUP(Combined[[#This Row],[Store_ID]],Store[Store_ID],Store[Region])</f>
        <v>West</v>
      </c>
      <c r="AA598" s="43" t="str">
        <f>_xlfn.XLOOKUP(Combined[[#This Row],[Store_ID]],Store[Store_ID],Store[City])</f>
        <v>Thompsonborough</v>
      </c>
      <c r="AB598" s="43" t="str">
        <f>_xlfn.XLOOKUP(Combined[[#This Row],[Store_ID]],Store[Store_ID],Store[Store_Type])</f>
        <v>Online</v>
      </c>
      <c r="AC598" s="43">
        <f>Combined[[#This Row],[Quantity]]*Combined[[#This Row],[Unit_Price]]</f>
        <v>3480.72</v>
      </c>
      <c r="AD598" s="43">
        <f>Combined[[#This Row],[Gross_Sales]]*Combined[[#This Row],[Discount]]</f>
        <v>452.49360000000001</v>
      </c>
      <c r="AE598" s="43">
        <f>Combined[[#This Row],[Quantity]]*Combined[[#This Row],[cost]]</f>
        <v>1301.04</v>
      </c>
      <c r="AF598" s="43">
        <f>Combined[[#This Row],[Total_Amount]]-Combined[[#This Row],[Total_Cost]]</f>
        <v>1727.1864</v>
      </c>
      <c r="AG598" s="43" t="str">
        <f>IF(Combined[[#This Row],[Age]]&lt;=25,"18-25",IF(Combined[[#This Row],[Age]]&lt;=35,"26-35",IF(Combined[[#This Row],[Age]]&lt;=45,"36-45",IF(Combined[[#This Row],[Age]]&lt;=55,"46-55","56-64"))))</f>
        <v>36-45</v>
      </c>
      <c r="AH598" s="43">
        <f>IF(Combined[[#This Row],[Total_Amount]]=0,0,Combined[[#This Row],[Profit]]/Combined[[#This Row],[Total_Amount]])</f>
        <v>0.57036237449089011</v>
      </c>
    </row>
    <row r="599" spans="1:34">
      <c r="A599" s="43" t="s">
        <v>2423</v>
      </c>
      <c r="B599" s="46">
        <v>45382</v>
      </c>
      <c r="C599" s="43">
        <f t="shared" si="9"/>
        <v>2024</v>
      </c>
      <c r="D599" s="43" t="str">
        <f>TEXT(Combined[[#This Row],[Order_Date]],"MMM")</f>
        <v>Mar</v>
      </c>
      <c r="E599" s="43" t="s">
        <v>884</v>
      </c>
      <c r="F599" s="43" t="s">
        <v>1676</v>
      </c>
      <c r="G599" s="43" t="s">
        <v>1761</v>
      </c>
      <c r="H599" s="43">
        <v>2</v>
      </c>
      <c r="I599" s="43">
        <v>552.72</v>
      </c>
      <c r="J599" s="45">
        <v>0.06</v>
      </c>
      <c r="K599" s="43" t="s">
        <v>1826</v>
      </c>
      <c r="L599" s="43">
        <v>1039.1135999999999</v>
      </c>
      <c r="M599" s="43" t="str">
        <f>VLOOKUP(Combined[[#This Row],[Customer_ID]],Customer[],2,FALSE)</f>
        <v>Stephen Fowler</v>
      </c>
      <c r="N599" s="43">
        <f>VLOOKUP(Combined[[#This Row],[Customer_ID]],Customer[],3,FALSE)</f>
        <v>42</v>
      </c>
      <c r="O599" s="43" t="str">
        <f>VLOOKUP(Combined[[#This Row],[Customer_ID]],Customer[],4,FALSE)</f>
        <v>Female</v>
      </c>
      <c r="P599" s="43" t="str">
        <f>VLOOKUP(Combined[[#This Row],[Customer_ID]],Customer[],5,FALSE)</f>
        <v>Port Mariastad</v>
      </c>
      <c r="Q599" s="43" t="str">
        <f>VLOOKUP(Combined[[#This Row],[Customer_ID]],Customer[],6,FALSE)</f>
        <v>Rhode Island</v>
      </c>
      <c r="R599" s="43" t="str">
        <f>VLOOKUP(Combined[[#This Row],[Customer_ID]],Customer[],8,FALSE)</f>
        <v>Platinum</v>
      </c>
      <c r="S599" s="43" t="str">
        <f>VLOOKUP(Combined[[#This Row],[Product_ID]],Product[],2,FALSE)</f>
        <v>Matte Lipstick Set</v>
      </c>
      <c r="T599" s="43" t="str">
        <f>VLOOKUP(Combined[[#This Row],[Product_ID]],Product[],3,FALSE)</f>
        <v>Beauty</v>
      </c>
      <c r="U599" s="43" t="str">
        <f>VLOOKUP(Combined[[#This Row],[Product_ID]],Product[],4,FALSE)</f>
        <v>Makeup</v>
      </c>
      <c r="V599" s="43" t="str">
        <f>VLOOKUP(Combined[[#This Row],[Product_ID]],Product[],5,FALSE)</f>
        <v>Zhang Inc</v>
      </c>
      <c r="W599" s="43">
        <f>VLOOKUP(Combined[[#This Row],[Product_ID]],Product[],6,FALSE)</f>
        <v>299.11</v>
      </c>
      <c r="X599" s="43">
        <f>VLOOKUP(Combined[[#This Row],[Product_ID]],Product[],7,FALSE)</f>
        <v>118</v>
      </c>
      <c r="Y599" s="43" t="str">
        <f>_xlfn.XLOOKUP(Combined[[#This Row],[Store_ID]],Store[Store_ID],Store[Store_Name])</f>
        <v>Black-Horn</v>
      </c>
      <c r="Z599" s="43" t="str">
        <f>_xlfn.XLOOKUP(Combined[[#This Row],[Store_ID]],Store[Store_ID],Store[Region])</f>
        <v>South</v>
      </c>
      <c r="AA599" s="43" t="str">
        <f>_xlfn.XLOOKUP(Combined[[#This Row],[Store_ID]],Store[Store_ID],Store[City])</f>
        <v>North Nancyview</v>
      </c>
      <c r="AB599" s="43" t="str">
        <f>_xlfn.XLOOKUP(Combined[[#This Row],[Store_ID]],Store[Store_ID],Store[Store_Type])</f>
        <v>Outlet</v>
      </c>
      <c r="AC599" s="43">
        <f>Combined[[#This Row],[Quantity]]*Combined[[#This Row],[Unit_Price]]</f>
        <v>1105.44</v>
      </c>
      <c r="AD599" s="43">
        <f>Combined[[#This Row],[Gross_Sales]]*Combined[[#This Row],[Discount]]</f>
        <v>66.326400000000007</v>
      </c>
      <c r="AE599" s="43">
        <f>Combined[[#This Row],[Quantity]]*Combined[[#This Row],[cost]]</f>
        <v>598.22</v>
      </c>
      <c r="AF599" s="43">
        <f>Combined[[#This Row],[Total_Amount]]-Combined[[#This Row],[Total_Cost]]</f>
        <v>440.89359999999988</v>
      </c>
      <c r="AG599" s="43" t="str">
        <f>IF(Combined[[#This Row],[Age]]&lt;=25,"18-25",IF(Combined[[#This Row],[Age]]&lt;=35,"26-35",IF(Combined[[#This Row],[Age]]&lt;=45,"36-45",IF(Combined[[#This Row],[Age]]&lt;=55,"46-55","56-64"))))</f>
        <v>36-45</v>
      </c>
      <c r="AH599" s="43">
        <f>IF(Combined[[#This Row],[Total_Amount]]=0,0,Combined[[#This Row],[Profit]]/Combined[[#This Row],[Total_Amount]])</f>
        <v>0.42429778611308705</v>
      </c>
    </row>
    <row r="600" spans="1:34">
      <c r="A600" s="43" t="s">
        <v>2424</v>
      </c>
      <c r="B600" s="46">
        <v>45236</v>
      </c>
      <c r="C600" s="43">
        <f t="shared" si="9"/>
        <v>2023</v>
      </c>
      <c r="D600" s="43" t="str">
        <f>TEXT(Combined[[#This Row],[Order_Date]],"MMM")</f>
        <v>Nov</v>
      </c>
      <c r="E600" s="43" t="s">
        <v>788</v>
      </c>
      <c r="F600" s="43" t="s">
        <v>1626</v>
      </c>
      <c r="G600" s="43" t="s">
        <v>1782</v>
      </c>
      <c r="H600" s="43">
        <v>3</v>
      </c>
      <c r="I600" s="43">
        <v>700.43</v>
      </c>
      <c r="J600" s="45">
        <v>0.01</v>
      </c>
      <c r="K600" s="43" t="s">
        <v>1829</v>
      </c>
      <c r="L600" s="43">
        <v>2080.2770999999998</v>
      </c>
      <c r="M600" s="43" t="str">
        <f>VLOOKUP(Combined[[#This Row],[Customer_ID]],Customer[],2,FALSE)</f>
        <v>Mary Russell</v>
      </c>
      <c r="N600" s="43">
        <f>VLOOKUP(Combined[[#This Row],[Customer_ID]],Customer[],3,FALSE)</f>
        <v>58</v>
      </c>
      <c r="O600" s="43" t="str">
        <f>VLOOKUP(Combined[[#This Row],[Customer_ID]],Customer[],4,FALSE)</f>
        <v>Male</v>
      </c>
      <c r="P600" s="43" t="str">
        <f>VLOOKUP(Combined[[#This Row],[Customer_ID]],Customer[],5,FALSE)</f>
        <v>South Regina</v>
      </c>
      <c r="Q600" s="43" t="str">
        <f>VLOOKUP(Combined[[#This Row],[Customer_ID]],Customer[],6,FALSE)</f>
        <v>Arkansas</v>
      </c>
      <c r="R600" s="43" t="str">
        <f>VLOOKUP(Combined[[#This Row],[Customer_ID]],Customer[],8,FALSE)</f>
        <v>Bronze</v>
      </c>
      <c r="S600" s="43" t="str">
        <f>VLOOKUP(Combined[[#This Row],[Product_ID]],Product[],2,FALSE)</f>
        <v>Portable Power Bank</v>
      </c>
      <c r="T600" s="43" t="str">
        <f>VLOOKUP(Combined[[#This Row],[Product_ID]],Product[],3,FALSE)</f>
        <v>Electronics</v>
      </c>
      <c r="U600" s="43" t="str">
        <f>VLOOKUP(Combined[[#This Row],[Product_ID]],Product[],4,FALSE)</f>
        <v>Mobile</v>
      </c>
      <c r="V600" s="43" t="str">
        <f>VLOOKUP(Combined[[#This Row],[Product_ID]],Product[],5,FALSE)</f>
        <v>Cummings and Sons</v>
      </c>
      <c r="W600" s="43">
        <f>VLOOKUP(Combined[[#This Row],[Product_ID]],Product[],6,FALSE)</f>
        <v>326.06</v>
      </c>
      <c r="X600" s="43">
        <f>VLOOKUP(Combined[[#This Row],[Product_ID]],Product[],7,FALSE)</f>
        <v>301</v>
      </c>
      <c r="Y600" s="43" t="str">
        <f>_xlfn.XLOOKUP(Combined[[#This Row],[Store_ID]],Store[Store_ID],Store[Store_Name])</f>
        <v>Bean, Jones and Park</v>
      </c>
      <c r="Z600" s="43" t="str">
        <f>_xlfn.XLOOKUP(Combined[[#This Row],[Store_ID]],Store[Store_ID],Store[Region])</f>
        <v>West</v>
      </c>
      <c r="AA600" s="43" t="str">
        <f>_xlfn.XLOOKUP(Combined[[#This Row],[Store_ID]],Store[Store_ID],Store[City])</f>
        <v>Thompsonborough</v>
      </c>
      <c r="AB600" s="43" t="str">
        <f>_xlfn.XLOOKUP(Combined[[#This Row],[Store_ID]],Store[Store_ID],Store[Store_Type])</f>
        <v>Online</v>
      </c>
      <c r="AC600" s="43">
        <f>Combined[[#This Row],[Quantity]]*Combined[[#This Row],[Unit_Price]]</f>
        <v>2101.29</v>
      </c>
      <c r="AD600" s="43">
        <f>Combined[[#This Row],[Gross_Sales]]*Combined[[#This Row],[Discount]]</f>
        <v>21.012899999999998</v>
      </c>
      <c r="AE600" s="43">
        <f>Combined[[#This Row],[Quantity]]*Combined[[#This Row],[cost]]</f>
        <v>978.18000000000006</v>
      </c>
      <c r="AF600" s="43">
        <f>Combined[[#This Row],[Total_Amount]]-Combined[[#This Row],[Total_Cost]]</f>
        <v>1102.0970999999997</v>
      </c>
      <c r="AG600" s="43" t="str">
        <f>IF(Combined[[#This Row],[Age]]&lt;=25,"18-25",IF(Combined[[#This Row],[Age]]&lt;=35,"26-35",IF(Combined[[#This Row],[Age]]&lt;=45,"36-45",IF(Combined[[#This Row],[Age]]&lt;=55,"46-55","56-64"))))</f>
        <v>56-64</v>
      </c>
      <c r="AH600" s="43">
        <f>IF(Combined[[#This Row],[Total_Amount]]=0,0,Combined[[#This Row],[Profit]]/Combined[[#This Row],[Total_Amount]])</f>
        <v>0.52978379659132901</v>
      </c>
    </row>
    <row r="601" spans="1:34">
      <c r="A601" s="43" t="s">
        <v>2425</v>
      </c>
      <c r="B601" s="46">
        <v>45806</v>
      </c>
      <c r="C601" s="43">
        <f t="shared" si="9"/>
        <v>2025</v>
      </c>
      <c r="D601" s="43" t="str">
        <f>TEXT(Combined[[#This Row],[Order_Date]],"MMM")</f>
        <v>May</v>
      </c>
      <c r="E601" s="43" t="s">
        <v>1065</v>
      </c>
      <c r="F601" s="43" t="s">
        <v>1565</v>
      </c>
      <c r="G601" s="43" t="s">
        <v>1761</v>
      </c>
      <c r="H601" s="43">
        <v>2</v>
      </c>
      <c r="I601" s="43">
        <v>823.03</v>
      </c>
      <c r="J601" s="45">
        <v>0.18</v>
      </c>
      <c r="K601" s="43" t="s">
        <v>1826</v>
      </c>
      <c r="L601" s="43">
        <v>1349.7692</v>
      </c>
      <c r="M601" s="43" t="str">
        <f>VLOOKUP(Combined[[#This Row],[Customer_ID]],Customer[],2,FALSE)</f>
        <v>Mrs. Susan Buckley</v>
      </c>
      <c r="N601" s="43">
        <f>VLOOKUP(Combined[[#This Row],[Customer_ID]],Customer[],3,FALSE)</f>
        <v>52</v>
      </c>
      <c r="O601" s="43" t="str">
        <f>VLOOKUP(Combined[[#This Row],[Customer_ID]],Customer[],4,FALSE)</f>
        <v>Female</v>
      </c>
      <c r="P601" s="43" t="str">
        <f>VLOOKUP(Combined[[#This Row],[Customer_ID]],Customer[],5,FALSE)</f>
        <v>Stevensbury</v>
      </c>
      <c r="Q601" s="43" t="str">
        <f>VLOOKUP(Combined[[#This Row],[Customer_ID]],Customer[],6,FALSE)</f>
        <v>Arizona</v>
      </c>
      <c r="R601" s="43" t="str">
        <f>VLOOKUP(Combined[[#This Row],[Customer_ID]],Customer[],8,FALSE)</f>
        <v>Platinum</v>
      </c>
      <c r="S601" s="43" t="str">
        <f>VLOOKUP(Combined[[#This Row],[Product_ID]],Product[],2,FALSE)</f>
        <v>Adjustable Dumbbell Set</v>
      </c>
      <c r="T601" s="43" t="str">
        <f>VLOOKUP(Combined[[#This Row],[Product_ID]],Product[],3,FALSE)</f>
        <v>Sports</v>
      </c>
      <c r="U601" s="43" t="str">
        <f>VLOOKUP(Combined[[#This Row],[Product_ID]],Product[],4,FALSE)</f>
        <v>Fitness</v>
      </c>
      <c r="V601" s="43" t="str">
        <f>VLOOKUP(Combined[[#This Row],[Product_ID]],Product[],5,FALSE)</f>
        <v>Hill PLC</v>
      </c>
      <c r="W601" s="43">
        <f>VLOOKUP(Combined[[#This Row],[Product_ID]],Product[],6,FALSE)</f>
        <v>495.72</v>
      </c>
      <c r="X601" s="43">
        <f>VLOOKUP(Combined[[#This Row],[Product_ID]],Product[],7,FALSE)</f>
        <v>323</v>
      </c>
      <c r="Y601" s="43" t="str">
        <f>_xlfn.XLOOKUP(Combined[[#This Row],[Store_ID]],Store[Store_ID],Store[Store_Name])</f>
        <v>Black-Horn</v>
      </c>
      <c r="Z601" s="43" t="str">
        <f>_xlfn.XLOOKUP(Combined[[#This Row],[Store_ID]],Store[Store_ID],Store[Region])</f>
        <v>South</v>
      </c>
      <c r="AA601" s="43" t="str">
        <f>_xlfn.XLOOKUP(Combined[[#This Row],[Store_ID]],Store[Store_ID],Store[City])</f>
        <v>North Nancyview</v>
      </c>
      <c r="AB601" s="43" t="str">
        <f>_xlfn.XLOOKUP(Combined[[#This Row],[Store_ID]],Store[Store_ID],Store[Store_Type])</f>
        <v>Outlet</v>
      </c>
      <c r="AC601" s="43">
        <f>Combined[[#This Row],[Quantity]]*Combined[[#This Row],[Unit_Price]]</f>
        <v>1646.06</v>
      </c>
      <c r="AD601" s="43">
        <f>Combined[[#This Row],[Gross_Sales]]*Combined[[#This Row],[Discount]]</f>
        <v>296.29079999999999</v>
      </c>
      <c r="AE601" s="43">
        <f>Combined[[#This Row],[Quantity]]*Combined[[#This Row],[cost]]</f>
        <v>991.44</v>
      </c>
      <c r="AF601" s="43">
        <f>Combined[[#This Row],[Total_Amount]]-Combined[[#This Row],[Total_Cost]]</f>
        <v>358.3291999999999</v>
      </c>
      <c r="AG601" s="43" t="str">
        <f>IF(Combined[[#This Row],[Age]]&lt;=25,"18-25",IF(Combined[[#This Row],[Age]]&lt;=35,"26-35",IF(Combined[[#This Row],[Age]]&lt;=45,"36-45",IF(Combined[[#This Row],[Age]]&lt;=55,"46-55","56-64"))))</f>
        <v>46-55</v>
      </c>
      <c r="AH601" s="43">
        <f>IF(Combined[[#This Row],[Total_Amount]]=0,0,Combined[[#This Row],[Profit]]/Combined[[#This Row],[Total_Amount]])</f>
        <v>0.26547442333104054</v>
      </c>
    </row>
    <row r="602" spans="1:34">
      <c r="A602" s="43" t="s">
        <v>2426</v>
      </c>
      <c r="B602" s="46">
        <v>45401</v>
      </c>
      <c r="C602" s="43">
        <f t="shared" si="9"/>
        <v>2024</v>
      </c>
      <c r="D602" s="43" t="str">
        <f>TEXT(Combined[[#This Row],[Order_Date]],"MMM")</f>
        <v>Apr</v>
      </c>
      <c r="E602" s="43" t="s">
        <v>815</v>
      </c>
      <c r="F602" s="43" t="s">
        <v>1732</v>
      </c>
      <c r="G602" s="43" t="s">
        <v>1776</v>
      </c>
      <c r="H602" s="43">
        <v>1</v>
      </c>
      <c r="I602" s="43">
        <v>117.37</v>
      </c>
      <c r="J602" s="45">
        <v>0.21</v>
      </c>
      <c r="K602" s="43" t="s">
        <v>1824</v>
      </c>
      <c r="L602" s="43">
        <v>92.722300000000004</v>
      </c>
      <c r="M602" s="43" t="str">
        <f>VLOOKUP(Combined[[#This Row],[Customer_ID]],Customer[],2,FALSE)</f>
        <v>Damon Perez</v>
      </c>
      <c r="N602" s="43">
        <f>VLOOKUP(Combined[[#This Row],[Customer_ID]],Customer[],3,FALSE)</f>
        <v>21</v>
      </c>
      <c r="O602" s="43" t="str">
        <f>VLOOKUP(Combined[[#This Row],[Customer_ID]],Customer[],4,FALSE)</f>
        <v>Male</v>
      </c>
      <c r="P602" s="43" t="str">
        <f>VLOOKUP(Combined[[#This Row],[Customer_ID]],Customer[],5,FALSE)</f>
        <v>Jasonton</v>
      </c>
      <c r="Q602" s="43" t="str">
        <f>VLOOKUP(Combined[[#This Row],[Customer_ID]],Customer[],6,FALSE)</f>
        <v>Ohio</v>
      </c>
      <c r="R602" s="43" t="str">
        <f>VLOOKUP(Combined[[#This Row],[Customer_ID]],Customer[],8,FALSE)</f>
        <v>Gold</v>
      </c>
      <c r="S602" s="43" t="str">
        <f>VLOOKUP(Combined[[#This Row],[Product_ID]],Product[],2,FALSE)</f>
        <v>Microwave Oven</v>
      </c>
      <c r="T602" s="43" t="str">
        <f>VLOOKUP(Combined[[#This Row],[Product_ID]],Product[],3,FALSE)</f>
        <v>Home</v>
      </c>
      <c r="U602" s="43" t="str">
        <f>VLOOKUP(Combined[[#This Row],[Product_ID]],Product[],4,FALSE)</f>
        <v>Appliances</v>
      </c>
      <c r="V602" s="43" t="str">
        <f>VLOOKUP(Combined[[#This Row],[Product_ID]],Product[],5,FALSE)</f>
        <v>Green, Powell and Palmer</v>
      </c>
      <c r="W602" s="43">
        <f>VLOOKUP(Combined[[#This Row],[Product_ID]],Product[],6,FALSE)</f>
        <v>447.43</v>
      </c>
      <c r="X602" s="43">
        <f>VLOOKUP(Combined[[#This Row],[Product_ID]],Product[],7,FALSE)</f>
        <v>191</v>
      </c>
      <c r="Y602" s="43" t="str">
        <f>_xlfn.XLOOKUP(Combined[[#This Row],[Store_ID]],Store[Store_ID],Store[Store_Name])</f>
        <v>Benson-Elliott</v>
      </c>
      <c r="Z602" s="43" t="str">
        <f>_xlfn.XLOOKUP(Combined[[#This Row],[Store_ID]],Store[Store_ID],Store[Region])</f>
        <v>East</v>
      </c>
      <c r="AA602" s="43" t="str">
        <f>_xlfn.XLOOKUP(Combined[[#This Row],[Store_ID]],Store[Store_ID],Store[City])</f>
        <v>Port Josephberg</v>
      </c>
      <c r="AB602" s="43" t="str">
        <f>_xlfn.XLOOKUP(Combined[[#This Row],[Store_ID]],Store[Store_ID],Store[Store_Type])</f>
        <v>Online</v>
      </c>
      <c r="AC602" s="43">
        <f>Combined[[#This Row],[Quantity]]*Combined[[#This Row],[Unit_Price]]</f>
        <v>117.37</v>
      </c>
      <c r="AD602" s="43">
        <f>Combined[[#This Row],[Gross_Sales]]*Combined[[#This Row],[Discount]]</f>
        <v>24.6477</v>
      </c>
      <c r="AE602" s="43">
        <f>Combined[[#This Row],[Quantity]]*Combined[[#This Row],[cost]]</f>
        <v>447.43</v>
      </c>
      <c r="AF602" s="43">
        <f>Combined[[#This Row],[Total_Amount]]-Combined[[#This Row],[Total_Cost]]</f>
        <v>-354.70769999999999</v>
      </c>
      <c r="AG602" s="43" t="str">
        <f>IF(Combined[[#This Row],[Age]]&lt;=25,"18-25",IF(Combined[[#This Row],[Age]]&lt;=35,"26-35",IF(Combined[[#This Row],[Age]]&lt;=45,"36-45",IF(Combined[[#This Row],[Age]]&lt;=55,"46-55","56-64"))))</f>
        <v>18-25</v>
      </c>
      <c r="AH602" s="43">
        <f>IF(Combined[[#This Row],[Total_Amount]]=0,0,Combined[[#This Row],[Profit]]/Combined[[#This Row],[Total_Amount]])</f>
        <v>-3.8254842686171502</v>
      </c>
    </row>
    <row r="603" spans="1:34">
      <c r="A603" s="43" t="s">
        <v>2427</v>
      </c>
      <c r="B603" s="46">
        <v>45716</v>
      </c>
      <c r="C603" s="43">
        <f t="shared" si="9"/>
        <v>2025</v>
      </c>
      <c r="D603" s="43" t="str">
        <f>TEXT(Combined[[#This Row],[Order_Date]],"MMM")</f>
        <v>Feb</v>
      </c>
      <c r="E603" s="43" t="s">
        <v>369</v>
      </c>
      <c r="F603" s="43" t="s">
        <v>1660</v>
      </c>
      <c r="G603" s="43" t="s">
        <v>1757</v>
      </c>
      <c r="H603" s="43">
        <v>4</v>
      </c>
      <c r="I603" s="43">
        <v>165.37</v>
      </c>
      <c r="J603" s="45">
        <v>0.28999999999999998</v>
      </c>
      <c r="K603" s="43" t="s">
        <v>1824</v>
      </c>
      <c r="L603" s="43">
        <v>469.6508</v>
      </c>
      <c r="M603" s="43" t="str">
        <f>VLOOKUP(Combined[[#This Row],[Customer_ID]],Customer[],2,FALSE)</f>
        <v>Christopher Lester</v>
      </c>
      <c r="N603" s="43">
        <f>VLOOKUP(Combined[[#This Row],[Customer_ID]],Customer[],3,FALSE)</f>
        <v>64</v>
      </c>
      <c r="O603" s="43" t="str">
        <f>VLOOKUP(Combined[[#This Row],[Customer_ID]],Customer[],4,FALSE)</f>
        <v>Male</v>
      </c>
      <c r="P603" s="43" t="str">
        <f>VLOOKUP(Combined[[#This Row],[Customer_ID]],Customer[],5,FALSE)</f>
        <v>South Jenniferville</v>
      </c>
      <c r="Q603" s="43" t="str">
        <f>VLOOKUP(Combined[[#This Row],[Customer_ID]],Customer[],6,FALSE)</f>
        <v>Georgia</v>
      </c>
      <c r="R603" s="43" t="str">
        <f>VLOOKUP(Combined[[#This Row],[Customer_ID]],Customer[],8,FALSE)</f>
        <v>Silver</v>
      </c>
      <c r="S603" s="43" t="str">
        <f>VLOOKUP(Combined[[#This Row],[Product_ID]],Product[],2,FALSE)</f>
        <v>Premium Blanket Throw</v>
      </c>
      <c r="T603" s="43" t="str">
        <f>VLOOKUP(Combined[[#This Row],[Product_ID]],Product[],3,FALSE)</f>
        <v>Home</v>
      </c>
      <c r="U603" s="43" t="str">
        <f>VLOOKUP(Combined[[#This Row],[Product_ID]],Product[],4,FALSE)</f>
        <v>Decor</v>
      </c>
      <c r="V603" s="43" t="str">
        <f>VLOOKUP(Combined[[#This Row],[Product_ID]],Product[],5,FALSE)</f>
        <v>Hernandez, Kennedy and Porter</v>
      </c>
      <c r="W603" s="43">
        <f>VLOOKUP(Combined[[#This Row],[Product_ID]],Product[],6,FALSE)</f>
        <v>461.47</v>
      </c>
      <c r="X603" s="43">
        <f>VLOOKUP(Combined[[#This Row],[Product_ID]],Product[],7,FALSE)</f>
        <v>190</v>
      </c>
      <c r="Y603" s="43" t="str">
        <f>_xlfn.XLOOKUP(Combined[[#This Row],[Store_ID]],Store[Store_ID],Store[Store_Name])</f>
        <v>Martinez, Adkins and Johnson</v>
      </c>
      <c r="Z603" s="43" t="str">
        <f>_xlfn.XLOOKUP(Combined[[#This Row],[Store_ID]],Store[Store_ID],Store[Region])</f>
        <v>North</v>
      </c>
      <c r="AA603" s="43" t="str">
        <f>_xlfn.XLOOKUP(Combined[[#This Row],[Store_ID]],Store[Store_ID],Store[City])</f>
        <v>Danielmouth</v>
      </c>
      <c r="AB603" s="43" t="str">
        <f>_xlfn.XLOOKUP(Combined[[#This Row],[Store_ID]],Store[Store_ID],Store[Store_Type])</f>
        <v>Flagship</v>
      </c>
      <c r="AC603" s="43">
        <f>Combined[[#This Row],[Quantity]]*Combined[[#This Row],[Unit_Price]]</f>
        <v>661.48</v>
      </c>
      <c r="AD603" s="43">
        <f>Combined[[#This Row],[Gross_Sales]]*Combined[[#This Row],[Discount]]</f>
        <v>191.82919999999999</v>
      </c>
      <c r="AE603" s="43">
        <f>Combined[[#This Row],[Quantity]]*Combined[[#This Row],[cost]]</f>
        <v>1845.88</v>
      </c>
      <c r="AF603" s="43">
        <f>Combined[[#This Row],[Total_Amount]]-Combined[[#This Row],[Total_Cost]]</f>
        <v>-1376.2292000000002</v>
      </c>
      <c r="AG603" s="43" t="str">
        <f>IF(Combined[[#This Row],[Age]]&lt;=25,"18-25",IF(Combined[[#This Row],[Age]]&lt;=35,"26-35",IF(Combined[[#This Row],[Age]]&lt;=45,"36-45",IF(Combined[[#This Row],[Age]]&lt;=55,"46-55","56-64"))))</f>
        <v>56-64</v>
      </c>
      <c r="AH603" s="43">
        <f>IF(Combined[[#This Row],[Total_Amount]]=0,0,Combined[[#This Row],[Profit]]/Combined[[#This Row],[Total_Amount]])</f>
        <v>-2.9303244027264514</v>
      </c>
    </row>
    <row r="604" spans="1:34">
      <c r="A604" s="43" t="s">
        <v>2428</v>
      </c>
      <c r="B604" s="46">
        <v>45718</v>
      </c>
      <c r="C604" s="43">
        <f t="shared" si="9"/>
        <v>2025</v>
      </c>
      <c r="D604" s="43" t="str">
        <f>TEXT(Combined[[#This Row],[Order_Date]],"MMM")</f>
        <v>Mar</v>
      </c>
      <c r="E604" s="43" t="s">
        <v>1181</v>
      </c>
      <c r="F604" s="43" t="s">
        <v>1557</v>
      </c>
      <c r="G604" s="43" t="s">
        <v>1789</v>
      </c>
      <c r="H604" s="43">
        <v>3</v>
      </c>
      <c r="I604" s="43">
        <v>483.06</v>
      </c>
      <c r="J604" s="45">
        <v>0.05</v>
      </c>
      <c r="K604" s="43" t="s">
        <v>1824</v>
      </c>
      <c r="L604" s="43">
        <v>1376.721</v>
      </c>
      <c r="M604" s="43" t="str">
        <f>VLOOKUP(Combined[[#This Row],[Customer_ID]],Customer[],2,FALSE)</f>
        <v>Frank Stewart</v>
      </c>
      <c r="N604" s="43">
        <f>VLOOKUP(Combined[[#This Row],[Customer_ID]],Customer[],3,FALSE)</f>
        <v>44</v>
      </c>
      <c r="O604" s="43" t="str">
        <f>VLOOKUP(Combined[[#This Row],[Customer_ID]],Customer[],4,FALSE)</f>
        <v>Female</v>
      </c>
      <c r="P604" s="43" t="str">
        <f>VLOOKUP(Combined[[#This Row],[Customer_ID]],Customer[],5,FALSE)</f>
        <v>Fischerborough</v>
      </c>
      <c r="Q604" s="43" t="str">
        <f>VLOOKUP(Combined[[#This Row],[Customer_ID]],Customer[],6,FALSE)</f>
        <v>Delaware</v>
      </c>
      <c r="R604" s="43" t="str">
        <f>VLOOKUP(Combined[[#This Row],[Customer_ID]],Customer[],8,FALSE)</f>
        <v>Bronze</v>
      </c>
      <c r="S604" s="43" t="str">
        <f>VLOOKUP(Combined[[#This Row],[Product_ID]],Product[],2,FALSE)</f>
        <v>Herbal Face Moisturizer</v>
      </c>
      <c r="T604" s="43" t="str">
        <f>VLOOKUP(Combined[[#This Row],[Product_ID]],Product[],3,FALSE)</f>
        <v>Beauty</v>
      </c>
      <c r="U604" s="43" t="str">
        <f>VLOOKUP(Combined[[#This Row],[Product_ID]],Product[],4,FALSE)</f>
        <v>Skincare</v>
      </c>
      <c r="V604" s="43" t="str">
        <f>VLOOKUP(Combined[[#This Row],[Product_ID]],Product[],5,FALSE)</f>
        <v>Davidson PLC</v>
      </c>
      <c r="W604" s="43">
        <f>VLOOKUP(Combined[[#This Row],[Product_ID]],Product[],6,FALSE)</f>
        <v>312.8</v>
      </c>
      <c r="X604" s="43">
        <f>VLOOKUP(Combined[[#This Row],[Product_ID]],Product[],7,FALSE)</f>
        <v>350</v>
      </c>
      <c r="Y604" s="43" t="str">
        <f>_xlfn.XLOOKUP(Combined[[#This Row],[Store_ID]],Store[Store_ID],Store[Store_Name])</f>
        <v>Hill, Wagner and Ballard</v>
      </c>
      <c r="Z604" s="43" t="str">
        <f>_xlfn.XLOOKUP(Combined[[#This Row],[Store_ID]],Store[Store_ID],Store[Region])</f>
        <v>East</v>
      </c>
      <c r="AA604" s="43" t="str">
        <f>_xlfn.XLOOKUP(Combined[[#This Row],[Store_ID]],Store[Store_ID],Store[City])</f>
        <v>East Davidville</v>
      </c>
      <c r="AB604" s="43" t="str">
        <f>_xlfn.XLOOKUP(Combined[[#This Row],[Store_ID]],Store[Store_ID],Store[Store_Type])</f>
        <v>Online</v>
      </c>
      <c r="AC604" s="43">
        <f>Combined[[#This Row],[Quantity]]*Combined[[#This Row],[Unit_Price]]</f>
        <v>1449.18</v>
      </c>
      <c r="AD604" s="43">
        <f>Combined[[#This Row],[Gross_Sales]]*Combined[[#This Row],[Discount]]</f>
        <v>72.459000000000003</v>
      </c>
      <c r="AE604" s="43">
        <f>Combined[[#This Row],[Quantity]]*Combined[[#This Row],[cost]]</f>
        <v>938.40000000000009</v>
      </c>
      <c r="AF604" s="43">
        <f>Combined[[#This Row],[Total_Amount]]-Combined[[#This Row],[Total_Cost]]</f>
        <v>438.32099999999991</v>
      </c>
      <c r="AG604" s="43" t="str">
        <f>IF(Combined[[#This Row],[Age]]&lt;=25,"18-25",IF(Combined[[#This Row],[Age]]&lt;=35,"26-35",IF(Combined[[#This Row],[Age]]&lt;=45,"36-45",IF(Combined[[#This Row],[Age]]&lt;=55,"46-55","56-64"))))</f>
        <v>36-45</v>
      </c>
      <c r="AH604" s="43">
        <f>IF(Combined[[#This Row],[Total_Amount]]=0,0,Combined[[#This Row],[Profit]]/Combined[[#This Row],[Total_Amount]])</f>
        <v>0.31838041258904304</v>
      </c>
    </row>
    <row r="605" spans="1:34">
      <c r="A605" s="43" t="s">
        <v>2429</v>
      </c>
      <c r="B605" s="46">
        <v>45379</v>
      </c>
      <c r="C605" s="43">
        <f t="shared" si="9"/>
        <v>2024</v>
      </c>
      <c r="D605" s="43" t="str">
        <f>TEXT(Combined[[#This Row],[Order_Date]],"MMM")</f>
        <v>Mar</v>
      </c>
      <c r="E605" s="43" t="s">
        <v>929</v>
      </c>
      <c r="F605" s="43" t="s">
        <v>1710</v>
      </c>
      <c r="G605" s="43" t="s">
        <v>1779</v>
      </c>
      <c r="H605" s="43">
        <v>4</v>
      </c>
      <c r="I605" s="43">
        <v>262.05</v>
      </c>
      <c r="J605" s="45">
        <v>0.24</v>
      </c>
      <c r="K605" s="43" t="s">
        <v>1826</v>
      </c>
      <c r="L605" s="43">
        <v>796.63200000000006</v>
      </c>
      <c r="M605" s="43" t="str">
        <f>VLOOKUP(Combined[[#This Row],[Customer_ID]],Customer[],2,FALSE)</f>
        <v>Gloria Taylor</v>
      </c>
      <c r="N605" s="43">
        <f>VLOOKUP(Combined[[#This Row],[Customer_ID]],Customer[],3,FALSE)</f>
        <v>56</v>
      </c>
      <c r="O605" s="43" t="str">
        <f>VLOOKUP(Combined[[#This Row],[Customer_ID]],Customer[],4,FALSE)</f>
        <v>Female</v>
      </c>
      <c r="P605" s="43" t="str">
        <f>VLOOKUP(Combined[[#This Row],[Customer_ID]],Customer[],5,FALSE)</f>
        <v>North Daniel</v>
      </c>
      <c r="Q605" s="43" t="str">
        <f>VLOOKUP(Combined[[#This Row],[Customer_ID]],Customer[],6,FALSE)</f>
        <v>Louisiana</v>
      </c>
      <c r="R605" s="43" t="str">
        <f>VLOOKUP(Combined[[#This Row],[Customer_ID]],Customer[],8,FALSE)</f>
        <v>Platinum</v>
      </c>
      <c r="S605" s="43" t="str">
        <f>VLOOKUP(Combined[[#This Row],[Product_ID]],Product[],2,FALSE)</f>
        <v>Badminton Racket Set</v>
      </c>
      <c r="T605" s="43" t="str">
        <f>VLOOKUP(Combined[[#This Row],[Product_ID]],Product[],3,FALSE)</f>
        <v>Sports</v>
      </c>
      <c r="U605" s="43" t="str">
        <f>VLOOKUP(Combined[[#This Row],[Product_ID]],Product[],4,FALSE)</f>
        <v>Equipment</v>
      </c>
      <c r="V605" s="43" t="str">
        <f>VLOOKUP(Combined[[#This Row],[Product_ID]],Product[],5,FALSE)</f>
        <v>Robinson-Brown</v>
      </c>
      <c r="W605" s="43">
        <f>VLOOKUP(Combined[[#This Row],[Product_ID]],Product[],6,FALSE)</f>
        <v>285.54000000000002</v>
      </c>
      <c r="X605" s="43">
        <f>VLOOKUP(Combined[[#This Row],[Product_ID]],Product[],7,FALSE)</f>
        <v>358</v>
      </c>
      <c r="Y605" s="43" t="str">
        <f>_xlfn.XLOOKUP(Combined[[#This Row],[Store_ID]],Store[Store_ID],Store[Store_Name])</f>
        <v>Martinez-Mullins</v>
      </c>
      <c r="Z605" s="43" t="str">
        <f>_xlfn.XLOOKUP(Combined[[#This Row],[Store_ID]],Store[Store_ID],Store[Region])</f>
        <v>South</v>
      </c>
      <c r="AA605" s="43" t="str">
        <f>_xlfn.XLOOKUP(Combined[[#This Row],[Store_ID]],Store[Store_ID],Store[City])</f>
        <v>Williamsfurt</v>
      </c>
      <c r="AB605" s="43" t="str">
        <f>_xlfn.XLOOKUP(Combined[[#This Row],[Store_ID]],Store[Store_ID],Store[Store_Type])</f>
        <v>Online</v>
      </c>
      <c r="AC605" s="43">
        <f>Combined[[#This Row],[Quantity]]*Combined[[#This Row],[Unit_Price]]</f>
        <v>1048.2</v>
      </c>
      <c r="AD605" s="43">
        <f>Combined[[#This Row],[Gross_Sales]]*Combined[[#This Row],[Discount]]</f>
        <v>251.56800000000001</v>
      </c>
      <c r="AE605" s="43">
        <f>Combined[[#This Row],[Quantity]]*Combined[[#This Row],[cost]]</f>
        <v>1142.1600000000001</v>
      </c>
      <c r="AF605" s="43">
        <f>Combined[[#This Row],[Total_Amount]]-Combined[[#This Row],[Total_Cost]]</f>
        <v>-345.52800000000002</v>
      </c>
      <c r="AG605" s="43" t="str">
        <f>IF(Combined[[#This Row],[Age]]&lt;=25,"18-25",IF(Combined[[#This Row],[Age]]&lt;=35,"26-35",IF(Combined[[#This Row],[Age]]&lt;=45,"36-45",IF(Combined[[#This Row],[Age]]&lt;=55,"46-55","56-64"))))</f>
        <v>56-64</v>
      </c>
      <c r="AH605" s="43">
        <f>IF(Combined[[#This Row],[Total_Amount]]=0,0,Combined[[#This Row],[Profit]]/Combined[[#This Row],[Total_Amount]])</f>
        <v>-0.43373602868074596</v>
      </c>
    </row>
    <row r="606" spans="1:34">
      <c r="A606" s="43" t="s">
        <v>2430</v>
      </c>
      <c r="B606" s="46">
        <v>45635</v>
      </c>
      <c r="C606" s="43">
        <f t="shared" si="9"/>
        <v>2024</v>
      </c>
      <c r="D606" s="43" t="str">
        <f>TEXT(Combined[[#This Row],[Order_Date]],"MMM")</f>
        <v>Dec</v>
      </c>
      <c r="E606" s="43" t="s">
        <v>1428</v>
      </c>
      <c r="F606" s="43" t="s">
        <v>1576</v>
      </c>
      <c r="G606" s="43" t="s">
        <v>1799</v>
      </c>
      <c r="H606" s="43">
        <v>3</v>
      </c>
      <c r="I606" s="43">
        <v>970.89</v>
      </c>
      <c r="J606" s="45">
        <v>0.11</v>
      </c>
      <c r="K606" s="43" t="s">
        <v>1829</v>
      </c>
      <c r="L606" s="43">
        <v>2592.2763</v>
      </c>
      <c r="M606" s="43" t="str">
        <f>VLOOKUP(Combined[[#This Row],[Customer_ID]],Customer[],2,FALSE)</f>
        <v>Samantha Lee</v>
      </c>
      <c r="N606" s="43">
        <f>VLOOKUP(Combined[[#This Row],[Customer_ID]],Customer[],3,FALSE)</f>
        <v>36</v>
      </c>
      <c r="O606" s="43" t="str">
        <f>VLOOKUP(Combined[[#This Row],[Customer_ID]],Customer[],4,FALSE)</f>
        <v>Female</v>
      </c>
      <c r="P606" s="43" t="str">
        <f>VLOOKUP(Combined[[#This Row],[Customer_ID]],Customer[],5,FALSE)</f>
        <v>Port Anthony</v>
      </c>
      <c r="Q606" s="43" t="str">
        <f>VLOOKUP(Combined[[#This Row],[Customer_ID]],Customer[],6,FALSE)</f>
        <v>Connecticut</v>
      </c>
      <c r="R606" s="43" t="str">
        <f>VLOOKUP(Combined[[#This Row],[Customer_ID]],Customer[],8,FALSE)</f>
        <v>Bronze</v>
      </c>
      <c r="S606" s="43" t="str">
        <f>VLOOKUP(Combined[[#This Row],[Product_ID]],Product[],2,FALSE)</f>
        <v>Decorative Wall Mirror</v>
      </c>
      <c r="T606" s="43" t="str">
        <f>VLOOKUP(Combined[[#This Row],[Product_ID]],Product[],3,FALSE)</f>
        <v>Home</v>
      </c>
      <c r="U606" s="43" t="str">
        <f>VLOOKUP(Combined[[#This Row],[Product_ID]],Product[],4,FALSE)</f>
        <v>Decor</v>
      </c>
      <c r="V606" s="43" t="str">
        <f>VLOOKUP(Combined[[#This Row],[Product_ID]],Product[],5,FALSE)</f>
        <v>Luna, Anderson and Bowman</v>
      </c>
      <c r="W606" s="43">
        <f>VLOOKUP(Combined[[#This Row],[Product_ID]],Product[],6,FALSE)</f>
        <v>48.01</v>
      </c>
      <c r="X606" s="43">
        <f>VLOOKUP(Combined[[#This Row],[Product_ID]],Product[],7,FALSE)</f>
        <v>439</v>
      </c>
      <c r="Y606" s="43" t="str">
        <f>_xlfn.XLOOKUP(Combined[[#This Row],[Store_ID]],Store[Store_ID],Store[Store_Name])</f>
        <v>Mcdonald Inc</v>
      </c>
      <c r="Z606" s="43" t="str">
        <f>_xlfn.XLOOKUP(Combined[[#This Row],[Store_ID]],Store[Store_ID],Store[Region])</f>
        <v>South</v>
      </c>
      <c r="AA606" s="43" t="str">
        <f>_xlfn.XLOOKUP(Combined[[#This Row],[Store_ID]],Store[Store_ID],Store[City])</f>
        <v>Christopherland</v>
      </c>
      <c r="AB606" s="43" t="str">
        <f>_xlfn.XLOOKUP(Combined[[#This Row],[Store_ID]],Store[Store_ID],Store[Store_Type])</f>
        <v>Outlet</v>
      </c>
      <c r="AC606" s="43">
        <f>Combined[[#This Row],[Quantity]]*Combined[[#This Row],[Unit_Price]]</f>
        <v>2912.67</v>
      </c>
      <c r="AD606" s="43">
        <f>Combined[[#This Row],[Gross_Sales]]*Combined[[#This Row],[Discount]]</f>
        <v>320.39370000000002</v>
      </c>
      <c r="AE606" s="43">
        <f>Combined[[#This Row],[Quantity]]*Combined[[#This Row],[cost]]</f>
        <v>144.03</v>
      </c>
      <c r="AF606" s="43">
        <f>Combined[[#This Row],[Total_Amount]]-Combined[[#This Row],[Total_Cost]]</f>
        <v>2448.2462999999998</v>
      </c>
      <c r="AG606" s="43" t="str">
        <f>IF(Combined[[#This Row],[Age]]&lt;=25,"18-25",IF(Combined[[#This Row],[Age]]&lt;=35,"26-35",IF(Combined[[#This Row],[Age]]&lt;=45,"36-45",IF(Combined[[#This Row],[Age]]&lt;=55,"46-55","56-64"))))</f>
        <v>36-45</v>
      </c>
      <c r="AH606" s="43">
        <f>IF(Combined[[#This Row],[Total_Amount]]=0,0,Combined[[#This Row],[Profit]]/Combined[[#This Row],[Total_Amount]])</f>
        <v>0.94443879304069545</v>
      </c>
    </row>
    <row r="607" spans="1:34">
      <c r="A607" s="43" t="s">
        <v>2431</v>
      </c>
      <c r="B607" s="46">
        <v>45222</v>
      </c>
      <c r="C607" s="43">
        <f t="shared" si="9"/>
        <v>2023</v>
      </c>
      <c r="D607" s="43" t="str">
        <f>TEXT(Combined[[#This Row],[Order_Date]],"MMM")</f>
        <v>Oct</v>
      </c>
      <c r="E607" s="43" t="s">
        <v>702</v>
      </c>
      <c r="F607" s="43" t="s">
        <v>1692</v>
      </c>
      <c r="G607" s="43" t="s">
        <v>1752</v>
      </c>
      <c r="H607" s="43">
        <v>1</v>
      </c>
      <c r="I607" s="43">
        <v>61.11</v>
      </c>
      <c r="J607" s="45">
        <v>0.1</v>
      </c>
      <c r="K607" s="43" t="s">
        <v>1826</v>
      </c>
      <c r="L607" s="43">
        <v>54.999000000000002</v>
      </c>
      <c r="M607" s="43" t="str">
        <f>VLOOKUP(Combined[[#This Row],[Customer_ID]],Customer[],2,FALSE)</f>
        <v>Kathryn Garcia</v>
      </c>
      <c r="N607" s="43">
        <f>VLOOKUP(Combined[[#This Row],[Customer_ID]],Customer[],3,FALSE)</f>
        <v>44</v>
      </c>
      <c r="O607" s="43" t="str">
        <f>VLOOKUP(Combined[[#This Row],[Customer_ID]],Customer[],4,FALSE)</f>
        <v>Male</v>
      </c>
      <c r="P607" s="43" t="str">
        <f>VLOOKUP(Combined[[#This Row],[Customer_ID]],Customer[],5,FALSE)</f>
        <v>Morrismouth</v>
      </c>
      <c r="Q607" s="43" t="str">
        <f>VLOOKUP(Combined[[#This Row],[Customer_ID]],Customer[],6,FALSE)</f>
        <v>California</v>
      </c>
      <c r="R607" s="43" t="str">
        <f>VLOOKUP(Combined[[#This Row],[Customer_ID]],Customer[],8,FALSE)</f>
        <v>Platinum</v>
      </c>
      <c r="S607" s="43" t="str">
        <f>VLOOKUP(Combined[[#This Row],[Product_ID]],Product[],2,FALSE)</f>
        <v>Professional Jump Rope</v>
      </c>
      <c r="T607" s="43" t="str">
        <f>VLOOKUP(Combined[[#This Row],[Product_ID]],Product[],3,FALSE)</f>
        <v>Sports</v>
      </c>
      <c r="U607" s="43" t="str">
        <f>VLOOKUP(Combined[[#This Row],[Product_ID]],Product[],4,FALSE)</f>
        <v>Fitness</v>
      </c>
      <c r="V607" s="43" t="str">
        <f>VLOOKUP(Combined[[#This Row],[Product_ID]],Product[],5,FALSE)</f>
        <v>Davis PLC</v>
      </c>
      <c r="W607" s="43">
        <f>VLOOKUP(Combined[[#This Row],[Product_ID]],Product[],6,FALSE)</f>
        <v>477.61</v>
      </c>
      <c r="X607" s="43">
        <f>VLOOKUP(Combined[[#This Row],[Product_ID]],Product[],7,FALSE)</f>
        <v>300</v>
      </c>
      <c r="Y607" s="43" t="str">
        <f>_xlfn.XLOOKUP(Combined[[#This Row],[Store_ID]],Store[Store_ID],Store[Store_Name])</f>
        <v>Rivera-Warner</v>
      </c>
      <c r="Z607" s="43" t="str">
        <f>_xlfn.XLOOKUP(Combined[[#This Row],[Store_ID]],Store[Store_ID],Store[Region])</f>
        <v>East</v>
      </c>
      <c r="AA607" s="43" t="str">
        <f>_xlfn.XLOOKUP(Combined[[#This Row],[Store_ID]],Store[Store_ID],Store[City])</f>
        <v>Washingtonfurt</v>
      </c>
      <c r="AB607" s="43" t="str">
        <f>_xlfn.XLOOKUP(Combined[[#This Row],[Store_ID]],Store[Store_ID],Store[Store_Type])</f>
        <v>Flagship</v>
      </c>
      <c r="AC607" s="43">
        <f>Combined[[#This Row],[Quantity]]*Combined[[#This Row],[Unit_Price]]</f>
        <v>61.11</v>
      </c>
      <c r="AD607" s="43">
        <f>Combined[[#This Row],[Gross_Sales]]*Combined[[#This Row],[Discount]]</f>
        <v>6.1110000000000007</v>
      </c>
      <c r="AE607" s="43">
        <f>Combined[[#This Row],[Quantity]]*Combined[[#This Row],[cost]]</f>
        <v>477.61</v>
      </c>
      <c r="AF607" s="43">
        <f>Combined[[#This Row],[Total_Amount]]-Combined[[#This Row],[Total_Cost]]</f>
        <v>-422.61099999999999</v>
      </c>
      <c r="AG607" s="43" t="str">
        <f>IF(Combined[[#This Row],[Age]]&lt;=25,"18-25",IF(Combined[[#This Row],[Age]]&lt;=35,"26-35",IF(Combined[[#This Row],[Age]]&lt;=45,"36-45",IF(Combined[[#This Row],[Age]]&lt;=55,"46-55","56-64"))))</f>
        <v>36-45</v>
      </c>
      <c r="AH607" s="43">
        <f>IF(Combined[[#This Row],[Total_Amount]]=0,0,Combined[[#This Row],[Profit]]/Combined[[#This Row],[Total_Amount]])</f>
        <v>-7.6839760722922232</v>
      </c>
    </row>
    <row r="608" spans="1:34">
      <c r="A608" s="43" t="s">
        <v>2432</v>
      </c>
      <c r="B608" s="46">
        <v>45555</v>
      </c>
      <c r="C608" s="43">
        <f t="shared" si="9"/>
        <v>2024</v>
      </c>
      <c r="D608" s="43" t="str">
        <f>TEXT(Combined[[#This Row],[Order_Date]],"MMM")</f>
        <v>Sep</v>
      </c>
      <c r="E608" s="43" t="s">
        <v>121</v>
      </c>
      <c r="F608" s="43" t="s">
        <v>1602</v>
      </c>
      <c r="G608" s="43" t="s">
        <v>1782</v>
      </c>
      <c r="H608" s="43">
        <v>3</v>
      </c>
      <c r="I608" s="43">
        <v>827.88</v>
      </c>
      <c r="J608" s="45">
        <v>0.19</v>
      </c>
      <c r="K608" s="43" t="s">
        <v>1826</v>
      </c>
      <c r="L608" s="43">
        <v>2011.7483999999999</v>
      </c>
      <c r="M608" s="43" t="str">
        <f>VLOOKUP(Combined[[#This Row],[Customer_ID]],Customer[],2,FALSE)</f>
        <v>David Arnold</v>
      </c>
      <c r="N608" s="43">
        <f>VLOOKUP(Combined[[#This Row],[Customer_ID]],Customer[],3,FALSE)</f>
        <v>54</v>
      </c>
      <c r="O608" s="43" t="str">
        <f>VLOOKUP(Combined[[#This Row],[Customer_ID]],Customer[],4,FALSE)</f>
        <v>Female</v>
      </c>
      <c r="P608" s="43" t="str">
        <f>VLOOKUP(Combined[[#This Row],[Customer_ID]],Customer[],5,FALSE)</f>
        <v>East Jennifer</v>
      </c>
      <c r="Q608" s="43" t="str">
        <f>VLOOKUP(Combined[[#This Row],[Customer_ID]],Customer[],6,FALSE)</f>
        <v>California</v>
      </c>
      <c r="R608" s="43" t="str">
        <f>VLOOKUP(Combined[[#This Row],[Customer_ID]],Customer[],8,FALSE)</f>
        <v>Silver</v>
      </c>
      <c r="S608" s="43" t="str">
        <f>VLOOKUP(Combined[[#This Row],[Product_ID]],Product[],2,FALSE)</f>
        <v>Decorative Floor Vase</v>
      </c>
      <c r="T608" s="43" t="str">
        <f>VLOOKUP(Combined[[#This Row],[Product_ID]],Product[],3,FALSE)</f>
        <v>Home</v>
      </c>
      <c r="U608" s="43" t="str">
        <f>VLOOKUP(Combined[[#This Row],[Product_ID]],Product[],4,FALSE)</f>
        <v>Decor</v>
      </c>
      <c r="V608" s="43" t="str">
        <f>VLOOKUP(Combined[[#This Row],[Product_ID]],Product[],5,FALSE)</f>
        <v>Khan, Jones and Paul</v>
      </c>
      <c r="W608" s="43">
        <f>VLOOKUP(Combined[[#This Row],[Product_ID]],Product[],6,FALSE)</f>
        <v>219.12</v>
      </c>
      <c r="X608" s="43">
        <f>VLOOKUP(Combined[[#This Row],[Product_ID]],Product[],7,FALSE)</f>
        <v>378</v>
      </c>
      <c r="Y608" s="43" t="str">
        <f>_xlfn.XLOOKUP(Combined[[#This Row],[Store_ID]],Store[Store_ID],Store[Store_Name])</f>
        <v>Bean, Jones and Park</v>
      </c>
      <c r="Z608" s="43" t="str">
        <f>_xlfn.XLOOKUP(Combined[[#This Row],[Store_ID]],Store[Store_ID],Store[Region])</f>
        <v>West</v>
      </c>
      <c r="AA608" s="43" t="str">
        <f>_xlfn.XLOOKUP(Combined[[#This Row],[Store_ID]],Store[Store_ID],Store[City])</f>
        <v>Thompsonborough</v>
      </c>
      <c r="AB608" s="43" t="str">
        <f>_xlfn.XLOOKUP(Combined[[#This Row],[Store_ID]],Store[Store_ID],Store[Store_Type])</f>
        <v>Online</v>
      </c>
      <c r="AC608" s="43">
        <f>Combined[[#This Row],[Quantity]]*Combined[[#This Row],[Unit_Price]]</f>
        <v>2483.64</v>
      </c>
      <c r="AD608" s="43">
        <f>Combined[[#This Row],[Gross_Sales]]*Combined[[#This Row],[Discount]]</f>
        <v>471.89159999999998</v>
      </c>
      <c r="AE608" s="43">
        <f>Combined[[#This Row],[Quantity]]*Combined[[#This Row],[cost]]</f>
        <v>657.36</v>
      </c>
      <c r="AF608" s="43">
        <f>Combined[[#This Row],[Total_Amount]]-Combined[[#This Row],[Total_Cost]]</f>
        <v>1354.3883999999998</v>
      </c>
      <c r="AG608" s="43" t="str">
        <f>IF(Combined[[#This Row],[Age]]&lt;=25,"18-25",IF(Combined[[#This Row],[Age]]&lt;=35,"26-35",IF(Combined[[#This Row],[Age]]&lt;=45,"36-45",IF(Combined[[#This Row],[Age]]&lt;=55,"46-55","56-64"))))</f>
        <v>46-55</v>
      </c>
      <c r="AH608" s="43">
        <f>IF(Combined[[#This Row],[Total_Amount]]=0,0,Combined[[#This Row],[Profit]]/Combined[[#This Row],[Total_Amount]])</f>
        <v>0.67323945678296548</v>
      </c>
    </row>
    <row r="609" spans="1:34">
      <c r="A609" s="43" t="s">
        <v>2433</v>
      </c>
      <c r="B609" s="46">
        <v>45583</v>
      </c>
      <c r="C609" s="43">
        <f t="shared" si="9"/>
        <v>2024</v>
      </c>
      <c r="D609" s="43" t="str">
        <f>TEXT(Combined[[#This Row],[Order_Date]],"MMM")</f>
        <v>Oct</v>
      </c>
      <c r="E609" s="43" t="s">
        <v>1334</v>
      </c>
      <c r="F609" s="43" t="s">
        <v>1722</v>
      </c>
      <c r="G609" s="43" t="s">
        <v>1797</v>
      </c>
      <c r="H609" s="43">
        <v>3</v>
      </c>
      <c r="I609" s="43">
        <v>926.85</v>
      </c>
      <c r="J609" s="45">
        <v>0.18</v>
      </c>
      <c r="K609" s="43" t="s">
        <v>1829</v>
      </c>
      <c r="L609" s="43">
        <v>2280.0509999999999</v>
      </c>
      <c r="M609" s="43" t="str">
        <f>VLOOKUP(Combined[[#This Row],[Customer_ID]],Customer[],2,FALSE)</f>
        <v>Kimberly Roberts</v>
      </c>
      <c r="N609" s="43">
        <f>VLOOKUP(Combined[[#This Row],[Customer_ID]],Customer[],3,FALSE)</f>
        <v>36</v>
      </c>
      <c r="O609" s="43" t="str">
        <f>VLOOKUP(Combined[[#This Row],[Customer_ID]],Customer[],4,FALSE)</f>
        <v>Female</v>
      </c>
      <c r="P609" s="43" t="str">
        <f>VLOOKUP(Combined[[#This Row],[Customer_ID]],Customer[],5,FALSE)</f>
        <v>Josephchester</v>
      </c>
      <c r="Q609" s="43" t="str">
        <f>VLOOKUP(Combined[[#This Row],[Customer_ID]],Customer[],6,FALSE)</f>
        <v>New Jersey</v>
      </c>
      <c r="R609" s="43" t="str">
        <f>VLOOKUP(Combined[[#This Row],[Customer_ID]],Customer[],8,FALSE)</f>
        <v>Gold</v>
      </c>
      <c r="S609" s="43" t="str">
        <f>VLOOKUP(Combined[[#This Row],[Product_ID]],Product[],2,FALSE)</f>
        <v>LED Bedside Lamp</v>
      </c>
      <c r="T609" s="43" t="str">
        <f>VLOOKUP(Combined[[#This Row],[Product_ID]],Product[],3,FALSE)</f>
        <v>Home</v>
      </c>
      <c r="U609" s="43" t="str">
        <f>VLOOKUP(Combined[[#This Row],[Product_ID]],Product[],4,FALSE)</f>
        <v>Lighting</v>
      </c>
      <c r="V609" s="43" t="str">
        <f>VLOOKUP(Combined[[#This Row],[Product_ID]],Product[],5,FALSE)</f>
        <v>Aguilar, Horton and Lewis</v>
      </c>
      <c r="W609" s="43">
        <f>VLOOKUP(Combined[[#This Row],[Product_ID]],Product[],6,FALSE)</f>
        <v>371.38</v>
      </c>
      <c r="X609" s="43">
        <f>VLOOKUP(Combined[[#This Row],[Product_ID]],Product[],7,FALSE)</f>
        <v>220</v>
      </c>
      <c r="Y609" s="43" t="str">
        <f>_xlfn.XLOOKUP(Combined[[#This Row],[Store_ID]],Store[Store_ID],Store[Store_Name])</f>
        <v>Gardner, Humphrey and Contreras</v>
      </c>
      <c r="Z609" s="43" t="str">
        <f>_xlfn.XLOOKUP(Combined[[#This Row],[Store_ID]],Store[Store_ID],Store[Region])</f>
        <v>East</v>
      </c>
      <c r="AA609" s="43" t="str">
        <f>_xlfn.XLOOKUP(Combined[[#This Row],[Store_ID]],Store[Store_ID],Store[City])</f>
        <v>Johnsonville</v>
      </c>
      <c r="AB609" s="43" t="str">
        <f>_xlfn.XLOOKUP(Combined[[#This Row],[Store_ID]],Store[Store_ID],Store[Store_Type])</f>
        <v>Flagship</v>
      </c>
      <c r="AC609" s="43">
        <f>Combined[[#This Row],[Quantity]]*Combined[[#This Row],[Unit_Price]]</f>
        <v>2780.55</v>
      </c>
      <c r="AD609" s="43">
        <f>Combined[[#This Row],[Gross_Sales]]*Combined[[#This Row],[Discount]]</f>
        <v>500.49900000000002</v>
      </c>
      <c r="AE609" s="43">
        <f>Combined[[#This Row],[Quantity]]*Combined[[#This Row],[cost]]</f>
        <v>1114.1399999999999</v>
      </c>
      <c r="AF609" s="43">
        <f>Combined[[#This Row],[Total_Amount]]-Combined[[#This Row],[Total_Cost]]</f>
        <v>1165.9110000000001</v>
      </c>
      <c r="AG609" s="43" t="str">
        <f>IF(Combined[[#This Row],[Age]]&lt;=25,"18-25",IF(Combined[[#This Row],[Age]]&lt;=35,"26-35",IF(Combined[[#This Row],[Age]]&lt;=45,"36-45",IF(Combined[[#This Row],[Age]]&lt;=55,"46-55","56-64"))))</f>
        <v>36-45</v>
      </c>
      <c r="AH609" s="43">
        <f>IF(Combined[[#This Row],[Total_Amount]]=0,0,Combined[[#This Row],[Profit]]/Combined[[#This Row],[Total_Amount]])</f>
        <v>0.51135303552420541</v>
      </c>
    </row>
    <row r="610" spans="1:34">
      <c r="A610" s="43" t="s">
        <v>2434</v>
      </c>
      <c r="B610" s="46">
        <v>45662</v>
      </c>
      <c r="C610" s="43">
        <f t="shared" si="9"/>
        <v>2025</v>
      </c>
      <c r="D610" s="43" t="str">
        <f>TEXT(Combined[[#This Row],[Order_Date]],"MMM")</f>
        <v>Jan</v>
      </c>
      <c r="E610" s="43" t="s">
        <v>999</v>
      </c>
      <c r="F610" s="43" t="s">
        <v>1568</v>
      </c>
      <c r="G610" s="43" t="s">
        <v>1799</v>
      </c>
      <c r="H610" s="43">
        <v>1</v>
      </c>
      <c r="I610" s="43">
        <v>874.59</v>
      </c>
      <c r="J610" s="45">
        <v>0.28999999999999998</v>
      </c>
      <c r="K610" s="43" t="s">
        <v>1826</v>
      </c>
      <c r="L610" s="43">
        <v>620.95889999999997</v>
      </c>
      <c r="M610" s="43" t="str">
        <f>VLOOKUP(Combined[[#This Row],[Customer_ID]],Customer[],2,FALSE)</f>
        <v>Tiffany Williams</v>
      </c>
      <c r="N610" s="43">
        <f>VLOOKUP(Combined[[#This Row],[Customer_ID]],Customer[],3,FALSE)</f>
        <v>64</v>
      </c>
      <c r="O610" s="43" t="str">
        <f>VLOOKUP(Combined[[#This Row],[Customer_ID]],Customer[],4,FALSE)</f>
        <v>Female</v>
      </c>
      <c r="P610" s="43" t="str">
        <f>VLOOKUP(Combined[[#This Row],[Customer_ID]],Customer[],5,FALSE)</f>
        <v>Richardsport</v>
      </c>
      <c r="Q610" s="43" t="str">
        <f>VLOOKUP(Combined[[#This Row],[Customer_ID]],Customer[],6,FALSE)</f>
        <v>New Hampshire</v>
      </c>
      <c r="R610" s="43" t="str">
        <f>VLOOKUP(Combined[[#This Row],[Customer_ID]],Customer[],8,FALSE)</f>
        <v>Gold</v>
      </c>
      <c r="S610" s="43" t="str">
        <f>VLOOKUP(Combined[[#This Row],[Product_ID]],Product[],2,FALSE)</f>
        <v>Ceramic Kitchen Bowl Set</v>
      </c>
      <c r="T610" s="43" t="str">
        <f>VLOOKUP(Combined[[#This Row],[Product_ID]],Product[],3,FALSE)</f>
        <v>Home</v>
      </c>
      <c r="U610" s="43" t="str">
        <f>VLOOKUP(Combined[[#This Row],[Product_ID]],Product[],4,FALSE)</f>
        <v>Kitchen</v>
      </c>
      <c r="V610" s="43" t="str">
        <f>VLOOKUP(Combined[[#This Row],[Product_ID]],Product[],5,FALSE)</f>
        <v>Hamilton Group</v>
      </c>
      <c r="W610" s="43">
        <f>VLOOKUP(Combined[[#This Row],[Product_ID]],Product[],6,FALSE)</f>
        <v>298.86</v>
      </c>
      <c r="X610" s="43">
        <f>VLOOKUP(Combined[[#This Row],[Product_ID]],Product[],7,FALSE)</f>
        <v>308</v>
      </c>
      <c r="Y610" s="43" t="str">
        <f>_xlfn.XLOOKUP(Combined[[#This Row],[Store_ID]],Store[Store_ID],Store[Store_Name])</f>
        <v>Mcdonald Inc</v>
      </c>
      <c r="Z610" s="43" t="str">
        <f>_xlfn.XLOOKUP(Combined[[#This Row],[Store_ID]],Store[Store_ID],Store[Region])</f>
        <v>South</v>
      </c>
      <c r="AA610" s="43" t="str">
        <f>_xlfn.XLOOKUP(Combined[[#This Row],[Store_ID]],Store[Store_ID],Store[City])</f>
        <v>Christopherland</v>
      </c>
      <c r="AB610" s="43" t="str">
        <f>_xlfn.XLOOKUP(Combined[[#This Row],[Store_ID]],Store[Store_ID],Store[Store_Type])</f>
        <v>Outlet</v>
      </c>
      <c r="AC610" s="43">
        <f>Combined[[#This Row],[Quantity]]*Combined[[#This Row],[Unit_Price]]</f>
        <v>874.59</v>
      </c>
      <c r="AD610" s="43">
        <f>Combined[[#This Row],[Gross_Sales]]*Combined[[#This Row],[Discount]]</f>
        <v>253.6311</v>
      </c>
      <c r="AE610" s="43">
        <f>Combined[[#This Row],[Quantity]]*Combined[[#This Row],[cost]]</f>
        <v>298.86</v>
      </c>
      <c r="AF610" s="43">
        <f>Combined[[#This Row],[Total_Amount]]-Combined[[#This Row],[Total_Cost]]</f>
        <v>322.09889999999996</v>
      </c>
      <c r="AG610" s="43" t="str">
        <f>IF(Combined[[#This Row],[Age]]&lt;=25,"18-25",IF(Combined[[#This Row],[Age]]&lt;=35,"26-35",IF(Combined[[#This Row],[Age]]&lt;=45,"36-45",IF(Combined[[#This Row],[Age]]&lt;=55,"46-55","56-64"))))</f>
        <v>56-64</v>
      </c>
      <c r="AH610" s="43">
        <f>IF(Combined[[#This Row],[Total_Amount]]=0,0,Combined[[#This Row],[Profit]]/Combined[[#This Row],[Total_Amount]])</f>
        <v>0.51871210799941825</v>
      </c>
    </row>
    <row r="611" spans="1:34">
      <c r="A611" s="43" t="s">
        <v>2435</v>
      </c>
      <c r="B611" s="46">
        <v>45921</v>
      </c>
      <c r="C611" s="43">
        <f t="shared" si="9"/>
        <v>2025</v>
      </c>
      <c r="D611" s="43" t="str">
        <f>TEXT(Combined[[#This Row],[Order_Date]],"MMM")</f>
        <v>Sep</v>
      </c>
      <c r="E611" s="43" t="s">
        <v>1449</v>
      </c>
      <c r="F611" s="43" t="s">
        <v>1578</v>
      </c>
      <c r="G611" s="43" t="s">
        <v>1757</v>
      </c>
      <c r="H611" s="43">
        <v>4</v>
      </c>
      <c r="I611" s="43">
        <v>479.11</v>
      </c>
      <c r="J611" s="45">
        <v>0.24</v>
      </c>
      <c r="K611" s="43" t="s">
        <v>1826</v>
      </c>
      <c r="L611" s="43">
        <v>1456.4944</v>
      </c>
      <c r="M611" s="43" t="str">
        <f>VLOOKUP(Combined[[#This Row],[Customer_ID]],Customer[],2,FALSE)</f>
        <v>Manuel Fisher</v>
      </c>
      <c r="N611" s="43">
        <f>VLOOKUP(Combined[[#This Row],[Customer_ID]],Customer[],3,FALSE)</f>
        <v>21</v>
      </c>
      <c r="O611" s="43" t="str">
        <f>VLOOKUP(Combined[[#This Row],[Customer_ID]],Customer[],4,FALSE)</f>
        <v>Female</v>
      </c>
      <c r="P611" s="43" t="str">
        <f>VLOOKUP(Combined[[#This Row],[Customer_ID]],Customer[],5,FALSE)</f>
        <v>Kanebury</v>
      </c>
      <c r="Q611" s="43" t="str">
        <f>VLOOKUP(Combined[[#This Row],[Customer_ID]],Customer[],6,FALSE)</f>
        <v>New Hampshire</v>
      </c>
      <c r="R611" s="43" t="str">
        <f>VLOOKUP(Combined[[#This Row],[Customer_ID]],Customer[],8,FALSE)</f>
        <v>Gold</v>
      </c>
      <c r="S611" s="43" t="str">
        <f>VLOOKUP(Combined[[#This Row],[Product_ID]],Product[],2,FALSE)</f>
        <v>4K Home Projector</v>
      </c>
      <c r="T611" s="43" t="str">
        <f>VLOOKUP(Combined[[#This Row],[Product_ID]],Product[],3,FALSE)</f>
        <v>Electronics</v>
      </c>
      <c r="U611" s="43" t="str">
        <f>VLOOKUP(Combined[[#This Row],[Product_ID]],Product[],4,FALSE)</f>
        <v>Appliances</v>
      </c>
      <c r="V611" s="43" t="str">
        <f>VLOOKUP(Combined[[#This Row],[Product_ID]],Product[],5,FALSE)</f>
        <v>Thomas LLC</v>
      </c>
      <c r="W611" s="43">
        <f>VLOOKUP(Combined[[#This Row],[Product_ID]],Product[],6,FALSE)</f>
        <v>465.34</v>
      </c>
      <c r="X611" s="43">
        <f>VLOOKUP(Combined[[#This Row],[Product_ID]],Product[],7,FALSE)</f>
        <v>301</v>
      </c>
      <c r="Y611" s="43" t="str">
        <f>_xlfn.XLOOKUP(Combined[[#This Row],[Store_ID]],Store[Store_ID],Store[Store_Name])</f>
        <v>Martinez, Adkins and Johnson</v>
      </c>
      <c r="Z611" s="43" t="str">
        <f>_xlfn.XLOOKUP(Combined[[#This Row],[Store_ID]],Store[Store_ID],Store[Region])</f>
        <v>North</v>
      </c>
      <c r="AA611" s="43" t="str">
        <f>_xlfn.XLOOKUP(Combined[[#This Row],[Store_ID]],Store[Store_ID],Store[City])</f>
        <v>Danielmouth</v>
      </c>
      <c r="AB611" s="43" t="str">
        <f>_xlfn.XLOOKUP(Combined[[#This Row],[Store_ID]],Store[Store_ID],Store[Store_Type])</f>
        <v>Flagship</v>
      </c>
      <c r="AC611" s="43">
        <f>Combined[[#This Row],[Quantity]]*Combined[[#This Row],[Unit_Price]]</f>
        <v>1916.44</v>
      </c>
      <c r="AD611" s="43">
        <f>Combined[[#This Row],[Gross_Sales]]*Combined[[#This Row],[Discount]]</f>
        <v>459.94560000000001</v>
      </c>
      <c r="AE611" s="43">
        <f>Combined[[#This Row],[Quantity]]*Combined[[#This Row],[cost]]</f>
        <v>1861.36</v>
      </c>
      <c r="AF611" s="43">
        <f>Combined[[#This Row],[Total_Amount]]-Combined[[#This Row],[Total_Cost]]</f>
        <v>-404.86559999999986</v>
      </c>
      <c r="AG611" s="43" t="str">
        <f>IF(Combined[[#This Row],[Age]]&lt;=25,"18-25",IF(Combined[[#This Row],[Age]]&lt;=35,"26-35",IF(Combined[[#This Row],[Age]]&lt;=45,"36-45",IF(Combined[[#This Row],[Age]]&lt;=55,"46-55","56-64"))))</f>
        <v>18-25</v>
      </c>
      <c r="AH611" s="43">
        <f>IF(Combined[[#This Row],[Total_Amount]]=0,0,Combined[[#This Row],[Profit]]/Combined[[#This Row],[Total_Amount]])</f>
        <v>-0.2779726444536964</v>
      </c>
    </row>
    <row r="612" spans="1:34">
      <c r="A612" s="43" t="s">
        <v>2436</v>
      </c>
      <c r="B612" s="46">
        <v>45490</v>
      </c>
      <c r="C612" s="43">
        <f t="shared" si="9"/>
        <v>2024</v>
      </c>
      <c r="D612" s="43" t="str">
        <f>TEXT(Combined[[#This Row],[Order_Date]],"MMM")</f>
        <v>Jul</v>
      </c>
      <c r="E612" s="43" t="s">
        <v>693</v>
      </c>
      <c r="F612" s="43" t="s">
        <v>1612</v>
      </c>
      <c r="G612" s="43" t="s">
        <v>1807</v>
      </c>
      <c r="H612" s="43">
        <v>3</v>
      </c>
      <c r="I612" s="43">
        <v>182.91</v>
      </c>
      <c r="J612" s="45">
        <v>0.28999999999999998</v>
      </c>
      <c r="K612" s="43" t="s">
        <v>1824</v>
      </c>
      <c r="L612" s="43">
        <v>389.59829999999999</v>
      </c>
      <c r="M612" s="43" t="str">
        <f>VLOOKUP(Combined[[#This Row],[Customer_ID]],Customer[],2,FALSE)</f>
        <v>Stuart Johnson</v>
      </c>
      <c r="N612" s="43">
        <f>VLOOKUP(Combined[[#This Row],[Customer_ID]],Customer[],3,FALSE)</f>
        <v>42</v>
      </c>
      <c r="O612" s="43" t="str">
        <f>VLOOKUP(Combined[[#This Row],[Customer_ID]],Customer[],4,FALSE)</f>
        <v>Female</v>
      </c>
      <c r="P612" s="43" t="str">
        <f>VLOOKUP(Combined[[#This Row],[Customer_ID]],Customer[],5,FALSE)</f>
        <v>West Markport</v>
      </c>
      <c r="Q612" s="43" t="str">
        <f>VLOOKUP(Combined[[#This Row],[Customer_ID]],Customer[],6,FALSE)</f>
        <v>North Dakota</v>
      </c>
      <c r="R612" s="43" t="str">
        <f>VLOOKUP(Combined[[#This Row],[Customer_ID]],Customer[],8,FALSE)</f>
        <v>Platinum</v>
      </c>
      <c r="S612" s="43" t="str">
        <f>VLOOKUP(Combined[[#This Row],[Product_ID]],Product[],2,FALSE)</f>
        <v>Vitamin C Face Serum</v>
      </c>
      <c r="T612" s="43" t="str">
        <f>VLOOKUP(Combined[[#This Row],[Product_ID]],Product[],3,FALSE)</f>
        <v>Beauty</v>
      </c>
      <c r="U612" s="43" t="str">
        <f>VLOOKUP(Combined[[#This Row],[Product_ID]],Product[],4,FALSE)</f>
        <v>Skincare</v>
      </c>
      <c r="V612" s="43" t="str">
        <f>VLOOKUP(Combined[[#This Row],[Product_ID]],Product[],5,FALSE)</f>
        <v>Griffin Ltd</v>
      </c>
      <c r="W612" s="43">
        <f>VLOOKUP(Combined[[#This Row],[Product_ID]],Product[],6,FALSE)</f>
        <v>283.83</v>
      </c>
      <c r="X612" s="43">
        <f>VLOOKUP(Combined[[#This Row],[Product_ID]],Product[],7,FALSE)</f>
        <v>244</v>
      </c>
      <c r="Y612" s="43" t="str">
        <f>_xlfn.XLOOKUP(Combined[[#This Row],[Store_ID]],Store[Store_ID],Store[Store_Name])</f>
        <v>Holloway Ltd</v>
      </c>
      <c r="Z612" s="43" t="str">
        <f>_xlfn.XLOOKUP(Combined[[#This Row],[Store_ID]],Store[Store_ID],Store[Region])</f>
        <v>North</v>
      </c>
      <c r="AA612" s="43" t="str">
        <f>_xlfn.XLOOKUP(Combined[[#This Row],[Store_ID]],Store[Store_ID],Store[City])</f>
        <v>Bensonhaven</v>
      </c>
      <c r="AB612" s="43" t="str">
        <f>_xlfn.XLOOKUP(Combined[[#This Row],[Store_ID]],Store[Store_ID],Store[Store_Type])</f>
        <v>Flagship</v>
      </c>
      <c r="AC612" s="43">
        <f>Combined[[#This Row],[Quantity]]*Combined[[#This Row],[Unit_Price]]</f>
        <v>548.73</v>
      </c>
      <c r="AD612" s="43">
        <f>Combined[[#This Row],[Gross_Sales]]*Combined[[#This Row],[Discount]]</f>
        <v>159.1317</v>
      </c>
      <c r="AE612" s="43">
        <f>Combined[[#This Row],[Quantity]]*Combined[[#This Row],[cost]]</f>
        <v>851.49</v>
      </c>
      <c r="AF612" s="43">
        <f>Combined[[#This Row],[Total_Amount]]-Combined[[#This Row],[Total_Cost]]</f>
        <v>-461.89170000000001</v>
      </c>
      <c r="AG612" s="43" t="str">
        <f>IF(Combined[[#This Row],[Age]]&lt;=25,"18-25",IF(Combined[[#This Row],[Age]]&lt;=35,"26-35",IF(Combined[[#This Row],[Age]]&lt;=45,"36-45",IF(Combined[[#This Row],[Age]]&lt;=55,"46-55","56-64"))))</f>
        <v>36-45</v>
      </c>
      <c r="AH612" s="43">
        <f>IF(Combined[[#This Row],[Total_Amount]]=0,0,Combined[[#This Row],[Profit]]/Combined[[#This Row],[Total_Amount]])</f>
        <v>-1.1855588178901191</v>
      </c>
    </row>
    <row r="613" spans="1:34">
      <c r="A613" s="43" t="s">
        <v>2437</v>
      </c>
      <c r="B613" s="46">
        <v>45652</v>
      </c>
      <c r="C613" s="43">
        <f t="shared" si="9"/>
        <v>2024</v>
      </c>
      <c r="D613" s="43" t="str">
        <f>TEXT(Combined[[#This Row],[Order_Date]],"MMM")</f>
        <v>Dec</v>
      </c>
      <c r="E613" s="43" t="s">
        <v>866</v>
      </c>
      <c r="F613" s="43" t="s">
        <v>1616</v>
      </c>
      <c r="G613" s="43" t="s">
        <v>1773</v>
      </c>
      <c r="H613" s="43">
        <v>4</v>
      </c>
      <c r="I613" s="43">
        <v>745.51</v>
      </c>
      <c r="J613" s="45">
        <v>0.05</v>
      </c>
      <c r="K613" s="43" t="s">
        <v>1824</v>
      </c>
      <c r="L613" s="43">
        <v>2832.9380000000001</v>
      </c>
      <c r="M613" s="43" t="str">
        <f>VLOOKUP(Combined[[#This Row],[Customer_ID]],Customer[],2,FALSE)</f>
        <v>Adam Rowland</v>
      </c>
      <c r="N613" s="43">
        <f>VLOOKUP(Combined[[#This Row],[Customer_ID]],Customer[],3,FALSE)</f>
        <v>48</v>
      </c>
      <c r="O613" s="43" t="str">
        <f>VLOOKUP(Combined[[#This Row],[Customer_ID]],Customer[],4,FALSE)</f>
        <v>Female</v>
      </c>
      <c r="P613" s="43" t="str">
        <f>VLOOKUP(Combined[[#This Row],[Customer_ID]],Customer[],5,FALSE)</f>
        <v>Welchview</v>
      </c>
      <c r="Q613" s="43" t="str">
        <f>VLOOKUP(Combined[[#This Row],[Customer_ID]],Customer[],6,FALSE)</f>
        <v>California</v>
      </c>
      <c r="R613" s="43" t="str">
        <f>VLOOKUP(Combined[[#This Row],[Customer_ID]],Customer[],8,FALSE)</f>
        <v>Gold</v>
      </c>
      <c r="S613" s="43" t="str">
        <f>VLOOKUP(Combined[[#This Row],[Product_ID]],Product[],2,FALSE)</f>
        <v>Gaming Mechanical Keyboard</v>
      </c>
      <c r="T613" s="43" t="str">
        <f>VLOOKUP(Combined[[#This Row],[Product_ID]],Product[],3,FALSE)</f>
        <v>Electronics</v>
      </c>
      <c r="U613" s="43" t="str">
        <f>VLOOKUP(Combined[[#This Row],[Product_ID]],Product[],4,FALSE)</f>
        <v>Computer</v>
      </c>
      <c r="V613" s="43" t="str">
        <f>VLOOKUP(Combined[[#This Row],[Product_ID]],Product[],5,FALSE)</f>
        <v>Lucero LLC</v>
      </c>
      <c r="W613" s="43">
        <f>VLOOKUP(Combined[[#This Row],[Product_ID]],Product[],6,FALSE)</f>
        <v>419.28</v>
      </c>
      <c r="X613" s="43">
        <f>VLOOKUP(Combined[[#This Row],[Product_ID]],Product[],7,FALSE)</f>
        <v>86</v>
      </c>
      <c r="Y613" s="43" t="str">
        <f>_xlfn.XLOOKUP(Combined[[#This Row],[Store_ID]],Store[Store_ID],Store[Store_Name])</f>
        <v>Gray Ltd</v>
      </c>
      <c r="Z613" s="43" t="str">
        <f>_xlfn.XLOOKUP(Combined[[#This Row],[Store_ID]],Store[Store_ID],Store[Region])</f>
        <v>North</v>
      </c>
      <c r="AA613" s="43" t="str">
        <f>_xlfn.XLOOKUP(Combined[[#This Row],[Store_ID]],Store[Store_ID],Store[City])</f>
        <v>New Michaelchester</v>
      </c>
      <c r="AB613" s="43" t="str">
        <f>_xlfn.XLOOKUP(Combined[[#This Row],[Store_ID]],Store[Store_ID],Store[Store_Type])</f>
        <v>Outlet</v>
      </c>
      <c r="AC613" s="43">
        <f>Combined[[#This Row],[Quantity]]*Combined[[#This Row],[Unit_Price]]</f>
        <v>2982.04</v>
      </c>
      <c r="AD613" s="43">
        <f>Combined[[#This Row],[Gross_Sales]]*Combined[[#This Row],[Discount]]</f>
        <v>149.102</v>
      </c>
      <c r="AE613" s="43">
        <f>Combined[[#This Row],[Quantity]]*Combined[[#This Row],[cost]]</f>
        <v>1677.12</v>
      </c>
      <c r="AF613" s="43">
        <f>Combined[[#This Row],[Total_Amount]]-Combined[[#This Row],[Total_Cost]]</f>
        <v>1155.8180000000002</v>
      </c>
      <c r="AG613" s="43" t="str">
        <f>IF(Combined[[#This Row],[Age]]&lt;=25,"18-25",IF(Combined[[#This Row],[Age]]&lt;=35,"26-35",IF(Combined[[#This Row],[Age]]&lt;=45,"36-45",IF(Combined[[#This Row],[Age]]&lt;=55,"46-55","56-64"))))</f>
        <v>46-55</v>
      </c>
      <c r="AH613" s="43">
        <f>IF(Combined[[#This Row],[Total_Amount]]=0,0,Combined[[#This Row],[Profit]]/Combined[[#This Row],[Total_Amount]])</f>
        <v>0.4079926916861577</v>
      </c>
    </row>
    <row r="614" spans="1:34">
      <c r="A614" s="43" t="s">
        <v>2438</v>
      </c>
      <c r="B614" s="46">
        <v>45598</v>
      </c>
      <c r="C614" s="43">
        <f t="shared" si="9"/>
        <v>2024</v>
      </c>
      <c r="D614" s="43" t="str">
        <f>TEXT(Combined[[#This Row],[Order_Date]],"MMM")</f>
        <v>Nov</v>
      </c>
      <c r="E614" s="43" t="s">
        <v>1481</v>
      </c>
      <c r="F614" s="43" t="s">
        <v>1724</v>
      </c>
      <c r="G614" s="43" t="s">
        <v>1801</v>
      </c>
      <c r="H614" s="43">
        <v>3</v>
      </c>
      <c r="I614" s="43">
        <v>920.61</v>
      </c>
      <c r="J614" s="45">
        <v>0.04</v>
      </c>
      <c r="K614" s="43" t="s">
        <v>1824</v>
      </c>
      <c r="L614" s="43">
        <v>2651.3568</v>
      </c>
      <c r="M614" s="43" t="str">
        <f>VLOOKUP(Combined[[#This Row],[Customer_ID]],Customer[],2,FALSE)</f>
        <v>Bryan Tran</v>
      </c>
      <c r="N614" s="43">
        <f>VLOOKUP(Combined[[#This Row],[Customer_ID]],Customer[],3,FALSE)</f>
        <v>21</v>
      </c>
      <c r="O614" s="43" t="str">
        <f>VLOOKUP(Combined[[#This Row],[Customer_ID]],Customer[],4,FALSE)</f>
        <v>Male</v>
      </c>
      <c r="P614" s="43" t="str">
        <f>VLOOKUP(Combined[[#This Row],[Customer_ID]],Customer[],5,FALSE)</f>
        <v>Kelseybury</v>
      </c>
      <c r="Q614" s="43" t="str">
        <f>VLOOKUP(Combined[[#This Row],[Customer_ID]],Customer[],6,FALSE)</f>
        <v>Georgia</v>
      </c>
      <c r="R614" s="43" t="str">
        <f>VLOOKUP(Combined[[#This Row],[Customer_ID]],Customer[],8,FALSE)</f>
        <v>Gold</v>
      </c>
      <c r="S614" s="43" t="str">
        <f>VLOOKUP(Combined[[#This Row],[Product_ID]],Product[],2,FALSE)</f>
        <v>Sports Wrist Sweatbands</v>
      </c>
      <c r="T614" s="43" t="str">
        <f>VLOOKUP(Combined[[#This Row],[Product_ID]],Product[],3,FALSE)</f>
        <v>Sports</v>
      </c>
      <c r="U614" s="43" t="str">
        <f>VLOOKUP(Combined[[#This Row],[Product_ID]],Product[],4,FALSE)</f>
        <v>Accessories</v>
      </c>
      <c r="V614" s="43" t="str">
        <f>VLOOKUP(Combined[[#This Row],[Product_ID]],Product[],5,FALSE)</f>
        <v>Olsen-Daniels</v>
      </c>
      <c r="W614" s="43">
        <f>VLOOKUP(Combined[[#This Row],[Product_ID]],Product[],6,FALSE)</f>
        <v>131.24</v>
      </c>
      <c r="X614" s="43">
        <f>VLOOKUP(Combined[[#This Row],[Product_ID]],Product[],7,FALSE)</f>
        <v>232</v>
      </c>
      <c r="Y614" s="43" t="str">
        <f>_xlfn.XLOOKUP(Combined[[#This Row],[Store_ID]],Store[Store_ID],Store[Store_Name])</f>
        <v>Shelton PLC</v>
      </c>
      <c r="Z614" s="43" t="str">
        <f>_xlfn.XLOOKUP(Combined[[#This Row],[Store_ID]],Store[Store_ID],Store[Region])</f>
        <v>North</v>
      </c>
      <c r="AA614" s="43" t="str">
        <f>_xlfn.XLOOKUP(Combined[[#This Row],[Store_ID]],Store[Store_ID],Store[City])</f>
        <v>East Jenniferstad</v>
      </c>
      <c r="AB614" s="43" t="str">
        <f>_xlfn.XLOOKUP(Combined[[#This Row],[Store_ID]],Store[Store_ID],Store[Store_Type])</f>
        <v>Flagship</v>
      </c>
      <c r="AC614" s="43">
        <f>Combined[[#This Row],[Quantity]]*Combined[[#This Row],[Unit_Price]]</f>
        <v>2761.83</v>
      </c>
      <c r="AD614" s="43">
        <f>Combined[[#This Row],[Gross_Sales]]*Combined[[#This Row],[Discount]]</f>
        <v>110.47320000000001</v>
      </c>
      <c r="AE614" s="43">
        <f>Combined[[#This Row],[Quantity]]*Combined[[#This Row],[cost]]</f>
        <v>393.72</v>
      </c>
      <c r="AF614" s="43">
        <f>Combined[[#This Row],[Total_Amount]]-Combined[[#This Row],[Total_Cost]]</f>
        <v>2257.6368000000002</v>
      </c>
      <c r="AG614" s="43" t="str">
        <f>IF(Combined[[#This Row],[Age]]&lt;=25,"18-25",IF(Combined[[#This Row],[Age]]&lt;=35,"26-35",IF(Combined[[#This Row],[Age]]&lt;=45,"36-45",IF(Combined[[#This Row],[Age]]&lt;=55,"46-55","56-64"))))</f>
        <v>18-25</v>
      </c>
      <c r="AH614" s="43">
        <f>IF(Combined[[#This Row],[Total_Amount]]=0,0,Combined[[#This Row],[Profit]]/Combined[[#This Row],[Total_Amount]])</f>
        <v>0.85150244584206858</v>
      </c>
    </row>
    <row r="615" spans="1:34">
      <c r="A615" s="43" t="s">
        <v>2439</v>
      </c>
      <c r="B615" s="46">
        <v>45772</v>
      </c>
      <c r="C615" s="43">
        <f t="shared" si="9"/>
        <v>2025</v>
      </c>
      <c r="D615" s="43" t="str">
        <f>TEXT(Combined[[#This Row],[Order_Date]],"MMM")</f>
        <v>Apr</v>
      </c>
      <c r="E615" s="43" t="s">
        <v>1319</v>
      </c>
      <c r="F615" s="43" t="s">
        <v>1698</v>
      </c>
      <c r="G615" s="43" t="s">
        <v>1789</v>
      </c>
      <c r="H615" s="43">
        <v>4</v>
      </c>
      <c r="I615" s="43">
        <v>659.03</v>
      </c>
      <c r="J615" s="45">
        <v>0.15</v>
      </c>
      <c r="K615" s="43" t="s">
        <v>1824</v>
      </c>
      <c r="L615" s="43">
        <v>2240.7020000000002</v>
      </c>
      <c r="M615" s="43" t="str">
        <f>VLOOKUP(Combined[[#This Row],[Customer_ID]],Customer[],2,FALSE)</f>
        <v>Bryce Hawkins</v>
      </c>
      <c r="N615" s="43">
        <f>VLOOKUP(Combined[[#This Row],[Customer_ID]],Customer[],3,FALSE)</f>
        <v>40</v>
      </c>
      <c r="O615" s="43" t="str">
        <f>VLOOKUP(Combined[[#This Row],[Customer_ID]],Customer[],4,FALSE)</f>
        <v>Male</v>
      </c>
      <c r="P615" s="43" t="str">
        <f>VLOOKUP(Combined[[#This Row],[Customer_ID]],Customer[],5,FALSE)</f>
        <v>Lake Monique</v>
      </c>
      <c r="Q615" s="43" t="str">
        <f>VLOOKUP(Combined[[#This Row],[Customer_ID]],Customer[],6,FALSE)</f>
        <v>Utah</v>
      </c>
      <c r="R615" s="43" t="str">
        <f>VLOOKUP(Combined[[#This Row],[Customer_ID]],Customer[],8,FALSE)</f>
        <v>Bronze</v>
      </c>
      <c r="S615" s="43" t="str">
        <f>VLOOKUP(Combined[[#This Row],[Product_ID]],Product[],2,FALSE)</f>
        <v>Women's Ankle Boots</v>
      </c>
      <c r="T615" s="43" t="str">
        <f>VLOOKUP(Combined[[#This Row],[Product_ID]],Product[],3,FALSE)</f>
        <v>Clothing</v>
      </c>
      <c r="U615" s="43" t="str">
        <f>VLOOKUP(Combined[[#This Row],[Product_ID]],Product[],4,FALSE)</f>
        <v>Footwear</v>
      </c>
      <c r="V615" s="43" t="str">
        <f>VLOOKUP(Combined[[#This Row],[Product_ID]],Product[],5,FALSE)</f>
        <v>Poole PLC</v>
      </c>
      <c r="W615" s="43">
        <f>VLOOKUP(Combined[[#This Row],[Product_ID]],Product[],6,FALSE)</f>
        <v>158.13999999999999</v>
      </c>
      <c r="X615" s="43">
        <f>VLOOKUP(Combined[[#This Row],[Product_ID]],Product[],7,FALSE)</f>
        <v>82</v>
      </c>
      <c r="Y615" s="43" t="str">
        <f>_xlfn.XLOOKUP(Combined[[#This Row],[Store_ID]],Store[Store_ID],Store[Store_Name])</f>
        <v>Hill, Wagner and Ballard</v>
      </c>
      <c r="Z615" s="43" t="str">
        <f>_xlfn.XLOOKUP(Combined[[#This Row],[Store_ID]],Store[Store_ID],Store[Region])</f>
        <v>East</v>
      </c>
      <c r="AA615" s="43" t="str">
        <f>_xlfn.XLOOKUP(Combined[[#This Row],[Store_ID]],Store[Store_ID],Store[City])</f>
        <v>East Davidville</v>
      </c>
      <c r="AB615" s="43" t="str">
        <f>_xlfn.XLOOKUP(Combined[[#This Row],[Store_ID]],Store[Store_ID],Store[Store_Type])</f>
        <v>Online</v>
      </c>
      <c r="AC615" s="43">
        <f>Combined[[#This Row],[Quantity]]*Combined[[#This Row],[Unit_Price]]</f>
        <v>2636.12</v>
      </c>
      <c r="AD615" s="43">
        <f>Combined[[#This Row],[Gross_Sales]]*Combined[[#This Row],[Discount]]</f>
        <v>395.41799999999995</v>
      </c>
      <c r="AE615" s="43">
        <f>Combined[[#This Row],[Quantity]]*Combined[[#This Row],[cost]]</f>
        <v>632.55999999999995</v>
      </c>
      <c r="AF615" s="43">
        <f>Combined[[#This Row],[Total_Amount]]-Combined[[#This Row],[Total_Cost]]</f>
        <v>1608.1420000000003</v>
      </c>
      <c r="AG615" s="43" t="str">
        <f>IF(Combined[[#This Row],[Age]]&lt;=25,"18-25",IF(Combined[[#This Row],[Age]]&lt;=35,"26-35",IF(Combined[[#This Row],[Age]]&lt;=45,"36-45",IF(Combined[[#This Row],[Age]]&lt;=55,"46-55","56-64"))))</f>
        <v>36-45</v>
      </c>
      <c r="AH615" s="43">
        <f>IF(Combined[[#This Row],[Total_Amount]]=0,0,Combined[[#This Row],[Profit]]/Combined[[#This Row],[Total_Amount]])</f>
        <v>0.71769561503493107</v>
      </c>
    </row>
    <row r="616" spans="1:34">
      <c r="A616" s="43" t="s">
        <v>2440</v>
      </c>
      <c r="B616" s="46">
        <v>45338</v>
      </c>
      <c r="C616" s="43">
        <f t="shared" si="9"/>
        <v>2024</v>
      </c>
      <c r="D616" s="43" t="str">
        <f>TEXT(Combined[[#This Row],[Order_Date]],"MMM")</f>
        <v>Feb</v>
      </c>
      <c r="E616" s="43" t="s">
        <v>1510</v>
      </c>
      <c r="F616" s="43" t="s">
        <v>1565</v>
      </c>
      <c r="G616" s="43" t="s">
        <v>1761</v>
      </c>
      <c r="H616" s="43">
        <v>1</v>
      </c>
      <c r="I616" s="43">
        <v>312.91000000000003</v>
      </c>
      <c r="J616" s="45">
        <v>0.12</v>
      </c>
      <c r="K616" s="43" t="s">
        <v>1826</v>
      </c>
      <c r="L616" s="43">
        <v>275.36079999999998</v>
      </c>
      <c r="M616" s="43" t="str">
        <f>VLOOKUP(Combined[[#This Row],[Customer_ID]],Customer[],2,FALSE)</f>
        <v>Kaitlin Brown</v>
      </c>
      <c r="N616" s="43">
        <f>VLOOKUP(Combined[[#This Row],[Customer_ID]],Customer[],3,FALSE)</f>
        <v>52</v>
      </c>
      <c r="O616" s="43" t="str">
        <f>VLOOKUP(Combined[[#This Row],[Customer_ID]],Customer[],4,FALSE)</f>
        <v>Female</v>
      </c>
      <c r="P616" s="43" t="str">
        <f>VLOOKUP(Combined[[#This Row],[Customer_ID]],Customer[],5,FALSE)</f>
        <v>Kellyberg</v>
      </c>
      <c r="Q616" s="43" t="str">
        <f>VLOOKUP(Combined[[#This Row],[Customer_ID]],Customer[],6,FALSE)</f>
        <v>South Dakota</v>
      </c>
      <c r="R616" s="43" t="str">
        <f>VLOOKUP(Combined[[#This Row],[Customer_ID]],Customer[],8,FALSE)</f>
        <v>Gold</v>
      </c>
      <c r="S616" s="43" t="str">
        <f>VLOOKUP(Combined[[#This Row],[Product_ID]],Product[],2,FALSE)</f>
        <v>Adjustable Dumbbell Set</v>
      </c>
      <c r="T616" s="43" t="str">
        <f>VLOOKUP(Combined[[#This Row],[Product_ID]],Product[],3,FALSE)</f>
        <v>Sports</v>
      </c>
      <c r="U616" s="43" t="str">
        <f>VLOOKUP(Combined[[#This Row],[Product_ID]],Product[],4,FALSE)</f>
        <v>Fitness</v>
      </c>
      <c r="V616" s="43" t="str">
        <f>VLOOKUP(Combined[[#This Row],[Product_ID]],Product[],5,FALSE)</f>
        <v>Hill PLC</v>
      </c>
      <c r="W616" s="43">
        <f>VLOOKUP(Combined[[#This Row],[Product_ID]],Product[],6,FALSE)</f>
        <v>495.72</v>
      </c>
      <c r="X616" s="43">
        <f>VLOOKUP(Combined[[#This Row],[Product_ID]],Product[],7,FALSE)</f>
        <v>323</v>
      </c>
      <c r="Y616" s="43" t="str">
        <f>_xlfn.XLOOKUP(Combined[[#This Row],[Store_ID]],Store[Store_ID],Store[Store_Name])</f>
        <v>Black-Horn</v>
      </c>
      <c r="Z616" s="43" t="str">
        <f>_xlfn.XLOOKUP(Combined[[#This Row],[Store_ID]],Store[Store_ID],Store[Region])</f>
        <v>South</v>
      </c>
      <c r="AA616" s="43" t="str">
        <f>_xlfn.XLOOKUP(Combined[[#This Row],[Store_ID]],Store[Store_ID],Store[City])</f>
        <v>North Nancyview</v>
      </c>
      <c r="AB616" s="43" t="str">
        <f>_xlfn.XLOOKUP(Combined[[#This Row],[Store_ID]],Store[Store_ID],Store[Store_Type])</f>
        <v>Outlet</v>
      </c>
      <c r="AC616" s="43">
        <f>Combined[[#This Row],[Quantity]]*Combined[[#This Row],[Unit_Price]]</f>
        <v>312.91000000000003</v>
      </c>
      <c r="AD616" s="43">
        <f>Combined[[#This Row],[Gross_Sales]]*Combined[[#This Row],[Discount]]</f>
        <v>37.549199999999999</v>
      </c>
      <c r="AE616" s="43">
        <f>Combined[[#This Row],[Quantity]]*Combined[[#This Row],[cost]]</f>
        <v>495.72</v>
      </c>
      <c r="AF616" s="43">
        <f>Combined[[#This Row],[Total_Amount]]-Combined[[#This Row],[Total_Cost]]</f>
        <v>-220.35920000000004</v>
      </c>
      <c r="AG616" s="43" t="str">
        <f>IF(Combined[[#This Row],[Age]]&lt;=25,"18-25",IF(Combined[[#This Row],[Age]]&lt;=35,"26-35",IF(Combined[[#This Row],[Age]]&lt;=45,"36-45",IF(Combined[[#This Row],[Age]]&lt;=55,"46-55","56-64"))))</f>
        <v>46-55</v>
      </c>
      <c r="AH616" s="43">
        <f>IF(Combined[[#This Row],[Total_Amount]]=0,0,Combined[[#This Row],[Profit]]/Combined[[#This Row],[Total_Amount]])</f>
        <v>-0.80025624562392339</v>
      </c>
    </row>
    <row r="617" spans="1:34">
      <c r="A617" s="43" t="s">
        <v>2441</v>
      </c>
      <c r="B617" s="46">
        <v>45524</v>
      </c>
      <c r="C617" s="43">
        <f t="shared" si="9"/>
        <v>2024</v>
      </c>
      <c r="D617" s="43" t="str">
        <f>TEXT(Combined[[#This Row],[Order_Date]],"MMM")</f>
        <v>Aug</v>
      </c>
      <c r="E617" s="43" t="s">
        <v>735</v>
      </c>
      <c r="F617" s="43" t="s">
        <v>1572</v>
      </c>
      <c r="G617" s="43" t="s">
        <v>1810</v>
      </c>
      <c r="H617" s="43">
        <v>4</v>
      </c>
      <c r="I617" s="43">
        <v>705.64</v>
      </c>
      <c r="J617" s="45">
        <v>0.11</v>
      </c>
      <c r="K617" s="43" t="s">
        <v>1826</v>
      </c>
      <c r="L617" s="43">
        <v>2512.0783999999999</v>
      </c>
      <c r="M617" s="43" t="str">
        <f>VLOOKUP(Combined[[#This Row],[Customer_ID]],Customer[],2,FALSE)</f>
        <v>Casey Flores</v>
      </c>
      <c r="N617" s="43">
        <f>VLOOKUP(Combined[[#This Row],[Customer_ID]],Customer[],3,FALSE)</f>
        <v>52</v>
      </c>
      <c r="O617" s="43" t="str">
        <f>VLOOKUP(Combined[[#This Row],[Customer_ID]],Customer[],4,FALSE)</f>
        <v>Female</v>
      </c>
      <c r="P617" s="43" t="str">
        <f>VLOOKUP(Combined[[#This Row],[Customer_ID]],Customer[],5,FALSE)</f>
        <v>Lake Michael</v>
      </c>
      <c r="Q617" s="43" t="str">
        <f>VLOOKUP(Combined[[#This Row],[Customer_ID]],Customer[],6,FALSE)</f>
        <v>Utah</v>
      </c>
      <c r="R617" s="43" t="str">
        <f>VLOOKUP(Combined[[#This Row],[Customer_ID]],Customer[],8,FALSE)</f>
        <v>Gold</v>
      </c>
      <c r="S617" s="43" t="str">
        <f>VLOOKUP(Combined[[#This Row],[Product_ID]],Product[],2,FALSE)</f>
        <v>Hair Strengthening Shampoo</v>
      </c>
      <c r="T617" s="43" t="str">
        <f>VLOOKUP(Combined[[#This Row],[Product_ID]],Product[],3,FALSE)</f>
        <v>Beauty</v>
      </c>
      <c r="U617" s="43" t="str">
        <f>VLOOKUP(Combined[[#This Row],[Product_ID]],Product[],4,FALSE)</f>
        <v>Haircare</v>
      </c>
      <c r="V617" s="43" t="str">
        <f>VLOOKUP(Combined[[#This Row],[Product_ID]],Product[],5,FALSE)</f>
        <v>Rice LLC</v>
      </c>
      <c r="W617" s="43">
        <f>VLOOKUP(Combined[[#This Row],[Product_ID]],Product[],6,FALSE)</f>
        <v>115.82</v>
      </c>
      <c r="X617" s="43">
        <f>VLOOKUP(Combined[[#This Row],[Product_ID]],Product[],7,FALSE)</f>
        <v>460</v>
      </c>
      <c r="Y617" s="43" t="str">
        <f>_xlfn.XLOOKUP(Combined[[#This Row],[Store_ID]],Store[Store_ID],Store[Store_Name])</f>
        <v>Guerrero-Schmitt</v>
      </c>
      <c r="Z617" s="43" t="str">
        <f>_xlfn.XLOOKUP(Combined[[#This Row],[Store_ID]],Store[Store_ID],Store[Region])</f>
        <v>East</v>
      </c>
      <c r="AA617" s="43" t="str">
        <f>_xlfn.XLOOKUP(Combined[[#This Row],[Store_ID]],Store[Store_ID],Store[City])</f>
        <v>East Stevechester</v>
      </c>
      <c r="AB617" s="43" t="str">
        <f>_xlfn.XLOOKUP(Combined[[#This Row],[Store_ID]],Store[Store_ID],Store[Store_Type])</f>
        <v>Flagship</v>
      </c>
      <c r="AC617" s="43">
        <f>Combined[[#This Row],[Quantity]]*Combined[[#This Row],[Unit_Price]]</f>
        <v>2822.56</v>
      </c>
      <c r="AD617" s="43">
        <f>Combined[[#This Row],[Gross_Sales]]*Combined[[#This Row],[Discount]]</f>
        <v>310.48160000000001</v>
      </c>
      <c r="AE617" s="43">
        <f>Combined[[#This Row],[Quantity]]*Combined[[#This Row],[cost]]</f>
        <v>463.28</v>
      </c>
      <c r="AF617" s="43">
        <f>Combined[[#This Row],[Total_Amount]]-Combined[[#This Row],[Total_Cost]]</f>
        <v>2048.7983999999997</v>
      </c>
      <c r="AG617" s="43" t="str">
        <f>IF(Combined[[#This Row],[Age]]&lt;=25,"18-25",IF(Combined[[#This Row],[Age]]&lt;=35,"26-35",IF(Combined[[#This Row],[Age]]&lt;=45,"36-45",IF(Combined[[#This Row],[Age]]&lt;=55,"46-55","56-64"))))</f>
        <v>46-55</v>
      </c>
      <c r="AH617" s="43">
        <f>IF(Combined[[#This Row],[Total_Amount]]=0,0,Combined[[#This Row],[Profit]]/Combined[[#This Row],[Total_Amount]])</f>
        <v>0.81557900422216112</v>
      </c>
    </row>
    <row r="618" spans="1:34">
      <c r="A618" s="43" t="s">
        <v>2442</v>
      </c>
      <c r="B618" s="46">
        <v>45497</v>
      </c>
      <c r="C618" s="43">
        <f t="shared" si="9"/>
        <v>2024</v>
      </c>
      <c r="D618" s="43" t="str">
        <f>TEXT(Combined[[#This Row],[Order_Date]],"MMM")</f>
        <v>Jul</v>
      </c>
      <c r="E618" s="43" t="s">
        <v>487</v>
      </c>
      <c r="F618" s="43" t="s">
        <v>1565</v>
      </c>
      <c r="G618" s="43" t="s">
        <v>1789</v>
      </c>
      <c r="H618" s="43">
        <v>4</v>
      </c>
      <c r="I618" s="43">
        <v>386.41</v>
      </c>
      <c r="J618" s="45">
        <v>0.13</v>
      </c>
      <c r="K618" s="43" t="s">
        <v>1829</v>
      </c>
      <c r="L618" s="43">
        <v>1344.7067999999999</v>
      </c>
      <c r="M618" s="43" t="str">
        <f>VLOOKUP(Combined[[#This Row],[Customer_ID]],Customer[],2,FALSE)</f>
        <v>Justin Cross</v>
      </c>
      <c r="N618" s="43">
        <f>VLOOKUP(Combined[[#This Row],[Customer_ID]],Customer[],3,FALSE)</f>
        <v>62</v>
      </c>
      <c r="O618" s="43" t="str">
        <f>VLOOKUP(Combined[[#This Row],[Customer_ID]],Customer[],4,FALSE)</f>
        <v>Female</v>
      </c>
      <c r="P618" s="43" t="str">
        <f>VLOOKUP(Combined[[#This Row],[Customer_ID]],Customer[],5,FALSE)</f>
        <v>North Anthonychester</v>
      </c>
      <c r="Q618" s="43" t="str">
        <f>VLOOKUP(Combined[[#This Row],[Customer_ID]],Customer[],6,FALSE)</f>
        <v>Nevada</v>
      </c>
      <c r="R618" s="43" t="str">
        <f>VLOOKUP(Combined[[#This Row],[Customer_ID]],Customer[],8,FALSE)</f>
        <v>Bronze</v>
      </c>
      <c r="S618" s="43" t="str">
        <f>VLOOKUP(Combined[[#This Row],[Product_ID]],Product[],2,FALSE)</f>
        <v>Adjustable Dumbbell Set</v>
      </c>
      <c r="T618" s="43" t="str">
        <f>VLOOKUP(Combined[[#This Row],[Product_ID]],Product[],3,FALSE)</f>
        <v>Sports</v>
      </c>
      <c r="U618" s="43" t="str">
        <f>VLOOKUP(Combined[[#This Row],[Product_ID]],Product[],4,FALSE)</f>
        <v>Fitness</v>
      </c>
      <c r="V618" s="43" t="str">
        <f>VLOOKUP(Combined[[#This Row],[Product_ID]],Product[],5,FALSE)</f>
        <v>Hill PLC</v>
      </c>
      <c r="W618" s="43">
        <f>VLOOKUP(Combined[[#This Row],[Product_ID]],Product[],6,FALSE)</f>
        <v>495.72</v>
      </c>
      <c r="X618" s="43">
        <f>VLOOKUP(Combined[[#This Row],[Product_ID]],Product[],7,FALSE)</f>
        <v>323</v>
      </c>
      <c r="Y618" s="43" t="str">
        <f>_xlfn.XLOOKUP(Combined[[#This Row],[Store_ID]],Store[Store_ID],Store[Store_Name])</f>
        <v>Hill, Wagner and Ballard</v>
      </c>
      <c r="Z618" s="43" t="str">
        <f>_xlfn.XLOOKUP(Combined[[#This Row],[Store_ID]],Store[Store_ID],Store[Region])</f>
        <v>East</v>
      </c>
      <c r="AA618" s="43" t="str">
        <f>_xlfn.XLOOKUP(Combined[[#This Row],[Store_ID]],Store[Store_ID],Store[City])</f>
        <v>East Davidville</v>
      </c>
      <c r="AB618" s="43" t="str">
        <f>_xlfn.XLOOKUP(Combined[[#This Row],[Store_ID]],Store[Store_ID],Store[Store_Type])</f>
        <v>Online</v>
      </c>
      <c r="AC618" s="43">
        <f>Combined[[#This Row],[Quantity]]*Combined[[#This Row],[Unit_Price]]</f>
        <v>1545.64</v>
      </c>
      <c r="AD618" s="43">
        <f>Combined[[#This Row],[Gross_Sales]]*Combined[[#This Row],[Discount]]</f>
        <v>200.93320000000003</v>
      </c>
      <c r="AE618" s="43">
        <f>Combined[[#This Row],[Quantity]]*Combined[[#This Row],[cost]]</f>
        <v>1982.88</v>
      </c>
      <c r="AF618" s="43">
        <f>Combined[[#This Row],[Total_Amount]]-Combined[[#This Row],[Total_Cost]]</f>
        <v>-638.17320000000018</v>
      </c>
      <c r="AG618" s="43" t="str">
        <f>IF(Combined[[#This Row],[Age]]&lt;=25,"18-25",IF(Combined[[#This Row],[Age]]&lt;=35,"26-35",IF(Combined[[#This Row],[Age]]&lt;=45,"36-45",IF(Combined[[#This Row],[Age]]&lt;=55,"46-55","56-64"))))</f>
        <v>56-64</v>
      </c>
      <c r="AH618" s="43">
        <f>IF(Combined[[#This Row],[Total_Amount]]=0,0,Combined[[#This Row],[Profit]]/Combined[[#This Row],[Total_Amount]])</f>
        <v>-0.47458167088914865</v>
      </c>
    </row>
    <row r="619" spans="1:34">
      <c r="A619" s="43" t="s">
        <v>2443</v>
      </c>
      <c r="B619" s="46">
        <v>45534</v>
      </c>
      <c r="C619" s="43">
        <f t="shared" si="9"/>
        <v>2024</v>
      </c>
      <c r="D619" s="43" t="str">
        <f>TEXT(Combined[[#This Row],[Order_Date]],"MMM")</f>
        <v>Aug</v>
      </c>
      <c r="E619" s="43" t="s">
        <v>121</v>
      </c>
      <c r="F619" s="43" t="s">
        <v>1736</v>
      </c>
      <c r="G619" s="43" t="s">
        <v>1792</v>
      </c>
      <c r="H619" s="43">
        <v>3</v>
      </c>
      <c r="I619" s="43">
        <v>265.89</v>
      </c>
      <c r="J619" s="45">
        <v>0.08</v>
      </c>
      <c r="K619" s="43" t="s">
        <v>1829</v>
      </c>
      <c r="L619" s="43">
        <v>733.85640000000001</v>
      </c>
      <c r="M619" s="43" t="str">
        <f>VLOOKUP(Combined[[#This Row],[Customer_ID]],Customer[],2,FALSE)</f>
        <v>David Arnold</v>
      </c>
      <c r="N619" s="43">
        <f>VLOOKUP(Combined[[#This Row],[Customer_ID]],Customer[],3,FALSE)</f>
        <v>54</v>
      </c>
      <c r="O619" s="43" t="str">
        <f>VLOOKUP(Combined[[#This Row],[Customer_ID]],Customer[],4,FALSE)</f>
        <v>Female</v>
      </c>
      <c r="P619" s="43" t="str">
        <f>VLOOKUP(Combined[[#This Row],[Customer_ID]],Customer[],5,FALSE)</f>
        <v>East Jennifer</v>
      </c>
      <c r="Q619" s="43" t="str">
        <f>VLOOKUP(Combined[[#This Row],[Customer_ID]],Customer[],6,FALSE)</f>
        <v>California</v>
      </c>
      <c r="R619" s="43" t="str">
        <f>VLOOKUP(Combined[[#This Row],[Customer_ID]],Customer[],8,FALSE)</f>
        <v>Silver</v>
      </c>
      <c r="S619" s="43" t="str">
        <f>VLOOKUP(Combined[[#This Row],[Product_ID]],Product[],2,FALSE)</f>
        <v>Vitamin E Body Lotion</v>
      </c>
      <c r="T619" s="43" t="str">
        <f>VLOOKUP(Combined[[#This Row],[Product_ID]],Product[],3,FALSE)</f>
        <v>Beauty</v>
      </c>
      <c r="U619" s="43" t="str">
        <f>VLOOKUP(Combined[[#This Row],[Product_ID]],Product[],4,FALSE)</f>
        <v>Skincare</v>
      </c>
      <c r="V619" s="43" t="str">
        <f>VLOOKUP(Combined[[#This Row],[Product_ID]],Product[],5,FALSE)</f>
        <v>Hoffman-Williams</v>
      </c>
      <c r="W619" s="43">
        <f>VLOOKUP(Combined[[#This Row],[Product_ID]],Product[],6,FALSE)</f>
        <v>358.47</v>
      </c>
      <c r="X619" s="43">
        <f>VLOOKUP(Combined[[#This Row],[Product_ID]],Product[],7,FALSE)</f>
        <v>213</v>
      </c>
      <c r="Y619" s="43" t="str">
        <f>_xlfn.XLOOKUP(Combined[[#This Row],[Store_ID]],Store[Store_ID],Store[Store_Name])</f>
        <v>Aguirre-Keller</v>
      </c>
      <c r="Z619" s="43" t="str">
        <f>_xlfn.XLOOKUP(Combined[[#This Row],[Store_ID]],Store[Store_ID],Store[Region])</f>
        <v>South</v>
      </c>
      <c r="AA619" s="43" t="str">
        <f>_xlfn.XLOOKUP(Combined[[#This Row],[Store_ID]],Store[Store_ID],Store[City])</f>
        <v>Lake Michael</v>
      </c>
      <c r="AB619" s="43" t="str">
        <f>_xlfn.XLOOKUP(Combined[[#This Row],[Store_ID]],Store[Store_ID],Store[Store_Type])</f>
        <v>Online</v>
      </c>
      <c r="AC619" s="43">
        <f>Combined[[#This Row],[Quantity]]*Combined[[#This Row],[Unit_Price]]</f>
        <v>797.67</v>
      </c>
      <c r="AD619" s="43">
        <f>Combined[[#This Row],[Gross_Sales]]*Combined[[#This Row],[Discount]]</f>
        <v>63.813600000000001</v>
      </c>
      <c r="AE619" s="43">
        <f>Combined[[#This Row],[Quantity]]*Combined[[#This Row],[cost]]</f>
        <v>1075.4100000000001</v>
      </c>
      <c r="AF619" s="43">
        <f>Combined[[#This Row],[Total_Amount]]-Combined[[#This Row],[Total_Cost]]</f>
        <v>-341.55360000000007</v>
      </c>
      <c r="AG619" s="43" t="str">
        <f>IF(Combined[[#This Row],[Age]]&lt;=25,"18-25",IF(Combined[[#This Row],[Age]]&lt;=35,"26-35",IF(Combined[[#This Row],[Age]]&lt;=45,"36-45",IF(Combined[[#This Row],[Age]]&lt;=55,"46-55","56-64"))))</f>
        <v>46-55</v>
      </c>
      <c r="AH619" s="43">
        <f>IF(Combined[[#This Row],[Total_Amount]]=0,0,Combined[[#This Row],[Profit]]/Combined[[#This Row],[Total_Amount]])</f>
        <v>-0.46542293560429543</v>
      </c>
    </row>
    <row r="620" spans="1:34">
      <c r="A620" s="43" t="s">
        <v>2444</v>
      </c>
      <c r="B620" s="46">
        <v>45925</v>
      </c>
      <c r="C620" s="43">
        <f t="shared" si="9"/>
        <v>2025</v>
      </c>
      <c r="D620" s="43" t="str">
        <f>TEXT(Combined[[#This Row],[Order_Date]],"MMM")</f>
        <v>Sep</v>
      </c>
      <c r="E620" s="43" t="s">
        <v>275</v>
      </c>
      <c r="F620" s="43" t="s">
        <v>1608</v>
      </c>
      <c r="G620" s="43" t="s">
        <v>1804</v>
      </c>
      <c r="H620" s="43">
        <v>1</v>
      </c>
      <c r="I620" s="43">
        <v>703.16</v>
      </c>
      <c r="J620" s="45">
        <v>0.28999999999999998</v>
      </c>
      <c r="K620" s="43" t="s">
        <v>1824</v>
      </c>
      <c r="L620" s="43">
        <v>499.24360000000001</v>
      </c>
      <c r="M620" s="43" t="str">
        <f>VLOOKUP(Combined[[#This Row],[Customer_ID]],Customer[],2,FALSE)</f>
        <v>Rhonda Morales</v>
      </c>
      <c r="N620" s="43">
        <f>VLOOKUP(Combined[[#This Row],[Customer_ID]],Customer[],3,FALSE)</f>
        <v>61</v>
      </c>
      <c r="O620" s="43" t="str">
        <f>VLOOKUP(Combined[[#This Row],[Customer_ID]],Customer[],4,FALSE)</f>
        <v>Female</v>
      </c>
      <c r="P620" s="43" t="str">
        <f>VLOOKUP(Combined[[#This Row],[Customer_ID]],Customer[],5,FALSE)</f>
        <v>Lake Barryfurt</v>
      </c>
      <c r="Q620" s="43" t="str">
        <f>VLOOKUP(Combined[[#This Row],[Customer_ID]],Customer[],6,FALSE)</f>
        <v>California</v>
      </c>
      <c r="R620" s="43" t="str">
        <f>VLOOKUP(Combined[[#This Row],[Customer_ID]],Customer[],8,FALSE)</f>
        <v>Gold</v>
      </c>
      <c r="S620" s="43" t="str">
        <f>VLOOKUP(Combined[[#This Row],[Product_ID]],Product[],2,FALSE)</f>
        <v>Stainless Steel Cutlery Set</v>
      </c>
      <c r="T620" s="43" t="str">
        <f>VLOOKUP(Combined[[#This Row],[Product_ID]],Product[],3,FALSE)</f>
        <v>Home</v>
      </c>
      <c r="U620" s="43" t="str">
        <f>VLOOKUP(Combined[[#This Row],[Product_ID]],Product[],4,FALSE)</f>
        <v>Kitchen</v>
      </c>
      <c r="V620" s="43" t="str">
        <f>VLOOKUP(Combined[[#This Row],[Product_ID]],Product[],5,FALSE)</f>
        <v>Stevens, Fernandez and Martin</v>
      </c>
      <c r="W620" s="43">
        <f>VLOOKUP(Combined[[#This Row],[Product_ID]],Product[],6,FALSE)</f>
        <v>19.52</v>
      </c>
      <c r="X620" s="43">
        <f>VLOOKUP(Combined[[#This Row],[Product_ID]],Product[],7,FALSE)</f>
        <v>57</v>
      </c>
      <c r="Y620" s="43" t="str">
        <f>_xlfn.XLOOKUP(Combined[[#This Row],[Store_ID]],Store[Store_ID],Store[Store_Name])</f>
        <v>Frederick-Wright</v>
      </c>
      <c r="Z620" s="43" t="str">
        <f>_xlfn.XLOOKUP(Combined[[#This Row],[Store_ID]],Store[Store_ID],Store[Region])</f>
        <v>West</v>
      </c>
      <c r="AA620" s="43" t="str">
        <f>_xlfn.XLOOKUP(Combined[[#This Row],[Store_ID]],Store[Store_ID],Store[City])</f>
        <v>New Jimmymouth</v>
      </c>
      <c r="AB620" s="43" t="str">
        <f>_xlfn.XLOOKUP(Combined[[#This Row],[Store_ID]],Store[Store_ID],Store[Store_Type])</f>
        <v>Flagship</v>
      </c>
      <c r="AC620" s="43">
        <f>Combined[[#This Row],[Quantity]]*Combined[[#This Row],[Unit_Price]]</f>
        <v>703.16</v>
      </c>
      <c r="AD620" s="43">
        <f>Combined[[#This Row],[Gross_Sales]]*Combined[[#This Row],[Discount]]</f>
        <v>203.91639999999998</v>
      </c>
      <c r="AE620" s="43">
        <f>Combined[[#This Row],[Quantity]]*Combined[[#This Row],[cost]]</f>
        <v>19.52</v>
      </c>
      <c r="AF620" s="43">
        <f>Combined[[#This Row],[Total_Amount]]-Combined[[#This Row],[Total_Cost]]</f>
        <v>479.72360000000003</v>
      </c>
      <c r="AG620" s="43" t="str">
        <f>IF(Combined[[#This Row],[Age]]&lt;=25,"18-25",IF(Combined[[#This Row],[Age]]&lt;=35,"26-35",IF(Combined[[#This Row],[Age]]&lt;=45,"36-45",IF(Combined[[#This Row],[Age]]&lt;=55,"46-55","56-64"))))</f>
        <v>56-64</v>
      </c>
      <c r="AH620" s="43">
        <f>IF(Combined[[#This Row],[Total_Amount]]=0,0,Combined[[#This Row],[Profit]]/Combined[[#This Row],[Total_Amount]])</f>
        <v>0.96090085080710097</v>
      </c>
    </row>
    <row r="621" spans="1:34">
      <c r="A621" s="43" t="s">
        <v>2445</v>
      </c>
      <c r="B621" s="46">
        <v>45765</v>
      </c>
      <c r="C621" s="43">
        <f t="shared" si="9"/>
        <v>2025</v>
      </c>
      <c r="D621" s="43" t="str">
        <f>TEXT(Combined[[#This Row],[Order_Date]],"MMM")</f>
        <v>Apr</v>
      </c>
      <c r="E621" s="43" t="s">
        <v>1452</v>
      </c>
      <c r="F621" s="43" t="s">
        <v>1742</v>
      </c>
      <c r="G621" s="43" t="s">
        <v>1797</v>
      </c>
      <c r="H621" s="43">
        <v>2</v>
      </c>
      <c r="I621" s="43">
        <v>394.5</v>
      </c>
      <c r="J621" s="45">
        <v>0.28999999999999998</v>
      </c>
      <c r="K621" s="43" t="s">
        <v>1829</v>
      </c>
      <c r="L621" s="43">
        <v>560.18999999999994</v>
      </c>
      <c r="M621" s="43" t="str">
        <f>VLOOKUP(Combined[[#This Row],[Customer_ID]],Customer[],2,FALSE)</f>
        <v>Debra Mccullough</v>
      </c>
      <c r="N621" s="43">
        <f>VLOOKUP(Combined[[#This Row],[Customer_ID]],Customer[],3,FALSE)</f>
        <v>42</v>
      </c>
      <c r="O621" s="43" t="str">
        <f>VLOOKUP(Combined[[#This Row],[Customer_ID]],Customer[],4,FALSE)</f>
        <v>Male</v>
      </c>
      <c r="P621" s="43" t="str">
        <f>VLOOKUP(Combined[[#This Row],[Customer_ID]],Customer[],5,FALSE)</f>
        <v>Mcdanielfurt</v>
      </c>
      <c r="Q621" s="43" t="str">
        <f>VLOOKUP(Combined[[#This Row],[Customer_ID]],Customer[],6,FALSE)</f>
        <v>Montana</v>
      </c>
      <c r="R621" s="43" t="str">
        <f>VLOOKUP(Combined[[#This Row],[Customer_ID]],Customer[],8,FALSE)</f>
        <v>Platinum</v>
      </c>
      <c r="S621" s="43" t="str">
        <f>VLOOKUP(Combined[[#This Row],[Product_ID]],Product[],2,FALSE)</f>
        <v>Cricket Bat</v>
      </c>
      <c r="T621" s="43" t="str">
        <f>VLOOKUP(Combined[[#This Row],[Product_ID]],Product[],3,FALSE)</f>
        <v>Sports</v>
      </c>
      <c r="U621" s="43" t="str">
        <f>VLOOKUP(Combined[[#This Row],[Product_ID]],Product[],4,FALSE)</f>
        <v>Team Sports</v>
      </c>
      <c r="V621" s="43" t="str">
        <f>VLOOKUP(Combined[[#This Row],[Product_ID]],Product[],5,FALSE)</f>
        <v>Khan LLC</v>
      </c>
      <c r="W621" s="43">
        <f>VLOOKUP(Combined[[#This Row],[Product_ID]],Product[],6,FALSE)</f>
        <v>245.98</v>
      </c>
      <c r="X621" s="43">
        <f>VLOOKUP(Combined[[#This Row],[Product_ID]],Product[],7,FALSE)</f>
        <v>471</v>
      </c>
      <c r="Y621" s="43" t="str">
        <f>_xlfn.XLOOKUP(Combined[[#This Row],[Store_ID]],Store[Store_ID],Store[Store_Name])</f>
        <v>Gardner, Humphrey and Contreras</v>
      </c>
      <c r="Z621" s="43" t="str">
        <f>_xlfn.XLOOKUP(Combined[[#This Row],[Store_ID]],Store[Store_ID],Store[Region])</f>
        <v>East</v>
      </c>
      <c r="AA621" s="43" t="str">
        <f>_xlfn.XLOOKUP(Combined[[#This Row],[Store_ID]],Store[Store_ID],Store[City])</f>
        <v>Johnsonville</v>
      </c>
      <c r="AB621" s="43" t="str">
        <f>_xlfn.XLOOKUP(Combined[[#This Row],[Store_ID]],Store[Store_ID],Store[Store_Type])</f>
        <v>Flagship</v>
      </c>
      <c r="AC621" s="43">
        <f>Combined[[#This Row],[Quantity]]*Combined[[#This Row],[Unit_Price]]</f>
        <v>789</v>
      </c>
      <c r="AD621" s="43">
        <f>Combined[[#This Row],[Gross_Sales]]*Combined[[#This Row],[Discount]]</f>
        <v>228.80999999999997</v>
      </c>
      <c r="AE621" s="43">
        <f>Combined[[#This Row],[Quantity]]*Combined[[#This Row],[cost]]</f>
        <v>491.96</v>
      </c>
      <c r="AF621" s="43">
        <f>Combined[[#This Row],[Total_Amount]]-Combined[[#This Row],[Total_Cost]]</f>
        <v>68.229999999999961</v>
      </c>
      <c r="AG621" s="43" t="str">
        <f>IF(Combined[[#This Row],[Age]]&lt;=25,"18-25",IF(Combined[[#This Row],[Age]]&lt;=35,"26-35",IF(Combined[[#This Row],[Age]]&lt;=45,"36-45",IF(Combined[[#This Row],[Age]]&lt;=55,"46-55","56-64"))))</f>
        <v>36-45</v>
      </c>
      <c r="AH621" s="43">
        <f>IF(Combined[[#This Row],[Total_Amount]]=0,0,Combined[[#This Row],[Profit]]/Combined[[#This Row],[Total_Amount]])</f>
        <v>0.12179796140595149</v>
      </c>
    </row>
    <row r="622" spans="1:34">
      <c r="A622" s="43" t="s">
        <v>2446</v>
      </c>
      <c r="B622" s="46">
        <v>45882</v>
      </c>
      <c r="C622" s="43">
        <f t="shared" si="9"/>
        <v>2025</v>
      </c>
      <c r="D622" s="43" t="str">
        <f>TEXT(Combined[[#This Row],[Order_Date]],"MMM")</f>
        <v>Aug</v>
      </c>
      <c r="E622" s="43" t="s">
        <v>408</v>
      </c>
      <c r="F622" s="43" t="s">
        <v>1742</v>
      </c>
      <c r="G622" s="43" t="s">
        <v>1779</v>
      </c>
      <c r="H622" s="43">
        <v>3</v>
      </c>
      <c r="I622" s="43">
        <v>411.25</v>
      </c>
      <c r="J622" s="45">
        <v>0.05</v>
      </c>
      <c r="K622" s="43" t="s">
        <v>1824</v>
      </c>
      <c r="L622" s="43">
        <v>1172.0625</v>
      </c>
      <c r="M622" s="43" t="str">
        <f>VLOOKUP(Combined[[#This Row],[Customer_ID]],Customer[],2,FALSE)</f>
        <v>Colleen Mccarthy</v>
      </c>
      <c r="N622" s="43">
        <f>VLOOKUP(Combined[[#This Row],[Customer_ID]],Customer[],3,FALSE)</f>
        <v>21</v>
      </c>
      <c r="O622" s="43" t="str">
        <f>VLOOKUP(Combined[[#This Row],[Customer_ID]],Customer[],4,FALSE)</f>
        <v>Female</v>
      </c>
      <c r="P622" s="43" t="str">
        <f>VLOOKUP(Combined[[#This Row],[Customer_ID]],Customer[],5,FALSE)</f>
        <v>North Katherine</v>
      </c>
      <c r="Q622" s="43" t="str">
        <f>VLOOKUP(Combined[[#This Row],[Customer_ID]],Customer[],6,FALSE)</f>
        <v>Washington</v>
      </c>
      <c r="R622" s="43" t="str">
        <f>VLOOKUP(Combined[[#This Row],[Customer_ID]],Customer[],8,FALSE)</f>
        <v>Platinum</v>
      </c>
      <c r="S622" s="43" t="str">
        <f>VLOOKUP(Combined[[#This Row],[Product_ID]],Product[],2,FALSE)</f>
        <v>Cricket Bat</v>
      </c>
      <c r="T622" s="43" t="str">
        <f>VLOOKUP(Combined[[#This Row],[Product_ID]],Product[],3,FALSE)</f>
        <v>Sports</v>
      </c>
      <c r="U622" s="43" t="str">
        <f>VLOOKUP(Combined[[#This Row],[Product_ID]],Product[],4,FALSE)</f>
        <v>Team Sports</v>
      </c>
      <c r="V622" s="43" t="str">
        <f>VLOOKUP(Combined[[#This Row],[Product_ID]],Product[],5,FALSE)</f>
        <v>Khan LLC</v>
      </c>
      <c r="W622" s="43">
        <f>VLOOKUP(Combined[[#This Row],[Product_ID]],Product[],6,FALSE)</f>
        <v>245.98</v>
      </c>
      <c r="X622" s="43">
        <f>VLOOKUP(Combined[[#This Row],[Product_ID]],Product[],7,FALSE)</f>
        <v>471</v>
      </c>
      <c r="Y622" s="43" t="str">
        <f>_xlfn.XLOOKUP(Combined[[#This Row],[Store_ID]],Store[Store_ID],Store[Store_Name])</f>
        <v>Martinez-Mullins</v>
      </c>
      <c r="Z622" s="43" t="str">
        <f>_xlfn.XLOOKUP(Combined[[#This Row],[Store_ID]],Store[Store_ID],Store[Region])</f>
        <v>South</v>
      </c>
      <c r="AA622" s="43" t="str">
        <f>_xlfn.XLOOKUP(Combined[[#This Row],[Store_ID]],Store[Store_ID],Store[City])</f>
        <v>Williamsfurt</v>
      </c>
      <c r="AB622" s="43" t="str">
        <f>_xlfn.XLOOKUP(Combined[[#This Row],[Store_ID]],Store[Store_ID],Store[Store_Type])</f>
        <v>Online</v>
      </c>
      <c r="AC622" s="43">
        <f>Combined[[#This Row],[Quantity]]*Combined[[#This Row],[Unit_Price]]</f>
        <v>1233.75</v>
      </c>
      <c r="AD622" s="43">
        <f>Combined[[#This Row],[Gross_Sales]]*Combined[[#This Row],[Discount]]</f>
        <v>61.6875</v>
      </c>
      <c r="AE622" s="43">
        <f>Combined[[#This Row],[Quantity]]*Combined[[#This Row],[cost]]</f>
        <v>737.93999999999994</v>
      </c>
      <c r="AF622" s="43">
        <f>Combined[[#This Row],[Total_Amount]]-Combined[[#This Row],[Total_Cost]]</f>
        <v>434.12250000000006</v>
      </c>
      <c r="AG622" s="43" t="str">
        <f>IF(Combined[[#This Row],[Age]]&lt;=25,"18-25",IF(Combined[[#This Row],[Age]]&lt;=35,"26-35",IF(Combined[[#This Row],[Age]]&lt;=45,"36-45",IF(Combined[[#This Row],[Age]]&lt;=55,"46-55","56-64"))))</f>
        <v>18-25</v>
      </c>
      <c r="AH622" s="43">
        <f>IF(Combined[[#This Row],[Total_Amount]]=0,0,Combined[[#This Row],[Profit]]/Combined[[#This Row],[Total_Amount]])</f>
        <v>0.37039193729003367</v>
      </c>
    </row>
    <row r="623" spans="1:34">
      <c r="A623" s="43" t="s">
        <v>2447</v>
      </c>
      <c r="B623" s="46">
        <v>45923</v>
      </c>
      <c r="C623" s="43">
        <f t="shared" si="9"/>
        <v>2025</v>
      </c>
      <c r="D623" s="43" t="str">
        <f>TEXT(Combined[[#This Row],[Order_Date]],"MMM")</f>
        <v>Sep</v>
      </c>
      <c r="E623" s="43" t="s">
        <v>1107</v>
      </c>
      <c r="F623" s="43" t="s">
        <v>1644</v>
      </c>
      <c r="G623" s="43" t="s">
        <v>1761</v>
      </c>
      <c r="H623" s="43">
        <v>4</v>
      </c>
      <c r="I623" s="43">
        <v>395.45</v>
      </c>
      <c r="J623" s="45">
        <v>0.01</v>
      </c>
      <c r="K623" s="43" t="s">
        <v>1824</v>
      </c>
      <c r="L623" s="43">
        <v>1565.982</v>
      </c>
      <c r="M623" s="43" t="str">
        <f>VLOOKUP(Combined[[#This Row],[Customer_ID]],Customer[],2,FALSE)</f>
        <v>Laura Green</v>
      </c>
      <c r="N623" s="43">
        <f>VLOOKUP(Combined[[#This Row],[Customer_ID]],Customer[],3,FALSE)</f>
        <v>56</v>
      </c>
      <c r="O623" s="43" t="str">
        <f>VLOOKUP(Combined[[#This Row],[Customer_ID]],Customer[],4,FALSE)</f>
        <v>Female</v>
      </c>
      <c r="P623" s="43" t="str">
        <f>VLOOKUP(Combined[[#This Row],[Customer_ID]],Customer[],5,FALSE)</f>
        <v>Westbury</v>
      </c>
      <c r="Q623" s="43" t="str">
        <f>VLOOKUP(Combined[[#This Row],[Customer_ID]],Customer[],6,FALSE)</f>
        <v>Oregon</v>
      </c>
      <c r="R623" s="43" t="str">
        <f>VLOOKUP(Combined[[#This Row],[Customer_ID]],Customer[],8,FALSE)</f>
        <v>Platinum</v>
      </c>
      <c r="S623" s="43" t="str">
        <f>VLOOKUP(Combined[[#This Row],[Product_ID]],Product[],2,FALSE)</f>
        <v>Car Dashboard Phone Holder</v>
      </c>
      <c r="T623" s="43" t="str">
        <f>VLOOKUP(Combined[[#This Row],[Product_ID]],Product[],3,FALSE)</f>
        <v>Electronics</v>
      </c>
      <c r="U623" s="43" t="str">
        <f>VLOOKUP(Combined[[#This Row],[Product_ID]],Product[],4,FALSE)</f>
        <v>Accessories</v>
      </c>
      <c r="V623" s="43" t="str">
        <f>VLOOKUP(Combined[[#This Row],[Product_ID]],Product[],5,FALSE)</f>
        <v>Byrd, Stewart and Valdez</v>
      </c>
      <c r="W623" s="43">
        <f>VLOOKUP(Combined[[#This Row],[Product_ID]],Product[],6,FALSE)</f>
        <v>177.98</v>
      </c>
      <c r="X623" s="43">
        <f>VLOOKUP(Combined[[#This Row],[Product_ID]],Product[],7,FALSE)</f>
        <v>103</v>
      </c>
      <c r="Y623" s="43" t="str">
        <f>_xlfn.XLOOKUP(Combined[[#This Row],[Store_ID]],Store[Store_ID],Store[Store_Name])</f>
        <v>Black-Horn</v>
      </c>
      <c r="Z623" s="43" t="str">
        <f>_xlfn.XLOOKUP(Combined[[#This Row],[Store_ID]],Store[Store_ID],Store[Region])</f>
        <v>South</v>
      </c>
      <c r="AA623" s="43" t="str">
        <f>_xlfn.XLOOKUP(Combined[[#This Row],[Store_ID]],Store[Store_ID],Store[City])</f>
        <v>North Nancyview</v>
      </c>
      <c r="AB623" s="43" t="str">
        <f>_xlfn.XLOOKUP(Combined[[#This Row],[Store_ID]],Store[Store_ID],Store[Store_Type])</f>
        <v>Outlet</v>
      </c>
      <c r="AC623" s="43">
        <f>Combined[[#This Row],[Quantity]]*Combined[[#This Row],[Unit_Price]]</f>
        <v>1581.8</v>
      </c>
      <c r="AD623" s="43">
        <f>Combined[[#This Row],[Gross_Sales]]*Combined[[#This Row],[Discount]]</f>
        <v>15.818</v>
      </c>
      <c r="AE623" s="43">
        <f>Combined[[#This Row],[Quantity]]*Combined[[#This Row],[cost]]</f>
        <v>711.92</v>
      </c>
      <c r="AF623" s="43">
        <f>Combined[[#This Row],[Total_Amount]]-Combined[[#This Row],[Total_Cost]]</f>
        <v>854.06200000000001</v>
      </c>
      <c r="AG623" s="43" t="str">
        <f>IF(Combined[[#This Row],[Age]]&lt;=25,"18-25",IF(Combined[[#This Row],[Age]]&lt;=35,"26-35",IF(Combined[[#This Row],[Age]]&lt;=45,"36-45",IF(Combined[[#This Row],[Age]]&lt;=55,"46-55","56-64"))))</f>
        <v>56-64</v>
      </c>
      <c r="AH623" s="43">
        <f>IF(Combined[[#This Row],[Total_Amount]]=0,0,Combined[[#This Row],[Profit]]/Combined[[#This Row],[Total_Amount]])</f>
        <v>0.54538430199069976</v>
      </c>
    </row>
    <row r="624" spans="1:34">
      <c r="A624" s="43" t="s">
        <v>2448</v>
      </c>
      <c r="B624" s="46">
        <v>45421</v>
      </c>
      <c r="C624" s="43">
        <f t="shared" si="9"/>
        <v>2024</v>
      </c>
      <c r="D624" s="43" t="str">
        <f>TEXT(Combined[[#This Row],[Order_Date]],"MMM")</f>
        <v>May</v>
      </c>
      <c r="E624" s="43" t="s">
        <v>144</v>
      </c>
      <c r="F624" s="43" t="s">
        <v>1728</v>
      </c>
      <c r="G624" s="43" t="s">
        <v>1773</v>
      </c>
      <c r="H624" s="43">
        <v>2</v>
      </c>
      <c r="I624" s="43">
        <v>678.98</v>
      </c>
      <c r="J624" s="45">
        <v>0.23</v>
      </c>
      <c r="K624" s="43" t="s">
        <v>1824</v>
      </c>
      <c r="L624" s="43">
        <v>1045.6292000000001</v>
      </c>
      <c r="M624" s="43" t="str">
        <f>VLOOKUP(Combined[[#This Row],[Customer_ID]],Customer[],2,FALSE)</f>
        <v>Thomas Phillips</v>
      </c>
      <c r="N624" s="43">
        <f>VLOOKUP(Combined[[#This Row],[Customer_ID]],Customer[],3,FALSE)</f>
        <v>20</v>
      </c>
      <c r="O624" s="43" t="str">
        <f>VLOOKUP(Combined[[#This Row],[Customer_ID]],Customer[],4,FALSE)</f>
        <v>Female</v>
      </c>
      <c r="P624" s="43" t="str">
        <f>VLOOKUP(Combined[[#This Row],[Customer_ID]],Customer[],5,FALSE)</f>
        <v>Luisfurt</v>
      </c>
      <c r="Q624" s="43" t="str">
        <f>VLOOKUP(Combined[[#This Row],[Customer_ID]],Customer[],6,FALSE)</f>
        <v>Georgia</v>
      </c>
      <c r="R624" s="43" t="str">
        <f>VLOOKUP(Combined[[#This Row],[Customer_ID]],Customer[],8,FALSE)</f>
        <v>Gold</v>
      </c>
      <c r="S624" s="43" t="str">
        <f>VLOOKUP(Combined[[#This Row],[Product_ID]],Product[],2,FALSE)</f>
        <v>Gaming Mouse Pad XL</v>
      </c>
      <c r="T624" s="43" t="str">
        <f>VLOOKUP(Combined[[#This Row],[Product_ID]],Product[],3,FALSE)</f>
        <v>Electronics</v>
      </c>
      <c r="U624" s="43" t="str">
        <f>VLOOKUP(Combined[[#This Row],[Product_ID]],Product[],4,FALSE)</f>
        <v>Accessories</v>
      </c>
      <c r="V624" s="43" t="str">
        <f>VLOOKUP(Combined[[#This Row],[Product_ID]],Product[],5,FALSE)</f>
        <v>Sharp, Taylor and Rodriguez</v>
      </c>
      <c r="W624" s="43">
        <f>VLOOKUP(Combined[[#This Row],[Product_ID]],Product[],6,FALSE)</f>
        <v>340.14</v>
      </c>
      <c r="X624" s="43">
        <f>VLOOKUP(Combined[[#This Row],[Product_ID]],Product[],7,FALSE)</f>
        <v>361</v>
      </c>
      <c r="Y624" s="43" t="str">
        <f>_xlfn.XLOOKUP(Combined[[#This Row],[Store_ID]],Store[Store_ID],Store[Store_Name])</f>
        <v>Gray Ltd</v>
      </c>
      <c r="Z624" s="43" t="str">
        <f>_xlfn.XLOOKUP(Combined[[#This Row],[Store_ID]],Store[Store_ID],Store[Region])</f>
        <v>North</v>
      </c>
      <c r="AA624" s="43" t="str">
        <f>_xlfn.XLOOKUP(Combined[[#This Row],[Store_ID]],Store[Store_ID],Store[City])</f>
        <v>New Michaelchester</v>
      </c>
      <c r="AB624" s="43" t="str">
        <f>_xlfn.XLOOKUP(Combined[[#This Row],[Store_ID]],Store[Store_ID],Store[Store_Type])</f>
        <v>Outlet</v>
      </c>
      <c r="AC624" s="43">
        <f>Combined[[#This Row],[Quantity]]*Combined[[#This Row],[Unit_Price]]</f>
        <v>1357.96</v>
      </c>
      <c r="AD624" s="43">
        <f>Combined[[#This Row],[Gross_Sales]]*Combined[[#This Row],[Discount]]</f>
        <v>312.33080000000001</v>
      </c>
      <c r="AE624" s="43">
        <f>Combined[[#This Row],[Quantity]]*Combined[[#This Row],[cost]]</f>
        <v>680.28</v>
      </c>
      <c r="AF624" s="43">
        <f>Combined[[#This Row],[Total_Amount]]-Combined[[#This Row],[Total_Cost]]</f>
        <v>365.34920000000011</v>
      </c>
      <c r="AG624" s="43" t="str">
        <f>IF(Combined[[#This Row],[Age]]&lt;=25,"18-25",IF(Combined[[#This Row],[Age]]&lt;=35,"26-35",IF(Combined[[#This Row],[Age]]&lt;=45,"36-45",IF(Combined[[#This Row],[Age]]&lt;=55,"46-55","56-64"))))</f>
        <v>18-25</v>
      </c>
      <c r="AH624" s="43">
        <f>IF(Combined[[#This Row],[Total_Amount]]=0,0,Combined[[#This Row],[Profit]]/Combined[[#This Row],[Total_Amount]])</f>
        <v>0.34940608009034185</v>
      </c>
    </row>
    <row r="625" spans="1:34">
      <c r="A625" s="43" t="s">
        <v>2449</v>
      </c>
      <c r="B625" s="46">
        <v>45608</v>
      </c>
      <c r="C625" s="43">
        <f t="shared" si="9"/>
        <v>2024</v>
      </c>
      <c r="D625" s="43" t="str">
        <f>TEXT(Combined[[#This Row],[Order_Date]],"MMM")</f>
        <v>Nov</v>
      </c>
      <c r="E625" s="43" t="s">
        <v>264</v>
      </c>
      <c r="F625" s="43" t="s">
        <v>1602</v>
      </c>
      <c r="G625" s="43" t="s">
        <v>1799</v>
      </c>
      <c r="H625" s="43">
        <v>4</v>
      </c>
      <c r="I625" s="43">
        <v>757.71</v>
      </c>
      <c r="J625" s="45">
        <v>0.26</v>
      </c>
      <c r="K625" s="43" t="s">
        <v>1829</v>
      </c>
      <c r="L625" s="43">
        <v>2242.8216000000002</v>
      </c>
      <c r="M625" s="43" t="str">
        <f>VLOOKUP(Combined[[#This Row],[Customer_ID]],Customer[],2,FALSE)</f>
        <v>Tonya Burch</v>
      </c>
      <c r="N625" s="43">
        <f>VLOOKUP(Combined[[#This Row],[Customer_ID]],Customer[],3,FALSE)</f>
        <v>39</v>
      </c>
      <c r="O625" s="43" t="str">
        <f>VLOOKUP(Combined[[#This Row],[Customer_ID]],Customer[],4,FALSE)</f>
        <v>Female</v>
      </c>
      <c r="P625" s="43" t="str">
        <f>VLOOKUP(Combined[[#This Row],[Customer_ID]],Customer[],5,FALSE)</f>
        <v>Olsonhaven</v>
      </c>
      <c r="Q625" s="43" t="str">
        <f>VLOOKUP(Combined[[#This Row],[Customer_ID]],Customer[],6,FALSE)</f>
        <v>Iowa</v>
      </c>
      <c r="R625" s="43" t="str">
        <f>VLOOKUP(Combined[[#This Row],[Customer_ID]],Customer[],8,FALSE)</f>
        <v>Gold</v>
      </c>
      <c r="S625" s="43" t="str">
        <f>VLOOKUP(Combined[[#This Row],[Product_ID]],Product[],2,FALSE)</f>
        <v>Decorative Floor Vase</v>
      </c>
      <c r="T625" s="43" t="str">
        <f>VLOOKUP(Combined[[#This Row],[Product_ID]],Product[],3,FALSE)</f>
        <v>Home</v>
      </c>
      <c r="U625" s="43" t="str">
        <f>VLOOKUP(Combined[[#This Row],[Product_ID]],Product[],4,FALSE)</f>
        <v>Decor</v>
      </c>
      <c r="V625" s="43" t="str">
        <f>VLOOKUP(Combined[[#This Row],[Product_ID]],Product[],5,FALSE)</f>
        <v>Khan, Jones and Paul</v>
      </c>
      <c r="W625" s="43">
        <f>VLOOKUP(Combined[[#This Row],[Product_ID]],Product[],6,FALSE)</f>
        <v>219.12</v>
      </c>
      <c r="X625" s="43">
        <f>VLOOKUP(Combined[[#This Row],[Product_ID]],Product[],7,FALSE)</f>
        <v>378</v>
      </c>
      <c r="Y625" s="43" t="str">
        <f>_xlfn.XLOOKUP(Combined[[#This Row],[Store_ID]],Store[Store_ID],Store[Store_Name])</f>
        <v>Mcdonald Inc</v>
      </c>
      <c r="Z625" s="43" t="str">
        <f>_xlfn.XLOOKUP(Combined[[#This Row],[Store_ID]],Store[Store_ID],Store[Region])</f>
        <v>South</v>
      </c>
      <c r="AA625" s="43" t="str">
        <f>_xlfn.XLOOKUP(Combined[[#This Row],[Store_ID]],Store[Store_ID],Store[City])</f>
        <v>Christopherland</v>
      </c>
      <c r="AB625" s="43" t="str">
        <f>_xlfn.XLOOKUP(Combined[[#This Row],[Store_ID]],Store[Store_ID],Store[Store_Type])</f>
        <v>Outlet</v>
      </c>
      <c r="AC625" s="43">
        <f>Combined[[#This Row],[Quantity]]*Combined[[#This Row],[Unit_Price]]</f>
        <v>3030.84</v>
      </c>
      <c r="AD625" s="43">
        <f>Combined[[#This Row],[Gross_Sales]]*Combined[[#This Row],[Discount]]</f>
        <v>788.01840000000004</v>
      </c>
      <c r="AE625" s="43">
        <f>Combined[[#This Row],[Quantity]]*Combined[[#This Row],[cost]]</f>
        <v>876.48</v>
      </c>
      <c r="AF625" s="43">
        <f>Combined[[#This Row],[Total_Amount]]-Combined[[#This Row],[Total_Cost]]</f>
        <v>1366.3416000000002</v>
      </c>
      <c r="AG625" s="43" t="str">
        <f>IF(Combined[[#This Row],[Age]]&lt;=25,"18-25",IF(Combined[[#This Row],[Age]]&lt;=35,"26-35",IF(Combined[[#This Row],[Age]]&lt;=45,"36-45",IF(Combined[[#This Row],[Age]]&lt;=55,"46-55","56-64"))))</f>
        <v>36-45</v>
      </c>
      <c r="AH625" s="43">
        <f>IF(Combined[[#This Row],[Total_Amount]]=0,0,Combined[[#This Row],[Profit]]/Combined[[#This Row],[Total_Amount]])</f>
        <v>0.60920654589736434</v>
      </c>
    </row>
    <row r="626" spans="1:34">
      <c r="A626" s="43" t="s">
        <v>2450</v>
      </c>
      <c r="B626" s="46">
        <v>45644</v>
      </c>
      <c r="C626" s="43">
        <f t="shared" si="9"/>
        <v>2024</v>
      </c>
      <c r="D626" s="43" t="str">
        <f>TEXT(Combined[[#This Row],[Order_Date]],"MMM")</f>
        <v>Dec</v>
      </c>
      <c r="E626" s="43" t="s">
        <v>221</v>
      </c>
      <c r="F626" s="43" t="s">
        <v>1736</v>
      </c>
      <c r="G626" s="43" t="s">
        <v>1769</v>
      </c>
      <c r="H626" s="43">
        <v>1</v>
      </c>
      <c r="I626" s="43">
        <v>647.86</v>
      </c>
      <c r="J626" s="45">
        <v>0.05</v>
      </c>
      <c r="K626" s="43" t="s">
        <v>1829</v>
      </c>
      <c r="L626" s="43">
        <v>615.46699999999998</v>
      </c>
      <c r="M626" s="43" t="str">
        <f>VLOOKUP(Combined[[#This Row],[Customer_ID]],Customer[],2,FALSE)</f>
        <v>Alyssa Vargas</v>
      </c>
      <c r="N626" s="43">
        <f>VLOOKUP(Combined[[#This Row],[Customer_ID]],Customer[],3,FALSE)</f>
        <v>53</v>
      </c>
      <c r="O626" s="43" t="str">
        <f>VLOOKUP(Combined[[#This Row],[Customer_ID]],Customer[],4,FALSE)</f>
        <v>Male</v>
      </c>
      <c r="P626" s="43" t="str">
        <f>VLOOKUP(Combined[[#This Row],[Customer_ID]],Customer[],5,FALSE)</f>
        <v>New Kathrynland</v>
      </c>
      <c r="Q626" s="43" t="str">
        <f>VLOOKUP(Combined[[#This Row],[Customer_ID]],Customer[],6,FALSE)</f>
        <v>Montana</v>
      </c>
      <c r="R626" s="43" t="str">
        <f>VLOOKUP(Combined[[#This Row],[Customer_ID]],Customer[],8,FALSE)</f>
        <v>Platinum</v>
      </c>
      <c r="S626" s="43" t="str">
        <f>VLOOKUP(Combined[[#This Row],[Product_ID]],Product[],2,FALSE)</f>
        <v>Vitamin E Body Lotion</v>
      </c>
      <c r="T626" s="43" t="str">
        <f>VLOOKUP(Combined[[#This Row],[Product_ID]],Product[],3,FALSE)</f>
        <v>Beauty</v>
      </c>
      <c r="U626" s="43" t="str">
        <f>VLOOKUP(Combined[[#This Row],[Product_ID]],Product[],4,FALSE)</f>
        <v>Skincare</v>
      </c>
      <c r="V626" s="43" t="str">
        <f>VLOOKUP(Combined[[#This Row],[Product_ID]],Product[],5,FALSE)</f>
        <v>Hoffman-Williams</v>
      </c>
      <c r="W626" s="43">
        <f>VLOOKUP(Combined[[#This Row],[Product_ID]],Product[],6,FALSE)</f>
        <v>358.47</v>
      </c>
      <c r="X626" s="43">
        <f>VLOOKUP(Combined[[#This Row],[Product_ID]],Product[],7,FALSE)</f>
        <v>213</v>
      </c>
      <c r="Y626" s="43" t="str">
        <f>_xlfn.XLOOKUP(Combined[[#This Row],[Store_ID]],Store[Store_ID],Store[Store_Name])</f>
        <v>Alexander Group</v>
      </c>
      <c r="Z626" s="43" t="str">
        <f>_xlfn.XLOOKUP(Combined[[#This Row],[Store_ID]],Store[Store_ID],Store[Region])</f>
        <v>South</v>
      </c>
      <c r="AA626" s="43" t="str">
        <f>_xlfn.XLOOKUP(Combined[[#This Row],[Store_ID]],Store[Store_ID],Store[City])</f>
        <v>Port Sharon</v>
      </c>
      <c r="AB626" s="43" t="str">
        <f>_xlfn.XLOOKUP(Combined[[#This Row],[Store_ID]],Store[Store_ID],Store[Store_Type])</f>
        <v>Online</v>
      </c>
      <c r="AC626" s="43">
        <f>Combined[[#This Row],[Quantity]]*Combined[[#This Row],[Unit_Price]]</f>
        <v>647.86</v>
      </c>
      <c r="AD626" s="43">
        <f>Combined[[#This Row],[Gross_Sales]]*Combined[[#This Row],[Discount]]</f>
        <v>32.393000000000001</v>
      </c>
      <c r="AE626" s="43">
        <f>Combined[[#This Row],[Quantity]]*Combined[[#This Row],[cost]]</f>
        <v>358.47</v>
      </c>
      <c r="AF626" s="43">
        <f>Combined[[#This Row],[Total_Amount]]-Combined[[#This Row],[Total_Cost]]</f>
        <v>256.99699999999996</v>
      </c>
      <c r="AG626" s="43" t="str">
        <f>IF(Combined[[#This Row],[Age]]&lt;=25,"18-25",IF(Combined[[#This Row],[Age]]&lt;=35,"26-35",IF(Combined[[#This Row],[Age]]&lt;=45,"36-45",IF(Combined[[#This Row],[Age]]&lt;=55,"46-55","56-64"))))</f>
        <v>46-55</v>
      </c>
      <c r="AH626" s="43">
        <f>IF(Combined[[#This Row],[Total_Amount]]=0,0,Combined[[#This Row],[Profit]]/Combined[[#This Row],[Total_Amount]])</f>
        <v>0.41756422358956691</v>
      </c>
    </row>
    <row r="627" spans="1:34">
      <c r="A627" s="43" t="s">
        <v>2451</v>
      </c>
      <c r="B627" s="46">
        <v>45517</v>
      </c>
      <c r="C627" s="43">
        <f t="shared" si="9"/>
        <v>2024</v>
      </c>
      <c r="D627" s="43" t="str">
        <f>TEXT(Combined[[#This Row],[Order_Date]],"MMM")</f>
        <v>Aug</v>
      </c>
      <c r="E627" s="43" t="s">
        <v>461</v>
      </c>
      <c r="F627" s="43" t="s">
        <v>1572</v>
      </c>
      <c r="G627" s="43" t="s">
        <v>1776</v>
      </c>
      <c r="H627" s="43">
        <v>2</v>
      </c>
      <c r="I627" s="43">
        <v>179.64</v>
      </c>
      <c r="J627" s="45">
        <v>0.1</v>
      </c>
      <c r="K627" s="43" t="s">
        <v>1826</v>
      </c>
      <c r="L627" s="43">
        <v>323.35199999999998</v>
      </c>
      <c r="M627" s="43" t="str">
        <f>VLOOKUP(Combined[[#This Row],[Customer_ID]],Customer[],2,FALSE)</f>
        <v>Matthew Hanna</v>
      </c>
      <c r="N627" s="43">
        <f>VLOOKUP(Combined[[#This Row],[Customer_ID]],Customer[],3,FALSE)</f>
        <v>33</v>
      </c>
      <c r="O627" s="43" t="str">
        <f>VLOOKUP(Combined[[#This Row],[Customer_ID]],Customer[],4,FALSE)</f>
        <v>Female</v>
      </c>
      <c r="P627" s="43" t="str">
        <f>VLOOKUP(Combined[[#This Row],[Customer_ID]],Customer[],5,FALSE)</f>
        <v>Gonzalezbury</v>
      </c>
      <c r="Q627" s="43" t="str">
        <f>VLOOKUP(Combined[[#This Row],[Customer_ID]],Customer[],6,FALSE)</f>
        <v>Michigan</v>
      </c>
      <c r="R627" s="43" t="str">
        <f>VLOOKUP(Combined[[#This Row],[Customer_ID]],Customer[],8,FALSE)</f>
        <v>Platinum</v>
      </c>
      <c r="S627" s="43" t="str">
        <f>VLOOKUP(Combined[[#This Row],[Product_ID]],Product[],2,FALSE)</f>
        <v>Hair Strengthening Shampoo</v>
      </c>
      <c r="T627" s="43" t="str">
        <f>VLOOKUP(Combined[[#This Row],[Product_ID]],Product[],3,FALSE)</f>
        <v>Beauty</v>
      </c>
      <c r="U627" s="43" t="str">
        <f>VLOOKUP(Combined[[#This Row],[Product_ID]],Product[],4,FALSE)</f>
        <v>Haircare</v>
      </c>
      <c r="V627" s="43" t="str">
        <f>VLOOKUP(Combined[[#This Row],[Product_ID]],Product[],5,FALSE)</f>
        <v>Rice LLC</v>
      </c>
      <c r="W627" s="43">
        <f>VLOOKUP(Combined[[#This Row],[Product_ID]],Product[],6,FALSE)</f>
        <v>115.82</v>
      </c>
      <c r="X627" s="43">
        <f>VLOOKUP(Combined[[#This Row],[Product_ID]],Product[],7,FALSE)</f>
        <v>460</v>
      </c>
      <c r="Y627" s="43" t="str">
        <f>_xlfn.XLOOKUP(Combined[[#This Row],[Store_ID]],Store[Store_ID],Store[Store_Name])</f>
        <v>Benson-Elliott</v>
      </c>
      <c r="Z627" s="43" t="str">
        <f>_xlfn.XLOOKUP(Combined[[#This Row],[Store_ID]],Store[Store_ID],Store[Region])</f>
        <v>East</v>
      </c>
      <c r="AA627" s="43" t="str">
        <f>_xlfn.XLOOKUP(Combined[[#This Row],[Store_ID]],Store[Store_ID],Store[City])</f>
        <v>Port Josephberg</v>
      </c>
      <c r="AB627" s="43" t="str">
        <f>_xlfn.XLOOKUP(Combined[[#This Row],[Store_ID]],Store[Store_ID],Store[Store_Type])</f>
        <v>Online</v>
      </c>
      <c r="AC627" s="43">
        <f>Combined[[#This Row],[Quantity]]*Combined[[#This Row],[Unit_Price]]</f>
        <v>359.28</v>
      </c>
      <c r="AD627" s="43">
        <f>Combined[[#This Row],[Gross_Sales]]*Combined[[#This Row],[Discount]]</f>
        <v>35.927999999999997</v>
      </c>
      <c r="AE627" s="43">
        <f>Combined[[#This Row],[Quantity]]*Combined[[#This Row],[cost]]</f>
        <v>231.64</v>
      </c>
      <c r="AF627" s="43">
        <f>Combined[[#This Row],[Total_Amount]]-Combined[[#This Row],[Total_Cost]]</f>
        <v>91.711999999999989</v>
      </c>
      <c r="AG627" s="43" t="str">
        <f>IF(Combined[[#This Row],[Age]]&lt;=25,"18-25",IF(Combined[[#This Row],[Age]]&lt;=35,"26-35",IF(Combined[[#This Row],[Age]]&lt;=45,"36-45",IF(Combined[[#This Row],[Age]]&lt;=55,"46-55","56-64"))))</f>
        <v>26-35</v>
      </c>
      <c r="AH627" s="43">
        <f>IF(Combined[[#This Row],[Total_Amount]]=0,0,Combined[[#This Row],[Profit]]/Combined[[#This Row],[Total_Amount]])</f>
        <v>0.28362898636779732</v>
      </c>
    </row>
    <row r="628" spans="1:34">
      <c r="A628" s="43" t="s">
        <v>2452</v>
      </c>
      <c r="B628" s="46">
        <v>45545</v>
      </c>
      <c r="C628" s="43">
        <f t="shared" si="9"/>
        <v>2024</v>
      </c>
      <c r="D628" s="43" t="str">
        <f>TEXT(Combined[[#This Row],[Order_Date]],"MMM")</f>
        <v>Sep</v>
      </c>
      <c r="E628" s="43" t="s">
        <v>1235</v>
      </c>
      <c r="F628" s="43" t="s">
        <v>1672</v>
      </c>
      <c r="G628" s="43" t="s">
        <v>1769</v>
      </c>
      <c r="H628" s="43">
        <v>3</v>
      </c>
      <c r="I628" s="43">
        <v>392.65</v>
      </c>
      <c r="J628" s="45">
        <v>0.17</v>
      </c>
      <c r="K628" s="43" t="s">
        <v>1826</v>
      </c>
      <c r="L628" s="43">
        <v>977.69849999999985</v>
      </c>
      <c r="M628" s="43" t="str">
        <f>VLOOKUP(Combined[[#This Row],[Customer_ID]],Customer[],2,FALSE)</f>
        <v>Alexander Byrd</v>
      </c>
      <c r="N628" s="43">
        <f>VLOOKUP(Combined[[#This Row],[Customer_ID]],Customer[],3,FALSE)</f>
        <v>25</v>
      </c>
      <c r="O628" s="43" t="str">
        <f>VLOOKUP(Combined[[#This Row],[Customer_ID]],Customer[],4,FALSE)</f>
        <v>Female</v>
      </c>
      <c r="P628" s="43" t="str">
        <f>VLOOKUP(Combined[[#This Row],[Customer_ID]],Customer[],5,FALSE)</f>
        <v>Parkerview</v>
      </c>
      <c r="Q628" s="43" t="str">
        <f>VLOOKUP(Combined[[#This Row],[Customer_ID]],Customer[],6,FALSE)</f>
        <v>New York</v>
      </c>
      <c r="R628" s="43" t="str">
        <f>VLOOKUP(Combined[[#This Row],[Customer_ID]],Customer[],8,FALSE)</f>
        <v>Silver</v>
      </c>
      <c r="S628" s="43" t="str">
        <f>VLOOKUP(Combined[[#This Row],[Product_ID]],Product[],2,FALSE)</f>
        <v>Laptop Cooling Pad</v>
      </c>
      <c r="T628" s="43" t="str">
        <f>VLOOKUP(Combined[[#This Row],[Product_ID]],Product[],3,FALSE)</f>
        <v>Electronics</v>
      </c>
      <c r="U628" s="43" t="str">
        <f>VLOOKUP(Combined[[#This Row],[Product_ID]],Product[],4,FALSE)</f>
        <v>Computer</v>
      </c>
      <c r="V628" s="43" t="str">
        <f>VLOOKUP(Combined[[#This Row],[Product_ID]],Product[],5,FALSE)</f>
        <v>Murray, Gould and Ware</v>
      </c>
      <c r="W628" s="43">
        <f>VLOOKUP(Combined[[#This Row],[Product_ID]],Product[],6,FALSE)</f>
        <v>86.42</v>
      </c>
      <c r="X628" s="43">
        <f>VLOOKUP(Combined[[#This Row],[Product_ID]],Product[],7,FALSE)</f>
        <v>222</v>
      </c>
      <c r="Y628" s="43" t="str">
        <f>_xlfn.XLOOKUP(Combined[[#This Row],[Store_ID]],Store[Store_ID],Store[Store_Name])</f>
        <v>Alexander Group</v>
      </c>
      <c r="Z628" s="43" t="str">
        <f>_xlfn.XLOOKUP(Combined[[#This Row],[Store_ID]],Store[Store_ID],Store[Region])</f>
        <v>South</v>
      </c>
      <c r="AA628" s="43" t="str">
        <f>_xlfn.XLOOKUP(Combined[[#This Row],[Store_ID]],Store[Store_ID],Store[City])</f>
        <v>Port Sharon</v>
      </c>
      <c r="AB628" s="43" t="str">
        <f>_xlfn.XLOOKUP(Combined[[#This Row],[Store_ID]],Store[Store_ID],Store[Store_Type])</f>
        <v>Online</v>
      </c>
      <c r="AC628" s="43">
        <f>Combined[[#This Row],[Quantity]]*Combined[[#This Row],[Unit_Price]]</f>
        <v>1177.9499999999998</v>
      </c>
      <c r="AD628" s="43">
        <f>Combined[[#This Row],[Gross_Sales]]*Combined[[#This Row],[Discount]]</f>
        <v>200.25149999999999</v>
      </c>
      <c r="AE628" s="43">
        <f>Combined[[#This Row],[Quantity]]*Combined[[#This Row],[cost]]</f>
        <v>259.26</v>
      </c>
      <c r="AF628" s="43">
        <f>Combined[[#This Row],[Total_Amount]]-Combined[[#This Row],[Total_Cost]]</f>
        <v>718.43849999999986</v>
      </c>
      <c r="AG628" s="43" t="str">
        <f>IF(Combined[[#This Row],[Age]]&lt;=25,"18-25",IF(Combined[[#This Row],[Age]]&lt;=35,"26-35",IF(Combined[[#This Row],[Age]]&lt;=45,"36-45",IF(Combined[[#This Row],[Age]]&lt;=55,"46-55","56-64"))))</f>
        <v>18-25</v>
      </c>
      <c r="AH628" s="43">
        <f>IF(Combined[[#This Row],[Total_Amount]]=0,0,Combined[[#This Row],[Profit]]/Combined[[#This Row],[Total_Amount]])</f>
        <v>0.73482622710375434</v>
      </c>
    </row>
    <row r="629" spans="1:34">
      <c r="A629" s="43" t="s">
        <v>2453</v>
      </c>
      <c r="B629" s="46">
        <v>45547</v>
      </c>
      <c r="C629" s="43">
        <f t="shared" si="9"/>
        <v>2024</v>
      </c>
      <c r="D629" s="43" t="str">
        <f>TEXT(Combined[[#This Row],[Order_Date]],"MMM")</f>
        <v>Sep</v>
      </c>
      <c r="E629" s="43" t="s">
        <v>582</v>
      </c>
      <c r="F629" s="43" t="s">
        <v>1730</v>
      </c>
      <c r="G629" s="43" t="s">
        <v>1804</v>
      </c>
      <c r="H629" s="43">
        <v>4</v>
      </c>
      <c r="I629" s="43">
        <v>969.55</v>
      </c>
      <c r="J629" s="45">
        <v>0.09</v>
      </c>
      <c r="K629" s="43" t="s">
        <v>1829</v>
      </c>
      <c r="L629" s="43">
        <v>3529.1619999999998</v>
      </c>
      <c r="M629" s="43" t="str">
        <f>VLOOKUP(Combined[[#This Row],[Customer_ID]],Customer[],2,FALSE)</f>
        <v>John Bradford</v>
      </c>
      <c r="N629" s="43">
        <f>VLOOKUP(Combined[[#This Row],[Customer_ID]],Customer[],3,FALSE)</f>
        <v>48</v>
      </c>
      <c r="O629" s="43" t="str">
        <f>VLOOKUP(Combined[[#This Row],[Customer_ID]],Customer[],4,FALSE)</f>
        <v>Male</v>
      </c>
      <c r="P629" s="43" t="str">
        <f>VLOOKUP(Combined[[#This Row],[Customer_ID]],Customer[],5,FALSE)</f>
        <v>Anabury</v>
      </c>
      <c r="Q629" s="43" t="str">
        <f>VLOOKUP(Combined[[#This Row],[Customer_ID]],Customer[],6,FALSE)</f>
        <v>Vermont</v>
      </c>
      <c r="R629" s="43" t="str">
        <f>VLOOKUP(Combined[[#This Row],[Customer_ID]],Customer[],8,FALSE)</f>
        <v>Silver</v>
      </c>
      <c r="S629" s="43" t="str">
        <f>VLOOKUP(Combined[[#This Row],[Product_ID]],Product[],2,FALSE)</f>
        <v>Women's High Heels</v>
      </c>
      <c r="T629" s="43" t="str">
        <f>VLOOKUP(Combined[[#This Row],[Product_ID]],Product[],3,FALSE)</f>
        <v>Clothing</v>
      </c>
      <c r="U629" s="43" t="str">
        <f>VLOOKUP(Combined[[#This Row],[Product_ID]],Product[],4,FALSE)</f>
        <v>Footwear</v>
      </c>
      <c r="V629" s="43" t="str">
        <f>VLOOKUP(Combined[[#This Row],[Product_ID]],Product[],5,FALSE)</f>
        <v>Smith-Charles</v>
      </c>
      <c r="W629" s="43">
        <f>VLOOKUP(Combined[[#This Row],[Product_ID]],Product[],6,FALSE)</f>
        <v>438.25</v>
      </c>
      <c r="X629" s="43">
        <f>VLOOKUP(Combined[[#This Row],[Product_ID]],Product[],7,FALSE)</f>
        <v>496</v>
      </c>
      <c r="Y629" s="43" t="str">
        <f>_xlfn.XLOOKUP(Combined[[#This Row],[Store_ID]],Store[Store_ID],Store[Store_Name])</f>
        <v>Frederick-Wright</v>
      </c>
      <c r="Z629" s="43" t="str">
        <f>_xlfn.XLOOKUP(Combined[[#This Row],[Store_ID]],Store[Store_ID],Store[Region])</f>
        <v>West</v>
      </c>
      <c r="AA629" s="43" t="str">
        <f>_xlfn.XLOOKUP(Combined[[#This Row],[Store_ID]],Store[Store_ID],Store[City])</f>
        <v>New Jimmymouth</v>
      </c>
      <c r="AB629" s="43" t="str">
        <f>_xlfn.XLOOKUP(Combined[[#This Row],[Store_ID]],Store[Store_ID],Store[Store_Type])</f>
        <v>Flagship</v>
      </c>
      <c r="AC629" s="43">
        <f>Combined[[#This Row],[Quantity]]*Combined[[#This Row],[Unit_Price]]</f>
        <v>3878.2</v>
      </c>
      <c r="AD629" s="43">
        <f>Combined[[#This Row],[Gross_Sales]]*Combined[[#This Row],[Discount]]</f>
        <v>349.03799999999995</v>
      </c>
      <c r="AE629" s="43">
        <f>Combined[[#This Row],[Quantity]]*Combined[[#This Row],[cost]]</f>
        <v>1753</v>
      </c>
      <c r="AF629" s="43">
        <f>Combined[[#This Row],[Total_Amount]]-Combined[[#This Row],[Total_Cost]]</f>
        <v>1776.1619999999998</v>
      </c>
      <c r="AG629" s="43" t="str">
        <f>IF(Combined[[#This Row],[Age]]&lt;=25,"18-25",IF(Combined[[#This Row],[Age]]&lt;=35,"26-35",IF(Combined[[#This Row],[Age]]&lt;=45,"36-45",IF(Combined[[#This Row],[Age]]&lt;=55,"46-55","56-64"))))</f>
        <v>46-55</v>
      </c>
      <c r="AH629" s="43">
        <f>IF(Combined[[#This Row],[Total_Amount]]=0,0,Combined[[#This Row],[Profit]]/Combined[[#This Row],[Total_Amount]])</f>
        <v>0.5032815155552508</v>
      </c>
    </row>
    <row r="630" spans="1:34">
      <c r="A630" s="43" t="s">
        <v>2454</v>
      </c>
      <c r="B630" s="46">
        <v>45433</v>
      </c>
      <c r="C630" s="43">
        <f t="shared" si="9"/>
        <v>2024</v>
      </c>
      <c r="D630" s="43" t="str">
        <f>TEXT(Combined[[#This Row],[Order_Date]],"MMM")</f>
        <v>May</v>
      </c>
      <c r="E630" s="43" t="s">
        <v>1425</v>
      </c>
      <c r="F630" s="43" t="s">
        <v>1696</v>
      </c>
      <c r="G630" s="43" t="s">
        <v>1794</v>
      </c>
      <c r="H630" s="43">
        <v>3</v>
      </c>
      <c r="I630" s="43">
        <v>322.94</v>
      </c>
      <c r="J630" s="45">
        <v>0.01</v>
      </c>
      <c r="K630" s="43" t="s">
        <v>1824</v>
      </c>
      <c r="L630" s="43">
        <v>959.13179999999988</v>
      </c>
      <c r="M630" s="43" t="str">
        <f>VLOOKUP(Combined[[#This Row],[Customer_ID]],Customer[],2,FALSE)</f>
        <v>Beth Martin</v>
      </c>
      <c r="N630" s="43">
        <f>VLOOKUP(Combined[[#This Row],[Customer_ID]],Customer[],3,FALSE)</f>
        <v>34</v>
      </c>
      <c r="O630" s="43" t="str">
        <f>VLOOKUP(Combined[[#This Row],[Customer_ID]],Customer[],4,FALSE)</f>
        <v>Female</v>
      </c>
      <c r="P630" s="43" t="str">
        <f>VLOOKUP(Combined[[#This Row],[Customer_ID]],Customer[],5,FALSE)</f>
        <v>Burkefurt</v>
      </c>
      <c r="Q630" s="43" t="str">
        <f>VLOOKUP(Combined[[#This Row],[Customer_ID]],Customer[],6,FALSE)</f>
        <v>West Virginia</v>
      </c>
      <c r="R630" s="43" t="str">
        <f>VLOOKUP(Combined[[#This Row],[Customer_ID]],Customer[],8,FALSE)</f>
        <v>Silver</v>
      </c>
      <c r="S630" s="43" t="str">
        <f>VLOOKUP(Combined[[#This Row],[Product_ID]],Product[],2,FALSE)</f>
        <v>Bluetooth Car Audio System</v>
      </c>
      <c r="T630" s="43" t="str">
        <f>VLOOKUP(Combined[[#This Row],[Product_ID]],Product[],3,FALSE)</f>
        <v>Electronics</v>
      </c>
      <c r="U630" s="43" t="str">
        <f>VLOOKUP(Combined[[#This Row],[Product_ID]],Product[],4,FALSE)</f>
        <v>Audio</v>
      </c>
      <c r="V630" s="43" t="str">
        <f>VLOOKUP(Combined[[#This Row],[Product_ID]],Product[],5,FALSE)</f>
        <v>Bruce-Bowen</v>
      </c>
      <c r="W630" s="43">
        <f>VLOOKUP(Combined[[#This Row],[Product_ID]],Product[],6,FALSE)</f>
        <v>403.71</v>
      </c>
      <c r="X630" s="43">
        <f>VLOOKUP(Combined[[#This Row],[Product_ID]],Product[],7,FALSE)</f>
        <v>159</v>
      </c>
      <c r="Y630" s="43" t="str">
        <f>_xlfn.XLOOKUP(Combined[[#This Row],[Store_ID]],Store[Store_ID],Store[Store_Name])</f>
        <v>Thomas, Bridges and Harris</v>
      </c>
      <c r="Z630" s="43" t="str">
        <f>_xlfn.XLOOKUP(Combined[[#This Row],[Store_ID]],Store[Store_ID],Store[Region])</f>
        <v>North</v>
      </c>
      <c r="AA630" s="43" t="str">
        <f>_xlfn.XLOOKUP(Combined[[#This Row],[Store_ID]],Store[Store_ID],Store[City])</f>
        <v>Sabrinatown</v>
      </c>
      <c r="AB630" s="43" t="str">
        <f>_xlfn.XLOOKUP(Combined[[#This Row],[Store_ID]],Store[Store_ID],Store[Store_Type])</f>
        <v>Online</v>
      </c>
      <c r="AC630" s="43">
        <f>Combined[[#This Row],[Quantity]]*Combined[[#This Row],[Unit_Price]]</f>
        <v>968.81999999999994</v>
      </c>
      <c r="AD630" s="43">
        <f>Combined[[#This Row],[Gross_Sales]]*Combined[[#This Row],[Discount]]</f>
        <v>9.6882000000000001</v>
      </c>
      <c r="AE630" s="43">
        <f>Combined[[#This Row],[Quantity]]*Combined[[#This Row],[cost]]</f>
        <v>1211.1299999999999</v>
      </c>
      <c r="AF630" s="43">
        <f>Combined[[#This Row],[Total_Amount]]-Combined[[#This Row],[Total_Cost]]</f>
        <v>-251.9982</v>
      </c>
      <c r="AG630" s="43" t="str">
        <f>IF(Combined[[#This Row],[Age]]&lt;=25,"18-25",IF(Combined[[#This Row],[Age]]&lt;=35,"26-35",IF(Combined[[#This Row],[Age]]&lt;=45,"36-45",IF(Combined[[#This Row],[Age]]&lt;=55,"46-55","56-64"))))</f>
        <v>26-35</v>
      </c>
      <c r="AH630" s="43">
        <f>IF(Combined[[#This Row],[Total_Amount]]=0,0,Combined[[#This Row],[Profit]]/Combined[[#This Row],[Total_Amount]])</f>
        <v>-0.26273573663181643</v>
      </c>
    </row>
    <row r="631" spans="1:34">
      <c r="A631" s="43" t="s">
        <v>2455</v>
      </c>
      <c r="B631" s="46">
        <v>45792</v>
      </c>
      <c r="C631" s="43">
        <f t="shared" si="9"/>
        <v>2025</v>
      </c>
      <c r="D631" s="43" t="str">
        <f>TEXT(Combined[[#This Row],[Order_Date]],"MMM")</f>
        <v>May</v>
      </c>
      <c r="E631" s="43" t="s">
        <v>1133</v>
      </c>
      <c r="F631" s="43" t="s">
        <v>1714</v>
      </c>
      <c r="G631" s="43" t="s">
        <v>1752</v>
      </c>
      <c r="H631" s="43">
        <v>1</v>
      </c>
      <c r="I631" s="43">
        <v>92.83</v>
      </c>
      <c r="J631" s="45">
        <v>0.26</v>
      </c>
      <c r="K631" s="43" t="s">
        <v>1826</v>
      </c>
      <c r="L631" s="43">
        <v>68.694199999999995</v>
      </c>
      <c r="M631" s="43" t="str">
        <f>VLOOKUP(Combined[[#This Row],[Customer_ID]],Customer[],2,FALSE)</f>
        <v>Joshua Smith Dvm</v>
      </c>
      <c r="N631" s="43">
        <f>VLOOKUP(Combined[[#This Row],[Customer_ID]],Customer[],3,FALSE)</f>
        <v>60</v>
      </c>
      <c r="O631" s="43" t="str">
        <f>VLOOKUP(Combined[[#This Row],[Customer_ID]],Customer[],4,FALSE)</f>
        <v>Male</v>
      </c>
      <c r="P631" s="43" t="str">
        <f>VLOOKUP(Combined[[#This Row],[Customer_ID]],Customer[],5,FALSE)</f>
        <v>Melvinton</v>
      </c>
      <c r="Q631" s="43" t="str">
        <f>VLOOKUP(Combined[[#This Row],[Customer_ID]],Customer[],6,FALSE)</f>
        <v>Alaska</v>
      </c>
      <c r="R631" s="43" t="str">
        <f>VLOOKUP(Combined[[#This Row],[Customer_ID]],Customer[],8,FALSE)</f>
        <v>Gold</v>
      </c>
      <c r="S631" s="43" t="str">
        <f>VLOOKUP(Combined[[#This Row],[Product_ID]],Product[],2,FALSE)</f>
        <v>Hydrating Face Cleanser</v>
      </c>
      <c r="T631" s="43" t="str">
        <f>VLOOKUP(Combined[[#This Row],[Product_ID]],Product[],3,FALSE)</f>
        <v>Beauty</v>
      </c>
      <c r="U631" s="43" t="str">
        <f>VLOOKUP(Combined[[#This Row],[Product_ID]],Product[],4,FALSE)</f>
        <v>Skincare</v>
      </c>
      <c r="V631" s="43" t="str">
        <f>VLOOKUP(Combined[[#This Row],[Product_ID]],Product[],5,FALSE)</f>
        <v>Butler Group</v>
      </c>
      <c r="W631" s="43">
        <f>VLOOKUP(Combined[[#This Row],[Product_ID]],Product[],6,FALSE)</f>
        <v>305.5</v>
      </c>
      <c r="X631" s="43">
        <f>VLOOKUP(Combined[[#This Row],[Product_ID]],Product[],7,FALSE)</f>
        <v>159</v>
      </c>
      <c r="Y631" s="43" t="str">
        <f>_xlfn.XLOOKUP(Combined[[#This Row],[Store_ID]],Store[Store_ID],Store[Store_Name])</f>
        <v>Rivera-Warner</v>
      </c>
      <c r="Z631" s="43" t="str">
        <f>_xlfn.XLOOKUP(Combined[[#This Row],[Store_ID]],Store[Store_ID],Store[Region])</f>
        <v>East</v>
      </c>
      <c r="AA631" s="43" t="str">
        <f>_xlfn.XLOOKUP(Combined[[#This Row],[Store_ID]],Store[Store_ID],Store[City])</f>
        <v>Washingtonfurt</v>
      </c>
      <c r="AB631" s="43" t="str">
        <f>_xlfn.XLOOKUP(Combined[[#This Row],[Store_ID]],Store[Store_ID],Store[Store_Type])</f>
        <v>Flagship</v>
      </c>
      <c r="AC631" s="43">
        <f>Combined[[#This Row],[Quantity]]*Combined[[#This Row],[Unit_Price]]</f>
        <v>92.83</v>
      </c>
      <c r="AD631" s="43">
        <f>Combined[[#This Row],[Gross_Sales]]*Combined[[#This Row],[Discount]]</f>
        <v>24.1358</v>
      </c>
      <c r="AE631" s="43">
        <f>Combined[[#This Row],[Quantity]]*Combined[[#This Row],[cost]]</f>
        <v>305.5</v>
      </c>
      <c r="AF631" s="43">
        <f>Combined[[#This Row],[Total_Amount]]-Combined[[#This Row],[Total_Cost]]</f>
        <v>-236.8058</v>
      </c>
      <c r="AG631" s="43" t="str">
        <f>IF(Combined[[#This Row],[Age]]&lt;=25,"18-25",IF(Combined[[#This Row],[Age]]&lt;=35,"26-35",IF(Combined[[#This Row],[Age]]&lt;=45,"36-45",IF(Combined[[#This Row],[Age]]&lt;=55,"46-55","56-64"))))</f>
        <v>56-64</v>
      </c>
      <c r="AH631" s="43">
        <f>IF(Combined[[#This Row],[Total_Amount]]=0,0,Combined[[#This Row],[Profit]]/Combined[[#This Row],[Total_Amount]])</f>
        <v>-3.4472459101350625</v>
      </c>
    </row>
    <row r="632" spans="1:34">
      <c r="A632" s="43" t="s">
        <v>2456</v>
      </c>
      <c r="B632" s="46">
        <v>45804</v>
      </c>
      <c r="C632" s="43">
        <f t="shared" si="9"/>
        <v>2025</v>
      </c>
      <c r="D632" s="43" t="str">
        <f>TEXT(Combined[[#This Row],[Order_Date]],"MMM")</f>
        <v>May</v>
      </c>
      <c r="E632" s="43" t="s">
        <v>1304</v>
      </c>
      <c r="F632" s="43" t="s">
        <v>1562</v>
      </c>
      <c r="G632" s="43" t="s">
        <v>1766</v>
      </c>
      <c r="H632" s="43">
        <v>4</v>
      </c>
      <c r="I632" s="43">
        <v>432.29</v>
      </c>
      <c r="J632" s="45">
        <v>0.16</v>
      </c>
      <c r="K632" s="43" t="s">
        <v>1829</v>
      </c>
      <c r="L632" s="43">
        <v>1452.4944</v>
      </c>
      <c r="M632" s="43" t="str">
        <f>VLOOKUP(Combined[[#This Row],[Customer_ID]],Customer[],2,FALSE)</f>
        <v>Dr. Tamara White Md</v>
      </c>
      <c r="N632" s="43">
        <f>VLOOKUP(Combined[[#This Row],[Customer_ID]],Customer[],3,FALSE)</f>
        <v>60</v>
      </c>
      <c r="O632" s="43" t="str">
        <f>VLOOKUP(Combined[[#This Row],[Customer_ID]],Customer[],4,FALSE)</f>
        <v>Male</v>
      </c>
      <c r="P632" s="43" t="str">
        <f>VLOOKUP(Combined[[#This Row],[Customer_ID]],Customer[],5,FALSE)</f>
        <v>New Benjamin</v>
      </c>
      <c r="Q632" s="43" t="str">
        <f>VLOOKUP(Combined[[#This Row],[Customer_ID]],Customer[],6,FALSE)</f>
        <v>North Carolina</v>
      </c>
      <c r="R632" s="43" t="str">
        <f>VLOOKUP(Combined[[#This Row],[Customer_ID]],Customer[],8,FALSE)</f>
        <v>Bronze</v>
      </c>
      <c r="S632" s="43" t="str">
        <f>VLOOKUP(Combined[[#This Row],[Product_ID]],Product[],2,FALSE)</f>
        <v>Wireless Bluetooth Earbuds</v>
      </c>
      <c r="T632" s="43" t="str">
        <f>VLOOKUP(Combined[[#This Row],[Product_ID]],Product[],3,FALSE)</f>
        <v>Electronics</v>
      </c>
      <c r="U632" s="43" t="str">
        <f>VLOOKUP(Combined[[#This Row],[Product_ID]],Product[],4,FALSE)</f>
        <v>Audio</v>
      </c>
      <c r="V632" s="43" t="str">
        <f>VLOOKUP(Combined[[#This Row],[Product_ID]],Product[],5,FALSE)</f>
        <v>Perez-Johnston</v>
      </c>
      <c r="W632" s="43">
        <f>VLOOKUP(Combined[[#This Row],[Product_ID]],Product[],6,FALSE)</f>
        <v>439.07</v>
      </c>
      <c r="X632" s="43">
        <f>VLOOKUP(Combined[[#This Row],[Product_ID]],Product[],7,FALSE)</f>
        <v>142</v>
      </c>
      <c r="Y632" s="43" t="str">
        <f>_xlfn.XLOOKUP(Combined[[#This Row],[Store_ID]],Store[Store_ID],Store[Store_Name])</f>
        <v>Johnson-Wright</v>
      </c>
      <c r="Z632" s="43" t="str">
        <f>_xlfn.XLOOKUP(Combined[[#This Row],[Store_ID]],Store[Store_ID],Store[Region])</f>
        <v>North</v>
      </c>
      <c r="AA632" s="43" t="str">
        <f>_xlfn.XLOOKUP(Combined[[#This Row],[Store_ID]],Store[Store_ID],Store[City])</f>
        <v>Hoodberg</v>
      </c>
      <c r="AB632" s="43" t="str">
        <f>_xlfn.XLOOKUP(Combined[[#This Row],[Store_ID]],Store[Store_ID],Store[Store_Type])</f>
        <v>Outlet</v>
      </c>
      <c r="AC632" s="43">
        <f>Combined[[#This Row],[Quantity]]*Combined[[#This Row],[Unit_Price]]</f>
        <v>1729.16</v>
      </c>
      <c r="AD632" s="43">
        <f>Combined[[#This Row],[Gross_Sales]]*Combined[[#This Row],[Discount]]</f>
        <v>276.66560000000004</v>
      </c>
      <c r="AE632" s="43">
        <f>Combined[[#This Row],[Quantity]]*Combined[[#This Row],[cost]]</f>
        <v>1756.28</v>
      </c>
      <c r="AF632" s="43">
        <f>Combined[[#This Row],[Total_Amount]]-Combined[[#This Row],[Total_Cost]]</f>
        <v>-303.78559999999993</v>
      </c>
      <c r="AG632" s="43" t="str">
        <f>IF(Combined[[#This Row],[Age]]&lt;=25,"18-25",IF(Combined[[#This Row],[Age]]&lt;=35,"26-35",IF(Combined[[#This Row],[Age]]&lt;=45,"36-45",IF(Combined[[#This Row],[Age]]&lt;=55,"46-55","56-64"))))</f>
        <v>56-64</v>
      </c>
      <c r="AH632" s="43">
        <f>IF(Combined[[#This Row],[Total_Amount]]=0,0,Combined[[#This Row],[Profit]]/Combined[[#This Row],[Total_Amount]])</f>
        <v>-0.209147518916424</v>
      </c>
    </row>
    <row r="633" spans="1:34">
      <c r="A633" s="43" t="s">
        <v>2457</v>
      </c>
      <c r="B633" s="46">
        <v>45311</v>
      </c>
      <c r="C633" s="43">
        <f t="shared" si="9"/>
        <v>2024</v>
      </c>
      <c r="D633" s="43" t="str">
        <f>TEXT(Combined[[#This Row],[Order_Date]],"MMM")</f>
        <v>Jan</v>
      </c>
      <c r="E633" s="43" t="s">
        <v>292</v>
      </c>
      <c r="F633" s="43" t="s">
        <v>1626</v>
      </c>
      <c r="G633" s="43" t="s">
        <v>1797</v>
      </c>
      <c r="H633" s="43">
        <v>2</v>
      </c>
      <c r="I633" s="43">
        <v>925.78</v>
      </c>
      <c r="J633" s="45">
        <v>0.14000000000000001</v>
      </c>
      <c r="K633" s="43" t="s">
        <v>1829</v>
      </c>
      <c r="L633" s="43">
        <v>1592.3416</v>
      </c>
      <c r="M633" s="43" t="str">
        <f>VLOOKUP(Combined[[#This Row],[Customer_ID]],Customer[],2,FALSE)</f>
        <v>Jennifer Garcia</v>
      </c>
      <c r="N633" s="43">
        <f>VLOOKUP(Combined[[#This Row],[Customer_ID]],Customer[],3,FALSE)</f>
        <v>61</v>
      </c>
      <c r="O633" s="43" t="str">
        <f>VLOOKUP(Combined[[#This Row],[Customer_ID]],Customer[],4,FALSE)</f>
        <v>Female</v>
      </c>
      <c r="P633" s="43" t="str">
        <f>VLOOKUP(Combined[[#This Row],[Customer_ID]],Customer[],5,FALSE)</f>
        <v>New Sean</v>
      </c>
      <c r="Q633" s="43" t="str">
        <f>VLOOKUP(Combined[[#This Row],[Customer_ID]],Customer[],6,FALSE)</f>
        <v>New Mexico</v>
      </c>
      <c r="R633" s="43" t="str">
        <f>VLOOKUP(Combined[[#This Row],[Customer_ID]],Customer[],8,FALSE)</f>
        <v>Bronze</v>
      </c>
      <c r="S633" s="43" t="str">
        <f>VLOOKUP(Combined[[#This Row],[Product_ID]],Product[],2,FALSE)</f>
        <v>Portable Power Bank</v>
      </c>
      <c r="T633" s="43" t="str">
        <f>VLOOKUP(Combined[[#This Row],[Product_ID]],Product[],3,FALSE)</f>
        <v>Electronics</v>
      </c>
      <c r="U633" s="43" t="str">
        <f>VLOOKUP(Combined[[#This Row],[Product_ID]],Product[],4,FALSE)</f>
        <v>Mobile</v>
      </c>
      <c r="V633" s="43" t="str">
        <f>VLOOKUP(Combined[[#This Row],[Product_ID]],Product[],5,FALSE)</f>
        <v>Cummings and Sons</v>
      </c>
      <c r="W633" s="43">
        <f>VLOOKUP(Combined[[#This Row],[Product_ID]],Product[],6,FALSE)</f>
        <v>326.06</v>
      </c>
      <c r="X633" s="43">
        <f>VLOOKUP(Combined[[#This Row],[Product_ID]],Product[],7,FALSE)</f>
        <v>301</v>
      </c>
      <c r="Y633" s="43" t="str">
        <f>_xlfn.XLOOKUP(Combined[[#This Row],[Store_ID]],Store[Store_ID],Store[Store_Name])</f>
        <v>Gardner, Humphrey and Contreras</v>
      </c>
      <c r="Z633" s="43" t="str">
        <f>_xlfn.XLOOKUP(Combined[[#This Row],[Store_ID]],Store[Store_ID],Store[Region])</f>
        <v>East</v>
      </c>
      <c r="AA633" s="43" t="str">
        <f>_xlfn.XLOOKUP(Combined[[#This Row],[Store_ID]],Store[Store_ID],Store[City])</f>
        <v>Johnsonville</v>
      </c>
      <c r="AB633" s="43" t="str">
        <f>_xlfn.XLOOKUP(Combined[[#This Row],[Store_ID]],Store[Store_ID],Store[Store_Type])</f>
        <v>Flagship</v>
      </c>
      <c r="AC633" s="43">
        <f>Combined[[#This Row],[Quantity]]*Combined[[#This Row],[Unit_Price]]</f>
        <v>1851.56</v>
      </c>
      <c r="AD633" s="43">
        <f>Combined[[#This Row],[Gross_Sales]]*Combined[[#This Row],[Discount]]</f>
        <v>259.21840000000003</v>
      </c>
      <c r="AE633" s="43">
        <f>Combined[[#This Row],[Quantity]]*Combined[[#This Row],[cost]]</f>
        <v>652.12</v>
      </c>
      <c r="AF633" s="43">
        <f>Combined[[#This Row],[Total_Amount]]-Combined[[#This Row],[Total_Cost]]</f>
        <v>940.22159999999997</v>
      </c>
      <c r="AG633" s="43" t="str">
        <f>IF(Combined[[#This Row],[Age]]&lt;=25,"18-25",IF(Combined[[#This Row],[Age]]&lt;=35,"26-35",IF(Combined[[#This Row],[Age]]&lt;=45,"36-45",IF(Combined[[#This Row],[Age]]&lt;=55,"46-55","56-64"))))</f>
        <v>56-64</v>
      </c>
      <c r="AH633" s="43">
        <f>IF(Combined[[#This Row],[Total_Amount]]=0,0,Combined[[#This Row],[Profit]]/Combined[[#This Row],[Total_Amount]])</f>
        <v>0.59046475957168987</v>
      </c>
    </row>
    <row r="634" spans="1:34">
      <c r="A634" s="43" t="s">
        <v>2458</v>
      </c>
      <c r="B634" s="46">
        <v>45605</v>
      </c>
      <c r="C634" s="43">
        <f t="shared" si="9"/>
        <v>2024</v>
      </c>
      <c r="D634" s="43" t="str">
        <f>TEXT(Combined[[#This Row],[Order_Date]],"MMM")</f>
        <v>Nov</v>
      </c>
      <c r="E634" s="43" t="s">
        <v>1469</v>
      </c>
      <c r="F634" s="43" t="s">
        <v>1598</v>
      </c>
      <c r="G634" s="43" t="s">
        <v>1792</v>
      </c>
      <c r="H634" s="43">
        <v>2</v>
      </c>
      <c r="I634" s="43">
        <v>151.47</v>
      </c>
      <c r="J634" s="45">
        <v>0.21</v>
      </c>
      <c r="K634" s="43" t="s">
        <v>1826</v>
      </c>
      <c r="L634" s="43">
        <v>239.32259999999999</v>
      </c>
      <c r="M634" s="43" t="str">
        <f>VLOOKUP(Combined[[#This Row],[Customer_ID]],Customer[],2,FALSE)</f>
        <v>Andrea Harris</v>
      </c>
      <c r="N634" s="43">
        <f>VLOOKUP(Combined[[#This Row],[Customer_ID]],Customer[],3,FALSE)</f>
        <v>41</v>
      </c>
      <c r="O634" s="43" t="str">
        <f>VLOOKUP(Combined[[#This Row],[Customer_ID]],Customer[],4,FALSE)</f>
        <v>Female</v>
      </c>
      <c r="P634" s="43" t="str">
        <f>VLOOKUP(Combined[[#This Row],[Customer_ID]],Customer[],5,FALSE)</f>
        <v>West Kelseyberg</v>
      </c>
      <c r="Q634" s="43" t="str">
        <f>VLOOKUP(Combined[[#This Row],[Customer_ID]],Customer[],6,FALSE)</f>
        <v>Kansas</v>
      </c>
      <c r="R634" s="43" t="str">
        <f>VLOOKUP(Combined[[#This Row],[Customer_ID]],Customer[],8,FALSE)</f>
        <v>Platinum</v>
      </c>
      <c r="S634" s="43" t="str">
        <f>VLOOKUP(Combined[[#This Row],[Product_ID]],Product[],2,FALSE)</f>
        <v>Women's Scarf Set</v>
      </c>
      <c r="T634" s="43" t="str">
        <f>VLOOKUP(Combined[[#This Row],[Product_ID]],Product[],3,FALSE)</f>
        <v>Clothing</v>
      </c>
      <c r="U634" s="43" t="str">
        <f>VLOOKUP(Combined[[#This Row],[Product_ID]],Product[],4,FALSE)</f>
        <v>Accessories</v>
      </c>
      <c r="V634" s="43" t="str">
        <f>VLOOKUP(Combined[[#This Row],[Product_ID]],Product[],5,FALSE)</f>
        <v>Brown and Sons</v>
      </c>
      <c r="W634" s="43">
        <f>VLOOKUP(Combined[[#This Row],[Product_ID]],Product[],6,FALSE)</f>
        <v>174.02</v>
      </c>
      <c r="X634" s="43">
        <f>VLOOKUP(Combined[[#This Row],[Product_ID]],Product[],7,FALSE)</f>
        <v>268</v>
      </c>
      <c r="Y634" s="43" t="str">
        <f>_xlfn.XLOOKUP(Combined[[#This Row],[Store_ID]],Store[Store_ID],Store[Store_Name])</f>
        <v>Aguirre-Keller</v>
      </c>
      <c r="Z634" s="43" t="str">
        <f>_xlfn.XLOOKUP(Combined[[#This Row],[Store_ID]],Store[Store_ID],Store[Region])</f>
        <v>South</v>
      </c>
      <c r="AA634" s="43" t="str">
        <f>_xlfn.XLOOKUP(Combined[[#This Row],[Store_ID]],Store[Store_ID],Store[City])</f>
        <v>Lake Michael</v>
      </c>
      <c r="AB634" s="43" t="str">
        <f>_xlfn.XLOOKUP(Combined[[#This Row],[Store_ID]],Store[Store_ID],Store[Store_Type])</f>
        <v>Online</v>
      </c>
      <c r="AC634" s="43">
        <f>Combined[[#This Row],[Quantity]]*Combined[[#This Row],[Unit_Price]]</f>
        <v>302.94</v>
      </c>
      <c r="AD634" s="43">
        <f>Combined[[#This Row],[Gross_Sales]]*Combined[[#This Row],[Discount]]</f>
        <v>63.617399999999996</v>
      </c>
      <c r="AE634" s="43">
        <f>Combined[[#This Row],[Quantity]]*Combined[[#This Row],[cost]]</f>
        <v>348.04</v>
      </c>
      <c r="AF634" s="43">
        <f>Combined[[#This Row],[Total_Amount]]-Combined[[#This Row],[Total_Cost]]</f>
        <v>-108.71740000000003</v>
      </c>
      <c r="AG634" s="43" t="str">
        <f>IF(Combined[[#This Row],[Age]]&lt;=25,"18-25",IF(Combined[[#This Row],[Age]]&lt;=35,"26-35",IF(Combined[[#This Row],[Age]]&lt;=45,"36-45",IF(Combined[[#This Row],[Age]]&lt;=55,"46-55","56-64"))))</f>
        <v>36-45</v>
      </c>
      <c r="AH634" s="43">
        <f>IF(Combined[[#This Row],[Total_Amount]]=0,0,Combined[[#This Row],[Profit]]/Combined[[#This Row],[Total_Amount]])</f>
        <v>-0.45427134754511289</v>
      </c>
    </row>
    <row r="635" spans="1:34">
      <c r="A635" s="43" t="s">
        <v>2459</v>
      </c>
      <c r="B635" s="46">
        <v>45338</v>
      </c>
      <c r="C635" s="43">
        <f t="shared" si="9"/>
        <v>2024</v>
      </c>
      <c r="D635" s="43" t="str">
        <f>TEXT(Combined[[#This Row],[Order_Date]],"MMM")</f>
        <v>Feb</v>
      </c>
      <c r="E635" s="43" t="s">
        <v>1389</v>
      </c>
      <c r="F635" s="43" t="s">
        <v>1714</v>
      </c>
      <c r="G635" s="43" t="s">
        <v>1789</v>
      </c>
      <c r="H635" s="43">
        <v>1</v>
      </c>
      <c r="I635" s="43">
        <v>343.05</v>
      </c>
      <c r="J635" s="45">
        <v>0.28000000000000003</v>
      </c>
      <c r="K635" s="43" t="s">
        <v>1826</v>
      </c>
      <c r="L635" s="43">
        <v>246.99600000000001</v>
      </c>
      <c r="M635" s="43" t="str">
        <f>VLOOKUP(Combined[[#This Row],[Customer_ID]],Customer[],2,FALSE)</f>
        <v>William Cortez</v>
      </c>
      <c r="N635" s="43">
        <f>VLOOKUP(Combined[[#This Row],[Customer_ID]],Customer[],3,FALSE)</f>
        <v>29</v>
      </c>
      <c r="O635" s="43" t="str">
        <f>VLOOKUP(Combined[[#This Row],[Customer_ID]],Customer[],4,FALSE)</f>
        <v>Male</v>
      </c>
      <c r="P635" s="43" t="str">
        <f>VLOOKUP(Combined[[#This Row],[Customer_ID]],Customer[],5,FALSE)</f>
        <v>Port Hannahport</v>
      </c>
      <c r="Q635" s="43" t="str">
        <f>VLOOKUP(Combined[[#This Row],[Customer_ID]],Customer[],6,FALSE)</f>
        <v>Ohio</v>
      </c>
      <c r="R635" s="43" t="str">
        <f>VLOOKUP(Combined[[#This Row],[Customer_ID]],Customer[],8,FALSE)</f>
        <v>Bronze</v>
      </c>
      <c r="S635" s="43" t="str">
        <f>VLOOKUP(Combined[[#This Row],[Product_ID]],Product[],2,FALSE)</f>
        <v>Hydrating Face Cleanser</v>
      </c>
      <c r="T635" s="43" t="str">
        <f>VLOOKUP(Combined[[#This Row],[Product_ID]],Product[],3,FALSE)</f>
        <v>Beauty</v>
      </c>
      <c r="U635" s="43" t="str">
        <f>VLOOKUP(Combined[[#This Row],[Product_ID]],Product[],4,FALSE)</f>
        <v>Skincare</v>
      </c>
      <c r="V635" s="43" t="str">
        <f>VLOOKUP(Combined[[#This Row],[Product_ID]],Product[],5,FALSE)</f>
        <v>Butler Group</v>
      </c>
      <c r="W635" s="43">
        <f>VLOOKUP(Combined[[#This Row],[Product_ID]],Product[],6,FALSE)</f>
        <v>305.5</v>
      </c>
      <c r="X635" s="43">
        <f>VLOOKUP(Combined[[#This Row],[Product_ID]],Product[],7,FALSE)</f>
        <v>159</v>
      </c>
      <c r="Y635" s="43" t="str">
        <f>_xlfn.XLOOKUP(Combined[[#This Row],[Store_ID]],Store[Store_ID],Store[Store_Name])</f>
        <v>Hill, Wagner and Ballard</v>
      </c>
      <c r="Z635" s="43" t="str">
        <f>_xlfn.XLOOKUP(Combined[[#This Row],[Store_ID]],Store[Store_ID],Store[Region])</f>
        <v>East</v>
      </c>
      <c r="AA635" s="43" t="str">
        <f>_xlfn.XLOOKUP(Combined[[#This Row],[Store_ID]],Store[Store_ID],Store[City])</f>
        <v>East Davidville</v>
      </c>
      <c r="AB635" s="43" t="str">
        <f>_xlfn.XLOOKUP(Combined[[#This Row],[Store_ID]],Store[Store_ID],Store[Store_Type])</f>
        <v>Online</v>
      </c>
      <c r="AC635" s="43">
        <f>Combined[[#This Row],[Quantity]]*Combined[[#This Row],[Unit_Price]]</f>
        <v>343.05</v>
      </c>
      <c r="AD635" s="43">
        <f>Combined[[#This Row],[Gross_Sales]]*Combined[[#This Row],[Discount]]</f>
        <v>96.054000000000016</v>
      </c>
      <c r="AE635" s="43">
        <f>Combined[[#This Row],[Quantity]]*Combined[[#This Row],[cost]]</f>
        <v>305.5</v>
      </c>
      <c r="AF635" s="43">
        <f>Combined[[#This Row],[Total_Amount]]-Combined[[#This Row],[Total_Cost]]</f>
        <v>-58.503999999999991</v>
      </c>
      <c r="AG635" s="43" t="str">
        <f>IF(Combined[[#This Row],[Age]]&lt;=25,"18-25",IF(Combined[[#This Row],[Age]]&lt;=35,"26-35",IF(Combined[[#This Row],[Age]]&lt;=45,"36-45",IF(Combined[[#This Row],[Age]]&lt;=55,"46-55","56-64"))))</f>
        <v>26-35</v>
      </c>
      <c r="AH635" s="43">
        <f>IF(Combined[[#This Row],[Total_Amount]]=0,0,Combined[[#This Row],[Profit]]/Combined[[#This Row],[Total_Amount]])</f>
        <v>-0.23686213541919701</v>
      </c>
    </row>
    <row r="636" spans="1:34">
      <c r="A636" s="43" t="s">
        <v>2460</v>
      </c>
      <c r="B636" s="46">
        <v>45642</v>
      </c>
      <c r="C636" s="43">
        <f t="shared" si="9"/>
        <v>2024</v>
      </c>
      <c r="D636" s="43" t="str">
        <f>TEXT(Combined[[#This Row],[Order_Date]],"MMM")</f>
        <v>Dec</v>
      </c>
      <c r="E636" s="43" t="s">
        <v>244</v>
      </c>
      <c r="F636" s="43" t="s">
        <v>1582</v>
      </c>
      <c r="G636" s="43" t="s">
        <v>1769</v>
      </c>
      <c r="H636" s="43">
        <v>1</v>
      </c>
      <c r="I636" s="43">
        <v>373.06</v>
      </c>
      <c r="J636" s="45">
        <v>0.11</v>
      </c>
      <c r="K636" s="43" t="s">
        <v>1826</v>
      </c>
      <c r="L636" s="43">
        <v>332.02339999999998</v>
      </c>
      <c r="M636" s="43" t="str">
        <f>VLOOKUP(Combined[[#This Row],[Customer_ID]],Customer[],2,FALSE)</f>
        <v>Cody Diaz</v>
      </c>
      <c r="N636" s="43">
        <f>VLOOKUP(Combined[[#This Row],[Customer_ID]],Customer[],3,FALSE)</f>
        <v>27</v>
      </c>
      <c r="O636" s="43" t="str">
        <f>VLOOKUP(Combined[[#This Row],[Customer_ID]],Customer[],4,FALSE)</f>
        <v>Female</v>
      </c>
      <c r="P636" s="43" t="str">
        <f>VLOOKUP(Combined[[#This Row],[Customer_ID]],Customer[],5,FALSE)</f>
        <v>South Aaronside</v>
      </c>
      <c r="Q636" s="43" t="str">
        <f>VLOOKUP(Combined[[#This Row],[Customer_ID]],Customer[],6,FALSE)</f>
        <v>New Hampshire</v>
      </c>
      <c r="R636" s="43" t="str">
        <f>VLOOKUP(Combined[[#This Row],[Customer_ID]],Customer[],8,FALSE)</f>
        <v>Silver</v>
      </c>
      <c r="S636" s="43" t="str">
        <f>VLOOKUP(Combined[[#This Row],[Product_ID]],Product[],2,FALSE)</f>
        <v>Soccer Training Cone Set</v>
      </c>
      <c r="T636" s="43" t="str">
        <f>VLOOKUP(Combined[[#This Row],[Product_ID]],Product[],3,FALSE)</f>
        <v>Sports</v>
      </c>
      <c r="U636" s="43" t="str">
        <f>VLOOKUP(Combined[[#This Row],[Product_ID]],Product[],4,FALSE)</f>
        <v>Accessories</v>
      </c>
      <c r="V636" s="43" t="str">
        <f>VLOOKUP(Combined[[#This Row],[Product_ID]],Product[],5,FALSE)</f>
        <v>Ford, Murphy and Wilson</v>
      </c>
      <c r="W636" s="43">
        <f>VLOOKUP(Combined[[#This Row],[Product_ID]],Product[],6,FALSE)</f>
        <v>144.53</v>
      </c>
      <c r="X636" s="43">
        <f>VLOOKUP(Combined[[#This Row],[Product_ID]],Product[],7,FALSE)</f>
        <v>367</v>
      </c>
      <c r="Y636" s="43" t="str">
        <f>_xlfn.XLOOKUP(Combined[[#This Row],[Store_ID]],Store[Store_ID],Store[Store_Name])</f>
        <v>Alexander Group</v>
      </c>
      <c r="Z636" s="43" t="str">
        <f>_xlfn.XLOOKUP(Combined[[#This Row],[Store_ID]],Store[Store_ID],Store[Region])</f>
        <v>South</v>
      </c>
      <c r="AA636" s="43" t="str">
        <f>_xlfn.XLOOKUP(Combined[[#This Row],[Store_ID]],Store[Store_ID],Store[City])</f>
        <v>Port Sharon</v>
      </c>
      <c r="AB636" s="43" t="str">
        <f>_xlfn.XLOOKUP(Combined[[#This Row],[Store_ID]],Store[Store_ID],Store[Store_Type])</f>
        <v>Online</v>
      </c>
      <c r="AC636" s="43">
        <f>Combined[[#This Row],[Quantity]]*Combined[[#This Row],[Unit_Price]]</f>
        <v>373.06</v>
      </c>
      <c r="AD636" s="43">
        <f>Combined[[#This Row],[Gross_Sales]]*Combined[[#This Row],[Discount]]</f>
        <v>41.0366</v>
      </c>
      <c r="AE636" s="43">
        <f>Combined[[#This Row],[Quantity]]*Combined[[#This Row],[cost]]</f>
        <v>144.53</v>
      </c>
      <c r="AF636" s="43">
        <f>Combined[[#This Row],[Total_Amount]]-Combined[[#This Row],[Total_Cost]]</f>
        <v>187.49339999999998</v>
      </c>
      <c r="AG636" s="43" t="str">
        <f>IF(Combined[[#This Row],[Age]]&lt;=25,"18-25",IF(Combined[[#This Row],[Age]]&lt;=35,"26-35",IF(Combined[[#This Row],[Age]]&lt;=45,"36-45",IF(Combined[[#This Row],[Age]]&lt;=55,"46-55","56-64"))))</f>
        <v>26-35</v>
      </c>
      <c r="AH636" s="43">
        <f>IF(Combined[[#This Row],[Total_Amount]]=0,0,Combined[[#This Row],[Profit]]/Combined[[#This Row],[Total_Amount]])</f>
        <v>0.5646993555273514</v>
      </c>
    </row>
    <row r="637" spans="1:34">
      <c r="A637" s="43" t="s">
        <v>2461</v>
      </c>
      <c r="B637" s="46">
        <v>45693</v>
      </c>
      <c r="C637" s="43">
        <f t="shared" si="9"/>
        <v>2025</v>
      </c>
      <c r="D637" s="43" t="str">
        <f>TEXT(Combined[[#This Row],[Order_Date]],"MMM")</f>
        <v>Feb</v>
      </c>
      <c r="E637" s="43" t="s">
        <v>1278</v>
      </c>
      <c r="F637" s="43" t="s">
        <v>1584</v>
      </c>
      <c r="G637" s="43" t="s">
        <v>1801</v>
      </c>
      <c r="H637" s="43">
        <v>1</v>
      </c>
      <c r="I637" s="43">
        <v>124.98</v>
      </c>
      <c r="J637" s="45">
        <v>7.0000000000000007E-2</v>
      </c>
      <c r="K637" s="43" t="s">
        <v>1829</v>
      </c>
      <c r="L637" s="43">
        <v>116.23139999999999</v>
      </c>
      <c r="M637" s="43" t="str">
        <f>VLOOKUP(Combined[[#This Row],[Customer_ID]],Customer[],2,FALSE)</f>
        <v>Katrina Perez</v>
      </c>
      <c r="N637" s="43">
        <f>VLOOKUP(Combined[[#This Row],[Customer_ID]],Customer[],3,FALSE)</f>
        <v>63</v>
      </c>
      <c r="O637" s="43" t="str">
        <f>VLOOKUP(Combined[[#This Row],[Customer_ID]],Customer[],4,FALSE)</f>
        <v>Male</v>
      </c>
      <c r="P637" s="43" t="str">
        <f>VLOOKUP(Combined[[#This Row],[Customer_ID]],Customer[],5,FALSE)</f>
        <v>West Rebecca</v>
      </c>
      <c r="Q637" s="43" t="str">
        <f>VLOOKUP(Combined[[#This Row],[Customer_ID]],Customer[],6,FALSE)</f>
        <v>Ohio</v>
      </c>
      <c r="R637" s="43" t="str">
        <f>VLOOKUP(Combined[[#This Row],[Customer_ID]],Customer[],8,FALSE)</f>
        <v>Silver</v>
      </c>
      <c r="S637" s="43" t="str">
        <f>VLOOKUP(Combined[[#This Row],[Product_ID]],Product[],2,FALSE)</f>
        <v>Women's Denim Jeans</v>
      </c>
      <c r="T637" s="43" t="str">
        <f>VLOOKUP(Combined[[#This Row],[Product_ID]],Product[],3,FALSE)</f>
        <v>Clothing</v>
      </c>
      <c r="U637" s="43" t="str">
        <f>VLOOKUP(Combined[[#This Row],[Product_ID]],Product[],4,FALSE)</f>
        <v>Bottoms</v>
      </c>
      <c r="V637" s="43" t="str">
        <f>VLOOKUP(Combined[[#This Row],[Product_ID]],Product[],5,FALSE)</f>
        <v>Guerra-Hendrix</v>
      </c>
      <c r="W637" s="43">
        <f>VLOOKUP(Combined[[#This Row],[Product_ID]],Product[],6,FALSE)</f>
        <v>303.75</v>
      </c>
      <c r="X637" s="43">
        <f>VLOOKUP(Combined[[#This Row],[Product_ID]],Product[],7,FALSE)</f>
        <v>343</v>
      </c>
      <c r="Y637" s="43" t="str">
        <f>_xlfn.XLOOKUP(Combined[[#This Row],[Store_ID]],Store[Store_ID],Store[Store_Name])</f>
        <v>Shelton PLC</v>
      </c>
      <c r="Z637" s="43" t="str">
        <f>_xlfn.XLOOKUP(Combined[[#This Row],[Store_ID]],Store[Store_ID],Store[Region])</f>
        <v>North</v>
      </c>
      <c r="AA637" s="43" t="str">
        <f>_xlfn.XLOOKUP(Combined[[#This Row],[Store_ID]],Store[Store_ID],Store[City])</f>
        <v>East Jenniferstad</v>
      </c>
      <c r="AB637" s="43" t="str">
        <f>_xlfn.XLOOKUP(Combined[[#This Row],[Store_ID]],Store[Store_ID],Store[Store_Type])</f>
        <v>Flagship</v>
      </c>
      <c r="AC637" s="43">
        <f>Combined[[#This Row],[Quantity]]*Combined[[#This Row],[Unit_Price]]</f>
        <v>124.98</v>
      </c>
      <c r="AD637" s="43">
        <f>Combined[[#This Row],[Gross_Sales]]*Combined[[#This Row],[Discount]]</f>
        <v>8.7486000000000015</v>
      </c>
      <c r="AE637" s="43">
        <f>Combined[[#This Row],[Quantity]]*Combined[[#This Row],[cost]]</f>
        <v>303.75</v>
      </c>
      <c r="AF637" s="43">
        <f>Combined[[#This Row],[Total_Amount]]-Combined[[#This Row],[Total_Cost]]</f>
        <v>-187.51859999999999</v>
      </c>
      <c r="AG637" s="43" t="str">
        <f>IF(Combined[[#This Row],[Age]]&lt;=25,"18-25",IF(Combined[[#This Row],[Age]]&lt;=35,"26-35",IF(Combined[[#This Row],[Age]]&lt;=45,"36-45",IF(Combined[[#This Row],[Age]]&lt;=55,"46-55","56-64"))))</f>
        <v>56-64</v>
      </c>
      <c r="AH637" s="43">
        <f>IF(Combined[[#This Row],[Total_Amount]]=0,0,Combined[[#This Row],[Profit]]/Combined[[#This Row],[Total_Amount]])</f>
        <v>-1.6133213572236074</v>
      </c>
    </row>
    <row r="638" spans="1:34">
      <c r="A638" s="43" t="s">
        <v>2462</v>
      </c>
      <c r="B638" s="46">
        <v>45763</v>
      </c>
      <c r="C638" s="43">
        <f t="shared" si="9"/>
        <v>2025</v>
      </c>
      <c r="D638" s="43" t="str">
        <f>TEXT(Combined[[#This Row],[Order_Date]],"MMM")</f>
        <v>Apr</v>
      </c>
      <c r="E638" s="43" t="s">
        <v>866</v>
      </c>
      <c r="F638" s="43" t="s">
        <v>1694</v>
      </c>
      <c r="G638" s="43" t="s">
        <v>1813</v>
      </c>
      <c r="H638" s="43">
        <v>4</v>
      </c>
      <c r="I638" s="43">
        <v>221.49</v>
      </c>
      <c r="J638" s="45">
        <v>0.26</v>
      </c>
      <c r="K638" s="43" t="s">
        <v>1826</v>
      </c>
      <c r="L638" s="43">
        <v>655.61040000000003</v>
      </c>
      <c r="M638" s="43" t="str">
        <f>VLOOKUP(Combined[[#This Row],[Customer_ID]],Customer[],2,FALSE)</f>
        <v>Adam Rowland</v>
      </c>
      <c r="N638" s="43">
        <f>VLOOKUP(Combined[[#This Row],[Customer_ID]],Customer[],3,FALSE)</f>
        <v>48</v>
      </c>
      <c r="O638" s="43" t="str">
        <f>VLOOKUP(Combined[[#This Row],[Customer_ID]],Customer[],4,FALSE)</f>
        <v>Female</v>
      </c>
      <c r="P638" s="43" t="str">
        <f>VLOOKUP(Combined[[#This Row],[Customer_ID]],Customer[],5,FALSE)</f>
        <v>Welchview</v>
      </c>
      <c r="Q638" s="43" t="str">
        <f>VLOOKUP(Combined[[#This Row],[Customer_ID]],Customer[],6,FALSE)</f>
        <v>California</v>
      </c>
      <c r="R638" s="43" t="str">
        <f>VLOOKUP(Combined[[#This Row],[Customer_ID]],Customer[],8,FALSE)</f>
        <v>Gold</v>
      </c>
      <c r="S638" s="43" t="str">
        <f>VLOOKUP(Combined[[#This Row],[Product_ID]],Product[],2,FALSE)</f>
        <v>Shin Guards – Adult</v>
      </c>
      <c r="T638" s="43" t="str">
        <f>VLOOKUP(Combined[[#This Row],[Product_ID]],Product[],3,FALSE)</f>
        <v>Sports</v>
      </c>
      <c r="U638" s="43" t="str">
        <f>VLOOKUP(Combined[[#This Row],[Product_ID]],Product[],4,FALSE)</f>
        <v>Team Sports</v>
      </c>
      <c r="V638" s="43" t="str">
        <f>VLOOKUP(Combined[[#This Row],[Product_ID]],Product[],5,FALSE)</f>
        <v>French Ltd</v>
      </c>
      <c r="W638" s="43">
        <f>VLOOKUP(Combined[[#This Row],[Product_ID]],Product[],6,FALSE)</f>
        <v>107.06</v>
      </c>
      <c r="X638" s="43">
        <f>VLOOKUP(Combined[[#This Row],[Product_ID]],Product[],7,FALSE)</f>
        <v>359</v>
      </c>
      <c r="Y638" s="43" t="str">
        <f>_xlfn.XLOOKUP(Combined[[#This Row],[Store_ID]],Store[Store_ID],Store[Store_Name])</f>
        <v>Mann-Austin</v>
      </c>
      <c r="Z638" s="43" t="str">
        <f>_xlfn.XLOOKUP(Combined[[#This Row],[Store_ID]],Store[Store_ID],Store[Region])</f>
        <v>East</v>
      </c>
      <c r="AA638" s="43" t="str">
        <f>_xlfn.XLOOKUP(Combined[[#This Row],[Store_ID]],Store[Store_ID],Store[City])</f>
        <v>Vasquezborough</v>
      </c>
      <c r="AB638" s="43" t="str">
        <f>_xlfn.XLOOKUP(Combined[[#This Row],[Store_ID]],Store[Store_ID],Store[Store_Type])</f>
        <v>Online</v>
      </c>
      <c r="AC638" s="43">
        <f>Combined[[#This Row],[Quantity]]*Combined[[#This Row],[Unit_Price]]</f>
        <v>885.96</v>
      </c>
      <c r="AD638" s="43">
        <f>Combined[[#This Row],[Gross_Sales]]*Combined[[#This Row],[Discount]]</f>
        <v>230.34960000000001</v>
      </c>
      <c r="AE638" s="43">
        <f>Combined[[#This Row],[Quantity]]*Combined[[#This Row],[cost]]</f>
        <v>428.24</v>
      </c>
      <c r="AF638" s="43">
        <f>Combined[[#This Row],[Total_Amount]]-Combined[[#This Row],[Total_Cost]]</f>
        <v>227.37040000000002</v>
      </c>
      <c r="AG638" s="43" t="str">
        <f>IF(Combined[[#This Row],[Age]]&lt;=25,"18-25",IF(Combined[[#This Row],[Age]]&lt;=35,"26-35",IF(Combined[[#This Row],[Age]]&lt;=45,"36-45",IF(Combined[[#This Row],[Age]]&lt;=55,"46-55","56-64"))))</f>
        <v>46-55</v>
      </c>
      <c r="AH638" s="43">
        <f>IF(Combined[[#This Row],[Total_Amount]]=0,0,Combined[[#This Row],[Profit]]/Combined[[#This Row],[Total_Amount]])</f>
        <v>0.34680718914770114</v>
      </c>
    </row>
    <row r="639" spans="1:34">
      <c r="A639" s="43" t="s">
        <v>2463</v>
      </c>
      <c r="B639" s="46">
        <v>45572</v>
      </c>
      <c r="C639" s="43">
        <f t="shared" si="9"/>
        <v>2024</v>
      </c>
      <c r="D639" s="43" t="str">
        <f>TEXT(Combined[[#This Row],[Order_Date]],"MMM")</f>
        <v>Oct</v>
      </c>
      <c r="E639" s="43" t="s">
        <v>565</v>
      </c>
      <c r="F639" s="43" t="s">
        <v>1594</v>
      </c>
      <c r="G639" s="43" t="s">
        <v>1801</v>
      </c>
      <c r="H639" s="43">
        <v>1</v>
      </c>
      <c r="I639" s="43">
        <v>563.32000000000005</v>
      </c>
      <c r="J639" s="45">
        <v>0.01</v>
      </c>
      <c r="K639" s="43" t="s">
        <v>1826</v>
      </c>
      <c r="L639" s="43">
        <v>557.68680000000006</v>
      </c>
      <c r="M639" s="43" t="str">
        <f>VLOOKUP(Combined[[#This Row],[Customer_ID]],Customer[],2,FALSE)</f>
        <v>Christopher Garcia Dds</v>
      </c>
      <c r="N639" s="43">
        <f>VLOOKUP(Combined[[#This Row],[Customer_ID]],Customer[],3,FALSE)</f>
        <v>18</v>
      </c>
      <c r="O639" s="43" t="str">
        <f>VLOOKUP(Combined[[#This Row],[Customer_ID]],Customer[],4,FALSE)</f>
        <v>Male</v>
      </c>
      <c r="P639" s="43" t="str">
        <f>VLOOKUP(Combined[[#This Row],[Customer_ID]],Customer[],5,FALSE)</f>
        <v>New Joseph</v>
      </c>
      <c r="Q639" s="43" t="str">
        <f>VLOOKUP(Combined[[#This Row],[Customer_ID]],Customer[],6,FALSE)</f>
        <v>Missouri</v>
      </c>
      <c r="R639" s="43" t="str">
        <f>VLOOKUP(Combined[[#This Row],[Customer_ID]],Customer[],8,FALSE)</f>
        <v>Gold</v>
      </c>
      <c r="S639" s="43" t="str">
        <f>VLOOKUP(Combined[[#This Row],[Product_ID]],Product[],2,FALSE)</f>
        <v>Men's Formal Shirt</v>
      </c>
      <c r="T639" s="43" t="str">
        <f>VLOOKUP(Combined[[#This Row],[Product_ID]],Product[],3,FALSE)</f>
        <v>Clothing</v>
      </c>
      <c r="U639" s="43" t="str">
        <f>VLOOKUP(Combined[[#This Row],[Product_ID]],Product[],4,FALSE)</f>
        <v>Tops</v>
      </c>
      <c r="V639" s="43" t="str">
        <f>VLOOKUP(Combined[[#This Row],[Product_ID]],Product[],5,FALSE)</f>
        <v>Moon, Mora and Santos</v>
      </c>
      <c r="W639" s="43">
        <f>VLOOKUP(Combined[[#This Row],[Product_ID]],Product[],6,FALSE)</f>
        <v>283</v>
      </c>
      <c r="X639" s="43">
        <f>VLOOKUP(Combined[[#This Row],[Product_ID]],Product[],7,FALSE)</f>
        <v>360</v>
      </c>
      <c r="Y639" s="43" t="str">
        <f>_xlfn.XLOOKUP(Combined[[#This Row],[Store_ID]],Store[Store_ID],Store[Store_Name])</f>
        <v>Shelton PLC</v>
      </c>
      <c r="Z639" s="43" t="str">
        <f>_xlfn.XLOOKUP(Combined[[#This Row],[Store_ID]],Store[Store_ID],Store[Region])</f>
        <v>North</v>
      </c>
      <c r="AA639" s="43" t="str">
        <f>_xlfn.XLOOKUP(Combined[[#This Row],[Store_ID]],Store[Store_ID],Store[City])</f>
        <v>East Jenniferstad</v>
      </c>
      <c r="AB639" s="43" t="str">
        <f>_xlfn.XLOOKUP(Combined[[#This Row],[Store_ID]],Store[Store_ID],Store[Store_Type])</f>
        <v>Flagship</v>
      </c>
      <c r="AC639" s="43">
        <f>Combined[[#This Row],[Quantity]]*Combined[[#This Row],[Unit_Price]]</f>
        <v>563.32000000000005</v>
      </c>
      <c r="AD639" s="43">
        <f>Combined[[#This Row],[Gross_Sales]]*Combined[[#This Row],[Discount]]</f>
        <v>5.6332000000000004</v>
      </c>
      <c r="AE639" s="43">
        <f>Combined[[#This Row],[Quantity]]*Combined[[#This Row],[cost]]</f>
        <v>283</v>
      </c>
      <c r="AF639" s="43">
        <f>Combined[[#This Row],[Total_Amount]]-Combined[[#This Row],[Total_Cost]]</f>
        <v>274.68680000000006</v>
      </c>
      <c r="AG639" s="43" t="str">
        <f>IF(Combined[[#This Row],[Age]]&lt;=25,"18-25",IF(Combined[[#This Row],[Age]]&lt;=35,"26-35",IF(Combined[[#This Row],[Age]]&lt;=45,"36-45",IF(Combined[[#This Row],[Age]]&lt;=55,"46-55","56-64"))))</f>
        <v>18-25</v>
      </c>
      <c r="AH639" s="43">
        <f>IF(Combined[[#This Row],[Total_Amount]]=0,0,Combined[[#This Row],[Profit]]/Combined[[#This Row],[Total_Amount]])</f>
        <v>0.49254671259925825</v>
      </c>
    </row>
    <row r="640" spans="1:34">
      <c r="A640" s="43" t="s">
        <v>2464</v>
      </c>
      <c r="B640" s="46">
        <v>45338</v>
      </c>
      <c r="C640" s="43">
        <f t="shared" si="9"/>
        <v>2024</v>
      </c>
      <c r="D640" s="43" t="str">
        <f>TEXT(Combined[[#This Row],[Order_Date]],"MMM")</f>
        <v>Feb</v>
      </c>
      <c r="E640" s="43" t="s">
        <v>1217</v>
      </c>
      <c r="F640" s="43" t="s">
        <v>1570</v>
      </c>
      <c r="G640" s="43" t="s">
        <v>1752</v>
      </c>
      <c r="H640" s="43">
        <v>1</v>
      </c>
      <c r="I640" s="43">
        <v>362.93</v>
      </c>
      <c r="J640" s="45">
        <v>0.27</v>
      </c>
      <c r="K640" s="43" t="s">
        <v>1824</v>
      </c>
      <c r="L640" s="43">
        <v>264.93889999999999</v>
      </c>
      <c r="M640" s="43" t="str">
        <f>VLOOKUP(Combined[[#This Row],[Customer_ID]],Customer[],2,FALSE)</f>
        <v>Daniel Bell</v>
      </c>
      <c r="N640" s="43">
        <f>VLOOKUP(Combined[[#This Row],[Customer_ID]],Customer[],3,FALSE)</f>
        <v>56</v>
      </c>
      <c r="O640" s="43" t="str">
        <f>VLOOKUP(Combined[[#This Row],[Customer_ID]],Customer[],4,FALSE)</f>
        <v>Male</v>
      </c>
      <c r="P640" s="43" t="str">
        <f>VLOOKUP(Combined[[#This Row],[Customer_ID]],Customer[],5,FALSE)</f>
        <v>Deniseberg</v>
      </c>
      <c r="Q640" s="43" t="str">
        <f>VLOOKUP(Combined[[#This Row],[Customer_ID]],Customer[],6,FALSE)</f>
        <v>Arkansas</v>
      </c>
      <c r="R640" s="43" t="str">
        <f>VLOOKUP(Combined[[#This Row],[Customer_ID]],Customer[],8,FALSE)</f>
        <v>Silver</v>
      </c>
      <c r="S640" s="43" t="str">
        <f>VLOOKUP(Combined[[#This Row],[Product_ID]],Product[],2,FALSE)</f>
        <v>HD Smart TV Stick</v>
      </c>
      <c r="T640" s="43" t="str">
        <f>VLOOKUP(Combined[[#This Row],[Product_ID]],Product[],3,FALSE)</f>
        <v>Electronics</v>
      </c>
      <c r="U640" s="43" t="str">
        <f>VLOOKUP(Combined[[#This Row],[Product_ID]],Product[],4,FALSE)</f>
        <v>Accessories</v>
      </c>
      <c r="V640" s="43" t="str">
        <f>VLOOKUP(Combined[[#This Row],[Product_ID]],Product[],5,FALSE)</f>
        <v>Gibson, Hobbs and Weaver</v>
      </c>
      <c r="W640" s="43">
        <f>VLOOKUP(Combined[[#This Row],[Product_ID]],Product[],6,FALSE)</f>
        <v>449.4</v>
      </c>
      <c r="X640" s="43">
        <f>VLOOKUP(Combined[[#This Row],[Product_ID]],Product[],7,FALSE)</f>
        <v>338</v>
      </c>
      <c r="Y640" s="43" t="str">
        <f>_xlfn.XLOOKUP(Combined[[#This Row],[Store_ID]],Store[Store_ID],Store[Store_Name])</f>
        <v>Rivera-Warner</v>
      </c>
      <c r="Z640" s="43" t="str">
        <f>_xlfn.XLOOKUP(Combined[[#This Row],[Store_ID]],Store[Store_ID],Store[Region])</f>
        <v>East</v>
      </c>
      <c r="AA640" s="43" t="str">
        <f>_xlfn.XLOOKUP(Combined[[#This Row],[Store_ID]],Store[Store_ID],Store[City])</f>
        <v>Washingtonfurt</v>
      </c>
      <c r="AB640" s="43" t="str">
        <f>_xlfn.XLOOKUP(Combined[[#This Row],[Store_ID]],Store[Store_ID],Store[Store_Type])</f>
        <v>Flagship</v>
      </c>
      <c r="AC640" s="43">
        <f>Combined[[#This Row],[Quantity]]*Combined[[#This Row],[Unit_Price]]</f>
        <v>362.93</v>
      </c>
      <c r="AD640" s="43">
        <f>Combined[[#This Row],[Gross_Sales]]*Combined[[#This Row],[Discount]]</f>
        <v>97.991100000000003</v>
      </c>
      <c r="AE640" s="43">
        <f>Combined[[#This Row],[Quantity]]*Combined[[#This Row],[cost]]</f>
        <v>449.4</v>
      </c>
      <c r="AF640" s="43">
        <f>Combined[[#This Row],[Total_Amount]]-Combined[[#This Row],[Total_Cost]]</f>
        <v>-184.46109999999999</v>
      </c>
      <c r="AG640" s="43" t="str">
        <f>IF(Combined[[#This Row],[Age]]&lt;=25,"18-25",IF(Combined[[#This Row],[Age]]&lt;=35,"26-35",IF(Combined[[#This Row],[Age]]&lt;=45,"36-45",IF(Combined[[#This Row],[Age]]&lt;=55,"46-55","56-64"))))</f>
        <v>56-64</v>
      </c>
      <c r="AH640" s="43">
        <f>IF(Combined[[#This Row],[Total_Amount]]=0,0,Combined[[#This Row],[Profit]]/Combined[[#This Row],[Total_Amount]])</f>
        <v>-0.69624015197466282</v>
      </c>
    </row>
    <row r="641" spans="1:34">
      <c r="A641" s="43" t="s">
        <v>2465</v>
      </c>
      <c r="B641" s="46">
        <v>45373</v>
      </c>
      <c r="C641" s="43">
        <f t="shared" si="9"/>
        <v>2024</v>
      </c>
      <c r="D641" s="43" t="str">
        <f>TEXT(Combined[[#This Row],[Order_Date]],"MMM")</f>
        <v>Mar</v>
      </c>
      <c r="E641" s="43" t="s">
        <v>1056</v>
      </c>
      <c r="F641" s="43" t="s">
        <v>1570</v>
      </c>
      <c r="G641" s="43" t="s">
        <v>1801</v>
      </c>
      <c r="H641" s="43">
        <v>4</v>
      </c>
      <c r="I641" s="43">
        <v>369.22</v>
      </c>
      <c r="J641" s="45">
        <v>0.18</v>
      </c>
      <c r="K641" s="43" t="s">
        <v>1829</v>
      </c>
      <c r="L641" s="43">
        <v>1211.0416</v>
      </c>
      <c r="M641" s="43" t="str">
        <f>VLOOKUP(Combined[[#This Row],[Customer_ID]],Customer[],2,FALSE)</f>
        <v>John Jones</v>
      </c>
      <c r="N641" s="43">
        <f>VLOOKUP(Combined[[#This Row],[Customer_ID]],Customer[],3,FALSE)</f>
        <v>58</v>
      </c>
      <c r="O641" s="43" t="str">
        <f>VLOOKUP(Combined[[#This Row],[Customer_ID]],Customer[],4,FALSE)</f>
        <v>Female</v>
      </c>
      <c r="P641" s="43" t="str">
        <f>VLOOKUP(Combined[[#This Row],[Customer_ID]],Customer[],5,FALSE)</f>
        <v>North Michaelborough</v>
      </c>
      <c r="Q641" s="43" t="str">
        <f>VLOOKUP(Combined[[#This Row],[Customer_ID]],Customer[],6,FALSE)</f>
        <v>Oregon</v>
      </c>
      <c r="R641" s="43" t="str">
        <f>VLOOKUP(Combined[[#This Row],[Customer_ID]],Customer[],8,FALSE)</f>
        <v>Silver</v>
      </c>
      <c r="S641" s="43" t="str">
        <f>VLOOKUP(Combined[[#This Row],[Product_ID]],Product[],2,FALSE)</f>
        <v>HD Smart TV Stick</v>
      </c>
      <c r="T641" s="43" t="str">
        <f>VLOOKUP(Combined[[#This Row],[Product_ID]],Product[],3,FALSE)</f>
        <v>Electronics</v>
      </c>
      <c r="U641" s="43" t="str">
        <f>VLOOKUP(Combined[[#This Row],[Product_ID]],Product[],4,FALSE)</f>
        <v>Accessories</v>
      </c>
      <c r="V641" s="43" t="str">
        <f>VLOOKUP(Combined[[#This Row],[Product_ID]],Product[],5,FALSE)</f>
        <v>Gibson, Hobbs and Weaver</v>
      </c>
      <c r="W641" s="43">
        <f>VLOOKUP(Combined[[#This Row],[Product_ID]],Product[],6,FALSE)</f>
        <v>449.4</v>
      </c>
      <c r="X641" s="43">
        <f>VLOOKUP(Combined[[#This Row],[Product_ID]],Product[],7,FALSE)</f>
        <v>338</v>
      </c>
      <c r="Y641" s="43" t="str">
        <f>_xlfn.XLOOKUP(Combined[[#This Row],[Store_ID]],Store[Store_ID],Store[Store_Name])</f>
        <v>Shelton PLC</v>
      </c>
      <c r="Z641" s="43" t="str">
        <f>_xlfn.XLOOKUP(Combined[[#This Row],[Store_ID]],Store[Store_ID],Store[Region])</f>
        <v>North</v>
      </c>
      <c r="AA641" s="43" t="str">
        <f>_xlfn.XLOOKUP(Combined[[#This Row],[Store_ID]],Store[Store_ID],Store[City])</f>
        <v>East Jenniferstad</v>
      </c>
      <c r="AB641" s="43" t="str">
        <f>_xlfn.XLOOKUP(Combined[[#This Row],[Store_ID]],Store[Store_ID],Store[Store_Type])</f>
        <v>Flagship</v>
      </c>
      <c r="AC641" s="43">
        <f>Combined[[#This Row],[Quantity]]*Combined[[#This Row],[Unit_Price]]</f>
        <v>1476.88</v>
      </c>
      <c r="AD641" s="43">
        <f>Combined[[#This Row],[Gross_Sales]]*Combined[[#This Row],[Discount]]</f>
        <v>265.83840000000004</v>
      </c>
      <c r="AE641" s="43">
        <f>Combined[[#This Row],[Quantity]]*Combined[[#This Row],[cost]]</f>
        <v>1797.6</v>
      </c>
      <c r="AF641" s="43">
        <f>Combined[[#This Row],[Total_Amount]]-Combined[[#This Row],[Total_Cost]]</f>
        <v>-586.55839999999989</v>
      </c>
      <c r="AG641" s="43" t="str">
        <f>IF(Combined[[#This Row],[Age]]&lt;=25,"18-25",IF(Combined[[#This Row],[Age]]&lt;=35,"26-35",IF(Combined[[#This Row],[Age]]&lt;=45,"36-45",IF(Combined[[#This Row],[Age]]&lt;=55,"46-55","56-64"))))</f>
        <v>56-64</v>
      </c>
      <c r="AH641" s="43">
        <f>IF(Combined[[#This Row],[Total_Amount]]=0,0,Combined[[#This Row],[Profit]]/Combined[[#This Row],[Total_Amount]])</f>
        <v>-0.48434207379829058</v>
      </c>
    </row>
    <row r="642" spans="1:34">
      <c r="A642" s="43" t="s">
        <v>2466</v>
      </c>
      <c r="B642" s="46">
        <v>45590</v>
      </c>
      <c r="C642" s="43">
        <f t="shared" si="9"/>
        <v>2024</v>
      </c>
      <c r="D642" s="43" t="str">
        <f>TEXT(Combined[[#This Row],[Order_Date]],"MMM")</f>
        <v>Oct</v>
      </c>
      <c r="E642" s="43" t="s">
        <v>1275</v>
      </c>
      <c r="F642" s="43" t="s">
        <v>1740</v>
      </c>
      <c r="G642" s="43" t="s">
        <v>1799</v>
      </c>
      <c r="H642" s="43">
        <v>3</v>
      </c>
      <c r="I642" s="43">
        <v>950.83</v>
      </c>
      <c r="J642" s="45">
        <v>0.06</v>
      </c>
      <c r="K642" s="43" t="s">
        <v>1826</v>
      </c>
      <c r="L642" s="43">
        <v>2681.3406</v>
      </c>
      <c r="M642" s="43" t="str">
        <f>VLOOKUP(Combined[[#This Row],[Customer_ID]],Customer[],2,FALSE)</f>
        <v>Jackie Thompson</v>
      </c>
      <c r="N642" s="43">
        <f>VLOOKUP(Combined[[#This Row],[Customer_ID]],Customer[],3,FALSE)</f>
        <v>48</v>
      </c>
      <c r="O642" s="43" t="str">
        <f>VLOOKUP(Combined[[#This Row],[Customer_ID]],Customer[],4,FALSE)</f>
        <v>Female</v>
      </c>
      <c r="P642" s="43" t="str">
        <f>VLOOKUP(Combined[[#This Row],[Customer_ID]],Customer[],5,FALSE)</f>
        <v>South Edwin</v>
      </c>
      <c r="Q642" s="43" t="str">
        <f>VLOOKUP(Combined[[#This Row],[Customer_ID]],Customer[],6,FALSE)</f>
        <v>New Jersey</v>
      </c>
      <c r="R642" s="43" t="str">
        <f>VLOOKUP(Combined[[#This Row],[Customer_ID]],Customer[],8,FALSE)</f>
        <v>Bronze</v>
      </c>
      <c r="S642" s="43" t="str">
        <f>VLOOKUP(Combined[[#This Row],[Product_ID]],Product[],2,FALSE)</f>
        <v>Women's Formal Blazer</v>
      </c>
      <c r="T642" s="43" t="str">
        <f>VLOOKUP(Combined[[#This Row],[Product_ID]],Product[],3,FALSE)</f>
        <v>Clothing</v>
      </c>
      <c r="U642" s="43" t="str">
        <f>VLOOKUP(Combined[[#This Row],[Product_ID]],Product[],4,FALSE)</f>
        <v>Outerwear</v>
      </c>
      <c r="V642" s="43" t="str">
        <f>VLOOKUP(Combined[[#This Row],[Product_ID]],Product[],5,FALSE)</f>
        <v>Phillips and Sons</v>
      </c>
      <c r="W642" s="43">
        <f>VLOOKUP(Combined[[#This Row],[Product_ID]],Product[],6,FALSE)</f>
        <v>358.47</v>
      </c>
      <c r="X642" s="43">
        <f>VLOOKUP(Combined[[#This Row],[Product_ID]],Product[],7,FALSE)</f>
        <v>143</v>
      </c>
      <c r="Y642" s="43" t="str">
        <f>_xlfn.XLOOKUP(Combined[[#This Row],[Store_ID]],Store[Store_ID],Store[Store_Name])</f>
        <v>Mcdonald Inc</v>
      </c>
      <c r="Z642" s="43" t="str">
        <f>_xlfn.XLOOKUP(Combined[[#This Row],[Store_ID]],Store[Store_ID],Store[Region])</f>
        <v>South</v>
      </c>
      <c r="AA642" s="43" t="str">
        <f>_xlfn.XLOOKUP(Combined[[#This Row],[Store_ID]],Store[Store_ID],Store[City])</f>
        <v>Christopherland</v>
      </c>
      <c r="AB642" s="43" t="str">
        <f>_xlfn.XLOOKUP(Combined[[#This Row],[Store_ID]],Store[Store_ID],Store[Store_Type])</f>
        <v>Outlet</v>
      </c>
      <c r="AC642" s="43">
        <f>Combined[[#This Row],[Quantity]]*Combined[[#This Row],[Unit_Price]]</f>
        <v>2852.4900000000002</v>
      </c>
      <c r="AD642" s="43">
        <f>Combined[[#This Row],[Gross_Sales]]*Combined[[#This Row],[Discount]]</f>
        <v>171.14940000000001</v>
      </c>
      <c r="AE642" s="43">
        <f>Combined[[#This Row],[Quantity]]*Combined[[#This Row],[cost]]</f>
        <v>1075.4100000000001</v>
      </c>
      <c r="AF642" s="43">
        <f>Combined[[#This Row],[Total_Amount]]-Combined[[#This Row],[Total_Cost]]</f>
        <v>1605.9305999999999</v>
      </c>
      <c r="AG642" s="43" t="str">
        <f>IF(Combined[[#This Row],[Age]]&lt;=25,"18-25",IF(Combined[[#This Row],[Age]]&lt;=35,"26-35",IF(Combined[[#This Row],[Age]]&lt;=45,"36-45",IF(Combined[[#This Row],[Age]]&lt;=55,"46-55","56-64"))))</f>
        <v>46-55</v>
      </c>
      <c r="AH642" s="43">
        <f>IF(Combined[[#This Row],[Total_Amount]]=0,0,Combined[[#This Row],[Profit]]/Combined[[#This Row],[Total_Amount]])</f>
        <v>0.59892823761367719</v>
      </c>
    </row>
    <row r="643" spans="1:34">
      <c r="A643" s="43" t="s">
        <v>2467</v>
      </c>
      <c r="B643" s="46">
        <v>45365</v>
      </c>
      <c r="C643" s="43">
        <f t="shared" ref="C643:C706" si="10">YEAR(B643)</f>
        <v>2024</v>
      </c>
      <c r="D643" s="43" t="str">
        <f>TEXT(Combined[[#This Row],[Order_Date]],"MMM")</f>
        <v>Mar</v>
      </c>
      <c r="E643" s="43" t="s">
        <v>484</v>
      </c>
      <c r="F643" s="43" t="s">
        <v>1622</v>
      </c>
      <c r="G643" s="43" t="s">
        <v>1797</v>
      </c>
      <c r="H643" s="43">
        <v>3</v>
      </c>
      <c r="I643" s="43">
        <v>338.79</v>
      </c>
      <c r="J643" s="45">
        <v>0.01</v>
      </c>
      <c r="K643" s="43" t="s">
        <v>1824</v>
      </c>
      <c r="L643" s="43">
        <v>1006.2063000000001</v>
      </c>
      <c r="M643" s="43" t="str">
        <f>VLOOKUP(Combined[[#This Row],[Customer_ID]],Customer[],2,FALSE)</f>
        <v>Carlos Skinner</v>
      </c>
      <c r="N643" s="43">
        <f>VLOOKUP(Combined[[#This Row],[Customer_ID]],Customer[],3,FALSE)</f>
        <v>46</v>
      </c>
      <c r="O643" s="43" t="str">
        <f>VLOOKUP(Combined[[#This Row],[Customer_ID]],Customer[],4,FALSE)</f>
        <v>Male</v>
      </c>
      <c r="P643" s="43" t="str">
        <f>VLOOKUP(Combined[[#This Row],[Customer_ID]],Customer[],5,FALSE)</f>
        <v>Dwaynemouth</v>
      </c>
      <c r="Q643" s="43" t="str">
        <f>VLOOKUP(Combined[[#This Row],[Customer_ID]],Customer[],6,FALSE)</f>
        <v>Alabama</v>
      </c>
      <c r="R643" s="43" t="str">
        <f>VLOOKUP(Combined[[#This Row],[Customer_ID]],Customer[],8,FALSE)</f>
        <v>Bronze</v>
      </c>
      <c r="S643" s="43" t="str">
        <f>VLOOKUP(Combined[[#This Row],[Product_ID]],Product[],2,FALSE)</f>
        <v>Men's Casual Sneakers</v>
      </c>
      <c r="T643" s="43" t="str">
        <f>VLOOKUP(Combined[[#This Row],[Product_ID]],Product[],3,FALSE)</f>
        <v>Clothing</v>
      </c>
      <c r="U643" s="43" t="str">
        <f>VLOOKUP(Combined[[#This Row],[Product_ID]],Product[],4,FALSE)</f>
        <v>Footwear</v>
      </c>
      <c r="V643" s="43" t="str">
        <f>VLOOKUP(Combined[[#This Row],[Product_ID]],Product[],5,FALSE)</f>
        <v>Hogan-Lee</v>
      </c>
      <c r="W643" s="43">
        <f>VLOOKUP(Combined[[#This Row],[Product_ID]],Product[],6,FALSE)</f>
        <v>353.47</v>
      </c>
      <c r="X643" s="43">
        <f>VLOOKUP(Combined[[#This Row],[Product_ID]],Product[],7,FALSE)</f>
        <v>214</v>
      </c>
      <c r="Y643" s="43" t="str">
        <f>_xlfn.XLOOKUP(Combined[[#This Row],[Store_ID]],Store[Store_ID],Store[Store_Name])</f>
        <v>Gardner, Humphrey and Contreras</v>
      </c>
      <c r="Z643" s="43" t="str">
        <f>_xlfn.XLOOKUP(Combined[[#This Row],[Store_ID]],Store[Store_ID],Store[Region])</f>
        <v>East</v>
      </c>
      <c r="AA643" s="43" t="str">
        <f>_xlfn.XLOOKUP(Combined[[#This Row],[Store_ID]],Store[Store_ID],Store[City])</f>
        <v>Johnsonville</v>
      </c>
      <c r="AB643" s="43" t="str">
        <f>_xlfn.XLOOKUP(Combined[[#This Row],[Store_ID]],Store[Store_ID],Store[Store_Type])</f>
        <v>Flagship</v>
      </c>
      <c r="AC643" s="43">
        <f>Combined[[#This Row],[Quantity]]*Combined[[#This Row],[Unit_Price]]</f>
        <v>1016.3700000000001</v>
      </c>
      <c r="AD643" s="43">
        <f>Combined[[#This Row],[Gross_Sales]]*Combined[[#This Row],[Discount]]</f>
        <v>10.163700000000002</v>
      </c>
      <c r="AE643" s="43">
        <f>Combined[[#This Row],[Quantity]]*Combined[[#This Row],[cost]]</f>
        <v>1060.4100000000001</v>
      </c>
      <c r="AF643" s="43">
        <f>Combined[[#This Row],[Total_Amount]]-Combined[[#This Row],[Total_Cost]]</f>
        <v>-54.203700000000026</v>
      </c>
      <c r="AG643" s="43" t="str">
        <f>IF(Combined[[#This Row],[Age]]&lt;=25,"18-25",IF(Combined[[#This Row],[Age]]&lt;=35,"26-35",IF(Combined[[#This Row],[Age]]&lt;=45,"36-45",IF(Combined[[#This Row],[Age]]&lt;=55,"46-55","56-64"))))</f>
        <v>46-55</v>
      </c>
      <c r="AH643" s="43">
        <f>IF(Combined[[#This Row],[Total_Amount]]=0,0,Combined[[#This Row],[Profit]]/Combined[[#This Row],[Total_Amount]])</f>
        <v>-5.3869370525706332E-2</v>
      </c>
    </row>
    <row r="644" spans="1:34">
      <c r="A644" s="43" t="s">
        <v>2468</v>
      </c>
      <c r="B644" s="46">
        <v>45711</v>
      </c>
      <c r="C644" s="43">
        <f t="shared" si="10"/>
        <v>2025</v>
      </c>
      <c r="D644" s="43" t="str">
        <f>TEXT(Combined[[#This Row],[Order_Date]],"MMM")</f>
        <v>Feb</v>
      </c>
      <c r="E644" s="43" t="s">
        <v>493</v>
      </c>
      <c r="F644" s="43" t="s">
        <v>1728</v>
      </c>
      <c r="G644" s="43" t="s">
        <v>1757</v>
      </c>
      <c r="H644" s="43">
        <v>3</v>
      </c>
      <c r="I644" s="43">
        <v>853.32</v>
      </c>
      <c r="J644" s="45">
        <v>7.0000000000000007E-2</v>
      </c>
      <c r="K644" s="43" t="s">
        <v>1829</v>
      </c>
      <c r="L644" s="43">
        <v>2380.7628</v>
      </c>
      <c r="M644" s="43" t="str">
        <f>VLOOKUP(Combined[[#This Row],[Customer_ID]],Customer[],2,FALSE)</f>
        <v>Edward Rivera</v>
      </c>
      <c r="N644" s="43">
        <f>VLOOKUP(Combined[[#This Row],[Customer_ID]],Customer[],3,FALSE)</f>
        <v>32</v>
      </c>
      <c r="O644" s="43" t="str">
        <f>VLOOKUP(Combined[[#This Row],[Customer_ID]],Customer[],4,FALSE)</f>
        <v>Female</v>
      </c>
      <c r="P644" s="43" t="str">
        <f>VLOOKUP(Combined[[#This Row],[Customer_ID]],Customer[],5,FALSE)</f>
        <v>Chungmouth</v>
      </c>
      <c r="Q644" s="43" t="str">
        <f>VLOOKUP(Combined[[#This Row],[Customer_ID]],Customer[],6,FALSE)</f>
        <v>South Carolina</v>
      </c>
      <c r="R644" s="43" t="str">
        <f>VLOOKUP(Combined[[#This Row],[Customer_ID]],Customer[],8,FALSE)</f>
        <v>Gold</v>
      </c>
      <c r="S644" s="43" t="str">
        <f>VLOOKUP(Combined[[#This Row],[Product_ID]],Product[],2,FALSE)</f>
        <v>Gaming Mouse Pad XL</v>
      </c>
      <c r="T644" s="43" t="str">
        <f>VLOOKUP(Combined[[#This Row],[Product_ID]],Product[],3,FALSE)</f>
        <v>Electronics</v>
      </c>
      <c r="U644" s="43" t="str">
        <f>VLOOKUP(Combined[[#This Row],[Product_ID]],Product[],4,FALSE)</f>
        <v>Accessories</v>
      </c>
      <c r="V644" s="43" t="str">
        <f>VLOOKUP(Combined[[#This Row],[Product_ID]],Product[],5,FALSE)</f>
        <v>Sharp, Taylor and Rodriguez</v>
      </c>
      <c r="W644" s="43">
        <f>VLOOKUP(Combined[[#This Row],[Product_ID]],Product[],6,FALSE)</f>
        <v>340.14</v>
      </c>
      <c r="X644" s="43">
        <f>VLOOKUP(Combined[[#This Row],[Product_ID]],Product[],7,FALSE)</f>
        <v>361</v>
      </c>
      <c r="Y644" s="43" t="str">
        <f>_xlfn.XLOOKUP(Combined[[#This Row],[Store_ID]],Store[Store_ID],Store[Store_Name])</f>
        <v>Martinez, Adkins and Johnson</v>
      </c>
      <c r="Z644" s="43" t="str">
        <f>_xlfn.XLOOKUP(Combined[[#This Row],[Store_ID]],Store[Store_ID],Store[Region])</f>
        <v>North</v>
      </c>
      <c r="AA644" s="43" t="str">
        <f>_xlfn.XLOOKUP(Combined[[#This Row],[Store_ID]],Store[Store_ID],Store[City])</f>
        <v>Danielmouth</v>
      </c>
      <c r="AB644" s="43" t="str">
        <f>_xlfn.XLOOKUP(Combined[[#This Row],[Store_ID]],Store[Store_ID],Store[Store_Type])</f>
        <v>Flagship</v>
      </c>
      <c r="AC644" s="43">
        <f>Combined[[#This Row],[Quantity]]*Combined[[#This Row],[Unit_Price]]</f>
        <v>2559.96</v>
      </c>
      <c r="AD644" s="43">
        <f>Combined[[#This Row],[Gross_Sales]]*Combined[[#This Row],[Discount]]</f>
        <v>179.19720000000001</v>
      </c>
      <c r="AE644" s="43">
        <f>Combined[[#This Row],[Quantity]]*Combined[[#This Row],[cost]]</f>
        <v>1020.42</v>
      </c>
      <c r="AF644" s="43">
        <f>Combined[[#This Row],[Total_Amount]]-Combined[[#This Row],[Total_Cost]]</f>
        <v>1360.3427999999999</v>
      </c>
      <c r="AG644" s="43" t="str">
        <f>IF(Combined[[#This Row],[Age]]&lt;=25,"18-25",IF(Combined[[#This Row],[Age]]&lt;=35,"26-35",IF(Combined[[#This Row],[Age]]&lt;=45,"36-45",IF(Combined[[#This Row],[Age]]&lt;=55,"46-55","56-64"))))</f>
        <v>26-35</v>
      </c>
      <c r="AH644" s="43">
        <f>IF(Combined[[#This Row],[Total_Amount]]=0,0,Combined[[#This Row],[Profit]]/Combined[[#This Row],[Total_Amount]])</f>
        <v>0.57138947231534365</v>
      </c>
    </row>
    <row r="645" spans="1:34">
      <c r="A645" s="43" t="s">
        <v>2469</v>
      </c>
      <c r="B645" s="46">
        <v>45586</v>
      </c>
      <c r="C645" s="43">
        <f t="shared" si="10"/>
        <v>2024</v>
      </c>
      <c r="D645" s="43" t="str">
        <f>TEXT(Combined[[#This Row],[Order_Date]],"MMM")</f>
        <v>Oct</v>
      </c>
      <c r="E645" s="43" t="s">
        <v>502</v>
      </c>
      <c r="F645" s="43" t="s">
        <v>1700</v>
      </c>
      <c r="G645" s="43" t="s">
        <v>1776</v>
      </c>
      <c r="H645" s="43">
        <v>3</v>
      </c>
      <c r="I645" s="43">
        <v>89.78</v>
      </c>
      <c r="J645" s="45">
        <v>0.2</v>
      </c>
      <c r="K645" s="43" t="s">
        <v>1829</v>
      </c>
      <c r="L645" s="43">
        <v>215.47200000000001</v>
      </c>
      <c r="M645" s="43" t="str">
        <f>VLOOKUP(Combined[[#This Row],[Customer_ID]],Customer[],2,FALSE)</f>
        <v>Denise Griffin</v>
      </c>
      <c r="N645" s="43">
        <f>VLOOKUP(Combined[[#This Row],[Customer_ID]],Customer[],3,FALSE)</f>
        <v>33</v>
      </c>
      <c r="O645" s="43" t="str">
        <f>VLOOKUP(Combined[[#This Row],[Customer_ID]],Customer[],4,FALSE)</f>
        <v>Male</v>
      </c>
      <c r="P645" s="43" t="str">
        <f>VLOOKUP(Combined[[#This Row],[Customer_ID]],Customer[],5,FALSE)</f>
        <v>West Markhaven</v>
      </c>
      <c r="Q645" s="43" t="str">
        <f>VLOOKUP(Combined[[#This Row],[Customer_ID]],Customer[],6,FALSE)</f>
        <v>Florida</v>
      </c>
      <c r="R645" s="43" t="str">
        <f>VLOOKUP(Combined[[#This Row],[Customer_ID]],Customer[],8,FALSE)</f>
        <v>Platinum</v>
      </c>
      <c r="S645" s="43" t="str">
        <f>VLOOKUP(Combined[[#This Row],[Product_ID]],Product[],2,FALSE)</f>
        <v>Wireless Mouse</v>
      </c>
      <c r="T645" s="43" t="str">
        <f>VLOOKUP(Combined[[#This Row],[Product_ID]],Product[],3,FALSE)</f>
        <v>Electronics</v>
      </c>
      <c r="U645" s="43" t="str">
        <f>VLOOKUP(Combined[[#This Row],[Product_ID]],Product[],4,FALSE)</f>
        <v>Computer</v>
      </c>
      <c r="V645" s="43" t="str">
        <f>VLOOKUP(Combined[[#This Row],[Product_ID]],Product[],5,FALSE)</f>
        <v>Larson Ltd</v>
      </c>
      <c r="W645" s="43">
        <f>VLOOKUP(Combined[[#This Row],[Product_ID]],Product[],6,FALSE)</f>
        <v>392.89</v>
      </c>
      <c r="X645" s="43">
        <f>VLOOKUP(Combined[[#This Row],[Product_ID]],Product[],7,FALSE)</f>
        <v>320</v>
      </c>
      <c r="Y645" s="43" t="str">
        <f>_xlfn.XLOOKUP(Combined[[#This Row],[Store_ID]],Store[Store_ID],Store[Store_Name])</f>
        <v>Benson-Elliott</v>
      </c>
      <c r="Z645" s="43" t="str">
        <f>_xlfn.XLOOKUP(Combined[[#This Row],[Store_ID]],Store[Store_ID],Store[Region])</f>
        <v>East</v>
      </c>
      <c r="AA645" s="43" t="str">
        <f>_xlfn.XLOOKUP(Combined[[#This Row],[Store_ID]],Store[Store_ID],Store[City])</f>
        <v>Port Josephberg</v>
      </c>
      <c r="AB645" s="43" t="str">
        <f>_xlfn.XLOOKUP(Combined[[#This Row],[Store_ID]],Store[Store_ID],Store[Store_Type])</f>
        <v>Online</v>
      </c>
      <c r="AC645" s="43">
        <f>Combined[[#This Row],[Quantity]]*Combined[[#This Row],[Unit_Price]]</f>
        <v>269.34000000000003</v>
      </c>
      <c r="AD645" s="43">
        <f>Combined[[#This Row],[Gross_Sales]]*Combined[[#This Row],[Discount]]</f>
        <v>53.868000000000009</v>
      </c>
      <c r="AE645" s="43">
        <f>Combined[[#This Row],[Quantity]]*Combined[[#This Row],[cost]]</f>
        <v>1178.67</v>
      </c>
      <c r="AF645" s="43">
        <f>Combined[[#This Row],[Total_Amount]]-Combined[[#This Row],[Total_Cost]]</f>
        <v>-963.19800000000009</v>
      </c>
      <c r="AG645" s="43" t="str">
        <f>IF(Combined[[#This Row],[Age]]&lt;=25,"18-25",IF(Combined[[#This Row],[Age]]&lt;=35,"26-35",IF(Combined[[#This Row],[Age]]&lt;=45,"36-45",IF(Combined[[#This Row],[Age]]&lt;=55,"46-55","56-64"))))</f>
        <v>26-35</v>
      </c>
      <c r="AH645" s="43">
        <f>IF(Combined[[#This Row],[Total_Amount]]=0,0,Combined[[#This Row],[Profit]]/Combined[[#This Row],[Total_Amount]])</f>
        <v>-4.4701770995767438</v>
      </c>
    </row>
    <row r="646" spans="1:34">
      <c r="A646" s="43" t="s">
        <v>2470</v>
      </c>
      <c r="B646" s="46">
        <v>45334</v>
      </c>
      <c r="C646" s="43">
        <f t="shared" si="10"/>
        <v>2024</v>
      </c>
      <c r="D646" s="43" t="str">
        <f>TEXT(Combined[[#This Row],[Order_Date]],"MMM")</f>
        <v>Feb</v>
      </c>
      <c r="E646" s="43" t="s">
        <v>628</v>
      </c>
      <c r="F646" s="43" t="s">
        <v>1658</v>
      </c>
      <c r="G646" s="43" t="s">
        <v>1757</v>
      </c>
      <c r="H646" s="43">
        <v>1</v>
      </c>
      <c r="I646" s="43">
        <v>172.04</v>
      </c>
      <c r="J646" s="45">
        <v>0.04</v>
      </c>
      <c r="K646" s="43" t="s">
        <v>1826</v>
      </c>
      <c r="L646" s="43">
        <v>165.1584</v>
      </c>
      <c r="M646" s="43" t="str">
        <f>VLOOKUP(Combined[[#This Row],[Customer_ID]],Customer[],2,FALSE)</f>
        <v>Todd Poole</v>
      </c>
      <c r="N646" s="43">
        <f>VLOOKUP(Combined[[#This Row],[Customer_ID]],Customer[],3,FALSE)</f>
        <v>29</v>
      </c>
      <c r="O646" s="43" t="str">
        <f>VLOOKUP(Combined[[#This Row],[Customer_ID]],Customer[],4,FALSE)</f>
        <v>Female</v>
      </c>
      <c r="P646" s="43" t="str">
        <f>VLOOKUP(Combined[[#This Row],[Customer_ID]],Customer[],5,FALSE)</f>
        <v>Johnsonshire</v>
      </c>
      <c r="Q646" s="43" t="str">
        <f>VLOOKUP(Combined[[#This Row],[Customer_ID]],Customer[],6,FALSE)</f>
        <v>Ohio</v>
      </c>
      <c r="R646" s="43" t="str">
        <f>VLOOKUP(Combined[[#This Row],[Customer_ID]],Customer[],8,FALSE)</f>
        <v>Bronze</v>
      </c>
      <c r="S646" s="43" t="str">
        <f>VLOOKUP(Combined[[#This Row],[Product_ID]],Product[],2,FALSE)</f>
        <v>Ceramic Plant Pot</v>
      </c>
      <c r="T646" s="43" t="str">
        <f>VLOOKUP(Combined[[#This Row],[Product_ID]],Product[],3,FALSE)</f>
        <v>Home</v>
      </c>
      <c r="U646" s="43" t="str">
        <f>VLOOKUP(Combined[[#This Row],[Product_ID]],Product[],4,FALSE)</f>
        <v>Decor</v>
      </c>
      <c r="V646" s="43" t="str">
        <f>VLOOKUP(Combined[[#This Row],[Product_ID]],Product[],5,FALSE)</f>
        <v>Hatfield, Baird and Torres</v>
      </c>
      <c r="W646" s="43">
        <f>VLOOKUP(Combined[[#This Row],[Product_ID]],Product[],6,FALSE)</f>
        <v>81.75</v>
      </c>
      <c r="X646" s="43">
        <f>VLOOKUP(Combined[[#This Row],[Product_ID]],Product[],7,FALSE)</f>
        <v>331.3</v>
      </c>
      <c r="Y646" s="43" t="str">
        <f>_xlfn.XLOOKUP(Combined[[#This Row],[Store_ID]],Store[Store_ID],Store[Store_Name])</f>
        <v>Martinez, Adkins and Johnson</v>
      </c>
      <c r="Z646" s="43" t="str">
        <f>_xlfn.XLOOKUP(Combined[[#This Row],[Store_ID]],Store[Store_ID],Store[Region])</f>
        <v>North</v>
      </c>
      <c r="AA646" s="43" t="str">
        <f>_xlfn.XLOOKUP(Combined[[#This Row],[Store_ID]],Store[Store_ID],Store[City])</f>
        <v>Danielmouth</v>
      </c>
      <c r="AB646" s="43" t="str">
        <f>_xlfn.XLOOKUP(Combined[[#This Row],[Store_ID]],Store[Store_ID],Store[Store_Type])</f>
        <v>Flagship</v>
      </c>
      <c r="AC646" s="43">
        <f>Combined[[#This Row],[Quantity]]*Combined[[#This Row],[Unit_Price]]</f>
        <v>172.04</v>
      </c>
      <c r="AD646" s="43">
        <f>Combined[[#This Row],[Gross_Sales]]*Combined[[#This Row],[Discount]]</f>
        <v>6.8815999999999997</v>
      </c>
      <c r="AE646" s="43">
        <f>Combined[[#This Row],[Quantity]]*Combined[[#This Row],[cost]]</f>
        <v>81.75</v>
      </c>
      <c r="AF646" s="43">
        <f>Combined[[#This Row],[Total_Amount]]-Combined[[#This Row],[Total_Cost]]</f>
        <v>83.4084</v>
      </c>
      <c r="AG646" s="43" t="str">
        <f>IF(Combined[[#This Row],[Age]]&lt;=25,"18-25",IF(Combined[[#This Row],[Age]]&lt;=35,"26-35",IF(Combined[[#This Row],[Age]]&lt;=45,"36-45",IF(Combined[[#This Row],[Age]]&lt;=55,"46-55","56-64"))))</f>
        <v>26-35</v>
      </c>
      <c r="AH646" s="43">
        <f>IF(Combined[[#This Row],[Total_Amount]]=0,0,Combined[[#This Row],[Profit]]/Combined[[#This Row],[Total_Amount]])</f>
        <v>0.50502063473610792</v>
      </c>
    </row>
    <row r="647" spans="1:34">
      <c r="A647" s="43" t="s">
        <v>2471</v>
      </c>
      <c r="B647" s="46">
        <v>45333</v>
      </c>
      <c r="C647" s="43">
        <f t="shared" si="10"/>
        <v>2024</v>
      </c>
      <c r="D647" s="43" t="str">
        <f>TEXT(Combined[[#This Row],[Order_Date]],"MMM")</f>
        <v>Feb</v>
      </c>
      <c r="E647" s="43" t="s">
        <v>1440</v>
      </c>
      <c r="F647" s="43" t="s">
        <v>1656</v>
      </c>
      <c r="G647" s="43" t="s">
        <v>1757</v>
      </c>
      <c r="H647" s="43">
        <v>1</v>
      </c>
      <c r="I647" s="43">
        <v>389.2</v>
      </c>
      <c r="J647" s="45">
        <v>0.05</v>
      </c>
      <c r="K647" s="43" t="s">
        <v>1824</v>
      </c>
      <c r="L647" s="43">
        <v>369.74</v>
      </c>
      <c r="M647" s="43" t="str">
        <f>VLOOKUP(Combined[[#This Row],[Customer_ID]],Customer[],2,FALSE)</f>
        <v>Michael Foley</v>
      </c>
      <c r="N647" s="43">
        <f>VLOOKUP(Combined[[#This Row],[Customer_ID]],Customer[],3,FALSE)</f>
        <v>63</v>
      </c>
      <c r="O647" s="43" t="str">
        <f>VLOOKUP(Combined[[#This Row],[Customer_ID]],Customer[],4,FALSE)</f>
        <v>Female</v>
      </c>
      <c r="P647" s="43" t="str">
        <f>VLOOKUP(Combined[[#This Row],[Customer_ID]],Customer[],5,FALSE)</f>
        <v>Oneillfurt</v>
      </c>
      <c r="Q647" s="43" t="str">
        <f>VLOOKUP(Combined[[#This Row],[Customer_ID]],Customer[],6,FALSE)</f>
        <v>Vermont</v>
      </c>
      <c r="R647" s="43" t="str">
        <f>VLOOKUP(Combined[[#This Row],[Customer_ID]],Customer[],8,FALSE)</f>
        <v>Gold</v>
      </c>
      <c r="S647" s="43" t="str">
        <f>VLOOKUP(Combined[[#This Row],[Product_ID]],Product[],2,FALSE)</f>
        <v>Sports Stopwatch Pro</v>
      </c>
      <c r="T647" s="43" t="str">
        <f>VLOOKUP(Combined[[#This Row],[Product_ID]],Product[],3,FALSE)</f>
        <v>Sports</v>
      </c>
      <c r="U647" s="43" t="str">
        <f>VLOOKUP(Combined[[#This Row],[Product_ID]],Product[],4,FALSE)</f>
        <v>Accessories</v>
      </c>
      <c r="V647" s="43" t="str">
        <f>VLOOKUP(Combined[[#This Row],[Product_ID]],Product[],5,FALSE)</f>
        <v>Thompson-French</v>
      </c>
      <c r="W647" s="43">
        <f>VLOOKUP(Combined[[#This Row],[Product_ID]],Product[],6,FALSE)</f>
        <v>434.84</v>
      </c>
      <c r="X647" s="43">
        <f>VLOOKUP(Combined[[#This Row],[Product_ID]],Product[],7,FALSE)</f>
        <v>185</v>
      </c>
      <c r="Y647" s="43" t="str">
        <f>_xlfn.XLOOKUP(Combined[[#This Row],[Store_ID]],Store[Store_ID],Store[Store_Name])</f>
        <v>Martinez, Adkins and Johnson</v>
      </c>
      <c r="Z647" s="43" t="str">
        <f>_xlfn.XLOOKUP(Combined[[#This Row],[Store_ID]],Store[Store_ID],Store[Region])</f>
        <v>North</v>
      </c>
      <c r="AA647" s="43" t="str">
        <f>_xlfn.XLOOKUP(Combined[[#This Row],[Store_ID]],Store[Store_ID],Store[City])</f>
        <v>Danielmouth</v>
      </c>
      <c r="AB647" s="43" t="str">
        <f>_xlfn.XLOOKUP(Combined[[#This Row],[Store_ID]],Store[Store_ID],Store[Store_Type])</f>
        <v>Flagship</v>
      </c>
      <c r="AC647" s="43">
        <f>Combined[[#This Row],[Quantity]]*Combined[[#This Row],[Unit_Price]]</f>
        <v>389.2</v>
      </c>
      <c r="AD647" s="43">
        <f>Combined[[#This Row],[Gross_Sales]]*Combined[[#This Row],[Discount]]</f>
        <v>19.46</v>
      </c>
      <c r="AE647" s="43">
        <f>Combined[[#This Row],[Quantity]]*Combined[[#This Row],[cost]]</f>
        <v>434.84</v>
      </c>
      <c r="AF647" s="43">
        <f>Combined[[#This Row],[Total_Amount]]-Combined[[#This Row],[Total_Cost]]</f>
        <v>-65.099999999999966</v>
      </c>
      <c r="AG647" s="43" t="str">
        <f>IF(Combined[[#This Row],[Age]]&lt;=25,"18-25",IF(Combined[[#This Row],[Age]]&lt;=35,"26-35",IF(Combined[[#This Row],[Age]]&lt;=45,"36-45",IF(Combined[[#This Row],[Age]]&lt;=55,"46-55","56-64"))))</f>
        <v>56-64</v>
      </c>
      <c r="AH647" s="43">
        <f>IF(Combined[[#This Row],[Total_Amount]]=0,0,Combined[[#This Row],[Profit]]/Combined[[#This Row],[Total_Amount]])</f>
        <v>-0.1760696705793259</v>
      </c>
    </row>
    <row r="648" spans="1:34">
      <c r="A648" s="43" t="s">
        <v>2472</v>
      </c>
      <c r="B648" s="46">
        <v>45778</v>
      </c>
      <c r="C648" s="43">
        <f t="shared" si="10"/>
        <v>2025</v>
      </c>
      <c r="D648" s="43" t="str">
        <f>TEXT(Combined[[#This Row],[Order_Date]],"MMM")</f>
        <v>May</v>
      </c>
      <c r="E648" s="43" t="s">
        <v>1422</v>
      </c>
      <c r="F648" s="43" t="s">
        <v>1702</v>
      </c>
      <c r="G648" s="43" t="s">
        <v>1797</v>
      </c>
      <c r="H648" s="43">
        <v>3</v>
      </c>
      <c r="I648" s="43">
        <v>865.96</v>
      </c>
      <c r="J648" s="45">
        <v>0.12</v>
      </c>
      <c r="K648" s="43" t="s">
        <v>1826</v>
      </c>
      <c r="L648" s="43">
        <v>2286.1343999999999</v>
      </c>
      <c r="M648" s="43" t="str">
        <f>VLOOKUP(Combined[[#This Row],[Customer_ID]],Customer[],2,FALSE)</f>
        <v>Paul Cox</v>
      </c>
      <c r="N648" s="43">
        <f>VLOOKUP(Combined[[#This Row],[Customer_ID]],Customer[],3,FALSE)</f>
        <v>60</v>
      </c>
      <c r="O648" s="43" t="str">
        <f>VLOOKUP(Combined[[#This Row],[Customer_ID]],Customer[],4,FALSE)</f>
        <v>Female</v>
      </c>
      <c r="P648" s="43" t="str">
        <f>VLOOKUP(Combined[[#This Row],[Customer_ID]],Customer[],5,FALSE)</f>
        <v>East Julie</v>
      </c>
      <c r="Q648" s="43" t="str">
        <f>VLOOKUP(Combined[[#This Row],[Customer_ID]],Customer[],6,FALSE)</f>
        <v>Kansas</v>
      </c>
      <c r="R648" s="43" t="str">
        <f>VLOOKUP(Combined[[#This Row],[Customer_ID]],Customer[],8,FALSE)</f>
        <v>Silver</v>
      </c>
      <c r="S648" s="43" t="str">
        <f>VLOOKUP(Combined[[#This Row],[Product_ID]],Product[],2,FALSE)</f>
        <v>WiFi Mesh Router</v>
      </c>
      <c r="T648" s="43" t="str">
        <f>VLOOKUP(Combined[[#This Row],[Product_ID]],Product[],3,FALSE)</f>
        <v>Electronics</v>
      </c>
      <c r="U648" s="43" t="str">
        <f>VLOOKUP(Combined[[#This Row],[Product_ID]],Product[],4,FALSE)</f>
        <v>Appliances</v>
      </c>
      <c r="V648" s="43" t="str">
        <f>VLOOKUP(Combined[[#This Row],[Product_ID]],Product[],5,FALSE)</f>
        <v>White, Reeves and Woods</v>
      </c>
      <c r="W648" s="43">
        <f>VLOOKUP(Combined[[#This Row],[Product_ID]],Product[],6,FALSE)</f>
        <v>480.9</v>
      </c>
      <c r="X648" s="43">
        <f>VLOOKUP(Combined[[#This Row],[Product_ID]],Product[],7,FALSE)</f>
        <v>104</v>
      </c>
      <c r="Y648" s="43" t="str">
        <f>_xlfn.XLOOKUP(Combined[[#This Row],[Store_ID]],Store[Store_ID],Store[Store_Name])</f>
        <v>Gardner, Humphrey and Contreras</v>
      </c>
      <c r="Z648" s="43" t="str">
        <f>_xlfn.XLOOKUP(Combined[[#This Row],[Store_ID]],Store[Store_ID],Store[Region])</f>
        <v>East</v>
      </c>
      <c r="AA648" s="43" t="str">
        <f>_xlfn.XLOOKUP(Combined[[#This Row],[Store_ID]],Store[Store_ID],Store[City])</f>
        <v>Johnsonville</v>
      </c>
      <c r="AB648" s="43" t="str">
        <f>_xlfn.XLOOKUP(Combined[[#This Row],[Store_ID]],Store[Store_ID],Store[Store_Type])</f>
        <v>Flagship</v>
      </c>
      <c r="AC648" s="43">
        <f>Combined[[#This Row],[Quantity]]*Combined[[#This Row],[Unit_Price]]</f>
        <v>2597.88</v>
      </c>
      <c r="AD648" s="43">
        <f>Combined[[#This Row],[Gross_Sales]]*Combined[[#This Row],[Discount]]</f>
        <v>311.74560000000002</v>
      </c>
      <c r="AE648" s="43">
        <f>Combined[[#This Row],[Quantity]]*Combined[[#This Row],[cost]]</f>
        <v>1442.6999999999998</v>
      </c>
      <c r="AF648" s="43">
        <f>Combined[[#This Row],[Total_Amount]]-Combined[[#This Row],[Total_Cost]]</f>
        <v>843.4344000000001</v>
      </c>
      <c r="AG648" s="43" t="str">
        <f>IF(Combined[[#This Row],[Age]]&lt;=25,"18-25",IF(Combined[[#This Row],[Age]]&lt;=35,"26-35",IF(Combined[[#This Row],[Age]]&lt;=45,"36-45",IF(Combined[[#This Row],[Age]]&lt;=55,"46-55","56-64"))))</f>
        <v>56-64</v>
      </c>
      <c r="AH648" s="43">
        <f>IF(Combined[[#This Row],[Total_Amount]]=0,0,Combined[[#This Row],[Profit]]/Combined[[#This Row],[Total_Amount]])</f>
        <v>0.36893473979482577</v>
      </c>
    </row>
    <row r="649" spans="1:34">
      <c r="A649" s="43" t="s">
        <v>2473</v>
      </c>
      <c r="B649" s="46">
        <v>45592</v>
      </c>
      <c r="C649" s="43">
        <f t="shared" si="10"/>
        <v>2024</v>
      </c>
      <c r="D649" s="43" t="str">
        <f>TEXT(Combined[[#This Row],[Order_Date]],"MMM")</f>
        <v>Oct</v>
      </c>
      <c r="E649" s="43" t="s">
        <v>562</v>
      </c>
      <c r="F649" s="43" t="s">
        <v>1586</v>
      </c>
      <c r="G649" s="43" t="s">
        <v>1757</v>
      </c>
      <c r="H649" s="43">
        <v>3</v>
      </c>
      <c r="I649" s="43">
        <v>79.95</v>
      </c>
      <c r="J649" s="45">
        <v>0.2</v>
      </c>
      <c r="K649" s="43" t="s">
        <v>1829</v>
      </c>
      <c r="L649" s="43">
        <v>191.88</v>
      </c>
      <c r="M649" s="43" t="str">
        <f>VLOOKUP(Combined[[#This Row],[Customer_ID]],Customer[],2,FALSE)</f>
        <v>Steve Mclaughlin</v>
      </c>
      <c r="N649" s="43">
        <f>VLOOKUP(Combined[[#This Row],[Customer_ID]],Customer[],3,FALSE)</f>
        <v>64</v>
      </c>
      <c r="O649" s="43" t="str">
        <f>VLOOKUP(Combined[[#This Row],[Customer_ID]],Customer[],4,FALSE)</f>
        <v>Male</v>
      </c>
      <c r="P649" s="43" t="str">
        <f>VLOOKUP(Combined[[#This Row],[Customer_ID]],Customer[],5,FALSE)</f>
        <v>Josephmouth</v>
      </c>
      <c r="Q649" s="43" t="str">
        <f>VLOOKUP(Combined[[#This Row],[Customer_ID]],Customer[],6,FALSE)</f>
        <v>New Hampshire</v>
      </c>
      <c r="R649" s="43" t="str">
        <f>VLOOKUP(Combined[[#This Row],[Customer_ID]],Customer[],8,FALSE)</f>
        <v>Bronze</v>
      </c>
      <c r="S649" s="43" t="str">
        <f>VLOOKUP(Combined[[#This Row],[Product_ID]],Product[],2,FALSE)</f>
        <v>Knee Support Brace</v>
      </c>
      <c r="T649" s="43" t="str">
        <f>VLOOKUP(Combined[[#This Row],[Product_ID]],Product[],3,FALSE)</f>
        <v>Sports</v>
      </c>
      <c r="U649" s="43" t="str">
        <f>VLOOKUP(Combined[[#This Row],[Product_ID]],Product[],4,FALSE)</f>
        <v>Equipment</v>
      </c>
      <c r="V649" s="43" t="str">
        <f>VLOOKUP(Combined[[#This Row],[Product_ID]],Product[],5,FALSE)</f>
        <v>May-Reese</v>
      </c>
      <c r="W649" s="43">
        <f>VLOOKUP(Combined[[#This Row],[Product_ID]],Product[],6,FALSE)</f>
        <v>21.34</v>
      </c>
      <c r="X649" s="43">
        <f>VLOOKUP(Combined[[#This Row],[Product_ID]],Product[],7,FALSE)</f>
        <v>65</v>
      </c>
      <c r="Y649" s="43" t="str">
        <f>_xlfn.XLOOKUP(Combined[[#This Row],[Store_ID]],Store[Store_ID],Store[Store_Name])</f>
        <v>Martinez, Adkins and Johnson</v>
      </c>
      <c r="Z649" s="43" t="str">
        <f>_xlfn.XLOOKUP(Combined[[#This Row],[Store_ID]],Store[Store_ID],Store[Region])</f>
        <v>North</v>
      </c>
      <c r="AA649" s="43" t="str">
        <f>_xlfn.XLOOKUP(Combined[[#This Row],[Store_ID]],Store[Store_ID],Store[City])</f>
        <v>Danielmouth</v>
      </c>
      <c r="AB649" s="43" t="str">
        <f>_xlfn.XLOOKUP(Combined[[#This Row],[Store_ID]],Store[Store_ID],Store[Store_Type])</f>
        <v>Flagship</v>
      </c>
      <c r="AC649" s="43">
        <f>Combined[[#This Row],[Quantity]]*Combined[[#This Row],[Unit_Price]]</f>
        <v>239.85000000000002</v>
      </c>
      <c r="AD649" s="43">
        <f>Combined[[#This Row],[Gross_Sales]]*Combined[[#This Row],[Discount]]</f>
        <v>47.970000000000006</v>
      </c>
      <c r="AE649" s="43">
        <f>Combined[[#This Row],[Quantity]]*Combined[[#This Row],[cost]]</f>
        <v>64.02</v>
      </c>
      <c r="AF649" s="43">
        <f>Combined[[#This Row],[Total_Amount]]-Combined[[#This Row],[Total_Cost]]</f>
        <v>127.86</v>
      </c>
      <c r="AG649" s="43" t="str">
        <f>IF(Combined[[#This Row],[Age]]&lt;=25,"18-25",IF(Combined[[#This Row],[Age]]&lt;=35,"26-35",IF(Combined[[#This Row],[Age]]&lt;=45,"36-45",IF(Combined[[#This Row],[Age]]&lt;=55,"46-55","56-64"))))</f>
        <v>56-64</v>
      </c>
      <c r="AH649" s="43">
        <f>IF(Combined[[#This Row],[Total_Amount]]=0,0,Combined[[#This Row],[Profit]]/Combined[[#This Row],[Total_Amount]])</f>
        <v>0.66635397123202</v>
      </c>
    </row>
    <row r="650" spans="1:34">
      <c r="A650" s="43" t="s">
        <v>2474</v>
      </c>
      <c r="B650" s="46">
        <v>45259</v>
      </c>
      <c r="C650" s="43">
        <f t="shared" si="10"/>
        <v>2023</v>
      </c>
      <c r="D650" s="43" t="str">
        <f>TEXT(Combined[[#This Row],[Order_Date]],"MMM")</f>
        <v>Nov</v>
      </c>
      <c r="E650" s="43" t="s">
        <v>1190</v>
      </c>
      <c r="F650" s="43" t="s">
        <v>1600</v>
      </c>
      <c r="G650" s="43" t="s">
        <v>1779</v>
      </c>
      <c r="H650" s="43">
        <v>1</v>
      </c>
      <c r="I650" s="43">
        <v>566.5</v>
      </c>
      <c r="J650" s="45">
        <v>0.25</v>
      </c>
      <c r="K650" s="43" t="s">
        <v>1829</v>
      </c>
      <c r="L650" s="43">
        <v>424.875</v>
      </c>
      <c r="M650" s="43" t="str">
        <f>VLOOKUP(Combined[[#This Row],[Customer_ID]],Customer[],2,FALSE)</f>
        <v>Erika Padilla</v>
      </c>
      <c r="N650" s="43">
        <f>VLOOKUP(Combined[[#This Row],[Customer_ID]],Customer[],3,FALSE)</f>
        <v>50</v>
      </c>
      <c r="O650" s="43" t="str">
        <f>VLOOKUP(Combined[[#This Row],[Customer_ID]],Customer[],4,FALSE)</f>
        <v>Male</v>
      </c>
      <c r="P650" s="43" t="str">
        <f>VLOOKUP(Combined[[#This Row],[Customer_ID]],Customer[],5,FALSE)</f>
        <v>Andrewsland</v>
      </c>
      <c r="Q650" s="43" t="str">
        <f>VLOOKUP(Combined[[#This Row],[Customer_ID]],Customer[],6,FALSE)</f>
        <v>Alabama</v>
      </c>
      <c r="R650" s="43" t="str">
        <f>VLOOKUP(Combined[[#This Row],[Customer_ID]],Customer[],8,FALSE)</f>
        <v>Silver</v>
      </c>
      <c r="S650" s="43" t="str">
        <f>VLOOKUP(Combined[[#This Row],[Product_ID]],Product[],2,FALSE)</f>
        <v>Wireless Bluetooth Speaker</v>
      </c>
      <c r="T650" s="43" t="str">
        <f>VLOOKUP(Combined[[#This Row],[Product_ID]],Product[],3,FALSE)</f>
        <v>Electronics</v>
      </c>
      <c r="U650" s="43" t="str">
        <f>VLOOKUP(Combined[[#This Row],[Product_ID]],Product[],4,FALSE)</f>
        <v>Audio</v>
      </c>
      <c r="V650" s="43" t="str">
        <f>VLOOKUP(Combined[[#This Row],[Product_ID]],Product[],5,FALSE)</f>
        <v>Reed-Schmidt</v>
      </c>
      <c r="W650" s="43">
        <f>VLOOKUP(Combined[[#This Row],[Product_ID]],Product[],6,FALSE)</f>
        <v>322.41000000000003</v>
      </c>
      <c r="X650" s="43">
        <f>VLOOKUP(Combined[[#This Row],[Product_ID]],Product[],7,FALSE)</f>
        <v>213</v>
      </c>
      <c r="Y650" s="43" t="str">
        <f>_xlfn.XLOOKUP(Combined[[#This Row],[Store_ID]],Store[Store_ID],Store[Store_Name])</f>
        <v>Martinez-Mullins</v>
      </c>
      <c r="Z650" s="43" t="str">
        <f>_xlfn.XLOOKUP(Combined[[#This Row],[Store_ID]],Store[Store_ID],Store[Region])</f>
        <v>South</v>
      </c>
      <c r="AA650" s="43" t="str">
        <f>_xlfn.XLOOKUP(Combined[[#This Row],[Store_ID]],Store[Store_ID],Store[City])</f>
        <v>Williamsfurt</v>
      </c>
      <c r="AB650" s="43" t="str">
        <f>_xlfn.XLOOKUP(Combined[[#This Row],[Store_ID]],Store[Store_ID],Store[Store_Type])</f>
        <v>Online</v>
      </c>
      <c r="AC650" s="43">
        <f>Combined[[#This Row],[Quantity]]*Combined[[#This Row],[Unit_Price]]</f>
        <v>566.5</v>
      </c>
      <c r="AD650" s="43">
        <f>Combined[[#This Row],[Gross_Sales]]*Combined[[#This Row],[Discount]]</f>
        <v>141.625</v>
      </c>
      <c r="AE650" s="43">
        <f>Combined[[#This Row],[Quantity]]*Combined[[#This Row],[cost]]</f>
        <v>322.41000000000003</v>
      </c>
      <c r="AF650" s="43">
        <f>Combined[[#This Row],[Total_Amount]]-Combined[[#This Row],[Total_Cost]]</f>
        <v>102.46499999999997</v>
      </c>
      <c r="AG650" s="43" t="str">
        <f>IF(Combined[[#This Row],[Age]]&lt;=25,"18-25",IF(Combined[[#This Row],[Age]]&lt;=35,"26-35",IF(Combined[[#This Row],[Age]]&lt;=45,"36-45",IF(Combined[[#This Row],[Age]]&lt;=55,"46-55","56-64"))))</f>
        <v>46-55</v>
      </c>
      <c r="AH650" s="43">
        <f>IF(Combined[[#This Row],[Total_Amount]]=0,0,Combined[[#This Row],[Profit]]/Combined[[#This Row],[Total_Amount]])</f>
        <v>0.24116504854368925</v>
      </c>
    </row>
    <row r="651" spans="1:34">
      <c r="A651" s="43" t="s">
        <v>2475</v>
      </c>
      <c r="B651" s="46">
        <v>45801</v>
      </c>
      <c r="C651" s="43">
        <f t="shared" si="10"/>
        <v>2025</v>
      </c>
      <c r="D651" s="43" t="str">
        <f>TEXT(Combined[[#This Row],[Order_Date]],"MMM")</f>
        <v>May</v>
      </c>
      <c r="E651" s="43" t="s">
        <v>1252</v>
      </c>
      <c r="F651" s="43" t="s">
        <v>1590</v>
      </c>
      <c r="G651" s="43" t="s">
        <v>1752</v>
      </c>
      <c r="H651" s="43">
        <v>2</v>
      </c>
      <c r="I651" s="43">
        <v>347.95</v>
      </c>
      <c r="J651" s="45">
        <v>0.13</v>
      </c>
      <c r="K651" s="43" t="s">
        <v>1829</v>
      </c>
      <c r="L651" s="43">
        <v>605.43299999999999</v>
      </c>
      <c r="M651" s="43" t="str">
        <f>VLOOKUP(Combined[[#This Row],[Customer_ID]],Customer[],2,FALSE)</f>
        <v>Cassandra Perez</v>
      </c>
      <c r="N651" s="43">
        <f>VLOOKUP(Combined[[#This Row],[Customer_ID]],Customer[],3,FALSE)</f>
        <v>31</v>
      </c>
      <c r="O651" s="43" t="str">
        <f>VLOOKUP(Combined[[#This Row],[Customer_ID]],Customer[],4,FALSE)</f>
        <v>Male</v>
      </c>
      <c r="P651" s="43" t="str">
        <f>VLOOKUP(Combined[[#This Row],[Customer_ID]],Customer[],5,FALSE)</f>
        <v>Brandonville</v>
      </c>
      <c r="Q651" s="43" t="str">
        <f>VLOOKUP(Combined[[#This Row],[Customer_ID]],Customer[],6,FALSE)</f>
        <v>Mississippi</v>
      </c>
      <c r="R651" s="43" t="str">
        <f>VLOOKUP(Combined[[#This Row],[Customer_ID]],Customer[],8,FALSE)</f>
        <v>Bronze</v>
      </c>
      <c r="S651" s="43" t="str">
        <f>VLOOKUP(Combined[[#This Row],[Product_ID]],Product[],2,FALSE)</f>
        <v>Multi-Purpose Storage Box</v>
      </c>
      <c r="T651" s="43" t="str">
        <f>VLOOKUP(Combined[[#This Row],[Product_ID]],Product[],3,FALSE)</f>
        <v>Home</v>
      </c>
      <c r="U651" s="43" t="str">
        <f>VLOOKUP(Combined[[#This Row],[Product_ID]],Product[],4,FALSE)</f>
        <v>Storage</v>
      </c>
      <c r="V651" s="43" t="str">
        <f>VLOOKUP(Combined[[#This Row],[Product_ID]],Product[],5,FALSE)</f>
        <v>Gardner-Montes</v>
      </c>
      <c r="W651" s="43">
        <f>VLOOKUP(Combined[[#This Row],[Product_ID]],Product[],6,FALSE)</f>
        <v>123.46</v>
      </c>
      <c r="X651" s="43">
        <f>VLOOKUP(Combined[[#This Row],[Product_ID]],Product[],7,FALSE)</f>
        <v>76</v>
      </c>
      <c r="Y651" s="43" t="str">
        <f>_xlfn.XLOOKUP(Combined[[#This Row],[Store_ID]],Store[Store_ID],Store[Store_Name])</f>
        <v>Rivera-Warner</v>
      </c>
      <c r="Z651" s="43" t="str">
        <f>_xlfn.XLOOKUP(Combined[[#This Row],[Store_ID]],Store[Store_ID],Store[Region])</f>
        <v>East</v>
      </c>
      <c r="AA651" s="43" t="str">
        <f>_xlfn.XLOOKUP(Combined[[#This Row],[Store_ID]],Store[Store_ID],Store[City])</f>
        <v>Washingtonfurt</v>
      </c>
      <c r="AB651" s="43" t="str">
        <f>_xlfn.XLOOKUP(Combined[[#This Row],[Store_ID]],Store[Store_ID],Store[Store_Type])</f>
        <v>Flagship</v>
      </c>
      <c r="AC651" s="43">
        <f>Combined[[#This Row],[Quantity]]*Combined[[#This Row],[Unit_Price]]</f>
        <v>695.9</v>
      </c>
      <c r="AD651" s="43">
        <f>Combined[[#This Row],[Gross_Sales]]*Combined[[#This Row],[Discount]]</f>
        <v>90.466999999999999</v>
      </c>
      <c r="AE651" s="43">
        <f>Combined[[#This Row],[Quantity]]*Combined[[#This Row],[cost]]</f>
        <v>246.92</v>
      </c>
      <c r="AF651" s="43">
        <f>Combined[[#This Row],[Total_Amount]]-Combined[[#This Row],[Total_Cost]]</f>
        <v>358.51300000000003</v>
      </c>
      <c r="AG651" s="43" t="str">
        <f>IF(Combined[[#This Row],[Age]]&lt;=25,"18-25",IF(Combined[[#This Row],[Age]]&lt;=35,"26-35",IF(Combined[[#This Row],[Age]]&lt;=45,"36-45",IF(Combined[[#This Row],[Age]]&lt;=55,"46-55","56-64"))))</f>
        <v>26-35</v>
      </c>
      <c r="AH651" s="43">
        <f>IF(Combined[[#This Row],[Total_Amount]]=0,0,Combined[[#This Row],[Profit]]/Combined[[#This Row],[Total_Amount]])</f>
        <v>0.59215966093688321</v>
      </c>
    </row>
    <row r="652" spans="1:34">
      <c r="A652" s="43" t="s">
        <v>2476</v>
      </c>
      <c r="B652" s="46">
        <v>45347</v>
      </c>
      <c r="C652" s="43">
        <f t="shared" si="10"/>
        <v>2024</v>
      </c>
      <c r="D652" s="43" t="str">
        <f>TEXT(Combined[[#This Row],[Order_Date]],"MMM")</f>
        <v>Feb</v>
      </c>
      <c r="E652" s="43" t="s">
        <v>681</v>
      </c>
      <c r="F652" s="43" t="s">
        <v>1664</v>
      </c>
      <c r="G652" s="43" t="s">
        <v>1766</v>
      </c>
      <c r="H652" s="43">
        <v>2</v>
      </c>
      <c r="I652" s="43">
        <v>250.83</v>
      </c>
      <c r="J652" s="45">
        <v>0.15</v>
      </c>
      <c r="K652" s="43" t="s">
        <v>1826</v>
      </c>
      <c r="L652" s="43">
        <v>426.411</v>
      </c>
      <c r="M652" s="43" t="str">
        <f>VLOOKUP(Combined[[#This Row],[Customer_ID]],Customer[],2,FALSE)</f>
        <v>Joan Johnson</v>
      </c>
      <c r="N652" s="43">
        <f>VLOOKUP(Combined[[#This Row],[Customer_ID]],Customer[],3,FALSE)</f>
        <v>50</v>
      </c>
      <c r="O652" s="43" t="str">
        <f>VLOOKUP(Combined[[#This Row],[Customer_ID]],Customer[],4,FALSE)</f>
        <v>Female</v>
      </c>
      <c r="P652" s="43" t="str">
        <f>VLOOKUP(Combined[[#This Row],[Customer_ID]],Customer[],5,FALSE)</f>
        <v>Lake Josephport</v>
      </c>
      <c r="Q652" s="43" t="str">
        <f>VLOOKUP(Combined[[#This Row],[Customer_ID]],Customer[],6,FALSE)</f>
        <v>Maine</v>
      </c>
      <c r="R652" s="43" t="str">
        <f>VLOOKUP(Combined[[#This Row],[Customer_ID]],Customer[],8,FALSE)</f>
        <v>Platinum</v>
      </c>
      <c r="S652" s="43" t="str">
        <f>VLOOKUP(Combined[[#This Row],[Product_ID]],Product[],2,FALSE)</f>
        <v>Womens Cotton Scarf</v>
      </c>
      <c r="T652" s="43" t="str">
        <f>VLOOKUP(Combined[[#This Row],[Product_ID]],Product[],3,FALSE)</f>
        <v>Clothing</v>
      </c>
      <c r="U652" s="43" t="str">
        <f>VLOOKUP(Combined[[#This Row],[Product_ID]],Product[],4,FALSE)</f>
        <v>Accessories</v>
      </c>
      <c r="V652" s="43" t="str">
        <f>VLOOKUP(Combined[[#This Row],[Product_ID]],Product[],5,FALSE)</f>
        <v>Shepherd-Gould</v>
      </c>
      <c r="W652" s="43">
        <f>VLOOKUP(Combined[[#This Row],[Product_ID]],Product[],6,FALSE)</f>
        <v>113.83</v>
      </c>
      <c r="X652" s="43">
        <f>VLOOKUP(Combined[[#This Row],[Product_ID]],Product[],7,FALSE)</f>
        <v>485</v>
      </c>
      <c r="Y652" s="43" t="str">
        <f>_xlfn.XLOOKUP(Combined[[#This Row],[Store_ID]],Store[Store_ID],Store[Store_Name])</f>
        <v>Johnson-Wright</v>
      </c>
      <c r="Z652" s="43" t="str">
        <f>_xlfn.XLOOKUP(Combined[[#This Row],[Store_ID]],Store[Store_ID],Store[Region])</f>
        <v>North</v>
      </c>
      <c r="AA652" s="43" t="str">
        <f>_xlfn.XLOOKUP(Combined[[#This Row],[Store_ID]],Store[Store_ID],Store[City])</f>
        <v>Hoodberg</v>
      </c>
      <c r="AB652" s="43" t="str">
        <f>_xlfn.XLOOKUP(Combined[[#This Row],[Store_ID]],Store[Store_ID],Store[Store_Type])</f>
        <v>Outlet</v>
      </c>
      <c r="AC652" s="43">
        <f>Combined[[#This Row],[Quantity]]*Combined[[#This Row],[Unit_Price]]</f>
        <v>501.66</v>
      </c>
      <c r="AD652" s="43">
        <f>Combined[[#This Row],[Gross_Sales]]*Combined[[#This Row],[Discount]]</f>
        <v>75.248999999999995</v>
      </c>
      <c r="AE652" s="43">
        <f>Combined[[#This Row],[Quantity]]*Combined[[#This Row],[cost]]</f>
        <v>227.66</v>
      </c>
      <c r="AF652" s="43">
        <f>Combined[[#This Row],[Total_Amount]]-Combined[[#This Row],[Total_Cost]]</f>
        <v>198.751</v>
      </c>
      <c r="AG652" s="43" t="str">
        <f>IF(Combined[[#This Row],[Age]]&lt;=25,"18-25",IF(Combined[[#This Row],[Age]]&lt;=35,"26-35",IF(Combined[[#This Row],[Age]]&lt;=45,"36-45",IF(Combined[[#This Row],[Age]]&lt;=55,"46-55","56-64"))))</f>
        <v>46-55</v>
      </c>
      <c r="AH652" s="43">
        <f>IF(Combined[[#This Row],[Total_Amount]]=0,0,Combined[[#This Row],[Profit]]/Combined[[#This Row],[Total_Amount]])</f>
        <v>0.46610195327981691</v>
      </c>
    </row>
    <row r="653" spans="1:34">
      <c r="A653" s="43" t="s">
        <v>2477</v>
      </c>
      <c r="B653" s="46">
        <v>45721</v>
      </c>
      <c r="C653" s="43">
        <f t="shared" si="10"/>
        <v>2025</v>
      </c>
      <c r="D653" s="43" t="str">
        <f>TEXT(Combined[[#This Row],[Order_Date]],"MMM")</f>
        <v>Mar</v>
      </c>
      <c r="E653" s="43" t="s">
        <v>502</v>
      </c>
      <c r="F653" s="43" t="s">
        <v>1690</v>
      </c>
      <c r="G653" s="43" t="s">
        <v>1757</v>
      </c>
      <c r="H653" s="43">
        <v>1</v>
      </c>
      <c r="I653" s="43">
        <v>888.05</v>
      </c>
      <c r="J653" s="45">
        <v>0.2</v>
      </c>
      <c r="K653" s="43" t="s">
        <v>1826</v>
      </c>
      <c r="L653" s="43">
        <v>710.44</v>
      </c>
      <c r="M653" s="43" t="str">
        <f>VLOOKUP(Combined[[#This Row],[Customer_ID]],Customer[],2,FALSE)</f>
        <v>Denise Griffin</v>
      </c>
      <c r="N653" s="43">
        <f>VLOOKUP(Combined[[#This Row],[Customer_ID]],Customer[],3,FALSE)</f>
        <v>33</v>
      </c>
      <c r="O653" s="43" t="str">
        <f>VLOOKUP(Combined[[#This Row],[Customer_ID]],Customer[],4,FALSE)</f>
        <v>Male</v>
      </c>
      <c r="P653" s="43" t="str">
        <f>VLOOKUP(Combined[[#This Row],[Customer_ID]],Customer[],5,FALSE)</f>
        <v>West Markhaven</v>
      </c>
      <c r="Q653" s="43" t="str">
        <f>VLOOKUP(Combined[[#This Row],[Customer_ID]],Customer[],6,FALSE)</f>
        <v>Florida</v>
      </c>
      <c r="R653" s="43" t="str">
        <f>VLOOKUP(Combined[[#This Row],[Customer_ID]],Customer[],8,FALSE)</f>
        <v>Platinum</v>
      </c>
      <c r="S653" s="43" t="str">
        <f>VLOOKUP(Combined[[#This Row],[Product_ID]],Product[],2,FALSE)</f>
        <v>Hair Repair Oil Treatment</v>
      </c>
      <c r="T653" s="43" t="str">
        <f>VLOOKUP(Combined[[#This Row],[Product_ID]],Product[],3,FALSE)</f>
        <v>Beauty</v>
      </c>
      <c r="U653" s="43" t="str">
        <f>VLOOKUP(Combined[[#This Row],[Product_ID]],Product[],4,FALSE)</f>
        <v>Haircare</v>
      </c>
      <c r="V653" s="43" t="str">
        <f>VLOOKUP(Combined[[#This Row],[Product_ID]],Product[],5,FALSE)</f>
        <v>Hopkins Ltd</v>
      </c>
      <c r="W653" s="43">
        <f>VLOOKUP(Combined[[#This Row],[Product_ID]],Product[],6,FALSE)</f>
        <v>214.32</v>
      </c>
      <c r="X653" s="43">
        <f>VLOOKUP(Combined[[#This Row],[Product_ID]],Product[],7,FALSE)</f>
        <v>383</v>
      </c>
      <c r="Y653" s="43" t="str">
        <f>_xlfn.XLOOKUP(Combined[[#This Row],[Store_ID]],Store[Store_ID],Store[Store_Name])</f>
        <v>Martinez, Adkins and Johnson</v>
      </c>
      <c r="Z653" s="43" t="str">
        <f>_xlfn.XLOOKUP(Combined[[#This Row],[Store_ID]],Store[Store_ID],Store[Region])</f>
        <v>North</v>
      </c>
      <c r="AA653" s="43" t="str">
        <f>_xlfn.XLOOKUP(Combined[[#This Row],[Store_ID]],Store[Store_ID],Store[City])</f>
        <v>Danielmouth</v>
      </c>
      <c r="AB653" s="43" t="str">
        <f>_xlfn.XLOOKUP(Combined[[#This Row],[Store_ID]],Store[Store_ID],Store[Store_Type])</f>
        <v>Flagship</v>
      </c>
      <c r="AC653" s="43">
        <f>Combined[[#This Row],[Quantity]]*Combined[[#This Row],[Unit_Price]]</f>
        <v>888.05</v>
      </c>
      <c r="AD653" s="43">
        <f>Combined[[#This Row],[Gross_Sales]]*Combined[[#This Row],[Discount]]</f>
        <v>177.61</v>
      </c>
      <c r="AE653" s="43">
        <f>Combined[[#This Row],[Quantity]]*Combined[[#This Row],[cost]]</f>
        <v>214.32</v>
      </c>
      <c r="AF653" s="43">
        <f>Combined[[#This Row],[Total_Amount]]-Combined[[#This Row],[Total_Cost]]</f>
        <v>496.12000000000006</v>
      </c>
      <c r="AG653" s="43" t="str">
        <f>IF(Combined[[#This Row],[Age]]&lt;=25,"18-25",IF(Combined[[#This Row],[Age]]&lt;=35,"26-35",IF(Combined[[#This Row],[Age]]&lt;=45,"36-45",IF(Combined[[#This Row],[Age]]&lt;=55,"46-55","56-64"))))</f>
        <v>26-35</v>
      </c>
      <c r="AH653" s="43">
        <f>IF(Combined[[#This Row],[Total_Amount]]=0,0,Combined[[#This Row],[Profit]]/Combined[[#This Row],[Total_Amount]])</f>
        <v>0.69832779685828505</v>
      </c>
    </row>
    <row r="654" spans="1:34">
      <c r="A654" s="43" t="s">
        <v>2478</v>
      </c>
      <c r="B654" s="46">
        <v>45531</v>
      </c>
      <c r="C654" s="43">
        <f t="shared" si="10"/>
        <v>2024</v>
      </c>
      <c r="D654" s="43" t="str">
        <f>TEXT(Combined[[#This Row],[Order_Date]],"MMM")</f>
        <v>Aug</v>
      </c>
      <c r="E654" s="43" t="s">
        <v>36</v>
      </c>
      <c r="F654" s="43" t="s">
        <v>1626</v>
      </c>
      <c r="G654" s="43" t="s">
        <v>1810</v>
      </c>
      <c r="H654" s="43">
        <v>2</v>
      </c>
      <c r="I654" s="43">
        <v>673.02</v>
      </c>
      <c r="J654" s="45">
        <v>0.11</v>
      </c>
      <c r="K654" s="43" t="s">
        <v>1826</v>
      </c>
      <c r="L654" s="43">
        <v>1197.9756</v>
      </c>
      <c r="M654" s="43" t="str">
        <f>VLOOKUP(Combined[[#This Row],[Customer_ID]],Customer[],2,FALSE)</f>
        <v>Amber Jackson</v>
      </c>
      <c r="N654" s="43">
        <f>VLOOKUP(Combined[[#This Row],[Customer_ID]],Customer[],3,FALSE)</f>
        <v>29</v>
      </c>
      <c r="O654" s="43" t="str">
        <f>VLOOKUP(Combined[[#This Row],[Customer_ID]],Customer[],4,FALSE)</f>
        <v>Female</v>
      </c>
      <c r="P654" s="43" t="str">
        <f>VLOOKUP(Combined[[#This Row],[Customer_ID]],Customer[],5,FALSE)</f>
        <v>Deborahborough</v>
      </c>
      <c r="Q654" s="43" t="str">
        <f>VLOOKUP(Combined[[#This Row],[Customer_ID]],Customer[],6,FALSE)</f>
        <v>South Dakota</v>
      </c>
      <c r="R654" s="43" t="str">
        <f>VLOOKUP(Combined[[#This Row],[Customer_ID]],Customer[],8,FALSE)</f>
        <v>Platinum</v>
      </c>
      <c r="S654" s="43" t="str">
        <f>VLOOKUP(Combined[[#This Row],[Product_ID]],Product[],2,FALSE)</f>
        <v>Portable Power Bank</v>
      </c>
      <c r="T654" s="43" t="str">
        <f>VLOOKUP(Combined[[#This Row],[Product_ID]],Product[],3,FALSE)</f>
        <v>Electronics</v>
      </c>
      <c r="U654" s="43" t="str">
        <f>VLOOKUP(Combined[[#This Row],[Product_ID]],Product[],4,FALSE)</f>
        <v>Mobile</v>
      </c>
      <c r="V654" s="43" t="str">
        <f>VLOOKUP(Combined[[#This Row],[Product_ID]],Product[],5,FALSE)</f>
        <v>Cummings and Sons</v>
      </c>
      <c r="W654" s="43">
        <f>VLOOKUP(Combined[[#This Row],[Product_ID]],Product[],6,FALSE)</f>
        <v>326.06</v>
      </c>
      <c r="X654" s="43">
        <f>VLOOKUP(Combined[[#This Row],[Product_ID]],Product[],7,FALSE)</f>
        <v>301</v>
      </c>
      <c r="Y654" s="43" t="str">
        <f>_xlfn.XLOOKUP(Combined[[#This Row],[Store_ID]],Store[Store_ID],Store[Store_Name])</f>
        <v>Guerrero-Schmitt</v>
      </c>
      <c r="Z654" s="43" t="str">
        <f>_xlfn.XLOOKUP(Combined[[#This Row],[Store_ID]],Store[Store_ID],Store[Region])</f>
        <v>East</v>
      </c>
      <c r="AA654" s="43" t="str">
        <f>_xlfn.XLOOKUP(Combined[[#This Row],[Store_ID]],Store[Store_ID],Store[City])</f>
        <v>East Stevechester</v>
      </c>
      <c r="AB654" s="43" t="str">
        <f>_xlfn.XLOOKUP(Combined[[#This Row],[Store_ID]],Store[Store_ID],Store[Store_Type])</f>
        <v>Flagship</v>
      </c>
      <c r="AC654" s="43">
        <f>Combined[[#This Row],[Quantity]]*Combined[[#This Row],[Unit_Price]]</f>
        <v>1346.04</v>
      </c>
      <c r="AD654" s="43">
        <f>Combined[[#This Row],[Gross_Sales]]*Combined[[#This Row],[Discount]]</f>
        <v>148.06440000000001</v>
      </c>
      <c r="AE654" s="43">
        <f>Combined[[#This Row],[Quantity]]*Combined[[#This Row],[cost]]</f>
        <v>652.12</v>
      </c>
      <c r="AF654" s="43">
        <f>Combined[[#This Row],[Total_Amount]]-Combined[[#This Row],[Total_Cost]]</f>
        <v>545.85559999999998</v>
      </c>
      <c r="AG654" s="43" t="str">
        <f>IF(Combined[[#This Row],[Age]]&lt;=25,"18-25",IF(Combined[[#This Row],[Age]]&lt;=35,"26-35",IF(Combined[[#This Row],[Age]]&lt;=45,"36-45",IF(Combined[[#This Row],[Age]]&lt;=55,"46-55","56-64"))))</f>
        <v>26-35</v>
      </c>
      <c r="AH654" s="43">
        <f>IF(Combined[[#This Row],[Total_Amount]]=0,0,Combined[[#This Row],[Profit]]/Combined[[#This Row],[Total_Amount]])</f>
        <v>0.45564834542539928</v>
      </c>
    </row>
    <row r="655" spans="1:34">
      <c r="A655" s="43" t="s">
        <v>2479</v>
      </c>
      <c r="B655" s="46">
        <v>45332</v>
      </c>
      <c r="C655" s="43">
        <f t="shared" si="10"/>
        <v>2024</v>
      </c>
      <c r="D655" s="43" t="str">
        <f>TEXT(Combined[[#This Row],[Order_Date]],"MMM")</f>
        <v>Feb</v>
      </c>
      <c r="E655" s="43" t="s">
        <v>1362</v>
      </c>
      <c r="F655" s="43" t="s">
        <v>1676</v>
      </c>
      <c r="G655" s="43" t="s">
        <v>1766</v>
      </c>
      <c r="H655" s="43">
        <v>2</v>
      </c>
      <c r="I655" s="43">
        <v>492.62</v>
      </c>
      <c r="J655" s="45">
        <v>0.26</v>
      </c>
      <c r="K655" s="43" t="s">
        <v>1829</v>
      </c>
      <c r="L655" s="43">
        <v>729.07759999999996</v>
      </c>
      <c r="M655" s="43" t="str">
        <f>VLOOKUP(Combined[[#This Row],[Customer_ID]],Customer[],2,FALSE)</f>
        <v>Tammy Trevino</v>
      </c>
      <c r="N655" s="43">
        <f>VLOOKUP(Combined[[#This Row],[Customer_ID]],Customer[],3,FALSE)</f>
        <v>60</v>
      </c>
      <c r="O655" s="43" t="str">
        <f>VLOOKUP(Combined[[#This Row],[Customer_ID]],Customer[],4,FALSE)</f>
        <v>Male</v>
      </c>
      <c r="P655" s="43" t="str">
        <f>VLOOKUP(Combined[[#This Row],[Customer_ID]],Customer[],5,FALSE)</f>
        <v>Justinberg</v>
      </c>
      <c r="Q655" s="43" t="str">
        <f>VLOOKUP(Combined[[#This Row],[Customer_ID]],Customer[],6,FALSE)</f>
        <v>North Dakota</v>
      </c>
      <c r="R655" s="43" t="str">
        <f>VLOOKUP(Combined[[#This Row],[Customer_ID]],Customer[],8,FALSE)</f>
        <v>Silver</v>
      </c>
      <c r="S655" s="43" t="str">
        <f>VLOOKUP(Combined[[#This Row],[Product_ID]],Product[],2,FALSE)</f>
        <v>Matte Lipstick Set</v>
      </c>
      <c r="T655" s="43" t="str">
        <f>VLOOKUP(Combined[[#This Row],[Product_ID]],Product[],3,FALSE)</f>
        <v>Beauty</v>
      </c>
      <c r="U655" s="43" t="str">
        <f>VLOOKUP(Combined[[#This Row],[Product_ID]],Product[],4,FALSE)</f>
        <v>Makeup</v>
      </c>
      <c r="V655" s="43" t="str">
        <f>VLOOKUP(Combined[[#This Row],[Product_ID]],Product[],5,FALSE)</f>
        <v>Zhang Inc</v>
      </c>
      <c r="W655" s="43">
        <f>VLOOKUP(Combined[[#This Row],[Product_ID]],Product[],6,FALSE)</f>
        <v>299.11</v>
      </c>
      <c r="X655" s="43">
        <f>VLOOKUP(Combined[[#This Row],[Product_ID]],Product[],7,FALSE)</f>
        <v>118</v>
      </c>
      <c r="Y655" s="43" t="str">
        <f>_xlfn.XLOOKUP(Combined[[#This Row],[Store_ID]],Store[Store_ID],Store[Store_Name])</f>
        <v>Johnson-Wright</v>
      </c>
      <c r="Z655" s="43" t="str">
        <f>_xlfn.XLOOKUP(Combined[[#This Row],[Store_ID]],Store[Store_ID],Store[Region])</f>
        <v>North</v>
      </c>
      <c r="AA655" s="43" t="str">
        <f>_xlfn.XLOOKUP(Combined[[#This Row],[Store_ID]],Store[Store_ID],Store[City])</f>
        <v>Hoodberg</v>
      </c>
      <c r="AB655" s="43" t="str">
        <f>_xlfn.XLOOKUP(Combined[[#This Row],[Store_ID]],Store[Store_ID],Store[Store_Type])</f>
        <v>Outlet</v>
      </c>
      <c r="AC655" s="43">
        <f>Combined[[#This Row],[Quantity]]*Combined[[#This Row],[Unit_Price]]</f>
        <v>985.24</v>
      </c>
      <c r="AD655" s="43">
        <f>Combined[[#This Row],[Gross_Sales]]*Combined[[#This Row],[Discount]]</f>
        <v>256.16239999999999</v>
      </c>
      <c r="AE655" s="43">
        <f>Combined[[#This Row],[Quantity]]*Combined[[#This Row],[cost]]</f>
        <v>598.22</v>
      </c>
      <c r="AF655" s="43">
        <f>Combined[[#This Row],[Total_Amount]]-Combined[[#This Row],[Total_Cost]]</f>
        <v>130.85759999999993</v>
      </c>
      <c r="AG655" s="43" t="str">
        <f>IF(Combined[[#This Row],[Age]]&lt;=25,"18-25",IF(Combined[[#This Row],[Age]]&lt;=35,"26-35",IF(Combined[[#This Row],[Age]]&lt;=45,"36-45",IF(Combined[[#This Row],[Age]]&lt;=55,"46-55","56-64"))))</f>
        <v>56-64</v>
      </c>
      <c r="AH655" s="43">
        <f>IF(Combined[[#This Row],[Total_Amount]]=0,0,Combined[[#This Row],[Profit]]/Combined[[#This Row],[Total_Amount]])</f>
        <v>0.17948377511529628</v>
      </c>
    </row>
    <row r="656" spans="1:34">
      <c r="A656" s="43" t="s">
        <v>2480</v>
      </c>
      <c r="B656" s="46">
        <v>45344</v>
      </c>
      <c r="C656" s="43">
        <f t="shared" si="10"/>
        <v>2024</v>
      </c>
      <c r="D656" s="43" t="str">
        <f>TEXT(Combined[[#This Row],[Order_Date]],"MMM")</f>
        <v>Feb</v>
      </c>
      <c r="E656" s="43" t="s">
        <v>1175</v>
      </c>
      <c r="F656" s="43" t="s">
        <v>1718</v>
      </c>
      <c r="G656" s="43" t="s">
        <v>1766</v>
      </c>
      <c r="H656" s="43">
        <v>4</v>
      </c>
      <c r="I656" s="43">
        <v>986.93</v>
      </c>
      <c r="J656" s="45">
        <v>0.01</v>
      </c>
      <c r="K656" s="43" t="s">
        <v>1824</v>
      </c>
      <c r="L656" s="43">
        <v>3908.2428</v>
      </c>
      <c r="M656" s="43" t="str">
        <f>VLOOKUP(Combined[[#This Row],[Customer_ID]],Customer[],2,FALSE)</f>
        <v>Michele Burke</v>
      </c>
      <c r="N656" s="43">
        <f>VLOOKUP(Combined[[#This Row],[Customer_ID]],Customer[],3,FALSE)</f>
        <v>30</v>
      </c>
      <c r="O656" s="43" t="str">
        <f>VLOOKUP(Combined[[#This Row],[Customer_ID]],Customer[],4,FALSE)</f>
        <v>Male</v>
      </c>
      <c r="P656" s="43" t="str">
        <f>VLOOKUP(Combined[[#This Row],[Customer_ID]],Customer[],5,FALSE)</f>
        <v>Chambersberg</v>
      </c>
      <c r="Q656" s="43" t="str">
        <f>VLOOKUP(Combined[[#This Row],[Customer_ID]],Customer[],6,FALSE)</f>
        <v>Connecticut</v>
      </c>
      <c r="R656" s="43" t="str">
        <f>VLOOKUP(Combined[[#This Row],[Customer_ID]],Customer[],8,FALSE)</f>
        <v>Bronze</v>
      </c>
      <c r="S656" s="43" t="str">
        <f>VLOOKUP(Combined[[#This Row],[Product_ID]],Product[],2,FALSE)</f>
        <v>Women's Beanie Hat</v>
      </c>
      <c r="T656" s="43" t="str">
        <f>VLOOKUP(Combined[[#This Row],[Product_ID]],Product[],3,FALSE)</f>
        <v>Clothing</v>
      </c>
      <c r="U656" s="43" t="str">
        <f>VLOOKUP(Combined[[#This Row],[Product_ID]],Product[],4,FALSE)</f>
        <v>Accessories</v>
      </c>
      <c r="V656" s="43" t="str">
        <f>VLOOKUP(Combined[[#This Row],[Product_ID]],Product[],5,FALSE)</f>
        <v>Richardson-Carrillo</v>
      </c>
      <c r="W656" s="43">
        <f>VLOOKUP(Combined[[#This Row],[Product_ID]],Product[],6,FALSE)</f>
        <v>119.57</v>
      </c>
      <c r="X656" s="43">
        <f>VLOOKUP(Combined[[#This Row],[Product_ID]],Product[],7,FALSE)</f>
        <v>210</v>
      </c>
      <c r="Y656" s="43" t="str">
        <f>_xlfn.XLOOKUP(Combined[[#This Row],[Store_ID]],Store[Store_ID],Store[Store_Name])</f>
        <v>Johnson-Wright</v>
      </c>
      <c r="Z656" s="43" t="str">
        <f>_xlfn.XLOOKUP(Combined[[#This Row],[Store_ID]],Store[Store_ID],Store[Region])</f>
        <v>North</v>
      </c>
      <c r="AA656" s="43" t="str">
        <f>_xlfn.XLOOKUP(Combined[[#This Row],[Store_ID]],Store[Store_ID],Store[City])</f>
        <v>Hoodberg</v>
      </c>
      <c r="AB656" s="43" t="str">
        <f>_xlfn.XLOOKUP(Combined[[#This Row],[Store_ID]],Store[Store_ID],Store[Store_Type])</f>
        <v>Outlet</v>
      </c>
      <c r="AC656" s="43">
        <f>Combined[[#This Row],[Quantity]]*Combined[[#This Row],[Unit_Price]]</f>
        <v>3947.72</v>
      </c>
      <c r="AD656" s="43">
        <f>Combined[[#This Row],[Gross_Sales]]*Combined[[#This Row],[Discount]]</f>
        <v>39.477199999999996</v>
      </c>
      <c r="AE656" s="43">
        <f>Combined[[#This Row],[Quantity]]*Combined[[#This Row],[cost]]</f>
        <v>478.28</v>
      </c>
      <c r="AF656" s="43">
        <f>Combined[[#This Row],[Total_Amount]]-Combined[[#This Row],[Total_Cost]]</f>
        <v>3429.9628000000002</v>
      </c>
      <c r="AG656" s="43" t="str">
        <f>IF(Combined[[#This Row],[Age]]&lt;=25,"18-25",IF(Combined[[#This Row],[Age]]&lt;=35,"26-35",IF(Combined[[#This Row],[Age]]&lt;=45,"36-45",IF(Combined[[#This Row],[Age]]&lt;=55,"46-55","56-64"))))</f>
        <v>26-35</v>
      </c>
      <c r="AH656" s="43">
        <f>IF(Combined[[#This Row],[Total_Amount]]=0,0,Combined[[#This Row],[Profit]]/Combined[[#This Row],[Total_Amount]])</f>
        <v>0.87762275158544401</v>
      </c>
    </row>
    <row r="657" spans="1:34">
      <c r="A657" s="43" t="s">
        <v>2481</v>
      </c>
      <c r="B657" s="46">
        <v>45388</v>
      </c>
      <c r="C657" s="43">
        <f t="shared" si="10"/>
        <v>2024</v>
      </c>
      <c r="D657" s="43" t="str">
        <f>TEXT(Combined[[#This Row],[Order_Date]],"MMM")</f>
        <v>Apr</v>
      </c>
      <c r="E657" s="43" t="s">
        <v>1475</v>
      </c>
      <c r="F657" s="43" t="s">
        <v>1592</v>
      </c>
      <c r="G657" s="43" t="s">
        <v>1794</v>
      </c>
      <c r="H657" s="43">
        <v>4</v>
      </c>
      <c r="I657" s="43">
        <v>411.68</v>
      </c>
      <c r="J657" s="45">
        <v>0.06</v>
      </c>
      <c r="K657" s="43" t="s">
        <v>1826</v>
      </c>
      <c r="L657" s="43">
        <v>1547.9168</v>
      </c>
      <c r="M657" s="43" t="str">
        <f>VLOOKUP(Combined[[#This Row],[Customer_ID]],Customer[],2,FALSE)</f>
        <v>Dylan Gutierrez</v>
      </c>
      <c r="N657" s="43">
        <f>VLOOKUP(Combined[[#This Row],[Customer_ID]],Customer[],3,FALSE)</f>
        <v>40</v>
      </c>
      <c r="O657" s="43" t="str">
        <f>VLOOKUP(Combined[[#This Row],[Customer_ID]],Customer[],4,FALSE)</f>
        <v>Male</v>
      </c>
      <c r="P657" s="43" t="str">
        <f>VLOOKUP(Combined[[#This Row],[Customer_ID]],Customer[],5,FALSE)</f>
        <v>New Jamesview</v>
      </c>
      <c r="Q657" s="43" t="str">
        <f>VLOOKUP(Combined[[#This Row],[Customer_ID]],Customer[],6,FALSE)</f>
        <v>West Virginia</v>
      </c>
      <c r="R657" s="43" t="str">
        <f>VLOOKUP(Combined[[#This Row],[Customer_ID]],Customer[],8,FALSE)</f>
        <v>Bronze</v>
      </c>
      <c r="S657" s="43" t="str">
        <f>VLOOKUP(Combined[[#This Row],[Product_ID]],Product[],2,FALSE)</f>
        <v>Carbon Fiber Tennis Racket</v>
      </c>
      <c r="T657" s="43" t="str">
        <f>VLOOKUP(Combined[[#This Row],[Product_ID]],Product[],3,FALSE)</f>
        <v>Sports</v>
      </c>
      <c r="U657" s="43" t="str">
        <f>VLOOKUP(Combined[[#This Row],[Product_ID]],Product[],4,FALSE)</f>
        <v>Equipment</v>
      </c>
      <c r="V657" s="43" t="str">
        <f>VLOOKUP(Combined[[#This Row],[Product_ID]],Product[],5,FALSE)</f>
        <v>Flores, Pineda and Rodriguez</v>
      </c>
      <c r="W657" s="43">
        <f>VLOOKUP(Combined[[#This Row],[Product_ID]],Product[],6,FALSE)</f>
        <v>484.62</v>
      </c>
      <c r="X657" s="43">
        <f>VLOOKUP(Combined[[#This Row],[Product_ID]],Product[],7,FALSE)</f>
        <v>432</v>
      </c>
      <c r="Y657" s="43" t="str">
        <f>_xlfn.XLOOKUP(Combined[[#This Row],[Store_ID]],Store[Store_ID],Store[Store_Name])</f>
        <v>Thomas, Bridges and Harris</v>
      </c>
      <c r="Z657" s="43" t="str">
        <f>_xlfn.XLOOKUP(Combined[[#This Row],[Store_ID]],Store[Store_ID],Store[Region])</f>
        <v>North</v>
      </c>
      <c r="AA657" s="43" t="str">
        <f>_xlfn.XLOOKUP(Combined[[#This Row],[Store_ID]],Store[Store_ID],Store[City])</f>
        <v>Sabrinatown</v>
      </c>
      <c r="AB657" s="43" t="str">
        <f>_xlfn.XLOOKUP(Combined[[#This Row],[Store_ID]],Store[Store_ID],Store[Store_Type])</f>
        <v>Online</v>
      </c>
      <c r="AC657" s="43">
        <f>Combined[[#This Row],[Quantity]]*Combined[[#This Row],[Unit_Price]]</f>
        <v>1646.72</v>
      </c>
      <c r="AD657" s="43">
        <f>Combined[[#This Row],[Gross_Sales]]*Combined[[#This Row],[Discount]]</f>
        <v>98.803200000000004</v>
      </c>
      <c r="AE657" s="43">
        <f>Combined[[#This Row],[Quantity]]*Combined[[#This Row],[cost]]</f>
        <v>1938.48</v>
      </c>
      <c r="AF657" s="43">
        <f>Combined[[#This Row],[Total_Amount]]-Combined[[#This Row],[Total_Cost]]</f>
        <v>-390.56320000000005</v>
      </c>
      <c r="AG657" s="43" t="str">
        <f>IF(Combined[[#This Row],[Age]]&lt;=25,"18-25",IF(Combined[[#This Row],[Age]]&lt;=35,"26-35",IF(Combined[[#This Row],[Age]]&lt;=45,"36-45",IF(Combined[[#This Row],[Age]]&lt;=55,"46-55","56-64"))))</f>
        <v>36-45</v>
      </c>
      <c r="AH657" s="43">
        <f>IF(Combined[[#This Row],[Total_Amount]]=0,0,Combined[[#This Row],[Profit]]/Combined[[#This Row],[Total_Amount]])</f>
        <v>-0.2523153699216909</v>
      </c>
    </row>
    <row r="658" spans="1:34">
      <c r="A658" s="43" t="s">
        <v>2482</v>
      </c>
      <c r="B658" s="46">
        <v>45397</v>
      </c>
      <c r="C658" s="43">
        <f t="shared" si="10"/>
        <v>2024</v>
      </c>
      <c r="D658" s="43" t="str">
        <f>TEXT(Combined[[#This Row],[Order_Date]],"MMM")</f>
        <v>Apr</v>
      </c>
      <c r="E658" s="43" t="s">
        <v>711</v>
      </c>
      <c r="F658" s="43" t="s">
        <v>1620</v>
      </c>
      <c r="G658" s="43" t="s">
        <v>1807</v>
      </c>
      <c r="H658" s="43">
        <v>2</v>
      </c>
      <c r="I658" s="43">
        <v>637.55999999999995</v>
      </c>
      <c r="J658" s="45">
        <v>0.05</v>
      </c>
      <c r="K658" s="43" t="s">
        <v>1829</v>
      </c>
      <c r="L658" s="43">
        <v>1211.364</v>
      </c>
      <c r="M658" s="43" t="str">
        <f>VLOOKUP(Combined[[#This Row],[Customer_ID]],Customer[],2,FALSE)</f>
        <v>Jordan Wells</v>
      </c>
      <c r="N658" s="43">
        <f>VLOOKUP(Combined[[#This Row],[Customer_ID]],Customer[],3,FALSE)</f>
        <v>47</v>
      </c>
      <c r="O658" s="43" t="str">
        <f>VLOOKUP(Combined[[#This Row],[Customer_ID]],Customer[],4,FALSE)</f>
        <v>Female</v>
      </c>
      <c r="P658" s="43" t="str">
        <f>VLOOKUP(Combined[[#This Row],[Customer_ID]],Customer[],5,FALSE)</f>
        <v xml:space="preserve">Phillipschester   </v>
      </c>
      <c r="Q658" s="43" t="str">
        <f>VLOOKUP(Combined[[#This Row],[Customer_ID]],Customer[],6,FALSE)</f>
        <v>New Jersey</v>
      </c>
      <c r="R658" s="43" t="str">
        <f>VLOOKUP(Combined[[#This Row],[Customer_ID]],Customer[],8,FALSE)</f>
        <v>Gold</v>
      </c>
      <c r="S658" s="43" t="str">
        <f>VLOOKUP(Combined[[#This Row],[Product_ID]],Product[],2,FALSE)</f>
        <v>Women's Summer Dress</v>
      </c>
      <c r="T658" s="43" t="str">
        <f>VLOOKUP(Combined[[#This Row],[Product_ID]],Product[],3,FALSE)</f>
        <v>Clothing</v>
      </c>
      <c r="U658" s="43" t="str">
        <f>VLOOKUP(Combined[[#This Row],[Product_ID]],Product[],4,FALSE)</f>
        <v>Tops</v>
      </c>
      <c r="V658" s="43" t="str">
        <f>VLOOKUP(Combined[[#This Row],[Product_ID]],Product[],5,FALSE)</f>
        <v>Smith-Mills</v>
      </c>
      <c r="W658" s="43">
        <f>VLOOKUP(Combined[[#This Row],[Product_ID]],Product[],6,FALSE)</f>
        <v>223.43</v>
      </c>
      <c r="X658" s="43">
        <f>VLOOKUP(Combined[[#This Row],[Product_ID]],Product[],7,FALSE)</f>
        <v>154</v>
      </c>
      <c r="Y658" s="43" t="str">
        <f>_xlfn.XLOOKUP(Combined[[#This Row],[Store_ID]],Store[Store_ID],Store[Store_Name])</f>
        <v>Holloway Ltd</v>
      </c>
      <c r="Z658" s="43" t="str">
        <f>_xlfn.XLOOKUP(Combined[[#This Row],[Store_ID]],Store[Store_ID],Store[Region])</f>
        <v>North</v>
      </c>
      <c r="AA658" s="43" t="str">
        <f>_xlfn.XLOOKUP(Combined[[#This Row],[Store_ID]],Store[Store_ID],Store[City])</f>
        <v>Bensonhaven</v>
      </c>
      <c r="AB658" s="43" t="str">
        <f>_xlfn.XLOOKUP(Combined[[#This Row],[Store_ID]],Store[Store_ID],Store[Store_Type])</f>
        <v>Flagship</v>
      </c>
      <c r="AC658" s="43">
        <f>Combined[[#This Row],[Quantity]]*Combined[[#This Row],[Unit_Price]]</f>
        <v>1275.1199999999999</v>
      </c>
      <c r="AD658" s="43">
        <f>Combined[[#This Row],[Gross_Sales]]*Combined[[#This Row],[Discount]]</f>
        <v>63.756</v>
      </c>
      <c r="AE658" s="43">
        <f>Combined[[#This Row],[Quantity]]*Combined[[#This Row],[cost]]</f>
        <v>446.86</v>
      </c>
      <c r="AF658" s="43">
        <f>Combined[[#This Row],[Total_Amount]]-Combined[[#This Row],[Total_Cost]]</f>
        <v>764.50400000000002</v>
      </c>
      <c r="AG658" s="43" t="str">
        <f>IF(Combined[[#This Row],[Age]]&lt;=25,"18-25",IF(Combined[[#This Row],[Age]]&lt;=35,"26-35",IF(Combined[[#This Row],[Age]]&lt;=45,"36-45",IF(Combined[[#This Row],[Age]]&lt;=55,"46-55","56-64"))))</f>
        <v>46-55</v>
      </c>
      <c r="AH658" s="43">
        <f>IF(Combined[[#This Row],[Total_Amount]]=0,0,Combined[[#This Row],[Profit]]/Combined[[#This Row],[Total_Amount]])</f>
        <v>0.63111005445101553</v>
      </c>
    </row>
    <row r="659" spans="1:34">
      <c r="A659" s="43" t="s">
        <v>2483</v>
      </c>
      <c r="B659" s="46">
        <v>45633</v>
      </c>
      <c r="C659" s="43">
        <f t="shared" si="10"/>
        <v>2024</v>
      </c>
      <c r="D659" s="43" t="str">
        <f>TEXT(Combined[[#This Row],[Order_Date]],"MMM")</f>
        <v>Dec</v>
      </c>
      <c r="E659" s="43" t="s">
        <v>67</v>
      </c>
      <c r="F659" s="43" t="s">
        <v>1574</v>
      </c>
      <c r="G659" s="43" t="s">
        <v>1766</v>
      </c>
      <c r="H659" s="43">
        <v>3</v>
      </c>
      <c r="I659" s="43">
        <v>706.87</v>
      </c>
      <c r="J659" s="45">
        <v>0.27</v>
      </c>
      <c r="K659" s="43" t="s">
        <v>1824</v>
      </c>
      <c r="L659" s="43">
        <v>1548.0453</v>
      </c>
      <c r="M659" s="43" t="str">
        <f>VLOOKUP(Combined[[#This Row],[Customer_ID]],Customer[],2,FALSE)</f>
        <v>Ashley Cohen</v>
      </c>
      <c r="N659" s="43">
        <f>VLOOKUP(Combined[[#This Row],[Customer_ID]],Customer[],3,FALSE)</f>
        <v>53</v>
      </c>
      <c r="O659" s="43" t="str">
        <f>VLOOKUP(Combined[[#This Row],[Customer_ID]],Customer[],4,FALSE)</f>
        <v>Female</v>
      </c>
      <c r="P659" s="43" t="str">
        <f>VLOOKUP(Combined[[#This Row],[Customer_ID]],Customer[],5,FALSE)</f>
        <v>Lake Kristamouth</v>
      </c>
      <c r="Q659" s="43" t="str">
        <f>VLOOKUP(Combined[[#This Row],[Customer_ID]],Customer[],6,FALSE)</f>
        <v>Nebraska</v>
      </c>
      <c r="R659" s="43" t="str">
        <f>VLOOKUP(Combined[[#This Row],[Customer_ID]],Customer[],8,FALSE)</f>
        <v>Silver</v>
      </c>
      <c r="S659" s="43" t="str">
        <f>VLOOKUP(Combined[[#This Row],[Product_ID]],Product[],2,FALSE)</f>
        <v>USB-C Fast Charger</v>
      </c>
      <c r="T659" s="43" t="str">
        <f>VLOOKUP(Combined[[#This Row],[Product_ID]],Product[],3,FALSE)</f>
        <v>Electronics</v>
      </c>
      <c r="U659" s="43" t="str">
        <f>VLOOKUP(Combined[[#This Row],[Product_ID]],Product[],4,FALSE)</f>
        <v>Accessories</v>
      </c>
      <c r="V659" s="43" t="str">
        <f>VLOOKUP(Combined[[#This Row],[Product_ID]],Product[],5,FALSE)</f>
        <v>Dawson-Perkins</v>
      </c>
      <c r="W659" s="43">
        <f>VLOOKUP(Combined[[#This Row],[Product_ID]],Product[],6,FALSE)</f>
        <v>242.23</v>
      </c>
      <c r="X659" s="43">
        <f>VLOOKUP(Combined[[#This Row],[Product_ID]],Product[],7,FALSE)</f>
        <v>453</v>
      </c>
      <c r="Y659" s="43" t="str">
        <f>_xlfn.XLOOKUP(Combined[[#This Row],[Store_ID]],Store[Store_ID],Store[Store_Name])</f>
        <v>Johnson-Wright</v>
      </c>
      <c r="Z659" s="43" t="str">
        <f>_xlfn.XLOOKUP(Combined[[#This Row],[Store_ID]],Store[Store_ID],Store[Region])</f>
        <v>North</v>
      </c>
      <c r="AA659" s="43" t="str">
        <f>_xlfn.XLOOKUP(Combined[[#This Row],[Store_ID]],Store[Store_ID],Store[City])</f>
        <v>Hoodberg</v>
      </c>
      <c r="AB659" s="43" t="str">
        <f>_xlfn.XLOOKUP(Combined[[#This Row],[Store_ID]],Store[Store_ID],Store[Store_Type])</f>
        <v>Outlet</v>
      </c>
      <c r="AC659" s="43">
        <f>Combined[[#This Row],[Quantity]]*Combined[[#This Row],[Unit_Price]]</f>
        <v>2120.61</v>
      </c>
      <c r="AD659" s="43">
        <f>Combined[[#This Row],[Gross_Sales]]*Combined[[#This Row],[Discount]]</f>
        <v>572.56470000000002</v>
      </c>
      <c r="AE659" s="43">
        <f>Combined[[#This Row],[Quantity]]*Combined[[#This Row],[cost]]</f>
        <v>726.68999999999994</v>
      </c>
      <c r="AF659" s="43">
        <f>Combined[[#This Row],[Total_Amount]]-Combined[[#This Row],[Total_Cost]]</f>
        <v>821.35530000000006</v>
      </c>
      <c r="AG659" s="43" t="str">
        <f>IF(Combined[[#This Row],[Age]]&lt;=25,"18-25",IF(Combined[[#This Row],[Age]]&lt;=35,"26-35",IF(Combined[[#This Row],[Age]]&lt;=45,"36-45",IF(Combined[[#This Row],[Age]]&lt;=55,"46-55","56-64"))))</f>
        <v>46-55</v>
      </c>
      <c r="AH659" s="43">
        <f>IF(Combined[[#This Row],[Total_Amount]]=0,0,Combined[[#This Row],[Profit]]/Combined[[#This Row],[Total_Amount]])</f>
        <v>0.53057575253127287</v>
      </c>
    </row>
    <row r="660" spans="1:34">
      <c r="A660" s="43" t="s">
        <v>2484</v>
      </c>
      <c r="B660" s="46">
        <v>45629</v>
      </c>
      <c r="C660" s="43">
        <f t="shared" si="10"/>
        <v>2024</v>
      </c>
      <c r="D660" s="43" t="str">
        <f>TEXT(Combined[[#This Row],[Order_Date]],"MMM")</f>
        <v>Dec</v>
      </c>
      <c r="E660" s="43" t="s">
        <v>208</v>
      </c>
      <c r="F660" s="43" t="s">
        <v>1578</v>
      </c>
      <c r="G660" s="43" t="s">
        <v>1776</v>
      </c>
      <c r="H660" s="43">
        <v>2</v>
      </c>
      <c r="I660" s="43">
        <v>884.48</v>
      </c>
      <c r="J660" s="45">
        <v>0</v>
      </c>
      <c r="K660" s="43" t="s">
        <v>1829</v>
      </c>
      <c r="L660" s="43">
        <v>1768.96</v>
      </c>
      <c r="M660" s="43" t="str">
        <f>VLOOKUP(Combined[[#This Row],[Customer_ID]],Customer[],2,FALSE)</f>
        <v>Wayne Mcpherson</v>
      </c>
      <c r="N660" s="43">
        <f>VLOOKUP(Combined[[#This Row],[Customer_ID]],Customer[],3,FALSE)</f>
        <v>56</v>
      </c>
      <c r="O660" s="43" t="str">
        <f>VLOOKUP(Combined[[#This Row],[Customer_ID]],Customer[],4,FALSE)</f>
        <v>Female</v>
      </c>
      <c r="P660" s="43" t="str">
        <f>VLOOKUP(Combined[[#This Row],[Customer_ID]],Customer[],5,FALSE)</f>
        <v>Edwardsfort</v>
      </c>
      <c r="Q660" s="43" t="str">
        <f>VLOOKUP(Combined[[#This Row],[Customer_ID]],Customer[],6,FALSE)</f>
        <v>Minnesota</v>
      </c>
      <c r="R660" s="43" t="str">
        <f>VLOOKUP(Combined[[#This Row],[Customer_ID]],Customer[],8,FALSE)</f>
        <v>Bronze</v>
      </c>
      <c r="S660" s="43" t="str">
        <f>VLOOKUP(Combined[[#This Row],[Product_ID]],Product[],2,FALSE)</f>
        <v>4K Home Projector</v>
      </c>
      <c r="T660" s="43" t="str">
        <f>VLOOKUP(Combined[[#This Row],[Product_ID]],Product[],3,FALSE)</f>
        <v>Electronics</v>
      </c>
      <c r="U660" s="43" t="str">
        <f>VLOOKUP(Combined[[#This Row],[Product_ID]],Product[],4,FALSE)</f>
        <v>Appliances</v>
      </c>
      <c r="V660" s="43" t="str">
        <f>VLOOKUP(Combined[[#This Row],[Product_ID]],Product[],5,FALSE)</f>
        <v>Thomas LLC</v>
      </c>
      <c r="W660" s="43">
        <f>VLOOKUP(Combined[[#This Row],[Product_ID]],Product[],6,FALSE)</f>
        <v>465.34</v>
      </c>
      <c r="X660" s="43">
        <f>VLOOKUP(Combined[[#This Row],[Product_ID]],Product[],7,FALSE)</f>
        <v>301</v>
      </c>
      <c r="Y660" s="43" t="str">
        <f>_xlfn.XLOOKUP(Combined[[#This Row],[Store_ID]],Store[Store_ID],Store[Store_Name])</f>
        <v>Benson-Elliott</v>
      </c>
      <c r="Z660" s="43" t="str">
        <f>_xlfn.XLOOKUP(Combined[[#This Row],[Store_ID]],Store[Store_ID],Store[Region])</f>
        <v>East</v>
      </c>
      <c r="AA660" s="43" t="str">
        <f>_xlfn.XLOOKUP(Combined[[#This Row],[Store_ID]],Store[Store_ID],Store[City])</f>
        <v>Port Josephberg</v>
      </c>
      <c r="AB660" s="43" t="str">
        <f>_xlfn.XLOOKUP(Combined[[#This Row],[Store_ID]],Store[Store_ID],Store[Store_Type])</f>
        <v>Online</v>
      </c>
      <c r="AC660" s="43">
        <f>Combined[[#This Row],[Quantity]]*Combined[[#This Row],[Unit_Price]]</f>
        <v>1768.96</v>
      </c>
      <c r="AD660" s="43">
        <f>Combined[[#This Row],[Gross_Sales]]*Combined[[#This Row],[Discount]]</f>
        <v>0</v>
      </c>
      <c r="AE660" s="43">
        <f>Combined[[#This Row],[Quantity]]*Combined[[#This Row],[cost]]</f>
        <v>930.68</v>
      </c>
      <c r="AF660" s="43">
        <f>Combined[[#This Row],[Total_Amount]]-Combined[[#This Row],[Total_Cost]]</f>
        <v>838.28000000000009</v>
      </c>
      <c r="AG660" s="43" t="str">
        <f>IF(Combined[[#This Row],[Age]]&lt;=25,"18-25",IF(Combined[[#This Row],[Age]]&lt;=35,"26-35",IF(Combined[[#This Row],[Age]]&lt;=45,"36-45",IF(Combined[[#This Row],[Age]]&lt;=55,"46-55","56-64"))))</f>
        <v>56-64</v>
      </c>
      <c r="AH660" s="43">
        <f>IF(Combined[[#This Row],[Total_Amount]]=0,0,Combined[[#This Row],[Profit]]/Combined[[#This Row],[Total_Amount]])</f>
        <v>0.47388295947901593</v>
      </c>
    </row>
    <row r="661" spans="1:34">
      <c r="A661" s="43" t="s">
        <v>2485</v>
      </c>
      <c r="B661" s="46">
        <v>45291</v>
      </c>
      <c r="C661" s="43">
        <f t="shared" si="10"/>
        <v>2023</v>
      </c>
      <c r="D661" s="43" t="str">
        <f>TEXT(Combined[[#This Row],[Order_Date]],"MMM")</f>
        <v>Dec</v>
      </c>
      <c r="E661" s="43" t="s">
        <v>181</v>
      </c>
      <c r="F661" s="43" t="s">
        <v>1732</v>
      </c>
      <c r="G661" s="43" t="s">
        <v>1769</v>
      </c>
      <c r="H661" s="43">
        <v>3</v>
      </c>
      <c r="I661" s="43">
        <v>718.23</v>
      </c>
      <c r="J661" s="45">
        <v>0.19</v>
      </c>
      <c r="K661" s="43" t="s">
        <v>1826</v>
      </c>
      <c r="L661" s="43">
        <v>1745.2989</v>
      </c>
      <c r="M661" s="43" t="str">
        <f>VLOOKUP(Combined[[#This Row],[Customer_ID]],Customer[],2,FALSE)</f>
        <v>Gina Knight</v>
      </c>
      <c r="N661" s="43">
        <f>VLOOKUP(Combined[[#This Row],[Customer_ID]],Customer[],3,FALSE)</f>
        <v>54</v>
      </c>
      <c r="O661" s="43" t="str">
        <f>VLOOKUP(Combined[[#This Row],[Customer_ID]],Customer[],4,FALSE)</f>
        <v>Female</v>
      </c>
      <c r="P661" s="43" t="str">
        <f>VLOOKUP(Combined[[#This Row],[Customer_ID]],Customer[],5,FALSE)</f>
        <v>Lake Roberthaven</v>
      </c>
      <c r="Q661" s="43" t="str">
        <f>VLOOKUP(Combined[[#This Row],[Customer_ID]],Customer[],6,FALSE)</f>
        <v>Nevada</v>
      </c>
      <c r="R661" s="43" t="str">
        <f>VLOOKUP(Combined[[#This Row],[Customer_ID]],Customer[],8,FALSE)</f>
        <v>Silver</v>
      </c>
      <c r="S661" s="43" t="str">
        <f>VLOOKUP(Combined[[#This Row],[Product_ID]],Product[],2,FALSE)</f>
        <v>Microwave Oven</v>
      </c>
      <c r="T661" s="43" t="str">
        <f>VLOOKUP(Combined[[#This Row],[Product_ID]],Product[],3,FALSE)</f>
        <v>Home</v>
      </c>
      <c r="U661" s="43" t="str">
        <f>VLOOKUP(Combined[[#This Row],[Product_ID]],Product[],4,FALSE)</f>
        <v>Appliances</v>
      </c>
      <c r="V661" s="43" t="str">
        <f>VLOOKUP(Combined[[#This Row],[Product_ID]],Product[],5,FALSE)</f>
        <v>Green, Powell and Palmer</v>
      </c>
      <c r="W661" s="43">
        <f>VLOOKUP(Combined[[#This Row],[Product_ID]],Product[],6,FALSE)</f>
        <v>447.43</v>
      </c>
      <c r="X661" s="43">
        <f>VLOOKUP(Combined[[#This Row],[Product_ID]],Product[],7,FALSE)</f>
        <v>191</v>
      </c>
      <c r="Y661" s="43" t="str">
        <f>_xlfn.XLOOKUP(Combined[[#This Row],[Store_ID]],Store[Store_ID],Store[Store_Name])</f>
        <v>Alexander Group</v>
      </c>
      <c r="Z661" s="43" t="str">
        <f>_xlfn.XLOOKUP(Combined[[#This Row],[Store_ID]],Store[Store_ID],Store[Region])</f>
        <v>South</v>
      </c>
      <c r="AA661" s="43" t="str">
        <f>_xlfn.XLOOKUP(Combined[[#This Row],[Store_ID]],Store[Store_ID],Store[City])</f>
        <v>Port Sharon</v>
      </c>
      <c r="AB661" s="43" t="str">
        <f>_xlfn.XLOOKUP(Combined[[#This Row],[Store_ID]],Store[Store_ID],Store[Store_Type])</f>
        <v>Online</v>
      </c>
      <c r="AC661" s="43">
        <f>Combined[[#This Row],[Quantity]]*Combined[[#This Row],[Unit_Price]]</f>
        <v>2154.69</v>
      </c>
      <c r="AD661" s="43">
        <f>Combined[[#This Row],[Gross_Sales]]*Combined[[#This Row],[Discount]]</f>
        <v>409.39109999999999</v>
      </c>
      <c r="AE661" s="43">
        <f>Combined[[#This Row],[Quantity]]*Combined[[#This Row],[cost]]</f>
        <v>1342.29</v>
      </c>
      <c r="AF661" s="43">
        <f>Combined[[#This Row],[Total_Amount]]-Combined[[#This Row],[Total_Cost]]</f>
        <v>403.00890000000004</v>
      </c>
      <c r="AG661" s="43" t="str">
        <f>IF(Combined[[#This Row],[Age]]&lt;=25,"18-25",IF(Combined[[#This Row],[Age]]&lt;=35,"26-35",IF(Combined[[#This Row],[Age]]&lt;=45,"36-45",IF(Combined[[#This Row],[Age]]&lt;=55,"46-55","56-64"))))</f>
        <v>46-55</v>
      </c>
      <c r="AH661" s="43">
        <f>IF(Combined[[#This Row],[Total_Amount]]=0,0,Combined[[#This Row],[Profit]]/Combined[[#This Row],[Total_Amount]])</f>
        <v>0.23091110640131615</v>
      </c>
    </row>
    <row r="662" spans="1:34">
      <c r="A662" s="43" t="s">
        <v>2486</v>
      </c>
      <c r="B662" s="46">
        <v>45914</v>
      </c>
      <c r="C662" s="43">
        <f t="shared" si="10"/>
        <v>2025</v>
      </c>
      <c r="D662" s="43" t="str">
        <f>TEXT(Combined[[#This Row],[Order_Date]],"MMM")</f>
        <v>Sep</v>
      </c>
      <c r="E662" s="43" t="s">
        <v>595</v>
      </c>
      <c r="F662" s="43" t="s">
        <v>1728</v>
      </c>
      <c r="G662" s="43" t="s">
        <v>1810</v>
      </c>
      <c r="H662" s="43">
        <v>3</v>
      </c>
      <c r="I662" s="43">
        <v>107.44</v>
      </c>
      <c r="J662" s="45">
        <v>0.27</v>
      </c>
      <c r="K662" s="43" t="s">
        <v>1826</v>
      </c>
      <c r="L662" s="43">
        <v>235.2936</v>
      </c>
      <c r="M662" s="43" t="str">
        <f>VLOOKUP(Combined[[#This Row],[Customer_ID]],Customer[],2,FALSE)</f>
        <v>Wesley Thompson</v>
      </c>
      <c r="N662" s="43">
        <f>VLOOKUP(Combined[[#This Row],[Customer_ID]],Customer[],3,FALSE)</f>
        <v>38</v>
      </c>
      <c r="O662" s="43" t="str">
        <f>VLOOKUP(Combined[[#This Row],[Customer_ID]],Customer[],4,FALSE)</f>
        <v>Male</v>
      </c>
      <c r="P662" s="43" t="str">
        <f>VLOOKUP(Combined[[#This Row],[Customer_ID]],Customer[],5,FALSE)</f>
        <v>East Davidmouth</v>
      </c>
      <c r="Q662" s="43" t="str">
        <f>VLOOKUP(Combined[[#This Row],[Customer_ID]],Customer[],6,FALSE)</f>
        <v>Maine</v>
      </c>
      <c r="R662" s="43" t="str">
        <f>VLOOKUP(Combined[[#This Row],[Customer_ID]],Customer[],8,FALSE)</f>
        <v>Bronze</v>
      </c>
      <c r="S662" s="43" t="str">
        <f>VLOOKUP(Combined[[#This Row],[Product_ID]],Product[],2,FALSE)</f>
        <v>Gaming Mouse Pad XL</v>
      </c>
      <c r="T662" s="43" t="str">
        <f>VLOOKUP(Combined[[#This Row],[Product_ID]],Product[],3,FALSE)</f>
        <v>Electronics</v>
      </c>
      <c r="U662" s="43" t="str">
        <f>VLOOKUP(Combined[[#This Row],[Product_ID]],Product[],4,FALSE)</f>
        <v>Accessories</v>
      </c>
      <c r="V662" s="43" t="str">
        <f>VLOOKUP(Combined[[#This Row],[Product_ID]],Product[],5,FALSE)</f>
        <v>Sharp, Taylor and Rodriguez</v>
      </c>
      <c r="W662" s="43">
        <f>VLOOKUP(Combined[[#This Row],[Product_ID]],Product[],6,FALSE)</f>
        <v>340.14</v>
      </c>
      <c r="X662" s="43">
        <f>VLOOKUP(Combined[[#This Row],[Product_ID]],Product[],7,FALSE)</f>
        <v>361</v>
      </c>
      <c r="Y662" s="43" t="str">
        <f>_xlfn.XLOOKUP(Combined[[#This Row],[Store_ID]],Store[Store_ID],Store[Store_Name])</f>
        <v>Guerrero-Schmitt</v>
      </c>
      <c r="Z662" s="43" t="str">
        <f>_xlfn.XLOOKUP(Combined[[#This Row],[Store_ID]],Store[Store_ID],Store[Region])</f>
        <v>East</v>
      </c>
      <c r="AA662" s="43" t="str">
        <f>_xlfn.XLOOKUP(Combined[[#This Row],[Store_ID]],Store[Store_ID],Store[City])</f>
        <v>East Stevechester</v>
      </c>
      <c r="AB662" s="43" t="str">
        <f>_xlfn.XLOOKUP(Combined[[#This Row],[Store_ID]],Store[Store_ID],Store[Store_Type])</f>
        <v>Flagship</v>
      </c>
      <c r="AC662" s="43">
        <f>Combined[[#This Row],[Quantity]]*Combined[[#This Row],[Unit_Price]]</f>
        <v>322.32</v>
      </c>
      <c r="AD662" s="43">
        <f>Combined[[#This Row],[Gross_Sales]]*Combined[[#This Row],[Discount]]</f>
        <v>87.02640000000001</v>
      </c>
      <c r="AE662" s="43">
        <f>Combined[[#This Row],[Quantity]]*Combined[[#This Row],[cost]]</f>
        <v>1020.42</v>
      </c>
      <c r="AF662" s="43">
        <f>Combined[[#This Row],[Total_Amount]]-Combined[[#This Row],[Total_Cost]]</f>
        <v>-785.12639999999999</v>
      </c>
      <c r="AG662" s="43" t="str">
        <f>IF(Combined[[#This Row],[Age]]&lt;=25,"18-25",IF(Combined[[#This Row],[Age]]&lt;=35,"26-35",IF(Combined[[#This Row],[Age]]&lt;=45,"36-45",IF(Combined[[#This Row],[Age]]&lt;=55,"46-55","56-64"))))</f>
        <v>36-45</v>
      </c>
      <c r="AH662" s="43">
        <f>IF(Combined[[#This Row],[Total_Amount]]=0,0,Combined[[#This Row],[Profit]]/Combined[[#This Row],[Total_Amount]])</f>
        <v>-3.3367945409479902</v>
      </c>
    </row>
    <row r="663" spans="1:34">
      <c r="A663" s="43" t="s">
        <v>2487</v>
      </c>
      <c r="B663" s="46">
        <v>45673</v>
      </c>
      <c r="C663" s="43">
        <f t="shared" si="10"/>
        <v>2025</v>
      </c>
      <c r="D663" s="43" t="str">
        <f>TEXT(Combined[[#This Row],[Order_Date]],"MMM")</f>
        <v>Jan</v>
      </c>
      <c r="E663" s="43" t="s">
        <v>211</v>
      </c>
      <c r="F663" s="43" t="s">
        <v>1640</v>
      </c>
      <c r="G663" s="43" t="s">
        <v>1766</v>
      </c>
      <c r="H663" s="43">
        <v>4</v>
      </c>
      <c r="I663" s="43">
        <v>608.97</v>
      </c>
      <c r="J663" s="45">
        <v>0.14000000000000001</v>
      </c>
      <c r="K663" s="43" t="s">
        <v>1829</v>
      </c>
      <c r="L663" s="43">
        <v>2094.8568</v>
      </c>
      <c r="M663" s="43" t="str">
        <f>VLOOKUP(Combined[[#This Row],[Customer_ID]],Customer[],2,FALSE)</f>
        <v>Christopher Sutton</v>
      </c>
      <c r="N663" s="43">
        <f>VLOOKUP(Combined[[#This Row],[Customer_ID]],Customer[],3,FALSE)</f>
        <v>49</v>
      </c>
      <c r="O663" s="43" t="str">
        <f>VLOOKUP(Combined[[#This Row],[Customer_ID]],Customer[],4,FALSE)</f>
        <v>Female</v>
      </c>
      <c r="P663" s="43" t="str">
        <f>VLOOKUP(Combined[[#This Row],[Customer_ID]],Customer[],5,FALSE)</f>
        <v>Deborahberg</v>
      </c>
      <c r="Q663" s="43" t="str">
        <f>VLOOKUP(Combined[[#This Row],[Customer_ID]],Customer[],6,FALSE)</f>
        <v>Pennsylvania</v>
      </c>
      <c r="R663" s="43" t="str">
        <f>VLOOKUP(Combined[[#This Row],[Customer_ID]],Customer[],8,FALSE)</f>
        <v>Gold</v>
      </c>
      <c r="S663" s="43" t="str">
        <f>VLOOKUP(Combined[[#This Row],[Product_ID]],Product[],2,FALSE)</f>
        <v>Men's Winter Jacket</v>
      </c>
      <c r="T663" s="43" t="str">
        <f>VLOOKUP(Combined[[#This Row],[Product_ID]],Product[],3,FALSE)</f>
        <v>Clothing</v>
      </c>
      <c r="U663" s="43" t="str">
        <f>VLOOKUP(Combined[[#This Row],[Product_ID]],Product[],4,FALSE)</f>
        <v>Outerwear</v>
      </c>
      <c r="V663" s="43" t="str">
        <f>VLOOKUP(Combined[[#This Row],[Product_ID]],Product[],5,FALSE)</f>
        <v>Kelly, Smith and Perez</v>
      </c>
      <c r="W663" s="43">
        <f>VLOOKUP(Combined[[#This Row],[Product_ID]],Product[],6,FALSE)</f>
        <v>167.34</v>
      </c>
      <c r="X663" s="43">
        <f>VLOOKUP(Combined[[#This Row],[Product_ID]],Product[],7,FALSE)</f>
        <v>296</v>
      </c>
      <c r="Y663" s="43" t="str">
        <f>_xlfn.XLOOKUP(Combined[[#This Row],[Store_ID]],Store[Store_ID],Store[Store_Name])</f>
        <v>Johnson-Wright</v>
      </c>
      <c r="Z663" s="43" t="str">
        <f>_xlfn.XLOOKUP(Combined[[#This Row],[Store_ID]],Store[Store_ID],Store[Region])</f>
        <v>North</v>
      </c>
      <c r="AA663" s="43" t="str">
        <f>_xlfn.XLOOKUP(Combined[[#This Row],[Store_ID]],Store[Store_ID],Store[City])</f>
        <v>Hoodberg</v>
      </c>
      <c r="AB663" s="43" t="str">
        <f>_xlfn.XLOOKUP(Combined[[#This Row],[Store_ID]],Store[Store_ID],Store[Store_Type])</f>
        <v>Outlet</v>
      </c>
      <c r="AC663" s="43">
        <f>Combined[[#This Row],[Quantity]]*Combined[[#This Row],[Unit_Price]]</f>
        <v>2435.88</v>
      </c>
      <c r="AD663" s="43">
        <f>Combined[[#This Row],[Gross_Sales]]*Combined[[#This Row],[Discount]]</f>
        <v>341.02320000000003</v>
      </c>
      <c r="AE663" s="43">
        <f>Combined[[#This Row],[Quantity]]*Combined[[#This Row],[cost]]</f>
        <v>669.36</v>
      </c>
      <c r="AF663" s="43">
        <f>Combined[[#This Row],[Total_Amount]]-Combined[[#This Row],[Total_Cost]]</f>
        <v>1425.4967999999999</v>
      </c>
      <c r="AG663" s="43" t="str">
        <f>IF(Combined[[#This Row],[Age]]&lt;=25,"18-25",IF(Combined[[#This Row],[Age]]&lt;=35,"26-35",IF(Combined[[#This Row],[Age]]&lt;=45,"36-45",IF(Combined[[#This Row],[Age]]&lt;=55,"46-55","56-64"))))</f>
        <v>46-55</v>
      </c>
      <c r="AH663" s="43">
        <f>IF(Combined[[#This Row],[Total_Amount]]=0,0,Combined[[#This Row],[Profit]]/Combined[[#This Row],[Total_Amount]])</f>
        <v>0.6804745794557413</v>
      </c>
    </row>
    <row r="664" spans="1:34">
      <c r="A664" s="43" t="s">
        <v>2488</v>
      </c>
      <c r="B664" s="46">
        <v>45689</v>
      </c>
      <c r="C664" s="43">
        <f t="shared" si="10"/>
        <v>2025</v>
      </c>
      <c r="D664" s="43" t="str">
        <f>TEXT(Combined[[#This Row],[Order_Date]],"MMM")</f>
        <v>Feb</v>
      </c>
      <c r="E664" s="43" t="s">
        <v>1109</v>
      </c>
      <c r="F664" s="43" t="s">
        <v>1670</v>
      </c>
      <c r="G664" s="43" t="s">
        <v>1776</v>
      </c>
      <c r="H664" s="43">
        <v>3</v>
      </c>
      <c r="I664" s="43">
        <v>260.45999999999998</v>
      </c>
      <c r="J664" s="45">
        <v>0.09</v>
      </c>
      <c r="K664" s="43" t="s">
        <v>1824</v>
      </c>
      <c r="L664" s="43">
        <v>711.05579999999986</v>
      </c>
      <c r="M664" s="43" t="str">
        <f>VLOOKUP(Combined[[#This Row],[Customer_ID]],Customer[],2,FALSE)</f>
        <v>Ryan Torres</v>
      </c>
      <c r="N664" s="43">
        <f>VLOOKUP(Combined[[#This Row],[Customer_ID]],Customer[],3,FALSE)</f>
        <v>38</v>
      </c>
      <c r="O664" s="43" t="str">
        <f>VLOOKUP(Combined[[#This Row],[Customer_ID]],Customer[],4,FALSE)</f>
        <v>Male</v>
      </c>
      <c r="P664" s="43" t="str">
        <f>VLOOKUP(Combined[[#This Row],[Customer_ID]],Customer[],5,FALSE)</f>
        <v>Guerreroport</v>
      </c>
      <c r="Q664" s="43" t="str">
        <f>VLOOKUP(Combined[[#This Row],[Customer_ID]],Customer[],6,FALSE)</f>
        <v>Connecticut</v>
      </c>
      <c r="R664" s="43" t="str">
        <f>VLOOKUP(Combined[[#This Row],[Customer_ID]],Customer[],8,FALSE)</f>
        <v>Silver</v>
      </c>
      <c r="S664" s="43" t="str">
        <f>VLOOKUP(Combined[[#This Row],[Product_ID]],Product[],2,FALSE)</f>
        <v>Tennis Ball 3-Pack</v>
      </c>
      <c r="T664" s="43" t="str">
        <f>VLOOKUP(Combined[[#This Row],[Product_ID]],Product[],3,FALSE)</f>
        <v>Sports</v>
      </c>
      <c r="U664" s="43" t="str">
        <f>VLOOKUP(Combined[[#This Row],[Product_ID]],Product[],4,FALSE)</f>
        <v>Equipment</v>
      </c>
      <c r="V664" s="43" t="str">
        <f>VLOOKUP(Combined[[#This Row],[Product_ID]],Product[],5,FALSE)</f>
        <v>Lopez LLC</v>
      </c>
      <c r="W664" s="43">
        <f>VLOOKUP(Combined[[#This Row],[Product_ID]],Product[],6,FALSE)</f>
        <v>103.45</v>
      </c>
      <c r="X664" s="43">
        <f>VLOOKUP(Combined[[#This Row],[Product_ID]],Product[],7,FALSE)</f>
        <v>465</v>
      </c>
      <c r="Y664" s="43" t="str">
        <f>_xlfn.XLOOKUP(Combined[[#This Row],[Store_ID]],Store[Store_ID],Store[Store_Name])</f>
        <v>Benson-Elliott</v>
      </c>
      <c r="Z664" s="43" t="str">
        <f>_xlfn.XLOOKUP(Combined[[#This Row],[Store_ID]],Store[Store_ID],Store[Region])</f>
        <v>East</v>
      </c>
      <c r="AA664" s="43" t="str">
        <f>_xlfn.XLOOKUP(Combined[[#This Row],[Store_ID]],Store[Store_ID],Store[City])</f>
        <v>Port Josephberg</v>
      </c>
      <c r="AB664" s="43" t="str">
        <f>_xlfn.XLOOKUP(Combined[[#This Row],[Store_ID]],Store[Store_ID],Store[Store_Type])</f>
        <v>Online</v>
      </c>
      <c r="AC664" s="43">
        <f>Combined[[#This Row],[Quantity]]*Combined[[#This Row],[Unit_Price]]</f>
        <v>781.37999999999988</v>
      </c>
      <c r="AD664" s="43">
        <f>Combined[[#This Row],[Gross_Sales]]*Combined[[#This Row],[Discount]]</f>
        <v>70.32419999999999</v>
      </c>
      <c r="AE664" s="43">
        <f>Combined[[#This Row],[Quantity]]*Combined[[#This Row],[cost]]</f>
        <v>310.35000000000002</v>
      </c>
      <c r="AF664" s="43">
        <f>Combined[[#This Row],[Total_Amount]]-Combined[[#This Row],[Total_Cost]]</f>
        <v>400.70579999999984</v>
      </c>
      <c r="AG664" s="43" t="str">
        <f>IF(Combined[[#This Row],[Age]]&lt;=25,"18-25",IF(Combined[[#This Row],[Age]]&lt;=35,"26-35",IF(Combined[[#This Row],[Age]]&lt;=45,"36-45",IF(Combined[[#This Row],[Age]]&lt;=55,"46-55","56-64"))))</f>
        <v>36-45</v>
      </c>
      <c r="AH664" s="43">
        <f>IF(Combined[[#This Row],[Total_Amount]]=0,0,Combined[[#This Row],[Profit]]/Combined[[#This Row],[Total_Amount]])</f>
        <v>0.5635363638127977</v>
      </c>
    </row>
    <row r="665" spans="1:34">
      <c r="A665" s="43" t="s">
        <v>2489</v>
      </c>
      <c r="B665" s="46">
        <v>45646</v>
      </c>
      <c r="C665" s="43">
        <f t="shared" si="10"/>
        <v>2024</v>
      </c>
      <c r="D665" s="43" t="str">
        <f>TEXT(Combined[[#This Row],[Order_Date]],"MMM")</f>
        <v>Dec</v>
      </c>
      <c r="E665" s="43" t="s">
        <v>425</v>
      </c>
      <c r="F665" s="43" t="s">
        <v>1592</v>
      </c>
      <c r="G665" s="43" t="s">
        <v>1776</v>
      </c>
      <c r="H665" s="43">
        <v>1</v>
      </c>
      <c r="I665" s="43">
        <v>747.03</v>
      </c>
      <c r="J665" s="45">
        <v>0.01</v>
      </c>
      <c r="K665" s="43" t="s">
        <v>1824</v>
      </c>
      <c r="L665" s="43">
        <v>739.55970000000002</v>
      </c>
      <c r="M665" s="43" t="str">
        <f>VLOOKUP(Combined[[#This Row],[Customer_ID]],Customer[],2,FALSE)</f>
        <v>Erin Hopkins</v>
      </c>
      <c r="N665" s="43">
        <f>VLOOKUP(Combined[[#This Row],[Customer_ID]],Customer[],3,FALSE)</f>
        <v>40</v>
      </c>
      <c r="O665" s="43" t="str">
        <f>VLOOKUP(Combined[[#This Row],[Customer_ID]],Customer[],4,FALSE)</f>
        <v>Male</v>
      </c>
      <c r="P665" s="43" t="str">
        <f>VLOOKUP(Combined[[#This Row],[Customer_ID]],Customer[],5,FALSE)</f>
        <v>North Sabrina</v>
      </c>
      <c r="Q665" s="43" t="str">
        <f>VLOOKUP(Combined[[#This Row],[Customer_ID]],Customer[],6,FALSE)</f>
        <v>Iowa</v>
      </c>
      <c r="R665" s="43" t="str">
        <f>VLOOKUP(Combined[[#This Row],[Customer_ID]],Customer[],8,FALSE)</f>
        <v>Silver</v>
      </c>
      <c r="S665" s="43" t="str">
        <f>VLOOKUP(Combined[[#This Row],[Product_ID]],Product[],2,FALSE)</f>
        <v>Carbon Fiber Tennis Racket</v>
      </c>
      <c r="T665" s="43" t="str">
        <f>VLOOKUP(Combined[[#This Row],[Product_ID]],Product[],3,FALSE)</f>
        <v>Sports</v>
      </c>
      <c r="U665" s="43" t="str">
        <f>VLOOKUP(Combined[[#This Row],[Product_ID]],Product[],4,FALSE)</f>
        <v>Equipment</v>
      </c>
      <c r="V665" s="43" t="str">
        <f>VLOOKUP(Combined[[#This Row],[Product_ID]],Product[],5,FALSE)</f>
        <v>Flores, Pineda and Rodriguez</v>
      </c>
      <c r="W665" s="43">
        <f>VLOOKUP(Combined[[#This Row],[Product_ID]],Product[],6,FALSE)</f>
        <v>484.62</v>
      </c>
      <c r="X665" s="43">
        <f>VLOOKUP(Combined[[#This Row],[Product_ID]],Product[],7,FALSE)</f>
        <v>432</v>
      </c>
      <c r="Y665" s="43" t="str">
        <f>_xlfn.XLOOKUP(Combined[[#This Row],[Store_ID]],Store[Store_ID],Store[Store_Name])</f>
        <v>Benson-Elliott</v>
      </c>
      <c r="Z665" s="43" t="str">
        <f>_xlfn.XLOOKUP(Combined[[#This Row],[Store_ID]],Store[Store_ID],Store[Region])</f>
        <v>East</v>
      </c>
      <c r="AA665" s="43" t="str">
        <f>_xlfn.XLOOKUP(Combined[[#This Row],[Store_ID]],Store[Store_ID],Store[City])</f>
        <v>Port Josephberg</v>
      </c>
      <c r="AB665" s="43" t="str">
        <f>_xlfn.XLOOKUP(Combined[[#This Row],[Store_ID]],Store[Store_ID],Store[Store_Type])</f>
        <v>Online</v>
      </c>
      <c r="AC665" s="43">
        <f>Combined[[#This Row],[Quantity]]*Combined[[#This Row],[Unit_Price]]</f>
        <v>747.03</v>
      </c>
      <c r="AD665" s="43">
        <f>Combined[[#This Row],[Gross_Sales]]*Combined[[#This Row],[Discount]]</f>
        <v>7.4702999999999999</v>
      </c>
      <c r="AE665" s="43">
        <f>Combined[[#This Row],[Quantity]]*Combined[[#This Row],[cost]]</f>
        <v>484.62</v>
      </c>
      <c r="AF665" s="43">
        <f>Combined[[#This Row],[Total_Amount]]-Combined[[#This Row],[Total_Cost]]</f>
        <v>254.93970000000002</v>
      </c>
      <c r="AG665" s="43" t="str">
        <f>IF(Combined[[#This Row],[Age]]&lt;=25,"18-25",IF(Combined[[#This Row],[Age]]&lt;=35,"26-35",IF(Combined[[#This Row],[Age]]&lt;=45,"36-45",IF(Combined[[#This Row],[Age]]&lt;=55,"46-55","56-64"))))</f>
        <v>36-45</v>
      </c>
      <c r="AH665" s="43">
        <f>IF(Combined[[#This Row],[Total_Amount]]=0,0,Combined[[#This Row],[Profit]]/Combined[[#This Row],[Total_Amount]])</f>
        <v>0.34471821544629866</v>
      </c>
    </row>
    <row r="666" spans="1:34">
      <c r="A666" s="43" t="s">
        <v>2490</v>
      </c>
      <c r="B666" s="46">
        <v>45475</v>
      </c>
      <c r="C666" s="43">
        <f t="shared" si="10"/>
        <v>2024</v>
      </c>
      <c r="D666" s="43" t="str">
        <f>TEXT(Combined[[#This Row],[Order_Date]],"MMM")</f>
        <v>Jul</v>
      </c>
      <c r="E666" s="43" t="s">
        <v>1257</v>
      </c>
      <c r="F666" s="43" t="s">
        <v>1580</v>
      </c>
      <c r="G666" s="43" t="s">
        <v>1782</v>
      </c>
      <c r="H666" s="43">
        <v>4</v>
      </c>
      <c r="I666" s="43">
        <v>700.88</v>
      </c>
      <c r="J666" s="45">
        <v>0.23</v>
      </c>
      <c r="K666" s="43" t="s">
        <v>1826</v>
      </c>
      <c r="L666" s="43">
        <v>2158.7103999999999</v>
      </c>
      <c r="M666" s="43" t="str">
        <f>VLOOKUP(Combined[[#This Row],[Customer_ID]],Customer[],2,FALSE)</f>
        <v>David Ross</v>
      </c>
      <c r="N666" s="43">
        <f>VLOOKUP(Combined[[#This Row],[Customer_ID]],Customer[],3,FALSE)</f>
        <v>22</v>
      </c>
      <c r="O666" s="43" t="str">
        <f>VLOOKUP(Combined[[#This Row],[Customer_ID]],Customer[],4,FALSE)</f>
        <v>Female</v>
      </c>
      <c r="P666" s="43" t="str">
        <f>VLOOKUP(Combined[[#This Row],[Customer_ID]],Customer[],5,FALSE)</f>
        <v>South Angela</v>
      </c>
      <c r="Q666" s="43" t="str">
        <f>VLOOKUP(Combined[[#This Row],[Customer_ID]],Customer[],6,FALSE)</f>
        <v>Arkansas</v>
      </c>
      <c r="R666" s="43" t="str">
        <f>VLOOKUP(Combined[[#This Row],[Customer_ID]],Customer[],8,FALSE)</f>
        <v>Silver</v>
      </c>
      <c r="S666" s="43" t="str">
        <f>VLOOKUP(Combined[[#This Row],[Product_ID]],Product[],2,FALSE)</f>
        <v>Beard Grooming Kit</v>
      </c>
      <c r="T666" s="43" t="str">
        <f>VLOOKUP(Combined[[#This Row],[Product_ID]],Product[],3,FALSE)</f>
        <v>Beauty</v>
      </c>
      <c r="U666" s="43" t="str">
        <f>VLOOKUP(Combined[[#This Row],[Product_ID]],Product[],4,FALSE)</f>
        <v>Grooming</v>
      </c>
      <c r="V666" s="43" t="str">
        <f>VLOOKUP(Combined[[#This Row],[Product_ID]],Product[],5,FALSE)</f>
        <v>Erickson-Green</v>
      </c>
      <c r="W666" s="43">
        <f>VLOOKUP(Combined[[#This Row],[Product_ID]],Product[],6,FALSE)</f>
        <v>337.42</v>
      </c>
      <c r="X666" s="43">
        <f>VLOOKUP(Combined[[#This Row],[Product_ID]],Product[],7,FALSE)</f>
        <v>256</v>
      </c>
      <c r="Y666" s="43" t="str">
        <f>_xlfn.XLOOKUP(Combined[[#This Row],[Store_ID]],Store[Store_ID],Store[Store_Name])</f>
        <v>Bean, Jones and Park</v>
      </c>
      <c r="Z666" s="43" t="str">
        <f>_xlfn.XLOOKUP(Combined[[#This Row],[Store_ID]],Store[Store_ID],Store[Region])</f>
        <v>West</v>
      </c>
      <c r="AA666" s="43" t="str">
        <f>_xlfn.XLOOKUP(Combined[[#This Row],[Store_ID]],Store[Store_ID],Store[City])</f>
        <v>Thompsonborough</v>
      </c>
      <c r="AB666" s="43" t="str">
        <f>_xlfn.XLOOKUP(Combined[[#This Row],[Store_ID]],Store[Store_ID],Store[Store_Type])</f>
        <v>Online</v>
      </c>
      <c r="AC666" s="43">
        <f>Combined[[#This Row],[Quantity]]*Combined[[#This Row],[Unit_Price]]</f>
        <v>2803.52</v>
      </c>
      <c r="AD666" s="43">
        <f>Combined[[#This Row],[Gross_Sales]]*Combined[[#This Row],[Discount]]</f>
        <v>644.80960000000005</v>
      </c>
      <c r="AE666" s="43">
        <f>Combined[[#This Row],[Quantity]]*Combined[[#This Row],[cost]]</f>
        <v>1349.68</v>
      </c>
      <c r="AF666" s="43">
        <f>Combined[[#This Row],[Total_Amount]]-Combined[[#This Row],[Total_Cost]]</f>
        <v>809.03039999999987</v>
      </c>
      <c r="AG666" s="43" t="str">
        <f>IF(Combined[[#This Row],[Age]]&lt;=25,"18-25",IF(Combined[[#This Row],[Age]]&lt;=35,"26-35",IF(Combined[[#This Row],[Age]]&lt;=45,"36-45",IF(Combined[[#This Row],[Age]]&lt;=55,"46-55","56-64"))))</f>
        <v>18-25</v>
      </c>
      <c r="AH666" s="43">
        <f>IF(Combined[[#This Row],[Total_Amount]]=0,0,Combined[[#This Row],[Profit]]/Combined[[#This Row],[Total_Amount]])</f>
        <v>0.37477486558641671</v>
      </c>
    </row>
    <row r="667" spans="1:34">
      <c r="A667" s="43" t="s">
        <v>2491</v>
      </c>
      <c r="B667" s="46">
        <v>45781</v>
      </c>
      <c r="C667" s="43">
        <f t="shared" si="10"/>
        <v>2025</v>
      </c>
      <c r="D667" s="43" t="str">
        <f>TEXT(Combined[[#This Row],[Order_Date]],"MMM")</f>
        <v>May</v>
      </c>
      <c r="E667" s="43" t="s">
        <v>185</v>
      </c>
      <c r="F667" s="43" t="s">
        <v>1738</v>
      </c>
      <c r="G667" s="43" t="s">
        <v>1799</v>
      </c>
      <c r="H667" s="43">
        <v>4</v>
      </c>
      <c r="I667" s="43">
        <v>20.09</v>
      </c>
      <c r="J667" s="45">
        <v>0.16</v>
      </c>
      <c r="K667" s="43" t="s">
        <v>1826</v>
      </c>
      <c r="L667" s="43">
        <v>67.502399999999994</v>
      </c>
      <c r="M667" s="43" t="str">
        <f>VLOOKUP(Combined[[#This Row],[Customer_ID]],Customer[],2,FALSE)</f>
        <v>April Mullins</v>
      </c>
      <c r="N667" s="43">
        <f>VLOOKUP(Combined[[#This Row],[Customer_ID]],Customer[],3,FALSE)</f>
        <v>54</v>
      </c>
      <c r="O667" s="43" t="str">
        <f>VLOOKUP(Combined[[#This Row],[Customer_ID]],Customer[],4,FALSE)</f>
        <v>Male</v>
      </c>
      <c r="P667" s="43" t="str">
        <f>VLOOKUP(Combined[[#This Row],[Customer_ID]],Customer[],5,FALSE)</f>
        <v>Dawsonbury</v>
      </c>
      <c r="Q667" s="43" t="str">
        <f>VLOOKUP(Combined[[#This Row],[Customer_ID]],Customer[],6,FALSE)</f>
        <v>North Carolina</v>
      </c>
      <c r="R667" s="43" t="str">
        <f>VLOOKUP(Combined[[#This Row],[Customer_ID]],Customer[],8,FALSE)</f>
        <v>Platinum</v>
      </c>
      <c r="S667" s="43" t="str">
        <f>VLOOKUP(Combined[[#This Row],[Product_ID]],Product[],2,FALSE)</f>
        <v>Sports Stopwatch Basic</v>
      </c>
      <c r="T667" s="43" t="str">
        <f>VLOOKUP(Combined[[#This Row],[Product_ID]],Product[],3,FALSE)</f>
        <v>Sports</v>
      </c>
      <c r="U667" s="43" t="str">
        <f>VLOOKUP(Combined[[#This Row],[Product_ID]],Product[],4,FALSE)</f>
        <v>Accessories</v>
      </c>
      <c r="V667" s="43" t="str">
        <f>VLOOKUP(Combined[[#This Row],[Product_ID]],Product[],5,FALSE)</f>
        <v>Wilson Group</v>
      </c>
      <c r="W667" s="43">
        <f>VLOOKUP(Combined[[#This Row],[Product_ID]],Product[],6,FALSE)</f>
        <v>60.65</v>
      </c>
      <c r="X667" s="43">
        <f>VLOOKUP(Combined[[#This Row],[Product_ID]],Product[],7,FALSE)</f>
        <v>75</v>
      </c>
      <c r="Y667" s="43" t="str">
        <f>_xlfn.XLOOKUP(Combined[[#This Row],[Store_ID]],Store[Store_ID],Store[Store_Name])</f>
        <v>Mcdonald Inc</v>
      </c>
      <c r="Z667" s="43" t="str">
        <f>_xlfn.XLOOKUP(Combined[[#This Row],[Store_ID]],Store[Store_ID],Store[Region])</f>
        <v>South</v>
      </c>
      <c r="AA667" s="43" t="str">
        <f>_xlfn.XLOOKUP(Combined[[#This Row],[Store_ID]],Store[Store_ID],Store[City])</f>
        <v>Christopherland</v>
      </c>
      <c r="AB667" s="43" t="str">
        <f>_xlfn.XLOOKUP(Combined[[#This Row],[Store_ID]],Store[Store_ID],Store[Store_Type])</f>
        <v>Outlet</v>
      </c>
      <c r="AC667" s="43">
        <f>Combined[[#This Row],[Quantity]]*Combined[[#This Row],[Unit_Price]]</f>
        <v>80.36</v>
      </c>
      <c r="AD667" s="43">
        <f>Combined[[#This Row],[Gross_Sales]]*Combined[[#This Row],[Discount]]</f>
        <v>12.8576</v>
      </c>
      <c r="AE667" s="43">
        <f>Combined[[#This Row],[Quantity]]*Combined[[#This Row],[cost]]</f>
        <v>242.6</v>
      </c>
      <c r="AF667" s="43">
        <f>Combined[[#This Row],[Total_Amount]]-Combined[[#This Row],[Total_Cost]]</f>
        <v>-175.0976</v>
      </c>
      <c r="AG667" s="43" t="str">
        <f>IF(Combined[[#This Row],[Age]]&lt;=25,"18-25",IF(Combined[[#This Row],[Age]]&lt;=35,"26-35",IF(Combined[[#This Row],[Age]]&lt;=45,"36-45",IF(Combined[[#This Row],[Age]]&lt;=55,"46-55","56-64"))))</f>
        <v>46-55</v>
      </c>
      <c r="AH667" s="43">
        <f>IF(Combined[[#This Row],[Total_Amount]]=0,0,Combined[[#This Row],[Profit]]/Combined[[#This Row],[Total_Amount]])</f>
        <v>-2.5939462893171208</v>
      </c>
    </row>
    <row r="668" spans="1:34">
      <c r="A668" s="43" t="s">
        <v>2492</v>
      </c>
      <c r="B668" s="46">
        <v>45654</v>
      </c>
      <c r="C668" s="43">
        <f t="shared" si="10"/>
        <v>2024</v>
      </c>
      <c r="D668" s="43" t="str">
        <f>TEXT(Combined[[#This Row],[Order_Date]],"MMM")</f>
        <v>Dec</v>
      </c>
      <c r="E668" s="43" t="s">
        <v>230</v>
      </c>
      <c r="F668" s="43" t="s">
        <v>1622</v>
      </c>
      <c r="G668" s="43" t="s">
        <v>1792</v>
      </c>
      <c r="H668" s="43">
        <v>3</v>
      </c>
      <c r="I668" s="43">
        <v>917.64</v>
      </c>
      <c r="J668" s="45">
        <v>0.24</v>
      </c>
      <c r="K668" s="43" t="s">
        <v>1826</v>
      </c>
      <c r="L668" s="43">
        <v>2092.2192</v>
      </c>
      <c r="M668" s="43" t="str">
        <f>VLOOKUP(Combined[[#This Row],[Customer_ID]],Customer[],2,FALSE)</f>
        <v>James Bean</v>
      </c>
      <c r="N668" s="43">
        <f>VLOOKUP(Combined[[#This Row],[Customer_ID]],Customer[],3,FALSE)</f>
        <v>50</v>
      </c>
      <c r="O668" s="43" t="str">
        <f>VLOOKUP(Combined[[#This Row],[Customer_ID]],Customer[],4,FALSE)</f>
        <v>Male</v>
      </c>
      <c r="P668" s="43" t="str">
        <f>VLOOKUP(Combined[[#This Row],[Customer_ID]],Customer[],5,FALSE)</f>
        <v>Stevensonton</v>
      </c>
      <c r="Q668" s="43" t="str">
        <f>VLOOKUP(Combined[[#This Row],[Customer_ID]],Customer[],6,FALSE)</f>
        <v>New Mexico</v>
      </c>
      <c r="R668" s="43" t="str">
        <f>VLOOKUP(Combined[[#This Row],[Customer_ID]],Customer[],8,FALSE)</f>
        <v>Bronze</v>
      </c>
      <c r="S668" s="43" t="str">
        <f>VLOOKUP(Combined[[#This Row],[Product_ID]],Product[],2,FALSE)</f>
        <v>Men's Casual Sneakers</v>
      </c>
      <c r="T668" s="43" t="str">
        <f>VLOOKUP(Combined[[#This Row],[Product_ID]],Product[],3,FALSE)</f>
        <v>Clothing</v>
      </c>
      <c r="U668" s="43" t="str">
        <f>VLOOKUP(Combined[[#This Row],[Product_ID]],Product[],4,FALSE)</f>
        <v>Footwear</v>
      </c>
      <c r="V668" s="43" t="str">
        <f>VLOOKUP(Combined[[#This Row],[Product_ID]],Product[],5,FALSE)</f>
        <v>Hogan-Lee</v>
      </c>
      <c r="W668" s="43">
        <f>VLOOKUP(Combined[[#This Row],[Product_ID]],Product[],6,FALSE)</f>
        <v>353.47</v>
      </c>
      <c r="X668" s="43">
        <f>VLOOKUP(Combined[[#This Row],[Product_ID]],Product[],7,FALSE)</f>
        <v>214</v>
      </c>
      <c r="Y668" s="43" t="str">
        <f>_xlfn.XLOOKUP(Combined[[#This Row],[Store_ID]],Store[Store_ID],Store[Store_Name])</f>
        <v>Aguirre-Keller</v>
      </c>
      <c r="Z668" s="43" t="str">
        <f>_xlfn.XLOOKUP(Combined[[#This Row],[Store_ID]],Store[Store_ID],Store[Region])</f>
        <v>South</v>
      </c>
      <c r="AA668" s="43" t="str">
        <f>_xlfn.XLOOKUP(Combined[[#This Row],[Store_ID]],Store[Store_ID],Store[City])</f>
        <v>Lake Michael</v>
      </c>
      <c r="AB668" s="43" t="str">
        <f>_xlfn.XLOOKUP(Combined[[#This Row],[Store_ID]],Store[Store_ID],Store[Store_Type])</f>
        <v>Online</v>
      </c>
      <c r="AC668" s="43">
        <f>Combined[[#This Row],[Quantity]]*Combined[[#This Row],[Unit_Price]]</f>
        <v>2752.92</v>
      </c>
      <c r="AD668" s="43">
        <f>Combined[[#This Row],[Gross_Sales]]*Combined[[#This Row],[Discount]]</f>
        <v>660.70079999999996</v>
      </c>
      <c r="AE668" s="43">
        <f>Combined[[#This Row],[Quantity]]*Combined[[#This Row],[cost]]</f>
        <v>1060.4100000000001</v>
      </c>
      <c r="AF668" s="43">
        <f>Combined[[#This Row],[Total_Amount]]-Combined[[#This Row],[Total_Cost]]</f>
        <v>1031.8091999999999</v>
      </c>
      <c r="AG668" s="43" t="str">
        <f>IF(Combined[[#This Row],[Age]]&lt;=25,"18-25",IF(Combined[[#This Row],[Age]]&lt;=35,"26-35",IF(Combined[[#This Row],[Age]]&lt;=45,"36-45",IF(Combined[[#This Row],[Age]]&lt;=55,"46-55","56-64"))))</f>
        <v>46-55</v>
      </c>
      <c r="AH668" s="43">
        <f>IF(Combined[[#This Row],[Total_Amount]]=0,0,Combined[[#This Row],[Profit]]/Combined[[#This Row],[Total_Amount]])</f>
        <v>0.4931649609180529</v>
      </c>
    </row>
    <row r="669" spans="1:34">
      <c r="A669" s="43" t="s">
        <v>2493</v>
      </c>
      <c r="B669" s="46">
        <v>45594</v>
      </c>
      <c r="C669" s="43">
        <f t="shared" si="10"/>
        <v>2024</v>
      </c>
      <c r="D669" s="43" t="str">
        <f>TEXT(Combined[[#This Row],[Order_Date]],"MMM")</f>
        <v>Oct</v>
      </c>
      <c r="E669" s="43" t="s">
        <v>195</v>
      </c>
      <c r="F669" s="43" t="s">
        <v>1590</v>
      </c>
      <c r="G669" s="43" t="s">
        <v>1752</v>
      </c>
      <c r="H669" s="43">
        <v>1</v>
      </c>
      <c r="I669" s="43">
        <v>242.08</v>
      </c>
      <c r="J669" s="45">
        <v>0.18</v>
      </c>
      <c r="K669" s="43" t="s">
        <v>1826</v>
      </c>
      <c r="L669" s="43">
        <v>198.50559999999999</v>
      </c>
      <c r="M669" s="43" t="str">
        <f>VLOOKUP(Combined[[#This Row],[Customer_ID]],Customer[],2,FALSE)</f>
        <v>Sarah Rodgers</v>
      </c>
      <c r="N669" s="43">
        <f>VLOOKUP(Combined[[#This Row],[Customer_ID]],Customer[],3,FALSE)</f>
        <v>23</v>
      </c>
      <c r="O669" s="43" t="str">
        <f>VLOOKUP(Combined[[#This Row],[Customer_ID]],Customer[],4,FALSE)</f>
        <v>Female</v>
      </c>
      <c r="P669" s="43" t="str">
        <f>VLOOKUP(Combined[[#This Row],[Customer_ID]],Customer[],5,FALSE)</f>
        <v>New Julia</v>
      </c>
      <c r="Q669" s="43" t="str">
        <f>VLOOKUP(Combined[[#This Row],[Customer_ID]],Customer[],6,FALSE)</f>
        <v>West Virginia</v>
      </c>
      <c r="R669" s="43" t="str">
        <f>VLOOKUP(Combined[[#This Row],[Customer_ID]],Customer[],8,FALSE)</f>
        <v>Gold</v>
      </c>
      <c r="S669" s="43" t="str">
        <f>VLOOKUP(Combined[[#This Row],[Product_ID]],Product[],2,FALSE)</f>
        <v>Multi-Purpose Storage Box</v>
      </c>
      <c r="T669" s="43" t="str">
        <f>VLOOKUP(Combined[[#This Row],[Product_ID]],Product[],3,FALSE)</f>
        <v>Home</v>
      </c>
      <c r="U669" s="43" t="str">
        <f>VLOOKUP(Combined[[#This Row],[Product_ID]],Product[],4,FALSE)</f>
        <v>Storage</v>
      </c>
      <c r="V669" s="43" t="str">
        <f>VLOOKUP(Combined[[#This Row],[Product_ID]],Product[],5,FALSE)</f>
        <v>Gardner-Montes</v>
      </c>
      <c r="W669" s="43">
        <f>VLOOKUP(Combined[[#This Row],[Product_ID]],Product[],6,FALSE)</f>
        <v>123.46</v>
      </c>
      <c r="X669" s="43">
        <f>VLOOKUP(Combined[[#This Row],[Product_ID]],Product[],7,FALSE)</f>
        <v>76</v>
      </c>
      <c r="Y669" s="43" t="str">
        <f>_xlfn.XLOOKUP(Combined[[#This Row],[Store_ID]],Store[Store_ID],Store[Store_Name])</f>
        <v>Rivera-Warner</v>
      </c>
      <c r="Z669" s="43" t="str">
        <f>_xlfn.XLOOKUP(Combined[[#This Row],[Store_ID]],Store[Store_ID],Store[Region])</f>
        <v>East</v>
      </c>
      <c r="AA669" s="43" t="str">
        <f>_xlfn.XLOOKUP(Combined[[#This Row],[Store_ID]],Store[Store_ID],Store[City])</f>
        <v>Washingtonfurt</v>
      </c>
      <c r="AB669" s="43" t="str">
        <f>_xlfn.XLOOKUP(Combined[[#This Row],[Store_ID]],Store[Store_ID],Store[Store_Type])</f>
        <v>Flagship</v>
      </c>
      <c r="AC669" s="43">
        <f>Combined[[#This Row],[Quantity]]*Combined[[#This Row],[Unit_Price]]</f>
        <v>242.08</v>
      </c>
      <c r="AD669" s="43">
        <f>Combined[[#This Row],[Gross_Sales]]*Combined[[#This Row],[Discount]]</f>
        <v>43.574399999999997</v>
      </c>
      <c r="AE669" s="43">
        <f>Combined[[#This Row],[Quantity]]*Combined[[#This Row],[cost]]</f>
        <v>123.46</v>
      </c>
      <c r="AF669" s="43">
        <f>Combined[[#This Row],[Total_Amount]]-Combined[[#This Row],[Total_Cost]]</f>
        <v>75.045599999999993</v>
      </c>
      <c r="AG669" s="43" t="str">
        <f>IF(Combined[[#This Row],[Age]]&lt;=25,"18-25",IF(Combined[[#This Row],[Age]]&lt;=35,"26-35",IF(Combined[[#This Row],[Age]]&lt;=45,"36-45",IF(Combined[[#This Row],[Age]]&lt;=55,"46-55","56-64"))))</f>
        <v>18-25</v>
      </c>
      <c r="AH669" s="43">
        <f>IF(Combined[[#This Row],[Total_Amount]]=0,0,Combined[[#This Row],[Profit]]/Combined[[#This Row],[Total_Amount]])</f>
        <v>0.37805281060080925</v>
      </c>
    </row>
    <row r="670" spans="1:34">
      <c r="A670" s="43" t="s">
        <v>2494</v>
      </c>
      <c r="B670" s="46">
        <v>45581</v>
      </c>
      <c r="C670" s="43">
        <f t="shared" si="10"/>
        <v>2024</v>
      </c>
      <c r="D670" s="43" t="str">
        <f>TEXT(Combined[[#This Row],[Order_Date]],"MMM")</f>
        <v>Oct</v>
      </c>
      <c r="E670" s="43" t="s">
        <v>214</v>
      </c>
      <c r="F670" s="43" t="s">
        <v>1674</v>
      </c>
      <c r="G670" s="43" t="s">
        <v>1779</v>
      </c>
      <c r="H670" s="43">
        <v>1</v>
      </c>
      <c r="I670" s="43">
        <v>536.67999999999995</v>
      </c>
      <c r="J670" s="45">
        <v>0.27</v>
      </c>
      <c r="K670" s="43" t="s">
        <v>1824</v>
      </c>
      <c r="L670" s="43">
        <v>391.77640000000002</v>
      </c>
      <c r="M670" s="43" t="str">
        <f>VLOOKUP(Combined[[#This Row],[Customer_ID]],Customer[],2,FALSE)</f>
        <v>Jay Patel</v>
      </c>
      <c r="N670" s="43">
        <f>VLOOKUP(Combined[[#This Row],[Customer_ID]],Customer[],3,FALSE)</f>
        <v>43</v>
      </c>
      <c r="O670" s="43" t="str">
        <f>VLOOKUP(Combined[[#This Row],[Customer_ID]],Customer[],4,FALSE)</f>
        <v>Female</v>
      </c>
      <c r="P670" s="43" t="str">
        <f>VLOOKUP(Combined[[#This Row],[Customer_ID]],Customer[],5,FALSE)</f>
        <v>Morrisbury</v>
      </c>
      <c r="Q670" s="43" t="str">
        <f>VLOOKUP(Combined[[#This Row],[Customer_ID]],Customer[],6,FALSE)</f>
        <v>Rhode Island</v>
      </c>
      <c r="R670" s="43" t="str">
        <f>VLOOKUP(Combined[[#This Row],[Customer_ID]],Customer[],8,FALSE)</f>
        <v>Platinum</v>
      </c>
      <c r="S670" s="43" t="str">
        <f>VLOOKUP(Combined[[#This Row],[Product_ID]],Product[],2,FALSE)</f>
        <v>Organic Sunscreen Lotion</v>
      </c>
      <c r="T670" s="43" t="str">
        <f>VLOOKUP(Combined[[#This Row],[Product_ID]],Product[],3,FALSE)</f>
        <v>Beauty</v>
      </c>
      <c r="U670" s="43" t="str">
        <f>VLOOKUP(Combined[[#This Row],[Product_ID]],Product[],4,FALSE)</f>
        <v>Skincare</v>
      </c>
      <c r="V670" s="43" t="str">
        <f>VLOOKUP(Combined[[#This Row],[Product_ID]],Product[],5,FALSE)</f>
        <v>Anderson-Riley</v>
      </c>
      <c r="W670" s="43">
        <f>VLOOKUP(Combined[[#This Row],[Product_ID]],Product[],6,FALSE)</f>
        <v>266.86</v>
      </c>
      <c r="X670" s="43">
        <f>VLOOKUP(Combined[[#This Row],[Product_ID]],Product[],7,FALSE)</f>
        <v>458</v>
      </c>
      <c r="Y670" s="43" t="str">
        <f>_xlfn.XLOOKUP(Combined[[#This Row],[Store_ID]],Store[Store_ID],Store[Store_Name])</f>
        <v>Martinez-Mullins</v>
      </c>
      <c r="Z670" s="43" t="str">
        <f>_xlfn.XLOOKUP(Combined[[#This Row],[Store_ID]],Store[Store_ID],Store[Region])</f>
        <v>South</v>
      </c>
      <c r="AA670" s="43" t="str">
        <f>_xlfn.XLOOKUP(Combined[[#This Row],[Store_ID]],Store[Store_ID],Store[City])</f>
        <v>Williamsfurt</v>
      </c>
      <c r="AB670" s="43" t="str">
        <f>_xlfn.XLOOKUP(Combined[[#This Row],[Store_ID]],Store[Store_ID],Store[Store_Type])</f>
        <v>Online</v>
      </c>
      <c r="AC670" s="43">
        <f>Combined[[#This Row],[Quantity]]*Combined[[#This Row],[Unit_Price]]</f>
        <v>536.67999999999995</v>
      </c>
      <c r="AD670" s="43">
        <f>Combined[[#This Row],[Gross_Sales]]*Combined[[#This Row],[Discount]]</f>
        <v>144.90359999999998</v>
      </c>
      <c r="AE670" s="43">
        <f>Combined[[#This Row],[Quantity]]*Combined[[#This Row],[cost]]</f>
        <v>266.86</v>
      </c>
      <c r="AF670" s="43">
        <f>Combined[[#This Row],[Total_Amount]]-Combined[[#This Row],[Total_Cost]]</f>
        <v>124.91640000000001</v>
      </c>
      <c r="AG670" s="43" t="str">
        <f>IF(Combined[[#This Row],[Age]]&lt;=25,"18-25",IF(Combined[[#This Row],[Age]]&lt;=35,"26-35",IF(Combined[[#This Row],[Age]]&lt;=45,"36-45",IF(Combined[[#This Row],[Age]]&lt;=55,"46-55","56-64"))))</f>
        <v>36-45</v>
      </c>
      <c r="AH670" s="43">
        <f>IF(Combined[[#This Row],[Total_Amount]]=0,0,Combined[[#This Row],[Profit]]/Combined[[#This Row],[Total_Amount]])</f>
        <v>0.31884615816572925</v>
      </c>
    </row>
    <row r="671" spans="1:34">
      <c r="A671" s="43" t="s">
        <v>2495</v>
      </c>
      <c r="B671" s="46">
        <v>45748</v>
      </c>
      <c r="C671" s="43">
        <f t="shared" si="10"/>
        <v>2025</v>
      </c>
      <c r="D671" s="43" t="str">
        <f>TEXT(Combined[[#This Row],[Order_Date]],"MMM")</f>
        <v>Apr</v>
      </c>
      <c r="E671" s="43" t="s">
        <v>338</v>
      </c>
      <c r="F671" s="43" t="s">
        <v>1606</v>
      </c>
      <c r="G671" s="43" t="s">
        <v>1769</v>
      </c>
      <c r="H671" s="43">
        <v>2</v>
      </c>
      <c r="I671" s="43">
        <v>145.18</v>
      </c>
      <c r="J671" s="45">
        <v>0.26</v>
      </c>
      <c r="K671" s="43" t="s">
        <v>1826</v>
      </c>
      <c r="L671" s="43">
        <v>214.8664</v>
      </c>
      <c r="M671" s="43" t="str">
        <f>VLOOKUP(Combined[[#This Row],[Customer_ID]],Customer[],2,FALSE)</f>
        <v>David Patterson</v>
      </c>
      <c r="N671" s="43">
        <f>VLOOKUP(Combined[[#This Row],[Customer_ID]],Customer[],3,FALSE)</f>
        <v>43</v>
      </c>
      <c r="O671" s="43" t="str">
        <f>VLOOKUP(Combined[[#This Row],[Customer_ID]],Customer[],4,FALSE)</f>
        <v>Female</v>
      </c>
      <c r="P671" s="43" t="str">
        <f>VLOOKUP(Combined[[#This Row],[Customer_ID]],Customer[],5,FALSE)</f>
        <v>New Amyport</v>
      </c>
      <c r="Q671" s="43" t="str">
        <f>VLOOKUP(Combined[[#This Row],[Customer_ID]],Customer[],6,FALSE)</f>
        <v>Nevada</v>
      </c>
      <c r="R671" s="43" t="str">
        <f>VLOOKUP(Combined[[#This Row],[Customer_ID]],Customer[],8,FALSE)</f>
        <v>Gold</v>
      </c>
      <c r="S671" s="43" t="str">
        <f>VLOOKUP(Combined[[#This Row],[Product_ID]],Product[],2,FALSE)</f>
        <v>Fabric Sofa Throw Blanket</v>
      </c>
      <c r="T671" s="43" t="str">
        <f>VLOOKUP(Combined[[#This Row],[Product_ID]],Product[],3,FALSE)</f>
        <v>Home</v>
      </c>
      <c r="U671" s="43" t="str">
        <f>VLOOKUP(Combined[[#This Row],[Product_ID]],Product[],4,FALSE)</f>
        <v>Decor</v>
      </c>
      <c r="V671" s="43" t="str">
        <f>VLOOKUP(Combined[[#This Row],[Product_ID]],Product[],5,FALSE)</f>
        <v>Hoffman Group</v>
      </c>
      <c r="W671" s="43">
        <f>VLOOKUP(Combined[[#This Row],[Product_ID]],Product[],6,FALSE)</f>
        <v>218.48</v>
      </c>
      <c r="X671" s="43">
        <f>VLOOKUP(Combined[[#This Row],[Product_ID]],Product[],7,FALSE)</f>
        <v>276</v>
      </c>
      <c r="Y671" s="43" t="str">
        <f>_xlfn.XLOOKUP(Combined[[#This Row],[Store_ID]],Store[Store_ID],Store[Store_Name])</f>
        <v>Alexander Group</v>
      </c>
      <c r="Z671" s="43" t="str">
        <f>_xlfn.XLOOKUP(Combined[[#This Row],[Store_ID]],Store[Store_ID],Store[Region])</f>
        <v>South</v>
      </c>
      <c r="AA671" s="43" t="str">
        <f>_xlfn.XLOOKUP(Combined[[#This Row],[Store_ID]],Store[Store_ID],Store[City])</f>
        <v>Port Sharon</v>
      </c>
      <c r="AB671" s="43" t="str">
        <f>_xlfn.XLOOKUP(Combined[[#This Row],[Store_ID]],Store[Store_ID],Store[Store_Type])</f>
        <v>Online</v>
      </c>
      <c r="AC671" s="43">
        <f>Combined[[#This Row],[Quantity]]*Combined[[#This Row],[Unit_Price]]</f>
        <v>290.36</v>
      </c>
      <c r="AD671" s="43">
        <f>Combined[[#This Row],[Gross_Sales]]*Combined[[#This Row],[Discount]]</f>
        <v>75.493600000000001</v>
      </c>
      <c r="AE671" s="43">
        <f>Combined[[#This Row],[Quantity]]*Combined[[#This Row],[cost]]</f>
        <v>436.96</v>
      </c>
      <c r="AF671" s="43">
        <f>Combined[[#This Row],[Total_Amount]]-Combined[[#This Row],[Total_Cost]]</f>
        <v>-222.09359999999998</v>
      </c>
      <c r="AG671" s="43" t="str">
        <f>IF(Combined[[#This Row],[Age]]&lt;=25,"18-25",IF(Combined[[#This Row],[Age]]&lt;=35,"26-35",IF(Combined[[#This Row],[Age]]&lt;=45,"36-45",IF(Combined[[#This Row],[Age]]&lt;=55,"46-55","56-64"))))</f>
        <v>36-45</v>
      </c>
      <c r="AH671" s="43">
        <f>IF(Combined[[#This Row],[Total_Amount]]=0,0,Combined[[#This Row],[Profit]]/Combined[[#This Row],[Total_Amount]])</f>
        <v>-1.033635784841185</v>
      </c>
    </row>
    <row r="672" spans="1:34">
      <c r="A672" s="43" t="s">
        <v>2496</v>
      </c>
      <c r="B672" s="46">
        <v>45369</v>
      </c>
      <c r="C672" s="43">
        <f t="shared" si="10"/>
        <v>2024</v>
      </c>
      <c r="D672" s="43" t="str">
        <f>TEXT(Combined[[#This Row],[Order_Date]],"MMM")</f>
        <v>Mar</v>
      </c>
      <c r="E672" s="43" t="s">
        <v>716</v>
      </c>
      <c r="F672" s="43" t="s">
        <v>1682</v>
      </c>
      <c r="G672" s="43" t="s">
        <v>1769</v>
      </c>
      <c r="H672" s="43">
        <v>2</v>
      </c>
      <c r="I672" s="43">
        <v>132.77000000000001</v>
      </c>
      <c r="J672" s="45">
        <v>0.13</v>
      </c>
      <c r="K672" s="43" t="s">
        <v>1829</v>
      </c>
      <c r="L672" s="43">
        <v>231.0198</v>
      </c>
      <c r="M672" s="43" t="str">
        <f>VLOOKUP(Combined[[#This Row],[Customer_ID]],Customer[],2,FALSE)</f>
        <v>Lisa Young</v>
      </c>
      <c r="N672" s="43">
        <f>VLOOKUP(Combined[[#This Row],[Customer_ID]],Customer[],3,FALSE)</f>
        <v>38</v>
      </c>
      <c r="O672" s="43" t="str">
        <f>VLOOKUP(Combined[[#This Row],[Customer_ID]],Customer[],4,FALSE)</f>
        <v>Male</v>
      </c>
      <c r="P672" s="43" t="str">
        <f>VLOOKUP(Combined[[#This Row],[Customer_ID]],Customer[],5,FALSE)</f>
        <v>Maybury</v>
      </c>
      <c r="Q672" s="43" t="str">
        <f>VLOOKUP(Combined[[#This Row],[Customer_ID]],Customer[],6,FALSE)</f>
        <v>Georgia</v>
      </c>
      <c r="R672" s="43" t="str">
        <f>VLOOKUP(Combined[[#This Row],[Customer_ID]],Customer[],8,FALSE)</f>
        <v>Platinum</v>
      </c>
      <c r="S672" s="43" t="str">
        <f>VLOOKUP(Combined[[#This Row],[Product_ID]],Product[],2,FALSE)</f>
        <v>Smart LED Light Strip</v>
      </c>
      <c r="T672" s="43" t="str">
        <f>VLOOKUP(Combined[[#This Row],[Product_ID]],Product[],3,FALSE)</f>
        <v>Electronics</v>
      </c>
      <c r="U672" s="43" t="str">
        <f>VLOOKUP(Combined[[#This Row],[Product_ID]],Product[],4,FALSE)</f>
        <v>Accessories</v>
      </c>
      <c r="V672" s="43" t="str">
        <f>VLOOKUP(Combined[[#This Row],[Product_ID]],Product[],5,FALSE)</f>
        <v>Flores-Davis</v>
      </c>
      <c r="W672" s="43">
        <f>VLOOKUP(Combined[[#This Row],[Product_ID]],Product[],6,FALSE)</f>
        <v>349.17</v>
      </c>
      <c r="X672" s="43">
        <f>VLOOKUP(Combined[[#This Row],[Product_ID]],Product[],7,FALSE)</f>
        <v>476</v>
      </c>
      <c r="Y672" s="43" t="str">
        <f>_xlfn.XLOOKUP(Combined[[#This Row],[Store_ID]],Store[Store_ID],Store[Store_Name])</f>
        <v>Alexander Group</v>
      </c>
      <c r="Z672" s="43" t="str">
        <f>_xlfn.XLOOKUP(Combined[[#This Row],[Store_ID]],Store[Store_ID],Store[Region])</f>
        <v>South</v>
      </c>
      <c r="AA672" s="43" t="str">
        <f>_xlfn.XLOOKUP(Combined[[#This Row],[Store_ID]],Store[Store_ID],Store[City])</f>
        <v>Port Sharon</v>
      </c>
      <c r="AB672" s="43" t="str">
        <f>_xlfn.XLOOKUP(Combined[[#This Row],[Store_ID]],Store[Store_ID],Store[Store_Type])</f>
        <v>Online</v>
      </c>
      <c r="AC672" s="43">
        <f>Combined[[#This Row],[Quantity]]*Combined[[#This Row],[Unit_Price]]</f>
        <v>265.54000000000002</v>
      </c>
      <c r="AD672" s="43">
        <f>Combined[[#This Row],[Gross_Sales]]*Combined[[#This Row],[Discount]]</f>
        <v>34.520200000000003</v>
      </c>
      <c r="AE672" s="43">
        <f>Combined[[#This Row],[Quantity]]*Combined[[#This Row],[cost]]</f>
        <v>698.34</v>
      </c>
      <c r="AF672" s="43">
        <f>Combined[[#This Row],[Total_Amount]]-Combined[[#This Row],[Total_Cost]]</f>
        <v>-467.3202</v>
      </c>
      <c r="AG672" s="43" t="str">
        <f>IF(Combined[[#This Row],[Age]]&lt;=25,"18-25",IF(Combined[[#This Row],[Age]]&lt;=35,"26-35",IF(Combined[[#This Row],[Age]]&lt;=45,"36-45",IF(Combined[[#This Row],[Age]]&lt;=55,"46-55","56-64"))))</f>
        <v>36-45</v>
      </c>
      <c r="AH672" s="43">
        <f>IF(Combined[[#This Row],[Total_Amount]]=0,0,Combined[[#This Row],[Profit]]/Combined[[#This Row],[Total_Amount]])</f>
        <v>-2.0228577810213668</v>
      </c>
    </row>
    <row r="673" spans="1:34">
      <c r="A673" s="43" t="s">
        <v>2497</v>
      </c>
      <c r="B673" s="46">
        <v>45701</v>
      </c>
      <c r="C673" s="43">
        <f t="shared" si="10"/>
        <v>2025</v>
      </c>
      <c r="D673" s="43" t="str">
        <f>TEXT(Combined[[#This Row],[Order_Date]],"MMM")</f>
        <v>Feb</v>
      </c>
      <c r="E673" s="43" t="s">
        <v>63</v>
      </c>
      <c r="F673" s="43" t="s">
        <v>1630</v>
      </c>
      <c r="G673" s="43" t="s">
        <v>1786</v>
      </c>
      <c r="H673" s="43">
        <v>4</v>
      </c>
      <c r="I673" s="43">
        <v>682.11</v>
      </c>
      <c r="J673" s="45">
        <v>0.14000000000000001</v>
      </c>
      <c r="K673" s="43" t="s">
        <v>1824</v>
      </c>
      <c r="L673" s="43">
        <v>2346.4584</v>
      </c>
      <c r="M673" s="43" t="str">
        <f>VLOOKUP(Combined[[#This Row],[Customer_ID]],Customer[],2,FALSE)</f>
        <v>Nathan Hernandez</v>
      </c>
      <c r="N673" s="43">
        <f>VLOOKUP(Combined[[#This Row],[Customer_ID]],Customer[],3,FALSE)</f>
        <v>32</v>
      </c>
      <c r="O673" s="43" t="str">
        <f>VLOOKUP(Combined[[#This Row],[Customer_ID]],Customer[],4,FALSE)</f>
        <v>Female</v>
      </c>
      <c r="P673" s="43" t="str">
        <f>VLOOKUP(Combined[[#This Row],[Customer_ID]],Customer[],5,FALSE)</f>
        <v>New Becky</v>
      </c>
      <c r="Q673" s="43" t="str">
        <f>VLOOKUP(Combined[[#This Row],[Customer_ID]],Customer[],6,FALSE)</f>
        <v>Montana</v>
      </c>
      <c r="R673" s="43" t="str">
        <f>VLOOKUP(Combined[[#This Row],[Customer_ID]],Customer[],8,FALSE)</f>
        <v>Silver</v>
      </c>
      <c r="S673" s="43" t="str">
        <f>VLOOKUP(Combined[[#This Row],[Product_ID]],Product[],2,FALSE)</f>
        <v>Yoga Exercise Mat</v>
      </c>
      <c r="T673" s="43" t="str">
        <f>VLOOKUP(Combined[[#This Row],[Product_ID]],Product[],3,FALSE)</f>
        <v>Sports</v>
      </c>
      <c r="U673" s="43" t="str">
        <f>VLOOKUP(Combined[[#This Row],[Product_ID]],Product[],4,FALSE)</f>
        <v>Fitness</v>
      </c>
      <c r="V673" s="43" t="str">
        <f>VLOOKUP(Combined[[#This Row],[Product_ID]],Product[],5,FALSE)</f>
        <v>Carroll, Long and Mendoza</v>
      </c>
      <c r="W673" s="43">
        <f>VLOOKUP(Combined[[#This Row],[Product_ID]],Product[],6,FALSE)</f>
        <v>313.26</v>
      </c>
      <c r="X673" s="43">
        <f>VLOOKUP(Combined[[#This Row],[Product_ID]],Product[],7,FALSE)</f>
        <v>369</v>
      </c>
      <c r="Y673" s="43" t="str">
        <f>_xlfn.XLOOKUP(Combined[[#This Row],[Store_ID]],Store[Store_ID],Store[Store_Name])</f>
        <v>Moore, Padilla and Butler</v>
      </c>
      <c r="Z673" s="43" t="str">
        <f>_xlfn.XLOOKUP(Combined[[#This Row],[Store_ID]],Store[Store_ID],Store[Region])</f>
        <v>South</v>
      </c>
      <c r="AA673" s="43" t="str">
        <f>_xlfn.XLOOKUP(Combined[[#This Row],[Store_ID]],Store[Store_ID],Store[City])</f>
        <v>East Johnstad</v>
      </c>
      <c r="AB673" s="43" t="str">
        <f>_xlfn.XLOOKUP(Combined[[#This Row],[Store_ID]],Store[Store_ID],Store[Store_Type])</f>
        <v>Flagship</v>
      </c>
      <c r="AC673" s="43">
        <f>Combined[[#This Row],[Quantity]]*Combined[[#This Row],[Unit_Price]]</f>
        <v>2728.44</v>
      </c>
      <c r="AD673" s="43">
        <f>Combined[[#This Row],[Gross_Sales]]*Combined[[#This Row],[Discount]]</f>
        <v>381.98160000000007</v>
      </c>
      <c r="AE673" s="43">
        <f>Combined[[#This Row],[Quantity]]*Combined[[#This Row],[cost]]</f>
        <v>1253.04</v>
      </c>
      <c r="AF673" s="43">
        <f>Combined[[#This Row],[Total_Amount]]-Combined[[#This Row],[Total_Cost]]</f>
        <v>1093.4184</v>
      </c>
      <c r="AG673" s="43" t="str">
        <f>IF(Combined[[#This Row],[Age]]&lt;=25,"18-25",IF(Combined[[#This Row],[Age]]&lt;=35,"26-35",IF(Combined[[#This Row],[Age]]&lt;=45,"36-45",IF(Combined[[#This Row],[Age]]&lt;=55,"46-55","56-64"))))</f>
        <v>26-35</v>
      </c>
      <c r="AH673" s="43">
        <f>IF(Combined[[#This Row],[Total_Amount]]=0,0,Combined[[#This Row],[Profit]]/Combined[[#This Row],[Total_Amount]])</f>
        <v>0.46598669722846997</v>
      </c>
    </row>
    <row r="674" spans="1:34">
      <c r="A674" s="43" t="s">
        <v>2498</v>
      </c>
      <c r="B674" s="46">
        <v>45510</v>
      </c>
      <c r="C674" s="43">
        <f t="shared" si="10"/>
        <v>2024</v>
      </c>
      <c r="D674" s="43" t="str">
        <f>TEXT(Combined[[#This Row],[Order_Date]],"MMM")</f>
        <v>Aug</v>
      </c>
      <c r="E674" s="43" t="s">
        <v>1495</v>
      </c>
      <c r="F674" s="43" t="s">
        <v>1628</v>
      </c>
      <c r="G674" s="43" t="s">
        <v>1807</v>
      </c>
      <c r="H674" s="43">
        <v>4</v>
      </c>
      <c r="I674" s="43">
        <v>502.95</v>
      </c>
      <c r="J674" s="45">
        <v>0.14000000000000001</v>
      </c>
      <c r="K674" s="43" t="s">
        <v>1829</v>
      </c>
      <c r="L674" s="43">
        <v>1730.1479999999999</v>
      </c>
      <c r="M674" s="43" t="str">
        <f>VLOOKUP(Combined[[#This Row],[Customer_ID]],Customer[],2,FALSE)</f>
        <v>Eric Lee</v>
      </c>
      <c r="N674" s="43">
        <f>VLOOKUP(Combined[[#This Row],[Customer_ID]],Customer[],3,FALSE)</f>
        <v>22</v>
      </c>
      <c r="O674" s="43" t="str">
        <f>VLOOKUP(Combined[[#This Row],[Customer_ID]],Customer[],4,FALSE)</f>
        <v>Female</v>
      </c>
      <c r="P674" s="43" t="str">
        <f>VLOOKUP(Combined[[#This Row],[Customer_ID]],Customer[],5,FALSE)</f>
        <v>Lake April</v>
      </c>
      <c r="Q674" s="43" t="str">
        <f>VLOOKUP(Combined[[#This Row],[Customer_ID]],Customer[],6,FALSE)</f>
        <v>Vermont</v>
      </c>
      <c r="R674" s="43" t="str">
        <f>VLOOKUP(Combined[[#This Row],[Customer_ID]],Customer[],8,FALSE)</f>
        <v>Bronze</v>
      </c>
      <c r="S674" s="43" t="str">
        <f>VLOOKUP(Combined[[#This Row],[Product_ID]],Product[],2,FALSE)</f>
        <v>Noise-Canceling Headphones</v>
      </c>
      <c r="T674" s="43" t="str">
        <f>VLOOKUP(Combined[[#This Row],[Product_ID]],Product[],3,FALSE)</f>
        <v>Electronics</v>
      </c>
      <c r="U674" s="43" t="str">
        <f>VLOOKUP(Combined[[#This Row],[Product_ID]],Product[],4,FALSE)</f>
        <v>Audio</v>
      </c>
      <c r="V674" s="43" t="str">
        <f>VLOOKUP(Combined[[#This Row],[Product_ID]],Product[],5,FALSE)</f>
        <v>Taylor-Hart</v>
      </c>
      <c r="W674" s="43">
        <f>VLOOKUP(Combined[[#This Row],[Product_ID]],Product[],6,FALSE)</f>
        <v>38.520000000000003</v>
      </c>
      <c r="X674" s="43">
        <f>VLOOKUP(Combined[[#This Row],[Product_ID]],Product[],7,FALSE)</f>
        <v>378</v>
      </c>
      <c r="Y674" s="43" t="str">
        <f>_xlfn.XLOOKUP(Combined[[#This Row],[Store_ID]],Store[Store_ID],Store[Store_Name])</f>
        <v>Holloway Ltd</v>
      </c>
      <c r="Z674" s="43" t="str">
        <f>_xlfn.XLOOKUP(Combined[[#This Row],[Store_ID]],Store[Store_ID],Store[Region])</f>
        <v>North</v>
      </c>
      <c r="AA674" s="43" t="str">
        <f>_xlfn.XLOOKUP(Combined[[#This Row],[Store_ID]],Store[Store_ID],Store[City])</f>
        <v>Bensonhaven</v>
      </c>
      <c r="AB674" s="43" t="str">
        <f>_xlfn.XLOOKUP(Combined[[#This Row],[Store_ID]],Store[Store_ID],Store[Store_Type])</f>
        <v>Flagship</v>
      </c>
      <c r="AC674" s="43">
        <f>Combined[[#This Row],[Quantity]]*Combined[[#This Row],[Unit_Price]]</f>
        <v>2011.8</v>
      </c>
      <c r="AD674" s="43">
        <f>Combined[[#This Row],[Gross_Sales]]*Combined[[#This Row],[Discount]]</f>
        <v>281.65200000000004</v>
      </c>
      <c r="AE674" s="43">
        <f>Combined[[#This Row],[Quantity]]*Combined[[#This Row],[cost]]</f>
        <v>154.08000000000001</v>
      </c>
      <c r="AF674" s="43">
        <f>Combined[[#This Row],[Total_Amount]]-Combined[[#This Row],[Total_Cost]]</f>
        <v>1576.068</v>
      </c>
      <c r="AG674" s="43" t="str">
        <f>IF(Combined[[#This Row],[Age]]&lt;=25,"18-25",IF(Combined[[#This Row],[Age]]&lt;=35,"26-35",IF(Combined[[#This Row],[Age]]&lt;=45,"36-45",IF(Combined[[#This Row],[Age]]&lt;=55,"46-55","56-64"))))</f>
        <v>18-25</v>
      </c>
      <c r="AH674" s="43">
        <f>IF(Combined[[#This Row],[Total_Amount]]=0,0,Combined[[#This Row],[Profit]]/Combined[[#This Row],[Total_Amount]])</f>
        <v>0.91094403484557396</v>
      </c>
    </row>
    <row r="675" spans="1:34">
      <c r="A675" s="43" t="s">
        <v>2499</v>
      </c>
      <c r="B675" s="46">
        <v>45538</v>
      </c>
      <c r="C675" s="43">
        <f t="shared" si="10"/>
        <v>2024</v>
      </c>
      <c r="D675" s="43" t="str">
        <f>TEXT(Combined[[#This Row],[Order_Date]],"MMM")</f>
        <v>Sep</v>
      </c>
      <c r="E675" s="43" t="s">
        <v>752</v>
      </c>
      <c r="F675" s="43" t="s">
        <v>1622</v>
      </c>
      <c r="G675" s="43" t="s">
        <v>1804</v>
      </c>
      <c r="H675" s="43">
        <v>2</v>
      </c>
      <c r="I675" s="43">
        <v>472.08</v>
      </c>
      <c r="J675" s="45">
        <v>7.0000000000000007E-2</v>
      </c>
      <c r="K675" s="43" t="s">
        <v>1824</v>
      </c>
      <c r="L675" s="43">
        <v>878.0687999999999</v>
      </c>
      <c r="M675" s="43" t="str">
        <f>VLOOKUP(Combined[[#This Row],[Customer_ID]],Customer[],2,FALSE)</f>
        <v>Nathaniel Hill</v>
      </c>
      <c r="N675" s="43">
        <f>VLOOKUP(Combined[[#This Row],[Customer_ID]],Customer[],3,FALSE)</f>
        <v>43</v>
      </c>
      <c r="O675" s="43" t="str">
        <f>VLOOKUP(Combined[[#This Row],[Customer_ID]],Customer[],4,FALSE)</f>
        <v>Female</v>
      </c>
      <c r="P675" s="43" t="str">
        <f>VLOOKUP(Combined[[#This Row],[Customer_ID]],Customer[],5,FALSE)</f>
        <v>Lake Mark</v>
      </c>
      <c r="Q675" s="43" t="str">
        <f>VLOOKUP(Combined[[#This Row],[Customer_ID]],Customer[],6,FALSE)</f>
        <v>Kansas</v>
      </c>
      <c r="R675" s="43" t="str">
        <f>VLOOKUP(Combined[[#This Row],[Customer_ID]],Customer[],8,FALSE)</f>
        <v>Gold</v>
      </c>
      <c r="S675" s="43" t="str">
        <f>VLOOKUP(Combined[[#This Row],[Product_ID]],Product[],2,FALSE)</f>
        <v>Men's Casual Sneakers</v>
      </c>
      <c r="T675" s="43" t="str">
        <f>VLOOKUP(Combined[[#This Row],[Product_ID]],Product[],3,FALSE)</f>
        <v>Clothing</v>
      </c>
      <c r="U675" s="43" t="str">
        <f>VLOOKUP(Combined[[#This Row],[Product_ID]],Product[],4,FALSE)</f>
        <v>Footwear</v>
      </c>
      <c r="V675" s="43" t="str">
        <f>VLOOKUP(Combined[[#This Row],[Product_ID]],Product[],5,FALSE)</f>
        <v>Hogan-Lee</v>
      </c>
      <c r="W675" s="43">
        <f>VLOOKUP(Combined[[#This Row],[Product_ID]],Product[],6,FALSE)</f>
        <v>353.47</v>
      </c>
      <c r="X675" s="43">
        <f>VLOOKUP(Combined[[#This Row],[Product_ID]],Product[],7,FALSE)</f>
        <v>214</v>
      </c>
      <c r="Y675" s="43" t="str">
        <f>_xlfn.XLOOKUP(Combined[[#This Row],[Store_ID]],Store[Store_ID],Store[Store_Name])</f>
        <v>Frederick-Wright</v>
      </c>
      <c r="Z675" s="43" t="str">
        <f>_xlfn.XLOOKUP(Combined[[#This Row],[Store_ID]],Store[Store_ID],Store[Region])</f>
        <v>West</v>
      </c>
      <c r="AA675" s="43" t="str">
        <f>_xlfn.XLOOKUP(Combined[[#This Row],[Store_ID]],Store[Store_ID],Store[City])</f>
        <v>New Jimmymouth</v>
      </c>
      <c r="AB675" s="43" t="str">
        <f>_xlfn.XLOOKUP(Combined[[#This Row],[Store_ID]],Store[Store_ID],Store[Store_Type])</f>
        <v>Flagship</v>
      </c>
      <c r="AC675" s="43">
        <f>Combined[[#This Row],[Quantity]]*Combined[[#This Row],[Unit_Price]]</f>
        <v>944.16</v>
      </c>
      <c r="AD675" s="43">
        <f>Combined[[#This Row],[Gross_Sales]]*Combined[[#This Row],[Discount]]</f>
        <v>66.091200000000001</v>
      </c>
      <c r="AE675" s="43">
        <f>Combined[[#This Row],[Quantity]]*Combined[[#This Row],[cost]]</f>
        <v>706.94</v>
      </c>
      <c r="AF675" s="43">
        <f>Combined[[#This Row],[Total_Amount]]-Combined[[#This Row],[Total_Cost]]</f>
        <v>171.12879999999984</v>
      </c>
      <c r="AG675" s="43" t="str">
        <f>IF(Combined[[#This Row],[Age]]&lt;=25,"18-25",IF(Combined[[#This Row],[Age]]&lt;=35,"26-35",IF(Combined[[#This Row],[Age]]&lt;=45,"36-45",IF(Combined[[#This Row],[Age]]&lt;=55,"46-55","56-64"))))</f>
        <v>36-45</v>
      </c>
      <c r="AH675" s="43">
        <f>IF(Combined[[#This Row],[Total_Amount]]=0,0,Combined[[#This Row],[Profit]]/Combined[[#This Row],[Total_Amount]])</f>
        <v>0.19489224534569485</v>
      </c>
    </row>
    <row r="676" spans="1:34">
      <c r="A676" s="43" t="s">
        <v>2500</v>
      </c>
      <c r="B676" s="46">
        <v>45665</v>
      </c>
      <c r="C676" s="43">
        <f t="shared" si="10"/>
        <v>2025</v>
      </c>
      <c r="D676" s="43" t="str">
        <f>TEXT(Combined[[#This Row],[Order_Date]],"MMM")</f>
        <v>Jan</v>
      </c>
      <c r="E676" s="43" t="s">
        <v>1458</v>
      </c>
      <c r="F676" s="43" t="s">
        <v>1662</v>
      </c>
      <c r="G676" s="43" t="s">
        <v>1807</v>
      </c>
      <c r="H676" s="43">
        <v>2</v>
      </c>
      <c r="I676" s="43">
        <v>218.11</v>
      </c>
      <c r="J676" s="45">
        <v>0.02</v>
      </c>
      <c r="K676" s="43" t="s">
        <v>1829</v>
      </c>
      <c r="L676" s="43">
        <v>427.49560000000002</v>
      </c>
      <c r="M676" s="43" t="str">
        <f>VLOOKUP(Combined[[#This Row],[Customer_ID]],Customer[],2,FALSE)</f>
        <v>Laura Mathews</v>
      </c>
      <c r="N676" s="43">
        <f>VLOOKUP(Combined[[#This Row],[Customer_ID]],Customer[],3,FALSE)</f>
        <v>53</v>
      </c>
      <c r="O676" s="43" t="str">
        <f>VLOOKUP(Combined[[#This Row],[Customer_ID]],Customer[],4,FALSE)</f>
        <v>Male</v>
      </c>
      <c r="P676" s="43" t="str">
        <f>VLOOKUP(Combined[[#This Row],[Customer_ID]],Customer[],5,FALSE)</f>
        <v>Chambersfurt</v>
      </c>
      <c r="Q676" s="43" t="str">
        <f>VLOOKUP(Combined[[#This Row],[Customer_ID]],Customer[],6,FALSE)</f>
        <v>Wisconsin</v>
      </c>
      <c r="R676" s="43" t="str">
        <f>VLOOKUP(Combined[[#This Row],[Customer_ID]],Customer[],8,FALSE)</f>
        <v>Bronze</v>
      </c>
      <c r="S676" s="43" t="str">
        <f>VLOOKUP(Combined[[#This Row],[Product_ID]],Product[],2,FALSE)</f>
        <v>Foam Roller</v>
      </c>
      <c r="T676" s="43" t="str">
        <f>VLOOKUP(Combined[[#This Row],[Product_ID]],Product[],3,FALSE)</f>
        <v>Sports</v>
      </c>
      <c r="U676" s="43" t="str">
        <f>VLOOKUP(Combined[[#This Row],[Product_ID]],Product[],4,FALSE)</f>
        <v>Fitness</v>
      </c>
      <c r="V676" s="43" t="str">
        <f>VLOOKUP(Combined[[#This Row],[Product_ID]],Product[],5,FALSE)</f>
        <v>Atkinson, Camacho and Oliver</v>
      </c>
      <c r="W676" s="43">
        <f>VLOOKUP(Combined[[#This Row],[Product_ID]],Product[],6,FALSE)</f>
        <v>30.62</v>
      </c>
      <c r="X676" s="43">
        <f>VLOOKUP(Combined[[#This Row],[Product_ID]],Product[],7,FALSE)</f>
        <v>138</v>
      </c>
      <c r="Y676" s="43" t="str">
        <f>_xlfn.XLOOKUP(Combined[[#This Row],[Store_ID]],Store[Store_ID],Store[Store_Name])</f>
        <v>Holloway Ltd</v>
      </c>
      <c r="Z676" s="43" t="str">
        <f>_xlfn.XLOOKUP(Combined[[#This Row],[Store_ID]],Store[Store_ID],Store[Region])</f>
        <v>North</v>
      </c>
      <c r="AA676" s="43" t="str">
        <f>_xlfn.XLOOKUP(Combined[[#This Row],[Store_ID]],Store[Store_ID],Store[City])</f>
        <v>Bensonhaven</v>
      </c>
      <c r="AB676" s="43" t="str">
        <f>_xlfn.XLOOKUP(Combined[[#This Row],[Store_ID]],Store[Store_ID],Store[Store_Type])</f>
        <v>Flagship</v>
      </c>
      <c r="AC676" s="43">
        <f>Combined[[#This Row],[Quantity]]*Combined[[#This Row],[Unit_Price]]</f>
        <v>436.22</v>
      </c>
      <c r="AD676" s="43">
        <f>Combined[[#This Row],[Gross_Sales]]*Combined[[#This Row],[Discount]]</f>
        <v>8.724400000000001</v>
      </c>
      <c r="AE676" s="43">
        <f>Combined[[#This Row],[Quantity]]*Combined[[#This Row],[cost]]</f>
        <v>61.24</v>
      </c>
      <c r="AF676" s="43">
        <f>Combined[[#This Row],[Total_Amount]]-Combined[[#This Row],[Total_Cost]]</f>
        <v>366.25560000000002</v>
      </c>
      <c r="AG676" s="43" t="str">
        <f>IF(Combined[[#This Row],[Age]]&lt;=25,"18-25",IF(Combined[[#This Row],[Age]]&lt;=35,"26-35",IF(Combined[[#This Row],[Age]]&lt;=45,"36-45",IF(Combined[[#This Row],[Age]]&lt;=55,"46-55","56-64"))))</f>
        <v>46-55</v>
      </c>
      <c r="AH676" s="43">
        <f>IF(Combined[[#This Row],[Total_Amount]]=0,0,Combined[[#This Row],[Profit]]/Combined[[#This Row],[Total_Amount]])</f>
        <v>0.85674706359550834</v>
      </c>
    </row>
    <row r="677" spans="1:34">
      <c r="A677" s="43" t="s">
        <v>2501</v>
      </c>
      <c r="B677" s="46">
        <v>45859</v>
      </c>
      <c r="C677" s="43">
        <f t="shared" si="10"/>
        <v>2025</v>
      </c>
      <c r="D677" s="43" t="str">
        <f>TEXT(Combined[[#This Row],[Order_Date]],"MMM")</f>
        <v>Jul</v>
      </c>
      <c r="E677" s="43" t="s">
        <v>214</v>
      </c>
      <c r="F677" s="43" t="s">
        <v>1546</v>
      </c>
      <c r="G677" s="43" t="s">
        <v>1776</v>
      </c>
      <c r="H677" s="43">
        <v>4</v>
      </c>
      <c r="I677" s="43">
        <v>845.58</v>
      </c>
      <c r="J677" s="45">
        <v>0.06</v>
      </c>
      <c r="K677" s="43" t="s">
        <v>1826</v>
      </c>
      <c r="L677" s="43">
        <v>3179.3807999999999</v>
      </c>
      <c r="M677" s="43" t="str">
        <f>VLOOKUP(Combined[[#This Row],[Customer_ID]],Customer[],2,FALSE)</f>
        <v>Jay Patel</v>
      </c>
      <c r="N677" s="43">
        <f>VLOOKUP(Combined[[#This Row],[Customer_ID]],Customer[],3,FALSE)</f>
        <v>43</v>
      </c>
      <c r="O677" s="43" t="str">
        <f>VLOOKUP(Combined[[#This Row],[Customer_ID]],Customer[],4,FALSE)</f>
        <v>Female</v>
      </c>
      <c r="P677" s="43" t="str">
        <f>VLOOKUP(Combined[[#This Row],[Customer_ID]],Customer[],5,FALSE)</f>
        <v>Morrisbury</v>
      </c>
      <c r="Q677" s="43" t="str">
        <f>VLOOKUP(Combined[[#This Row],[Customer_ID]],Customer[],6,FALSE)</f>
        <v>Rhode Island</v>
      </c>
      <c r="R677" s="43" t="str">
        <f>VLOOKUP(Combined[[#This Row],[Customer_ID]],Customer[],8,FALSE)</f>
        <v>Platinum</v>
      </c>
      <c r="S677" s="43" t="str">
        <f>VLOOKUP(Combined[[#This Row],[Product_ID]],Product[],2,FALSE)</f>
        <v>Men's Graphic T-Shirt</v>
      </c>
      <c r="T677" s="43" t="str">
        <f>VLOOKUP(Combined[[#This Row],[Product_ID]],Product[],3,FALSE)</f>
        <v>Clothing</v>
      </c>
      <c r="U677" s="43" t="str">
        <f>VLOOKUP(Combined[[#This Row],[Product_ID]],Product[],4,FALSE)</f>
        <v>Tops</v>
      </c>
      <c r="V677" s="43" t="str">
        <f>VLOOKUP(Combined[[#This Row],[Product_ID]],Product[],5,FALSE)</f>
        <v>Terry-Moore</v>
      </c>
      <c r="W677" s="43">
        <f>VLOOKUP(Combined[[#This Row],[Product_ID]],Product[],6,FALSE)</f>
        <v>342.56</v>
      </c>
      <c r="X677" s="43">
        <f>VLOOKUP(Combined[[#This Row],[Product_ID]],Product[],7,FALSE)</f>
        <v>181</v>
      </c>
      <c r="Y677" s="43" t="str">
        <f>_xlfn.XLOOKUP(Combined[[#This Row],[Store_ID]],Store[Store_ID],Store[Store_Name])</f>
        <v>Benson-Elliott</v>
      </c>
      <c r="Z677" s="43" t="str">
        <f>_xlfn.XLOOKUP(Combined[[#This Row],[Store_ID]],Store[Store_ID],Store[Region])</f>
        <v>East</v>
      </c>
      <c r="AA677" s="43" t="str">
        <f>_xlfn.XLOOKUP(Combined[[#This Row],[Store_ID]],Store[Store_ID],Store[City])</f>
        <v>Port Josephberg</v>
      </c>
      <c r="AB677" s="43" t="str">
        <f>_xlfn.XLOOKUP(Combined[[#This Row],[Store_ID]],Store[Store_ID],Store[Store_Type])</f>
        <v>Online</v>
      </c>
      <c r="AC677" s="43">
        <f>Combined[[#This Row],[Quantity]]*Combined[[#This Row],[Unit_Price]]</f>
        <v>3382.32</v>
      </c>
      <c r="AD677" s="43">
        <f>Combined[[#This Row],[Gross_Sales]]*Combined[[#This Row],[Discount]]</f>
        <v>202.9392</v>
      </c>
      <c r="AE677" s="43">
        <f>Combined[[#This Row],[Quantity]]*Combined[[#This Row],[cost]]</f>
        <v>1370.24</v>
      </c>
      <c r="AF677" s="43">
        <f>Combined[[#This Row],[Total_Amount]]-Combined[[#This Row],[Total_Cost]]</f>
        <v>1809.1407999999999</v>
      </c>
      <c r="AG677" s="43" t="str">
        <f>IF(Combined[[#This Row],[Age]]&lt;=25,"18-25",IF(Combined[[#This Row],[Age]]&lt;=35,"26-35",IF(Combined[[#This Row],[Age]]&lt;=45,"36-45",IF(Combined[[#This Row],[Age]]&lt;=55,"46-55","56-64"))))</f>
        <v>36-45</v>
      </c>
      <c r="AH677" s="43">
        <f>IF(Combined[[#This Row],[Total_Amount]]=0,0,Combined[[#This Row],[Profit]]/Combined[[#This Row],[Total_Amount]])</f>
        <v>0.56902299969855763</v>
      </c>
    </row>
    <row r="678" spans="1:34">
      <c r="A678" s="43" t="s">
        <v>2502</v>
      </c>
      <c r="B678" s="46">
        <v>45255</v>
      </c>
      <c r="C678" s="43">
        <f t="shared" si="10"/>
        <v>2023</v>
      </c>
      <c r="D678" s="43" t="str">
        <f>TEXT(Combined[[#This Row],[Order_Date]],"MMM")</f>
        <v>Nov</v>
      </c>
      <c r="E678" s="43" t="s">
        <v>441</v>
      </c>
      <c r="F678" s="43" t="s">
        <v>1708</v>
      </c>
      <c r="G678" s="43" t="s">
        <v>1761</v>
      </c>
      <c r="H678" s="43">
        <v>2</v>
      </c>
      <c r="I678" s="43">
        <v>111.28</v>
      </c>
      <c r="J678" s="45">
        <v>0.14000000000000001</v>
      </c>
      <c r="K678" s="43" t="s">
        <v>1824</v>
      </c>
      <c r="L678" s="43">
        <v>191.4016</v>
      </c>
      <c r="M678" s="43" t="str">
        <f>VLOOKUP(Combined[[#This Row],[Customer_ID]],Customer[],2,FALSE)</f>
        <v>Susan Mcdonald</v>
      </c>
      <c r="N678" s="43">
        <f>VLOOKUP(Combined[[#This Row],[Customer_ID]],Customer[],3,FALSE)</f>
        <v>45</v>
      </c>
      <c r="O678" s="43" t="str">
        <f>VLOOKUP(Combined[[#This Row],[Customer_ID]],Customer[],4,FALSE)</f>
        <v>Male</v>
      </c>
      <c r="P678" s="43" t="str">
        <f>VLOOKUP(Combined[[#This Row],[Customer_ID]],Customer[],5,FALSE)</f>
        <v>East Ellen</v>
      </c>
      <c r="Q678" s="43" t="str">
        <f>VLOOKUP(Combined[[#This Row],[Customer_ID]],Customer[],6,FALSE)</f>
        <v>Arkansas</v>
      </c>
      <c r="R678" s="43" t="str">
        <f>VLOOKUP(Combined[[#This Row],[Customer_ID]],Customer[],8,FALSE)</f>
        <v>Silver</v>
      </c>
      <c r="S678" s="43" t="str">
        <f>VLOOKUP(Combined[[#This Row],[Product_ID]],Product[],2,FALSE)</f>
        <v>Wall-Mounted Spice Rack</v>
      </c>
      <c r="T678" s="43" t="str">
        <f>VLOOKUP(Combined[[#This Row],[Product_ID]],Product[],3,FALSE)</f>
        <v>Home</v>
      </c>
      <c r="U678" s="43" t="str">
        <f>VLOOKUP(Combined[[#This Row],[Product_ID]],Product[],4,FALSE)</f>
        <v>Kitchen</v>
      </c>
      <c r="V678" s="43" t="str">
        <f>VLOOKUP(Combined[[#This Row],[Product_ID]],Product[],5,FALSE)</f>
        <v>Allison Ltd</v>
      </c>
      <c r="W678" s="43">
        <f>VLOOKUP(Combined[[#This Row],[Product_ID]],Product[],6,FALSE)</f>
        <v>143.43</v>
      </c>
      <c r="X678" s="43">
        <f>VLOOKUP(Combined[[#This Row],[Product_ID]],Product[],7,FALSE)</f>
        <v>58</v>
      </c>
      <c r="Y678" s="43" t="str">
        <f>_xlfn.XLOOKUP(Combined[[#This Row],[Store_ID]],Store[Store_ID],Store[Store_Name])</f>
        <v>Black-Horn</v>
      </c>
      <c r="Z678" s="43" t="str">
        <f>_xlfn.XLOOKUP(Combined[[#This Row],[Store_ID]],Store[Store_ID],Store[Region])</f>
        <v>South</v>
      </c>
      <c r="AA678" s="43" t="str">
        <f>_xlfn.XLOOKUP(Combined[[#This Row],[Store_ID]],Store[Store_ID],Store[City])</f>
        <v>North Nancyview</v>
      </c>
      <c r="AB678" s="43" t="str">
        <f>_xlfn.XLOOKUP(Combined[[#This Row],[Store_ID]],Store[Store_ID],Store[Store_Type])</f>
        <v>Outlet</v>
      </c>
      <c r="AC678" s="43">
        <f>Combined[[#This Row],[Quantity]]*Combined[[#This Row],[Unit_Price]]</f>
        <v>222.56</v>
      </c>
      <c r="AD678" s="43">
        <f>Combined[[#This Row],[Gross_Sales]]*Combined[[#This Row],[Discount]]</f>
        <v>31.158400000000004</v>
      </c>
      <c r="AE678" s="43">
        <f>Combined[[#This Row],[Quantity]]*Combined[[#This Row],[cost]]</f>
        <v>286.86</v>
      </c>
      <c r="AF678" s="43">
        <f>Combined[[#This Row],[Total_Amount]]-Combined[[#This Row],[Total_Cost]]</f>
        <v>-95.458400000000012</v>
      </c>
      <c r="AG678" s="43" t="str">
        <f>IF(Combined[[#This Row],[Age]]&lt;=25,"18-25",IF(Combined[[#This Row],[Age]]&lt;=35,"26-35",IF(Combined[[#This Row],[Age]]&lt;=45,"36-45",IF(Combined[[#This Row],[Age]]&lt;=55,"46-55","56-64"))))</f>
        <v>36-45</v>
      </c>
      <c r="AH678" s="43">
        <f>IF(Combined[[#This Row],[Total_Amount]]=0,0,Combined[[#This Row],[Profit]]/Combined[[#This Row],[Total_Amount]])</f>
        <v>-0.49873355290655885</v>
      </c>
    </row>
    <row r="679" spans="1:34">
      <c r="A679" s="43" t="s">
        <v>2503</v>
      </c>
      <c r="B679" s="46">
        <v>45842</v>
      </c>
      <c r="C679" s="43">
        <f t="shared" si="10"/>
        <v>2025</v>
      </c>
      <c r="D679" s="43" t="str">
        <f>TEXT(Combined[[#This Row],[Order_Date]],"MMM")</f>
        <v>Jul</v>
      </c>
      <c r="E679" s="43" t="s">
        <v>585</v>
      </c>
      <c r="F679" s="43" t="s">
        <v>1666</v>
      </c>
      <c r="G679" s="43" t="s">
        <v>1799</v>
      </c>
      <c r="H679" s="43">
        <v>2</v>
      </c>
      <c r="I679" s="43">
        <v>37.21</v>
      </c>
      <c r="J679" s="45">
        <v>0.19</v>
      </c>
      <c r="K679" s="43" t="s">
        <v>1824</v>
      </c>
      <c r="L679" s="43">
        <v>60.280200000000008</v>
      </c>
      <c r="M679" s="43" t="str">
        <f>VLOOKUP(Combined[[#This Row],[Customer_ID]],Customer[],2,FALSE)</f>
        <v>Curtis Lam</v>
      </c>
      <c r="N679" s="43">
        <f>VLOOKUP(Combined[[#This Row],[Customer_ID]],Customer[],3,FALSE)</f>
        <v>55</v>
      </c>
      <c r="O679" s="43" t="str">
        <f>VLOOKUP(Combined[[#This Row],[Customer_ID]],Customer[],4,FALSE)</f>
        <v>Male</v>
      </c>
      <c r="P679" s="43" t="str">
        <f>VLOOKUP(Combined[[#This Row],[Customer_ID]],Customer[],5,FALSE)</f>
        <v>Butlerberg</v>
      </c>
      <c r="Q679" s="43" t="str">
        <f>VLOOKUP(Combined[[#This Row],[Customer_ID]],Customer[],6,FALSE)</f>
        <v>Kentucky</v>
      </c>
      <c r="R679" s="43" t="str">
        <f>VLOOKUP(Combined[[#This Row],[Customer_ID]],Customer[],8,FALSE)</f>
        <v>Platinum</v>
      </c>
      <c r="S679" s="43" t="str">
        <f>VLOOKUP(Combined[[#This Row],[Product_ID]],Product[],2,FALSE)</f>
        <v>Men's Hair Styling Gel</v>
      </c>
      <c r="T679" s="43" t="str">
        <f>VLOOKUP(Combined[[#This Row],[Product_ID]],Product[],3,FALSE)</f>
        <v>Beauty</v>
      </c>
      <c r="U679" s="43" t="str">
        <f>VLOOKUP(Combined[[#This Row],[Product_ID]],Product[],4,FALSE)</f>
        <v>Haircare</v>
      </c>
      <c r="V679" s="43" t="str">
        <f>VLOOKUP(Combined[[#This Row],[Product_ID]],Product[],5,FALSE)</f>
        <v>Cline-Mccarthy</v>
      </c>
      <c r="W679" s="43">
        <f>VLOOKUP(Combined[[#This Row],[Product_ID]],Product[],6,FALSE)</f>
        <v>17.309999999999999</v>
      </c>
      <c r="X679" s="43">
        <f>VLOOKUP(Combined[[#This Row],[Product_ID]],Product[],7,FALSE)</f>
        <v>399</v>
      </c>
      <c r="Y679" s="43" t="str">
        <f>_xlfn.XLOOKUP(Combined[[#This Row],[Store_ID]],Store[Store_ID],Store[Store_Name])</f>
        <v>Mcdonald Inc</v>
      </c>
      <c r="Z679" s="43" t="str">
        <f>_xlfn.XLOOKUP(Combined[[#This Row],[Store_ID]],Store[Store_ID],Store[Region])</f>
        <v>South</v>
      </c>
      <c r="AA679" s="43" t="str">
        <f>_xlfn.XLOOKUP(Combined[[#This Row],[Store_ID]],Store[Store_ID],Store[City])</f>
        <v>Christopherland</v>
      </c>
      <c r="AB679" s="43" t="str">
        <f>_xlfn.XLOOKUP(Combined[[#This Row],[Store_ID]],Store[Store_ID],Store[Store_Type])</f>
        <v>Outlet</v>
      </c>
      <c r="AC679" s="43">
        <f>Combined[[#This Row],[Quantity]]*Combined[[#This Row],[Unit_Price]]</f>
        <v>74.42</v>
      </c>
      <c r="AD679" s="43">
        <f>Combined[[#This Row],[Gross_Sales]]*Combined[[#This Row],[Discount]]</f>
        <v>14.139800000000001</v>
      </c>
      <c r="AE679" s="43">
        <f>Combined[[#This Row],[Quantity]]*Combined[[#This Row],[cost]]</f>
        <v>34.619999999999997</v>
      </c>
      <c r="AF679" s="43">
        <f>Combined[[#This Row],[Total_Amount]]-Combined[[#This Row],[Total_Cost]]</f>
        <v>25.66020000000001</v>
      </c>
      <c r="AG679" s="43" t="str">
        <f>IF(Combined[[#This Row],[Age]]&lt;=25,"18-25",IF(Combined[[#This Row],[Age]]&lt;=35,"26-35",IF(Combined[[#This Row],[Age]]&lt;=45,"36-45",IF(Combined[[#This Row],[Age]]&lt;=55,"46-55","56-64"))))</f>
        <v>46-55</v>
      </c>
      <c r="AH679" s="43">
        <f>IF(Combined[[#This Row],[Total_Amount]]=0,0,Combined[[#This Row],[Profit]]/Combined[[#This Row],[Total_Amount]])</f>
        <v>0.42568206475758219</v>
      </c>
    </row>
    <row r="680" spans="1:34">
      <c r="A680" s="43" t="s">
        <v>2504</v>
      </c>
      <c r="B680" s="46">
        <v>45220</v>
      </c>
      <c r="C680" s="43">
        <f t="shared" si="10"/>
        <v>2023</v>
      </c>
      <c r="D680" s="43" t="str">
        <f>TEXT(Combined[[#This Row],[Order_Date]],"MMM")</f>
        <v>Oct</v>
      </c>
      <c r="E680" s="43" t="s">
        <v>1295</v>
      </c>
      <c r="F680" s="43" t="s">
        <v>1672</v>
      </c>
      <c r="G680" s="43" t="s">
        <v>1797</v>
      </c>
      <c r="H680" s="43">
        <v>1</v>
      </c>
      <c r="I680" s="43">
        <v>331.73</v>
      </c>
      <c r="J680" s="45">
        <v>0.04</v>
      </c>
      <c r="K680" s="43" t="s">
        <v>1824</v>
      </c>
      <c r="L680" s="43">
        <v>318.46080000000001</v>
      </c>
      <c r="M680" s="43" t="str">
        <f>VLOOKUP(Combined[[#This Row],[Customer_ID]],Customer[],2,FALSE)</f>
        <v>Karen King</v>
      </c>
      <c r="N680" s="43">
        <f>VLOOKUP(Combined[[#This Row],[Customer_ID]],Customer[],3,FALSE)</f>
        <v>64</v>
      </c>
      <c r="O680" s="43" t="str">
        <f>VLOOKUP(Combined[[#This Row],[Customer_ID]],Customer[],4,FALSE)</f>
        <v>Female</v>
      </c>
      <c r="P680" s="43" t="str">
        <f>VLOOKUP(Combined[[#This Row],[Customer_ID]],Customer[],5,FALSE)</f>
        <v>Kimburgh</v>
      </c>
      <c r="Q680" s="43" t="str">
        <f>VLOOKUP(Combined[[#This Row],[Customer_ID]],Customer[],6,FALSE)</f>
        <v>North Carolina</v>
      </c>
      <c r="R680" s="43" t="str">
        <f>VLOOKUP(Combined[[#This Row],[Customer_ID]],Customer[],8,FALSE)</f>
        <v>Bronze</v>
      </c>
      <c r="S680" s="43" t="str">
        <f>VLOOKUP(Combined[[#This Row],[Product_ID]],Product[],2,FALSE)</f>
        <v>Laptop Cooling Pad</v>
      </c>
      <c r="T680" s="43" t="str">
        <f>VLOOKUP(Combined[[#This Row],[Product_ID]],Product[],3,FALSE)</f>
        <v>Electronics</v>
      </c>
      <c r="U680" s="43" t="str">
        <f>VLOOKUP(Combined[[#This Row],[Product_ID]],Product[],4,FALSE)</f>
        <v>Computer</v>
      </c>
      <c r="V680" s="43" t="str">
        <f>VLOOKUP(Combined[[#This Row],[Product_ID]],Product[],5,FALSE)</f>
        <v>Murray, Gould and Ware</v>
      </c>
      <c r="W680" s="43">
        <f>VLOOKUP(Combined[[#This Row],[Product_ID]],Product[],6,FALSE)</f>
        <v>86.42</v>
      </c>
      <c r="X680" s="43">
        <f>VLOOKUP(Combined[[#This Row],[Product_ID]],Product[],7,FALSE)</f>
        <v>222</v>
      </c>
      <c r="Y680" s="43" t="str">
        <f>_xlfn.XLOOKUP(Combined[[#This Row],[Store_ID]],Store[Store_ID],Store[Store_Name])</f>
        <v>Gardner, Humphrey and Contreras</v>
      </c>
      <c r="Z680" s="43" t="str">
        <f>_xlfn.XLOOKUP(Combined[[#This Row],[Store_ID]],Store[Store_ID],Store[Region])</f>
        <v>East</v>
      </c>
      <c r="AA680" s="43" t="str">
        <f>_xlfn.XLOOKUP(Combined[[#This Row],[Store_ID]],Store[Store_ID],Store[City])</f>
        <v>Johnsonville</v>
      </c>
      <c r="AB680" s="43" t="str">
        <f>_xlfn.XLOOKUP(Combined[[#This Row],[Store_ID]],Store[Store_ID],Store[Store_Type])</f>
        <v>Flagship</v>
      </c>
      <c r="AC680" s="43">
        <f>Combined[[#This Row],[Quantity]]*Combined[[#This Row],[Unit_Price]]</f>
        <v>331.73</v>
      </c>
      <c r="AD680" s="43">
        <f>Combined[[#This Row],[Gross_Sales]]*Combined[[#This Row],[Discount]]</f>
        <v>13.269200000000001</v>
      </c>
      <c r="AE680" s="43">
        <f>Combined[[#This Row],[Quantity]]*Combined[[#This Row],[cost]]</f>
        <v>86.42</v>
      </c>
      <c r="AF680" s="43">
        <f>Combined[[#This Row],[Total_Amount]]-Combined[[#This Row],[Total_Cost]]</f>
        <v>232.04079999999999</v>
      </c>
      <c r="AG680" s="43" t="str">
        <f>IF(Combined[[#This Row],[Age]]&lt;=25,"18-25",IF(Combined[[#This Row],[Age]]&lt;=35,"26-35",IF(Combined[[#This Row],[Age]]&lt;=45,"36-45",IF(Combined[[#This Row],[Age]]&lt;=55,"46-55","56-64"))))</f>
        <v>56-64</v>
      </c>
      <c r="AH680" s="43">
        <f>IF(Combined[[#This Row],[Total_Amount]]=0,0,Combined[[#This Row],[Profit]]/Combined[[#This Row],[Total_Amount]])</f>
        <v>0.72863222098292779</v>
      </c>
    </row>
    <row r="681" spans="1:34">
      <c r="A681" s="43" t="s">
        <v>2505</v>
      </c>
      <c r="B681" s="46">
        <v>45273</v>
      </c>
      <c r="C681" s="43">
        <f t="shared" si="10"/>
        <v>2023</v>
      </c>
      <c r="D681" s="43" t="str">
        <f>TEXT(Combined[[#This Row],[Order_Date]],"MMM")</f>
        <v>Dec</v>
      </c>
      <c r="E681" s="43" t="s">
        <v>1139</v>
      </c>
      <c r="F681" s="43" t="s">
        <v>1688</v>
      </c>
      <c r="G681" s="43" t="s">
        <v>1794</v>
      </c>
      <c r="H681" s="43">
        <v>3</v>
      </c>
      <c r="I681" s="43">
        <v>306.70999999999998</v>
      </c>
      <c r="J681" s="45">
        <v>0.09</v>
      </c>
      <c r="K681" s="43" t="s">
        <v>1826</v>
      </c>
      <c r="L681" s="43">
        <v>837.31829999999991</v>
      </c>
      <c r="M681" s="43" t="str">
        <f>VLOOKUP(Combined[[#This Row],[Customer_ID]],Customer[],2,FALSE)</f>
        <v>Chloe Aguilar</v>
      </c>
      <c r="N681" s="43">
        <f>VLOOKUP(Combined[[#This Row],[Customer_ID]],Customer[],3,FALSE)</f>
        <v>58</v>
      </c>
      <c r="O681" s="43" t="str">
        <f>VLOOKUP(Combined[[#This Row],[Customer_ID]],Customer[],4,FALSE)</f>
        <v>Male</v>
      </c>
      <c r="P681" s="43" t="str">
        <f>VLOOKUP(Combined[[#This Row],[Customer_ID]],Customer[],5,FALSE)</f>
        <v>Lake Johnside</v>
      </c>
      <c r="Q681" s="43" t="str">
        <f>VLOOKUP(Combined[[#This Row],[Customer_ID]],Customer[],6,FALSE)</f>
        <v>Arizona</v>
      </c>
      <c r="R681" s="43" t="str">
        <f>VLOOKUP(Combined[[#This Row],[Customer_ID]],Customer[],8,FALSE)</f>
        <v>Bronze</v>
      </c>
      <c r="S681" s="43" t="str">
        <f>VLOOKUP(Combined[[#This Row],[Product_ID]],Product[],2,FALSE)</f>
        <v>Kitchen Storage Rack</v>
      </c>
      <c r="T681" s="43" t="str">
        <f>VLOOKUP(Combined[[#This Row],[Product_ID]],Product[],3,FALSE)</f>
        <v>Home</v>
      </c>
      <c r="U681" s="43" t="str">
        <f>VLOOKUP(Combined[[#This Row],[Product_ID]],Product[],4,FALSE)</f>
        <v>Storage</v>
      </c>
      <c r="V681" s="43" t="str">
        <f>VLOOKUP(Combined[[#This Row],[Product_ID]],Product[],5,FALSE)</f>
        <v>Duran Group</v>
      </c>
      <c r="W681" s="43">
        <f>VLOOKUP(Combined[[#This Row],[Product_ID]],Product[],6,FALSE)</f>
        <v>138.05000000000001</v>
      </c>
      <c r="X681" s="43">
        <f>VLOOKUP(Combined[[#This Row],[Product_ID]],Product[],7,FALSE)</f>
        <v>89</v>
      </c>
      <c r="Y681" s="43" t="str">
        <f>_xlfn.XLOOKUP(Combined[[#This Row],[Store_ID]],Store[Store_ID],Store[Store_Name])</f>
        <v>Thomas, Bridges and Harris</v>
      </c>
      <c r="Z681" s="43" t="str">
        <f>_xlfn.XLOOKUP(Combined[[#This Row],[Store_ID]],Store[Store_ID],Store[Region])</f>
        <v>North</v>
      </c>
      <c r="AA681" s="43" t="str">
        <f>_xlfn.XLOOKUP(Combined[[#This Row],[Store_ID]],Store[Store_ID],Store[City])</f>
        <v>Sabrinatown</v>
      </c>
      <c r="AB681" s="43" t="str">
        <f>_xlfn.XLOOKUP(Combined[[#This Row],[Store_ID]],Store[Store_ID],Store[Store_Type])</f>
        <v>Online</v>
      </c>
      <c r="AC681" s="43">
        <f>Combined[[#This Row],[Quantity]]*Combined[[#This Row],[Unit_Price]]</f>
        <v>920.12999999999988</v>
      </c>
      <c r="AD681" s="43">
        <f>Combined[[#This Row],[Gross_Sales]]*Combined[[#This Row],[Discount]]</f>
        <v>82.811699999999988</v>
      </c>
      <c r="AE681" s="43">
        <f>Combined[[#This Row],[Quantity]]*Combined[[#This Row],[cost]]</f>
        <v>414.15000000000003</v>
      </c>
      <c r="AF681" s="43">
        <f>Combined[[#This Row],[Total_Amount]]-Combined[[#This Row],[Total_Cost]]</f>
        <v>423.16829999999987</v>
      </c>
      <c r="AG681" s="43" t="str">
        <f>IF(Combined[[#This Row],[Age]]&lt;=25,"18-25",IF(Combined[[#This Row],[Age]]&lt;=35,"26-35",IF(Combined[[#This Row],[Age]]&lt;=45,"36-45",IF(Combined[[#This Row],[Age]]&lt;=55,"46-55","56-64"))))</f>
        <v>56-64</v>
      </c>
      <c r="AH681" s="43">
        <f>IF(Combined[[#This Row],[Total_Amount]]=0,0,Combined[[#This Row],[Profit]]/Combined[[#This Row],[Total_Amount]])</f>
        <v>0.50538522805485075</v>
      </c>
    </row>
    <row r="682" spans="1:34">
      <c r="A682" s="43" t="s">
        <v>2506</v>
      </c>
      <c r="B682" s="46">
        <v>45456</v>
      </c>
      <c r="C682" s="43">
        <f t="shared" si="10"/>
        <v>2024</v>
      </c>
      <c r="D682" s="43" t="str">
        <f>TEXT(Combined[[#This Row],[Order_Date]],"MMM")</f>
        <v>Jun</v>
      </c>
      <c r="E682" s="43" t="s">
        <v>860</v>
      </c>
      <c r="F682" s="43" t="s">
        <v>1598</v>
      </c>
      <c r="G682" s="43" t="s">
        <v>1776</v>
      </c>
      <c r="H682" s="43">
        <v>4</v>
      </c>
      <c r="I682" s="43">
        <v>484.92</v>
      </c>
      <c r="J682" s="45">
        <v>0.28000000000000003</v>
      </c>
      <c r="K682" s="43" t="s">
        <v>1826</v>
      </c>
      <c r="L682" s="43">
        <v>1396.5696</v>
      </c>
      <c r="M682" s="43" t="str">
        <f>VLOOKUP(Combined[[#This Row],[Customer_ID]],Customer[],2,FALSE)</f>
        <v>Brian Garcia</v>
      </c>
      <c r="N682" s="43">
        <f>VLOOKUP(Combined[[#This Row],[Customer_ID]],Customer[],3,FALSE)</f>
        <v>31</v>
      </c>
      <c r="O682" s="43" t="str">
        <f>VLOOKUP(Combined[[#This Row],[Customer_ID]],Customer[],4,FALSE)</f>
        <v>Female</v>
      </c>
      <c r="P682" s="43" t="str">
        <f>VLOOKUP(Combined[[#This Row],[Customer_ID]],Customer[],5,FALSE)</f>
        <v>Ramosmouth</v>
      </c>
      <c r="Q682" s="43" t="str">
        <f>VLOOKUP(Combined[[#This Row],[Customer_ID]],Customer[],6,FALSE)</f>
        <v>Louisiana</v>
      </c>
      <c r="R682" s="43" t="str">
        <f>VLOOKUP(Combined[[#This Row],[Customer_ID]],Customer[],8,FALSE)</f>
        <v>Gold</v>
      </c>
      <c r="S682" s="43" t="str">
        <f>VLOOKUP(Combined[[#This Row],[Product_ID]],Product[],2,FALSE)</f>
        <v>Women's Scarf Set</v>
      </c>
      <c r="T682" s="43" t="str">
        <f>VLOOKUP(Combined[[#This Row],[Product_ID]],Product[],3,FALSE)</f>
        <v>Clothing</v>
      </c>
      <c r="U682" s="43" t="str">
        <f>VLOOKUP(Combined[[#This Row],[Product_ID]],Product[],4,FALSE)</f>
        <v>Accessories</v>
      </c>
      <c r="V682" s="43" t="str">
        <f>VLOOKUP(Combined[[#This Row],[Product_ID]],Product[],5,FALSE)</f>
        <v>Brown and Sons</v>
      </c>
      <c r="W682" s="43">
        <f>VLOOKUP(Combined[[#This Row],[Product_ID]],Product[],6,FALSE)</f>
        <v>174.02</v>
      </c>
      <c r="X682" s="43">
        <f>VLOOKUP(Combined[[#This Row],[Product_ID]],Product[],7,FALSE)</f>
        <v>268</v>
      </c>
      <c r="Y682" s="43" t="str">
        <f>_xlfn.XLOOKUP(Combined[[#This Row],[Store_ID]],Store[Store_ID],Store[Store_Name])</f>
        <v>Benson-Elliott</v>
      </c>
      <c r="Z682" s="43" t="str">
        <f>_xlfn.XLOOKUP(Combined[[#This Row],[Store_ID]],Store[Store_ID],Store[Region])</f>
        <v>East</v>
      </c>
      <c r="AA682" s="43" t="str">
        <f>_xlfn.XLOOKUP(Combined[[#This Row],[Store_ID]],Store[Store_ID],Store[City])</f>
        <v>Port Josephberg</v>
      </c>
      <c r="AB682" s="43" t="str">
        <f>_xlfn.XLOOKUP(Combined[[#This Row],[Store_ID]],Store[Store_ID],Store[Store_Type])</f>
        <v>Online</v>
      </c>
      <c r="AC682" s="43">
        <f>Combined[[#This Row],[Quantity]]*Combined[[#This Row],[Unit_Price]]</f>
        <v>1939.68</v>
      </c>
      <c r="AD682" s="43">
        <f>Combined[[#This Row],[Gross_Sales]]*Combined[[#This Row],[Discount]]</f>
        <v>543.11040000000003</v>
      </c>
      <c r="AE682" s="43">
        <f>Combined[[#This Row],[Quantity]]*Combined[[#This Row],[cost]]</f>
        <v>696.08</v>
      </c>
      <c r="AF682" s="43">
        <f>Combined[[#This Row],[Total_Amount]]-Combined[[#This Row],[Total_Cost]]</f>
        <v>700.4896</v>
      </c>
      <c r="AG682" s="43" t="str">
        <f>IF(Combined[[#This Row],[Age]]&lt;=25,"18-25",IF(Combined[[#This Row],[Age]]&lt;=35,"26-35",IF(Combined[[#This Row],[Age]]&lt;=45,"36-45",IF(Combined[[#This Row],[Age]]&lt;=55,"46-55","56-64"))))</f>
        <v>26-35</v>
      </c>
      <c r="AH682" s="43">
        <f>IF(Combined[[#This Row],[Total_Amount]]=0,0,Combined[[#This Row],[Profit]]/Combined[[#This Row],[Total_Amount]])</f>
        <v>0.50157872547132631</v>
      </c>
    </row>
    <row r="683" spans="1:34">
      <c r="A683" s="43" t="s">
        <v>2507</v>
      </c>
      <c r="B683" s="46">
        <v>45292</v>
      </c>
      <c r="C683" s="43">
        <f t="shared" si="10"/>
        <v>2024</v>
      </c>
      <c r="D683" s="43" t="str">
        <f>TEXT(Combined[[#This Row],[Order_Date]],"MMM")</f>
        <v>Jan</v>
      </c>
      <c r="E683" s="43" t="s">
        <v>168</v>
      </c>
      <c r="F683" s="43" t="s">
        <v>1648</v>
      </c>
      <c r="G683" s="43" t="s">
        <v>1773</v>
      </c>
      <c r="H683" s="43">
        <v>2</v>
      </c>
      <c r="I683" s="43">
        <v>42.04</v>
      </c>
      <c r="J683" s="45">
        <v>7.0000000000000007E-2</v>
      </c>
      <c r="K683" s="43" t="s">
        <v>1824</v>
      </c>
      <c r="L683" s="43">
        <v>78.194399999999987</v>
      </c>
      <c r="M683" s="43" t="str">
        <f>VLOOKUP(Combined[[#This Row],[Customer_ID]],Customer[],2,FALSE)</f>
        <v>Joseph Snow</v>
      </c>
      <c r="N683" s="43">
        <f>VLOOKUP(Combined[[#This Row],[Customer_ID]],Customer[],3,FALSE)</f>
        <v>45</v>
      </c>
      <c r="O683" s="43" t="str">
        <f>VLOOKUP(Combined[[#This Row],[Customer_ID]],Customer[],4,FALSE)</f>
        <v>Male</v>
      </c>
      <c r="P683" s="43" t="str">
        <f>VLOOKUP(Combined[[#This Row],[Customer_ID]],Customer[],5,FALSE)</f>
        <v>South Michaelfort</v>
      </c>
      <c r="Q683" s="43" t="str">
        <f>VLOOKUP(Combined[[#This Row],[Customer_ID]],Customer[],6,FALSE)</f>
        <v>Vermont</v>
      </c>
      <c r="R683" s="43" t="str">
        <f>VLOOKUP(Combined[[#This Row],[Customer_ID]],Customer[],8,FALSE)</f>
        <v>Gold</v>
      </c>
      <c r="S683" s="43" t="str">
        <f>VLOOKUP(Combined[[#This Row],[Product_ID]],Product[],2,FALSE)</f>
        <v>Boxing Hand Wraps</v>
      </c>
      <c r="T683" s="43" t="str">
        <f>VLOOKUP(Combined[[#This Row],[Product_ID]],Product[],3,FALSE)</f>
        <v>Sports</v>
      </c>
      <c r="U683" s="43" t="str">
        <f>VLOOKUP(Combined[[#This Row],[Product_ID]],Product[],4,FALSE)</f>
        <v>Fitness</v>
      </c>
      <c r="V683" s="43" t="str">
        <f>VLOOKUP(Combined[[#This Row],[Product_ID]],Product[],5,FALSE)</f>
        <v>Smith-King</v>
      </c>
      <c r="W683" s="43">
        <f>VLOOKUP(Combined[[#This Row],[Product_ID]],Product[],6,FALSE)</f>
        <v>190.29</v>
      </c>
      <c r="X683" s="43">
        <f>VLOOKUP(Combined[[#This Row],[Product_ID]],Product[],7,FALSE)</f>
        <v>260</v>
      </c>
      <c r="Y683" s="43" t="str">
        <f>_xlfn.XLOOKUP(Combined[[#This Row],[Store_ID]],Store[Store_ID],Store[Store_Name])</f>
        <v>Gray Ltd</v>
      </c>
      <c r="Z683" s="43" t="str">
        <f>_xlfn.XLOOKUP(Combined[[#This Row],[Store_ID]],Store[Store_ID],Store[Region])</f>
        <v>North</v>
      </c>
      <c r="AA683" s="43" t="str">
        <f>_xlfn.XLOOKUP(Combined[[#This Row],[Store_ID]],Store[Store_ID],Store[City])</f>
        <v>New Michaelchester</v>
      </c>
      <c r="AB683" s="43" t="str">
        <f>_xlfn.XLOOKUP(Combined[[#This Row],[Store_ID]],Store[Store_ID],Store[Store_Type])</f>
        <v>Outlet</v>
      </c>
      <c r="AC683" s="43">
        <f>Combined[[#This Row],[Quantity]]*Combined[[#This Row],[Unit_Price]]</f>
        <v>84.08</v>
      </c>
      <c r="AD683" s="43">
        <f>Combined[[#This Row],[Gross_Sales]]*Combined[[#This Row],[Discount]]</f>
        <v>5.8856000000000002</v>
      </c>
      <c r="AE683" s="43">
        <f>Combined[[#This Row],[Quantity]]*Combined[[#This Row],[cost]]</f>
        <v>380.58</v>
      </c>
      <c r="AF683" s="43">
        <f>Combined[[#This Row],[Total_Amount]]-Combined[[#This Row],[Total_Cost]]</f>
        <v>-302.38560000000001</v>
      </c>
      <c r="AG683" s="43" t="str">
        <f>IF(Combined[[#This Row],[Age]]&lt;=25,"18-25",IF(Combined[[#This Row],[Age]]&lt;=35,"26-35",IF(Combined[[#This Row],[Age]]&lt;=45,"36-45",IF(Combined[[#This Row],[Age]]&lt;=55,"46-55","56-64"))))</f>
        <v>36-45</v>
      </c>
      <c r="AH683" s="43">
        <f>IF(Combined[[#This Row],[Total_Amount]]=0,0,Combined[[#This Row],[Profit]]/Combined[[#This Row],[Total_Amount]])</f>
        <v>-3.8671004573217527</v>
      </c>
    </row>
    <row r="684" spans="1:34">
      <c r="A684" s="43" t="s">
        <v>2508</v>
      </c>
      <c r="B684" s="46">
        <v>45278</v>
      </c>
      <c r="C684" s="43">
        <f t="shared" si="10"/>
        <v>2023</v>
      </c>
      <c r="D684" s="43" t="str">
        <f>TEXT(Combined[[#This Row],[Order_Date]],"MMM")</f>
        <v>Dec</v>
      </c>
      <c r="E684" s="43" t="s">
        <v>893</v>
      </c>
      <c r="F684" s="43" t="s">
        <v>1658</v>
      </c>
      <c r="G684" s="43" t="s">
        <v>1776</v>
      </c>
      <c r="H684" s="43">
        <v>3</v>
      </c>
      <c r="I684" s="43">
        <v>599.48</v>
      </c>
      <c r="J684" s="45">
        <v>0.22</v>
      </c>
      <c r="K684" s="43" t="s">
        <v>1826</v>
      </c>
      <c r="L684" s="43">
        <v>1402.7832000000001</v>
      </c>
      <c r="M684" s="43" t="str">
        <f>VLOOKUP(Combined[[#This Row],[Customer_ID]],Customer[],2,FALSE)</f>
        <v>Brittany Watson</v>
      </c>
      <c r="N684" s="43">
        <f>VLOOKUP(Combined[[#This Row],[Customer_ID]],Customer[],3,FALSE)</f>
        <v>59</v>
      </c>
      <c r="O684" s="43" t="str">
        <f>VLOOKUP(Combined[[#This Row],[Customer_ID]],Customer[],4,FALSE)</f>
        <v>Male</v>
      </c>
      <c r="P684" s="43" t="str">
        <f>VLOOKUP(Combined[[#This Row],[Customer_ID]],Customer[],5,FALSE)</f>
        <v>North Joshualand</v>
      </c>
      <c r="Q684" s="43" t="str">
        <f>VLOOKUP(Combined[[#This Row],[Customer_ID]],Customer[],6,FALSE)</f>
        <v>Connecticut</v>
      </c>
      <c r="R684" s="43" t="str">
        <f>VLOOKUP(Combined[[#This Row],[Customer_ID]],Customer[],8,FALSE)</f>
        <v>Platinum</v>
      </c>
      <c r="S684" s="43" t="str">
        <f>VLOOKUP(Combined[[#This Row],[Product_ID]],Product[],2,FALSE)</f>
        <v>Ceramic Plant Pot</v>
      </c>
      <c r="T684" s="43" t="str">
        <f>VLOOKUP(Combined[[#This Row],[Product_ID]],Product[],3,FALSE)</f>
        <v>Home</v>
      </c>
      <c r="U684" s="43" t="str">
        <f>VLOOKUP(Combined[[#This Row],[Product_ID]],Product[],4,FALSE)</f>
        <v>Decor</v>
      </c>
      <c r="V684" s="43" t="str">
        <f>VLOOKUP(Combined[[#This Row],[Product_ID]],Product[],5,FALSE)</f>
        <v>Hatfield, Baird and Torres</v>
      </c>
      <c r="W684" s="43">
        <f>VLOOKUP(Combined[[#This Row],[Product_ID]],Product[],6,FALSE)</f>
        <v>81.75</v>
      </c>
      <c r="X684" s="43">
        <f>VLOOKUP(Combined[[#This Row],[Product_ID]],Product[],7,FALSE)</f>
        <v>331.3</v>
      </c>
      <c r="Y684" s="43" t="str">
        <f>_xlfn.XLOOKUP(Combined[[#This Row],[Store_ID]],Store[Store_ID],Store[Store_Name])</f>
        <v>Benson-Elliott</v>
      </c>
      <c r="Z684" s="43" t="str">
        <f>_xlfn.XLOOKUP(Combined[[#This Row],[Store_ID]],Store[Store_ID],Store[Region])</f>
        <v>East</v>
      </c>
      <c r="AA684" s="43" t="str">
        <f>_xlfn.XLOOKUP(Combined[[#This Row],[Store_ID]],Store[Store_ID],Store[City])</f>
        <v>Port Josephberg</v>
      </c>
      <c r="AB684" s="43" t="str">
        <f>_xlfn.XLOOKUP(Combined[[#This Row],[Store_ID]],Store[Store_ID],Store[Store_Type])</f>
        <v>Online</v>
      </c>
      <c r="AC684" s="43">
        <f>Combined[[#This Row],[Quantity]]*Combined[[#This Row],[Unit_Price]]</f>
        <v>1798.44</v>
      </c>
      <c r="AD684" s="43">
        <f>Combined[[#This Row],[Gross_Sales]]*Combined[[#This Row],[Discount]]</f>
        <v>395.65680000000003</v>
      </c>
      <c r="AE684" s="43">
        <f>Combined[[#This Row],[Quantity]]*Combined[[#This Row],[cost]]</f>
        <v>245.25</v>
      </c>
      <c r="AF684" s="43">
        <f>Combined[[#This Row],[Total_Amount]]-Combined[[#This Row],[Total_Cost]]</f>
        <v>1157.5332000000001</v>
      </c>
      <c r="AG684" s="43" t="str">
        <f>IF(Combined[[#This Row],[Age]]&lt;=25,"18-25",IF(Combined[[#This Row],[Age]]&lt;=35,"26-35",IF(Combined[[#This Row],[Age]]&lt;=45,"36-45",IF(Combined[[#This Row],[Age]]&lt;=55,"46-55","56-64"))))</f>
        <v>56-64</v>
      </c>
      <c r="AH684" s="43">
        <f>IF(Combined[[#This Row],[Total_Amount]]=0,0,Combined[[#This Row],[Profit]]/Combined[[#This Row],[Total_Amount]])</f>
        <v>0.8251689926141117</v>
      </c>
    </row>
    <row r="685" spans="1:34">
      <c r="A685" s="43" t="s">
        <v>2509</v>
      </c>
      <c r="B685" s="46">
        <v>45232</v>
      </c>
      <c r="C685" s="43">
        <f t="shared" si="10"/>
        <v>2023</v>
      </c>
      <c r="D685" s="43" t="str">
        <f>TEXT(Combined[[#This Row],[Order_Date]],"MMM")</f>
        <v>Nov</v>
      </c>
      <c r="E685" s="43" t="s">
        <v>1118</v>
      </c>
      <c r="F685" s="43" t="s">
        <v>1582</v>
      </c>
      <c r="G685" s="43" t="s">
        <v>1757</v>
      </c>
      <c r="H685" s="43">
        <v>3</v>
      </c>
      <c r="I685" s="43">
        <v>401.42</v>
      </c>
      <c r="J685" s="45">
        <v>0.01</v>
      </c>
      <c r="K685" s="43" t="s">
        <v>1829</v>
      </c>
      <c r="L685" s="43">
        <v>1192.2174</v>
      </c>
      <c r="M685" s="43" t="str">
        <f>VLOOKUP(Combined[[#This Row],[Customer_ID]],Customer[],2,FALSE)</f>
        <v>Manuel Castillo</v>
      </c>
      <c r="N685" s="43">
        <f>VLOOKUP(Combined[[#This Row],[Customer_ID]],Customer[],3,FALSE)</f>
        <v>41</v>
      </c>
      <c r="O685" s="43" t="str">
        <f>VLOOKUP(Combined[[#This Row],[Customer_ID]],Customer[],4,FALSE)</f>
        <v>Male</v>
      </c>
      <c r="P685" s="43" t="str">
        <f>VLOOKUP(Combined[[#This Row],[Customer_ID]],Customer[],5,FALSE)</f>
        <v>Nealview</v>
      </c>
      <c r="Q685" s="43" t="str">
        <f>VLOOKUP(Combined[[#This Row],[Customer_ID]],Customer[],6,FALSE)</f>
        <v>Tennessee</v>
      </c>
      <c r="R685" s="43" t="str">
        <f>VLOOKUP(Combined[[#This Row],[Customer_ID]],Customer[],8,FALSE)</f>
        <v>Gold</v>
      </c>
      <c r="S685" s="43" t="str">
        <f>VLOOKUP(Combined[[#This Row],[Product_ID]],Product[],2,FALSE)</f>
        <v>Soccer Training Cone Set</v>
      </c>
      <c r="T685" s="43" t="str">
        <f>VLOOKUP(Combined[[#This Row],[Product_ID]],Product[],3,FALSE)</f>
        <v>Sports</v>
      </c>
      <c r="U685" s="43" t="str">
        <f>VLOOKUP(Combined[[#This Row],[Product_ID]],Product[],4,FALSE)</f>
        <v>Accessories</v>
      </c>
      <c r="V685" s="43" t="str">
        <f>VLOOKUP(Combined[[#This Row],[Product_ID]],Product[],5,FALSE)</f>
        <v>Ford, Murphy and Wilson</v>
      </c>
      <c r="W685" s="43">
        <f>VLOOKUP(Combined[[#This Row],[Product_ID]],Product[],6,FALSE)</f>
        <v>144.53</v>
      </c>
      <c r="X685" s="43">
        <f>VLOOKUP(Combined[[#This Row],[Product_ID]],Product[],7,FALSE)</f>
        <v>367</v>
      </c>
      <c r="Y685" s="43" t="str">
        <f>_xlfn.XLOOKUP(Combined[[#This Row],[Store_ID]],Store[Store_ID],Store[Store_Name])</f>
        <v>Martinez, Adkins and Johnson</v>
      </c>
      <c r="Z685" s="43" t="str">
        <f>_xlfn.XLOOKUP(Combined[[#This Row],[Store_ID]],Store[Store_ID],Store[Region])</f>
        <v>North</v>
      </c>
      <c r="AA685" s="43" t="str">
        <f>_xlfn.XLOOKUP(Combined[[#This Row],[Store_ID]],Store[Store_ID],Store[City])</f>
        <v>Danielmouth</v>
      </c>
      <c r="AB685" s="43" t="str">
        <f>_xlfn.XLOOKUP(Combined[[#This Row],[Store_ID]],Store[Store_ID],Store[Store_Type])</f>
        <v>Flagship</v>
      </c>
      <c r="AC685" s="43">
        <f>Combined[[#This Row],[Quantity]]*Combined[[#This Row],[Unit_Price]]</f>
        <v>1204.26</v>
      </c>
      <c r="AD685" s="43">
        <f>Combined[[#This Row],[Gross_Sales]]*Combined[[#This Row],[Discount]]</f>
        <v>12.0426</v>
      </c>
      <c r="AE685" s="43">
        <f>Combined[[#This Row],[Quantity]]*Combined[[#This Row],[cost]]</f>
        <v>433.59000000000003</v>
      </c>
      <c r="AF685" s="43">
        <f>Combined[[#This Row],[Total_Amount]]-Combined[[#This Row],[Total_Cost]]</f>
        <v>758.62739999999997</v>
      </c>
      <c r="AG685" s="43" t="str">
        <f>IF(Combined[[#This Row],[Age]]&lt;=25,"18-25",IF(Combined[[#This Row],[Age]]&lt;=35,"26-35",IF(Combined[[#This Row],[Age]]&lt;=45,"36-45",IF(Combined[[#This Row],[Age]]&lt;=55,"46-55","56-64"))))</f>
        <v>36-45</v>
      </c>
      <c r="AH685" s="43">
        <f>IF(Combined[[#This Row],[Total_Amount]]=0,0,Combined[[#This Row],[Profit]]/Combined[[#This Row],[Total_Amount]])</f>
        <v>0.63631632955533102</v>
      </c>
    </row>
    <row r="686" spans="1:34">
      <c r="A686" s="43" t="s">
        <v>2510</v>
      </c>
      <c r="B686" s="46">
        <v>45907</v>
      </c>
      <c r="C686" s="43">
        <f t="shared" si="10"/>
        <v>2025</v>
      </c>
      <c r="D686" s="43" t="str">
        <f>TEXT(Combined[[#This Row],[Order_Date]],"MMM")</f>
        <v>Sep</v>
      </c>
      <c r="E686" s="43" t="s">
        <v>631</v>
      </c>
      <c r="F686" s="43" t="s">
        <v>1640</v>
      </c>
      <c r="G686" s="43" t="s">
        <v>1782</v>
      </c>
      <c r="H686" s="43">
        <v>4</v>
      </c>
      <c r="I686" s="43">
        <v>442.54</v>
      </c>
      <c r="J686" s="45">
        <v>0.06</v>
      </c>
      <c r="K686" s="43" t="s">
        <v>1824</v>
      </c>
      <c r="L686" s="43">
        <v>1663.9503999999999</v>
      </c>
      <c r="M686" s="43" t="str">
        <f>VLOOKUP(Combined[[#This Row],[Customer_ID]],Customer[],2,FALSE)</f>
        <v>Jacob Wood</v>
      </c>
      <c r="N686" s="43">
        <f>VLOOKUP(Combined[[#This Row],[Customer_ID]],Customer[],3,FALSE)</f>
        <v>26</v>
      </c>
      <c r="O686" s="43" t="str">
        <f>VLOOKUP(Combined[[#This Row],[Customer_ID]],Customer[],4,FALSE)</f>
        <v>Male</v>
      </c>
      <c r="P686" s="43" t="str">
        <f>VLOOKUP(Combined[[#This Row],[Customer_ID]],Customer[],5,FALSE)</f>
        <v>Lake Samanthafort</v>
      </c>
      <c r="Q686" s="43" t="str">
        <f>VLOOKUP(Combined[[#This Row],[Customer_ID]],Customer[],6,FALSE)</f>
        <v>Idaho</v>
      </c>
      <c r="R686" s="43" t="str">
        <f>VLOOKUP(Combined[[#This Row],[Customer_ID]],Customer[],8,FALSE)</f>
        <v>Gold</v>
      </c>
      <c r="S686" s="43" t="str">
        <f>VLOOKUP(Combined[[#This Row],[Product_ID]],Product[],2,FALSE)</f>
        <v>Men's Winter Jacket</v>
      </c>
      <c r="T686" s="43" t="str">
        <f>VLOOKUP(Combined[[#This Row],[Product_ID]],Product[],3,FALSE)</f>
        <v>Clothing</v>
      </c>
      <c r="U686" s="43" t="str">
        <f>VLOOKUP(Combined[[#This Row],[Product_ID]],Product[],4,FALSE)</f>
        <v>Outerwear</v>
      </c>
      <c r="V686" s="43" t="str">
        <f>VLOOKUP(Combined[[#This Row],[Product_ID]],Product[],5,FALSE)</f>
        <v>Kelly, Smith and Perez</v>
      </c>
      <c r="W686" s="43">
        <f>VLOOKUP(Combined[[#This Row],[Product_ID]],Product[],6,FALSE)</f>
        <v>167.34</v>
      </c>
      <c r="X686" s="43">
        <f>VLOOKUP(Combined[[#This Row],[Product_ID]],Product[],7,FALSE)</f>
        <v>296</v>
      </c>
      <c r="Y686" s="43" t="str">
        <f>_xlfn.XLOOKUP(Combined[[#This Row],[Store_ID]],Store[Store_ID],Store[Store_Name])</f>
        <v>Bean, Jones and Park</v>
      </c>
      <c r="Z686" s="43" t="str">
        <f>_xlfn.XLOOKUP(Combined[[#This Row],[Store_ID]],Store[Store_ID],Store[Region])</f>
        <v>West</v>
      </c>
      <c r="AA686" s="43" t="str">
        <f>_xlfn.XLOOKUP(Combined[[#This Row],[Store_ID]],Store[Store_ID],Store[City])</f>
        <v>Thompsonborough</v>
      </c>
      <c r="AB686" s="43" t="str">
        <f>_xlfn.XLOOKUP(Combined[[#This Row],[Store_ID]],Store[Store_ID],Store[Store_Type])</f>
        <v>Online</v>
      </c>
      <c r="AC686" s="43">
        <f>Combined[[#This Row],[Quantity]]*Combined[[#This Row],[Unit_Price]]</f>
        <v>1770.16</v>
      </c>
      <c r="AD686" s="43">
        <f>Combined[[#This Row],[Gross_Sales]]*Combined[[#This Row],[Discount]]</f>
        <v>106.20959999999999</v>
      </c>
      <c r="AE686" s="43">
        <f>Combined[[#This Row],[Quantity]]*Combined[[#This Row],[cost]]</f>
        <v>669.36</v>
      </c>
      <c r="AF686" s="43">
        <f>Combined[[#This Row],[Total_Amount]]-Combined[[#This Row],[Total_Cost]]</f>
        <v>994.59039999999993</v>
      </c>
      <c r="AG686" s="43" t="str">
        <f>IF(Combined[[#This Row],[Age]]&lt;=25,"18-25",IF(Combined[[#This Row],[Age]]&lt;=35,"26-35",IF(Combined[[#This Row],[Age]]&lt;=45,"36-45",IF(Combined[[#This Row],[Age]]&lt;=55,"46-55","56-64"))))</f>
        <v>26-35</v>
      </c>
      <c r="AH686" s="43">
        <f>IF(Combined[[#This Row],[Total_Amount]]=0,0,Combined[[#This Row],[Profit]]/Combined[[#This Row],[Total_Amount]])</f>
        <v>0.59772839382712362</v>
      </c>
    </row>
    <row r="687" spans="1:34">
      <c r="A687" s="43" t="s">
        <v>2511</v>
      </c>
      <c r="B687" s="46">
        <v>45270</v>
      </c>
      <c r="C687" s="43">
        <f t="shared" si="10"/>
        <v>2023</v>
      </c>
      <c r="D687" s="43" t="str">
        <f>TEXT(Combined[[#This Row],[Order_Date]],"MMM")</f>
        <v>Dec</v>
      </c>
      <c r="E687" s="43" t="s">
        <v>1408</v>
      </c>
      <c r="F687" s="43" t="s">
        <v>1724</v>
      </c>
      <c r="G687" s="43" t="s">
        <v>1797</v>
      </c>
      <c r="H687" s="43">
        <v>4</v>
      </c>
      <c r="I687" s="43">
        <v>451.41</v>
      </c>
      <c r="J687" s="45">
        <v>0.06</v>
      </c>
      <c r="K687" s="43" t="s">
        <v>1826</v>
      </c>
      <c r="L687" s="43">
        <v>1697.3016</v>
      </c>
      <c r="M687" s="43" t="str">
        <f>VLOOKUP(Combined[[#This Row],[Customer_ID]],Customer[],2,FALSE)</f>
        <v>Julie Powell</v>
      </c>
      <c r="N687" s="43">
        <f>VLOOKUP(Combined[[#This Row],[Customer_ID]],Customer[],3,FALSE)</f>
        <v>59</v>
      </c>
      <c r="O687" s="43" t="str">
        <f>VLOOKUP(Combined[[#This Row],[Customer_ID]],Customer[],4,FALSE)</f>
        <v>Female</v>
      </c>
      <c r="P687" s="43" t="str">
        <f>VLOOKUP(Combined[[#This Row],[Customer_ID]],Customer[],5,FALSE)</f>
        <v>South Barbara</v>
      </c>
      <c r="Q687" s="43" t="str">
        <f>VLOOKUP(Combined[[#This Row],[Customer_ID]],Customer[],6,FALSE)</f>
        <v>Arkansas</v>
      </c>
      <c r="R687" s="43" t="str">
        <f>VLOOKUP(Combined[[#This Row],[Customer_ID]],Customer[],8,FALSE)</f>
        <v>Gold</v>
      </c>
      <c r="S687" s="43" t="str">
        <f>VLOOKUP(Combined[[#This Row],[Product_ID]],Product[],2,FALSE)</f>
        <v>Sports Wrist Sweatbands</v>
      </c>
      <c r="T687" s="43" t="str">
        <f>VLOOKUP(Combined[[#This Row],[Product_ID]],Product[],3,FALSE)</f>
        <v>Sports</v>
      </c>
      <c r="U687" s="43" t="str">
        <f>VLOOKUP(Combined[[#This Row],[Product_ID]],Product[],4,FALSE)</f>
        <v>Accessories</v>
      </c>
      <c r="V687" s="43" t="str">
        <f>VLOOKUP(Combined[[#This Row],[Product_ID]],Product[],5,FALSE)</f>
        <v>Olsen-Daniels</v>
      </c>
      <c r="W687" s="43">
        <f>VLOOKUP(Combined[[#This Row],[Product_ID]],Product[],6,FALSE)</f>
        <v>131.24</v>
      </c>
      <c r="X687" s="43">
        <f>VLOOKUP(Combined[[#This Row],[Product_ID]],Product[],7,FALSE)</f>
        <v>232</v>
      </c>
      <c r="Y687" s="43" t="str">
        <f>_xlfn.XLOOKUP(Combined[[#This Row],[Store_ID]],Store[Store_ID],Store[Store_Name])</f>
        <v>Gardner, Humphrey and Contreras</v>
      </c>
      <c r="Z687" s="43" t="str">
        <f>_xlfn.XLOOKUP(Combined[[#This Row],[Store_ID]],Store[Store_ID],Store[Region])</f>
        <v>East</v>
      </c>
      <c r="AA687" s="43" t="str">
        <f>_xlfn.XLOOKUP(Combined[[#This Row],[Store_ID]],Store[Store_ID],Store[City])</f>
        <v>Johnsonville</v>
      </c>
      <c r="AB687" s="43" t="str">
        <f>_xlfn.XLOOKUP(Combined[[#This Row],[Store_ID]],Store[Store_ID],Store[Store_Type])</f>
        <v>Flagship</v>
      </c>
      <c r="AC687" s="43">
        <f>Combined[[#This Row],[Quantity]]*Combined[[#This Row],[Unit_Price]]</f>
        <v>1805.64</v>
      </c>
      <c r="AD687" s="43">
        <f>Combined[[#This Row],[Gross_Sales]]*Combined[[#This Row],[Discount]]</f>
        <v>108.33840000000001</v>
      </c>
      <c r="AE687" s="43">
        <f>Combined[[#This Row],[Quantity]]*Combined[[#This Row],[cost]]</f>
        <v>524.96</v>
      </c>
      <c r="AF687" s="43">
        <f>Combined[[#This Row],[Total_Amount]]-Combined[[#This Row],[Total_Cost]]</f>
        <v>1172.3416</v>
      </c>
      <c r="AG687" s="43" t="str">
        <f>IF(Combined[[#This Row],[Age]]&lt;=25,"18-25",IF(Combined[[#This Row],[Age]]&lt;=35,"26-35",IF(Combined[[#This Row],[Age]]&lt;=45,"36-45",IF(Combined[[#This Row],[Age]]&lt;=55,"46-55","56-64"))))</f>
        <v>56-64</v>
      </c>
      <c r="AH687" s="43">
        <f>IF(Combined[[#This Row],[Total_Amount]]=0,0,Combined[[#This Row],[Profit]]/Combined[[#This Row],[Total_Amount]])</f>
        <v>0.69070906431714907</v>
      </c>
    </row>
    <row r="688" spans="1:34">
      <c r="A688" s="43" t="s">
        <v>2512</v>
      </c>
      <c r="B688" s="46">
        <v>45942</v>
      </c>
      <c r="C688" s="43">
        <f t="shared" si="10"/>
        <v>2025</v>
      </c>
      <c r="D688" s="43" t="str">
        <f>TEXT(Combined[[#This Row],[Order_Date]],"MMM")</f>
        <v>Oct</v>
      </c>
      <c r="E688" s="43" t="s">
        <v>846</v>
      </c>
      <c r="F688" s="43" t="s">
        <v>1730</v>
      </c>
      <c r="G688" s="43" t="s">
        <v>1786</v>
      </c>
      <c r="H688" s="43">
        <v>4</v>
      </c>
      <c r="I688" s="43">
        <v>547.21</v>
      </c>
      <c r="J688" s="45">
        <v>0.25</v>
      </c>
      <c r="K688" s="43" t="s">
        <v>1824</v>
      </c>
      <c r="L688" s="43">
        <v>1641.63</v>
      </c>
      <c r="M688" s="43" t="str">
        <f>VLOOKUP(Combined[[#This Row],[Customer_ID]],Customer[],2,FALSE)</f>
        <v>Tracy Kelly</v>
      </c>
      <c r="N688" s="43">
        <f>VLOOKUP(Combined[[#This Row],[Customer_ID]],Customer[],3,FALSE)</f>
        <v>38</v>
      </c>
      <c r="O688" s="43" t="str">
        <f>VLOOKUP(Combined[[#This Row],[Customer_ID]],Customer[],4,FALSE)</f>
        <v>Male</v>
      </c>
      <c r="P688" s="43" t="str">
        <f>VLOOKUP(Combined[[#This Row],[Customer_ID]],Customer[],5,FALSE)</f>
        <v>West Jamieport</v>
      </c>
      <c r="Q688" s="43" t="str">
        <f>VLOOKUP(Combined[[#This Row],[Customer_ID]],Customer[],6,FALSE)</f>
        <v>Tennessee</v>
      </c>
      <c r="R688" s="43" t="str">
        <f>VLOOKUP(Combined[[#This Row],[Customer_ID]],Customer[],8,FALSE)</f>
        <v>Silver</v>
      </c>
      <c r="S688" s="43" t="str">
        <f>VLOOKUP(Combined[[#This Row],[Product_ID]],Product[],2,FALSE)</f>
        <v>Women's High Heels</v>
      </c>
      <c r="T688" s="43" t="str">
        <f>VLOOKUP(Combined[[#This Row],[Product_ID]],Product[],3,FALSE)</f>
        <v>Clothing</v>
      </c>
      <c r="U688" s="43" t="str">
        <f>VLOOKUP(Combined[[#This Row],[Product_ID]],Product[],4,FALSE)</f>
        <v>Footwear</v>
      </c>
      <c r="V688" s="43" t="str">
        <f>VLOOKUP(Combined[[#This Row],[Product_ID]],Product[],5,FALSE)</f>
        <v>Smith-Charles</v>
      </c>
      <c r="W688" s="43">
        <f>VLOOKUP(Combined[[#This Row],[Product_ID]],Product[],6,FALSE)</f>
        <v>438.25</v>
      </c>
      <c r="X688" s="43">
        <f>VLOOKUP(Combined[[#This Row],[Product_ID]],Product[],7,FALSE)</f>
        <v>496</v>
      </c>
      <c r="Y688" s="43" t="str">
        <f>_xlfn.XLOOKUP(Combined[[#This Row],[Store_ID]],Store[Store_ID],Store[Store_Name])</f>
        <v>Moore, Padilla and Butler</v>
      </c>
      <c r="Z688" s="43" t="str">
        <f>_xlfn.XLOOKUP(Combined[[#This Row],[Store_ID]],Store[Store_ID],Store[Region])</f>
        <v>South</v>
      </c>
      <c r="AA688" s="43" t="str">
        <f>_xlfn.XLOOKUP(Combined[[#This Row],[Store_ID]],Store[Store_ID],Store[City])</f>
        <v>East Johnstad</v>
      </c>
      <c r="AB688" s="43" t="str">
        <f>_xlfn.XLOOKUP(Combined[[#This Row],[Store_ID]],Store[Store_ID],Store[Store_Type])</f>
        <v>Flagship</v>
      </c>
      <c r="AC688" s="43">
        <f>Combined[[#This Row],[Quantity]]*Combined[[#This Row],[Unit_Price]]</f>
        <v>2188.84</v>
      </c>
      <c r="AD688" s="43">
        <f>Combined[[#This Row],[Gross_Sales]]*Combined[[#This Row],[Discount]]</f>
        <v>547.21</v>
      </c>
      <c r="AE688" s="43">
        <f>Combined[[#This Row],[Quantity]]*Combined[[#This Row],[cost]]</f>
        <v>1753</v>
      </c>
      <c r="AF688" s="43">
        <f>Combined[[#This Row],[Total_Amount]]-Combined[[#This Row],[Total_Cost]]</f>
        <v>-111.36999999999989</v>
      </c>
      <c r="AG688" s="43" t="str">
        <f>IF(Combined[[#This Row],[Age]]&lt;=25,"18-25",IF(Combined[[#This Row],[Age]]&lt;=35,"26-35",IF(Combined[[#This Row],[Age]]&lt;=45,"36-45",IF(Combined[[#This Row],[Age]]&lt;=55,"46-55","56-64"))))</f>
        <v>36-45</v>
      </c>
      <c r="AH688" s="43">
        <f>IF(Combined[[#This Row],[Total_Amount]]=0,0,Combined[[#This Row],[Profit]]/Combined[[#This Row],[Total_Amount]])</f>
        <v>-6.78411091415239E-2</v>
      </c>
    </row>
    <row r="689" spans="1:34">
      <c r="A689" s="43" t="s">
        <v>2513</v>
      </c>
      <c r="B689" s="46">
        <v>45750</v>
      </c>
      <c r="C689" s="43">
        <f t="shared" si="10"/>
        <v>2025</v>
      </c>
      <c r="D689" s="43" t="str">
        <f>TEXT(Combined[[#This Row],[Order_Date]],"MMM")</f>
        <v>Apr</v>
      </c>
      <c r="E689" s="43" t="s">
        <v>663</v>
      </c>
      <c r="F689" s="43" t="s">
        <v>1722</v>
      </c>
      <c r="G689" s="43" t="s">
        <v>1769</v>
      </c>
      <c r="H689" s="43">
        <v>1</v>
      </c>
      <c r="I689" s="43">
        <v>979.28</v>
      </c>
      <c r="J689" s="45">
        <v>0.2</v>
      </c>
      <c r="K689" s="43" t="s">
        <v>1826</v>
      </c>
      <c r="L689" s="43">
        <v>783.42399999999998</v>
      </c>
      <c r="M689" s="43" t="str">
        <f>VLOOKUP(Combined[[#This Row],[Customer_ID]],Customer[],2,FALSE)</f>
        <v>Sarah Brady</v>
      </c>
      <c r="N689" s="43">
        <f>VLOOKUP(Combined[[#This Row],[Customer_ID]],Customer[],3,FALSE)</f>
        <v>47</v>
      </c>
      <c r="O689" s="43" t="str">
        <f>VLOOKUP(Combined[[#This Row],[Customer_ID]],Customer[],4,FALSE)</f>
        <v>Male</v>
      </c>
      <c r="P689" s="43" t="str">
        <f>VLOOKUP(Combined[[#This Row],[Customer_ID]],Customer[],5,FALSE)</f>
        <v>Johnsonland</v>
      </c>
      <c r="Q689" s="43" t="str">
        <f>VLOOKUP(Combined[[#This Row],[Customer_ID]],Customer[],6,FALSE)</f>
        <v>Iowa</v>
      </c>
      <c r="R689" s="43" t="str">
        <f>VLOOKUP(Combined[[#This Row],[Customer_ID]],Customer[],8,FALSE)</f>
        <v>Platinum</v>
      </c>
      <c r="S689" s="43" t="str">
        <f>VLOOKUP(Combined[[#This Row],[Product_ID]],Product[],2,FALSE)</f>
        <v>LED Bedside Lamp</v>
      </c>
      <c r="T689" s="43" t="str">
        <f>VLOOKUP(Combined[[#This Row],[Product_ID]],Product[],3,FALSE)</f>
        <v>Home</v>
      </c>
      <c r="U689" s="43" t="str">
        <f>VLOOKUP(Combined[[#This Row],[Product_ID]],Product[],4,FALSE)</f>
        <v>Lighting</v>
      </c>
      <c r="V689" s="43" t="str">
        <f>VLOOKUP(Combined[[#This Row],[Product_ID]],Product[],5,FALSE)</f>
        <v>Aguilar, Horton and Lewis</v>
      </c>
      <c r="W689" s="43">
        <f>VLOOKUP(Combined[[#This Row],[Product_ID]],Product[],6,FALSE)</f>
        <v>371.38</v>
      </c>
      <c r="X689" s="43">
        <f>VLOOKUP(Combined[[#This Row],[Product_ID]],Product[],7,FALSE)</f>
        <v>220</v>
      </c>
      <c r="Y689" s="43" t="str">
        <f>_xlfn.XLOOKUP(Combined[[#This Row],[Store_ID]],Store[Store_ID],Store[Store_Name])</f>
        <v>Alexander Group</v>
      </c>
      <c r="Z689" s="43" t="str">
        <f>_xlfn.XLOOKUP(Combined[[#This Row],[Store_ID]],Store[Store_ID],Store[Region])</f>
        <v>South</v>
      </c>
      <c r="AA689" s="43" t="str">
        <f>_xlfn.XLOOKUP(Combined[[#This Row],[Store_ID]],Store[Store_ID],Store[City])</f>
        <v>Port Sharon</v>
      </c>
      <c r="AB689" s="43" t="str">
        <f>_xlfn.XLOOKUP(Combined[[#This Row],[Store_ID]],Store[Store_ID],Store[Store_Type])</f>
        <v>Online</v>
      </c>
      <c r="AC689" s="43">
        <f>Combined[[#This Row],[Quantity]]*Combined[[#This Row],[Unit_Price]]</f>
        <v>979.28</v>
      </c>
      <c r="AD689" s="43">
        <f>Combined[[#This Row],[Gross_Sales]]*Combined[[#This Row],[Discount]]</f>
        <v>195.85599999999999</v>
      </c>
      <c r="AE689" s="43">
        <f>Combined[[#This Row],[Quantity]]*Combined[[#This Row],[cost]]</f>
        <v>371.38</v>
      </c>
      <c r="AF689" s="43">
        <f>Combined[[#This Row],[Total_Amount]]-Combined[[#This Row],[Total_Cost]]</f>
        <v>412.04399999999998</v>
      </c>
      <c r="AG689" s="43" t="str">
        <f>IF(Combined[[#This Row],[Age]]&lt;=25,"18-25",IF(Combined[[#This Row],[Age]]&lt;=35,"26-35",IF(Combined[[#This Row],[Age]]&lt;=45,"36-45",IF(Combined[[#This Row],[Age]]&lt;=55,"46-55","56-64"))))</f>
        <v>46-55</v>
      </c>
      <c r="AH689" s="43">
        <f>IF(Combined[[#This Row],[Total_Amount]]=0,0,Combined[[#This Row],[Profit]]/Combined[[#This Row],[Total_Amount]])</f>
        <v>0.52595274078915122</v>
      </c>
    </row>
    <row r="690" spans="1:34">
      <c r="A690" s="43" t="s">
        <v>2514</v>
      </c>
      <c r="B690" s="46">
        <v>45300</v>
      </c>
      <c r="C690" s="43">
        <f t="shared" si="10"/>
        <v>2024</v>
      </c>
      <c r="D690" s="43" t="str">
        <f>TEXT(Combined[[#This Row],[Order_Date]],"MMM")</f>
        <v>Jan</v>
      </c>
      <c r="E690" s="43" t="s">
        <v>1431</v>
      </c>
      <c r="F690" s="43" t="s">
        <v>1660</v>
      </c>
      <c r="G690" s="43" t="s">
        <v>1779</v>
      </c>
      <c r="H690" s="43">
        <v>4</v>
      </c>
      <c r="I690" s="43">
        <v>263.58999999999997</v>
      </c>
      <c r="J690" s="45">
        <v>0.04</v>
      </c>
      <c r="K690" s="43" t="s">
        <v>1824</v>
      </c>
      <c r="L690" s="43">
        <v>1012.1856</v>
      </c>
      <c r="M690" s="43" t="str">
        <f>VLOOKUP(Combined[[#This Row],[Customer_ID]],Customer[],2,FALSE)</f>
        <v>David Pierce</v>
      </c>
      <c r="N690" s="43">
        <f>VLOOKUP(Combined[[#This Row],[Customer_ID]],Customer[],3,FALSE)</f>
        <v>45</v>
      </c>
      <c r="O690" s="43" t="str">
        <f>VLOOKUP(Combined[[#This Row],[Customer_ID]],Customer[],4,FALSE)</f>
        <v>Female</v>
      </c>
      <c r="P690" s="43" t="str">
        <f>VLOOKUP(Combined[[#This Row],[Customer_ID]],Customer[],5,FALSE)</f>
        <v>Grayland</v>
      </c>
      <c r="Q690" s="43" t="str">
        <f>VLOOKUP(Combined[[#This Row],[Customer_ID]],Customer[],6,FALSE)</f>
        <v>Washington</v>
      </c>
      <c r="R690" s="43" t="str">
        <f>VLOOKUP(Combined[[#This Row],[Customer_ID]],Customer[],8,FALSE)</f>
        <v>Platinum</v>
      </c>
      <c r="S690" s="43" t="str">
        <f>VLOOKUP(Combined[[#This Row],[Product_ID]],Product[],2,FALSE)</f>
        <v>Premium Blanket Throw</v>
      </c>
      <c r="T690" s="43" t="str">
        <f>VLOOKUP(Combined[[#This Row],[Product_ID]],Product[],3,FALSE)</f>
        <v>Home</v>
      </c>
      <c r="U690" s="43" t="str">
        <f>VLOOKUP(Combined[[#This Row],[Product_ID]],Product[],4,FALSE)</f>
        <v>Decor</v>
      </c>
      <c r="V690" s="43" t="str">
        <f>VLOOKUP(Combined[[#This Row],[Product_ID]],Product[],5,FALSE)</f>
        <v>Hernandez, Kennedy and Porter</v>
      </c>
      <c r="W690" s="43">
        <f>VLOOKUP(Combined[[#This Row],[Product_ID]],Product[],6,FALSE)</f>
        <v>461.47</v>
      </c>
      <c r="X690" s="43">
        <f>VLOOKUP(Combined[[#This Row],[Product_ID]],Product[],7,FALSE)</f>
        <v>190</v>
      </c>
      <c r="Y690" s="43" t="str">
        <f>_xlfn.XLOOKUP(Combined[[#This Row],[Store_ID]],Store[Store_ID],Store[Store_Name])</f>
        <v>Martinez-Mullins</v>
      </c>
      <c r="Z690" s="43" t="str">
        <f>_xlfn.XLOOKUP(Combined[[#This Row],[Store_ID]],Store[Store_ID],Store[Region])</f>
        <v>South</v>
      </c>
      <c r="AA690" s="43" t="str">
        <f>_xlfn.XLOOKUP(Combined[[#This Row],[Store_ID]],Store[Store_ID],Store[City])</f>
        <v>Williamsfurt</v>
      </c>
      <c r="AB690" s="43" t="str">
        <f>_xlfn.XLOOKUP(Combined[[#This Row],[Store_ID]],Store[Store_ID],Store[Store_Type])</f>
        <v>Online</v>
      </c>
      <c r="AC690" s="43">
        <f>Combined[[#This Row],[Quantity]]*Combined[[#This Row],[Unit_Price]]</f>
        <v>1054.3599999999999</v>
      </c>
      <c r="AD690" s="43">
        <f>Combined[[#This Row],[Gross_Sales]]*Combined[[#This Row],[Discount]]</f>
        <v>42.174399999999999</v>
      </c>
      <c r="AE690" s="43">
        <f>Combined[[#This Row],[Quantity]]*Combined[[#This Row],[cost]]</f>
        <v>1845.88</v>
      </c>
      <c r="AF690" s="43">
        <f>Combined[[#This Row],[Total_Amount]]-Combined[[#This Row],[Total_Cost]]</f>
        <v>-833.69440000000009</v>
      </c>
      <c r="AG690" s="43" t="str">
        <f>IF(Combined[[#This Row],[Age]]&lt;=25,"18-25",IF(Combined[[#This Row],[Age]]&lt;=35,"26-35",IF(Combined[[#This Row],[Age]]&lt;=45,"36-45",IF(Combined[[#This Row],[Age]]&lt;=55,"46-55","56-64"))))</f>
        <v>36-45</v>
      </c>
      <c r="AH690" s="43">
        <f>IF(Combined[[#This Row],[Total_Amount]]=0,0,Combined[[#This Row],[Profit]]/Combined[[#This Row],[Total_Amount]])</f>
        <v>-0.82365763749257059</v>
      </c>
    </row>
    <row r="691" spans="1:34">
      <c r="A691" s="43" t="s">
        <v>2515</v>
      </c>
      <c r="B691" s="46">
        <v>45876</v>
      </c>
      <c r="C691" s="43">
        <f t="shared" si="10"/>
        <v>2025</v>
      </c>
      <c r="D691" s="43" t="str">
        <f>TEXT(Combined[[#This Row],[Order_Date]],"MMM")</f>
        <v>Aug</v>
      </c>
      <c r="E691" s="43" t="s">
        <v>20</v>
      </c>
      <c r="F691" s="43" t="s">
        <v>1656</v>
      </c>
      <c r="G691" s="43" t="s">
        <v>1773</v>
      </c>
      <c r="H691" s="43">
        <v>1</v>
      </c>
      <c r="I691" s="43">
        <v>692.75</v>
      </c>
      <c r="J691" s="45">
        <v>0.11</v>
      </c>
      <c r="K691" s="43" t="s">
        <v>1829</v>
      </c>
      <c r="L691" s="43">
        <v>616.54750000000001</v>
      </c>
      <c r="M691" s="43" t="str">
        <f>VLOOKUP(Combined[[#This Row],[Customer_ID]],Customer[],2,FALSE)</f>
        <v>Dr. Benjamin Price</v>
      </c>
      <c r="N691" s="43">
        <f>VLOOKUP(Combined[[#This Row],[Customer_ID]],Customer[],3,FALSE)</f>
        <v>29</v>
      </c>
      <c r="O691" s="43" t="str">
        <f>VLOOKUP(Combined[[#This Row],[Customer_ID]],Customer[],4,FALSE)</f>
        <v>Female</v>
      </c>
      <c r="P691" s="43" t="str">
        <f>VLOOKUP(Combined[[#This Row],[Customer_ID]],Customer[],5,FALSE)</f>
        <v>Kylebury</v>
      </c>
      <c r="Q691" s="43" t="str">
        <f>VLOOKUP(Combined[[#This Row],[Customer_ID]],Customer[],6,FALSE)</f>
        <v>Alabama</v>
      </c>
      <c r="R691" s="43" t="str">
        <f>VLOOKUP(Combined[[#This Row],[Customer_ID]],Customer[],8,FALSE)</f>
        <v>Platinum</v>
      </c>
      <c r="S691" s="43" t="str">
        <f>VLOOKUP(Combined[[#This Row],[Product_ID]],Product[],2,FALSE)</f>
        <v>Sports Stopwatch Pro</v>
      </c>
      <c r="T691" s="43" t="str">
        <f>VLOOKUP(Combined[[#This Row],[Product_ID]],Product[],3,FALSE)</f>
        <v>Sports</v>
      </c>
      <c r="U691" s="43" t="str">
        <f>VLOOKUP(Combined[[#This Row],[Product_ID]],Product[],4,FALSE)</f>
        <v>Accessories</v>
      </c>
      <c r="V691" s="43" t="str">
        <f>VLOOKUP(Combined[[#This Row],[Product_ID]],Product[],5,FALSE)</f>
        <v>Thompson-French</v>
      </c>
      <c r="W691" s="43">
        <f>VLOOKUP(Combined[[#This Row],[Product_ID]],Product[],6,FALSE)</f>
        <v>434.84</v>
      </c>
      <c r="X691" s="43">
        <f>VLOOKUP(Combined[[#This Row],[Product_ID]],Product[],7,FALSE)</f>
        <v>185</v>
      </c>
      <c r="Y691" s="43" t="str">
        <f>_xlfn.XLOOKUP(Combined[[#This Row],[Store_ID]],Store[Store_ID],Store[Store_Name])</f>
        <v>Gray Ltd</v>
      </c>
      <c r="Z691" s="43" t="str">
        <f>_xlfn.XLOOKUP(Combined[[#This Row],[Store_ID]],Store[Store_ID],Store[Region])</f>
        <v>North</v>
      </c>
      <c r="AA691" s="43" t="str">
        <f>_xlfn.XLOOKUP(Combined[[#This Row],[Store_ID]],Store[Store_ID],Store[City])</f>
        <v>New Michaelchester</v>
      </c>
      <c r="AB691" s="43" t="str">
        <f>_xlfn.XLOOKUP(Combined[[#This Row],[Store_ID]],Store[Store_ID],Store[Store_Type])</f>
        <v>Outlet</v>
      </c>
      <c r="AC691" s="43">
        <f>Combined[[#This Row],[Quantity]]*Combined[[#This Row],[Unit_Price]]</f>
        <v>692.75</v>
      </c>
      <c r="AD691" s="43">
        <f>Combined[[#This Row],[Gross_Sales]]*Combined[[#This Row],[Discount]]</f>
        <v>76.202500000000001</v>
      </c>
      <c r="AE691" s="43">
        <f>Combined[[#This Row],[Quantity]]*Combined[[#This Row],[cost]]</f>
        <v>434.84</v>
      </c>
      <c r="AF691" s="43">
        <f>Combined[[#This Row],[Total_Amount]]-Combined[[#This Row],[Total_Cost]]</f>
        <v>181.70750000000004</v>
      </c>
      <c r="AG691" s="43" t="str">
        <f>IF(Combined[[#This Row],[Age]]&lt;=25,"18-25",IF(Combined[[#This Row],[Age]]&lt;=35,"26-35",IF(Combined[[#This Row],[Age]]&lt;=45,"36-45",IF(Combined[[#This Row],[Age]]&lt;=55,"46-55","56-64"))))</f>
        <v>26-35</v>
      </c>
      <c r="AH691" s="43">
        <f>IF(Combined[[#This Row],[Total_Amount]]=0,0,Combined[[#This Row],[Profit]]/Combined[[#This Row],[Total_Amount]])</f>
        <v>0.29471776302717961</v>
      </c>
    </row>
    <row r="692" spans="1:34">
      <c r="A692" s="43" t="s">
        <v>2516</v>
      </c>
      <c r="B692" s="46">
        <v>45301</v>
      </c>
      <c r="C692" s="43">
        <f t="shared" si="10"/>
        <v>2024</v>
      </c>
      <c r="D692" s="43" t="str">
        <f>TEXT(Combined[[#This Row],[Order_Date]],"MMM")</f>
        <v>Jan</v>
      </c>
      <c r="E692" s="43" t="s">
        <v>544</v>
      </c>
      <c r="F692" s="43" t="s">
        <v>1674</v>
      </c>
      <c r="G692" s="43" t="s">
        <v>1766</v>
      </c>
      <c r="H692" s="43">
        <v>3</v>
      </c>
      <c r="I692" s="43">
        <v>142.83000000000001</v>
      </c>
      <c r="J692" s="45">
        <v>0.01</v>
      </c>
      <c r="K692" s="43" t="s">
        <v>1824</v>
      </c>
      <c r="L692" s="43">
        <v>424.20510000000002</v>
      </c>
      <c r="M692" s="43" t="str">
        <f>VLOOKUP(Combined[[#This Row],[Customer_ID]],Customer[],2,FALSE)</f>
        <v>Joseph Jones</v>
      </c>
      <c r="N692" s="43">
        <f>VLOOKUP(Combined[[#This Row],[Customer_ID]],Customer[],3,FALSE)</f>
        <v>21</v>
      </c>
      <c r="O692" s="43" t="str">
        <f>VLOOKUP(Combined[[#This Row],[Customer_ID]],Customer[],4,FALSE)</f>
        <v>Male</v>
      </c>
      <c r="P692" s="43" t="str">
        <f>VLOOKUP(Combined[[#This Row],[Customer_ID]],Customer[],5,FALSE)</f>
        <v>North Matthew</v>
      </c>
      <c r="Q692" s="43" t="str">
        <f>VLOOKUP(Combined[[#This Row],[Customer_ID]],Customer[],6,FALSE)</f>
        <v>Illinois</v>
      </c>
      <c r="R692" s="43" t="str">
        <f>VLOOKUP(Combined[[#This Row],[Customer_ID]],Customer[],8,FALSE)</f>
        <v>Bronze</v>
      </c>
      <c r="S692" s="43" t="str">
        <f>VLOOKUP(Combined[[#This Row],[Product_ID]],Product[],2,FALSE)</f>
        <v>Organic Sunscreen Lotion</v>
      </c>
      <c r="T692" s="43" t="str">
        <f>VLOOKUP(Combined[[#This Row],[Product_ID]],Product[],3,FALSE)</f>
        <v>Beauty</v>
      </c>
      <c r="U692" s="43" t="str">
        <f>VLOOKUP(Combined[[#This Row],[Product_ID]],Product[],4,FALSE)</f>
        <v>Skincare</v>
      </c>
      <c r="V692" s="43" t="str">
        <f>VLOOKUP(Combined[[#This Row],[Product_ID]],Product[],5,FALSE)</f>
        <v>Anderson-Riley</v>
      </c>
      <c r="W692" s="43">
        <f>VLOOKUP(Combined[[#This Row],[Product_ID]],Product[],6,FALSE)</f>
        <v>266.86</v>
      </c>
      <c r="X692" s="43">
        <f>VLOOKUP(Combined[[#This Row],[Product_ID]],Product[],7,FALSE)</f>
        <v>458</v>
      </c>
      <c r="Y692" s="43" t="str">
        <f>_xlfn.XLOOKUP(Combined[[#This Row],[Store_ID]],Store[Store_ID],Store[Store_Name])</f>
        <v>Johnson-Wright</v>
      </c>
      <c r="Z692" s="43" t="str">
        <f>_xlfn.XLOOKUP(Combined[[#This Row],[Store_ID]],Store[Store_ID],Store[Region])</f>
        <v>North</v>
      </c>
      <c r="AA692" s="43" t="str">
        <f>_xlfn.XLOOKUP(Combined[[#This Row],[Store_ID]],Store[Store_ID],Store[City])</f>
        <v>Hoodberg</v>
      </c>
      <c r="AB692" s="43" t="str">
        <f>_xlfn.XLOOKUP(Combined[[#This Row],[Store_ID]],Store[Store_ID],Store[Store_Type])</f>
        <v>Outlet</v>
      </c>
      <c r="AC692" s="43">
        <f>Combined[[#This Row],[Quantity]]*Combined[[#This Row],[Unit_Price]]</f>
        <v>428.49</v>
      </c>
      <c r="AD692" s="43">
        <f>Combined[[#This Row],[Gross_Sales]]*Combined[[#This Row],[Discount]]</f>
        <v>4.2849000000000004</v>
      </c>
      <c r="AE692" s="43">
        <f>Combined[[#This Row],[Quantity]]*Combined[[#This Row],[cost]]</f>
        <v>800.58</v>
      </c>
      <c r="AF692" s="43">
        <f>Combined[[#This Row],[Total_Amount]]-Combined[[#This Row],[Total_Cost]]</f>
        <v>-376.37490000000003</v>
      </c>
      <c r="AG692" s="43" t="str">
        <f>IF(Combined[[#This Row],[Age]]&lt;=25,"18-25",IF(Combined[[#This Row],[Age]]&lt;=35,"26-35",IF(Combined[[#This Row],[Age]]&lt;=45,"36-45",IF(Combined[[#This Row],[Age]]&lt;=55,"46-55","56-64"))))</f>
        <v>18-25</v>
      </c>
      <c r="AH692" s="43">
        <f>IF(Combined[[#This Row],[Total_Amount]]=0,0,Combined[[#This Row],[Profit]]/Combined[[#This Row],[Total_Amount]])</f>
        <v>-0.88724746590741133</v>
      </c>
    </row>
    <row r="693" spans="1:34">
      <c r="A693" s="43" t="s">
        <v>2517</v>
      </c>
      <c r="B693" s="46">
        <v>45857</v>
      </c>
      <c r="C693" s="43">
        <f t="shared" si="10"/>
        <v>2025</v>
      </c>
      <c r="D693" s="43" t="str">
        <f>TEXT(Combined[[#This Row],[Order_Date]],"MMM")</f>
        <v>Jul</v>
      </c>
      <c r="E693" s="43" t="s">
        <v>428</v>
      </c>
      <c r="F693" s="43" t="s">
        <v>1592</v>
      </c>
      <c r="G693" s="43" t="s">
        <v>1761</v>
      </c>
      <c r="H693" s="43">
        <v>2</v>
      </c>
      <c r="I693" s="43">
        <v>419.25</v>
      </c>
      <c r="J693" s="45">
        <v>0.17</v>
      </c>
      <c r="K693" s="43" t="s">
        <v>1826</v>
      </c>
      <c r="L693" s="43">
        <v>695.95499999999993</v>
      </c>
      <c r="M693" s="43" t="str">
        <f>VLOOKUP(Combined[[#This Row],[Customer_ID]],Customer[],2,FALSE)</f>
        <v>Donald Lee</v>
      </c>
      <c r="N693" s="43">
        <f>VLOOKUP(Combined[[#This Row],[Customer_ID]],Customer[],3,FALSE)</f>
        <v>26</v>
      </c>
      <c r="O693" s="43" t="str">
        <f>VLOOKUP(Combined[[#This Row],[Customer_ID]],Customer[],4,FALSE)</f>
        <v>Male</v>
      </c>
      <c r="P693" s="43" t="str">
        <f>VLOOKUP(Combined[[#This Row],[Customer_ID]],Customer[],5,FALSE)</f>
        <v>Wongberg</v>
      </c>
      <c r="Q693" s="43" t="str">
        <f>VLOOKUP(Combined[[#This Row],[Customer_ID]],Customer[],6,FALSE)</f>
        <v>Illinois</v>
      </c>
      <c r="R693" s="43" t="str">
        <f>VLOOKUP(Combined[[#This Row],[Customer_ID]],Customer[],8,FALSE)</f>
        <v>Bronze</v>
      </c>
      <c r="S693" s="43" t="str">
        <f>VLOOKUP(Combined[[#This Row],[Product_ID]],Product[],2,FALSE)</f>
        <v>Carbon Fiber Tennis Racket</v>
      </c>
      <c r="T693" s="43" t="str">
        <f>VLOOKUP(Combined[[#This Row],[Product_ID]],Product[],3,FALSE)</f>
        <v>Sports</v>
      </c>
      <c r="U693" s="43" t="str">
        <f>VLOOKUP(Combined[[#This Row],[Product_ID]],Product[],4,FALSE)</f>
        <v>Equipment</v>
      </c>
      <c r="V693" s="43" t="str">
        <f>VLOOKUP(Combined[[#This Row],[Product_ID]],Product[],5,FALSE)</f>
        <v>Flores, Pineda and Rodriguez</v>
      </c>
      <c r="W693" s="43">
        <f>VLOOKUP(Combined[[#This Row],[Product_ID]],Product[],6,FALSE)</f>
        <v>484.62</v>
      </c>
      <c r="X693" s="43">
        <f>VLOOKUP(Combined[[#This Row],[Product_ID]],Product[],7,FALSE)</f>
        <v>432</v>
      </c>
      <c r="Y693" s="43" t="str">
        <f>_xlfn.XLOOKUP(Combined[[#This Row],[Store_ID]],Store[Store_ID],Store[Store_Name])</f>
        <v>Black-Horn</v>
      </c>
      <c r="Z693" s="43" t="str">
        <f>_xlfn.XLOOKUP(Combined[[#This Row],[Store_ID]],Store[Store_ID],Store[Region])</f>
        <v>South</v>
      </c>
      <c r="AA693" s="43" t="str">
        <f>_xlfn.XLOOKUP(Combined[[#This Row],[Store_ID]],Store[Store_ID],Store[City])</f>
        <v>North Nancyview</v>
      </c>
      <c r="AB693" s="43" t="str">
        <f>_xlfn.XLOOKUP(Combined[[#This Row],[Store_ID]],Store[Store_ID],Store[Store_Type])</f>
        <v>Outlet</v>
      </c>
      <c r="AC693" s="43">
        <f>Combined[[#This Row],[Quantity]]*Combined[[#This Row],[Unit_Price]]</f>
        <v>838.5</v>
      </c>
      <c r="AD693" s="43">
        <f>Combined[[#This Row],[Gross_Sales]]*Combined[[#This Row],[Discount]]</f>
        <v>142.54500000000002</v>
      </c>
      <c r="AE693" s="43">
        <f>Combined[[#This Row],[Quantity]]*Combined[[#This Row],[cost]]</f>
        <v>969.24</v>
      </c>
      <c r="AF693" s="43">
        <f>Combined[[#This Row],[Total_Amount]]-Combined[[#This Row],[Total_Cost]]</f>
        <v>-273.28500000000008</v>
      </c>
      <c r="AG693" s="43" t="str">
        <f>IF(Combined[[#This Row],[Age]]&lt;=25,"18-25",IF(Combined[[#This Row],[Age]]&lt;=35,"26-35",IF(Combined[[#This Row],[Age]]&lt;=45,"36-45",IF(Combined[[#This Row],[Age]]&lt;=55,"46-55","56-64"))))</f>
        <v>26-35</v>
      </c>
      <c r="AH693" s="43">
        <f>IF(Combined[[#This Row],[Total_Amount]]=0,0,Combined[[#This Row],[Profit]]/Combined[[#This Row],[Total_Amount]])</f>
        <v>-0.39267625061965228</v>
      </c>
    </row>
    <row r="694" spans="1:34">
      <c r="A694" s="43" t="s">
        <v>2518</v>
      </c>
      <c r="B694" s="46">
        <v>45650</v>
      </c>
      <c r="C694" s="43">
        <f t="shared" si="10"/>
        <v>2024</v>
      </c>
      <c r="D694" s="43" t="str">
        <f>TEXT(Combined[[#This Row],[Order_Date]],"MMM")</f>
        <v>Dec</v>
      </c>
      <c r="E694" s="43" t="s">
        <v>770</v>
      </c>
      <c r="F694" s="43" t="s">
        <v>1600</v>
      </c>
      <c r="G694" s="43" t="s">
        <v>1813</v>
      </c>
      <c r="H694" s="43">
        <v>2</v>
      </c>
      <c r="I694" s="43">
        <v>800.84</v>
      </c>
      <c r="J694" s="45">
        <v>0.27</v>
      </c>
      <c r="K694" s="43" t="s">
        <v>1829</v>
      </c>
      <c r="L694" s="43">
        <v>1169.2264</v>
      </c>
      <c r="M694" s="43" t="str">
        <f>VLOOKUP(Combined[[#This Row],[Customer_ID]],Customer[],2,FALSE)</f>
        <v>William Hull</v>
      </c>
      <c r="N694" s="43">
        <f>VLOOKUP(Combined[[#This Row],[Customer_ID]],Customer[],3,FALSE)</f>
        <v>59</v>
      </c>
      <c r="O694" s="43" t="str">
        <f>VLOOKUP(Combined[[#This Row],[Customer_ID]],Customer[],4,FALSE)</f>
        <v>Female</v>
      </c>
      <c r="P694" s="43" t="str">
        <f>VLOOKUP(Combined[[#This Row],[Customer_ID]],Customer[],5,FALSE)</f>
        <v>Heathfort</v>
      </c>
      <c r="Q694" s="43" t="str">
        <f>VLOOKUP(Combined[[#This Row],[Customer_ID]],Customer[],6,FALSE)</f>
        <v>Michigan</v>
      </c>
      <c r="R694" s="43" t="str">
        <f>VLOOKUP(Combined[[#This Row],[Customer_ID]],Customer[],8,FALSE)</f>
        <v>Platinum</v>
      </c>
      <c r="S694" s="43" t="str">
        <f>VLOOKUP(Combined[[#This Row],[Product_ID]],Product[],2,FALSE)</f>
        <v>Wireless Bluetooth Speaker</v>
      </c>
      <c r="T694" s="43" t="str">
        <f>VLOOKUP(Combined[[#This Row],[Product_ID]],Product[],3,FALSE)</f>
        <v>Electronics</v>
      </c>
      <c r="U694" s="43" t="str">
        <f>VLOOKUP(Combined[[#This Row],[Product_ID]],Product[],4,FALSE)</f>
        <v>Audio</v>
      </c>
      <c r="V694" s="43" t="str">
        <f>VLOOKUP(Combined[[#This Row],[Product_ID]],Product[],5,FALSE)</f>
        <v>Reed-Schmidt</v>
      </c>
      <c r="W694" s="43">
        <f>VLOOKUP(Combined[[#This Row],[Product_ID]],Product[],6,FALSE)</f>
        <v>322.41000000000003</v>
      </c>
      <c r="X694" s="43">
        <f>VLOOKUP(Combined[[#This Row],[Product_ID]],Product[],7,FALSE)</f>
        <v>213</v>
      </c>
      <c r="Y694" s="43" t="str">
        <f>_xlfn.XLOOKUP(Combined[[#This Row],[Store_ID]],Store[Store_ID],Store[Store_Name])</f>
        <v>Mann-Austin</v>
      </c>
      <c r="Z694" s="43" t="str">
        <f>_xlfn.XLOOKUP(Combined[[#This Row],[Store_ID]],Store[Store_ID],Store[Region])</f>
        <v>East</v>
      </c>
      <c r="AA694" s="43" t="str">
        <f>_xlfn.XLOOKUP(Combined[[#This Row],[Store_ID]],Store[Store_ID],Store[City])</f>
        <v>Vasquezborough</v>
      </c>
      <c r="AB694" s="43" t="str">
        <f>_xlfn.XLOOKUP(Combined[[#This Row],[Store_ID]],Store[Store_ID],Store[Store_Type])</f>
        <v>Online</v>
      </c>
      <c r="AC694" s="43">
        <f>Combined[[#This Row],[Quantity]]*Combined[[#This Row],[Unit_Price]]</f>
        <v>1601.68</v>
      </c>
      <c r="AD694" s="43">
        <f>Combined[[#This Row],[Gross_Sales]]*Combined[[#This Row],[Discount]]</f>
        <v>432.45360000000005</v>
      </c>
      <c r="AE694" s="43">
        <f>Combined[[#This Row],[Quantity]]*Combined[[#This Row],[cost]]</f>
        <v>644.82000000000005</v>
      </c>
      <c r="AF694" s="43">
        <f>Combined[[#This Row],[Total_Amount]]-Combined[[#This Row],[Total_Cost]]</f>
        <v>524.40639999999996</v>
      </c>
      <c r="AG694" s="43" t="str">
        <f>IF(Combined[[#This Row],[Age]]&lt;=25,"18-25",IF(Combined[[#This Row],[Age]]&lt;=35,"26-35",IF(Combined[[#This Row],[Age]]&lt;=45,"36-45",IF(Combined[[#This Row],[Age]]&lt;=55,"46-55","56-64"))))</f>
        <v>56-64</v>
      </c>
      <c r="AH694" s="43">
        <f>IF(Combined[[#This Row],[Total_Amount]]=0,0,Combined[[#This Row],[Profit]]/Combined[[#This Row],[Total_Amount]])</f>
        <v>0.44850714968461192</v>
      </c>
    </row>
    <row r="695" spans="1:34">
      <c r="A695" s="43" t="s">
        <v>2519</v>
      </c>
      <c r="B695" s="46">
        <v>45520</v>
      </c>
      <c r="C695" s="43">
        <f t="shared" si="10"/>
        <v>2024</v>
      </c>
      <c r="D695" s="43" t="str">
        <f>TEXT(Combined[[#This Row],[Order_Date]],"MMM")</f>
        <v>Aug</v>
      </c>
      <c r="E695" s="43" t="s">
        <v>14</v>
      </c>
      <c r="F695" s="43" t="s">
        <v>1644</v>
      </c>
      <c r="G695" s="43" t="s">
        <v>1761</v>
      </c>
      <c r="H695" s="43">
        <v>1</v>
      </c>
      <c r="I695" s="43">
        <v>301.24</v>
      </c>
      <c r="J695" s="45">
        <v>0.11</v>
      </c>
      <c r="K695" s="43" t="s">
        <v>1826</v>
      </c>
      <c r="L695" s="43">
        <v>268.10359999999997</v>
      </c>
      <c r="M695" s="43" t="str">
        <f>VLOOKUP(Combined[[#This Row],[Customer_ID]],Customer[],2,FALSE)</f>
        <v>Eugene Nelson</v>
      </c>
      <c r="N695" s="43">
        <f>VLOOKUP(Combined[[#This Row],[Customer_ID]],Customer[],3,FALSE)</f>
        <v>26</v>
      </c>
      <c r="O695" s="43" t="str">
        <f>VLOOKUP(Combined[[#This Row],[Customer_ID]],Customer[],4,FALSE)</f>
        <v>Female</v>
      </c>
      <c r="P695" s="43" t="str">
        <f>VLOOKUP(Combined[[#This Row],[Customer_ID]],Customer[],5,FALSE)</f>
        <v>Phillipsmouth</v>
      </c>
      <c r="Q695" s="43" t="str">
        <f>VLOOKUP(Combined[[#This Row],[Customer_ID]],Customer[],6,FALSE)</f>
        <v>North Dakota</v>
      </c>
      <c r="R695" s="43" t="str">
        <f>VLOOKUP(Combined[[#This Row],[Customer_ID]],Customer[],8,FALSE)</f>
        <v>Platinum</v>
      </c>
      <c r="S695" s="43" t="str">
        <f>VLOOKUP(Combined[[#This Row],[Product_ID]],Product[],2,FALSE)</f>
        <v>Car Dashboard Phone Holder</v>
      </c>
      <c r="T695" s="43" t="str">
        <f>VLOOKUP(Combined[[#This Row],[Product_ID]],Product[],3,FALSE)</f>
        <v>Electronics</v>
      </c>
      <c r="U695" s="43" t="str">
        <f>VLOOKUP(Combined[[#This Row],[Product_ID]],Product[],4,FALSE)</f>
        <v>Accessories</v>
      </c>
      <c r="V695" s="43" t="str">
        <f>VLOOKUP(Combined[[#This Row],[Product_ID]],Product[],5,FALSE)</f>
        <v>Byrd, Stewart and Valdez</v>
      </c>
      <c r="W695" s="43">
        <f>VLOOKUP(Combined[[#This Row],[Product_ID]],Product[],6,FALSE)</f>
        <v>177.98</v>
      </c>
      <c r="X695" s="43">
        <f>VLOOKUP(Combined[[#This Row],[Product_ID]],Product[],7,FALSE)</f>
        <v>103</v>
      </c>
      <c r="Y695" s="43" t="str">
        <f>_xlfn.XLOOKUP(Combined[[#This Row],[Store_ID]],Store[Store_ID],Store[Store_Name])</f>
        <v>Black-Horn</v>
      </c>
      <c r="Z695" s="43" t="str">
        <f>_xlfn.XLOOKUP(Combined[[#This Row],[Store_ID]],Store[Store_ID],Store[Region])</f>
        <v>South</v>
      </c>
      <c r="AA695" s="43" t="str">
        <f>_xlfn.XLOOKUP(Combined[[#This Row],[Store_ID]],Store[Store_ID],Store[City])</f>
        <v>North Nancyview</v>
      </c>
      <c r="AB695" s="43" t="str">
        <f>_xlfn.XLOOKUP(Combined[[#This Row],[Store_ID]],Store[Store_ID],Store[Store_Type])</f>
        <v>Outlet</v>
      </c>
      <c r="AC695" s="43">
        <f>Combined[[#This Row],[Quantity]]*Combined[[#This Row],[Unit_Price]]</f>
        <v>301.24</v>
      </c>
      <c r="AD695" s="43">
        <f>Combined[[#This Row],[Gross_Sales]]*Combined[[#This Row],[Discount]]</f>
        <v>33.136400000000002</v>
      </c>
      <c r="AE695" s="43">
        <f>Combined[[#This Row],[Quantity]]*Combined[[#This Row],[cost]]</f>
        <v>177.98</v>
      </c>
      <c r="AF695" s="43">
        <f>Combined[[#This Row],[Total_Amount]]-Combined[[#This Row],[Total_Cost]]</f>
        <v>90.123599999999982</v>
      </c>
      <c r="AG695" s="43" t="str">
        <f>IF(Combined[[#This Row],[Age]]&lt;=25,"18-25",IF(Combined[[#This Row],[Age]]&lt;=35,"26-35",IF(Combined[[#This Row],[Age]]&lt;=45,"36-45",IF(Combined[[#This Row],[Age]]&lt;=55,"46-55","56-64"))))</f>
        <v>26-35</v>
      </c>
      <c r="AH695" s="43">
        <f>IF(Combined[[#This Row],[Total_Amount]]=0,0,Combined[[#This Row],[Profit]]/Combined[[#This Row],[Total_Amount]])</f>
        <v>0.33615214417113382</v>
      </c>
    </row>
    <row r="696" spans="1:34">
      <c r="A696" s="43" t="s">
        <v>2520</v>
      </c>
      <c r="B696" s="46">
        <v>45497</v>
      </c>
      <c r="C696" s="43">
        <f t="shared" si="10"/>
        <v>2024</v>
      </c>
      <c r="D696" s="43" t="str">
        <f>TEXT(Combined[[#This Row],[Order_Date]],"MMM")</f>
        <v>Jul</v>
      </c>
      <c r="E696" s="43" t="s">
        <v>914</v>
      </c>
      <c r="F696" s="43" t="s">
        <v>1718</v>
      </c>
      <c r="G696" s="43" t="s">
        <v>1773</v>
      </c>
      <c r="H696" s="43">
        <v>2</v>
      </c>
      <c r="I696" s="43">
        <v>701.49</v>
      </c>
      <c r="J696" s="45">
        <v>0.09</v>
      </c>
      <c r="K696" s="43" t="s">
        <v>1826</v>
      </c>
      <c r="L696" s="43">
        <v>1276.7118</v>
      </c>
      <c r="M696" s="43" t="str">
        <f>VLOOKUP(Combined[[#This Row],[Customer_ID]],Customer[],2,FALSE)</f>
        <v>Misty Ferguson</v>
      </c>
      <c r="N696" s="43">
        <f>VLOOKUP(Combined[[#This Row],[Customer_ID]],Customer[],3,FALSE)</f>
        <v>58</v>
      </c>
      <c r="O696" s="43" t="str">
        <f>VLOOKUP(Combined[[#This Row],[Customer_ID]],Customer[],4,FALSE)</f>
        <v>Male</v>
      </c>
      <c r="P696" s="43" t="str">
        <f>VLOOKUP(Combined[[#This Row],[Customer_ID]],Customer[],5,FALSE)</f>
        <v>North Joseside</v>
      </c>
      <c r="Q696" s="43" t="str">
        <f>VLOOKUP(Combined[[#This Row],[Customer_ID]],Customer[],6,FALSE)</f>
        <v>Connecticut</v>
      </c>
      <c r="R696" s="43" t="str">
        <f>VLOOKUP(Combined[[#This Row],[Customer_ID]],Customer[],8,FALSE)</f>
        <v>Gold</v>
      </c>
      <c r="S696" s="43" t="str">
        <f>VLOOKUP(Combined[[#This Row],[Product_ID]],Product[],2,FALSE)</f>
        <v>Women's Beanie Hat</v>
      </c>
      <c r="T696" s="43" t="str">
        <f>VLOOKUP(Combined[[#This Row],[Product_ID]],Product[],3,FALSE)</f>
        <v>Clothing</v>
      </c>
      <c r="U696" s="43" t="str">
        <f>VLOOKUP(Combined[[#This Row],[Product_ID]],Product[],4,FALSE)</f>
        <v>Accessories</v>
      </c>
      <c r="V696" s="43" t="str">
        <f>VLOOKUP(Combined[[#This Row],[Product_ID]],Product[],5,FALSE)</f>
        <v>Richardson-Carrillo</v>
      </c>
      <c r="W696" s="43">
        <f>VLOOKUP(Combined[[#This Row],[Product_ID]],Product[],6,FALSE)</f>
        <v>119.57</v>
      </c>
      <c r="X696" s="43">
        <f>VLOOKUP(Combined[[#This Row],[Product_ID]],Product[],7,FALSE)</f>
        <v>210</v>
      </c>
      <c r="Y696" s="43" t="str">
        <f>_xlfn.XLOOKUP(Combined[[#This Row],[Store_ID]],Store[Store_ID],Store[Store_Name])</f>
        <v>Gray Ltd</v>
      </c>
      <c r="Z696" s="43" t="str">
        <f>_xlfn.XLOOKUP(Combined[[#This Row],[Store_ID]],Store[Store_ID],Store[Region])</f>
        <v>North</v>
      </c>
      <c r="AA696" s="43" t="str">
        <f>_xlfn.XLOOKUP(Combined[[#This Row],[Store_ID]],Store[Store_ID],Store[City])</f>
        <v>New Michaelchester</v>
      </c>
      <c r="AB696" s="43" t="str">
        <f>_xlfn.XLOOKUP(Combined[[#This Row],[Store_ID]],Store[Store_ID],Store[Store_Type])</f>
        <v>Outlet</v>
      </c>
      <c r="AC696" s="43">
        <f>Combined[[#This Row],[Quantity]]*Combined[[#This Row],[Unit_Price]]</f>
        <v>1402.98</v>
      </c>
      <c r="AD696" s="43">
        <f>Combined[[#This Row],[Gross_Sales]]*Combined[[#This Row],[Discount]]</f>
        <v>126.26819999999999</v>
      </c>
      <c r="AE696" s="43">
        <f>Combined[[#This Row],[Quantity]]*Combined[[#This Row],[cost]]</f>
        <v>239.14</v>
      </c>
      <c r="AF696" s="43">
        <f>Combined[[#This Row],[Total_Amount]]-Combined[[#This Row],[Total_Cost]]</f>
        <v>1037.5718000000002</v>
      </c>
      <c r="AG696" s="43" t="str">
        <f>IF(Combined[[#This Row],[Age]]&lt;=25,"18-25",IF(Combined[[#This Row],[Age]]&lt;=35,"26-35",IF(Combined[[#This Row],[Age]]&lt;=45,"36-45",IF(Combined[[#This Row],[Age]]&lt;=55,"46-55","56-64"))))</f>
        <v>56-64</v>
      </c>
      <c r="AH696" s="43">
        <f>IF(Combined[[#This Row],[Total_Amount]]=0,0,Combined[[#This Row],[Profit]]/Combined[[#This Row],[Total_Amount]])</f>
        <v>0.81269069495558832</v>
      </c>
    </row>
    <row r="697" spans="1:34">
      <c r="A697" s="43" t="s">
        <v>2521</v>
      </c>
      <c r="B697" s="46">
        <v>45615</v>
      </c>
      <c r="C697" s="43">
        <f t="shared" si="10"/>
        <v>2024</v>
      </c>
      <c r="D697" s="43" t="str">
        <f>TEXT(Combined[[#This Row],[Order_Date]],"MMM")</f>
        <v>Nov</v>
      </c>
      <c r="E697" s="43" t="s">
        <v>1101</v>
      </c>
      <c r="F697" s="43" t="s">
        <v>1600</v>
      </c>
      <c r="G697" s="43" t="s">
        <v>1789</v>
      </c>
      <c r="H697" s="43">
        <v>4</v>
      </c>
      <c r="I697" s="43">
        <v>413.48</v>
      </c>
      <c r="J697" s="45">
        <v>0.02</v>
      </c>
      <c r="K697" s="43" t="s">
        <v>1826</v>
      </c>
      <c r="L697" s="43">
        <v>1620.8416</v>
      </c>
      <c r="M697" s="43" t="str">
        <f>VLOOKUP(Combined[[#This Row],[Customer_ID]],Customer[],2,FALSE)</f>
        <v>Jeffrey Mccarthy</v>
      </c>
      <c r="N697" s="43">
        <f>VLOOKUP(Combined[[#This Row],[Customer_ID]],Customer[],3,FALSE)</f>
        <v>25</v>
      </c>
      <c r="O697" s="43" t="str">
        <f>VLOOKUP(Combined[[#This Row],[Customer_ID]],Customer[],4,FALSE)</f>
        <v>Female</v>
      </c>
      <c r="P697" s="43" t="str">
        <f>VLOOKUP(Combined[[#This Row],[Customer_ID]],Customer[],5,FALSE)</f>
        <v>North Samuel</v>
      </c>
      <c r="Q697" s="43" t="str">
        <f>VLOOKUP(Combined[[#This Row],[Customer_ID]],Customer[],6,FALSE)</f>
        <v>Nebraska</v>
      </c>
      <c r="R697" s="43" t="str">
        <f>VLOOKUP(Combined[[#This Row],[Customer_ID]],Customer[],8,FALSE)</f>
        <v>Bronze</v>
      </c>
      <c r="S697" s="43" t="str">
        <f>VLOOKUP(Combined[[#This Row],[Product_ID]],Product[],2,FALSE)</f>
        <v>Wireless Bluetooth Speaker</v>
      </c>
      <c r="T697" s="43" t="str">
        <f>VLOOKUP(Combined[[#This Row],[Product_ID]],Product[],3,FALSE)</f>
        <v>Electronics</v>
      </c>
      <c r="U697" s="43" t="str">
        <f>VLOOKUP(Combined[[#This Row],[Product_ID]],Product[],4,FALSE)</f>
        <v>Audio</v>
      </c>
      <c r="V697" s="43" t="str">
        <f>VLOOKUP(Combined[[#This Row],[Product_ID]],Product[],5,FALSE)</f>
        <v>Reed-Schmidt</v>
      </c>
      <c r="W697" s="43">
        <f>VLOOKUP(Combined[[#This Row],[Product_ID]],Product[],6,FALSE)</f>
        <v>322.41000000000003</v>
      </c>
      <c r="X697" s="43">
        <f>VLOOKUP(Combined[[#This Row],[Product_ID]],Product[],7,FALSE)</f>
        <v>213</v>
      </c>
      <c r="Y697" s="43" t="str">
        <f>_xlfn.XLOOKUP(Combined[[#This Row],[Store_ID]],Store[Store_ID],Store[Store_Name])</f>
        <v>Hill, Wagner and Ballard</v>
      </c>
      <c r="Z697" s="43" t="str">
        <f>_xlfn.XLOOKUP(Combined[[#This Row],[Store_ID]],Store[Store_ID],Store[Region])</f>
        <v>East</v>
      </c>
      <c r="AA697" s="43" t="str">
        <f>_xlfn.XLOOKUP(Combined[[#This Row],[Store_ID]],Store[Store_ID],Store[City])</f>
        <v>East Davidville</v>
      </c>
      <c r="AB697" s="43" t="str">
        <f>_xlfn.XLOOKUP(Combined[[#This Row],[Store_ID]],Store[Store_ID],Store[Store_Type])</f>
        <v>Online</v>
      </c>
      <c r="AC697" s="43">
        <f>Combined[[#This Row],[Quantity]]*Combined[[#This Row],[Unit_Price]]</f>
        <v>1653.92</v>
      </c>
      <c r="AD697" s="43">
        <f>Combined[[#This Row],[Gross_Sales]]*Combined[[#This Row],[Discount]]</f>
        <v>33.078400000000002</v>
      </c>
      <c r="AE697" s="43">
        <f>Combined[[#This Row],[Quantity]]*Combined[[#This Row],[cost]]</f>
        <v>1289.6400000000001</v>
      </c>
      <c r="AF697" s="43">
        <f>Combined[[#This Row],[Total_Amount]]-Combined[[#This Row],[Total_Cost]]</f>
        <v>331.20159999999987</v>
      </c>
      <c r="AG697" s="43" t="str">
        <f>IF(Combined[[#This Row],[Age]]&lt;=25,"18-25",IF(Combined[[#This Row],[Age]]&lt;=35,"26-35",IF(Combined[[#This Row],[Age]]&lt;=45,"36-45",IF(Combined[[#This Row],[Age]]&lt;=55,"46-55","56-64"))))</f>
        <v>18-25</v>
      </c>
      <c r="AH697" s="43">
        <f>IF(Combined[[#This Row],[Total_Amount]]=0,0,Combined[[#This Row],[Profit]]/Combined[[#This Row],[Total_Amount]])</f>
        <v>0.20433927658322681</v>
      </c>
    </row>
    <row r="698" spans="1:34">
      <c r="A698" s="43" t="s">
        <v>2522</v>
      </c>
      <c r="B698" s="46">
        <v>45365</v>
      </c>
      <c r="C698" s="43">
        <f t="shared" si="10"/>
        <v>2024</v>
      </c>
      <c r="D698" s="43" t="str">
        <f>TEXT(Combined[[#This Row],[Order_Date]],"MMM")</f>
        <v>Mar</v>
      </c>
      <c r="E698" s="43" t="s">
        <v>646</v>
      </c>
      <c r="F698" s="43" t="s">
        <v>1562</v>
      </c>
      <c r="G698" s="43" t="s">
        <v>1757</v>
      </c>
      <c r="H698" s="43">
        <v>4</v>
      </c>
      <c r="I698" s="43">
        <v>167.83</v>
      </c>
      <c r="J698" s="45">
        <v>0.15</v>
      </c>
      <c r="K698" s="43" t="s">
        <v>1824</v>
      </c>
      <c r="L698" s="43">
        <v>570.62200000000007</v>
      </c>
      <c r="M698" s="43" t="str">
        <f>VLOOKUP(Combined[[#This Row],[Customer_ID]],Customer[],2,FALSE)</f>
        <v>Andrea Jacobs</v>
      </c>
      <c r="N698" s="43">
        <f>VLOOKUP(Combined[[#This Row],[Customer_ID]],Customer[],3,FALSE)</f>
        <v>45</v>
      </c>
      <c r="O698" s="43" t="str">
        <f>VLOOKUP(Combined[[#This Row],[Customer_ID]],Customer[],4,FALSE)</f>
        <v>Female</v>
      </c>
      <c r="P698" s="43" t="str">
        <f>VLOOKUP(Combined[[#This Row],[Customer_ID]],Customer[],5,FALSE)</f>
        <v>Christopherland</v>
      </c>
      <c r="Q698" s="43" t="str">
        <f>VLOOKUP(Combined[[#This Row],[Customer_ID]],Customer[],6,FALSE)</f>
        <v>Minnesota</v>
      </c>
      <c r="R698" s="43" t="str">
        <f>VLOOKUP(Combined[[#This Row],[Customer_ID]],Customer[],8,FALSE)</f>
        <v>Platinum</v>
      </c>
      <c r="S698" s="43" t="str">
        <f>VLOOKUP(Combined[[#This Row],[Product_ID]],Product[],2,FALSE)</f>
        <v>Wireless Bluetooth Earbuds</v>
      </c>
      <c r="T698" s="43" t="str">
        <f>VLOOKUP(Combined[[#This Row],[Product_ID]],Product[],3,FALSE)</f>
        <v>Electronics</v>
      </c>
      <c r="U698" s="43" t="str">
        <f>VLOOKUP(Combined[[#This Row],[Product_ID]],Product[],4,FALSE)</f>
        <v>Audio</v>
      </c>
      <c r="V698" s="43" t="str">
        <f>VLOOKUP(Combined[[#This Row],[Product_ID]],Product[],5,FALSE)</f>
        <v>Perez-Johnston</v>
      </c>
      <c r="W698" s="43">
        <f>VLOOKUP(Combined[[#This Row],[Product_ID]],Product[],6,FALSE)</f>
        <v>439.07</v>
      </c>
      <c r="X698" s="43">
        <f>VLOOKUP(Combined[[#This Row],[Product_ID]],Product[],7,FALSE)</f>
        <v>142</v>
      </c>
      <c r="Y698" s="43" t="str">
        <f>_xlfn.XLOOKUP(Combined[[#This Row],[Store_ID]],Store[Store_ID],Store[Store_Name])</f>
        <v>Martinez, Adkins and Johnson</v>
      </c>
      <c r="Z698" s="43" t="str">
        <f>_xlfn.XLOOKUP(Combined[[#This Row],[Store_ID]],Store[Store_ID],Store[Region])</f>
        <v>North</v>
      </c>
      <c r="AA698" s="43" t="str">
        <f>_xlfn.XLOOKUP(Combined[[#This Row],[Store_ID]],Store[Store_ID],Store[City])</f>
        <v>Danielmouth</v>
      </c>
      <c r="AB698" s="43" t="str">
        <f>_xlfn.XLOOKUP(Combined[[#This Row],[Store_ID]],Store[Store_ID],Store[Store_Type])</f>
        <v>Flagship</v>
      </c>
      <c r="AC698" s="43">
        <f>Combined[[#This Row],[Quantity]]*Combined[[#This Row],[Unit_Price]]</f>
        <v>671.32</v>
      </c>
      <c r="AD698" s="43">
        <f>Combined[[#This Row],[Gross_Sales]]*Combined[[#This Row],[Discount]]</f>
        <v>100.69800000000001</v>
      </c>
      <c r="AE698" s="43">
        <f>Combined[[#This Row],[Quantity]]*Combined[[#This Row],[cost]]</f>
        <v>1756.28</v>
      </c>
      <c r="AF698" s="43">
        <f>Combined[[#This Row],[Total_Amount]]-Combined[[#This Row],[Total_Cost]]</f>
        <v>-1185.6579999999999</v>
      </c>
      <c r="AG698" s="43" t="str">
        <f>IF(Combined[[#This Row],[Age]]&lt;=25,"18-25",IF(Combined[[#This Row],[Age]]&lt;=35,"26-35",IF(Combined[[#This Row],[Age]]&lt;=45,"36-45",IF(Combined[[#This Row],[Age]]&lt;=55,"46-55","56-64"))))</f>
        <v>36-45</v>
      </c>
      <c r="AH698" s="43">
        <f>IF(Combined[[#This Row],[Total_Amount]]=0,0,Combined[[#This Row],[Profit]]/Combined[[#This Row],[Total_Amount]])</f>
        <v>-2.0778343632036615</v>
      </c>
    </row>
    <row r="699" spans="1:34">
      <c r="A699" s="43" t="s">
        <v>2523</v>
      </c>
      <c r="B699" s="46">
        <v>45832</v>
      </c>
      <c r="C699" s="43">
        <f t="shared" si="10"/>
        <v>2025</v>
      </c>
      <c r="D699" s="43" t="str">
        <f>TEXT(Combined[[#This Row],[Order_Date]],"MMM")</f>
        <v>Jun</v>
      </c>
      <c r="E699" s="43" t="s">
        <v>472</v>
      </c>
      <c r="F699" s="43" t="s">
        <v>1578</v>
      </c>
      <c r="G699" s="43" t="s">
        <v>1810</v>
      </c>
      <c r="H699" s="43">
        <v>2</v>
      </c>
      <c r="I699" s="43">
        <v>669.12</v>
      </c>
      <c r="J699" s="45">
        <v>0.22</v>
      </c>
      <c r="K699" s="43" t="s">
        <v>1824</v>
      </c>
      <c r="L699" s="43">
        <v>1043.8271999999999</v>
      </c>
      <c r="M699" s="43" t="str">
        <f>VLOOKUP(Combined[[#This Row],[Customer_ID]],Customer[],2,FALSE)</f>
        <v>Brian Holder</v>
      </c>
      <c r="N699" s="43">
        <f>VLOOKUP(Combined[[#This Row],[Customer_ID]],Customer[],3,FALSE)</f>
        <v>32</v>
      </c>
      <c r="O699" s="43" t="str">
        <f>VLOOKUP(Combined[[#This Row],[Customer_ID]],Customer[],4,FALSE)</f>
        <v>Male</v>
      </c>
      <c r="P699" s="43" t="str">
        <f>VLOOKUP(Combined[[#This Row],[Customer_ID]],Customer[],5,FALSE)</f>
        <v>Port Travis</v>
      </c>
      <c r="Q699" s="43" t="str">
        <f>VLOOKUP(Combined[[#This Row],[Customer_ID]],Customer[],6,FALSE)</f>
        <v>Utah</v>
      </c>
      <c r="R699" s="43" t="str">
        <f>VLOOKUP(Combined[[#This Row],[Customer_ID]],Customer[],8,FALSE)</f>
        <v>Bronze</v>
      </c>
      <c r="S699" s="43" t="str">
        <f>VLOOKUP(Combined[[#This Row],[Product_ID]],Product[],2,FALSE)</f>
        <v>4K Home Projector</v>
      </c>
      <c r="T699" s="43" t="str">
        <f>VLOOKUP(Combined[[#This Row],[Product_ID]],Product[],3,FALSE)</f>
        <v>Electronics</v>
      </c>
      <c r="U699" s="43" t="str">
        <f>VLOOKUP(Combined[[#This Row],[Product_ID]],Product[],4,FALSE)</f>
        <v>Appliances</v>
      </c>
      <c r="V699" s="43" t="str">
        <f>VLOOKUP(Combined[[#This Row],[Product_ID]],Product[],5,FALSE)</f>
        <v>Thomas LLC</v>
      </c>
      <c r="W699" s="43">
        <f>VLOOKUP(Combined[[#This Row],[Product_ID]],Product[],6,FALSE)</f>
        <v>465.34</v>
      </c>
      <c r="X699" s="43">
        <f>VLOOKUP(Combined[[#This Row],[Product_ID]],Product[],7,FALSE)</f>
        <v>301</v>
      </c>
      <c r="Y699" s="43" t="str">
        <f>_xlfn.XLOOKUP(Combined[[#This Row],[Store_ID]],Store[Store_ID],Store[Store_Name])</f>
        <v>Guerrero-Schmitt</v>
      </c>
      <c r="Z699" s="43" t="str">
        <f>_xlfn.XLOOKUP(Combined[[#This Row],[Store_ID]],Store[Store_ID],Store[Region])</f>
        <v>East</v>
      </c>
      <c r="AA699" s="43" t="str">
        <f>_xlfn.XLOOKUP(Combined[[#This Row],[Store_ID]],Store[Store_ID],Store[City])</f>
        <v>East Stevechester</v>
      </c>
      <c r="AB699" s="43" t="str">
        <f>_xlfn.XLOOKUP(Combined[[#This Row],[Store_ID]],Store[Store_ID],Store[Store_Type])</f>
        <v>Flagship</v>
      </c>
      <c r="AC699" s="43">
        <f>Combined[[#This Row],[Quantity]]*Combined[[#This Row],[Unit_Price]]</f>
        <v>1338.24</v>
      </c>
      <c r="AD699" s="43">
        <f>Combined[[#This Row],[Gross_Sales]]*Combined[[#This Row],[Discount]]</f>
        <v>294.4128</v>
      </c>
      <c r="AE699" s="43">
        <f>Combined[[#This Row],[Quantity]]*Combined[[#This Row],[cost]]</f>
        <v>930.68</v>
      </c>
      <c r="AF699" s="43">
        <f>Combined[[#This Row],[Total_Amount]]-Combined[[#This Row],[Total_Cost]]</f>
        <v>113.1472</v>
      </c>
      <c r="AG699" s="43" t="str">
        <f>IF(Combined[[#This Row],[Age]]&lt;=25,"18-25",IF(Combined[[#This Row],[Age]]&lt;=35,"26-35",IF(Combined[[#This Row],[Age]]&lt;=45,"36-45",IF(Combined[[#This Row],[Age]]&lt;=55,"46-55","56-64"))))</f>
        <v>26-35</v>
      </c>
      <c r="AH699" s="43">
        <f>IF(Combined[[#This Row],[Total_Amount]]=0,0,Combined[[#This Row],[Profit]]/Combined[[#This Row],[Total_Amount]])</f>
        <v>0.1083964855485659</v>
      </c>
    </row>
    <row r="700" spans="1:34">
      <c r="A700" s="43" t="s">
        <v>2524</v>
      </c>
      <c r="B700" s="46">
        <v>45530</v>
      </c>
      <c r="C700" s="43">
        <f t="shared" si="10"/>
        <v>2024</v>
      </c>
      <c r="D700" s="43" t="str">
        <f>TEXT(Combined[[#This Row],[Order_Date]],"MMM")</f>
        <v>Aug</v>
      </c>
      <c r="E700" s="43" t="s">
        <v>153</v>
      </c>
      <c r="F700" s="43" t="s">
        <v>1622</v>
      </c>
      <c r="G700" s="43" t="s">
        <v>1779</v>
      </c>
      <c r="H700" s="43">
        <v>3</v>
      </c>
      <c r="I700" s="43">
        <v>346.77</v>
      </c>
      <c r="J700" s="45">
        <v>0.18</v>
      </c>
      <c r="K700" s="43" t="s">
        <v>1826</v>
      </c>
      <c r="L700" s="43">
        <v>853.05420000000004</v>
      </c>
      <c r="M700" s="43" t="str">
        <f>VLOOKUP(Combined[[#This Row],[Customer_ID]],Customer[],2,FALSE)</f>
        <v>Tonya Reynolds</v>
      </c>
      <c r="N700" s="43">
        <f>VLOOKUP(Combined[[#This Row],[Customer_ID]],Customer[],3,FALSE)</f>
        <v>55</v>
      </c>
      <c r="O700" s="43" t="str">
        <f>VLOOKUP(Combined[[#This Row],[Customer_ID]],Customer[],4,FALSE)</f>
        <v>Female</v>
      </c>
      <c r="P700" s="43" t="str">
        <f>VLOOKUP(Combined[[#This Row],[Customer_ID]],Customer[],5,FALSE)</f>
        <v>Darleneton</v>
      </c>
      <c r="Q700" s="43" t="str">
        <f>VLOOKUP(Combined[[#This Row],[Customer_ID]],Customer[],6,FALSE)</f>
        <v>Michigan</v>
      </c>
      <c r="R700" s="43" t="str">
        <f>VLOOKUP(Combined[[#This Row],[Customer_ID]],Customer[],8,FALSE)</f>
        <v>Gold</v>
      </c>
      <c r="S700" s="43" t="str">
        <f>VLOOKUP(Combined[[#This Row],[Product_ID]],Product[],2,FALSE)</f>
        <v>Men's Casual Sneakers</v>
      </c>
      <c r="T700" s="43" t="str">
        <f>VLOOKUP(Combined[[#This Row],[Product_ID]],Product[],3,FALSE)</f>
        <v>Clothing</v>
      </c>
      <c r="U700" s="43" t="str">
        <f>VLOOKUP(Combined[[#This Row],[Product_ID]],Product[],4,FALSE)</f>
        <v>Footwear</v>
      </c>
      <c r="V700" s="43" t="str">
        <f>VLOOKUP(Combined[[#This Row],[Product_ID]],Product[],5,FALSE)</f>
        <v>Hogan-Lee</v>
      </c>
      <c r="W700" s="43">
        <f>VLOOKUP(Combined[[#This Row],[Product_ID]],Product[],6,FALSE)</f>
        <v>353.47</v>
      </c>
      <c r="X700" s="43">
        <f>VLOOKUP(Combined[[#This Row],[Product_ID]],Product[],7,FALSE)</f>
        <v>214</v>
      </c>
      <c r="Y700" s="43" t="str">
        <f>_xlfn.XLOOKUP(Combined[[#This Row],[Store_ID]],Store[Store_ID],Store[Store_Name])</f>
        <v>Martinez-Mullins</v>
      </c>
      <c r="Z700" s="43" t="str">
        <f>_xlfn.XLOOKUP(Combined[[#This Row],[Store_ID]],Store[Store_ID],Store[Region])</f>
        <v>South</v>
      </c>
      <c r="AA700" s="43" t="str">
        <f>_xlfn.XLOOKUP(Combined[[#This Row],[Store_ID]],Store[Store_ID],Store[City])</f>
        <v>Williamsfurt</v>
      </c>
      <c r="AB700" s="43" t="str">
        <f>_xlfn.XLOOKUP(Combined[[#This Row],[Store_ID]],Store[Store_ID],Store[Store_Type])</f>
        <v>Online</v>
      </c>
      <c r="AC700" s="43">
        <f>Combined[[#This Row],[Quantity]]*Combined[[#This Row],[Unit_Price]]</f>
        <v>1040.31</v>
      </c>
      <c r="AD700" s="43">
        <f>Combined[[#This Row],[Gross_Sales]]*Combined[[#This Row],[Discount]]</f>
        <v>187.25579999999999</v>
      </c>
      <c r="AE700" s="43">
        <f>Combined[[#This Row],[Quantity]]*Combined[[#This Row],[cost]]</f>
        <v>1060.4100000000001</v>
      </c>
      <c r="AF700" s="43">
        <f>Combined[[#This Row],[Total_Amount]]-Combined[[#This Row],[Total_Cost]]</f>
        <v>-207.35580000000004</v>
      </c>
      <c r="AG700" s="43" t="str">
        <f>IF(Combined[[#This Row],[Age]]&lt;=25,"18-25",IF(Combined[[#This Row],[Age]]&lt;=35,"26-35",IF(Combined[[#This Row],[Age]]&lt;=45,"36-45",IF(Combined[[#This Row],[Age]]&lt;=55,"46-55","56-64"))))</f>
        <v>46-55</v>
      </c>
      <c r="AH700" s="43">
        <f>IF(Combined[[#This Row],[Total_Amount]]=0,0,Combined[[#This Row],[Profit]]/Combined[[#This Row],[Total_Amount]])</f>
        <v>-0.24307459010224677</v>
      </c>
    </row>
    <row r="701" spans="1:34">
      <c r="A701" s="43" t="s">
        <v>2525</v>
      </c>
      <c r="B701" s="46">
        <v>45939</v>
      </c>
      <c r="C701" s="43">
        <f t="shared" si="10"/>
        <v>2025</v>
      </c>
      <c r="D701" s="43" t="str">
        <f>TEXT(Combined[[#This Row],[Order_Date]],"MMM")</f>
        <v>Oct</v>
      </c>
      <c r="E701" s="43" t="s">
        <v>221</v>
      </c>
      <c r="F701" s="43" t="s">
        <v>1594</v>
      </c>
      <c r="G701" s="43" t="s">
        <v>1813</v>
      </c>
      <c r="H701" s="43">
        <v>3</v>
      </c>
      <c r="I701" s="43">
        <v>648.33000000000004</v>
      </c>
      <c r="J701" s="45">
        <v>0.2</v>
      </c>
      <c r="K701" s="43" t="s">
        <v>1829</v>
      </c>
      <c r="L701" s="43">
        <v>1555.992</v>
      </c>
      <c r="M701" s="43" t="str">
        <f>VLOOKUP(Combined[[#This Row],[Customer_ID]],Customer[],2,FALSE)</f>
        <v>Alyssa Vargas</v>
      </c>
      <c r="N701" s="43">
        <f>VLOOKUP(Combined[[#This Row],[Customer_ID]],Customer[],3,FALSE)</f>
        <v>53</v>
      </c>
      <c r="O701" s="43" t="str">
        <f>VLOOKUP(Combined[[#This Row],[Customer_ID]],Customer[],4,FALSE)</f>
        <v>Male</v>
      </c>
      <c r="P701" s="43" t="str">
        <f>VLOOKUP(Combined[[#This Row],[Customer_ID]],Customer[],5,FALSE)</f>
        <v>New Kathrynland</v>
      </c>
      <c r="Q701" s="43" t="str">
        <f>VLOOKUP(Combined[[#This Row],[Customer_ID]],Customer[],6,FALSE)</f>
        <v>Montana</v>
      </c>
      <c r="R701" s="43" t="str">
        <f>VLOOKUP(Combined[[#This Row],[Customer_ID]],Customer[],8,FALSE)</f>
        <v>Platinum</v>
      </c>
      <c r="S701" s="43" t="str">
        <f>VLOOKUP(Combined[[#This Row],[Product_ID]],Product[],2,FALSE)</f>
        <v>Men's Formal Shirt</v>
      </c>
      <c r="T701" s="43" t="str">
        <f>VLOOKUP(Combined[[#This Row],[Product_ID]],Product[],3,FALSE)</f>
        <v>Clothing</v>
      </c>
      <c r="U701" s="43" t="str">
        <f>VLOOKUP(Combined[[#This Row],[Product_ID]],Product[],4,FALSE)</f>
        <v>Tops</v>
      </c>
      <c r="V701" s="43" t="str">
        <f>VLOOKUP(Combined[[#This Row],[Product_ID]],Product[],5,FALSE)</f>
        <v>Moon, Mora and Santos</v>
      </c>
      <c r="W701" s="43">
        <f>VLOOKUP(Combined[[#This Row],[Product_ID]],Product[],6,FALSE)</f>
        <v>283</v>
      </c>
      <c r="X701" s="43">
        <f>VLOOKUP(Combined[[#This Row],[Product_ID]],Product[],7,FALSE)</f>
        <v>360</v>
      </c>
      <c r="Y701" s="43" t="str">
        <f>_xlfn.XLOOKUP(Combined[[#This Row],[Store_ID]],Store[Store_ID],Store[Store_Name])</f>
        <v>Mann-Austin</v>
      </c>
      <c r="Z701" s="43" t="str">
        <f>_xlfn.XLOOKUP(Combined[[#This Row],[Store_ID]],Store[Store_ID],Store[Region])</f>
        <v>East</v>
      </c>
      <c r="AA701" s="43" t="str">
        <f>_xlfn.XLOOKUP(Combined[[#This Row],[Store_ID]],Store[Store_ID],Store[City])</f>
        <v>Vasquezborough</v>
      </c>
      <c r="AB701" s="43" t="str">
        <f>_xlfn.XLOOKUP(Combined[[#This Row],[Store_ID]],Store[Store_ID],Store[Store_Type])</f>
        <v>Online</v>
      </c>
      <c r="AC701" s="43">
        <f>Combined[[#This Row],[Quantity]]*Combined[[#This Row],[Unit_Price]]</f>
        <v>1944.9900000000002</v>
      </c>
      <c r="AD701" s="43">
        <f>Combined[[#This Row],[Gross_Sales]]*Combined[[#This Row],[Discount]]</f>
        <v>388.99800000000005</v>
      </c>
      <c r="AE701" s="43">
        <f>Combined[[#This Row],[Quantity]]*Combined[[#This Row],[cost]]</f>
        <v>849</v>
      </c>
      <c r="AF701" s="43">
        <f>Combined[[#This Row],[Total_Amount]]-Combined[[#This Row],[Total_Cost]]</f>
        <v>706.99199999999996</v>
      </c>
      <c r="AG701" s="43" t="str">
        <f>IF(Combined[[#This Row],[Age]]&lt;=25,"18-25",IF(Combined[[#This Row],[Age]]&lt;=35,"26-35",IF(Combined[[#This Row],[Age]]&lt;=45,"36-45",IF(Combined[[#This Row],[Age]]&lt;=55,"46-55","56-64"))))</f>
        <v>46-55</v>
      </c>
      <c r="AH701" s="43">
        <f>IF(Combined[[#This Row],[Total_Amount]]=0,0,Combined[[#This Row],[Profit]]/Combined[[#This Row],[Total_Amount]])</f>
        <v>0.45436737463945831</v>
      </c>
    </row>
    <row r="702" spans="1:34">
      <c r="A702" s="43" t="s">
        <v>2526</v>
      </c>
      <c r="B702" s="46">
        <v>45401</v>
      </c>
      <c r="C702" s="43">
        <f t="shared" si="10"/>
        <v>2024</v>
      </c>
      <c r="D702" s="43" t="str">
        <f>TEXT(Combined[[#This Row],[Order_Date]],"MMM")</f>
        <v>Apr</v>
      </c>
      <c r="E702" s="43" t="s">
        <v>905</v>
      </c>
      <c r="F702" s="43" t="s">
        <v>1557</v>
      </c>
      <c r="G702" s="43" t="s">
        <v>1761</v>
      </c>
      <c r="H702" s="43">
        <v>4</v>
      </c>
      <c r="I702" s="43">
        <v>254.94</v>
      </c>
      <c r="J702" s="45">
        <v>0.06</v>
      </c>
      <c r="K702" s="43" t="s">
        <v>1826</v>
      </c>
      <c r="L702" s="43">
        <v>958.57439999999997</v>
      </c>
      <c r="M702" s="43" t="str">
        <f>VLOOKUP(Combined[[#This Row],[Customer_ID]],Customer[],2,FALSE)</f>
        <v>Donna Guerra</v>
      </c>
      <c r="N702" s="43">
        <f>VLOOKUP(Combined[[#This Row],[Customer_ID]],Customer[],3,FALSE)</f>
        <v>46</v>
      </c>
      <c r="O702" s="43" t="str">
        <f>VLOOKUP(Combined[[#This Row],[Customer_ID]],Customer[],4,FALSE)</f>
        <v>Female</v>
      </c>
      <c r="P702" s="43" t="str">
        <f>VLOOKUP(Combined[[#This Row],[Customer_ID]],Customer[],5,FALSE)</f>
        <v>North Robert</v>
      </c>
      <c r="Q702" s="43" t="str">
        <f>VLOOKUP(Combined[[#This Row],[Customer_ID]],Customer[],6,FALSE)</f>
        <v>Massachusetts</v>
      </c>
      <c r="R702" s="43" t="str">
        <f>VLOOKUP(Combined[[#This Row],[Customer_ID]],Customer[],8,FALSE)</f>
        <v>Silver</v>
      </c>
      <c r="S702" s="43" t="str">
        <f>VLOOKUP(Combined[[#This Row],[Product_ID]],Product[],2,FALSE)</f>
        <v>Herbal Face Moisturizer</v>
      </c>
      <c r="T702" s="43" t="str">
        <f>VLOOKUP(Combined[[#This Row],[Product_ID]],Product[],3,FALSE)</f>
        <v>Beauty</v>
      </c>
      <c r="U702" s="43" t="str">
        <f>VLOOKUP(Combined[[#This Row],[Product_ID]],Product[],4,FALSE)</f>
        <v>Skincare</v>
      </c>
      <c r="V702" s="43" t="str">
        <f>VLOOKUP(Combined[[#This Row],[Product_ID]],Product[],5,FALSE)</f>
        <v>Davidson PLC</v>
      </c>
      <c r="W702" s="43">
        <f>VLOOKUP(Combined[[#This Row],[Product_ID]],Product[],6,FALSE)</f>
        <v>312.8</v>
      </c>
      <c r="X702" s="43">
        <f>VLOOKUP(Combined[[#This Row],[Product_ID]],Product[],7,FALSE)</f>
        <v>350</v>
      </c>
      <c r="Y702" s="43" t="str">
        <f>_xlfn.XLOOKUP(Combined[[#This Row],[Store_ID]],Store[Store_ID],Store[Store_Name])</f>
        <v>Black-Horn</v>
      </c>
      <c r="Z702" s="43" t="str">
        <f>_xlfn.XLOOKUP(Combined[[#This Row],[Store_ID]],Store[Store_ID],Store[Region])</f>
        <v>South</v>
      </c>
      <c r="AA702" s="43" t="str">
        <f>_xlfn.XLOOKUP(Combined[[#This Row],[Store_ID]],Store[Store_ID],Store[City])</f>
        <v>North Nancyview</v>
      </c>
      <c r="AB702" s="43" t="str">
        <f>_xlfn.XLOOKUP(Combined[[#This Row],[Store_ID]],Store[Store_ID],Store[Store_Type])</f>
        <v>Outlet</v>
      </c>
      <c r="AC702" s="43">
        <f>Combined[[#This Row],[Quantity]]*Combined[[#This Row],[Unit_Price]]</f>
        <v>1019.76</v>
      </c>
      <c r="AD702" s="43">
        <f>Combined[[#This Row],[Gross_Sales]]*Combined[[#This Row],[Discount]]</f>
        <v>61.185599999999994</v>
      </c>
      <c r="AE702" s="43">
        <f>Combined[[#This Row],[Quantity]]*Combined[[#This Row],[cost]]</f>
        <v>1251.2</v>
      </c>
      <c r="AF702" s="43">
        <f>Combined[[#This Row],[Total_Amount]]-Combined[[#This Row],[Total_Cost]]</f>
        <v>-292.62560000000008</v>
      </c>
      <c r="AG702" s="43" t="str">
        <f>IF(Combined[[#This Row],[Age]]&lt;=25,"18-25",IF(Combined[[#This Row],[Age]]&lt;=35,"26-35",IF(Combined[[#This Row],[Age]]&lt;=45,"36-45",IF(Combined[[#This Row],[Age]]&lt;=55,"46-55","56-64"))))</f>
        <v>46-55</v>
      </c>
      <c r="AH702" s="43">
        <f>IF(Combined[[#This Row],[Total_Amount]]=0,0,Combined[[#This Row],[Profit]]/Combined[[#This Row],[Total_Amount]])</f>
        <v>-0.30527166175103371</v>
      </c>
    </row>
    <row r="703" spans="1:34">
      <c r="A703" s="43" t="s">
        <v>2527</v>
      </c>
      <c r="B703" s="46">
        <v>45420</v>
      </c>
      <c r="C703" s="43">
        <f t="shared" si="10"/>
        <v>2024</v>
      </c>
      <c r="D703" s="43" t="str">
        <f>TEXT(Combined[[#This Row],[Order_Date]],"MMM")</f>
        <v>May</v>
      </c>
      <c r="E703" s="43" t="s">
        <v>1062</v>
      </c>
      <c r="F703" s="43" t="s">
        <v>1710</v>
      </c>
      <c r="G703" s="43" t="s">
        <v>1769</v>
      </c>
      <c r="H703" s="43">
        <v>1</v>
      </c>
      <c r="I703" s="43">
        <v>445.5</v>
      </c>
      <c r="J703" s="45">
        <v>0.28000000000000003</v>
      </c>
      <c r="K703" s="43" t="s">
        <v>1824</v>
      </c>
      <c r="L703" s="43">
        <v>320.76</v>
      </c>
      <c r="M703" s="43" t="str">
        <f>VLOOKUP(Combined[[#This Row],[Customer_ID]],Customer[],2,FALSE)</f>
        <v>Jasmine Snyder</v>
      </c>
      <c r="N703" s="43">
        <f>VLOOKUP(Combined[[#This Row],[Customer_ID]],Customer[],3,FALSE)</f>
        <v>46</v>
      </c>
      <c r="O703" s="43" t="str">
        <f>VLOOKUP(Combined[[#This Row],[Customer_ID]],Customer[],4,FALSE)</f>
        <v>Female</v>
      </c>
      <c r="P703" s="43" t="str">
        <f>VLOOKUP(Combined[[#This Row],[Customer_ID]],Customer[],5,FALSE)</f>
        <v>Hudsonfort</v>
      </c>
      <c r="Q703" s="43" t="str">
        <f>VLOOKUP(Combined[[#This Row],[Customer_ID]],Customer[],6,FALSE)</f>
        <v>Connecticut</v>
      </c>
      <c r="R703" s="43" t="str">
        <f>VLOOKUP(Combined[[#This Row],[Customer_ID]],Customer[],8,FALSE)</f>
        <v>Silver</v>
      </c>
      <c r="S703" s="43" t="str">
        <f>VLOOKUP(Combined[[#This Row],[Product_ID]],Product[],2,FALSE)</f>
        <v>Badminton Racket Set</v>
      </c>
      <c r="T703" s="43" t="str">
        <f>VLOOKUP(Combined[[#This Row],[Product_ID]],Product[],3,FALSE)</f>
        <v>Sports</v>
      </c>
      <c r="U703" s="43" t="str">
        <f>VLOOKUP(Combined[[#This Row],[Product_ID]],Product[],4,FALSE)</f>
        <v>Equipment</v>
      </c>
      <c r="V703" s="43" t="str">
        <f>VLOOKUP(Combined[[#This Row],[Product_ID]],Product[],5,FALSE)</f>
        <v>Robinson-Brown</v>
      </c>
      <c r="W703" s="43">
        <f>VLOOKUP(Combined[[#This Row],[Product_ID]],Product[],6,FALSE)</f>
        <v>285.54000000000002</v>
      </c>
      <c r="X703" s="43">
        <f>VLOOKUP(Combined[[#This Row],[Product_ID]],Product[],7,FALSE)</f>
        <v>358</v>
      </c>
      <c r="Y703" s="43" t="str">
        <f>_xlfn.XLOOKUP(Combined[[#This Row],[Store_ID]],Store[Store_ID],Store[Store_Name])</f>
        <v>Alexander Group</v>
      </c>
      <c r="Z703" s="43" t="str">
        <f>_xlfn.XLOOKUP(Combined[[#This Row],[Store_ID]],Store[Store_ID],Store[Region])</f>
        <v>South</v>
      </c>
      <c r="AA703" s="43" t="str">
        <f>_xlfn.XLOOKUP(Combined[[#This Row],[Store_ID]],Store[Store_ID],Store[City])</f>
        <v>Port Sharon</v>
      </c>
      <c r="AB703" s="43" t="str">
        <f>_xlfn.XLOOKUP(Combined[[#This Row],[Store_ID]],Store[Store_ID],Store[Store_Type])</f>
        <v>Online</v>
      </c>
      <c r="AC703" s="43">
        <f>Combined[[#This Row],[Quantity]]*Combined[[#This Row],[Unit_Price]]</f>
        <v>445.5</v>
      </c>
      <c r="AD703" s="43">
        <f>Combined[[#This Row],[Gross_Sales]]*Combined[[#This Row],[Discount]]</f>
        <v>124.74000000000001</v>
      </c>
      <c r="AE703" s="43">
        <f>Combined[[#This Row],[Quantity]]*Combined[[#This Row],[cost]]</f>
        <v>285.54000000000002</v>
      </c>
      <c r="AF703" s="43">
        <f>Combined[[#This Row],[Total_Amount]]-Combined[[#This Row],[Total_Cost]]</f>
        <v>35.21999999999997</v>
      </c>
      <c r="AG703" s="43" t="str">
        <f>IF(Combined[[#This Row],[Age]]&lt;=25,"18-25",IF(Combined[[#This Row],[Age]]&lt;=35,"26-35",IF(Combined[[#This Row],[Age]]&lt;=45,"36-45",IF(Combined[[#This Row],[Age]]&lt;=55,"46-55","56-64"))))</f>
        <v>46-55</v>
      </c>
      <c r="AH703" s="43">
        <f>IF(Combined[[#This Row],[Total_Amount]]=0,0,Combined[[#This Row],[Profit]]/Combined[[#This Row],[Total_Amount]])</f>
        <v>0.10980172091283194</v>
      </c>
    </row>
    <row r="704" spans="1:34">
      <c r="A704" s="43" t="s">
        <v>2528</v>
      </c>
      <c r="B704" s="46">
        <v>45459</v>
      </c>
      <c r="C704" s="43">
        <f t="shared" si="10"/>
        <v>2024</v>
      </c>
      <c r="D704" s="43" t="str">
        <f>TEXT(Combined[[#This Row],[Order_Date]],"MMM")</f>
        <v>Jun</v>
      </c>
      <c r="E704" s="43" t="s">
        <v>716</v>
      </c>
      <c r="F704" s="43" t="s">
        <v>1728</v>
      </c>
      <c r="G704" s="43" t="s">
        <v>1769</v>
      </c>
      <c r="H704" s="43">
        <v>1</v>
      </c>
      <c r="I704" s="43">
        <v>900.94</v>
      </c>
      <c r="J704" s="45">
        <v>0.1</v>
      </c>
      <c r="K704" s="43" t="s">
        <v>1824</v>
      </c>
      <c r="L704" s="43">
        <v>810.84600000000012</v>
      </c>
      <c r="M704" s="43" t="str">
        <f>VLOOKUP(Combined[[#This Row],[Customer_ID]],Customer[],2,FALSE)</f>
        <v>Lisa Young</v>
      </c>
      <c r="N704" s="43">
        <f>VLOOKUP(Combined[[#This Row],[Customer_ID]],Customer[],3,FALSE)</f>
        <v>38</v>
      </c>
      <c r="O704" s="43" t="str">
        <f>VLOOKUP(Combined[[#This Row],[Customer_ID]],Customer[],4,FALSE)</f>
        <v>Male</v>
      </c>
      <c r="P704" s="43" t="str">
        <f>VLOOKUP(Combined[[#This Row],[Customer_ID]],Customer[],5,FALSE)</f>
        <v>Maybury</v>
      </c>
      <c r="Q704" s="43" t="str">
        <f>VLOOKUP(Combined[[#This Row],[Customer_ID]],Customer[],6,FALSE)</f>
        <v>Georgia</v>
      </c>
      <c r="R704" s="43" t="str">
        <f>VLOOKUP(Combined[[#This Row],[Customer_ID]],Customer[],8,FALSE)</f>
        <v>Platinum</v>
      </c>
      <c r="S704" s="43" t="str">
        <f>VLOOKUP(Combined[[#This Row],[Product_ID]],Product[],2,FALSE)</f>
        <v>Gaming Mouse Pad XL</v>
      </c>
      <c r="T704" s="43" t="str">
        <f>VLOOKUP(Combined[[#This Row],[Product_ID]],Product[],3,FALSE)</f>
        <v>Electronics</v>
      </c>
      <c r="U704" s="43" t="str">
        <f>VLOOKUP(Combined[[#This Row],[Product_ID]],Product[],4,FALSE)</f>
        <v>Accessories</v>
      </c>
      <c r="V704" s="43" t="str">
        <f>VLOOKUP(Combined[[#This Row],[Product_ID]],Product[],5,FALSE)</f>
        <v>Sharp, Taylor and Rodriguez</v>
      </c>
      <c r="W704" s="43">
        <f>VLOOKUP(Combined[[#This Row],[Product_ID]],Product[],6,FALSE)</f>
        <v>340.14</v>
      </c>
      <c r="X704" s="43">
        <f>VLOOKUP(Combined[[#This Row],[Product_ID]],Product[],7,FALSE)</f>
        <v>361</v>
      </c>
      <c r="Y704" s="43" t="str">
        <f>_xlfn.XLOOKUP(Combined[[#This Row],[Store_ID]],Store[Store_ID],Store[Store_Name])</f>
        <v>Alexander Group</v>
      </c>
      <c r="Z704" s="43" t="str">
        <f>_xlfn.XLOOKUP(Combined[[#This Row],[Store_ID]],Store[Store_ID],Store[Region])</f>
        <v>South</v>
      </c>
      <c r="AA704" s="43" t="str">
        <f>_xlfn.XLOOKUP(Combined[[#This Row],[Store_ID]],Store[Store_ID],Store[City])</f>
        <v>Port Sharon</v>
      </c>
      <c r="AB704" s="43" t="str">
        <f>_xlfn.XLOOKUP(Combined[[#This Row],[Store_ID]],Store[Store_ID],Store[Store_Type])</f>
        <v>Online</v>
      </c>
      <c r="AC704" s="43">
        <f>Combined[[#This Row],[Quantity]]*Combined[[#This Row],[Unit_Price]]</f>
        <v>900.94</v>
      </c>
      <c r="AD704" s="43">
        <f>Combined[[#This Row],[Gross_Sales]]*Combined[[#This Row],[Discount]]</f>
        <v>90.094000000000008</v>
      </c>
      <c r="AE704" s="43">
        <f>Combined[[#This Row],[Quantity]]*Combined[[#This Row],[cost]]</f>
        <v>340.14</v>
      </c>
      <c r="AF704" s="43">
        <f>Combined[[#This Row],[Total_Amount]]-Combined[[#This Row],[Total_Cost]]</f>
        <v>470.70600000000013</v>
      </c>
      <c r="AG704" s="43" t="str">
        <f>IF(Combined[[#This Row],[Age]]&lt;=25,"18-25",IF(Combined[[#This Row],[Age]]&lt;=35,"26-35",IF(Combined[[#This Row],[Age]]&lt;=45,"36-45",IF(Combined[[#This Row],[Age]]&lt;=55,"46-55","56-64"))))</f>
        <v>36-45</v>
      </c>
      <c r="AH704" s="43">
        <f>IF(Combined[[#This Row],[Total_Amount]]=0,0,Combined[[#This Row],[Profit]]/Combined[[#This Row],[Total_Amount]])</f>
        <v>0.58051220577026963</v>
      </c>
    </row>
    <row r="705" spans="1:34">
      <c r="A705" s="43" t="s">
        <v>2529</v>
      </c>
      <c r="B705" s="46">
        <v>45429</v>
      </c>
      <c r="C705" s="43">
        <f t="shared" si="10"/>
        <v>2024</v>
      </c>
      <c r="D705" s="43" t="str">
        <f>TEXT(Combined[[#This Row],[Order_Date]],"MMM")</f>
        <v>May</v>
      </c>
      <c r="E705" s="43" t="s">
        <v>643</v>
      </c>
      <c r="F705" s="43" t="s">
        <v>1578</v>
      </c>
      <c r="G705" s="43" t="s">
        <v>1804</v>
      </c>
      <c r="H705" s="43">
        <v>3</v>
      </c>
      <c r="I705" s="43">
        <v>262.69</v>
      </c>
      <c r="J705" s="45">
        <v>0.04</v>
      </c>
      <c r="K705" s="43" t="s">
        <v>1826</v>
      </c>
      <c r="L705" s="43">
        <v>756.54719999999986</v>
      </c>
      <c r="M705" s="43" t="str">
        <f>VLOOKUP(Combined[[#This Row],[Customer_ID]],Customer[],2,FALSE)</f>
        <v>Megan Greer</v>
      </c>
      <c r="N705" s="43">
        <f>VLOOKUP(Combined[[#This Row],[Customer_ID]],Customer[],3,FALSE)</f>
        <v>18</v>
      </c>
      <c r="O705" s="43" t="str">
        <f>VLOOKUP(Combined[[#This Row],[Customer_ID]],Customer[],4,FALSE)</f>
        <v>Female</v>
      </c>
      <c r="P705" s="43" t="str">
        <f>VLOOKUP(Combined[[#This Row],[Customer_ID]],Customer[],5,FALSE)</f>
        <v>West John</v>
      </c>
      <c r="Q705" s="43" t="str">
        <f>VLOOKUP(Combined[[#This Row],[Customer_ID]],Customer[],6,FALSE)</f>
        <v>Alaska</v>
      </c>
      <c r="R705" s="43" t="str">
        <f>VLOOKUP(Combined[[#This Row],[Customer_ID]],Customer[],8,FALSE)</f>
        <v>Platinum</v>
      </c>
      <c r="S705" s="43" t="str">
        <f>VLOOKUP(Combined[[#This Row],[Product_ID]],Product[],2,FALSE)</f>
        <v>4K Home Projector</v>
      </c>
      <c r="T705" s="43" t="str">
        <f>VLOOKUP(Combined[[#This Row],[Product_ID]],Product[],3,FALSE)</f>
        <v>Electronics</v>
      </c>
      <c r="U705" s="43" t="str">
        <f>VLOOKUP(Combined[[#This Row],[Product_ID]],Product[],4,FALSE)</f>
        <v>Appliances</v>
      </c>
      <c r="V705" s="43" t="str">
        <f>VLOOKUP(Combined[[#This Row],[Product_ID]],Product[],5,FALSE)</f>
        <v>Thomas LLC</v>
      </c>
      <c r="W705" s="43">
        <f>VLOOKUP(Combined[[#This Row],[Product_ID]],Product[],6,FALSE)</f>
        <v>465.34</v>
      </c>
      <c r="X705" s="43">
        <f>VLOOKUP(Combined[[#This Row],[Product_ID]],Product[],7,FALSE)</f>
        <v>301</v>
      </c>
      <c r="Y705" s="43" t="str">
        <f>_xlfn.XLOOKUP(Combined[[#This Row],[Store_ID]],Store[Store_ID],Store[Store_Name])</f>
        <v>Frederick-Wright</v>
      </c>
      <c r="Z705" s="43" t="str">
        <f>_xlfn.XLOOKUP(Combined[[#This Row],[Store_ID]],Store[Store_ID],Store[Region])</f>
        <v>West</v>
      </c>
      <c r="AA705" s="43" t="str">
        <f>_xlfn.XLOOKUP(Combined[[#This Row],[Store_ID]],Store[Store_ID],Store[City])</f>
        <v>New Jimmymouth</v>
      </c>
      <c r="AB705" s="43" t="str">
        <f>_xlfn.XLOOKUP(Combined[[#This Row],[Store_ID]],Store[Store_ID],Store[Store_Type])</f>
        <v>Flagship</v>
      </c>
      <c r="AC705" s="43">
        <f>Combined[[#This Row],[Quantity]]*Combined[[#This Row],[Unit_Price]]</f>
        <v>788.06999999999994</v>
      </c>
      <c r="AD705" s="43">
        <f>Combined[[#This Row],[Gross_Sales]]*Combined[[#This Row],[Discount]]</f>
        <v>31.522799999999997</v>
      </c>
      <c r="AE705" s="43">
        <f>Combined[[#This Row],[Quantity]]*Combined[[#This Row],[cost]]</f>
        <v>1396.02</v>
      </c>
      <c r="AF705" s="43">
        <f>Combined[[#This Row],[Total_Amount]]-Combined[[#This Row],[Total_Cost]]</f>
        <v>-639.47280000000012</v>
      </c>
      <c r="AG705" s="43" t="str">
        <f>IF(Combined[[#This Row],[Age]]&lt;=25,"18-25",IF(Combined[[#This Row],[Age]]&lt;=35,"26-35",IF(Combined[[#This Row],[Age]]&lt;=45,"36-45",IF(Combined[[#This Row],[Age]]&lt;=55,"46-55","56-64"))))</f>
        <v>18-25</v>
      </c>
      <c r="AH705" s="43">
        <f>IF(Combined[[#This Row],[Total_Amount]]=0,0,Combined[[#This Row],[Profit]]/Combined[[#This Row],[Total_Amount]])</f>
        <v>-0.84525169083964657</v>
      </c>
    </row>
    <row r="706" spans="1:34">
      <c r="A706" s="43" t="s">
        <v>2530</v>
      </c>
      <c r="B706" s="46">
        <v>45386</v>
      </c>
      <c r="C706" s="43">
        <f t="shared" si="10"/>
        <v>2024</v>
      </c>
      <c r="D706" s="43" t="str">
        <f>TEXT(Combined[[#This Row],[Order_Date]],"MMM")</f>
        <v>Apr</v>
      </c>
      <c r="E706" s="43" t="s">
        <v>1484</v>
      </c>
      <c r="F706" s="43" t="s">
        <v>1684</v>
      </c>
      <c r="G706" s="43" t="s">
        <v>1761</v>
      </c>
      <c r="H706" s="43">
        <v>3</v>
      </c>
      <c r="I706" s="43">
        <v>212.72</v>
      </c>
      <c r="J706" s="45">
        <v>0.22</v>
      </c>
      <c r="K706" s="43" t="s">
        <v>1826</v>
      </c>
      <c r="L706" s="43">
        <v>497.76479999999998</v>
      </c>
      <c r="M706" s="43" t="str">
        <f>VLOOKUP(Combined[[#This Row],[Customer_ID]],Customer[],2,FALSE)</f>
        <v>Sheri Joyce</v>
      </c>
      <c r="N706" s="43">
        <f>VLOOKUP(Combined[[#This Row],[Customer_ID]],Customer[],3,FALSE)</f>
        <v>26</v>
      </c>
      <c r="O706" s="43" t="str">
        <f>VLOOKUP(Combined[[#This Row],[Customer_ID]],Customer[],4,FALSE)</f>
        <v>Male</v>
      </c>
      <c r="P706" s="43" t="str">
        <f>VLOOKUP(Combined[[#This Row],[Customer_ID]],Customer[],5,FALSE)</f>
        <v>West Tylerfort</v>
      </c>
      <c r="Q706" s="43" t="str">
        <f>VLOOKUP(Combined[[#This Row],[Customer_ID]],Customer[],6,FALSE)</f>
        <v>Kentucky</v>
      </c>
      <c r="R706" s="43" t="str">
        <f>VLOOKUP(Combined[[#This Row],[Customer_ID]],Customer[],8,FALSE)</f>
        <v>Platinum</v>
      </c>
      <c r="S706" s="43" t="str">
        <f>VLOOKUP(Combined[[#This Row],[Product_ID]],Product[],2,FALSE)</f>
        <v>Wooden Nightstand</v>
      </c>
      <c r="T706" s="43" t="str">
        <f>VLOOKUP(Combined[[#This Row],[Product_ID]],Product[],3,FALSE)</f>
        <v>Home</v>
      </c>
      <c r="U706" s="43" t="str">
        <f>VLOOKUP(Combined[[#This Row],[Product_ID]],Product[],4,FALSE)</f>
        <v>Furniture</v>
      </c>
      <c r="V706" s="43" t="str">
        <f>VLOOKUP(Combined[[#This Row],[Product_ID]],Product[],5,FALSE)</f>
        <v>Wolfe, Ross and Hester</v>
      </c>
      <c r="W706" s="43">
        <f>VLOOKUP(Combined[[#This Row],[Product_ID]],Product[],6,FALSE)</f>
        <v>243.7</v>
      </c>
      <c r="X706" s="43">
        <f>VLOOKUP(Combined[[#This Row],[Product_ID]],Product[],7,FALSE)</f>
        <v>130</v>
      </c>
      <c r="Y706" s="43" t="str">
        <f>_xlfn.XLOOKUP(Combined[[#This Row],[Store_ID]],Store[Store_ID],Store[Store_Name])</f>
        <v>Black-Horn</v>
      </c>
      <c r="Z706" s="43" t="str">
        <f>_xlfn.XLOOKUP(Combined[[#This Row],[Store_ID]],Store[Store_ID],Store[Region])</f>
        <v>South</v>
      </c>
      <c r="AA706" s="43" t="str">
        <f>_xlfn.XLOOKUP(Combined[[#This Row],[Store_ID]],Store[Store_ID],Store[City])</f>
        <v>North Nancyview</v>
      </c>
      <c r="AB706" s="43" t="str">
        <f>_xlfn.XLOOKUP(Combined[[#This Row],[Store_ID]],Store[Store_ID],Store[Store_Type])</f>
        <v>Outlet</v>
      </c>
      <c r="AC706" s="43">
        <f>Combined[[#This Row],[Quantity]]*Combined[[#This Row],[Unit_Price]]</f>
        <v>638.16</v>
      </c>
      <c r="AD706" s="43">
        <f>Combined[[#This Row],[Gross_Sales]]*Combined[[#This Row],[Discount]]</f>
        <v>140.39519999999999</v>
      </c>
      <c r="AE706" s="43">
        <f>Combined[[#This Row],[Quantity]]*Combined[[#This Row],[cost]]</f>
        <v>731.09999999999991</v>
      </c>
      <c r="AF706" s="43">
        <f>Combined[[#This Row],[Total_Amount]]-Combined[[#This Row],[Total_Cost]]</f>
        <v>-233.33519999999993</v>
      </c>
      <c r="AG706" s="43" t="str">
        <f>IF(Combined[[#This Row],[Age]]&lt;=25,"18-25",IF(Combined[[#This Row],[Age]]&lt;=35,"26-35",IF(Combined[[#This Row],[Age]]&lt;=45,"36-45",IF(Combined[[#This Row],[Age]]&lt;=55,"46-55","56-64"))))</f>
        <v>26-35</v>
      </c>
      <c r="AH706" s="43">
        <f>IF(Combined[[#This Row],[Total_Amount]]=0,0,Combined[[#This Row],[Profit]]/Combined[[#This Row],[Total_Amount]])</f>
        <v>-0.46876597139853993</v>
      </c>
    </row>
    <row r="707" spans="1:34">
      <c r="A707" s="43" t="s">
        <v>2531</v>
      </c>
      <c r="B707" s="46">
        <v>45803</v>
      </c>
      <c r="C707" s="43">
        <f t="shared" ref="C707:C770" si="11">YEAR(B707)</f>
        <v>2025</v>
      </c>
      <c r="D707" s="43" t="str">
        <f>TEXT(Combined[[#This Row],[Order_Date]],"MMM")</f>
        <v>May</v>
      </c>
      <c r="E707" s="43" t="s">
        <v>508</v>
      </c>
      <c r="F707" s="43" t="s">
        <v>1596</v>
      </c>
      <c r="G707" s="43" t="s">
        <v>1810</v>
      </c>
      <c r="H707" s="43">
        <v>4</v>
      </c>
      <c r="I707" s="43">
        <v>757.9</v>
      </c>
      <c r="J707" s="45">
        <v>0.22</v>
      </c>
      <c r="K707" s="43" t="s">
        <v>1826</v>
      </c>
      <c r="L707" s="43">
        <v>2364.6480000000001</v>
      </c>
      <c r="M707" s="43" t="str">
        <f>VLOOKUP(Combined[[#This Row],[Customer_ID]],Customer[],2,FALSE)</f>
        <v>Michael Davies</v>
      </c>
      <c r="N707" s="43">
        <f>VLOOKUP(Combined[[#This Row],[Customer_ID]],Customer[],3,FALSE)</f>
        <v>25</v>
      </c>
      <c r="O707" s="43" t="str">
        <f>VLOOKUP(Combined[[#This Row],[Customer_ID]],Customer[],4,FALSE)</f>
        <v>Female</v>
      </c>
      <c r="P707" s="43" t="str">
        <f>VLOOKUP(Combined[[#This Row],[Customer_ID]],Customer[],5,FALSE)</f>
        <v>Lake Stevenfort</v>
      </c>
      <c r="Q707" s="43" t="str">
        <f>VLOOKUP(Combined[[#This Row],[Customer_ID]],Customer[],6,FALSE)</f>
        <v>Oregon</v>
      </c>
      <c r="R707" s="43" t="str">
        <f>VLOOKUP(Combined[[#This Row],[Customer_ID]],Customer[],8,FALSE)</f>
        <v>Gold</v>
      </c>
      <c r="S707" s="43" t="str">
        <f>VLOOKUP(Combined[[#This Row],[Product_ID]],Product[],2,FALSE)</f>
        <v>Foldable Camping Chair</v>
      </c>
      <c r="T707" s="43" t="str">
        <f>VLOOKUP(Combined[[#This Row],[Product_ID]],Product[],3,FALSE)</f>
        <v>Sports</v>
      </c>
      <c r="U707" s="43" t="str">
        <f>VLOOKUP(Combined[[#This Row],[Product_ID]],Product[],4,FALSE)</f>
        <v>Outdoor</v>
      </c>
      <c r="V707" s="43" t="str">
        <f>VLOOKUP(Combined[[#This Row],[Product_ID]],Product[],5,FALSE)</f>
        <v>Cook Ltd</v>
      </c>
      <c r="W707" s="43">
        <f>VLOOKUP(Combined[[#This Row],[Product_ID]],Product[],6,FALSE)</f>
        <v>166.06</v>
      </c>
      <c r="X707" s="43">
        <f>VLOOKUP(Combined[[#This Row],[Product_ID]],Product[],7,FALSE)</f>
        <v>340</v>
      </c>
      <c r="Y707" s="43" t="str">
        <f>_xlfn.XLOOKUP(Combined[[#This Row],[Store_ID]],Store[Store_ID],Store[Store_Name])</f>
        <v>Guerrero-Schmitt</v>
      </c>
      <c r="Z707" s="43" t="str">
        <f>_xlfn.XLOOKUP(Combined[[#This Row],[Store_ID]],Store[Store_ID],Store[Region])</f>
        <v>East</v>
      </c>
      <c r="AA707" s="43" t="str">
        <f>_xlfn.XLOOKUP(Combined[[#This Row],[Store_ID]],Store[Store_ID],Store[City])</f>
        <v>East Stevechester</v>
      </c>
      <c r="AB707" s="43" t="str">
        <f>_xlfn.XLOOKUP(Combined[[#This Row],[Store_ID]],Store[Store_ID],Store[Store_Type])</f>
        <v>Flagship</v>
      </c>
      <c r="AC707" s="43">
        <f>Combined[[#This Row],[Quantity]]*Combined[[#This Row],[Unit_Price]]</f>
        <v>3031.6</v>
      </c>
      <c r="AD707" s="43">
        <f>Combined[[#This Row],[Gross_Sales]]*Combined[[#This Row],[Discount]]</f>
        <v>666.952</v>
      </c>
      <c r="AE707" s="43">
        <f>Combined[[#This Row],[Quantity]]*Combined[[#This Row],[cost]]</f>
        <v>664.24</v>
      </c>
      <c r="AF707" s="43">
        <f>Combined[[#This Row],[Total_Amount]]-Combined[[#This Row],[Total_Cost]]</f>
        <v>1700.4080000000001</v>
      </c>
      <c r="AG707" s="43" t="str">
        <f>IF(Combined[[#This Row],[Age]]&lt;=25,"18-25",IF(Combined[[#This Row],[Age]]&lt;=35,"26-35",IF(Combined[[#This Row],[Age]]&lt;=45,"36-45",IF(Combined[[#This Row],[Age]]&lt;=55,"46-55","56-64"))))</f>
        <v>18-25</v>
      </c>
      <c r="AH707" s="43">
        <f>IF(Combined[[#This Row],[Total_Amount]]=0,0,Combined[[#This Row],[Profit]]/Combined[[#This Row],[Total_Amount]])</f>
        <v>0.71909561169357983</v>
      </c>
    </row>
    <row r="708" spans="1:34">
      <c r="A708" s="43" t="s">
        <v>2532</v>
      </c>
      <c r="B708" s="46">
        <v>45346</v>
      </c>
      <c r="C708" s="43">
        <f t="shared" si="11"/>
        <v>2024</v>
      </c>
      <c r="D708" s="43" t="str">
        <f>TEXT(Combined[[#This Row],[Order_Date]],"MMM")</f>
        <v>Feb</v>
      </c>
      <c r="E708" s="43" t="s">
        <v>78</v>
      </c>
      <c r="F708" s="43" t="s">
        <v>1708</v>
      </c>
      <c r="G708" s="43" t="s">
        <v>1807</v>
      </c>
      <c r="H708" s="43">
        <v>1</v>
      </c>
      <c r="I708" s="43">
        <v>846.04</v>
      </c>
      <c r="J708" s="45">
        <v>0.08</v>
      </c>
      <c r="K708" s="43" t="s">
        <v>1826</v>
      </c>
      <c r="L708" s="43">
        <v>778.35680000000002</v>
      </c>
      <c r="M708" s="43" t="str">
        <f>VLOOKUP(Combined[[#This Row],[Customer_ID]],Customer[],2,FALSE)</f>
        <v>Adam Cruz</v>
      </c>
      <c r="N708" s="43">
        <f>VLOOKUP(Combined[[#This Row],[Customer_ID]],Customer[],3,FALSE)</f>
        <v>60</v>
      </c>
      <c r="O708" s="43" t="str">
        <f>VLOOKUP(Combined[[#This Row],[Customer_ID]],Customer[],4,FALSE)</f>
        <v>Female</v>
      </c>
      <c r="P708" s="43" t="str">
        <f>VLOOKUP(Combined[[#This Row],[Customer_ID]],Customer[],5,FALSE)</f>
        <v>Brandonville</v>
      </c>
      <c r="Q708" s="43" t="str">
        <f>VLOOKUP(Combined[[#This Row],[Customer_ID]],Customer[],6,FALSE)</f>
        <v>Georgia</v>
      </c>
      <c r="R708" s="43" t="str">
        <f>VLOOKUP(Combined[[#This Row],[Customer_ID]],Customer[],8,FALSE)</f>
        <v>Platinum</v>
      </c>
      <c r="S708" s="43" t="str">
        <f>VLOOKUP(Combined[[#This Row],[Product_ID]],Product[],2,FALSE)</f>
        <v>Wall-Mounted Spice Rack</v>
      </c>
      <c r="T708" s="43" t="str">
        <f>VLOOKUP(Combined[[#This Row],[Product_ID]],Product[],3,FALSE)</f>
        <v>Home</v>
      </c>
      <c r="U708" s="43" t="str">
        <f>VLOOKUP(Combined[[#This Row],[Product_ID]],Product[],4,FALSE)</f>
        <v>Kitchen</v>
      </c>
      <c r="V708" s="43" t="str">
        <f>VLOOKUP(Combined[[#This Row],[Product_ID]],Product[],5,FALSE)</f>
        <v>Allison Ltd</v>
      </c>
      <c r="W708" s="43">
        <f>VLOOKUP(Combined[[#This Row],[Product_ID]],Product[],6,FALSE)</f>
        <v>143.43</v>
      </c>
      <c r="X708" s="43">
        <f>VLOOKUP(Combined[[#This Row],[Product_ID]],Product[],7,FALSE)</f>
        <v>58</v>
      </c>
      <c r="Y708" s="43" t="str">
        <f>_xlfn.XLOOKUP(Combined[[#This Row],[Store_ID]],Store[Store_ID],Store[Store_Name])</f>
        <v>Holloway Ltd</v>
      </c>
      <c r="Z708" s="43" t="str">
        <f>_xlfn.XLOOKUP(Combined[[#This Row],[Store_ID]],Store[Store_ID],Store[Region])</f>
        <v>North</v>
      </c>
      <c r="AA708" s="43" t="str">
        <f>_xlfn.XLOOKUP(Combined[[#This Row],[Store_ID]],Store[Store_ID],Store[City])</f>
        <v>Bensonhaven</v>
      </c>
      <c r="AB708" s="43" t="str">
        <f>_xlfn.XLOOKUP(Combined[[#This Row],[Store_ID]],Store[Store_ID],Store[Store_Type])</f>
        <v>Flagship</v>
      </c>
      <c r="AC708" s="43">
        <f>Combined[[#This Row],[Quantity]]*Combined[[#This Row],[Unit_Price]]</f>
        <v>846.04</v>
      </c>
      <c r="AD708" s="43">
        <f>Combined[[#This Row],[Gross_Sales]]*Combined[[#This Row],[Discount]]</f>
        <v>67.683199999999999</v>
      </c>
      <c r="AE708" s="43">
        <f>Combined[[#This Row],[Quantity]]*Combined[[#This Row],[cost]]</f>
        <v>143.43</v>
      </c>
      <c r="AF708" s="43">
        <f>Combined[[#This Row],[Total_Amount]]-Combined[[#This Row],[Total_Cost]]</f>
        <v>634.92679999999996</v>
      </c>
      <c r="AG708" s="43" t="str">
        <f>IF(Combined[[#This Row],[Age]]&lt;=25,"18-25",IF(Combined[[#This Row],[Age]]&lt;=35,"26-35",IF(Combined[[#This Row],[Age]]&lt;=45,"36-45",IF(Combined[[#This Row],[Age]]&lt;=55,"46-55","56-64"))))</f>
        <v>56-64</v>
      </c>
      <c r="AH708" s="43">
        <f>IF(Combined[[#This Row],[Total_Amount]]=0,0,Combined[[#This Row],[Profit]]/Combined[[#This Row],[Total_Amount]])</f>
        <v>0.81572718321469018</v>
      </c>
    </row>
    <row r="709" spans="1:34">
      <c r="A709" s="43" t="s">
        <v>2533</v>
      </c>
      <c r="B709" s="46">
        <v>45267</v>
      </c>
      <c r="C709" s="43">
        <f t="shared" si="11"/>
        <v>2023</v>
      </c>
      <c r="D709" s="43" t="str">
        <f>TEXT(Combined[[#This Row],[Order_Date]],"MMM")</f>
        <v>Dec</v>
      </c>
      <c r="E709" s="43" t="s">
        <v>532</v>
      </c>
      <c r="F709" s="43" t="s">
        <v>1624</v>
      </c>
      <c r="G709" s="43" t="s">
        <v>1779</v>
      </c>
      <c r="H709" s="43">
        <v>3</v>
      </c>
      <c r="I709" s="43">
        <v>179.7</v>
      </c>
      <c r="J709" s="45">
        <v>0.17</v>
      </c>
      <c r="K709" s="43" t="s">
        <v>1829</v>
      </c>
      <c r="L709" s="43">
        <v>447.45299999999992</v>
      </c>
      <c r="M709" s="43" t="str">
        <f>VLOOKUP(Combined[[#This Row],[Customer_ID]],Customer[],2,FALSE)</f>
        <v>Brian Choi</v>
      </c>
      <c r="N709" s="43">
        <f>VLOOKUP(Combined[[#This Row],[Customer_ID]],Customer[],3,FALSE)</f>
        <v>46</v>
      </c>
      <c r="O709" s="43" t="str">
        <f>VLOOKUP(Combined[[#This Row],[Customer_ID]],Customer[],4,FALSE)</f>
        <v>Female</v>
      </c>
      <c r="P709" s="43" t="str">
        <f>VLOOKUP(Combined[[#This Row],[Customer_ID]],Customer[],5,FALSE)</f>
        <v>Floydton</v>
      </c>
      <c r="Q709" s="43" t="str">
        <f>VLOOKUP(Combined[[#This Row],[Customer_ID]],Customer[],6,FALSE)</f>
        <v>New Jersey</v>
      </c>
      <c r="R709" s="43" t="str">
        <f>VLOOKUP(Combined[[#This Row],[Customer_ID]],Customer[],8,FALSE)</f>
        <v>Gold</v>
      </c>
      <c r="S709" s="43" t="str">
        <f>VLOOKUP(Combined[[#This Row],[Product_ID]],Product[],2,FALSE)</f>
        <v>Sports Water Hydration Pack</v>
      </c>
      <c r="T709" s="43" t="str">
        <f>VLOOKUP(Combined[[#This Row],[Product_ID]],Product[],3,FALSE)</f>
        <v>Sports</v>
      </c>
      <c r="U709" s="43" t="str">
        <f>VLOOKUP(Combined[[#This Row],[Product_ID]],Product[],4,FALSE)</f>
        <v>Outdoor</v>
      </c>
      <c r="V709" s="43" t="str">
        <f>VLOOKUP(Combined[[#This Row],[Product_ID]],Product[],5,FALSE)</f>
        <v>Sims-Smith</v>
      </c>
      <c r="W709" s="43">
        <f>VLOOKUP(Combined[[#This Row],[Product_ID]],Product[],6,FALSE)</f>
        <v>135.61000000000001</v>
      </c>
      <c r="X709" s="43">
        <f>VLOOKUP(Combined[[#This Row],[Product_ID]],Product[],7,FALSE)</f>
        <v>394</v>
      </c>
      <c r="Y709" s="43" t="str">
        <f>_xlfn.XLOOKUP(Combined[[#This Row],[Store_ID]],Store[Store_ID],Store[Store_Name])</f>
        <v>Martinez-Mullins</v>
      </c>
      <c r="Z709" s="43" t="str">
        <f>_xlfn.XLOOKUP(Combined[[#This Row],[Store_ID]],Store[Store_ID],Store[Region])</f>
        <v>South</v>
      </c>
      <c r="AA709" s="43" t="str">
        <f>_xlfn.XLOOKUP(Combined[[#This Row],[Store_ID]],Store[Store_ID],Store[City])</f>
        <v>Williamsfurt</v>
      </c>
      <c r="AB709" s="43" t="str">
        <f>_xlfn.XLOOKUP(Combined[[#This Row],[Store_ID]],Store[Store_ID],Store[Store_Type])</f>
        <v>Online</v>
      </c>
      <c r="AC709" s="43">
        <f>Combined[[#This Row],[Quantity]]*Combined[[#This Row],[Unit_Price]]</f>
        <v>539.09999999999991</v>
      </c>
      <c r="AD709" s="43">
        <f>Combined[[#This Row],[Gross_Sales]]*Combined[[#This Row],[Discount]]</f>
        <v>91.646999999999991</v>
      </c>
      <c r="AE709" s="43">
        <f>Combined[[#This Row],[Quantity]]*Combined[[#This Row],[cost]]</f>
        <v>406.83000000000004</v>
      </c>
      <c r="AF709" s="43">
        <f>Combined[[#This Row],[Total_Amount]]-Combined[[#This Row],[Total_Cost]]</f>
        <v>40.622999999999877</v>
      </c>
      <c r="AG709" s="43" t="str">
        <f>IF(Combined[[#This Row],[Age]]&lt;=25,"18-25",IF(Combined[[#This Row],[Age]]&lt;=35,"26-35",IF(Combined[[#This Row],[Age]]&lt;=45,"36-45",IF(Combined[[#This Row],[Age]]&lt;=55,"46-55","56-64"))))</f>
        <v>46-55</v>
      </c>
      <c r="AH709" s="43">
        <f>IF(Combined[[#This Row],[Total_Amount]]=0,0,Combined[[#This Row],[Profit]]/Combined[[#This Row],[Total_Amount]])</f>
        <v>9.0787188822065976E-2</v>
      </c>
    </row>
    <row r="710" spans="1:34">
      <c r="A710" s="43" t="s">
        <v>2534</v>
      </c>
      <c r="B710" s="46">
        <v>45572</v>
      </c>
      <c r="C710" s="43">
        <f t="shared" si="11"/>
        <v>2024</v>
      </c>
      <c r="D710" s="43" t="str">
        <f>TEXT(Combined[[#This Row],[Order_Date]],"MMM")</f>
        <v>Oct</v>
      </c>
      <c r="E710" s="43" t="s">
        <v>1380</v>
      </c>
      <c r="F710" s="43" t="s">
        <v>1610</v>
      </c>
      <c r="G710" s="43" t="s">
        <v>1769</v>
      </c>
      <c r="H710" s="43">
        <v>4</v>
      </c>
      <c r="I710" s="43">
        <v>681.08</v>
      </c>
      <c r="J710" s="45">
        <v>0</v>
      </c>
      <c r="K710" s="43" t="s">
        <v>1826</v>
      </c>
      <c r="L710" s="43">
        <v>2724.32</v>
      </c>
      <c r="M710" s="43" t="str">
        <f>VLOOKUP(Combined[[#This Row],[Customer_ID]],Customer[],2,FALSE)</f>
        <v>Shannon Turner</v>
      </c>
      <c r="N710" s="43">
        <f>VLOOKUP(Combined[[#This Row],[Customer_ID]],Customer[],3,FALSE)</f>
        <v>35</v>
      </c>
      <c r="O710" s="43" t="str">
        <f>VLOOKUP(Combined[[#This Row],[Customer_ID]],Customer[],4,FALSE)</f>
        <v>Male</v>
      </c>
      <c r="P710" s="43" t="str">
        <f>VLOOKUP(Combined[[#This Row],[Customer_ID]],Customer[],5,FALSE)</f>
        <v>West Jorge</v>
      </c>
      <c r="Q710" s="43" t="str">
        <f>VLOOKUP(Combined[[#This Row],[Customer_ID]],Customer[],6,FALSE)</f>
        <v>Oklahoma</v>
      </c>
      <c r="R710" s="43" t="str">
        <f>VLOOKUP(Combined[[#This Row],[Customer_ID]],Customer[],8,FALSE)</f>
        <v>Silver</v>
      </c>
      <c r="S710" s="43" t="str">
        <f>VLOOKUP(Combined[[#This Row],[Product_ID]],Product[],2,FALSE)</f>
        <v>Basketball</v>
      </c>
      <c r="T710" s="43" t="str">
        <f>VLOOKUP(Combined[[#This Row],[Product_ID]],Product[],3,FALSE)</f>
        <v>Sports</v>
      </c>
      <c r="U710" s="43" t="str">
        <f>VLOOKUP(Combined[[#This Row],[Product_ID]],Product[],4,FALSE)</f>
        <v>Team Sports</v>
      </c>
      <c r="V710" s="43" t="str">
        <f>VLOOKUP(Combined[[#This Row],[Product_ID]],Product[],5,FALSE)</f>
        <v>Nolan-Snow</v>
      </c>
      <c r="W710" s="43">
        <f>VLOOKUP(Combined[[#This Row],[Product_ID]],Product[],6,FALSE)</f>
        <v>204.39</v>
      </c>
      <c r="X710" s="43">
        <f>VLOOKUP(Combined[[#This Row],[Product_ID]],Product[],7,FALSE)</f>
        <v>281</v>
      </c>
      <c r="Y710" s="43" t="str">
        <f>_xlfn.XLOOKUP(Combined[[#This Row],[Store_ID]],Store[Store_ID],Store[Store_Name])</f>
        <v>Alexander Group</v>
      </c>
      <c r="Z710" s="43" t="str">
        <f>_xlfn.XLOOKUP(Combined[[#This Row],[Store_ID]],Store[Store_ID],Store[Region])</f>
        <v>South</v>
      </c>
      <c r="AA710" s="43" t="str">
        <f>_xlfn.XLOOKUP(Combined[[#This Row],[Store_ID]],Store[Store_ID],Store[City])</f>
        <v>Port Sharon</v>
      </c>
      <c r="AB710" s="43" t="str">
        <f>_xlfn.XLOOKUP(Combined[[#This Row],[Store_ID]],Store[Store_ID],Store[Store_Type])</f>
        <v>Online</v>
      </c>
      <c r="AC710" s="43">
        <f>Combined[[#This Row],[Quantity]]*Combined[[#This Row],[Unit_Price]]</f>
        <v>2724.32</v>
      </c>
      <c r="AD710" s="43">
        <f>Combined[[#This Row],[Gross_Sales]]*Combined[[#This Row],[Discount]]</f>
        <v>0</v>
      </c>
      <c r="AE710" s="43">
        <f>Combined[[#This Row],[Quantity]]*Combined[[#This Row],[cost]]</f>
        <v>817.56</v>
      </c>
      <c r="AF710" s="43">
        <f>Combined[[#This Row],[Total_Amount]]-Combined[[#This Row],[Total_Cost]]</f>
        <v>1906.7600000000002</v>
      </c>
      <c r="AG710" s="43" t="str">
        <f>IF(Combined[[#This Row],[Age]]&lt;=25,"18-25",IF(Combined[[#This Row],[Age]]&lt;=35,"26-35",IF(Combined[[#This Row],[Age]]&lt;=45,"36-45",IF(Combined[[#This Row],[Age]]&lt;=55,"46-55","56-64"))))</f>
        <v>26-35</v>
      </c>
      <c r="AH710" s="43">
        <f>IF(Combined[[#This Row],[Total_Amount]]=0,0,Combined[[#This Row],[Profit]]/Combined[[#This Row],[Total_Amount]])</f>
        <v>0.69990309508427795</v>
      </c>
    </row>
    <row r="711" spans="1:34">
      <c r="A711" s="43" t="s">
        <v>2535</v>
      </c>
      <c r="B711" s="46">
        <v>45252</v>
      </c>
      <c r="C711" s="43">
        <f t="shared" si="11"/>
        <v>2023</v>
      </c>
      <c r="D711" s="43" t="str">
        <f>TEXT(Combined[[#This Row],[Order_Date]],"MMM")</f>
        <v>Nov</v>
      </c>
      <c r="E711" s="43" t="s">
        <v>1254</v>
      </c>
      <c r="F711" s="43" t="s">
        <v>1553</v>
      </c>
      <c r="G711" s="43" t="s">
        <v>1779</v>
      </c>
      <c r="H711" s="43">
        <v>4</v>
      </c>
      <c r="I711" s="43">
        <v>723.44</v>
      </c>
      <c r="J711" s="45">
        <v>0.14000000000000001</v>
      </c>
      <c r="K711" s="43" t="s">
        <v>1826</v>
      </c>
      <c r="L711" s="43">
        <v>2488.6336000000001</v>
      </c>
      <c r="M711" s="43" t="str">
        <f>VLOOKUP(Combined[[#This Row],[Customer_ID]],Customer[],2,FALSE)</f>
        <v>Justin Ingram</v>
      </c>
      <c r="N711" s="43">
        <f>VLOOKUP(Combined[[#This Row],[Customer_ID]],Customer[],3,FALSE)</f>
        <v>34</v>
      </c>
      <c r="O711" s="43" t="str">
        <f>VLOOKUP(Combined[[#This Row],[Customer_ID]],Customer[],4,FALSE)</f>
        <v>Male</v>
      </c>
      <c r="P711" s="43" t="str">
        <f>VLOOKUP(Combined[[#This Row],[Customer_ID]],Customer[],5,FALSE)</f>
        <v>Lake Lisaland</v>
      </c>
      <c r="Q711" s="43" t="str">
        <f>VLOOKUP(Combined[[#This Row],[Customer_ID]],Customer[],6,FALSE)</f>
        <v>Louisiana</v>
      </c>
      <c r="R711" s="43" t="str">
        <f>VLOOKUP(Combined[[#This Row],[Customer_ID]],Customer[],8,FALSE)</f>
        <v>Bronze</v>
      </c>
      <c r="S711" s="43" t="str">
        <f>VLOOKUP(Combined[[#This Row],[Product_ID]],Product[],2,FALSE)</f>
        <v>Women's Yoga Pants</v>
      </c>
      <c r="T711" s="43" t="str">
        <f>VLOOKUP(Combined[[#This Row],[Product_ID]],Product[],3,FALSE)</f>
        <v>Clothing</v>
      </c>
      <c r="U711" s="43" t="str">
        <f>VLOOKUP(Combined[[#This Row],[Product_ID]],Product[],4,FALSE)</f>
        <v>Bottoms</v>
      </c>
      <c r="V711" s="43" t="str">
        <f>VLOOKUP(Combined[[#This Row],[Product_ID]],Product[],5,FALSE)</f>
        <v>Gonzales-Davis</v>
      </c>
      <c r="W711" s="43">
        <f>VLOOKUP(Combined[[#This Row],[Product_ID]],Product[],6,FALSE)</f>
        <v>306.45999999999998</v>
      </c>
      <c r="X711" s="43">
        <f>VLOOKUP(Combined[[#This Row],[Product_ID]],Product[],7,FALSE)</f>
        <v>487</v>
      </c>
      <c r="Y711" s="43" t="str">
        <f>_xlfn.XLOOKUP(Combined[[#This Row],[Store_ID]],Store[Store_ID],Store[Store_Name])</f>
        <v>Martinez-Mullins</v>
      </c>
      <c r="Z711" s="43" t="str">
        <f>_xlfn.XLOOKUP(Combined[[#This Row],[Store_ID]],Store[Store_ID],Store[Region])</f>
        <v>South</v>
      </c>
      <c r="AA711" s="43" t="str">
        <f>_xlfn.XLOOKUP(Combined[[#This Row],[Store_ID]],Store[Store_ID],Store[City])</f>
        <v>Williamsfurt</v>
      </c>
      <c r="AB711" s="43" t="str">
        <f>_xlfn.XLOOKUP(Combined[[#This Row],[Store_ID]],Store[Store_ID],Store[Store_Type])</f>
        <v>Online</v>
      </c>
      <c r="AC711" s="43">
        <f>Combined[[#This Row],[Quantity]]*Combined[[#This Row],[Unit_Price]]</f>
        <v>2893.76</v>
      </c>
      <c r="AD711" s="43">
        <f>Combined[[#This Row],[Gross_Sales]]*Combined[[#This Row],[Discount]]</f>
        <v>405.12640000000005</v>
      </c>
      <c r="AE711" s="43">
        <f>Combined[[#This Row],[Quantity]]*Combined[[#This Row],[cost]]</f>
        <v>1225.8399999999999</v>
      </c>
      <c r="AF711" s="43">
        <f>Combined[[#This Row],[Total_Amount]]-Combined[[#This Row],[Total_Cost]]</f>
        <v>1262.7936000000002</v>
      </c>
      <c r="AG711" s="43" t="str">
        <f>IF(Combined[[#This Row],[Age]]&lt;=25,"18-25",IF(Combined[[#This Row],[Age]]&lt;=35,"26-35",IF(Combined[[#This Row],[Age]]&lt;=45,"36-45",IF(Combined[[#This Row],[Age]]&lt;=55,"46-55","56-64"))))</f>
        <v>26-35</v>
      </c>
      <c r="AH711" s="43">
        <f>IF(Combined[[#This Row],[Total_Amount]]=0,0,Combined[[#This Row],[Profit]]/Combined[[#This Row],[Total_Amount]])</f>
        <v>0.5074244758248061</v>
      </c>
    </row>
    <row r="712" spans="1:34">
      <c r="A712" s="43" t="s">
        <v>2536</v>
      </c>
      <c r="B712" s="46">
        <v>45939</v>
      </c>
      <c r="C712" s="43">
        <f t="shared" si="11"/>
        <v>2025</v>
      </c>
      <c r="D712" s="43" t="str">
        <f>TEXT(Combined[[#This Row],[Order_Date]],"MMM")</f>
        <v>Oct</v>
      </c>
      <c r="E712" s="43" t="s">
        <v>435</v>
      </c>
      <c r="F712" s="43" t="s">
        <v>1610</v>
      </c>
      <c r="G712" s="43" t="s">
        <v>1799</v>
      </c>
      <c r="H712" s="43">
        <v>4</v>
      </c>
      <c r="I712" s="43">
        <v>471.89</v>
      </c>
      <c r="J712" s="45">
        <v>0.12</v>
      </c>
      <c r="K712" s="43" t="s">
        <v>1829</v>
      </c>
      <c r="L712" s="43">
        <v>1661.0527999999999</v>
      </c>
      <c r="M712" s="43" t="str">
        <f>VLOOKUP(Combined[[#This Row],[Customer_ID]],Customer[],2,FALSE)</f>
        <v>James Wolfe</v>
      </c>
      <c r="N712" s="43">
        <f>VLOOKUP(Combined[[#This Row],[Customer_ID]],Customer[],3,FALSE)</f>
        <v>62</v>
      </c>
      <c r="O712" s="43" t="str">
        <f>VLOOKUP(Combined[[#This Row],[Customer_ID]],Customer[],4,FALSE)</f>
        <v>Female</v>
      </c>
      <c r="P712" s="43" t="str">
        <f>VLOOKUP(Combined[[#This Row],[Customer_ID]],Customer[],5,FALSE)</f>
        <v>Benjaminton</v>
      </c>
      <c r="Q712" s="43" t="str">
        <f>VLOOKUP(Combined[[#This Row],[Customer_ID]],Customer[],6,FALSE)</f>
        <v>Arizona</v>
      </c>
      <c r="R712" s="43" t="str">
        <f>VLOOKUP(Combined[[#This Row],[Customer_ID]],Customer[],8,FALSE)</f>
        <v>Gold</v>
      </c>
      <c r="S712" s="43" t="str">
        <f>VLOOKUP(Combined[[#This Row],[Product_ID]],Product[],2,FALSE)</f>
        <v>Basketball</v>
      </c>
      <c r="T712" s="43" t="str">
        <f>VLOOKUP(Combined[[#This Row],[Product_ID]],Product[],3,FALSE)</f>
        <v>Sports</v>
      </c>
      <c r="U712" s="43" t="str">
        <f>VLOOKUP(Combined[[#This Row],[Product_ID]],Product[],4,FALSE)</f>
        <v>Team Sports</v>
      </c>
      <c r="V712" s="43" t="str">
        <f>VLOOKUP(Combined[[#This Row],[Product_ID]],Product[],5,FALSE)</f>
        <v>Nolan-Snow</v>
      </c>
      <c r="W712" s="43">
        <f>VLOOKUP(Combined[[#This Row],[Product_ID]],Product[],6,FALSE)</f>
        <v>204.39</v>
      </c>
      <c r="X712" s="43">
        <f>VLOOKUP(Combined[[#This Row],[Product_ID]],Product[],7,FALSE)</f>
        <v>281</v>
      </c>
      <c r="Y712" s="43" t="str">
        <f>_xlfn.XLOOKUP(Combined[[#This Row],[Store_ID]],Store[Store_ID],Store[Store_Name])</f>
        <v>Mcdonald Inc</v>
      </c>
      <c r="Z712" s="43" t="str">
        <f>_xlfn.XLOOKUP(Combined[[#This Row],[Store_ID]],Store[Store_ID],Store[Region])</f>
        <v>South</v>
      </c>
      <c r="AA712" s="43" t="str">
        <f>_xlfn.XLOOKUP(Combined[[#This Row],[Store_ID]],Store[Store_ID],Store[City])</f>
        <v>Christopherland</v>
      </c>
      <c r="AB712" s="43" t="str">
        <f>_xlfn.XLOOKUP(Combined[[#This Row],[Store_ID]],Store[Store_ID],Store[Store_Type])</f>
        <v>Outlet</v>
      </c>
      <c r="AC712" s="43">
        <f>Combined[[#This Row],[Quantity]]*Combined[[#This Row],[Unit_Price]]</f>
        <v>1887.56</v>
      </c>
      <c r="AD712" s="43">
        <f>Combined[[#This Row],[Gross_Sales]]*Combined[[#This Row],[Discount]]</f>
        <v>226.50719999999998</v>
      </c>
      <c r="AE712" s="43">
        <f>Combined[[#This Row],[Quantity]]*Combined[[#This Row],[cost]]</f>
        <v>817.56</v>
      </c>
      <c r="AF712" s="43">
        <f>Combined[[#This Row],[Total_Amount]]-Combined[[#This Row],[Total_Cost]]</f>
        <v>843.49279999999999</v>
      </c>
      <c r="AG712" s="43" t="str">
        <f>IF(Combined[[#This Row],[Age]]&lt;=25,"18-25",IF(Combined[[#This Row],[Age]]&lt;=35,"26-35",IF(Combined[[#This Row],[Age]]&lt;=45,"36-45",IF(Combined[[#This Row],[Age]]&lt;=55,"46-55","56-64"))))</f>
        <v>56-64</v>
      </c>
      <c r="AH712" s="43">
        <f>IF(Combined[[#This Row],[Total_Amount]]=0,0,Combined[[#This Row],[Profit]]/Combined[[#This Row],[Total_Amount]])</f>
        <v>0.50780613355577864</v>
      </c>
    </row>
    <row r="713" spans="1:34">
      <c r="A713" s="43" t="s">
        <v>2537</v>
      </c>
      <c r="B713" s="46">
        <v>45559</v>
      </c>
      <c r="C713" s="43">
        <f t="shared" si="11"/>
        <v>2024</v>
      </c>
      <c r="D713" s="43" t="str">
        <f>TEXT(Combined[[#This Row],[Order_Date]],"MMM")</f>
        <v>Sep</v>
      </c>
      <c r="E713" s="43" t="s">
        <v>1145</v>
      </c>
      <c r="F713" s="43" t="s">
        <v>1690</v>
      </c>
      <c r="G713" s="43" t="s">
        <v>1807</v>
      </c>
      <c r="H713" s="43">
        <v>1</v>
      </c>
      <c r="I713" s="43">
        <v>613.17999999999995</v>
      </c>
      <c r="J713" s="45">
        <v>0.14000000000000001</v>
      </c>
      <c r="K713" s="43" t="s">
        <v>1829</v>
      </c>
      <c r="L713" s="43">
        <v>527.33479999999997</v>
      </c>
      <c r="M713" s="43" t="str">
        <f>VLOOKUP(Combined[[#This Row],[Customer_ID]],Customer[],2,FALSE)</f>
        <v>Mallory Allen</v>
      </c>
      <c r="N713" s="43">
        <f>VLOOKUP(Combined[[#This Row],[Customer_ID]],Customer[],3,FALSE)</f>
        <v>40</v>
      </c>
      <c r="O713" s="43" t="str">
        <f>VLOOKUP(Combined[[#This Row],[Customer_ID]],Customer[],4,FALSE)</f>
        <v>Female</v>
      </c>
      <c r="P713" s="43" t="str">
        <f>VLOOKUP(Combined[[#This Row],[Customer_ID]],Customer[],5,FALSE)</f>
        <v>North Theresa</v>
      </c>
      <c r="Q713" s="43" t="str">
        <f>VLOOKUP(Combined[[#This Row],[Customer_ID]],Customer[],6,FALSE)</f>
        <v>Alabama</v>
      </c>
      <c r="R713" s="43" t="str">
        <f>VLOOKUP(Combined[[#This Row],[Customer_ID]],Customer[],8,FALSE)</f>
        <v>Platinum</v>
      </c>
      <c r="S713" s="43" t="str">
        <f>VLOOKUP(Combined[[#This Row],[Product_ID]],Product[],2,FALSE)</f>
        <v>Hair Repair Oil Treatment</v>
      </c>
      <c r="T713" s="43" t="str">
        <f>VLOOKUP(Combined[[#This Row],[Product_ID]],Product[],3,FALSE)</f>
        <v>Beauty</v>
      </c>
      <c r="U713" s="43" t="str">
        <f>VLOOKUP(Combined[[#This Row],[Product_ID]],Product[],4,FALSE)</f>
        <v>Haircare</v>
      </c>
      <c r="V713" s="43" t="str">
        <f>VLOOKUP(Combined[[#This Row],[Product_ID]],Product[],5,FALSE)</f>
        <v>Hopkins Ltd</v>
      </c>
      <c r="W713" s="43">
        <f>VLOOKUP(Combined[[#This Row],[Product_ID]],Product[],6,FALSE)</f>
        <v>214.32</v>
      </c>
      <c r="X713" s="43">
        <f>VLOOKUP(Combined[[#This Row],[Product_ID]],Product[],7,FALSE)</f>
        <v>383</v>
      </c>
      <c r="Y713" s="43" t="str">
        <f>_xlfn.XLOOKUP(Combined[[#This Row],[Store_ID]],Store[Store_ID],Store[Store_Name])</f>
        <v>Holloway Ltd</v>
      </c>
      <c r="Z713" s="43" t="str">
        <f>_xlfn.XLOOKUP(Combined[[#This Row],[Store_ID]],Store[Store_ID],Store[Region])</f>
        <v>North</v>
      </c>
      <c r="AA713" s="43" t="str">
        <f>_xlfn.XLOOKUP(Combined[[#This Row],[Store_ID]],Store[Store_ID],Store[City])</f>
        <v>Bensonhaven</v>
      </c>
      <c r="AB713" s="43" t="str">
        <f>_xlfn.XLOOKUP(Combined[[#This Row],[Store_ID]],Store[Store_ID],Store[Store_Type])</f>
        <v>Flagship</v>
      </c>
      <c r="AC713" s="43">
        <f>Combined[[#This Row],[Quantity]]*Combined[[#This Row],[Unit_Price]]</f>
        <v>613.17999999999995</v>
      </c>
      <c r="AD713" s="43">
        <f>Combined[[#This Row],[Gross_Sales]]*Combined[[#This Row],[Discount]]</f>
        <v>85.845200000000006</v>
      </c>
      <c r="AE713" s="43">
        <f>Combined[[#This Row],[Quantity]]*Combined[[#This Row],[cost]]</f>
        <v>214.32</v>
      </c>
      <c r="AF713" s="43">
        <f>Combined[[#This Row],[Total_Amount]]-Combined[[#This Row],[Total_Cost]]</f>
        <v>313.01479999999998</v>
      </c>
      <c r="AG713" s="43" t="str">
        <f>IF(Combined[[#This Row],[Age]]&lt;=25,"18-25",IF(Combined[[#This Row],[Age]]&lt;=35,"26-35",IF(Combined[[#This Row],[Age]]&lt;=45,"36-45",IF(Combined[[#This Row],[Age]]&lt;=55,"46-55","56-64"))))</f>
        <v>36-45</v>
      </c>
      <c r="AH713" s="43">
        <f>IF(Combined[[#This Row],[Total_Amount]]=0,0,Combined[[#This Row],[Profit]]/Combined[[#This Row],[Total_Amount]])</f>
        <v>0.59357888005874071</v>
      </c>
    </row>
    <row r="714" spans="1:34">
      <c r="A714" s="43" t="s">
        <v>2538</v>
      </c>
      <c r="B714" s="46">
        <v>45229</v>
      </c>
      <c r="C714" s="43">
        <f t="shared" si="11"/>
        <v>2023</v>
      </c>
      <c r="D714" s="43" t="str">
        <f>TEXT(Combined[[#This Row],[Order_Date]],"MMM")</f>
        <v>Oct</v>
      </c>
      <c r="E714" s="43" t="s">
        <v>195</v>
      </c>
      <c r="F714" s="43" t="s">
        <v>1634</v>
      </c>
      <c r="G714" s="43" t="s">
        <v>1769</v>
      </c>
      <c r="H714" s="43">
        <v>1</v>
      </c>
      <c r="I714" s="43">
        <v>651.30999999999995</v>
      </c>
      <c r="J714" s="45">
        <v>0.24</v>
      </c>
      <c r="K714" s="43" t="s">
        <v>1826</v>
      </c>
      <c r="L714" s="43">
        <v>494.99560000000002</v>
      </c>
      <c r="M714" s="43" t="str">
        <f>VLOOKUP(Combined[[#This Row],[Customer_ID]],Customer[],2,FALSE)</f>
        <v>Sarah Rodgers</v>
      </c>
      <c r="N714" s="43">
        <f>VLOOKUP(Combined[[#This Row],[Customer_ID]],Customer[],3,FALSE)</f>
        <v>23</v>
      </c>
      <c r="O714" s="43" t="str">
        <f>VLOOKUP(Combined[[#This Row],[Customer_ID]],Customer[],4,FALSE)</f>
        <v>Female</v>
      </c>
      <c r="P714" s="43" t="str">
        <f>VLOOKUP(Combined[[#This Row],[Customer_ID]],Customer[],5,FALSE)</f>
        <v>New Julia</v>
      </c>
      <c r="Q714" s="43" t="str">
        <f>VLOOKUP(Combined[[#This Row],[Customer_ID]],Customer[],6,FALSE)</f>
        <v>West Virginia</v>
      </c>
      <c r="R714" s="43" t="str">
        <f>VLOOKUP(Combined[[#This Row],[Customer_ID]],Customer[],8,FALSE)</f>
        <v>Gold</v>
      </c>
      <c r="S714" s="43" t="str">
        <f>VLOOKUP(Combined[[#This Row],[Product_ID]],Product[],2,FALSE)</f>
        <v>USB External Hard Drive</v>
      </c>
      <c r="T714" s="43" t="str">
        <f>VLOOKUP(Combined[[#This Row],[Product_ID]],Product[],3,FALSE)</f>
        <v>Electronics</v>
      </c>
      <c r="U714" s="43" t="str">
        <f>VLOOKUP(Combined[[#This Row],[Product_ID]],Product[],4,FALSE)</f>
        <v>Computer</v>
      </c>
      <c r="V714" s="43" t="str">
        <f>VLOOKUP(Combined[[#This Row],[Product_ID]],Product[],5,FALSE)</f>
        <v>Robinson Inc</v>
      </c>
      <c r="W714" s="43">
        <f>VLOOKUP(Combined[[#This Row],[Product_ID]],Product[],6,FALSE)</f>
        <v>253.33</v>
      </c>
      <c r="X714" s="43">
        <f>VLOOKUP(Combined[[#This Row],[Product_ID]],Product[],7,FALSE)</f>
        <v>266</v>
      </c>
      <c r="Y714" s="43" t="str">
        <f>_xlfn.XLOOKUP(Combined[[#This Row],[Store_ID]],Store[Store_ID],Store[Store_Name])</f>
        <v>Alexander Group</v>
      </c>
      <c r="Z714" s="43" t="str">
        <f>_xlfn.XLOOKUP(Combined[[#This Row],[Store_ID]],Store[Store_ID],Store[Region])</f>
        <v>South</v>
      </c>
      <c r="AA714" s="43" t="str">
        <f>_xlfn.XLOOKUP(Combined[[#This Row],[Store_ID]],Store[Store_ID],Store[City])</f>
        <v>Port Sharon</v>
      </c>
      <c r="AB714" s="43" t="str">
        <f>_xlfn.XLOOKUP(Combined[[#This Row],[Store_ID]],Store[Store_ID],Store[Store_Type])</f>
        <v>Online</v>
      </c>
      <c r="AC714" s="43">
        <f>Combined[[#This Row],[Quantity]]*Combined[[#This Row],[Unit_Price]]</f>
        <v>651.30999999999995</v>
      </c>
      <c r="AD714" s="43">
        <f>Combined[[#This Row],[Gross_Sales]]*Combined[[#This Row],[Discount]]</f>
        <v>156.31439999999998</v>
      </c>
      <c r="AE714" s="43">
        <f>Combined[[#This Row],[Quantity]]*Combined[[#This Row],[cost]]</f>
        <v>253.33</v>
      </c>
      <c r="AF714" s="43">
        <f>Combined[[#This Row],[Total_Amount]]-Combined[[#This Row],[Total_Cost]]</f>
        <v>241.66560000000001</v>
      </c>
      <c r="AG714" s="43" t="str">
        <f>IF(Combined[[#This Row],[Age]]&lt;=25,"18-25",IF(Combined[[#This Row],[Age]]&lt;=35,"26-35",IF(Combined[[#This Row],[Age]]&lt;=45,"36-45",IF(Combined[[#This Row],[Age]]&lt;=55,"46-55","56-64"))))</f>
        <v>18-25</v>
      </c>
      <c r="AH714" s="43">
        <f>IF(Combined[[#This Row],[Total_Amount]]=0,0,Combined[[#This Row],[Profit]]/Combined[[#This Row],[Total_Amount]])</f>
        <v>0.48821767304598263</v>
      </c>
    </row>
    <row r="715" spans="1:34">
      <c r="A715" s="43" t="s">
        <v>2539</v>
      </c>
      <c r="B715" s="46">
        <v>45333</v>
      </c>
      <c r="C715" s="43">
        <f t="shared" si="11"/>
        <v>2024</v>
      </c>
      <c r="D715" s="43" t="str">
        <f>TEXT(Combined[[#This Row],[Order_Date]],"MMM")</f>
        <v>Feb</v>
      </c>
      <c r="E715" s="43" t="s">
        <v>103</v>
      </c>
      <c r="F715" s="43" t="s">
        <v>1551</v>
      </c>
      <c r="G715" s="43" t="s">
        <v>1776</v>
      </c>
      <c r="H715" s="43">
        <v>2</v>
      </c>
      <c r="I715" s="43">
        <v>635.14</v>
      </c>
      <c r="J715" s="45">
        <v>0.1</v>
      </c>
      <c r="K715" s="43" t="s">
        <v>1829</v>
      </c>
      <c r="L715" s="43">
        <v>1143.252</v>
      </c>
      <c r="M715" s="43" t="str">
        <f>VLOOKUP(Combined[[#This Row],[Customer_ID]],Customer[],2,FALSE)</f>
        <v>Heather Collins</v>
      </c>
      <c r="N715" s="43">
        <f>VLOOKUP(Combined[[#This Row],[Customer_ID]],Customer[],3,FALSE)</f>
        <v>40</v>
      </c>
      <c r="O715" s="43" t="str">
        <f>VLOOKUP(Combined[[#This Row],[Customer_ID]],Customer[],4,FALSE)</f>
        <v>Male</v>
      </c>
      <c r="P715" s="43" t="str">
        <f>VLOOKUP(Combined[[#This Row],[Customer_ID]],Customer[],5,FALSE)</f>
        <v>Rogerschester</v>
      </c>
      <c r="Q715" s="43" t="str">
        <f>VLOOKUP(Combined[[#This Row],[Customer_ID]],Customer[],6,FALSE)</f>
        <v>Idaho</v>
      </c>
      <c r="R715" s="43" t="str">
        <f>VLOOKUP(Combined[[#This Row],[Customer_ID]],Customer[],8,FALSE)</f>
        <v>Platinum</v>
      </c>
      <c r="S715" s="43" t="str">
        <f>VLOOKUP(Combined[[#This Row],[Product_ID]],Product[],2,FALSE)</f>
        <v>Men's Running Jacket</v>
      </c>
      <c r="T715" s="43" t="str">
        <f>VLOOKUP(Combined[[#This Row],[Product_ID]],Product[],3,FALSE)</f>
        <v>Clothing</v>
      </c>
      <c r="U715" s="43" t="str">
        <f>VLOOKUP(Combined[[#This Row],[Product_ID]],Product[],4,FALSE)</f>
        <v>Outerwear</v>
      </c>
      <c r="V715" s="43" t="str">
        <f>VLOOKUP(Combined[[#This Row],[Product_ID]],Product[],5,FALSE)</f>
        <v>Pineda Ltd</v>
      </c>
      <c r="W715" s="43">
        <f>VLOOKUP(Combined[[#This Row],[Product_ID]],Product[],6,FALSE)</f>
        <v>364.67</v>
      </c>
      <c r="X715" s="43">
        <f>VLOOKUP(Combined[[#This Row],[Product_ID]],Product[],7,FALSE)</f>
        <v>452</v>
      </c>
      <c r="Y715" s="43" t="str">
        <f>_xlfn.XLOOKUP(Combined[[#This Row],[Store_ID]],Store[Store_ID],Store[Store_Name])</f>
        <v>Benson-Elliott</v>
      </c>
      <c r="Z715" s="43" t="str">
        <f>_xlfn.XLOOKUP(Combined[[#This Row],[Store_ID]],Store[Store_ID],Store[Region])</f>
        <v>East</v>
      </c>
      <c r="AA715" s="43" t="str">
        <f>_xlfn.XLOOKUP(Combined[[#This Row],[Store_ID]],Store[Store_ID],Store[City])</f>
        <v>Port Josephberg</v>
      </c>
      <c r="AB715" s="43" t="str">
        <f>_xlfn.XLOOKUP(Combined[[#This Row],[Store_ID]],Store[Store_ID],Store[Store_Type])</f>
        <v>Online</v>
      </c>
      <c r="AC715" s="43">
        <f>Combined[[#This Row],[Quantity]]*Combined[[#This Row],[Unit_Price]]</f>
        <v>1270.28</v>
      </c>
      <c r="AD715" s="43">
        <f>Combined[[#This Row],[Gross_Sales]]*Combined[[#This Row],[Discount]]</f>
        <v>127.02800000000001</v>
      </c>
      <c r="AE715" s="43">
        <f>Combined[[#This Row],[Quantity]]*Combined[[#This Row],[cost]]</f>
        <v>729.34</v>
      </c>
      <c r="AF715" s="43">
        <f>Combined[[#This Row],[Total_Amount]]-Combined[[#This Row],[Total_Cost]]</f>
        <v>413.91199999999992</v>
      </c>
      <c r="AG715" s="43" t="str">
        <f>IF(Combined[[#This Row],[Age]]&lt;=25,"18-25",IF(Combined[[#This Row],[Age]]&lt;=35,"26-35",IF(Combined[[#This Row],[Age]]&lt;=45,"36-45",IF(Combined[[#This Row],[Age]]&lt;=55,"46-55","56-64"))))</f>
        <v>36-45</v>
      </c>
      <c r="AH715" s="43">
        <f>IF(Combined[[#This Row],[Total_Amount]]=0,0,Combined[[#This Row],[Profit]]/Combined[[#This Row],[Total_Amount]])</f>
        <v>0.36204791244624979</v>
      </c>
    </row>
    <row r="716" spans="1:34">
      <c r="A716" s="43" t="s">
        <v>2540</v>
      </c>
      <c r="B716" s="46">
        <v>45752</v>
      </c>
      <c r="C716" s="43">
        <f t="shared" si="11"/>
        <v>2025</v>
      </c>
      <c r="D716" s="43" t="str">
        <f>TEXT(Combined[[#This Row],[Order_Date]],"MMM")</f>
        <v>Apr</v>
      </c>
      <c r="E716" s="43" t="s">
        <v>1187</v>
      </c>
      <c r="F716" s="43" t="s">
        <v>1744</v>
      </c>
      <c r="G716" s="43" t="s">
        <v>1799</v>
      </c>
      <c r="H716" s="43">
        <v>4</v>
      </c>
      <c r="I716" s="43">
        <v>912.61</v>
      </c>
      <c r="J716" s="45">
        <v>0.14000000000000001</v>
      </c>
      <c r="K716" s="43" t="s">
        <v>1824</v>
      </c>
      <c r="L716" s="43">
        <v>3139.3784000000001</v>
      </c>
      <c r="M716" s="43" t="str">
        <f>VLOOKUP(Combined[[#This Row],[Customer_ID]],Customer[],2,FALSE)</f>
        <v>Shelley Ponce</v>
      </c>
      <c r="N716" s="43">
        <f>VLOOKUP(Combined[[#This Row],[Customer_ID]],Customer[],3,FALSE)</f>
        <v>23</v>
      </c>
      <c r="O716" s="43" t="str">
        <f>VLOOKUP(Combined[[#This Row],[Customer_ID]],Customer[],4,FALSE)</f>
        <v>Male</v>
      </c>
      <c r="P716" s="43" t="str">
        <f>VLOOKUP(Combined[[#This Row],[Customer_ID]],Customer[],5,FALSE)</f>
        <v>South Cassandrachester</v>
      </c>
      <c r="Q716" s="43" t="str">
        <f>VLOOKUP(Combined[[#This Row],[Customer_ID]],Customer[],6,FALSE)</f>
        <v>Rhode Island</v>
      </c>
      <c r="R716" s="43" t="str">
        <f>VLOOKUP(Combined[[#This Row],[Customer_ID]],Customer[],8,FALSE)</f>
        <v>Gold</v>
      </c>
      <c r="S716" s="43" t="str">
        <f>VLOOKUP(Combined[[#This Row],[Product_ID]],Product[],2,FALSE)</f>
        <v>Portable Bluetooth Speaker</v>
      </c>
      <c r="T716" s="43" t="str">
        <f>VLOOKUP(Combined[[#This Row],[Product_ID]],Product[],3,FALSE)</f>
        <v>Electronics</v>
      </c>
      <c r="U716" s="43" t="str">
        <f>VLOOKUP(Combined[[#This Row],[Product_ID]],Product[],4,FALSE)</f>
        <v>Audio</v>
      </c>
      <c r="V716" s="43" t="str">
        <f>VLOOKUP(Combined[[#This Row],[Product_ID]],Product[],5,FALSE)</f>
        <v>Flores-King</v>
      </c>
      <c r="W716" s="43">
        <f>VLOOKUP(Combined[[#This Row],[Product_ID]],Product[],6,FALSE)</f>
        <v>431.67</v>
      </c>
      <c r="X716" s="43">
        <f>VLOOKUP(Combined[[#This Row],[Product_ID]],Product[],7,FALSE)</f>
        <v>73</v>
      </c>
      <c r="Y716" s="43" t="str">
        <f>_xlfn.XLOOKUP(Combined[[#This Row],[Store_ID]],Store[Store_ID],Store[Store_Name])</f>
        <v>Mcdonald Inc</v>
      </c>
      <c r="Z716" s="43" t="str">
        <f>_xlfn.XLOOKUP(Combined[[#This Row],[Store_ID]],Store[Store_ID],Store[Region])</f>
        <v>South</v>
      </c>
      <c r="AA716" s="43" t="str">
        <f>_xlfn.XLOOKUP(Combined[[#This Row],[Store_ID]],Store[Store_ID],Store[City])</f>
        <v>Christopherland</v>
      </c>
      <c r="AB716" s="43" t="str">
        <f>_xlfn.XLOOKUP(Combined[[#This Row],[Store_ID]],Store[Store_ID],Store[Store_Type])</f>
        <v>Outlet</v>
      </c>
      <c r="AC716" s="43">
        <f>Combined[[#This Row],[Quantity]]*Combined[[#This Row],[Unit_Price]]</f>
        <v>3650.44</v>
      </c>
      <c r="AD716" s="43">
        <f>Combined[[#This Row],[Gross_Sales]]*Combined[[#This Row],[Discount]]</f>
        <v>511.06160000000006</v>
      </c>
      <c r="AE716" s="43">
        <f>Combined[[#This Row],[Quantity]]*Combined[[#This Row],[cost]]</f>
        <v>1726.68</v>
      </c>
      <c r="AF716" s="43">
        <f>Combined[[#This Row],[Total_Amount]]-Combined[[#This Row],[Total_Cost]]</f>
        <v>1412.6984</v>
      </c>
      <c r="AG716" s="43" t="str">
        <f>IF(Combined[[#This Row],[Age]]&lt;=25,"18-25",IF(Combined[[#This Row],[Age]]&lt;=35,"26-35",IF(Combined[[#This Row],[Age]]&lt;=45,"36-45",IF(Combined[[#This Row],[Age]]&lt;=55,"46-55","56-64"))))</f>
        <v>18-25</v>
      </c>
      <c r="AH716" s="43">
        <f>IF(Combined[[#This Row],[Total_Amount]]=0,0,Combined[[#This Row],[Profit]]/Combined[[#This Row],[Total_Amount]])</f>
        <v>0.44999303046743266</v>
      </c>
    </row>
    <row r="717" spans="1:34">
      <c r="A717" s="43" t="s">
        <v>2541</v>
      </c>
      <c r="B717" s="46">
        <v>45795</v>
      </c>
      <c r="C717" s="43">
        <f t="shared" si="11"/>
        <v>2025</v>
      </c>
      <c r="D717" s="43" t="str">
        <f>TEXT(Combined[[#This Row],[Order_Date]],"MMM")</f>
        <v>May</v>
      </c>
      <c r="E717" s="43" t="s">
        <v>872</v>
      </c>
      <c r="F717" s="43" t="s">
        <v>1642</v>
      </c>
      <c r="G717" s="43" t="s">
        <v>1779</v>
      </c>
      <c r="H717" s="43">
        <v>3</v>
      </c>
      <c r="I717" s="43">
        <v>79.77</v>
      </c>
      <c r="J717" s="45">
        <v>0.09</v>
      </c>
      <c r="K717" s="43" t="s">
        <v>1824</v>
      </c>
      <c r="L717" s="43">
        <v>217.77209999999999</v>
      </c>
      <c r="M717" s="43" t="str">
        <f>VLOOKUP(Combined[[#This Row],[Customer_ID]],Customer[],2,FALSE)</f>
        <v>Sarah Lane</v>
      </c>
      <c r="N717" s="43">
        <f>VLOOKUP(Combined[[#This Row],[Customer_ID]],Customer[],3,FALSE)</f>
        <v>38</v>
      </c>
      <c r="O717" s="43" t="str">
        <f>VLOOKUP(Combined[[#This Row],[Customer_ID]],Customer[],4,FALSE)</f>
        <v>Male</v>
      </c>
      <c r="P717" s="43" t="str">
        <f>VLOOKUP(Combined[[#This Row],[Customer_ID]],Customer[],5,FALSE)</f>
        <v>Edwardborough</v>
      </c>
      <c r="Q717" s="43" t="str">
        <f>VLOOKUP(Combined[[#This Row],[Customer_ID]],Customer[],6,FALSE)</f>
        <v>Vermont</v>
      </c>
      <c r="R717" s="43" t="str">
        <f>VLOOKUP(Combined[[#This Row],[Customer_ID]],Customer[],8,FALSE)</f>
        <v>Silver</v>
      </c>
      <c r="S717" s="43" t="str">
        <f>VLOOKUP(Combined[[#This Row],[Product_ID]],Product[],2,FALSE)</f>
        <v>Makeup Brush Set</v>
      </c>
      <c r="T717" s="43" t="str">
        <f>VLOOKUP(Combined[[#This Row],[Product_ID]],Product[],3,FALSE)</f>
        <v>Beauty</v>
      </c>
      <c r="U717" s="43" t="str">
        <f>VLOOKUP(Combined[[#This Row],[Product_ID]],Product[],4,FALSE)</f>
        <v>Makeup</v>
      </c>
      <c r="V717" s="43" t="str">
        <f>VLOOKUP(Combined[[#This Row],[Product_ID]],Product[],5,FALSE)</f>
        <v>Cook Inc</v>
      </c>
      <c r="W717" s="43">
        <f>VLOOKUP(Combined[[#This Row],[Product_ID]],Product[],6,FALSE)</f>
        <v>241.08</v>
      </c>
      <c r="X717" s="43">
        <f>VLOOKUP(Combined[[#This Row],[Product_ID]],Product[],7,FALSE)</f>
        <v>431</v>
      </c>
      <c r="Y717" s="43" t="str">
        <f>_xlfn.XLOOKUP(Combined[[#This Row],[Store_ID]],Store[Store_ID],Store[Store_Name])</f>
        <v>Martinez-Mullins</v>
      </c>
      <c r="Z717" s="43" t="str">
        <f>_xlfn.XLOOKUP(Combined[[#This Row],[Store_ID]],Store[Store_ID],Store[Region])</f>
        <v>South</v>
      </c>
      <c r="AA717" s="43" t="str">
        <f>_xlfn.XLOOKUP(Combined[[#This Row],[Store_ID]],Store[Store_ID],Store[City])</f>
        <v>Williamsfurt</v>
      </c>
      <c r="AB717" s="43" t="str">
        <f>_xlfn.XLOOKUP(Combined[[#This Row],[Store_ID]],Store[Store_ID],Store[Store_Type])</f>
        <v>Online</v>
      </c>
      <c r="AC717" s="43">
        <f>Combined[[#This Row],[Quantity]]*Combined[[#This Row],[Unit_Price]]</f>
        <v>239.31</v>
      </c>
      <c r="AD717" s="43">
        <f>Combined[[#This Row],[Gross_Sales]]*Combined[[#This Row],[Discount]]</f>
        <v>21.5379</v>
      </c>
      <c r="AE717" s="43">
        <f>Combined[[#This Row],[Quantity]]*Combined[[#This Row],[cost]]</f>
        <v>723.24</v>
      </c>
      <c r="AF717" s="43">
        <f>Combined[[#This Row],[Total_Amount]]-Combined[[#This Row],[Total_Cost]]</f>
        <v>-505.46789999999999</v>
      </c>
      <c r="AG717" s="43" t="str">
        <f>IF(Combined[[#This Row],[Age]]&lt;=25,"18-25",IF(Combined[[#This Row],[Age]]&lt;=35,"26-35",IF(Combined[[#This Row],[Age]]&lt;=45,"36-45",IF(Combined[[#This Row],[Age]]&lt;=55,"46-55","56-64"))))</f>
        <v>36-45</v>
      </c>
      <c r="AH717" s="43">
        <f>IF(Combined[[#This Row],[Total_Amount]]=0,0,Combined[[#This Row],[Profit]]/Combined[[#This Row],[Total_Amount]])</f>
        <v>-2.3210865854716927</v>
      </c>
    </row>
    <row r="718" spans="1:34">
      <c r="A718" s="43" t="s">
        <v>2542</v>
      </c>
      <c r="B718" s="46">
        <v>45755</v>
      </c>
      <c r="C718" s="43">
        <f t="shared" si="11"/>
        <v>2025</v>
      </c>
      <c r="D718" s="43" t="str">
        <f>TEXT(Combined[[#This Row],[Order_Date]],"MMM")</f>
        <v>Apr</v>
      </c>
      <c r="E718" s="43" t="s">
        <v>881</v>
      </c>
      <c r="F718" s="43" t="s">
        <v>1736</v>
      </c>
      <c r="G718" s="43" t="s">
        <v>1801</v>
      </c>
      <c r="H718" s="43">
        <v>4</v>
      </c>
      <c r="I718" s="43">
        <v>603.52</v>
      </c>
      <c r="J718" s="45">
        <v>0.25</v>
      </c>
      <c r="K718" s="43" t="s">
        <v>1824</v>
      </c>
      <c r="L718" s="43">
        <v>1810.56</v>
      </c>
      <c r="M718" s="43" t="str">
        <f>VLOOKUP(Combined[[#This Row],[Customer_ID]],Customer[],2,FALSE)</f>
        <v>Jeffrey Gomez</v>
      </c>
      <c r="N718" s="43">
        <f>VLOOKUP(Combined[[#This Row],[Customer_ID]],Customer[],3,FALSE)</f>
        <v>22</v>
      </c>
      <c r="O718" s="43" t="str">
        <f>VLOOKUP(Combined[[#This Row],[Customer_ID]],Customer[],4,FALSE)</f>
        <v>Female</v>
      </c>
      <c r="P718" s="43" t="str">
        <f>VLOOKUP(Combined[[#This Row],[Customer_ID]],Customer[],5,FALSE)</f>
        <v>Lake Nicole</v>
      </c>
      <c r="Q718" s="43" t="str">
        <f>VLOOKUP(Combined[[#This Row],[Customer_ID]],Customer[],6,FALSE)</f>
        <v>Colorado</v>
      </c>
      <c r="R718" s="43" t="str">
        <f>VLOOKUP(Combined[[#This Row],[Customer_ID]],Customer[],8,FALSE)</f>
        <v>Platinum</v>
      </c>
      <c r="S718" s="43" t="str">
        <f>VLOOKUP(Combined[[#This Row],[Product_ID]],Product[],2,FALSE)</f>
        <v>Vitamin E Body Lotion</v>
      </c>
      <c r="T718" s="43" t="str">
        <f>VLOOKUP(Combined[[#This Row],[Product_ID]],Product[],3,FALSE)</f>
        <v>Beauty</v>
      </c>
      <c r="U718" s="43" t="str">
        <f>VLOOKUP(Combined[[#This Row],[Product_ID]],Product[],4,FALSE)</f>
        <v>Skincare</v>
      </c>
      <c r="V718" s="43" t="str">
        <f>VLOOKUP(Combined[[#This Row],[Product_ID]],Product[],5,FALSE)</f>
        <v>Hoffman-Williams</v>
      </c>
      <c r="W718" s="43">
        <f>VLOOKUP(Combined[[#This Row],[Product_ID]],Product[],6,FALSE)</f>
        <v>358.47</v>
      </c>
      <c r="X718" s="43">
        <f>VLOOKUP(Combined[[#This Row],[Product_ID]],Product[],7,FALSE)</f>
        <v>213</v>
      </c>
      <c r="Y718" s="43" t="str">
        <f>_xlfn.XLOOKUP(Combined[[#This Row],[Store_ID]],Store[Store_ID],Store[Store_Name])</f>
        <v>Shelton PLC</v>
      </c>
      <c r="Z718" s="43" t="str">
        <f>_xlfn.XLOOKUP(Combined[[#This Row],[Store_ID]],Store[Store_ID],Store[Region])</f>
        <v>North</v>
      </c>
      <c r="AA718" s="43" t="str">
        <f>_xlfn.XLOOKUP(Combined[[#This Row],[Store_ID]],Store[Store_ID],Store[City])</f>
        <v>East Jenniferstad</v>
      </c>
      <c r="AB718" s="43" t="str">
        <f>_xlfn.XLOOKUP(Combined[[#This Row],[Store_ID]],Store[Store_ID],Store[Store_Type])</f>
        <v>Flagship</v>
      </c>
      <c r="AC718" s="43">
        <f>Combined[[#This Row],[Quantity]]*Combined[[#This Row],[Unit_Price]]</f>
        <v>2414.08</v>
      </c>
      <c r="AD718" s="43">
        <f>Combined[[#This Row],[Gross_Sales]]*Combined[[#This Row],[Discount]]</f>
        <v>603.52</v>
      </c>
      <c r="AE718" s="43">
        <f>Combined[[#This Row],[Quantity]]*Combined[[#This Row],[cost]]</f>
        <v>1433.88</v>
      </c>
      <c r="AF718" s="43">
        <f>Combined[[#This Row],[Total_Amount]]-Combined[[#This Row],[Total_Cost]]</f>
        <v>376.67999999999984</v>
      </c>
      <c r="AG718" s="43" t="str">
        <f>IF(Combined[[#This Row],[Age]]&lt;=25,"18-25",IF(Combined[[#This Row],[Age]]&lt;=35,"26-35",IF(Combined[[#This Row],[Age]]&lt;=45,"36-45",IF(Combined[[#This Row],[Age]]&lt;=55,"46-55","56-64"))))</f>
        <v>18-25</v>
      </c>
      <c r="AH718" s="43">
        <f>IF(Combined[[#This Row],[Total_Amount]]=0,0,Combined[[#This Row],[Profit]]/Combined[[#This Row],[Total_Amount]])</f>
        <v>0.20804612937433714</v>
      </c>
    </row>
    <row r="719" spans="1:34">
      <c r="A719" s="43" t="s">
        <v>2543</v>
      </c>
      <c r="B719" s="46">
        <v>45625</v>
      </c>
      <c r="C719" s="43">
        <f t="shared" si="11"/>
        <v>2024</v>
      </c>
      <c r="D719" s="43" t="str">
        <f>TEXT(Combined[[#This Row],[Order_Date]],"MMM")</f>
        <v>Nov</v>
      </c>
      <c r="E719" s="43" t="s">
        <v>281</v>
      </c>
      <c r="F719" s="43" t="s">
        <v>1702</v>
      </c>
      <c r="G719" s="43" t="s">
        <v>1794</v>
      </c>
      <c r="H719" s="43">
        <v>4</v>
      </c>
      <c r="I719" s="43">
        <v>453.12</v>
      </c>
      <c r="J719" s="45">
        <v>0.23</v>
      </c>
      <c r="K719" s="43" t="s">
        <v>1829</v>
      </c>
      <c r="L719" s="43">
        <v>1395.6096</v>
      </c>
      <c r="M719" s="43" t="str">
        <f>VLOOKUP(Combined[[#This Row],[Customer_ID]],Customer[],2,FALSE)</f>
        <v>Katherine Young</v>
      </c>
      <c r="N719" s="43">
        <f>VLOOKUP(Combined[[#This Row],[Customer_ID]],Customer[],3,FALSE)</f>
        <v>29</v>
      </c>
      <c r="O719" s="43" t="str">
        <f>VLOOKUP(Combined[[#This Row],[Customer_ID]],Customer[],4,FALSE)</f>
        <v>Male</v>
      </c>
      <c r="P719" s="43" t="str">
        <f>VLOOKUP(Combined[[#This Row],[Customer_ID]],Customer[],5,FALSE)</f>
        <v>North Valeriemouth</v>
      </c>
      <c r="Q719" s="43" t="str">
        <f>VLOOKUP(Combined[[#This Row],[Customer_ID]],Customer[],6,FALSE)</f>
        <v>Vermont</v>
      </c>
      <c r="R719" s="43" t="str">
        <f>VLOOKUP(Combined[[#This Row],[Customer_ID]],Customer[],8,FALSE)</f>
        <v>Gold</v>
      </c>
      <c r="S719" s="43" t="str">
        <f>VLOOKUP(Combined[[#This Row],[Product_ID]],Product[],2,FALSE)</f>
        <v>WiFi Mesh Router</v>
      </c>
      <c r="T719" s="43" t="str">
        <f>VLOOKUP(Combined[[#This Row],[Product_ID]],Product[],3,FALSE)</f>
        <v>Electronics</v>
      </c>
      <c r="U719" s="43" t="str">
        <f>VLOOKUP(Combined[[#This Row],[Product_ID]],Product[],4,FALSE)</f>
        <v>Appliances</v>
      </c>
      <c r="V719" s="43" t="str">
        <f>VLOOKUP(Combined[[#This Row],[Product_ID]],Product[],5,FALSE)</f>
        <v>White, Reeves and Woods</v>
      </c>
      <c r="W719" s="43">
        <f>VLOOKUP(Combined[[#This Row],[Product_ID]],Product[],6,FALSE)</f>
        <v>480.9</v>
      </c>
      <c r="X719" s="43">
        <f>VLOOKUP(Combined[[#This Row],[Product_ID]],Product[],7,FALSE)</f>
        <v>104</v>
      </c>
      <c r="Y719" s="43" t="str">
        <f>_xlfn.XLOOKUP(Combined[[#This Row],[Store_ID]],Store[Store_ID],Store[Store_Name])</f>
        <v>Thomas, Bridges and Harris</v>
      </c>
      <c r="Z719" s="43" t="str">
        <f>_xlfn.XLOOKUP(Combined[[#This Row],[Store_ID]],Store[Store_ID],Store[Region])</f>
        <v>North</v>
      </c>
      <c r="AA719" s="43" t="str">
        <f>_xlfn.XLOOKUP(Combined[[#This Row],[Store_ID]],Store[Store_ID],Store[City])</f>
        <v>Sabrinatown</v>
      </c>
      <c r="AB719" s="43" t="str">
        <f>_xlfn.XLOOKUP(Combined[[#This Row],[Store_ID]],Store[Store_ID],Store[Store_Type])</f>
        <v>Online</v>
      </c>
      <c r="AC719" s="43">
        <f>Combined[[#This Row],[Quantity]]*Combined[[#This Row],[Unit_Price]]</f>
        <v>1812.48</v>
      </c>
      <c r="AD719" s="43">
        <f>Combined[[#This Row],[Gross_Sales]]*Combined[[#This Row],[Discount]]</f>
        <v>416.87040000000002</v>
      </c>
      <c r="AE719" s="43">
        <f>Combined[[#This Row],[Quantity]]*Combined[[#This Row],[cost]]</f>
        <v>1923.6</v>
      </c>
      <c r="AF719" s="43">
        <f>Combined[[#This Row],[Total_Amount]]-Combined[[#This Row],[Total_Cost]]</f>
        <v>-527.99039999999991</v>
      </c>
      <c r="AG719" s="43" t="str">
        <f>IF(Combined[[#This Row],[Age]]&lt;=25,"18-25",IF(Combined[[#This Row],[Age]]&lt;=35,"26-35",IF(Combined[[#This Row],[Age]]&lt;=45,"36-45",IF(Combined[[#This Row],[Age]]&lt;=55,"46-55","56-64"))))</f>
        <v>26-35</v>
      </c>
      <c r="AH719" s="43">
        <f>IF(Combined[[#This Row],[Total_Amount]]=0,0,Combined[[#This Row],[Profit]]/Combined[[#This Row],[Total_Amount]])</f>
        <v>-0.37832241910631736</v>
      </c>
    </row>
    <row r="720" spans="1:34">
      <c r="A720" s="43" t="s">
        <v>2544</v>
      </c>
      <c r="B720" s="46">
        <v>45656</v>
      </c>
      <c r="C720" s="43">
        <f t="shared" si="11"/>
        <v>2024</v>
      </c>
      <c r="D720" s="43" t="str">
        <f>TEXT(Combined[[#This Row],[Order_Date]],"MMM")</f>
        <v>Dec</v>
      </c>
      <c r="E720" s="43" t="s">
        <v>1527</v>
      </c>
      <c r="F720" s="43" t="s">
        <v>1614</v>
      </c>
      <c r="G720" s="43" t="s">
        <v>1786</v>
      </c>
      <c r="H720" s="43">
        <v>2</v>
      </c>
      <c r="I720" s="43">
        <v>974.35</v>
      </c>
      <c r="J720" s="45">
        <v>0.15</v>
      </c>
      <c r="K720" s="43" t="s">
        <v>1824</v>
      </c>
      <c r="L720" s="43">
        <v>1656.395</v>
      </c>
      <c r="M720" s="43" t="str">
        <f>VLOOKUP(Combined[[#This Row],[Customer_ID]],Customer[],2,FALSE)</f>
        <v>Sarah Marsh</v>
      </c>
      <c r="N720" s="43">
        <f>VLOOKUP(Combined[[#This Row],[Customer_ID]],Customer[],3,FALSE)</f>
        <v>47</v>
      </c>
      <c r="O720" s="43" t="str">
        <f>VLOOKUP(Combined[[#This Row],[Customer_ID]],Customer[],4,FALSE)</f>
        <v>Female</v>
      </c>
      <c r="P720" s="43" t="str">
        <f>VLOOKUP(Combined[[#This Row],[Customer_ID]],Customer[],5,FALSE)</f>
        <v>Port William</v>
      </c>
      <c r="Q720" s="43" t="str">
        <f>VLOOKUP(Combined[[#This Row],[Customer_ID]],Customer[],6,FALSE)</f>
        <v>New York</v>
      </c>
      <c r="R720" s="43" t="str">
        <f>VLOOKUP(Combined[[#This Row],[Customer_ID]],Customer[],8,FALSE)</f>
        <v>Gold</v>
      </c>
      <c r="S720" s="43" t="str">
        <f>VLOOKUP(Combined[[#This Row],[Product_ID]],Product[],2,FALSE)</f>
        <v>Modern Wall Clock</v>
      </c>
      <c r="T720" s="43" t="str">
        <f>VLOOKUP(Combined[[#This Row],[Product_ID]],Product[],3,FALSE)</f>
        <v>Home</v>
      </c>
      <c r="U720" s="43" t="str">
        <f>VLOOKUP(Combined[[#This Row],[Product_ID]],Product[],4,FALSE)</f>
        <v>Decor</v>
      </c>
      <c r="V720" s="43" t="str">
        <f>VLOOKUP(Combined[[#This Row],[Product_ID]],Product[],5,FALSE)</f>
        <v>Weiss-Watson</v>
      </c>
      <c r="W720" s="43">
        <f>VLOOKUP(Combined[[#This Row],[Product_ID]],Product[],6,FALSE)</f>
        <v>179.77</v>
      </c>
      <c r="X720" s="43">
        <f>VLOOKUP(Combined[[#This Row],[Product_ID]],Product[],7,FALSE)</f>
        <v>305</v>
      </c>
      <c r="Y720" s="43" t="str">
        <f>_xlfn.XLOOKUP(Combined[[#This Row],[Store_ID]],Store[Store_ID],Store[Store_Name])</f>
        <v>Moore, Padilla and Butler</v>
      </c>
      <c r="Z720" s="43" t="str">
        <f>_xlfn.XLOOKUP(Combined[[#This Row],[Store_ID]],Store[Store_ID],Store[Region])</f>
        <v>South</v>
      </c>
      <c r="AA720" s="43" t="str">
        <f>_xlfn.XLOOKUP(Combined[[#This Row],[Store_ID]],Store[Store_ID],Store[City])</f>
        <v>East Johnstad</v>
      </c>
      <c r="AB720" s="43" t="str">
        <f>_xlfn.XLOOKUP(Combined[[#This Row],[Store_ID]],Store[Store_ID],Store[Store_Type])</f>
        <v>Flagship</v>
      </c>
      <c r="AC720" s="43">
        <f>Combined[[#This Row],[Quantity]]*Combined[[#This Row],[Unit_Price]]</f>
        <v>1948.7</v>
      </c>
      <c r="AD720" s="43">
        <f>Combined[[#This Row],[Gross_Sales]]*Combined[[#This Row],[Discount]]</f>
        <v>292.30500000000001</v>
      </c>
      <c r="AE720" s="43">
        <f>Combined[[#This Row],[Quantity]]*Combined[[#This Row],[cost]]</f>
        <v>359.54</v>
      </c>
      <c r="AF720" s="43">
        <f>Combined[[#This Row],[Total_Amount]]-Combined[[#This Row],[Total_Cost]]</f>
        <v>1296.855</v>
      </c>
      <c r="AG720" s="43" t="str">
        <f>IF(Combined[[#This Row],[Age]]&lt;=25,"18-25",IF(Combined[[#This Row],[Age]]&lt;=35,"26-35",IF(Combined[[#This Row],[Age]]&lt;=45,"36-45",IF(Combined[[#This Row],[Age]]&lt;=55,"46-55","56-64"))))</f>
        <v>46-55</v>
      </c>
      <c r="AH720" s="43">
        <f>IF(Combined[[#This Row],[Total_Amount]]=0,0,Combined[[#This Row],[Profit]]/Combined[[#This Row],[Total_Amount]])</f>
        <v>0.78293824842504356</v>
      </c>
    </row>
    <row r="721" spans="1:34">
      <c r="A721" s="43" t="s">
        <v>2545</v>
      </c>
      <c r="B721" s="46">
        <v>45824</v>
      </c>
      <c r="C721" s="43">
        <f t="shared" si="11"/>
        <v>2025</v>
      </c>
      <c r="D721" s="43" t="str">
        <f>TEXT(Combined[[#This Row],[Order_Date]],"MMM")</f>
        <v>Jun</v>
      </c>
      <c r="E721" s="43" t="s">
        <v>1466</v>
      </c>
      <c r="F721" s="43" t="s">
        <v>1738</v>
      </c>
      <c r="G721" s="43" t="s">
        <v>1807</v>
      </c>
      <c r="H721" s="43">
        <v>4</v>
      </c>
      <c r="I721" s="43">
        <v>52.35</v>
      </c>
      <c r="J721" s="45">
        <v>0.23</v>
      </c>
      <c r="K721" s="43" t="s">
        <v>1829</v>
      </c>
      <c r="L721" s="43">
        <v>161.238</v>
      </c>
      <c r="M721" s="43" t="str">
        <f>VLOOKUP(Combined[[#This Row],[Customer_ID]],Customer[],2,FALSE)</f>
        <v>Elizabeth Foster</v>
      </c>
      <c r="N721" s="43">
        <f>VLOOKUP(Combined[[#This Row],[Customer_ID]],Customer[],3,FALSE)</f>
        <v>33</v>
      </c>
      <c r="O721" s="43" t="str">
        <f>VLOOKUP(Combined[[#This Row],[Customer_ID]],Customer[],4,FALSE)</f>
        <v>Female</v>
      </c>
      <c r="P721" s="43" t="str">
        <f>VLOOKUP(Combined[[#This Row],[Customer_ID]],Customer[],5,FALSE)</f>
        <v>Anthonymouth</v>
      </c>
      <c r="Q721" s="43" t="str">
        <f>VLOOKUP(Combined[[#This Row],[Customer_ID]],Customer[],6,FALSE)</f>
        <v>Oklahoma</v>
      </c>
      <c r="R721" s="43" t="str">
        <f>VLOOKUP(Combined[[#This Row],[Customer_ID]],Customer[],8,FALSE)</f>
        <v>Gold</v>
      </c>
      <c r="S721" s="43" t="str">
        <f>VLOOKUP(Combined[[#This Row],[Product_ID]],Product[],2,FALSE)</f>
        <v>Sports Stopwatch Basic</v>
      </c>
      <c r="T721" s="43" t="str">
        <f>VLOOKUP(Combined[[#This Row],[Product_ID]],Product[],3,FALSE)</f>
        <v>Sports</v>
      </c>
      <c r="U721" s="43" t="str">
        <f>VLOOKUP(Combined[[#This Row],[Product_ID]],Product[],4,FALSE)</f>
        <v>Accessories</v>
      </c>
      <c r="V721" s="43" t="str">
        <f>VLOOKUP(Combined[[#This Row],[Product_ID]],Product[],5,FALSE)</f>
        <v>Wilson Group</v>
      </c>
      <c r="W721" s="43">
        <f>VLOOKUP(Combined[[#This Row],[Product_ID]],Product[],6,FALSE)</f>
        <v>60.65</v>
      </c>
      <c r="X721" s="43">
        <f>VLOOKUP(Combined[[#This Row],[Product_ID]],Product[],7,FALSE)</f>
        <v>75</v>
      </c>
      <c r="Y721" s="43" t="str">
        <f>_xlfn.XLOOKUP(Combined[[#This Row],[Store_ID]],Store[Store_ID],Store[Store_Name])</f>
        <v>Holloway Ltd</v>
      </c>
      <c r="Z721" s="43" t="str">
        <f>_xlfn.XLOOKUP(Combined[[#This Row],[Store_ID]],Store[Store_ID],Store[Region])</f>
        <v>North</v>
      </c>
      <c r="AA721" s="43" t="str">
        <f>_xlfn.XLOOKUP(Combined[[#This Row],[Store_ID]],Store[Store_ID],Store[City])</f>
        <v>Bensonhaven</v>
      </c>
      <c r="AB721" s="43" t="str">
        <f>_xlfn.XLOOKUP(Combined[[#This Row],[Store_ID]],Store[Store_ID],Store[Store_Type])</f>
        <v>Flagship</v>
      </c>
      <c r="AC721" s="43">
        <f>Combined[[#This Row],[Quantity]]*Combined[[#This Row],[Unit_Price]]</f>
        <v>209.4</v>
      </c>
      <c r="AD721" s="43">
        <f>Combined[[#This Row],[Gross_Sales]]*Combined[[#This Row],[Discount]]</f>
        <v>48.162000000000006</v>
      </c>
      <c r="AE721" s="43">
        <f>Combined[[#This Row],[Quantity]]*Combined[[#This Row],[cost]]</f>
        <v>242.6</v>
      </c>
      <c r="AF721" s="43">
        <f>Combined[[#This Row],[Total_Amount]]-Combined[[#This Row],[Total_Cost]]</f>
        <v>-81.361999999999995</v>
      </c>
      <c r="AG721" s="43" t="str">
        <f>IF(Combined[[#This Row],[Age]]&lt;=25,"18-25",IF(Combined[[#This Row],[Age]]&lt;=35,"26-35",IF(Combined[[#This Row],[Age]]&lt;=45,"36-45",IF(Combined[[#This Row],[Age]]&lt;=55,"46-55","56-64"))))</f>
        <v>26-35</v>
      </c>
      <c r="AH721" s="43">
        <f>IF(Combined[[#This Row],[Total_Amount]]=0,0,Combined[[#This Row],[Profit]]/Combined[[#This Row],[Total_Amount]])</f>
        <v>-0.50460809486597447</v>
      </c>
    </row>
    <row r="722" spans="1:34">
      <c r="A722" s="43" t="s">
        <v>2546</v>
      </c>
      <c r="B722" s="46">
        <v>45824</v>
      </c>
      <c r="C722" s="43">
        <f t="shared" si="11"/>
        <v>2025</v>
      </c>
      <c r="D722" s="43" t="str">
        <f>TEXT(Combined[[#This Row],[Order_Date]],"MMM")</f>
        <v>Jun</v>
      </c>
      <c r="E722" s="43" t="s">
        <v>1157</v>
      </c>
      <c r="F722" s="43" t="s">
        <v>1678</v>
      </c>
      <c r="G722" s="43" t="s">
        <v>1807</v>
      </c>
      <c r="H722" s="43">
        <v>3</v>
      </c>
      <c r="I722" s="43">
        <v>681.58</v>
      </c>
      <c r="J722" s="45">
        <v>0.23</v>
      </c>
      <c r="K722" s="43" t="s">
        <v>1824</v>
      </c>
      <c r="L722" s="43">
        <v>1574.4498000000001</v>
      </c>
      <c r="M722" s="43" t="str">
        <f>VLOOKUP(Combined[[#This Row],[Customer_ID]],Customer[],2,FALSE)</f>
        <v>James Holloway Jr.</v>
      </c>
      <c r="N722" s="43">
        <f>VLOOKUP(Combined[[#This Row],[Customer_ID]],Customer[],3,FALSE)</f>
        <v>45</v>
      </c>
      <c r="O722" s="43" t="str">
        <f>VLOOKUP(Combined[[#This Row],[Customer_ID]],Customer[],4,FALSE)</f>
        <v>Male</v>
      </c>
      <c r="P722" s="43" t="str">
        <f>VLOOKUP(Combined[[#This Row],[Customer_ID]],Customer[],5,FALSE)</f>
        <v>Millston</v>
      </c>
      <c r="Q722" s="43" t="str">
        <f>VLOOKUP(Combined[[#This Row],[Customer_ID]],Customer[],6,FALSE)</f>
        <v>Indiana</v>
      </c>
      <c r="R722" s="43" t="str">
        <f>VLOOKUP(Combined[[#This Row],[Customer_ID]],Customer[],8,FALSE)</f>
        <v>Silver</v>
      </c>
      <c r="S722" s="43" t="str">
        <f>VLOOKUP(Combined[[#This Row],[Product_ID]],Product[],2,FALSE)</f>
        <v>Adjustable Dumbbells 20kg</v>
      </c>
      <c r="T722" s="43" t="str">
        <f>VLOOKUP(Combined[[#This Row],[Product_ID]],Product[],3,FALSE)</f>
        <v>Sports</v>
      </c>
      <c r="U722" s="43" t="str">
        <f>VLOOKUP(Combined[[#This Row],[Product_ID]],Product[],4,FALSE)</f>
        <v>Fitness</v>
      </c>
      <c r="V722" s="43" t="str">
        <f>VLOOKUP(Combined[[#This Row],[Product_ID]],Product[],5,FALSE)</f>
        <v>Montgomery, Benton and Miller</v>
      </c>
      <c r="W722" s="43">
        <f>VLOOKUP(Combined[[#This Row],[Product_ID]],Product[],6,FALSE)</f>
        <v>240.63</v>
      </c>
      <c r="X722" s="43">
        <f>VLOOKUP(Combined[[#This Row],[Product_ID]],Product[],7,FALSE)</f>
        <v>423</v>
      </c>
      <c r="Y722" s="43" t="str">
        <f>_xlfn.XLOOKUP(Combined[[#This Row],[Store_ID]],Store[Store_ID],Store[Store_Name])</f>
        <v>Holloway Ltd</v>
      </c>
      <c r="Z722" s="43" t="str">
        <f>_xlfn.XLOOKUP(Combined[[#This Row],[Store_ID]],Store[Store_ID],Store[Region])</f>
        <v>North</v>
      </c>
      <c r="AA722" s="43" t="str">
        <f>_xlfn.XLOOKUP(Combined[[#This Row],[Store_ID]],Store[Store_ID],Store[City])</f>
        <v>Bensonhaven</v>
      </c>
      <c r="AB722" s="43" t="str">
        <f>_xlfn.XLOOKUP(Combined[[#This Row],[Store_ID]],Store[Store_ID],Store[Store_Type])</f>
        <v>Flagship</v>
      </c>
      <c r="AC722" s="43">
        <f>Combined[[#This Row],[Quantity]]*Combined[[#This Row],[Unit_Price]]</f>
        <v>2044.7400000000002</v>
      </c>
      <c r="AD722" s="43">
        <f>Combined[[#This Row],[Gross_Sales]]*Combined[[#This Row],[Discount]]</f>
        <v>470.29020000000008</v>
      </c>
      <c r="AE722" s="43">
        <f>Combined[[#This Row],[Quantity]]*Combined[[#This Row],[cost]]</f>
        <v>721.89</v>
      </c>
      <c r="AF722" s="43">
        <f>Combined[[#This Row],[Total_Amount]]-Combined[[#This Row],[Total_Cost]]</f>
        <v>852.55980000000011</v>
      </c>
      <c r="AG722" s="43" t="str">
        <f>IF(Combined[[#This Row],[Age]]&lt;=25,"18-25",IF(Combined[[#This Row],[Age]]&lt;=35,"26-35",IF(Combined[[#This Row],[Age]]&lt;=45,"36-45",IF(Combined[[#This Row],[Age]]&lt;=55,"46-55","56-64"))))</f>
        <v>36-45</v>
      </c>
      <c r="AH722" s="43">
        <f>IF(Combined[[#This Row],[Total_Amount]]=0,0,Combined[[#This Row],[Profit]]/Combined[[#This Row],[Total_Amount]])</f>
        <v>0.54149697246619111</v>
      </c>
    </row>
    <row r="723" spans="1:34">
      <c r="A723" s="43" t="s">
        <v>2547</v>
      </c>
      <c r="B723" s="46">
        <v>45384</v>
      </c>
      <c r="C723" s="43">
        <f t="shared" si="11"/>
        <v>2024</v>
      </c>
      <c r="D723" s="43" t="str">
        <f>TEXT(Combined[[#This Row],[Order_Date]],"MMM")</f>
        <v>Apr</v>
      </c>
      <c r="E723" s="43" t="s">
        <v>585</v>
      </c>
      <c r="F723" s="43" t="s">
        <v>1714</v>
      </c>
      <c r="G723" s="43" t="s">
        <v>1801</v>
      </c>
      <c r="H723" s="43">
        <v>3</v>
      </c>
      <c r="I723" s="43">
        <v>71.23</v>
      </c>
      <c r="J723" s="45">
        <v>0.03</v>
      </c>
      <c r="K723" s="43" t="s">
        <v>1824</v>
      </c>
      <c r="L723" s="43">
        <v>207.27930000000001</v>
      </c>
      <c r="M723" s="43" t="str">
        <f>VLOOKUP(Combined[[#This Row],[Customer_ID]],Customer[],2,FALSE)</f>
        <v>Curtis Lam</v>
      </c>
      <c r="N723" s="43">
        <f>VLOOKUP(Combined[[#This Row],[Customer_ID]],Customer[],3,FALSE)</f>
        <v>55</v>
      </c>
      <c r="O723" s="43" t="str">
        <f>VLOOKUP(Combined[[#This Row],[Customer_ID]],Customer[],4,FALSE)</f>
        <v>Male</v>
      </c>
      <c r="P723" s="43" t="str">
        <f>VLOOKUP(Combined[[#This Row],[Customer_ID]],Customer[],5,FALSE)</f>
        <v>Butlerberg</v>
      </c>
      <c r="Q723" s="43" t="str">
        <f>VLOOKUP(Combined[[#This Row],[Customer_ID]],Customer[],6,FALSE)</f>
        <v>Kentucky</v>
      </c>
      <c r="R723" s="43" t="str">
        <f>VLOOKUP(Combined[[#This Row],[Customer_ID]],Customer[],8,FALSE)</f>
        <v>Platinum</v>
      </c>
      <c r="S723" s="43" t="str">
        <f>VLOOKUP(Combined[[#This Row],[Product_ID]],Product[],2,FALSE)</f>
        <v>Hydrating Face Cleanser</v>
      </c>
      <c r="T723" s="43" t="str">
        <f>VLOOKUP(Combined[[#This Row],[Product_ID]],Product[],3,FALSE)</f>
        <v>Beauty</v>
      </c>
      <c r="U723" s="43" t="str">
        <f>VLOOKUP(Combined[[#This Row],[Product_ID]],Product[],4,FALSE)</f>
        <v>Skincare</v>
      </c>
      <c r="V723" s="43" t="str">
        <f>VLOOKUP(Combined[[#This Row],[Product_ID]],Product[],5,FALSE)</f>
        <v>Butler Group</v>
      </c>
      <c r="W723" s="43">
        <f>VLOOKUP(Combined[[#This Row],[Product_ID]],Product[],6,FALSE)</f>
        <v>305.5</v>
      </c>
      <c r="X723" s="43">
        <f>VLOOKUP(Combined[[#This Row],[Product_ID]],Product[],7,FALSE)</f>
        <v>159</v>
      </c>
      <c r="Y723" s="43" t="str">
        <f>_xlfn.XLOOKUP(Combined[[#This Row],[Store_ID]],Store[Store_ID],Store[Store_Name])</f>
        <v>Shelton PLC</v>
      </c>
      <c r="Z723" s="43" t="str">
        <f>_xlfn.XLOOKUP(Combined[[#This Row],[Store_ID]],Store[Store_ID],Store[Region])</f>
        <v>North</v>
      </c>
      <c r="AA723" s="43" t="str">
        <f>_xlfn.XLOOKUP(Combined[[#This Row],[Store_ID]],Store[Store_ID],Store[City])</f>
        <v>East Jenniferstad</v>
      </c>
      <c r="AB723" s="43" t="str">
        <f>_xlfn.XLOOKUP(Combined[[#This Row],[Store_ID]],Store[Store_ID],Store[Store_Type])</f>
        <v>Flagship</v>
      </c>
      <c r="AC723" s="43">
        <f>Combined[[#This Row],[Quantity]]*Combined[[#This Row],[Unit_Price]]</f>
        <v>213.69</v>
      </c>
      <c r="AD723" s="43">
        <f>Combined[[#This Row],[Gross_Sales]]*Combined[[#This Row],[Discount]]</f>
        <v>6.4106999999999994</v>
      </c>
      <c r="AE723" s="43">
        <f>Combined[[#This Row],[Quantity]]*Combined[[#This Row],[cost]]</f>
        <v>916.5</v>
      </c>
      <c r="AF723" s="43">
        <f>Combined[[#This Row],[Total_Amount]]-Combined[[#This Row],[Total_Cost]]</f>
        <v>-709.22069999999997</v>
      </c>
      <c r="AG723" s="43" t="str">
        <f>IF(Combined[[#This Row],[Age]]&lt;=25,"18-25",IF(Combined[[#This Row],[Age]]&lt;=35,"26-35",IF(Combined[[#This Row],[Age]]&lt;=45,"36-45",IF(Combined[[#This Row],[Age]]&lt;=55,"46-55","56-64"))))</f>
        <v>46-55</v>
      </c>
      <c r="AH723" s="43">
        <f>IF(Combined[[#This Row],[Total_Amount]]=0,0,Combined[[#This Row],[Profit]]/Combined[[#This Row],[Total_Amount]])</f>
        <v>-3.4215703159939266</v>
      </c>
    </row>
    <row r="724" spans="1:34">
      <c r="A724" s="43" t="s">
        <v>2548</v>
      </c>
      <c r="B724" s="46">
        <v>45379</v>
      </c>
      <c r="C724" s="43">
        <f t="shared" si="11"/>
        <v>2024</v>
      </c>
      <c r="D724" s="43" t="str">
        <f>TEXT(Combined[[#This Row],[Order_Date]],"MMM")</f>
        <v>Mar</v>
      </c>
      <c r="E724" s="43" t="s">
        <v>773</v>
      </c>
      <c r="F724" s="43" t="s">
        <v>1578</v>
      </c>
      <c r="G724" s="43" t="s">
        <v>1799</v>
      </c>
      <c r="H724" s="43">
        <v>1</v>
      </c>
      <c r="I724" s="43">
        <v>31.36</v>
      </c>
      <c r="J724" s="45">
        <v>0.21</v>
      </c>
      <c r="K724" s="43" t="s">
        <v>1829</v>
      </c>
      <c r="L724" s="43">
        <v>24.7744</v>
      </c>
      <c r="M724" s="43" t="str">
        <f>VLOOKUP(Combined[[#This Row],[Customer_ID]],Customer[],2,FALSE)</f>
        <v>Mr. William Horton</v>
      </c>
      <c r="N724" s="43">
        <f>VLOOKUP(Combined[[#This Row],[Customer_ID]],Customer[],3,FALSE)</f>
        <v>31</v>
      </c>
      <c r="O724" s="43" t="str">
        <f>VLOOKUP(Combined[[#This Row],[Customer_ID]],Customer[],4,FALSE)</f>
        <v>Male</v>
      </c>
      <c r="P724" s="43" t="str">
        <f>VLOOKUP(Combined[[#This Row],[Customer_ID]],Customer[],5,FALSE)</f>
        <v>Dawsonchester</v>
      </c>
      <c r="Q724" s="43" t="str">
        <f>VLOOKUP(Combined[[#This Row],[Customer_ID]],Customer[],6,FALSE)</f>
        <v>Virginia</v>
      </c>
      <c r="R724" s="43" t="str">
        <f>VLOOKUP(Combined[[#This Row],[Customer_ID]],Customer[],8,FALSE)</f>
        <v>Platinum</v>
      </c>
      <c r="S724" s="43" t="str">
        <f>VLOOKUP(Combined[[#This Row],[Product_ID]],Product[],2,FALSE)</f>
        <v>4K Home Projector</v>
      </c>
      <c r="T724" s="43" t="str">
        <f>VLOOKUP(Combined[[#This Row],[Product_ID]],Product[],3,FALSE)</f>
        <v>Electronics</v>
      </c>
      <c r="U724" s="43" t="str">
        <f>VLOOKUP(Combined[[#This Row],[Product_ID]],Product[],4,FALSE)</f>
        <v>Appliances</v>
      </c>
      <c r="V724" s="43" t="str">
        <f>VLOOKUP(Combined[[#This Row],[Product_ID]],Product[],5,FALSE)</f>
        <v>Thomas LLC</v>
      </c>
      <c r="W724" s="43">
        <f>VLOOKUP(Combined[[#This Row],[Product_ID]],Product[],6,FALSE)</f>
        <v>465.34</v>
      </c>
      <c r="X724" s="43">
        <f>VLOOKUP(Combined[[#This Row],[Product_ID]],Product[],7,FALSE)</f>
        <v>301</v>
      </c>
      <c r="Y724" s="43" t="str">
        <f>_xlfn.XLOOKUP(Combined[[#This Row],[Store_ID]],Store[Store_ID],Store[Store_Name])</f>
        <v>Mcdonald Inc</v>
      </c>
      <c r="Z724" s="43" t="str">
        <f>_xlfn.XLOOKUP(Combined[[#This Row],[Store_ID]],Store[Store_ID],Store[Region])</f>
        <v>South</v>
      </c>
      <c r="AA724" s="43" t="str">
        <f>_xlfn.XLOOKUP(Combined[[#This Row],[Store_ID]],Store[Store_ID],Store[City])</f>
        <v>Christopherland</v>
      </c>
      <c r="AB724" s="43" t="str">
        <f>_xlfn.XLOOKUP(Combined[[#This Row],[Store_ID]],Store[Store_ID],Store[Store_Type])</f>
        <v>Outlet</v>
      </c>
      <c r="AC724" s="43">
        <f>Combined[[#This Row],[Quantity]]*Combined[[#This Row],[Unit_Price]]</f>
        <v>31.36</v>
      </c>
      <c r="AD724" s="43">
        <f>Combined[[#This Row],[Gross_Sales]]*Combined[[#This Row],[Discount]]</f>
        <v>6.5855999999999995</v>
      </c>
      <c r="AE724" s="43">
        <f>Combined[[#This Row],[Quantity]]*Combined[[#This Row],[cost]]</f>
        <v>465.34</v>
      </c>
      <c r="AF724" s="43">
        <f>Combined[[#This Row],[Total_Amount]]-Combined[[#This Row],[Total_Cost]]</f>
        <v>-440.56559999999996</v>
      </c>
      <c r="AG724" s="43" t="str">
        <f>IF(Combined[[#This Row],[Age]]&lt;=25,"18-25",IF(Combined[[#This Row],[Age]]&lt;=35,"26-35",IF(Combined[[#This Row],[Age]]&lt;=45,"36-45",IF(Combined[[#This Row],[Age]]&lt;=55,"46-55","56-64"))))</f>
        <v>26-35</v>
      </c>
      <c r="AH724" s="43">
        <f>IF(Combined[[#This Row],[Total_Amount]]=0,0,Combined[[#This Row],[Profit]]/Combined[[#This Row],[Total_Amount]])</f>
        <v>-17.783098682510978</v>
      </c>
    </row>
    <row r="725" spans="1:34">
      <c r="A725" s="43" t="s">
        <v>2549</v>
      </c>
      <c r="B725" s="46">
        <v>45674</v>
      </c>
      <c r="C725" s="43">
        <f t="shared" si="11"/>
        <v>2025</v>
      </c>
      <c r="D725" s="43" t="str">
        <f>TEXT(Combined[[#This Row],[Order_Date]],"MMM")</f>
        <v>Jan</v>
      </c>
      <c r="E725" s="43" t="s">
        <v>1071</v>
      </c>
      <c r="F725" s="43" t="s">
        <v>1630</v>
      </c>
      <c r="G725" s="43" t="s">
        <v>1797</v>
      </c>
      <c r="H725" s="43">
        <v>2</v>
      </c>
      <c r="I725" s="43">
        <v>555.54999999999995</v>
      </c>
      <c r="J725" s="45">
        <v>0.14000000000000001</v>
      </c>
      <c r="K725" s="43" t="s">
        <v>1824</v>
      </c>
      <c r="L725" s="43">
        <v>955.54599999999994</v>
      </c>
      <c r="M725" s="43" t="str">
        <f>VLOOKUP(Combined[[#This Row],[Customer_ID]],Customer[],2,FALSE)</f>
        <v>Angela Williams</v>
      </c>
      <c r="N725" s="43">
        <f>VLOOKUP(Combined[[#This Row],[Customer_ID]],Customer[],3,FALSE)</f>
        <v>56</v>
      </c>
      <c r="O725" s="43" t="str">
        <f>VLOOKUP(Combined[[#This Row],[Customer_ID]],Customer[],4,FALSE)</f>
        <v>Female</v>
      </c>
      <c r="P725" s="43" t="str">
        <f>VLOOKUP(Combined[[#This Row],[Customer_ID]],Customer[],5,FALSE)</f>
        <v>Lake Alyssaburgh</v>
      </c>
      <c r="Q725" s="43" t="str">
        <f>VLOOKUP(Combined[[#This Row],[Customer_ID]],Customer[],6,FALSE)</f>
        <v>Illinois</v>
      </c>
      <c r="R725" s="43" t="str">
        <f>VLOOKUP(Combined[[#This Row],[Customer_ID]],Customer[],8,FALSE)</f>
        <v>Bronze</v>
      </c>
      <c r="S725" s="43" t="str">
        <f>VLOOKUP(Combined[[#This Row],[Product_ID]],Product[],2,FALSE)</f>
        <v>Yoga Exercise Mat</v>
      </c>
      <c r="T725" s="43" t="str">
        <f>VLOOKUP(Combined[[#This Row],[Product_ID]],Product[],3,FALSE)</f>
        <v>Sports</v>
      </c>
      <c r="U725" s="43" t="str">
        <f>VLOOKUP(Combined[[#This Row],[Product_ID]],Product[],4,FALSE)</f>
        <v>Fitness</v>
      </c>
      <c r="V725" s="43" t="str">
        <f>VLOOKUP(Combined[[#This Row],[Product_ID]],Product[],5,FALSE)</f>
        <v>Carroll, Long and Mendoza</v>
      </c>
      <c r="W725" s="43">
        <f>VLOOKUP(Combined[[#This Row],[Product_ID]],Product[],6,FALSE)</f>
        <v>313.26</v>
      </c>
      <c r="X725" s="43">
        <f>VLOOKUP(Combined[[#This Row],[Product_ID]],Product[],7,FALSE)</f>
        <v>369</v>
      </c>
      <c r="Y725" s="43" t="str">
        <f>_xlfn.XLOOKUP(Combined[[#This Row],[Store_ID]],Store[Store_ID],Store[Store_Name])</f>
        <v>Gardner, Humphrey and Contreras</v>
      </c>
      <c r="Z725" s="43" t="str">
        <f>_xlfn.XLOOKUP(Combined[[#This Row],[Store_ID]],Store[Store_ID],Store[Region])</f>
        <v>East</v>
      </c>
      <c r="AA725" s="43" t="str">
        <f>_xlfn.XLOOKUP(Combined[[#This Row],[Store_ID]],Store[Store_ID],Store[City])</f>
        <v>Johnsonville</v>
      </c>
      <c r="AB725" s="43" t="str">
        <f>_xlfn.XLOOKUP(Combined[[#This Row],[Store_ID]],Store[Store_ID],Store[Store_Type])</f>
        <v>Flagship</v>
      </c>
      <c r="AC725" s="43">
        <f>Combined[[#This Row],[Quantity]]*Combined[[#This Row],[Unit_Price]]</f>
        <v>1111.0999999999999</v>
      </c>
      <c r="AD725" s="43">
        <f>Combined[[#This Row],[Gross_Sales]]*Combined[[#This Row],[Discount]]</f>
        <v>155.554</v>
      </c>
      <c r="AE725" s="43">
        <f>Combined[[#This Row],[Quantity]]*Combined[[#This Row],[cost]]</f>
        <v>626.52</v>
      </c>
      <c r="AF725" s="43">
        <f>Combined[[#This Row],[Total_Amount]]-Combined[[#This Row],[Total_Cost]]</f>
        <v>329.02599999999995</v>
      </c>
      <c r="AG725" s="43" t="str">
        <f>IF(Combined[[#This Row],[Age]]&lt;=25,"18-25",IF(Combined[[#This Row],[Age]]&lt;=35,"26-35",IF(Combined[[#This Row],[Age]]&lt;=45,"36-45",IF(Combined[[#This Row],[Age]]&lt;=55,"46-55","56-64"))))</f>
        <v>56-64</v>
      </c>
      <c r="AH725" s="43">
        <f>IF(Combined[[#This Row],[Total_Amount]]=0,0,Combined[[#This Row],[Profit]]/Combined[[#This Row],[Total_Amount]])</f>
        <v>0.34433297821350306</v>
      </c>
    </row>
    <row r="726" spans="1:34">
      <c r="A726" s="43" t="s">
        <v>2550</v>
      </c>
      <c r="B726" s="46">
        <v>45760</v>
      </c>
      <c r="C726" s="43">
        <f t="shared" si="11"/>
        <v>2025</v>
      </c>
      <c r="D726" s="43" t="str">
        <f>TEXT(Combined[[#This Row],[Order_Date]],"MMM")</f>
        <v>Apr</v>
      </c>
      <c r="E726" s="43" t="s">
        <v>803</v>
      </c>
      <c r="F726" s="43" t="s">
        <v>1680</v>
      </c>
      <c r="G726" s="43" t="s">
        <v>1804</v>
      </c>
      <c r="H726" s="43">
        <v>4</v>
      </c>
      <c r="I726" s="43">
        <v>805.99</v>
      </c>
      <c r="J726" s="45">
        <v>0.06</v>
      </c>
      <c r="K726" s="43" t="s">
        <v>1824</v>
      </c>
      <c r="L726" s="43">
        <v>3030.5223999999998</v>
      </c>
      <c r="M726" s="43" t="str">
        <f>VLOOKUP(Combined[[#This Row],[Customer_ID]],Customer[],2,FALSE)</f>
        <v>Tyler Garner</v>
      </c>
      <c r="N726" s="43">
        <f>VLOOKUP(Combined[[#This Row],[Customer_ID]],Customer[],3,FALSE)</f>
        <v>64</v>
      </c>
      <c r="O726" s="43" t="str">
        <f>VLOOKUP(Combined[[#This Row],[Customer_ID]],Customer[],4,FALSE)</f>
        <v>Male</v>
      </c>
      <c r="P726" s="43" t="str">
        <f>VLOOKUP(Combined[[#This Row],[Customer_ID]],Customer[],5,FALSE)</f>
        <v>Port Coreyfort</v>
      </c>
      <c r="Q726" s="43" t="str">
        <f>VLOOKUP(Combined[[#This Row],[Customer_ID]],Customer[],6,FALSE)</f>
        <v>Alabama</v>
      </c>
      <c r="R726" s="43" t="str">
        <f>VLOOKUP(Combined[[#This Row],[Customer_ID]],Customer[],8,FALSE)</f>
        <v>Silver</v>
      </c>
      <c r="S726" s="43" t="str">
        <f>VLOOKUP(Combined[[#This Row],[Product_ID]],Product[],2,FALSE)</f>
        <v>Women's Hair Dryer Brush</v>
      </c>
      <c r="T726" s="43" t="str">
        <f>VLOOKUP(Combined[[#This Row],[Product_ID]],Product[],3,FALSE)</f>
        <v>Beauty</v>
      </c>
      <c r="U726" s="43" t="str">
        <f>VLOOKUP(Combined[[#This Row],[Product_ID]],Product[],4,FALSE)</f>
        <v>Haircare</v>
      </c>
      <c r="V726" s="43" t="str">
        <f>VLOOKUP(Combined[[#This Row],[Product_ID]],Product[],5,FALSE)</f>
        <v>Torres, Spencer and Potter</v>
      </c>
      <c r="W726" s="43">
        <f>VLOOKUP(Combined[[#This Row],[Product_ID]],Product[],6,FALSE)</f>
        <v>340.39</v>
      </c>
      <c r="X726" s="43">
        <f>VLOOKUP(Combined[[#This Row],[Product_ID]],Product[],7,FALSE)</f>
        <v>177</v>
      </c>
      <c r="Y726" s="43" t="str">
        <f>_xlfn.XLOOKUP(Combined[[#This Row],[Store_ID]],Store[Store_ID],Store[Store_Name])</f>
        <v>Frederick-Wright</v>
      </c>
      <c r="Z726" s="43" t="str">
        <f>_xlfn.XLOOKUP(Combined[[#This Row],[Store_ID]],Store[Store_ID],Store[Region])</f>
        <v>West</v>
      </c>
      <c r="AA726" s="43" t="str">
        <f>_xlfn.XLOOKUP(Combined[[#This Row],[Store_ID]],Store[Store_ID],Store[City])</f>
        <v>New Jimmymouth</v>
      </c>
      <c r="AB726" s="43" t="str">
        <f>_xlfn.XLOOKUP(Combined[[#This Row],[Store_ID]],Store[Store_ID],Store[Store_Type])</f>
        <v>Flagship</v>
      </c>
      <c r="AC726" s="43">
        <f>Combined[[#This Row],[Quantity]]*Combined[[#This Row],[Unit_Price]]</f>
        <v>3223.96</v>
      </c>
      <c r="AD726" s="43">
        <f>Combined[[#This Row],[Gross_Sales]]*Combined[[#This Row],[Discount]]</f>
        <v>193.4376</v>
      </c>
      <c r="AE726" s="43">
        <f>Combined[[#This Row],[Quantity]]*Combined[[#This Row],[cost]]</f>
        <v>1361.56</v>
      </c>
      <c r="AF726" s="43">
        <f>Combined[[#This Row],[Total_Amount]]-Combined[[#This Row],[Total_Cost]]</f>
        <v>1668.9623999999999</v>
      </c>
      <c r="AG726" s="43" t="str">
        <f>IF(Combined[[#This Row],[Age]]&lt;=25,"18-25",IF(Combined[[#This Row],[Age]]&lt;=35,"26-35",IF(Combined[[#This Row],[Age]]&lt;=45,"36-45",IF(Combined[[#This Row],[Age]]&lt;=55,"46-55","56-64"))))</f>
        <v>56-64</v>
      </c>
      <c r="AH726" s="43">
        <f>IF(Combined[[#This Row],[Total_Amount]]=0,0,Combined[[#This Row],[Profit]]/Combined[[#This Row],[Total_Amount]])</f>
        <v>0.55071772444249212</v>
      </c>
    </row>
    <row r="727" spans="1:34">
      <c r="A727" s="43" t="s">
        <v>2551</v>
      </c>
      <c r="B727" s="46">
        <v>45474</v>
      </c>
      <c r="C727" s="43">
        <f t="shared" si="11"/>
        <v>2024</v>
      </c>
      <c r="D727" s="43" t="str">
        <f>TEXT(Combined[[#This Row],[Order_Date]],"MMM")</f>
        <v>Jul</v>
      </c>
      <c r="E727" s="43" t="s">
        <v>1211</v>
      </c>
      <c r="F727" s="43" t="s">
        <v>1690</v>
      </c>
      <c r="G727" s="43" t="s">
        <v>1757</v>
      </c>
      <c r="H727" s="43">
        <v>1</v>
      </c>
      <c r="I727" s="43">
        <v>506.55</v>
      </c>
      <c r="J727" s="45">
        <v>0.28000000000000003</v>
      </c>
      <c r="K727" s="43" t="s">
        <v>1824</v>
      </c>
      <c r="L727" s="43">
        <v>364.71600000000001</v>
      </c>
      <c r="M727" s="43" t="str">
        <f>VLOOKUP(Combined[[#This Row],[Customer_ID]],Customer[],2,FALSE)</f>
        <v>Timothy Valenzuela</v>
      </c>
      <c r="N727" s="43">
        <f>VLOOKUP(Combined[[#This Row],[Customer_ID]],Customer[],3,FALSE)</f>
        <v>53</v>
      </c>
      <c r="O727" s="43" t="str">
        <f>VLOOKUP(Combined[[#This Row],[Customer_ID]],Customer[],4,FALSE)</f>
        <v>Male</v>
      </c>
      <c r="P727" s="43" t="str">
        <f>VLOOKUP(Combined[[#This Row],[Customer_ID]],Customer[],5,FALSE)</f>
        <v>Stevensshire</v>
      </c>
      <c r="Q727" s="43" t="str">
        <f>VLOOKUP(Combined[[#This Row],[Customer_ID]],Customer[],6,FALSE)</f>
        <v>Missouri</v>
      </c>
      <c r="R727" s="43" t="str">
        <f>VLOOKUP(Combined[[#This Row],[Customer_ID]],Customer[],8,FALSE)</f>
        <v>Platinum</v>
      </c>
      <c r="S727" s="43" t="str">
        <f>VLOOKUP(Combined[[#This Row],[Product_ID]],Product[],2,FALSE)</f>
        <v>Hair Repair Oil Treatment</v>
      </c>
      <c r="T727" s="43" t="str">
        <f>VLOOKUP(Combined[[#This Row],[Product_ID]],Product[],3,FALSE)</f>
        <v>Beauty</v>
      </c>
      <c r="U727" s="43" t="str">
        <f>VLOOKUP(Combined[[#This Row],[Product_ID]],Product[],4,FALSE)</f>
        <v>Haircare</v>
      </c>
      <c r="V727" s="43" t="str">
        <f>VLOOKUP(Combined[[#This Row],[Product_ID]],Product[],5,FALSE)</f>
        <v>Hopkins Ltd</v>
      </c>
      <c r="W727" s="43">
        <f>VLOOKUP(Combined[[#This Row],[Product_ID]],Product[],6,FALSE)</f>
        <v>214.32</v>
      </c>
      <c r="X727" s="43">
        <f>VLOOKUP(Combined[[#This Row],[Product_ID]],Product[],7,FALSE)</f>
        <v>383</v>
      </c>
      <c r="Y727" s="43" t="str">
        <f>_xlfn.XLOOKUP(Combined[[#This Row],[Store_ID]],Store[Store_ID],Store[Store_Name])</f>
        <v>Martinez, Adkins and Johnson</v>
      </c>
      <c r="Z727" s="43" t="str">
        <f>_xlfn.XLOOKUP(Combined[[#This Row],[Store_ID]],Store[Store_ID],Store[Region])</f>
        <v>North</v>
      </c>
      <c r="AA727" s="43" t="str">
        <f>_xlfn.XLOOKUP(Combined[[#This Row],[Store_ID]],Store[Store_ID],Store[City])</f>
        <v>Danielmouth</v>
      </c>
      <c r="AB727" s="43" t="str">
        <f>_xlfn.XLOOKUP(Combined[[#This Row],[Store_ID]],Store[Store_ID],Store[Store_Type])</f>
        <v>Flagship</v>
      </c>
      <c r="AC727" s="43">
        <f>Combined[[#This Row],[Quantity]]*Combined[[#This Row],[Unit_Price]]</f>
        <v>506.55</v>
      </c>
      <c r="AD727" s="43">
        <f>Combined[[#This Row],[Gross_Sales]]*Combined[[#This Row],[Discount]]</f>
        <v>141.834</v>
      </c>
      <c r="AE727" s="43">
        <f>Combined[[#This Row],[Quantity]]*Combined[[#This Row],[cost]]</f>
        <v>214.32</v>
      </c>
      <c r="AF727" s="43">
        <f>Combined[[#This Row],[Total_Amount]]-Combined[[#This Row],[Total_Cost]]</f>
        <v>150.39600000000002</v>
      </c>
      <c r="AG727" s="43" t="str">
        <f>IF(Combined[[#This Row],[Age]]&lt;=25,"18-25",IF(Combined[[#This Row],[Age]]&lt;=35,"26-35",IF(Combined[[#This Row],[Age]]&lt;=45,"36-45",IF(Combined[[#This Row],[Age]]&lt;=55,"46-55","56-64"))))</f>
        <v>46-55</v>
      </c>
      <c r="AH727" s="43">
        <f>IF(Combined[[#This Row],[Total_Amount]]=0,0,Combined[[#This Row],[Profit]]/Combined[[#This Row],[Total_Amount]])</f>
        <v>0.41236468923765346</v>
      </c>
    </row>
    <row r="728" spans="1:34">
      <c r="A728" s="43" t="s">
        <v>2552</v>
      </c>
      <c r="B728" s="46">
        <v>45640</v>
      </c>
      <c r="C728" s="43">
        <f t="shared" si="11"/>
        <v>2024</v>
      </c>
      <c r="D728" s="43" t="str">
        <f>TEXT(Combined[[#This Row],[Order_Date]],"MMM")</f>
        <v>Dec</v>
      </c>
      <c r="E728" s="43" t="s">
        <v>447</v>
      </c>
      <c r="F728" s="43" t="s">
        <v>1630</v>
      </c>
      <c r="G728" s="43" t="s">
        <v>1792</v>
      </c>
      <c r="H728" s="43">
        <v>3</v>
      </c>
      <c r="I728" s="43">
        <v>28.69</v>
      </c>
      <c r="J728" s="45">
        <v>0.02</v>
      </c>
      <c r="K728" s="43" t="s">
        <v>1824</v>
      </c>
      <c r="L728" s="43">
        <v>84.348600000000005</v>
      </c>
      <c r="M728" s="43" t="str">
        <f>VLOOKUP(Combined[[#This Row],[Customer_ID]],Customer[],2,FALSE)</f>
        <v>Jamie Reyes</v>
      </c>
      <c r="N728" s="43">
        <f>VLOOKUP(Combined[[#This Row],[Customer_ID]],Customer[],3,FALSE)</f>
        <v>29</v>
      </c>
      <c r="O728" s="43" t="str">
        <f>VLOOKUP(Combined[[#This Row],[Customer_ID]],Customer[],4,FALSE)</f>
        <v>Male</v>
      </c>
      <c r="P728" s="43" t="str">
        <f>VLOOKUP(Combined[[#This Row],[Customer_ID]],Customer[],5,FALSE)</f>
        <v xml:space="preserve">   jonesbury </v>
      </c>
      <c r="Q728" s="43" t="str">
        <f>VLOOKUP(Combined[[#This Row],[Customer_ID]],Customer[],6,FALSE)</f>
        <v>Connecticut</v>
      </c>
      <c r="R728" s="43" t="str">
        <f>VLOOKUP(Combined[[#This Row],[Customer_ID]],Customer[],8,FALSE)</f>
        <v>Platinum</v>
      </c>
      <c r="S728" s="43" t="str">
        <f>VLOOKUP(Combined[[#This Row],[Product_ID]],Product[],2,FALSE)</f>
        <v>Yoga Exercise Mat</v>
      </c>
      <c r="T728" s="43" t="str">
        <f>VLOOKUP(Combined[[#This Row],[Product_ID]],Product[],3,FALSE)</f>
        <v>Sports</v>
      </c>
      <c r="U728" s="43" t="str">
        <f>VLOOKUP(Combined[[#This Row],[Product_ID]],Product[],4,FALSE)</f>
        <v>Fitness</v>
      </c>
      <c r="V728" s="43" t="str">
        <f>VLOOKUP(Combined[[#This Row],[Product_ID]],Product[],5,FALSE)</f>
        <v>Carroll, Long and Mendoza</v>
      </c>
      <c r="W728" s="43">
        <f>VLOOKUP(Combined[[#This Row],[Product_ID]],Product[],6,FALSE)</f>
        <v>313.26</v>
      </c>
      <c r="X728" s="43">
        <f>VLOOKUP(Combined[[#This Row],[Product_ID]],Product[],7,FALSE)</f>
        <v>369</v>
      </c>
      <c r="Y728" s="43" t="str">
        <f>_xlfn.XLOOKUP(Combined[[#This Row],[Store_ID]],Store[Store_ID],Store[Store_Name])</f>
        <v>Aguirre-Keller</v>
      </c>
      <c r="Z728" s="43" t="str">
        <f>_xlfn.XLOOKUP(Combined[[#This Row],[Store_ID]],Store[Store_ID],Store[Region])</f>
        <v>South</v>
      </c>
      <c r="AA728" s="43" t="str">
        <f>_xlfn.XLOOKUP(Combined[[#This Row],[Store_ID]],Store[Store_ID],Store[City])</f>
        <v>Lake Michael</v>
      </c>
      <c r="AB728" s="43" t="str">
        <f>_xlfn.XLOOKUP(Combined[[#This Row],[Store_ID]],Store[Store_ID],Store[Store_Type])</f>
        <v>Online</v>
      </c>
      <c r="AC728" s="43">
        <f>Combined[[#This Row],[Quantity]]*Combined[[#This Row],[Unit_Price]]</f>
        <v>86.070000000000007</v>
      </c>
      <c r="AD728" s="43">
        <f>Combined[[#This Row],[Gross_Sales]]*Combined[[#This Row],[Discount]]</f>
        <v>1.7214000000000003</v>
      </c>
      <c r="AE728" s="43">
        <f>Combined[[#This Row],[Quantity]]*Combined[[#This Row],[cost]]</f>
        <v>939.78</v>
      </c>
      <c r="AF728" s="43">
        <f>Combined[[#This Row],[Total_Amount]]-Combined[[#This Row],[Total_Cost]]</f>
        <v>-855.43139999999994</v>
      </c>
      <c r="AG728" s="43" t="str">
        <f>IF(Combined[[#This Row],[Age]]&lt;=25,"18-25",IF(Combined[[#This Row],[Age]]&lt;=35,"26-35",IF(Combined[[#This Row],[Age]]&lt;=45,"36-45",IF(Combined[[#This Row],[Age]]&lt;=55,"46-55","56-64"))))</f>
        <v>26-35</v>
      </c>
      <c r="AH728" s="43">
        <f>IF(Combined[[#This Row],[Total_Amount]]=0,0,Combined[[#This Row],[Profit]]/Combined[[#This Row],[Total_Amount]])</f>
        <v>-10.141619422254784</v>
      </c>
    </row>
    <row r="729" spans="1:34">
      <c r="A729" s="43" t="s">
        <v>2553</v>
      </c>
      <c r="B729" s="46">
        <v>45253</v>
      </c>
      <c r="C729" s="43">
        <f t="shared" si="11"/>
        <v>2023</v>
      </c>
      <c r="D729" s="43" t="str">
        <f>TEXT(Combined[[#This Row],[Order_Date]],"MMM")</f>
        <v>Nov</v>
      </c>
      <c r="E729" s="43" t="s">
        <v>1208</v>
      </c>
      <c r="F729" s="43" t="s">
        <v>1700</v>
      </c>
      <c r="G729" s="43" t="s">
        <v>1769</v>
      </c>
      <c r="H729" s="43">
        <v>1</v>
      </c>
      <c r="I729" s="43">
        <v>106.07</v>
      </c>
      <c r="J729" s="45">
        <v>0.23</v>
      </c>
      <c r="K729" s="43" t="s">
        <v>1829</v>
      </c>
      <c r="L729" s="43">
        <v>81.673900000000003</v>
      </c>
      <c r="M729" s="43" t="str">
        <f>VLOOKUP(Combined[[#This Row],[Customer_ID]],Customer[],2,FALSE)</f>
        <v>Timothy Gardner</v>
      </c>
      <c r="N729" s="43">
        <f>VLOOKUP(Combined[[#This Row],[Customer_ID]],Customer[],3,FALSE)</f>
        <v>28</v>
      </c>
      <c r="O729" s="43" t="str">
        <f>VLOOKUP(Combined[[#This Row],[Customer_ID]],Customer[],4,FALSE)</f>
        <v>Female</v>
      </c>
      <c r="P729" s="43" t="str">
        <f>VLOOKUP(Combined[[#This Row],[Customer_ID]],Customer[],5,FALSE)</f>
        <v>New Dawn</v>
      </c>
      <c r="Q729" s="43" t="str">
        <f>VLOOKUP(Combined[[#This Row],[Customer_ID]],Customer[],6,FALSE)</f>
        <v>New Jersey</v>
      </c>
      <c r="R729" s="43" t="str">
        <f>VLOOKUP(Combined[[#This Row],[Customer_ID]],Customer[],8,FALSE)</f>
        <v>Silver</v>
      </c>
      <c r="S729" s="43" t="str">
        <f>VLOOKUP(Combined[[#This Row],[Product_ID]],Product[],2,FALSE)</f>
        <v>Wireless Mouse</v>
      </c>
      <c r="T729" s="43" t="str">
        <f>VLOOKUP(Combined[[#This Row],[Product_ID]],Product[],3,FALSE)</f>
        <v>Electronics</v>
      </c>
      <c r="U729" s="43" t="str">
        <f>VLOOKUP(Combined[[#This Row],[Product_ID]],Product[],4,FALSE)</f>
        <v>Computer</v>
      </c>
      <c r="V729" s="43" t="str">
        <f>VLOOKUP(Combined[[#This Row],[Product_ID]],Product[],5,FALSE)</f>
        <v>Larson Ltd</v>
      </c>
      <c r="W729" s="43">
        <f>VLOOKUP(Combined[[#This Row],[Product_ID]],Product[],6,FALSE)</f>
        <v>392.89</v>
      </c>
      <c r="X729" s="43">
        <f>VLOOKUP(Combined[[#This Row],[Product_ID]],Product[],7,FALSE)</f>
        <v>320</v>
      </c>
      <c r="Y729" s="43" t="str">
        <f>_xlfn.XLOOKUP(Combined[[#This Row],[Store_ID]],Store[Store_ID],Store[Store_Name])</f>
        <v>Alexander Group</v>
      </c>
      <c r="Z729" s="43" t="str">
        <f>_xlfn.XLOOKUP(Combined[[#This Row],[Store_ID]],Store[Store_ID],Store[Region])</f>
        <v>South</v>
      </c>
      <c r="AA729" s="43" t="str">
        <f>_xlfn.XLOOKUP(Combined[[#This Row],[Store_ID]],Store[Store_ID],Store[City])</f>
        <v>Port Sharon</v>
      </c>
      <c r="AB729" s="43" t="str">
        <f>_xlfn.XLOOKUP(Combined[[#This Row],[Store_ID]],Store[Store_ID],Store[Store_Type])</f>
        <v>Online</v>
      </c>
      <c r="AC729" s="43">
        <f>Combined[[#This Row],[Quantity]]*Combined[[#This Row],[Unit_Price]]</f>
        <v>106.07</v>
      </c>
      <c r="AD729" s="43">
        <f>Combined[[#This Row],[Gross_Sales]]*Combined[[#This Row],[Discount]]</f>
        <v>24.396100000000001</v>
      </c>
      <c r="AE729" s="43">
        <f>Combined[[#This Row],[Quantity]]*Combined[[#This Row],[cost]]</f>
        <v>392.89</v>
      </c>
      <c r="AF729" s="43">
        <f>Combined[[#This Row],[Total_Amount]]-Combined[[#This Row],[Total_Cost]]</f>
        <v>-311.21609999999998</v>
      </c>
      <c r="AG729" s="43" t="str">
        <f>IF(Combined[[#This Row],[Age]]&lt;=25,"18-25",IF(Combined[[#This Row],[Age]]&lt;=35,"26-35",IF(Combined[[#This Row],[Age]]&lt;=45,"36-45",IF(Combined[[#This Row],[Age]]&lt;=55,"46-55","56-64"))))</f>
        <v>26-35</v>
      </c>
      <c r="AH729" s="43">
        <f>IF(Combined[[#This Row],[Total_Amount]]=0,0,Combined[[#This Row],[Profit]]/Combined[[#This Row],[Total_Amount]])</f>
        <v>-3.810471888816378</v>
      </c>
    </row>
    <row r="730" spans="1:34">
      <c r="A730" s="43" t="s">
        <v>2554</v>
      </c>
      <c r="B730" s="46">
        <v>45225</v>
      </c>
      <c r="C730" s="43">
        <f t="shared" si="11"/>
        <v>2023</v>
      </c>
      <c r="D730" s="43" t="str">
        <f>TEXT(Combined[[#This Row],[Order_Date]],"MMM")</f>
        <v>Oct</v>
      </c>
      <c r="E730" s="43" t="s">
        <v>830</v>
      </c>
      <c r="F730" s="43" t="s">
        <v>1730</v>
      </c>
      <c r="G730" s="43" t="s">
        <v>1752</v>
      </c>
      <c r="H730" s="43">
        <v>4</v>
      </c>
      <c r="I730" s="43">
        <v>289.77</v>
      </c>
      <c r="J730" s="45">
        <v>0.06</v>
      </c>
      <c r="K730" s="43" t="s">
        <v>1826</v>
      </c>
      <c r="L730" s="43">
        <v>1089.5352</v>
      </c>
      <c r="M730" s="43" t="str">
        <f>VLOOKUP(Combined[[#This Row],[Customer_ID]],Customer[],2,FALSE)</f>
        <v>Russell Lamb</v>
      </c>
      <c r="N730" s="43">
        <f>VLOOKUP(Combined[[#This Row],[Customer_ID]],Customer[],3,FALSE)</f>
        <v>63</v>
      </c>
      <c r="O730" s="43" t="str">
        <f>VLOOKUP(Combined[[#This Row],[Customer_ID]],Customer[],4,FALSE)</f>
        <v>Female</v>
      </c>
      <c r="P730" s="43" t="str">
        <f>VLOOKUP(Combined[[#This Row],[Customer_ID]],Customer[],5,FALSE)</f>
        <v>North Jonathon</v>
      </c>
      <c r="Q730" s="43" t="str">
        <f>VLOOKUP(Combined[[#This Row],[Customer_ID]],Customer[],6,FALSE)</f>
        <v>Arizona</v>
      </c>
      <c r="R730" s="43" t="str">
        <f>VLOOKUP(Combined[[#This Row],[Customer_ID]],Customer[],8,FALSE)</f>
        <v>Platinum</v>
      </c>
      <c r="S730" s="43" t="str">
        <f>VLOOKUP(Combined[[#This Row],[Product_ID]],Product[],2,FALSE)</f>
        <v>Women's High Heels</v>
      </c>
      <c r="T730" s="43" t="str">
        <f>VLOOKUP(Combined[[#This Row],[Product_ID]],Product[],3,FALSE)</f>
        <v>Clothing</v>
      </c>
      <c r="U730" s="43" t="str">
        <f>VLOOKUP(Combined[[#This Row],[Product_ID]],Product[],4,FALSE)</f>
        <v>Footwear</v>
      </c>
      <c r="V730" s="43" t="str">
        <f>VLOOKUP(Combined[[#This Row],[Product_ID]],Product[],5,FALSE)</f>
        <v>Smith-Charles</v>
      </c>
      <c r="W730" s="43">
        <f>VLOOKUP(Combined[[#This Row],[Product_ID]],Product[],6,FALSE)</f>
        <v>438.25</v>
      </c>
      <c r="X730" s="43">
        <f>VLOOKUP(Combined[[#This Row],[Product_ID]],Product[],7,FALSE)</f>
        <v>496</v>
      </c>
      <c r="Y730" s="43" t="str">
        <f>_xlfn.XLOOKUP(Combined[[#This Row],[Store_ID]],Store[Store_ID],Store[Store_Name])</f>
        <v>Rivera-Warner</v>
      </c>
      <c r="Z730" s="43" t="str">
        <f>_xlfn.XLOOKUP(Combined[[#This Row],[Store_ID]],Store[Store_ID],Store[Region])</f>
        <v>East</v>
      </c>
      <c r="AA730" s="43" t="str">
        <f>_xlfn.XLOOKUP(Combined[[#This Row],[Store_ID]],Store[Store_ID],Store[City])</f>
        <v>Washingtonfurt</v>
      </c>
      <c r="AB730" s="43" t="str">
        <f>_xlfn.XLOOKUP(Combined[[#This Row],[Store_ID]],Store[Store_ID],Store[Store_Type])</f>
        <v>Flagship</v>
      </c>
      <c r="AC730" s="43">
        <f>Combined[[#This Row],[Quantity]]*Combined[[#This Row],[Unit_Price]]</f>
        <v>1159.08</v>
      </c>
      <c r="AD730" s="43">
        <f>Combined[[#This Row],[Gross_Sales]]*Combined[[#This Row],[Discount]]</f>
        <v>69.544799999999995</v>
      </c>
      <c r="AE730" s="43">
        <f>Combined[[#This Row],[Quantity]]*Combined[[#This Row],[cost]]</f>
        <v>1753</v>
      </c>
      <c r="AF730" s="43">
        <f>Combined[[#This Row],[Total_Amount]]-Combined[[#This Row],[Total_Cost]]</f>
        <v>-663.46479999999997</v>
      </c>
      <c r="AG730" s="43" t="str">
        <f>IF(Combined[[#This Row],[Age]]&lt;=25,"18-25",IF(Combined[[#This Row],[Age]]&lt;=35,"26-35",IF(Combined[[#This Row],[Age]]&lt;=45,"36-45",IF(Combined[[#This Row],[Age]]&lt;=55,"46-55","56-64"))))</f>
        <v>56-64</v>
      </c>
      <c r="AH730" s="43">
        <f>IF(Combined[[#This Row],[Total_Amount]]=0,0,Combined[[#This Row],[Profit]]/Combined[[#This Row],[Total_Amount]])</f>
        <v>-0.60894296944238235</v>
      </c>
    </row>
    <row r="731" spans="1:34">
      <c r="A731" s="43" t="s">
        <v>2555</v>
      </c>
      <c r="B731" s="46">
        <v>45263</v>
      </c>
      <c r="C731" s="43">
        <f t="shared" si="11"/>
        <v>2023</v>
      </c>
      <c r="D731" s="43" t="str">
        <f>TEXT(Combined[[#This Row],[Order_Date]],"MMM")</f>
        <v>Dec</v>
      </c>
      <c r="E731" s="43" t="s">
        <v>523</v>
      </c>
      <c r="F731" s="43" t="s">
        <v>1714</v>
      </c>
      <c r="G731" s="43" t="s">
        <v>1810</v>
      </c>
      <c r="H731" s="43">
        <v>2</v>
      </c>
      <c r="I731" s="43">
        <v>354.26</v>
      </c>
      <c r="J731" s="45">
        <v>0.01</v>
      </c>
      <c r="K731" s="43" t="s">
        <v>1829</v>
      </c>
      <c r="L731" s="43">
        <v>701.4348</v>
      </c>
      <c r="M731" s="43" t="str">
        <f>VLOOKUP(Combined[[#This Row],[Customer_ID]],Customer[],2,FALSE)</f>
        <v>Maria Sanchez</v>
      </c>
      <c r="N731" s="43">
        <f>VLOOKUP(Combined[[#This Row],[Customer_ID]],Customer[],3,FALSE)</f>
        <v>46</v>
      </c>
      <c r="O731" s="43" t="str">
        <f>VLOOKUP(Combined[[#This Row],[Customer_ID]],Customer[],4,FALSE)</f>
        <v>Male</v>
      </c>
      <c r="P731" s="43" t="str">
        <f>VLOOKUP(Combined[[#This Row],[Customer_ID]],Customer[],5,FALSE)</f>
        <v>East Peterbury</v>
      </c>
      <c r="Q731" s="43" t="str">
        <f>VLOOKUP(Combined[[#This Row],[Customer_ID]],Customer[],6,FALSE)</f>
        <v>North Dakota</v>
      </c>
      <c r="R731" s="43" t="str">
        <f>VLOOKUP(Combined[[#This Row],[Customer_ID]],Customer[],8,FALSE)</f>
        <v>Bronze</v>
      </c>
      <c r="S731" s="43" t="str">
        <f>VLOOKUP(Combined[[#This Row],[Product_ID]],Product[],2,FALSE)</f>
        <v>Hydrating Face Cleanser</v>
      </c>
      <c r="T731" s="43" t="str">
        <f>VLOOKUP(Combined[[#This Row],[Product_ID]],Product[],3,FALSE)</f>
        <v>Beauty</v>
      </c>
      <c r="U731" s="43" t="str">
        <f>VLOOKUP(Combined[[#This Row],[Product_ID]],Product[],4,FALSE)</f>
        <v>Skincare</v>
      </c>
      <c r="V731" s="43" t="str">
        <f>VLOOKUP(Combined[[#This Row],[Product_ID]],Product[],5,FALSE)</f>
        <v>Butler Group</v>
      </c>
      <c r="W731" s="43">
        <f>VLOOKUP(Combined[[#This Row],[Product_ID]],Product[],6,FALSE)</f>
        <v>305.5</v>
      </c>
      <c r="X731" s="43">
        <f>VLOOKUP(Combined[[#This Row],[Product_ID]],Product[],7,FALSE)</f>
        <v>159</v>
      </c>
      <c r="Y731" s="43" t="str">
        <f>_xlfn.XLOOKUP(Combined[[#This Row],[Store_ID]],Store[Store_ID],Store[Store_Name])</f>
        <v>Guerrero-Schmitt</v>
      </c>
      <c r="Z731" s="43" t="str">
        <f>_xlfn.XLOOKUP(Combined[[#This Row],[Store_ID]],Store[Store_ID],Store[Region])</f>
        <v>East</v>
      </c>
      <c r="AA731" s="43" t="str">
        <f>_xlfn.XLOOKUP(Combined[[#This Row],[Store_ID]],Store[Store_ID],Store[City])</f>
        <v>East Stevechester</v>
      </c>
      <c r="AB731" s="43" t="str">
        <f>_xlfn.XLOOKUP(Combined[[#This Row],[Store_ID]],Store[Store_ID],Store[Store_Type])</f>
        <v>Flagship</v>
      </c>
      <c r="AC731" s="43">
        <f>Combined[[#This Row],[Quantity]]*Combined[[#This Row],[Unit_Price]]</f>
        <v>708.52</v>
      </c>
      <c r="AD731" s="43">
        <f>Combined[[#This Row],[Gross_Sales]]*Combined[[#This Row],[Discount]]</f>
        <v>7.0852000000000004</v>
      </c>
      <c r="AE731" s="43">
        <f>Combined[[#This Row],[Quantity]]*Combined[[#This Row],[cost]]</f>
        <v>611</v>
      </c>
      <c r="AF731" s="43">
        <f>Combined[[#This Row],[Total_Amount]]-Combined[[#This Row],[Total_Cost]]</f>
        <v>90.434799999999996</v>
      </c>
      <c r="AG731" s="43" t="str">
        <f>IF(Combined[[#This Row],[Age]]&lt;=25,"18-25",IF(Combined[[#This Row],[Age]]&lt;=35,"26-35",IF(Combined[[#This Row],[Age]]&lt;=45,"36-45",IF(Combined[[#This Row],[Age]]&lt;=55,"46-55","56-64"))))</f>
        <v>46-55</v>
      </c>
      <c r="AH731" s="43">
        <f>IF(Combined[[#This Row],[Total_Amount]]=0,0,Combined[[#This Row],[Profit]]/Combined[[#This Row],[Total_Amount]])</f>
        <v>0.12892830523948912</v>
      </c>
    </row>
    <row r="732" spans="1:34">
      <c r="A732" s="43" t="s">
        <v>2556</v>
      </c>
      <c r="B732" s="46">
        <v>45554</v>
      </c>
      <c r="C732" s="43">
        <f t="shared" si="11"/>
        <v>2024</v>
      </c>
      <c r="D732" s="43" t="str">
        <f>TEXT(Combined[[#This Row],[Order_Date]],"MMM")</f>
        <v>Sep</v>
      </c>
      <c r="E732" s="43" t="s">
        <v>1202</v>
      </c>
      <c r="F732" s="43" t="s">
        <v>1684</v>
      </c>
      <c r="G732" s="43" t="s">
        <v>1799</v>
      </c>
      <c r="H732" s="43">
        <v>1</v>
      </c>
      <c r="I732" s="43">
        <v>522.72</v>
      </c>
      <c r="J732" s="45">
        <v>0.25</v>
      </c>
      <c r="K732" s="43" t="s">
        <v>1826</v>
      </c>
      <c r="L732" s="43">
        <v>392.04</v>
      </c>
      <c r="M732" s="43" t="str">
        <f>VLOOKUP(Combined[[#This Row],[Customer_ID]],Customer[],2,FALSE)</f>
        <v>Tammy Brennan</v>
      </c>
      <c r="N732" s="43">
        <f>VLOOKUP(Combined[[#This Row],[Customer_ID]],Customer[],3,FALSE)</f>
        <v>60</v>
      </c>
      <c r="O732" s="43" t="str">
        <f>VLOOKUP(Combined[[#This Row],[Customer_ID]],Customer[],4,FALSE)</f>
        <v>Male</v>
      </c>
      <c r="P732" s="43" t="str">
        <f>VLOOKUP(Combined[[#This Row],[Customer_ID]],Customer[],5,FALSE)</f>
        <v>Lake Brandontown</v>
      </c>
      <c r="Q732" s="43" t="str">
        <f>VLOOKUP(Combined[[#This Row],[Customer_ID]],Customer[],6,FALSE)</f>
        <v>South Carolina</v>
      </c>
      <c r="R732" s="43" t="str">
        <f>VLOOKUP(Combined[[#This Row],[Customer_ID]],Customer[],8,FALSE)</f>
        <v>Gold</v>
      </c>
      <c r="S732" s="43" t="str">
        <f>VLOOKUP(Combined[[#This Row],[Product_ID]],Product[],2,FALSE)</f>
        <v>Wooden Nightstand</v>
      </c>
      <c r="T732" s="43" t="str">
        <f>VLOOKUP(Combined[[#This Row],[Product_ID]],Product[],3,FALSE)</f>
        <v>Home</v>
      </c>
      <c r="U732" s="43" t="str">
        <f>VLOOKUP(Combined[[#This Row],[Product_ID]],Product[],4,FALSE)</f>
        <v>Furniture</v>
      </c>
      <c r="V732" s="43" t="str">
        <f>VLOOKUP(Combined[[#This Row],[Product_ID]],Product[],5,FALSE)</f>
        <v>Wolfe, Ross and Hester</v>
      </c>
      <c r="W732" s="43">
        <f>VLOOKUP(Combined[[#This Row],[Product_ID]],Product[],6,FALSE)</f>
        <v>243.7</v>
      </c>
      <c r="X732" s="43">
        <f>VLOOKUP(Combined[[#This Row],[Product_ID]],Product[],7,FALSE)</f>
        <v>130</v>
      </c>
      <c r="Y732" s="43" t="str">
        <f>_xlfn.XLOOKUP(Combined[[#This Row],[Store_ID]],Store[Store_ID],Store[Store_Name])</f>
        <v>Mcdonald Inc</v>
      </c>
      <c r="Z732" s="43" t="str">
        <f>_xlfn.XLOOKUP(Combined[[#This Row],[Store_ID]],Store[Store_ID],Store[Region])</f>
        <v>South</v>
      </c>
      <c r="AA732" s="43" t="str">
        <f>_xlfn.XLOOKUP(Combined[[#This Row],[Store_ID]],Store[Store_ID],Store[City])</f>
        <v>Christopherland</v>
      </c>
      <c r="AB732" s="43" t="str">
        <f>_xlfn.XLOOKUP(Combined[[#This Row],[Store_ID]],Store[Store_ID],Store[Store_Type])</f>
        <v>Outlet</v>
      </c>
      <c r="AC732" s="43">
        <f>Combined[[#This Row],[Quantity]]*Combined[[#This Row],[Unit_Price]]</f>
        <v>522.72</v>
      </c>
      <c r="AD732" s="43">
        <f>Combined[[#This Row],[Gross_Sales]]*Combined[[#This Row],[Discount]]</f>
        <v>130.68</v>
      </c>
      <c r="AE732" s="43">
        <f>Combined[[#This Row],[Quantity]]*Combined[[#This Row],[cost]]</f>
        <v>243.7</v>
      </c>
      <c r="AF732" s="43">
        <f>Combined[[#This Row],[Total_Amount]]-Combined[[#This Row],[Total_Cost]]</f>
        <v>148.34000000000003</v>
      </c>
      <c r="AG732" s="43" t="str">
        <f>IF(Combined[[#This Row],[Age]]&lt;=25,"18-25",IF(Combined[[#This Row],[Age]]&lt;=35,"26-35",IF(Combined[[#This Row],[Age]]&lt;=45,"36-45",IF(Combined[[#This Row],[Age]]&lt;=55,"46-55","56-64"))))</f>
        <v>56-64</v>
      </c>
      <c r="AH732" s="43">
        <f>IF(Combined[[#This Row],[Total_Amount]]=0,0,Combined[[#This Row],[Profit]]/Combined[[#This Row],[Total_Amount]])</f>
        <v>0.378379757167636</v>
      </c>
    </row>
    <row r="733" spans="1:34">
      <c r="A733" s="43" t="s">
        <v>2557</v>
      </c>
      <c r="B733" s="46">
        <v>45569</v>
      </c>
      <c r="C733" s="43">
        <f t="shared" si="11"/>
        <v>2024</v>
      </c>
      <c r="D733" s="43" t="str">
        <f>TEXT(Combined[[#This Row],[Order_Date]],"MMM")</f>
        <v>Oct</v>
      </c>
      <c r="E733" s="43" t="s">
        <v>214</v>
      </c>
      <c r="F733" s="43" t="s">
        <v>1555</v>
      </c>
      <c r="G733" s="43" t="s">
        <v>1786</v>
      </c>
      <c r="H733" s="43">
        <v>3</v>
      </c>
      <c r="I733" s="43">
        <v>966.02</v>
      </c>
      <c r="J733" s="45">
        <v>0.03</v>
      </c>
      <c r="K733" s="43" t="s">
        <v>1829</v>
      </c>
      <c r="L733" s="43">
        <v>2811.1181999999999</v>
      </c>
      <c r="M733" s="43" t="str">
        <f>VLOOKUP(Combined[[#This Row],[Customer_ID]],Customer[],2,FALSE)</f>
        <v>Jay Patel</v>
      </c>
      <c r="N733" s="43">
        <f>VLOOKUP(Combined[[#This Row],[Customer_ID]],Customer[],3,FALSE)</f>
        <v>43</v>
      </c>
      <c r="O733" s="43" t="str">
        <f>VLOOKUP(Combined[[#This Row],[Customer_ID]],Customer[],4,FALSE)</f>
        <v>Female</v>
      </c>
      <c r="P733" s="43" t="str">
        <f>VLOOKUP(Combined[[#This Row],[Customer_ID]],Customer[],5,FALSE)</f>
        <v>Morrisbury</v>
      </c>
      <c r="Q733" s="43" t="str">
        <f>VLOOKUP(Combined[[#This Row],[Customer_ID]],Customer[],6,FALSE)</f>
        <v>Rhode Island</v>
      </c>
      <c r="R733" s="43" t="str">
        <f>VLOOKUP(Combined[[#This Row],[Customer_ID]],Customer[],8,FALSE)</f>
        <v>Platinum</v>
      </c>
      <c r="S733" s="43" t="str">
        <f>VLOOKUP(Combined[[#This Row],[Product_ID]],Product[],2,FALSE)</f>
        <v>Men's Leather Belt</v>
      </c>
      <c r="T733" s="43" t="str">
        <f>VLOOKUP(Combined[[#This Row],[Product_ID]],Product[],3,FALSE)</f>
        <v>Clothing</v>
      </c>
      <c r="U733" s="43" t="str">
        <f>VLOOKUP(Combined[[#This Row],[Product_ID]],Product[],4,FALSE)</f>
        <v>Accessories</v>
      </c>
      <c r="V733" s="43" t="str">
        <f>VLOOKUP(Combined[[#This Row],[Product_ID]],Product[],5,FALSE)</f>
        <v>Baldwin, Garza and Gonzalez</v>
      </c>
      <c r="W733" s="43">
        <f>VLOOKUP(Combined[[#This Row],[Product_ID]],Product[],6,FALSE)</f>
        <v>261</v>
      </c>
      <c r="X733" s="43">
        <f>VLOOKUP(Combined[[#This Row],[Product_ID]],Product[],7,FALSE)</f>
        <v>59</v>
      </c>
      <c r="Y733" s="43" t="str">
        <f>_xlfn.XLOOKUP(Combined[[#This Row],[Store_ID]],Store[Store_ID],Store[Store_Name])</f>
        <v>Moore, Padilla and Butler</v>
      </c>
      <c r="Z733" s="43" t="str">
        <f>_xlfn.XLOOKUP(Combined[[#This Row],[Store_ID]],Store[Store_ID],Store[Region])</f>
        <v>South</v>
      </c>
      <c r="AA733" s="43" t="str">
        <f>_xlfn.XLOOKUP(Combined[[#This Row],[Store_ID]],Store[Store_ID],Store[City])</f>
        <v>East Johnstad</v>
      </c>
      <c r="AB733" s="43" t="str">
        <f>_xlfn.XLOOKUP(Combined[[#This Row],[Store_ID]],Store[Store_ID],Store[Store_Type])</f>
        <v>Flagship</v>
      </c>
      <c r="AC733" s="43">
        <f>Combined[[#This Row],[Quantity]]*Combined[[#This Row],[Unit_Price]]</f>
        <v>2898.06</v>
      </c>
      <c r="AD733" s="43">
        <f>Combined[[#This Row],[Gross_Sales]]*Combined[[#This Row],[Discount]]</f>
        <v>86.941800000000001</v>
      </c>
      <c r="AE733" s="43">
        <f>Combined[[#This Row],[Quantity]]*Combined[[#This Row],[cost]]</f>
        <v>783</v>
      </c>
      <c r="AF733" s="43">
        <f>Combined[[#This Row],[Total_Amount]]-Combined[[#This Row],[Total_Cost]]</f>
        <v>2028.1181999999999</v>
      </c>
      <c r="AG733" s="43" t="str">
        <f>IF(Combined[[#This Row],[Age]]&lt;=25,"18-25",IF(Combined[[#This Row],[Age]]&lt;=35,"26-35",IF(Combined[[#This Row],[Age]]&lt;=45,"36-45",IF(Combined[[#This Row],[Age]]&lt;=55,"46-55","56-64"))))</f>
        <v>36-45</v>
      </c>
      <c r="AH733" s="43">
        <f>IF(Combined[[#This Row],[Total_Amount]]=0,0,Combined[[#This Row],[Profit]]/Combined[[#This Row],[Total_Amount]])</f>
        <v>0.72146315299015173</v>
      </c>
    </row>
    <row r="734" spans="1:34">
      <c r="A734" s="43" t="s">
        <v>2558</v>
      </c>
      <c r="B734" s="46">
        <v>45217</v>
      </c>
      <c r="C734" s="43">
        <f t="shared" si="11"/>
        <v>2023</v>
      </c>
      <c r="D734" s="43" t="str">
        <f>TEXT(Combined[[#This Row],[Order_Date]],"MMM")</f>
        <v>Oct</v>
      </c>
      <c r="E734" s="43" t="s">
        <v>724</v>
      </c>
      <c r="F734" s="43" t="s">
        <v>1648</v>
      </c>
      <c r="G734" s="43" t="s">
        <v>1807</v>
      </c>
      <c r="H734" s="43">
        <v>1</v>
      </c>
      <c r="I734" s="43">
        <v>498.61</v>
      </c>
      <c r="J734" s="45">
        <v>0.04</v>
      </c>
      <c r="K734" s="43" t="s">
        <v>1826</v>
      </c>
      <c r="L734" s="43">
        <v>478.66559999999998</v>
      </c>
      <c r="M734" s="43" t="str">
        <f>VLOOKUP(Combined[[#This Row],[Customer_ID]],Customer[],2,FALSE)</f>
        <v>Anthony Morgan</v>
      </c>
      <c r="N734" s="43">
        <f>VLOOKUP(Combined[[#This Row],[Customer_ID]],Customer[],3,FALSE)</f>
        <v>29</v>
      </c>
      <c r="O734" s="43" t="str">
        <f>VLOOKUP(Combined[[#This Row],[Customer_ID]],Customer[],4,FALSE)</f>
        <v>Male</v>
      </c>
      <c r="P734" s="43" t="str">
        <f>VLOOKUP(Combined[[#This Row],[Customer_ID]],Customer[],5,FALSE)</f>
        <v>New Anthonyfurt</v>
      </c>
      <c r="Q734" s="43" t="str">
        <f>VLOOKUP(Combined[[#This Row],[Customer_ID]],Customer[],6,FALSE)</f>
        <v>Missouri</v>
      </c>
      <c r="R734" s="43" t="str">
        <f>VLOOKUP(Combined[[#This Row],[Customer_ID]],Customer[],8,FALSE)</f>
        <v>Silver</v>
      </c>
      <c r="S734" s="43" t="str">
        <f>VLOOKUP(Combined[[#This Row],[Product_ID]],Product[],2,FALSE)</f>
        <v>Boxing Hand Wraps</v>
      </c>
      <c r="T734" s="43" t="str">
        <f>VLOOKUP(Combined[[#This Row],[Product_ID]],Product[],3,FALSE)</f>
        <v>Sports</v>
      </c>
      <c r="U734" s="43" t="str">
        <f>VLOOKUP(Combined[[#This Row],[Product_ID]],Product[],4,FALSE)</f>
        <v>Fitness</v>
      </c>
      <c r="V734" s="43" t="str">
        <f>VLOOKUP(Combined[[#This Row],[Product_ID]],Product[],5,FALSE)</f>
        <v>Smith-King</v>
      </c>
      <c r="W734" s="43">
        <f>VLOOKUP(Combined[[#This Row],[Product_ID]],Product[],6,FALSE)</f>
        <v>190.29</v>
      </c>
      <c r="X734" s="43">
        <f>VLOOKUP(Combined[[#This Row],[Product_ID]],Product[],7,FALSE)</f>
        <v>260</v>
      </c>
      <c r="Y734" s="43" t="str">
        <f>_xlfn.XLOOKUP(Combined[[#This Row],[Store_ID]],Store[Store_ID],Store[Store_Name])</f>
        <v>Holloway Ltd</v>
      </c>
      <c r="Z734" s="43" t="str">
        <f>_xlfn.XLOOKUP(Combined[[#This Row],[Store_ID]],Store[Store_ID],Store[Region])</f>
        <v>North</v>
      </c>
      <c r="AA734" s="43" t="str">
        <f>_xlfn.XLOOKUP(Combined[[#This Row],[Store_ID]],Store[Store_ID],Store[City])</f>
        <v>Bensonhaven</v>
      </c>
      <c r="AB734" s="43" t="str">
        <f>_xlfn.XLOOKUP(Combined[[#This Row],[Store_ID]],Store[Store_ID],Store[Store_Type])</f>
        <v>Flagship</v>
      </c>
      <c r="AC734" s="43">
        <f>Combined[[#This Row],[Quantity]]*Combined[[#This Row],[Unit_Price]]</f>
        <v>498.61</v>
      </c>
      <c r="AD734" s="43">
        <f>Combined[[#This Row],[Gross_Sales]]*Combined[[#This Row],[Discount]]</f>
        <v>19.944400000000002</v>
      </c>
      <c r="AE734" s="43">
        <f>Combined[[#This Row],[Quantity]]*Combined[[#This Row],[cost]]</f>
        <v>190.29</v>
      </c>
      <c r="AF734" s="43">
        <f>Combined[[#This Row],[Total_Amount]]-Combined[[#This Row],[Total_Cost]]</f>
        <v>288.37559999999996</v>
      </c>
      <c r="AG734" s="43" t="str">
        <f>IF(Combined[[#This Row],[Age]]&lt;=25,"18-25",IF(Combined[[#This Row],[Age]]&lt;=35,"26-35",IF(Combined[[#This Row],[Age]]&lt;=45,"36-45",IF(Combined[[#This Row],[Age]]&lt;=55,"46-55","56-64"))))</f>
        <v>26-35</v>
      </c>
      <c r="AH734" s="43">
        <f>IF(Combined[[#This Row],[Total_Amount]]=0,0,Combined[[#This Row],[Profit]]/Combined[[#This Row],[Total_Amount]])</f>
        <v>0.6024573313812398</v>
      </c>
    </row>
    <row r="735" spans="1:34">
      <c r="A735" s="43" t="s">
        <v>2559</v>
      </c>
      <c r="B735" s="46">
        <v>45783</v>
      </c>
      <c r="C735" s="43">
        <f t="shared" si="11"/>
        <v>2025</v>
      </c>
      <c r="D735" s="43" t="str">
        <f>TEXT(Combined[[#This Row],[Order_Date]],"MMM")</f>
        <v>May</v>
      </c>
      <c r="E735" s="43" t="s">
        <v>1038</v>
      </c>
      <c r="F735" s="43" t="s">
        <v>1632</v>
      </c>
      <c r="G735" s="43" t="s">
        <v>1776</v>
      </c>
      <c r="H735" s="43">
        <v>4</v>
      </c>
      <c r="I735" s="43">
        <v>758.27</v>
      </c>
      <c r="J735" s="45">
        <v>0.05</v>
      </c>
      <c r="K735" s="43" t="s">
        <v>1826</v>
      </c>
      <c r="L735" s="43">
        <v>2881.4259999999999</v>
      </c>
      <c r="M735" s="43" t="str">
        <f>VLOOKUP(Combined[[#This Row],[Customer_ID]],Customer[],2,FALSE)</f>
        <v>Pamela Mcguire</v>
      </c>
      <c r="N735" s="43">
        <f>VLOOKUP(Combined[[#This Row],[Customer_ID]],Customer[],3,FALSE)</f>
        <v>54</v>
      </c>
      <c r="O735" s="43" t="str">
        <f>VLOOKUP(Combined[[#This Row],[Customer_ID]],Customer[],4,FALSE)</f>
        <v>Male</v>
      </c>
      <c r="P735" s="43" t="str">
        <f>VLOOKUP(Combined[[#This Row],[Customer_ID]],Customer[],5,FALSE)</f>
        <v>South Jasontown</v>
      </c>
      <c r="Q735" s="43" t="str">
        <f>VLOOKUP(Combined[[#This Row],[Customer_ID]],Customer[],6,FALSE)</f>
        <v>Illinois</v>
      </c>
      <c r="R735" s="43" t="str">
        <f>VLOOKUP(Combined[[#This Row],[Customer_ID]],Customer[],8,FALSE)</f>
        <v>Platinum</v>
      </c>
      <c r="S735" s="43" t="str">
        <f>VLOOKUP(Combined[[#This Row],[Product_ID]],Product[],2,FALSE)</f>
        <v>Smart Home WiFi Camera</v>
      </c>
      <c r="T735" s="43" t="str">
        <f>VLOOKUP(Combined[[#This Row],[Product_ID]],Product[],3,FALSE)</f>
        <v>Electronics</v>
      </c>
      <c r="U735" s="43" t="str">
        <f>VLOOKUP(Combined[[#This Row],[Product_ID]],Product[],4,FALSE)</f>
        <v>Accessories</v>
      </c>
      <c r="V735" s="43" t="str">
        <f>VLOOKUP(Combined[[#This Row],[Product_ID]],Product[],5,FALSE)</f>
        <v>Holmes LLC</v>
      </c>
      <c r="W735" s="43">
        <f>VLOOKUP(Combined[[#This Row],[Product_ID]],Product[],6,FALSE)</f>
        <v>450.71</v>
      </c>
      <c r="X735" s="43">
        <f>VLOOKUP(Combined[[#This Row],[Product_ID]],Product[],7,FALSE)</f>
        <v>389</v>
      </c>
      <c r="Y735" s="43" t="str">
        <f>_xlfn.XLOOKUP(Combined[[#This Row],[Store_ID]],Store[Store_ID],Store[Store_Name])</f>
        <v>Benson-Elliott</v>
      </c>
      <c r="Z735" s="43" t="str">
        <f>_xlfn.XLOOKUP(Combined[[#This Row],[Store_ID]],Store[Store_ID],Store[Region])</f>
        <v>East</v>
      </c>
      <c r="AA735" s="43" t="str">
        <f>_xlfn.XLOOKUP(Combined[[#This Row],[Store_ID]],Store[Store_ID],Store[City])</f>
        <v>Port Josephberg</v>
      </c>
      <c r="AB735" s="43" t="str">
        <f>_xlfn.XLOOKUP(Combined[[#This Row],[Store_ID]],Store[Store_ID],Store[Store_Type])</f>
        <v>Online</v>
      </c>
      <c r="AC735" s="43">
        <f>Combined[[#This Row],[Quantity]]*Combined[[#This Row],[Unit_Price]]</f>
        <v>3033.08</v>
      </c>
      <c r="AD735" s="43">
        <f>Combined[[#This Row],[Gross_Sales]]*Combined[[#This Row],[Discount]]</f>
        <v>151.654</v>
      </c>
      <c r="AE735" s="43">
        <f>Combined[[#This Row],[Quantity]]*Combined[[#This Row],[cost]]</f>
        <v>1802.84</v>
      </c>
      <c r="AF735" s="43">
        <f>Combined[[#This Row],[Total_Amount]]-Combined[[#This Row],[Total_Cost]]</f>
        <v>1078.586</v>
      </c>
      <c r="AG735" s="43" t="str">
        <f>IF(Combined[[#This Row],[Age]]&lt;=25,"18-25",IF(Combined[[#This Row],[Age]]&lt;=35,"26-35",IF(Combined[[#This Row],[Age]]&lt;=45,"36-45",IF(Combined[[#This Row],[Age]]&lt;=55,"46-55","56-64"))))</f>
        <v>46-55</v>
      </c>
      <c r="AH735" s="43">
        <f>IF(Combined[[#This Row],[Total_Amount]]=0,0,Combined[[#This Row],[Profit]]/Combined[[#This Row],[Total_Amount]])</f>
        <v>0.37432368556402285</v>
      </c>
    </row>
    <row r="736" spans="1:34">
      <c r="A736" s="43" t="s">
        <v>2560</v>
      </c>
      <c r="B736" s="46">
        <v>45371</v>
      </c>
      <c r="C736" s="43">
        <f t="shared" si="11"/>
        <v>2024</v>
      </c>
      <c r="D736" s="43" t="str">
        <f>TEXT(Combined[[#This Row],[Order_Date]],"MMM")</f>
        <v>Mar</v>
      </c>
      <c r="E736" s="43" t="s">
        <v>648</v>
      </c>
      <c r="F736" s="43" t="s">
        <v>1551</v>
      </c>
      <c r="G736" s="43" t="s">
        <v>1761</v>
      </c>
      <c r="H736" s="43">
        <v>2</v>
      </c>
      <c r="I736" s="43">
        <v>371.03</v>
      </c>
      <c r="J736" s="45">
        <v>0.23</v>
      </c>
      <c r="K736" s="43" t="s">
        <v>1826</v>
      </c>
      <c r="L736" s="43">
        <v>571.38619999999992</v>
      </c>
      <c r="M736" s="43" t="str">
        <f>VLOOKUP(Combined[[#This Row],[Customer_ID]],Customer[],2,FALSE)</f>
        <v>Wanda Snyder</v>
      </c>
      <c r="N736" s="43">
        <f>VLOOKUP(Combined[[#This Row],[Customer_ID]],Customer[],3,FALSE)</f>
        <v>54</v>
      </c>
      <c r="O736" s="43" t="str">
        <f>VLOOKUP(Combined[[#This Row],[Customer_ID]],Customer[],4,FALSE)</f>
        <v>Male</v>
      </c>
      <c r="P736" s="43" t="str">
        <f>VLOOKUP(Combined[[#This Row],[Customer_ID]],Customer[],5,FALSE)</f>
        <v>Frostmouth</v>
      </c>
      <c r="Q736" s="43" t="str">
        <f>VLOOKUP(Combined[[#This Row],[Customer_ID]],Customer[],6,FALSE)</f>
        <v>Vermont</v>
      </c>
      <c r="R736" s="43" t="str">
        <f>VLOOKUP(Combined[[#This Row],[Customer_ID]],Customer[],8,FALSE)</f>
        <v>Bronze</v>
      </c>
      <c r="S736" s="43" t="str">
        <f>VLOOKUP(Combined[[#This Row],[Product_ID]],Product[],2,FALSE)</f>
        <v>Men's Running Jacket</v>
      </c>
      <c r="T736" s="43" t="str">
        <f>VLOOKUP(Combined[[#This Row],[Product_ID]],Product[],3,FALSE)</f>
        <v>Clothing</v>
      </c>
      <c r="U736" s="43" t="str">
        <f>VLOOKUP(Combined[[#This Row],[Product_ID]],Product[],4,FALSE)</f>
        <v>Outerwear</v>
      </c>
      <c r="V736" s="43" t="str">
        <f>VLOOKUP(Combined[[#This Row],[Product_ID]],Product[],5,FALSE)</f>
        <v>Pineda Ltd</v>
      </c>
      <c r="W736" s="43">
        <f>VLOOKUP(Combined[[#This Row],[Product_ID]],Product[],6,FALSE)</f>
        <v>364.67</v>
      </c>
      <c r="X736" s="43">
        <f>VLOOKUP(Combined[[#This Row],[Product_ID]],Product[],7,FALSE)</f>
        <v>452</v>
      </c>
      <c r="Y736" s="43" t="str">
        <f>_xlfn.XLOOKUP(Combined[[#This Row],[Store_ID]],Store[Store_ID],Store[Store_Name])</f>
        <v>Black-Horn</v>
      </c>
      <c r="Z736" s="43" t="str">
        <f>_xlfn.XLOOKUP(Combined[[#This Row],[Store_ID]],Store[Store_ID],Store[Region])</f>
        <v>South</v>
      </c>
      <c r="AA736" s="43" t="str">
        <f>_xlfn.XLOOKUP(Combined[[#This Row],[Store_ID]],Store[Store_ID],Store[City])</f>
        <v>North Nancyview</v>
      </c>
      <c r="AB736" s="43" t="str">
        <f>_xlfn.XLOOKUP(Combined[[#This Row],[Store_ID]],Store[Store_ID],Store[Store_Type])</f>
        <v>Outlet</v>
      </c>
      <c r="AC736" s="43">
        <f>Combined[[#This Row],[Quantity]]*Combined[[#This Row],[Unit_Price]]</f>
        <v>742.06</v>
      </c>
      <c r="AD736" s="43">
        <f>Combined[[#This Row],[Gross_Sales]]*Combined[[#This Row],[Discount]]</f>
        <v>170.6738</v>
      </c>
      <c r="AE736" s="43">
        <f>Combined[[#This Row],[Quantity]]*Combined[[#This Row],[cost]]</f>
        <v>729.34</v>
      </c>
      <c r="AF736" s="43">
        <f>Combined[[#This Row],[Total_Amount]]-Combined[[#This Row],[Total_Cost]]</f>
        <v>-157.95380000000011</v>
      </c>
      <c r="AG736" s="43" t="str">
        <f>IF(Combined[[#This Row],[Age]]&lt;=25,"18-25",IF(Combined[[#This Row],[Age]]&lt;=35,"26-35",IF(Combined[[#This Row],[Age]]&lt;=45,"36-45",IF(Combined[[#This Row],[Age]]&lt;=55,"46-55","56-64"))))</f>
        <v>46-55</v>
      </c>
      <c r="AH736" s="43">
        <f>IF(Combined[[#This Row],[Total_Amount]]=0,0,Combined[[#This Row],[Profit]]/Combined[[#This Row],[Total_Amount]])</f>
        <v>-0.27643964799989945</v>
      </c>
    </row>
    <row r="737" spans="1:34">
      <c r="A737" s="43" t="s">
        <v>2561</v>
      </c>
      <c r="B737" s="46">
        <v>45453</v>
      </c>
      <c r="C737" s="43">
        <f t="shared" si="11"/>
        <v>2024</v>
      </c>
      <c r="D737" s="43" t="str">
        <f>TEXT(Combined[[#This Row],[Order_Date]],"MMM")</f>
        <v>Jun</v>
      </c>
      <c r="E737" s="43" t="s">
        <v>1112</v>
      </c>
      <c r="F737" s="43" t="s">
        <v>1730</v>
      </c>
      <c r="G737" s="43" t="s">
        <v>1807</v>
      </c>
      <c r="H737" s="43">
        <v>1</v>
      </c>
      <c r="I737" s="43">
        <v>230.32</v>
      </c>
      <c r="J737" s="45">
        <v>0.05</v>
      </c>
      <c r="K737" s="43" t="s">
        <v>1829</v>
      </c>
      <c r="L737" s="43">
        <v>218.804</v>
      </c>
      <c r="M737" s="43" t="str">
        <f>VLOOKUP(Combined[[#This Row],[Customer_ID]],Customer[],2,FALSE)</f>
        <v>Carlos Flores</v>
      </c>
      <c r="N737" s="43">
        <f>VLOOKUP(Combined[[#This Row],[Customer_ID]],Customer[],3,FALSE)</f>
        <v>20</v>
      </c>
      <c r="O737" s="43" t="str">
        <f>VLOOKUP(Combined[[#This Row],[Customer_ID]],Customer[],4,FALSE)</f>
        <v>Male</v>
      </c>
      <c r="P737" s="43" t="str">
        <f>VLOOKUP(Combined[[#This Row],[Customer_ID]],Customer[],5,FALSE)</f>
        <v>North Johnfurt</v>
      </c>
      <c r="Q737" s="43" t="str">
        <f>VLOOKUP(Combined[[#This Row],[Customer_ID]],Customer[],6,FALSE)</f>
        <v>Washington</v>
      </c>
      <c r="R737" s="43" t="str">
        <f>VLOOKUP(Combined[[#This Row],[Customer_ID]],Customer[],8,FALSE)</f>
        <v>Gold</v>
      </c>
      <c r="S737" s="43" t="str">
        <f>VLOOKUP(Combined[[#This Row],[Product_ID]],Product[],2,FALSE)</f>
        <v>Women's High Heels</v>
      </c>
      <c r="T737" s="43" t="str">
        <f>VLOOKUP(Combined[[#This Row],[Product_ID]],Product[],3,FALSE)</f>
        <v>Clothing</v>
      </c>
      <c r="U737" s="43" t="str">
        <f>VLOOKUP(Combined[[#This Row],[Product_ID]],Product[],4,FALSE)</f>
        <v>Footwear</v>
      </c>
      <c r="V737" s="43" t="str">
        <f>VLOOKUP(Combined[[#This Row],[Product_ID]],Product[],5,FALSE)</f>
        <v>Smith-Charles</v>
      </c>
      <c r="W737" s="43">
        <f>VLOOKUP(Combined[[#This Row],[Product_ID]],Product[],6,FALSE)</f>
        <v>438.25</v>
      </c>
      <c r="X737" s="43">
        <f>VLOOKUP(Combined[[#This Row],[Product_ID]],Product[],7,FALSE)</f>
        <v>496</v>
      </c>
      <c r="Y737" s="43" t="str">
        <f>_xlfn.XLOOKUP(Combined[[#This Row],[Store_ID]],Store[Store_ID],Store[Store_Name])</f>
        <v>Holloway Ltd</v>
      </c>
      <c r="Z737" s="43" t="str">
        <f>_xlfn.XLOOKUP(Combined[[#This Row],[Store_ID]],Store[Store_ID],Store[Region])</f>
        <v>North</v>
      </c>
      <c r="AA737" s="43" t="str">
        <f>_xlfn.XLOOKUP(Combined[[#This Row],[Store_ID]],Store[Store_ID],Store[City])</f>
        <v>Bensonhaven</v>
      </c>
      <c r="AB737" s="43" t="str">
        <f>_xlfn.XLOOKUP(Combined[[#This Row],[Store_ID]],Store[Store_ID],Store[Store_Type])</f>
        <v>Flagship</v>
      </c>
      <c r="AC737" s="43">
        <f>Combined[[#This Row],[Quantity]]*Combined[[#This Row],[Unit_Price]]</f>
        <v>230.32</v>
      </c>
      <c r="AD737" s="43">
        <f>Combined[[#This Row],[Gross_Sales]]*Combined[[#This Row],[Discount]]</f>
        <v>11.516</v>
      </c>
      <c r="AE737" s="43">
        <f>Combined[[#This Row],[Quantity]]*Combined[[#This Row],[cost]]</f>
        <v>438.25</v>
      </c>
      <c r="AF737" s="43">
        <f>Combined[[#This Row],[Total_Amount]]-Combined[[#This Row],[Total_Cost]]</f>
        <v>-219.446</v>
      </c>
      <c r="AG737" s="43" t="str">
        <f>IF(Combined[[#This Row],[Age]]&lt;=25,"18-25",IF(Combined[[#This Row],[Age]]&lt;=35,"26-35",IF(Combined[[#This Row],[Age]]&lt;=45,"36-45",IF(Combined[[#This Row],[Age]]&lt;=55,"46-55","56-64"))))</f>
        <v>18-25</v>
      </c>
      <c r="AH737" s="43">
        <f>IF(Combined[[#This Row],[Total_Amount]]=0,0,Combined[[#This Row],[Profit]]/Combined[[#This Row],[Total_Amount]])</f>
        <v>-1.0029341328312096</v>
      </c>
    </row>
    <row r="738" spans="1:34">
      <c r="A738" s="43" t="s">
        <v>2562</v>
      </c>
      <c r="B738" s="46">
        <v>45526</v>
      </c>
      <c r="C738" s="43">
        <f t="shared" si="11"/>
        <v>2024</v>
      </c>
      <c r="D738" s="43" t="str">
        <f>TEXT(Combined[[#This Row],[Order_Date]],"MMM")</f>
        <v>Aug</v>
      </c>
      <c r="E738" s="43" t="s">
        <v>1074</v>
      </c>
      <c r="F738" s="43" t="s">
        <v>1670</v>
      </c>
      <c r="G738" s="43" t="s">
        <v>1776</v>
      </c>
      <c r="H738" s="43">
        <v>2</v>
      </c>
      <c r="I738" s="43">
        <v>985.43</v>
      </c>
      <c r="J738" s="45">
        <v>0.28000000000000003</v>
      </c>
      <c r="K738" s="43" t="s">
        <v>1829</v>
      </c>
      <c r="L738" s="43">
        <v>1419.0192</v>
      </c>
      <c r="M738" s="43" t="str">
        <f>VLOOKUP(Combined[[#This Row],[Customer_ID]],Customer[],2,FALSE)</f>
        <v>Michelle Cunningham</v>
      </c>
      <c r="N738" s="43">
        <f>VLOOKUP(Combined[[#This Row],[Customer_ID]],Customer[],3,FALSE)</f>
        <v>30</v>
      </c>
      <c r="O738" s="43" t="str">
        <f>VLOOKUP(Combined[[#This Row],[Customer_ID]],Customer[],4,FALSE)</f>
        <v>Female</v>
      </c>
      <c r="P738" s="43" t="str">
        <f>VLOOKUP(Combined[[#This Row],[Customer_ID]],Customer[],5,FALSE)</f>
        <v>Amandaborough</v>
      </c>
      <c r="Q738" s="43" t="str">
        <f>VLOOKUP(Combined[[#This Row],[Customer_ID]],Customer[],6,FALSE)</f>
        <v>Connecticut</v>
      </c>
      <c r="R738" s="43" t="str">
        <f>VLOOKUP(Combined[[#This Row],[Customer_ID]],Customer[],8,FALSE)</f>
        <v>Bronze</v>
      </c>
      <c r="S738" s="43" t="str">
        <f>VLOOKUP(Combined[[#This Row],[Product_ID]],Product[],2,FALSE)</f>
        <v>Tennis Ball 3-Pack</v>
      </c>
      <c r="T738" s="43" t="str">
        <f>VLOOKUP(Combined[[#This Row],[Product_ID]],Product[],3,FALSE)</f>
        <v>Sports</v>
      </c>
      <c r="U738" s="43" t="str">
        <f>VLOOKUP(Combined[[#This Row],[Product_ID]],Product[],4,FALSE)</f>
        <v>Equipment</v>
      </c>
      <c r="V738" s="43" t="str">
        <f>VLOOKUP(Combined[[#This Row],[Product_ID]],Product[],5,FALSE)</f>
        <v>Lopez LLC</v>
      </c>
      <c r="W738" s="43">
        <f>VLOOKUP(Combined[[#This Row],[Product_ID]],Product[],6,FALSE)</f>
        <v>103.45</v>
      </c>
      <c r="X738" s="43">
        <f>VLOOKUP(Combined[[#This Row],[Product_ID]],Product[],7,FALSE)</f>
        <v>465</v>
      </c>
      <c r="Y738" s="43" t="str">
        <f>_xlfn.XLOOKUP(Combined[[#This Row],[Store_ID]],Store[Store_ID],Store[Store_Name])</f>
        <v>Benson-Elliott</v>
      </c>
      <c r="Z738" s="43" t="str">
        <f>_xlfn.XLOOKUP(Combined[[#This Row],[Store_ID]],Store[Store_ID],Store[Region])</f>
        <v>East</v>
      </c>
      <c r="AA738" s="43" t="str">
        <f>_xlfn.XLOOKUP(Combined[[#This Row],[Store_ID]],Store[Store_ID],Store[City])</f>
        <v>Port Josephberg</v>
      </c>
      <c r="AB738" s="43" t="str">
        <f>_xlfn.XLOOKUP(Combined[[#This Row],[Store_ID]],Store[Store_ID],Store[Store_Type])</f>
        <v>Online</v>
      </c>
      <c r="AC738" s="43">
        <f>Combined[[#This Row],[Quantity]]*Combined[[#This Row],[Unit_Price]]</f>
        <v>1970.86</v>
      </c>
      <c r="AD738" s="43">
        <f>Combined[[#This Row],[Gross_Sales]]*Combined[[#This Row],[Discount]]</f>
        <v>551.84080000000006</v>
      </c>
      <c r="AE738" s="43">
        <f>Combined[[#This Row],[Quantity]]*Combined[[#This Row],[cost]]</f>
        <v>206.9</v>
      </c>
      <c r="AF738" s="43">
        <f>Combined[[#This Row],[Total_Amount]]-Combined[[#This Row],[Total_Cost]]</f>
        <v>1212.1191999999999</v>
      </c>
      <c r="AG738" s="43" t="str">
        <f>IF(Combined[[#This Row],[Age]]&lt;=25,"18-25",IF(Combined[[#This Row],[Age]]&lt;=35,"26-35",IF(Combined[[#This Row],[Age]]&lt;=45,"36-45",IF(Combined[[#This Row],[Age]]&lt;=55,"46-55","56-64"))))</f>
        <v>26-35</v>
      </c>
      <c r="AH738" s="43">
        <f>IF(Combined[[#This Row],[Total_Amount]]=0,0,Combined[[#This Row],[Profit]]/Combined[[#This Row],[Total_Amount]])</f>
        <v>0.85419506656428601</v>
      </c>
    </row>
    <row r="739" spans="1:34">
      <c r="A739" s="43" t="s">
        <v>2563</v>
      </c>
      <c r="B739" s="46">
        <v>45756</v>
      </c>
      <c r="C739" s="43">
        <f t="shared" si="11"/>
        <v>2025</v>
      </c>
      <c r="D739" s="43" t="str">
        <f>TEXT(Combined[[#This Row],[Order_Date]],"MMM")</f>
        <v>Apr</v>
      </c>
      <c r="E739" s="43" t="s">
        <v>1310</v>
      </c>
      <c r="F739" s="43" t="s">
        <v>1565</v>
      </c>
      <c r="G739" s="43" t="s">
        <v>1769</v>
      </c>
      <c r="H739" s="43">
        <v>2</v>
      </c>
      <c r="I739" s="43">
        <v>492.5</v>
      </c>
      <c r="J739" s="45">
        <v>0.3</v>
      </c>
      <c r="K739" s="43" t="s">
        <v>1826</v>
      </c>
      <c r="L739" s="43">
        <v>689.5</v>
      </c>
      <c r="M739" s="43" t="str">
        <f>VLOOKUP(Combined[[#This Row],[Customer_ID]],Customer[],2,FALSE)</f>
        <v>Brittany Edwards Dds</v>
      </c>
      <c r="N739" s="43">
        <f>VLOOKUP(Combined[[#This Row],[Customer_ID]],Customer[],3,FALSE)</f>
        <v>42</v>
      </c>
      <c r="O739" s="43" t="str">
        <f>VLOOKUP(Combined[[#This Row],[Customer_ID]],Customer[],4,FALSE)</f>
        <v>Female</v>
      </c>
      <c r="P739" s="43" t="str">
        <f>VLOOKUP(Combined[[#This Row],[Customer_ID]],Customer[],5,FALSE)</f>
        <v>Aliciahaven</v>
      </c>
      <c r="Q739" s="43" t="str">
        <f>VLOOKUP(Combined[[#This Row],[Customer_ID]],Customer[],6,FALSE)</f>
        <v>Kansas</v>
      </c>
      <c r="R739" s="43" t="str">
        <f>VLOOKUP(Combined[[#This Row],[Customer_ID]],Customer[],8,FALSE)</f>
        <v>Platinum</v>
      </c>
      <c r="S739" s="43" t="str">
        <f>VLOOKUP(Combined[[#This Row],[Product_ID]],Product[],2,FALSE)</f>
        <v>Adjustable Dumbbell Set</v>
      </c>
      <c r="T739" s="43" t="str">
        <f>VLOOKUP(Combined[[#This Row],[Product_ID]],Product[],3,FALSE)</f>
        <v>Sports</v>
      </c>
      <c r="U739" s="43" t="str">
        <f>VLOOKUP(Combined[[#This Row],[Product_ID]],Product[],4,FALSE)</f>
        <v>Fitness</v>
      </c>
      <c r="V739" s="43" t="str">
        <f>VLOOKUP(Combined[[#This Row],[Product_ID]],Product[],5,FALSE)</f>
        <v>Hill PLC</v>
      </c>
      <c r="W739" s="43">
        <f>VLOOKUP(Combined[[#This Row],[Product_ID]],Product[],6,FALSE)</f>
        <v>495.72</v>
      </c>
      <c r="X739" s="43">
        <f>VLOOKUP(Combined[[#This Row],[Product_ID]],Product[],7,FALSE)</f>
        <v>323</v>
      </c>
      <c r="Y739" s="43" t="str">
        <f>_xlfn.XLOOKUP(Combined[[#This Row],[Store_ID]],Store[Store_ID],Store[Store_Name])</f>
        <v>Alexander Group</v>
      </c>
      <c r="Z739" s="43" t="str">
        <f>_xlfn.XLOOKUP(Combined[[#This Row],[Store_ID]],Store[Store_ID],Store[Region])</f>
        <v>South</v>
      </c>
      <c r="AA739" s="43" t="str">
        <f>_xlfn.XLOOKUP(Combined[[#This Row],[Store_ID]],Store[Store_ID],Store[City])</f>
        <v>Port Sharon</v>
      </c>
      <c r="AB739" s="43" t="str">
        <f>_xlfn.XLOOKUP(Combined[[#This Row],[Store_ID]],Store[Store_ID],Store[Store_Type])</f>
        <v>Online</v>
      </c>
      <c r="AC739" s="43">
        <f>Combined[[#This Row],[Quantity]]*Combined[[#This Row],[Unit_Price]]</f>
        <v>985</v>
      </c>
      <c r="AD739" s="43">
        <f>Combined[[#This Row],[Gross_Sales]]*Combined[[#This Row],[Discount]]</f>
        <v>295.5</v>
      </c>
      <c r="AE739" s="43">
        <f>Combined[[#This Row],[Quantity]]*Combined[[#This Row],[cost]]</f>
        <v>991.44</v>
      </c>
      <c r="AF739" s="43">
        <f>Combined[[#This Row],[Total_Amount]]-Combined[[#This Row],[Total_Cost]]</f>
        <v>-301.94000000000005</v>
      </c>
      <c r="AG739" s="43" t="str">
        <f>IF(Combined[[#This Row],[Age]]&lt;=25,"18-25",IF(Combined[[#This Row],[Age]]&lt;=35,"26-35",IF(Combined[[#This Row],[Age]]&lt;=45,"36-45",IF(Combined[[#This Row],[Age]]&lt;=55,"46-55","56-64"))))</f>
        <v>36-45</v>
      </c>
      <c r="AH739" s="43">
        <f>IF(Combined[[#This Row],[Total_Amount]]=0,0,Combined[[#This Row],[Profit]]/Combined[[#This Row],[Total_Amount]])</f>
        <v>-0.43791153009427131</v>
      </c>
    </row>
    <row r="740" spans="1:34">
      <c r="A740" s="43" t="s">
        <v>2564</v>
      </c>
      <c r="B740" s="46">
        <v>45657</v>
      </c>
      <c r="C740" s="43">
        <f t="shared" si="11"/>
        <v>2024</v>
      </c>
      <c r="D740" s="43" t="str">
        <f>TEXT(Combined[[#This Row],[Order_Date]],"MMM")</f>
        <v>Dec</v>
      </c>
      <c r="E740" s="43" t="s">
        <v>1139</v>
      </c>
      <c r="F740" s="43" t="s">
        <v>1640</v>
      </c>
      <c r="G740" s="43" t="s">
        <v>1792</v>
      </c>
      <c r="H740" s="43">
        <v>2</v>
      </c>
      <c r="I740" s="43">
        <v>213.69</v>
      </c>
      <c r="J740" s="45">
        <v>0.28000000000000003</v>
      </c>
      <c r="K740" s="43" t="s">
        <v>1826</v>
      </c>
      <c r="L740" s="43">
        <v>307.71359999999999</v>
      </c>
      <c r="M740" s="43" t="str">
        <f>VLOOKUP(Combined[[#This Row],[Customer_ID]],Customer[],2,FALSE)</f>
        <v>Chloe Aguilar</v>
      </c>
      <c r="N740" s="43">
        <f>VLOOKUP(Combined[[#This Row],[Customer_ID]],Customer[],3,FALSE)</f>
        <v>58</v>
      </c>
      <c r="O740" s="43" t="str">
        <f>VLOOKUP(Combined[[#This Row],[Customer_ID]],Customer[],4,FALSE)</f>
        <v>Male</v>
      </c>
      <c r="P740" s="43" t="str">
        <f>VLOOKUP(Combined[[#This Row],[Customer_ID]],Customer[],5,FALSE)</f>
        <v>Lake Johnside</v>
      </c>
      <c r="Q740" s="43" t="str">
        <f>VLOOKUP(Combined[[#This Row],[Customer_ID]],Customer[],6,FALSE)</f>
        <v>Arizona</v>
      </c>
      <c r="R740" s="43" t="str">
        <f>VLOOKUP(Combined[[#This Row],[Customer_ID]],Customer[],8,FALSE)</f>
        <v>Bronze</v>
      </c>
      <c r="S740" s="43" t="str">
        <f>VLOOKUP(Combined[[#This Row],[Product_ID]],Product[],2,FALSE)</f>
        <v>Men's Winter Jacket</v>
      </c>
      <c r="T740" s="43" t="str">
        <f>VLOOKUP(Combined[[#This Row],[Product_ID]],Product[],3,FALSE)</f>
        <v>Clothing</v>
      </c>
      <c r="U740" s="43" t="str">
        <f>VLOOKUP(Combined[[#This Row],[Product_ID]],Product[],4,FALSE)</f>
        <v>Outerwear</v>
      </c>
      <c r="V740" s="43" t="str">
        <f>VLOOKUP(Combined[[#This Row],[Product_ID]],Product[],5,FALSE)</f>
        <v>Kelly, Smith and Perez</v>
      </c>
      <c r="W740" s="43">
        <f>VLOOKUP(Combined[[#This Row],[Product_ID]],Product[],6,FALSE)</f>
        <v>167.34</v>
      </c>
      <c r="X740" s="43">
        <f>VLOOKUP(Combined[[#This Row],[Product_ID]],Product[],7,FALSE)</f>
        <v>296</v>
      </c>
      <c r="Y740" s="43" t="str">
        <f>_xlfn.XLOOKUP(Combined[[#This Row],[Store_ID]],Store[Store_ID],Store[Store_Name])</f>
        <v>Aguirre-Keller</v>
      </c>
      <c r="Z740" s="43" t="str">
        <f>_xlfn.XLOOKUP(Combined[[#This Row],[Store_ID]],Store[Store_ID],Store[Region])</f>
        <v>South</v>
      </c>
      <c r="AA740" s="43" t="str">
        <f>_xlfn.XLOOKUP(Combined[[#This Row],[Store_ID]],Store[Store_ID],Store[City])</f>
        <v>Lake Michael</v>
      </c>
      <c r="AB740" s="43" t="str">
        <f>_xlfn.XLOOKUP(Combined[[#This Row],[Store_ID]],Store[Store_ID],Store[Store_Type])</f>
        <v>Online</v>
      </c>
      <c r="AC740" s="43">
        <f>Combined[[#This Row],[Quantity]]*Combined[[#This Row],[Unit_Price]]</f>
        <v>427.38</v>
      </c>
      <c r="AD740" s="43">
        <f>Combined[[#This Row],[Gross_Sales]]*Combined[[#This Row],[Discount]]</f>
        <v>119.66640000000001</v>
      </c>
      <c r="AE740" s="43">
        <f>Combined[[#This Row],[Quantity]]*Combined[[#This Row],[cost]]</f>
        <v>334.68</v>
      </c>
      <c r="AF740" s="43">
        <f>Combined[[#This Row],[Total_Amount]]-Combined[[#This Row],[Total_Cost]]</f>
        <v>-26.966400000000021</v>
      </c>
      <c r="AG740" s="43" t="str">
        <f>IF(Combined[[#This Row],[Age]]&lt;=25,"18-25",IF(Combined[[#This Row],[Age]]&lt;=35,"26-35",IF(Combined[[#This Row],[Age]]&lt;=45,"36-45",IF(Combined[[#This Row],[Age]]&lt;=55,"46-55","56-64"))))</f>
        <v>56-64</v>
      </c>
      <c r="AH740" s="43">
        <f>IF(Combined[[#This Row],[Total_Amount]]=0,0,Combined[[#This Row],[Profit]]/Combined[[#This Row],[Total_Amount]])</f>
        <v>-8.7634735676291278E-2</v>
      </c>
    </row>
    <row r="741" spans="1:34">
      <c r="A741" s="43" t="s">
        <v>2565</v>
      </c>
      <c r="B741" s="46">
        <v>45716</v>
      </c>
      <c r="C741" s="43">
        <f t="shared" si="11"/>
        <v>2025</v>
      </c>
      <c r="D741" s="43" t="str">
        <f>TEXT(Combined[[#This Row],[Order_Date]],"MMM")</f>
        <v>Feb</v>
      </c>
      <c r="E741" s="43" t="s">
        <v>241</v>
      </c>
      <c r="F741" s="43" t="s">
        <v>1588</v>
      </c>
      <c r="G741" s="43" t="s">
        <v>1782</v>
      </c>
      <c r="H741" s="43">
        <v>4</v>
      </c>
      <c r="I741" s="43">
        <v>618.83000000000004</v>
      </c>
      <c r="J741" s="45">
        <v>0.08</v>
      </c>
      <c r="K741" s="43" t="s">
        <v>1826</v>
      </c>
      <c r="L741" s="43">
        <v>2277.2944000000002</v>
      </c>
      <c r="M741" s="43" t="str">
        <f>VLOOKUP(Combined[[#This Row],[Customer_ID]],Customer[],2,FALSE)</f>
        <v>Michael Thomas</v>
      </c>
      <c r="N741" s="43">
        <f>VLOOKUP(Combined[[#This Row],[Customer_ID]],Customer[],3,FALSE)</f>
        <v>21</v>
      </c>
      <c r="O741" s="43" t="str">
        <f>VLOOKUP(Combined[[#This Row],[Customer_ID]],Customer[],4,FALSE)</f>
        <v>Female</v>
      </c>
      <c r="P741" s="43" t="str">
        <f>VLOOKUP(Combined[[#This Row],[Customer_ID]],Customer[],5,FALSE)</f>
        <v>Woodmouth</v>
      </c>
      <c r="Q741" s="43" t="str">
        <f>VLOOKUP(Combined[[#This Row],[Customer_ID]],Customer[],6,FALSE)</f>
        <v>Nevada</v>
      </c>
      <c r="R741" s="43" t="str">
        <f>VLOOKUP(Combined[[#This Row],[Customer_ID]],Customer[],8,FALSE)</f>
        <v>Silver</v>
      </c>
      <c r="S741" s="43" t="str">
        <f>VLOOKUP(Combined[[#This Row],[Product_ID]],Product[],2,FALSE)</f>
        <v>Outdoor Sports Water Bottle</v>
      </c>
      <c r="T741" s="43" t="str">
        <f>VLOOKUP(Combined[[#This Row],[Product_ID]],Product[],3,FALSE)</f>
        <v>Sports</v>
      </c>
      <c r="U741" s="43" t="str">
        <f>VLOOKUP(Combined[[#This Row],[Product_ID]],Product[],4,FALSE)</f>
        <v>Accessories</v>
      </c>
      <c r="V741" s="43" t="str">
        <f>VLOOKUP(Combined[[#This Row],[Product_ID]],Product[],5,FALSE)</f>
        <v>Soto-Ellis</v>
      </c>
      <c r="W741" s="43">
        <f>VLOOKUP(Combined[[#This Row],[Product_ID]],Product[],6,FALSE)</f>
        <v>131.51</v>
      </c>
      <c r="X741" s="43">
        <f>VLOOKUP(Combined[[#This Row],[Product_ID]],Product[],7,FALSE)</f>
        <v>199.2</v>
      </c>
      <c r="Y741" s="43" t="str">
        <f>_xlfn.XLOOKUP(Combined[[#This Row],[Store_ID]],Store[Store_ID],Store[Store_Name])</f>
        <v>Bean, Jones and Park</v>
      </c>
      <c r="Z741" s="43" t="str">
        <f>_xlfn.XLOOKUP(Combined[[#This Row],[Store_ID]],Store[Store_ID],Store[Region])</f>
        <v>West</v>
      </c>
      <c r="AA741" s="43" t="str">
        <f>_xlfn.XLOOKUP(Combined[[#This Row],[Store_ID]],Store[Store_ID],Store[City])</f>
        <v>Thompsonborough</v>
      </c>
      <c r="AB741" s="43" t="str">
        <f>_xlfn.XLOOKUP(Combined[[#This Row],[Store_ID]],Store[Store_ID],Store[Store_Type])</f>
        <v>Online</v>
      </c>
      <c r="AC741" s="43">
        <f>Combined[[#This Row],[Quantity]]*Combined[[#This Row],[Unit_Price]]</f>
        <v>2475.3200000000002</v>
      </c>
      <c r="AD741" s="43">
        <f>Combined[[#This Row],[Gross_Sales]]*Combined[[#This Row],[Discount]]</f>
        <v>198.02560000000003</v>
      </c>
      <c r="AE741" s="43">
        <f>Combined[[#This Row],[Quantity]]*Combined[[#This Row],[cost]]</f>
        <v>526.04</v>
      </c>
      <c r="AF741" s="43">
        <f>Combined[[#This Row],[Total_Amount]]-Combined[[#This Row],[Total_Cost]]</f>
        <v>1751.2544000000003</v>
      </c>
      <c r="AG741" s="43" t="str">
        <f>IF(Combined[[#This Row],[Age]]&lt;=25,"18-25",IF(Combined[[#This Row],[Age]]&lt;=35,"26-35",IF(Combined[[#This Row],[Age]]&lt;=45,"36-45",IF(Combined[[#This Row],[Age]]&lt;=55,"46-55","56-64"))))</f>
        <v>18-25</v>
      </c>
      <c r="AH741" s="43">
        <f>IF(Combined[[#This Row],[Total_Amount]]=0,0,Combined[[#This Row],[Profit]]/Combined[[#This Row],[Total_Amount]])</f>
        <v>0.7690065895740138</v>
      </c>
    </row>
    <row r="742" spans="1:34">
      <c r="A742" s="43" t="s">
        <v>2566</v>
      </c>
      <c r="B742" s="46">
        <v>45313</v>
      </c>
      <c r="C742" s="43">
        <f t="shared" si="11"/>
        <v>2024</v>
      </c>
      <c r="D742" s="43" t="str">
        <f>TEXT(Combined[[#This Row],[Order_Date]],"MMM")</f>
        <v>Jan</v>
      </c>
      <c r="E742" s="43" t="s">
        <v>335</v>
      </c>
      <c r="F742" s="43" t="s">
        <v>1666</v>
      </c>
      <c r="G742" s="43" t="s">
        <v>1792</v>
      </c>
      <c r="H742" s="43">
        <v>2</v>
      </c>
      <c r="I742" s="43">
        <v>81.16</v>
      </c>
      <c r="J742" s="45">
        <v>0.16</v>
      </c>
      <c r="K742" s="43" t="s">
        <v>1826</v>
      </c>
      <c r="L742" s="43">
        <v>136.34880000000001</v>
      </c>
      <c r="M742" s="43" t="str">
        <f>VLOOKUP(Combined[[#This Row],[Customer_ID]],Customer[],2,FALSE)</f>
        <v>Christy Vasquez</v>
      </c>
      <c r="N742" s="43">
        <f>VLOOKUP(Combined[[#This Row],[Customer_ID]],Customer[],3,FALSE)</f>
        <v>28</v>
      </c>
      <c r="O742" s="43" t="str">
        <f>VLOOKUP(Combined[[#This Row],[Customer_ID]],Customer[],4,FALSE)</f>
        <v>Female</v>
      </c>
      <c r="P742" s="43" t="str">
        <f>VLOOKUP(Combined[[#This Row],[Customer_ID]],Customer[],5,FALSE)</f>
        <v>Port Travisstad</v>
      </c>
      <c r="Q742" s="43" t="str">
        <f>VLOOKUP(Combined[[#This Row],[Customer_ID]],Customer[],6,FALSE)</f>
        <v>South Carolina</v>
      </c>
      <c r="R742" s="43" t="str">
        <f>VLOOKUP(Combined[[#This Row],[Customer_ID]],Customer[],8,FALSE)</f>
        <v>Gold</v>
      </c>
      <c r="S742" s="43" t="str">
        <f>VLOOKUP(Combined[[#This Row],[Product_ID]],Product[],2,FALSE)</f>
        <v>Men's Hair Styling Gel</v>
      </c>
      <c r="T742" s="43" t="str">
        <f>VLOOKUP(Combined[[#This Row],[Product_ID]],Product[],3,FALSE)</f>
        <v>Beauty</v>
      </c>
      <c r="U742" s="43" t="str">
        <f>VLOOKUP(Combined[[#This Row],[Product_ID]],Product[],4,FALSE)</f>
        <v>Haircare</v>
      </c>
      <c r="V742" s="43" t="str">
        <f>VLOOKUP(Combined[[#This Row],[Product_ID]],Product[],5,FALSE)</f>
        <v>Cline-Mccarthy</v>
      </c>
      <c r="W742" s="43">
        <f>VLOOKUP(Combined[[#This Row],[Product_ID]],Product[],6,FALSE)</f>
        <v>17.309999999999999</v>
      </c>
      <c r="X742" s="43">
        <f>VLOOKUP(Combined[[#This Row],[Product_ID]],Product[],7,FALSE)</f>
        <v>399</v>
      </c>
      <c r="Y742" s="43" t="str">
        <f>_xlfn.XLOOKUP(Combined[[#This Row],[Store_ID]],Store[Store_ID],Store[Store_Name])</f>
        <v>Aguirre-Keller</v>
      </c>
      <c r="Z742" s="43" t="str">
        <f>_xlfn.XLOOKUP(Combined[[#This Row],[Store_ID]],Store[Store_ID],Store[Region])</f>
        <v>South</v>
      </c>
      <c r="AA742" s="43" t="str">
        <f>_xlfn.XLOOKUP(Combined[[#This Row],[Store_ID]],Store[Store_ID],Store[City])</f>
        <v>Lake Michael</v>
      </c>
      <c r="AB742" s="43" t="str">
        <f>_xlfn.XLOOKUP(Combined[[#This Row],[Store_ID]],Store[Store_ID],Store[Store_Type])</f>
        <v>Online</v>
      </c>
      <c r="AC742" s="43">
        <f>Combined[[#This Row],[Quantity]]*Combined[[#This Row],[Unit_Price]]</f>
        <v>162.32</v>
      </c>
      <c r="AD742" s="43">
        <f>Combined[[#This Row],[Gross_Sales]]*Combined[[#This Row],[Discount]]</f>
        <v>25.9712</v>
      </c>
      <c r="AE742" s="43">
        <f>Combined[[#This Row],[Quantity]]*Combined[[#This Row],[cost]]</f>
        <v>34.619999999999997</v>
      </c>
      <c r="AF742" s="43">
        <f>Combined[[#This Row],[Total_Amount]]-Combined[[#This Row],[Total_Cost]]</f>
        <v>101.72880000000001</v>
      </c>
      <c r="AG742" s="43" t="str">
        <f>IF(Combined[[#This Row],[Age]]&lt;=25,"18-25",IF(Combined[[#This Row],[Age]]&lt;=35,"26-35",IF(Combined[[#This Row],[Age]]&lt;=45,"36-45",IF(Combined[[#This Row],[Age]]&lt;=55,"46-55","56-64"))))</f>
        <v>26-35</v>
      </c>
      <c r="AH742" s="43">
        <f>IF(Combined[[#This Row],[Total_Amount]]=0,0,Combined[[#This Row],[Profit]]/Combined[[#This Row],[Total_Amount]])</f>
        <v>0.74609237485038371</v>
      </c>
    </row>
    <row r="743" spans="1:34">
      <c r="A743" s="43" t="s">
        <v>2567</v>
      </c>
      <c r="B743" s="46">
        <v>45372</v>
      </c>
      <c r="C743" s="43">
        <f t="shared" si="11"/>
        <v>2024</v>
      </c>
      <c r="D743" s="43" t="str">
        <f>TEXT(Combined[[#This Row],[Order_Date]],"MMM")</f>
        <v>Mar</v>
      </c>
      <c r="E743" s="43" t="s">
        <v>20</v>
      </c>
      <c r="F743" s="43" t="s">
        <v>1720</v>
      </c>
      <c r="G743" s="43" t="s">
        <v>1786</v>
      </c>
      <c r="H743" s="43">
        <v>1</v>
      </c>
      <c r="I743" s="43">
        <v>431.69</v>
      </c>
      <c r="J743" s="45">
        <v>0.09</v>
      </c>
      <c r="K743" s="43" t="s">
        <v>1824</v>
      </c>
      <c r="L743" s="43">
        <v>392.83789999999999</v>
      </c>
      <c r="M743" s="43" t="str">
        <f>VLOOKUP(Combined[[#This Row],[Customer_ID]],Customer[],2,FALSE)</f>
        <v>Dr. Benjamin Price</v>
      </c>
      <c r="N743" s="43">
        <f>VLOOKUP(Combined[[#This Row],[Customer_ID]],Customer[],3,FALSE)</f>
        <v>29</v>
      </c>
      <c r="O743" s="43" t="str">
        <f>VLOOKUP(Combined[[#This Row],[Customer_ID]],Customer[],4,FALSE)</f>
        <v>Female</v>
      </c>
      <c r="P743" s="43" t="str">
        <f>VLOOKUP(Combined[[#This Row],[Customer_ID]],Customer[],5,FALSE)</f>
        <v>Kylebury</v>
      </c>
      <c r="Q743" s="43" t="str">
        <f>VLOOKUP(Combined[[#This Row],[Customer_ID]],Customer[],6,FALSE)</f>
        <v>Alabama</v>
      </c>
      <c r="R743" s="43" t="str">
        <f>VLOOKUP(Combined[[#This Row],[Customer_ID]],Customer[],8,FALSE)</f>
        <v>Platinum</v>
      </c>
      <c r="S743" s="43" t="str">
        <f>VLOOKUP(Combined[[#This Row],[Product_ID]],Product[],2,FALSE)</f>
        <v>Kitchen Cutting Board</v>
      </c>
      <c r="T743" s="43" t="str">
        <f>VLOOKUP(Combined[[#This Row],[Product_ID]],Product[],3,FALSE)</f>
        <v>Home</v>
      </c>
      <c r="U743" s="43" t="str">
        <f>VLOOKUP(Combined[[#This Row],[Product_ID]],Product[],4,FALSE)</f>
        <v>Kitchen</v>
      </c>
      <c r="V743" s="43" t="str">
        <f>VLOOKUP(Combined[[#This Row],[Product_ID]],Product[],5,FALSE)</f>
        <v>Taylor, Dodson and Johnston</v>
      </c>
      <c r="W743" s="43">
        <f>VLOOKUP(Combined[[#This Row],[Product_ID]],Product[],6,FALSE)</f>
        <v>176.07</v>
      </c>
      <c r="X743" s="43">
        <f>VLOOKUP(Combined[[#This Row],[Product_ID]],Product[],7,FALSE)</f>
        <v>82</v>
      </c>
      <c r="Y743" s="43" t="str">
        <f>_xlfn.XLOOKUP(Combined[[#This Row],[Store_ID]],Store[Store_ID],Store[Store_Name])</f>
        <v>Moore, Padilla and Butler</v>
      </c>
      <c r="Z743" s="43" t="str">
        <f>_xlfn.XLOOKUP(Combined[[#This Row],[Store_ID]],Store[Store_ID],Store[Region])</f>
        <v>South</v>
      </c>
      <c r="AA743" s="43" t="str">
        <f>_xlfn.XLOOKUP(Combined[[#This Row],[Store_ID]],Store[Store_ID],Store[City])</f>
        <v>East Johnstad</v>
      </c>
      <c r="AB743" s="43" t="str">
        <f>_xlfn.XLOOKUP(Combined[[#This Row],[Store_ID]],Store[Store_ID],Store[Store_Type])</f>
        <v>Flagship</v>
      </c>
      <c r="AC743" s="43">
        <f>Combined[[#This Row],[Quantity]]*Combined[[#This Row],[Unit_Price]]</f>
        <v>431.69</v>
      </c>
      <c r="AD743" s="43">
        <f>Combined[[#This Row],[Gross_Sales]]*Combined[[#This Row],[Discount]]</f>
        <v>38.8521</v>
      </c>
      <c r="AE743" s="43">
        <f>Combined[[#This Row],[Quantity]]*Combined[[#This Row],[cost]]</f>
        <v>176.07</v>
      </c>
      <c r="AF743" s="43">
        <f>Combined[[#This Row],[Total_Amount]]-Combined[[#This Row],[Total_Cost]]</f>
        <v>216.7679</v>
      </c>
      <c r="AG743" s="43" t="str">
        <f>IF(Combined[[#This Row],[Age]]&lt;=25,"18-25",IF(Combined[[#This Row],[Age]]&lt;=35,"26-35",IF(Combined[[#This Row],[Age]]&lt;=45,"36-45",IF(Combined[[#This Row],[Age]]&lt;=55,"46-55","56-64"))))</f>
        <v>26-35</v>
      </c>
      <c r="AH743" s="43">
        <f>IF(Combined[[#This Row],[Total_Amount]]=0,0,Combined[[#This Row],[Profit]]/Combined[[#This Row],[Total_Amount]])</f>
        <v>0.55179986452427321</v>
      </c>
    </row>
    <row r="744" spans="1:34">
      <c r="A744" s="43" t="s">
        <v>2568</v>
      </c>
      <c r="B744" s="46">
        <v>45648</v>
      </c>
      <c r="C744" s="43">
        <f t="shared" si="11"/>
        <v>2024</v>
      </c>
      <c r="D744" s="43" t="str">
        <f>TEXT(Combined[[#This Row],[Order_Date]],"MMM")</f>
        <v>Dec</v>
      </c>
      <c r="E744" s="43" t="s">
        <v>1260</v>
      </c>
      <c r="F744" s="43" t="s">
        <v>1584</v>
      </c>
      <c r="G744" s="43" t="s">
        <v>1773</v>
      </c>
      <c r="H744" s="43">
        <v>3</v>
      </c>
      <c r="I744" s="43">
        <v>438.65</v>
      </c>
      <c r="J744" s="45">
        <v>0.28999999999999998</v>
      </c>
      <c r="K744" s="43" t="s">
        <v>1826</v>
      </c>
      <c r="L744" s="43">
        <v>934.32449999999983</v>
      </c>
      <c r="M744" s="43" t="str">
        <f>VLOOKUP(Combined[[#This Row],[Customer_ID]],Customer[],2,FALSE)</f>
        <v>Eric Wolfe</v>
      </c>
      <c r="N744" s="43">
        <f>VLOOKUP(Combined[[#This Row],[Customer_ID]],Customer[],3,FALSE)</f>
        <v>18</v>
      </c>
      <c r="O744" s="43" t="str">
        <f>VLOOKUP(Combined[[#This Row],[Customer_ID]],Customer[],4,FALSE)</f>
        <v>Female</v>
      </c>
      <c r="P744" s="43" t="str">
        <f>VLOOKUP(Combined[[#This Row],[Customer_ID]],Customer[],5,FALSE)</f>
        <v>Garciaview</v>
      </c>
      <c r="Q744" s="43" t="str">
        <f>VLOOKUP(Combined[[#This Row],[Customer_ID]],Customer[],6,FALSE)</f>
        <v>Louisiana</v>
      </c>
      <c r="R744" s="43" t="str">
        <f>VLOOKUP(Combined[[#This Row],[Customer_ID]],Customer[],8,FALSE)</f>
        <v>Gold</v>
      </c>
      <c r="S744" s="43" t="str">
        <f>VLOOKUP(Combined[[#This Row],[Product_ID]],Product[],2,FALSE)</f>
        <v>Women's Denim Jeans</v>
      </c>
      <c r="T744" s="43" t="str">
        <f>VLOOKUP(Combined[[#This Row],[Product_ID]],Product[],3,FALSE)</f>
        <v>Clothing</v>
      </c>
      <c r="U744" s="43" t="str">
        <f>VLOOKUP(Combined[[#This Row],[Product_ID]],Product[],4,FALSE)</f>
        <v>Bottoms</v>
      </c>
      <c r="V744" s="43" t="str">
        <f>VLOOKUP(Combined[[#This Row],[Product_ID]],Product[],5,FALSE)</f>
        <v>Guerra-Hendrix</v>
      </c>
      <c r="W744" s="43">
        <f>VLOOKUP(Combined[[#This Row],[Product_ID]],Product[],6,FALSE)</f>
        <v>303.75</v>
      </c>
      <c r="X744" s="43">
        <f>VLOOKUP(Combined[[#This Row],[Product_ID]],Product[],7,FALSE)</f>
        <v>343</v>
      </c>
      <c r="Y744" s="43" t="str">
        <f>_xlfn.XLOOKUP(Combined[[#This Row],[Store_ID]],Store[Store_ID],Store[Store_Name])</f>
        <v>Gray Ltd</v>
      </c>
      <c r="Z744" s="43" t="str">
        <f>_xlfn.XLOOKUP(Combined[[#This Row],[Store_ID]],Store[Store_ID],Store[Region])</f>
        <v>North</v>
      </c>
      <c r="AA744" s="43" t="str">
        <f>_xlfn.XLOOKUP(Combined[[#This Row],[Store_ID]],Store[Store_ID],Store[City])</f>
        <v>New Michaelchester</v>
      </c>
      <c r="AB744" s="43" t="str">
        <f>_xlfn.XLOOKUP(Combined[[#This Row],[Store_ID]],Store[Store_ID],Store[Store_Type])</f>
        <v>Outlet</v>
      </c>
      <c r="AC744" s="43">
        <f>Combined[[#This Row],[Quantity]]*Combined[[#This Row],[Unit_Price]]</f>
        <v>1315.9499999999998</v>
      </c>
      <c r="AD744" s="43">
        <f>Combined[[#This Row],[Gross_Sales]]*Combined[[#This Row],[Discount]]</f>
        <v>381.62549999999993</v>
      </c>
      <c r="AE744" s="43">
        <f>Combined[[#This Row],[Quantity]]*Combined[[#This Row],[cost]]</f>
        <v>911.25</v>
      </c>
      <c r="AF744" s="43">
        <f>Combined[[#This Row],[Total_Amount]]-Combined[[#This Row],[Total_Cost]]</f>
        <v>23.07449999999983</v>
      </c>
      <c r="AG744" s="43" t="str">
        <f>IF(Combined[[#This Row],[Age]]&lt;=25,"18-25",IF(Combined[[#This Row],[Age]]&lt;=35,"26-35",IF(Combined[[#This Row],[Age]]&lt;=45,"36-45",IF(Combined[[#This Row],[Age]]&lt;=55,"46-55","56-64"))))</f>
        <v>18-25</v>
      </c>
      <c r="AH744" s="43">
        <f>IF(Combined[[#This Row],[Total_Amount]]=0,0,Combined[[#This Row],[Profit]]/Combined[[#This Row],[Total_Amount]])</f>
        <v>2.4696451821609979E-2</v>
      </c>
    </row>
    <row r="745" spans="1:34">
      <c r="A745" s="43" t="s">
        <v>2569</v>
      </c>
      <c r="B745" s="46">
        <v>45384</v>
      </c>
      <c r="C745" s="43">
        <f t="shared" si="11"/>
        <v>2024</v>
      </c>
      <c r="D745" s="43" t="str">
        <f>TEXT(Combined[[#This Row],[Order_Date]],"MMM")</f>
        <v>Apr</v>
      </c>
      <c r="E745" s="43" t="s">
        <v>571</v>
      </c>
      <c r="F745" s="43" t="s">
        <v>1706</v>
      </c>
      <c r="G745" s="43" t="s">
        <v>1766</v>
      </c>
      <c r="H745" s="43">
        <v>3</v>
      </c>
      <c r="I745" s="43">
        <v>339.41</v>
      </c>
      <c r="J745" s="45">
        <v>0.26</v>
      </c>
      <c r="K745" s="43" t="s">
        <v>1824</v>
      </c>
      <c r="L745" s="43">
        <v>753.49019999999996</v>
      </c>
      <c r="M745" s="43" t="str">
        <f>VLOOKUP(Combined[[#This Row],[Customer_ID]],Customer[],2,FALSE)</f>
        <v>Thomas Rhodes</v>
      </c>
      <c r="N745" s="43">
        <f>VLOOKUP(Combined[[#This Row],[Customer_ID]],Customer[],3,FALSE)</f>
        <v>41</v>
      </c>
      <c r="O745" s="43" t="str">
        <f>VLOOKUP(Combined[[#This Row],[Customer_ID]],Customer[],4,FALSE)</f>
        <v>Female</v>
      </c>
      <c r="P745" s="43" t="str">
        <f>VLOOKUP(Combined[[#This Row],[Customer_ID]],Customer[],5,FALSE)</f>
        <v>Port Richard</v>
      </c>
      <c r="Q745" s="43" t="str">
        <f>VLOOKUP(Combined[[#This Row],[Customer_ID]],Customer[],6,FALSE)</f>
        <v>West Virginia</v>
      </c>
      <c r="R745" s="43" t="str">
        <f>VLOOKUP(Combined[[#This Row],[Customer_ID]],Customer[],8,FALSE)</f>
        <v>Bronze</v>
      </c>
      <c r="S745" s="43" t="str">
        <f>VLOOKUP(Combined[[#This Row],[Product_ID]],Product[],2,FALSE)</f>
        <v>Decorative Lamp Shade</v>
      </c>
      <c r="T745" s="43" t="str">
        <f>VLOOKUP(Combined[[#This Row],[Product_ID]],Product[],3,FALSE)</f>
        <v>Home</v>
      </c>
      <c r="U745" s="43" t="str">
        <f>VLOOKUP(Combined[[#This Row],[Product_ID]],Product[],4,FALSE)</f>
        <v>Lighting</v>
      </c>
      <c r="V745" s="43" t="str">
        <f>VLOOKUP(Combined[[#This Row],[Product_ID]],Product[],5,FALSE)</f>
        <v>Ramirez-Hanson</v>
      </c>
      <c r="W745" s="43">
        <f>VLOOKUP(Combined[[#This Row],[Product_ID]],Product[],6,FALSE)</f>
        <v>228.53</v>
      </c>
      <c r="X745" s="43">
        <f>VLOOKUP(Combined[[#This Row],[Product_ID]],Product[],7,FALSE)</f>
        <v>469</v>
      </c>
      <c r="Y745" s="43" t="str">
        <f>_xlfn.XLOOKUP(Combined[[#This Row],[Store_ID]],Store[Store_ID],Store[Store_Name])</f>
        <v>Johnson-Wright</v>
      </c>
      <c r="Z745" s="43" t="str">
        <f>_xlfn.XLOOKUP(Combined[[#This Row],[Store_ID]],Store[Store_ID],Store[Region])</f>
        <v>North</v>
      </c>
      <c r="AA745" s="43" t="str">
        <f>_xlfn.XLOOKUP(Combined[[#This Row],[Store_ID]],Store[Store_ID],Store[City])</f>
        <v>Hoodberg</v>
      </c>
      <c r="AB745" s="43" t="str">
        <f>_xlfn.XLOOKUP(Combined[[#This Row],[Store_ID]],Store[Store_ID],Store[Store_Type])</f>
        <v>Outlet</v>
      </c>
      <c r="AC745" s="43">
        <f>Combined[[#This Row],[Quantity]]*Combined[[#This Row],[Unit_Price]]</f>
        <v>1018.23</v>
      </c>
      <c r="AD745" s="43">
        <f>Combined[[#This Row],[Gross_Sales]]*Combined[[#This Row],[Discount]]</f>
        <v>264.7398</v>
      </c>
      <c r="AE745" s="43">
        <f>Combined[[#This Row],[Quantity]]*Combined[[#This Row],[cost]]</f>
        <v>685.59</v>
      </c>
      <c r="AF745" s="43">
        <f>Combined[[#This Row],[Total_Amount]]-Combined[[#This Row],[Total_Cost]]</f>
        <v>67.900199999999927</v>
      </c>
      <c r="AG745" s="43" t="str">
        <f>IF(Combined[[#This Row],[Age]]&lt;=25,"18-25",IF(Combined[[#This Row],[Age]]&lt;=35,"26-35",IF(Combined[[#This Row],[Age]]&lt;=45,"36-45",IF(Combined[[#This Row],[Age]]&lt;=55,"46-55","56-64"))))</f>
        <v>36-45</v>
      </c>
      <c r="AH745" s="43">
        <f>IF(Combined[[#This Row],[Total_Amount]]=0,0,Combined[[#This Row],[Profit]]/Combined[[#This Row],[Total_Amount]])</f>
        <v>9.0114244352481207E-2</v>
      </c>
    </row>
    <row r="746" spans="1:34">
      <c r="A746" s="43" t="s">
        <v>2570</v>
      </c>
      <c r="B746" s="46">
        <v>45687</v>
      </c>
      <c r="C746" s="43">
        <f t="shared" si="11"/>
        <v>2025</v>
      </c>
      <c r="D746" s="43" t="str">
        <f>TEXT(Combined[[#This Row],[Order_Date]],"MMM")</f>
        <v>Jan</v>
      </c>
      <c r="E746" s="43" t="s">
        <v>1449</v>
      </c>
      <c r="F746" s="43" t="s">
        <v>1706</v>
      </c>
      <c r="G746" s="43" t="s">
        <v>1786</v>
      </c>
      <c r="H746" s="43">
        <v>4</v>
      </c>
      <c r="I746" s="43">
        <v>848.47</v>
      </c>
      <c r="J746" s="45">
        <v>0.21</v>
      </c>
      <c r="K746" s="43" t="s">
        <v>1829</v>
      </c>
      <c r="L746" s="43">
        <v>2681.1651999999999</v>
      </c>
      <c r="M746" s="43" t="str">
        <f>VLOOKUP(Combined[[#This Row],[Customer_ID]],Customer[],2,FALSE)</f>
        <v>Manuel Fisher</v>
      </c>
      <c r="N746" s="43">
        <f>VLOOKUP(Combined[[#This Row],[Customer_ID]],Customer[],3,FALSE)</f>
        <v>21</v>
      </c>
      <c r="O746" s="43" t="str">
        <f>VLOOKUP(Combined[[#This Row],[Customer_ID]],Customer[],4,FALSE)</f>
        <v>Female</v>
      </c>
      <c r="P746" s="43" t="str">
        <f>VLOOKUP(Combined[[#This Row],[Customer_ID]],Customer[],5,FALSE)</f>
        <v>Kanebury</v>
      </c>
      <c r="Q746" s="43" t="str">
        <f>VLOOKUP(Combined[[#This Row],[Customer_ID]],Customer[],6,FALSE)</f>
        <v>New Hampshire</v>
      </c>
      <c r="R746" s="43" t="str">
        <f>VLOOKUP(Combined[[#This Row],[Customer_ID]],Customer[],8,FALSE)</f>
        <v>Gold</v>
      </c>
      <c r="S746" s="43" t="str">
        <f>VLOOKUP(Combined[[#This Row],[Product_ID]],Product[],2,FALSE)</f>
        <v>Decorative Lamp Shade</v>
      </c>
      <c r="T746" s="43" t="str">
        <f>VLOOKUP(Combined[[#This Row],[Product_ID]],Product[],3,FALSE)</f>
        <v>Home</v>
      </c>
      <c r="U746" s="43" t="str">
        <f>VLOOKUP(Combined[[#This Row],[Product_ID]],Product[],4,FALSE)</f>
        <v>Lighting</v>
      </c>
      <c r="V746" s="43" t="str">
        <f>VLOOKUP(Combined[[#This Row],[Product_ID]],Product[],5,FALSE)</f>
        <v>Ramirez-Hanson</v>
      </c>
      <c r="W746" s="43">
        <f>VLOOKUP(Combined[[#This Row],[Product_ID]],Product[],6,FALSE)</f>
        <v>228.53</v>
      </c>
      <c r="X746" s="43">
        <f>VLOOKUP(Combined[[#This Row],[Product_ID]],Product[],7,FALSE)</f>
        <v>469</v>
      </c>
      <c r="Y746" s="43" t="str">
        <f>_xlfn.XLOOKUP(Combined[[#This Row],[Store_ID]],Store[Store_ID],Store[Store_Name])</f>
        <v>Moore, Padilla and Butler</v>
      </c>
      <c r="Z746" s="43" t="str">
        <f>_xlfn.XLOOKUP(Combined[[#This Row],[Store_ID]],Store[Store_ID],Store[Region])</f>
        <v>South</v>
      </c>
      <c r="AA746" s="43" t="str">
        <f>_xlfn.XLOOKUP(Combined[[#This Row],[Store_ID]],Store[Store_ID],Store[City])</f>
        <v>East Johnstad</v>
      </c>
      <c r="AB746" s="43" t="str">
        <f>_xlfn.XLOOKUP(Combined[[#This Row],[Store_ID]],Store[Store_ID],Store[Store_Type])</f>
        <v>Flagship</v>
      </c>
      <c r="AC746" s="43">
        <f>Combined[[#This Row],[Quantity]]*Combined[[#This Row],[Unit_Price]]</f>
        <v>3393.88</v>
      </c>
      <c r="AD746" s="43">
        <f>Combined[[#This Row],[Gross_Sales]]*Combined[[#This Row],[Discount]]</f>
        <v>712.71479999999997</v>
      </c>
      <c r="AE746" s="43">
        <f>Combined[[#This Row],[Quantity]]*Combined[[#This Row],[cost]]</f>
        <v>914.12</v>
      </c>
      <c r="AF746" s="43">
        <f>Combined[[#This Row],[Total_Amount]]-Combined[[#This Row],[Total_Cost]]</f>
        <v>1767.0452</v>
      </c>
      <c r="AG746" s="43" t="str">
        <f>IF(Combined[[#This Row],[Age]]&lt;=25,"18-25",IF(Combined[[#This Row],[Age]]&lt;=35,"26-35",IF(Combined[[#This Row],[Age]]&lt;=45,"36-45",IF(Combined[[#This Row],[Age]]&lt;=55,"46-55","56-64"))))</f>
        <v>18-25</v>
      </c>
      <c r="AH746" s="43">
        <f>IF(Combined[[#This Row],[Total_Amount]]=0,0,Combined[[#This Row],[Profit]]/Combined[[#This Row],[Total_Amount]])</f>
        <v>0.65905868090485442</v>
      </c>
    </row>
    <row r="747" spans="1:34">
      <c r="A747" s="43" t="s">
        <v>2571</v>
      </c>
      <c r="B747" s="46">
        <v>45747</v>
      </c>
      <c r="C747" s="43">
        <f t="shared" si="11"/>
        <v>2025</v>
      </c>
      <c r="D747" s="43" t="str">
        <f>TEXT(Combined[[#This Row],[Order_Date]],"MMM")</f>
        <v>Mar</v>
      </c>
      <c r="E747" s="43" t="s">
        <v>631</v>
      </c>
      <c r="F747" s="43" t="s">
        <v>1682</v>
      </c>
      <c r="G747" s="43" t="s">
        <v>1782</v>
      </c>
      <c r="H747" s="43">
        <v>1</v>
      </c>
      <c r="I747" s="43">
        <v>664.87</v>
      </c>
      <c r="J747" s="45">
        <v>0.08</v>
      </c>
      <c r="K747" s="43" t="s">
        <v>1826</v>
      </c>
      <c r="L747" s="43">
        <v>611.68040000000008</v>
      </c>
      <c r="M747" s="43" t="str">
        <f>VLOOKUP(Combined[[#This Row],[Customer_ID]],Customer[],2,FALSE)</f>
        <v>Jacob Wood</v>
      </c>
      <c r="N747" s="43">
        <f>VLOOKUP(Combined[[#This Row],[Customer_ID]],Customer[],3,FALSE)</f>
        <v>26</v>
      </c>
      <c r="O747" s="43" t="str">
        <f>VLOOKUP(Combined[[#This Row],[Customer_ID]],Customer[],4,FALSE)</f>
        <v>Male</v>
      </c>
      <c r="P747" s="43" t="str">
        <f>VLOOKUP(Combined[[#This Row],[Customer_ID]],Customer[],5,FALSE)</f>
        <v>Lake Samanthafort</v>
      </c>
      <c r="Q747" s="43" t="str">
        <f>VLOOKUP(Combined[[#This Row],[Customer_ID]],Customer[],6,FALSE)</f>
        <v>Idaho</v>
      </c>
      <c r="R747" s="43" t="str">
        <f>VLOOKUP(Combined[[#This Row],[Customer_ID]],Customer[],8,FALSE)</f>
        <v>Gold</v>
      </c>
      <c r="S747" s="43" t="str">
        <f>VLOOKUP(Combined[[#This Row],[Product_ID]],Product[],2,FALSE)</f>
        <v>Smart LED Light Strip</v>
      </c>
      <c r="T747" s="43" t="str">
        <f>VLOOKUP(Combined[[#This Row],[Product_ID]],Product[],3,FALSE)</f>
        <v>Electronics</v>
      </c>
      <c r="U747" s="43" t="str">
        <f>VLOOKUP(Combined[[#This Row],[Product_ID]],Product[],4,FALSE)</f>
        <v>Accessories</v>
      </c>
      <c r="V747" s="43" t="str">
        <f>VLOOKUP(Combined[[#This Row],[Product_ID]],Product[],5,FALSE)</f>
        <v>Flores-Davis</v>
      </c>
      <c r="W747" s="43">
        <f>VLOOKUP(Combined[[#This Row],[Product_ID]],Product[],6,FALSE)</f>
        <v>349.17</v>
      </c>
      <c r="X747" s="43">
        <f>VLOOKUP(Combined[[#This Row],[Product_ID]],Product[],7,FALSE)</f>
        <v>476</v>
      </c>
      <c r="Y747" s="43" t="str">
        <f>_xlfn.XLOOKUP(Combined[[#This Row],[Store_ID]],Store[Store_ID],Store[Store_Name])</f>
        <v>Bean, Jones and Park</v>
      </c>
      <c r="Z747" s="43" t="str">
        <f>_xlfn.XLOOKUP(Combined[[#This Row],[Store_ID]],Store[Store_ID],Store[Region])</f>
        <v>West</v>
      </c>
      <c r="AA747" s="43" t="str">
        <f>_xlfn.XLOOKUP(Combined[[#This Row],[Store_ID]],Store[Store_ID],Store[City])</f>
        <v>Thompsonborough</v>
      </c>
      <c r="AB747" s="43" t="str">
        <f>_xlfn.XLOOKUP(Combined[[#This Row],[Store_ID]],Store[Store_ID],Store[Store_Type])</f>
        <v>Online</v>
      </c>
      <c r="AC747" s="43">
        <f>Combined[[#This Row],[Quantity]]*Combined[[#This Row],[Unit_Price]]</f>
        <v>664.87</v>
      </c>
      <c r="AD747" s="43">
        <f>Combined[[#This Row],[Gross_Sales]]*Combined[[#This Row],[Discount]]</f>
        <v>53.189599999999999</v>
      </c>
      <c r="AE747" s="43">
        <f>Combined[[#This Row],[Quantity]]*Combined[[#This Row],[cost]]</f>
        <v>349.17</v>
      </c>
      <c r="AF747" s="43">
        <f>Combined[[#This Row],[Total_Amount]]-Combined[[#This Row],[Total_Cost]]</f>
        <v>262.51040000000006</v>
      </c>
      <c r="AG747" s="43" t="str">
        <f>IF(Combined[[#This Row],[Age]]&lt;=25,"18-25",IF(Combined[[#This Row],[Age]]&lt;=35,"26-35",IF(Combined[[#This Row],[Age]]&lt;=45,"36-45",IF(Combined[[#This Row],[Age]]&lt;=55,"46-55","56-64"))))</f>
        <v>26-35</v>
      </c>
      <c r="AH747" s="43">
        <f>IF(Combined[[#This Row],[Total_Amount]]=0,0,Combined[[#This Row],[Profit]]/Combined[[#This Row],[Total_Amount]])</f>
        <v>0.42916268038014627</v>
      </c>
    </row>
    <row r="748" spans="1:34">
      <c r="A748" s="43" t="s">
        <v>2572</v>
      </c>
      <c r="B748" s="46">
        <v>45687</v>
      </c>
      <c r="C748" s="43">
        <f t="shared" si="11"/>
        <v>2025</v>
      </c>
      <c r="D748" s="43" t="str">
        <f>TEXT(Combined[[#This Row],[Order_Date]],"MMM")</f>
        <v>Jan</v>
      </c>
      <c r="E748" s="43" t="s">
        <v>353</v>
      </c>
      <c r="F748" s="43" t="s">
        <v>1596</v>
      </c>
      <c r="G748" s="43" t="s">
        <v>1779</v>
      </c>
      <c r="H748" s="43">
        <v>1</v>
      </c>
      <c r="I748" s="43">
        <v>412.11</v>
      </c>
      <c r="J748" s="45">
        <v>0.23</v>
      </c>
      <c r="K748" s="43" t="s">
        <v>1826</v>
      </c>
      <c r="L748" s="43">
        <v>317.32470000000001</v>
      </c>
      <c r="M748" s="43" t="str">
        <f>VLOOKUP(Combined[[#This Row],[Customer_ID]],Customer[],2,FALSE)</f>
        <v>Sheila Wilson</v>
      </c>
      <c r="N748" s="43">
        <f>VLOOKUP(Combined[[#This Row],[Customer_ID]],Customer[],3,FALSE)</f>
        <v>35</v>
      </c>
      <c r="O748" s="43" t="str">
        <f>VLOOKUP(Combined[[#This Row],[Customer_ID]],Customer[],4,FALSE)</f>
        <v>Male</v>
      </c>
      <c r="P748" s="43" t="str">
        <f>VLOOKUP(Combined[[#This Row],[Customer_ID]],Customer[],5,FALSE)</f>
        <v>South Dustin</v>
      </c>
      <c r="Q748" s="43" t="str">
        <f>VLOOKUP(Combined[[#This Row],[Customer_ID]],Customer[],6,FALSE)</f>
        <v>Tennessee</v>
      </c>
      <c r="R748" s="43" t="str">
        <f>VLOOKUP(Combined[[#This Row],[Customer_ID]],Customer[],8,FALSE)</f>
        <v>Silver</v>
      </c>
      <c r="S748" s="43" t="str">
        <f>VLOOKUP(Combined[[#This Row],[Product_ID]],Product[],2,FALSE)</f>
        <v>Foldable Camping Chair</v>
      </c>
      <c r="T748" s="43" t="str">
        <f>VLOOKUP(Combined[[#This Row],[Product_ID]],Product[],3,FALSE)</f>
        <v>Sports</v>
      </c>
      <c r="U748" s="43" t="str">
        <f>VLOOKUP(Combined[[#This Row],[Product_ID]],Product[],4,FALSE)</f>
        <v>Outdoor</v>
      </c>
      <c r="V748" s="43" t="str">
        <f>VLOOKUP(Combined[[#This Row],[Product_ID]],Product[],5,FALSE)</f>
        <v>Cook Ltd</v>
      </c>
      <c r="W748" s="43">
        <f>VLOOKUP(Combined[[#This Row],[Product_ID]],Product[],6,FALSE)</f>
        <v>166.06</v>
      </c>
      <c r="X748" s="43">
        <f>VLOOKUP(Combined[[#This Row],[Product_ID]],Product[],7,FALSE)</f>
        <v>340</v>
      </c>
      <c r="Y748" s="43" t="str">
        <f>_xlfn.XLOOKUP(Combined[[#This Row],[Store_ID]],Store[Store_ID],Store[Store_Name])</f>
        <v>Martinez-Mullins</v>
      </c>
      <c r="Z748" s="43" t="str">
        <f>_xlfn.XLOOKUP(Combined[[#This Row],[Store_ID]],Store[Store_ID],Store[Region])</f>
        <v>South</v>
      </c>
      <c r="AA748" s="43" t="str">
        <f>_xlfn.XLOOKUP(Combined[[#This Row],[Store_ID]],Store[Store_ID],Store[City])</f>
        <v>Williamsfurt</v>
      </c>
      <c r="AB748" s="43" t="str">
        <f>_xlfn.XLOOKUP(Combined[[#This Row],[Store_ID]],Store[Store_ID],Store[Store_Type])</f>
        <v>Online</v>
      </c>
      <c r="AC748" s="43">
        <f>Combined[[#This Row],[Quantity]]*Combined[[#This Row],[Unit_Price]]</f>
        <v>412.11</v>
      </c>
      <c r="AD748" s="43">
        <f>Combined[[#This Row],[Gross_Sales]]*Combined[[#This Row],[Discount]]</f>
        <v>94.785300000000007</v>
      </c>
      <c r="AE748" s="43">
        <f>Combined[[#This Row],[Quantity]]*Combined[[#This Row],[cost]]</f>
        <v>166.06</v>
      </c>
      <c r="AF748" s="43">
        <f>Combined[[#This Row],[Total_Amount]]-Combined[[#This Row],[Total_Cost]]</f>
        <v>151.2647</v>
      </c>
      <c r="AG748" s="43" t="str">
        <f>IF(Combined[[#This Row],[Age]]&lt;=25,"18-25",IF(Combined[[#This Row],[Age]]&lt;=35,"26-35",IF(Combined[[#This Row],[Age]]&lt;=45,"36-45",IF(Combined[[#This Row],[Age]]&lt;=55,"46-55","56-64"))))</f>
        <v>26-35</v>
      </c>
      <c r="AH748" s="43">
        <f>IF(Combined[[#This Row],[Total_Amount]]=0,0,Combined[[#This Row],[Profit]]/Combined[[#This Row],[Total_Amount]])</f>
        <v>0.47668744349242276</v>
      </c>
    </row>
    <row r="749" spans="1:34">
      <c r="A749" s="43" t="s">
        <v>2573</v>
      </c>
      <c r="B749" s="46">
        <v>45916</v>
      </c>
      <c r="C749" s="43">
        <f t="shared" si="11"/>
        <v>2025</v>
      </c>
      <c r="D749" s="43" t="str">
        <f>TEXT(Combined[[#This Row],[Order_Date]],"MMM")</f>
        <v>Sep</v>
      </c>
      <c r="E749" s="43" t="s">
        <v>422</v>
      </c>
      <c r="F749" s="43" t="s">
        <v>1736</v>
      </c>
      <c r="G749" s="43" t="s">
        <v>1757</v>
      </c>
      <c r="H749" s="43">
        <v>1</v>
      </c>
      <c r="I749" s="43">
        <v>126.09</v>
      </c>
      <c r="J749" s="45">
        <v>0.05</v>
      </c>
      <c r="K749" s="43" t="s">
        <v>1829</v>
      </c>
      <c r="L749" s="43">
        <v>119.7855</v>
      </c>
      <c r="M749" s="43" t="str">
        <f>VLOOKUP(Combined[[#This Row],[Customer_ID]],Customer[],2,FALSE)</f>
        <v>Michael Chang</v>
      </c>
      <c r="N749" s="43">
        <f>VLOOKUP(Combined[[#This Row],[Customer_ID]],Customer[],3,FALSE)</f>
        <v>50</v>
      </c>
      <c r="O749" s="43" t="str">
        <f>VLOOKUP(Combined[[#This Row],[Customer_ID]],Customer[],4,FALSE)</f>
        <v>Male</v>
      </c>
      <c r="P749" s="43" t="str">
        <f>VLOOKUP(Combined[[#This Row],[Customer_ID]],Customer[],5,FALSE)</f>
        <v>Kathrynport</v>
      </c>
      <c r="Q749" s="43" t="str">
        <f>VLOOKUP(Combined[[#This Row],[Customer_ID]],Customer[],6,FALSE)</f>
        <v>North Carolina</v>
      </c>
      <c r="R749" s="43" t="str">
        <f>VLOOKUP(Combined[[#This Row],[Customer_ID]],Customer[],8,FALSE)</f>
        <v>Platinum</v>
      </c>
      <c r="S749" s="43" t="str">
        <f>VLOOKUP(Combined[[#This Row],[Product_ID]],Product[],2,FALSE)</f>
        <v>Vitamin E Body Lotion</v>
      </c>
      <c r="T749" s="43" t="str">
        <f>VLOOKUP(Combined[[#This Row],[Product_ID]],Product[],3,FALSE)</f>
        <v>Beauty</v>
      </c>
      <c r="U749" s="43" t="str">
        <f>VLOOKUP(Combined[[#This Row],[Product_ID]],Product[],4,FALSE)</f>
        <v>Skincare</v>
      </c>
      <c r="V749" s="43" t="str">
        <f>VLOOKUP(Combined[[#This Row],[Product_ID]],Product[],5,FALSE)</f>
        <v>Hoffman-Williams</v>
      </c>
      <c r="W749" s="43">
        <f>VLOOKUP(Combined[[#This Row],[Product_ID]],Product[],6,FALSE)</f>
        <v>358.47</v>
      </c>
      <c r="X749" s="43">
        <f>VLOOKUP(Combined[[#This Row],[Product_ID]],Product[],7,FALSE)</f>
        <v>213</v>
      </c>
      <c r="Y749" s="43" t="str">
        <f>_xlfn.XLOOKUP(Combined[[#This Row],[Store_ID]],Store[Store_ID],Store[Store_Name])</f>
        <v>Martinez, Adkins and Johnson</v>
      </c>
      <c r="Z749" s="43" t="str">
        <f>_xlfn.XLOOKUP(Combined[[#This Row],[Store_ID]],Store[Store_ID],Store[Region])</f>
        <v>North</v>
      </c>
      <c r="AA749" s="43" t="str">
        <f>_xlfn.XLOOKUP(Combined[[#This Row],[Store_ID]],Store[Store_ID],Store[City])</f>
        <v>Danielmouth</v>
      </c>
      <c r="AB749" s="43" t="str">
        <f>_xlfn.XLOOKUP(Combined[[#This Row],[Store_ID]],Store[Store_ID],Store[Store_Type])</f>
        <v>Flagship</v>
      </c>
      <c r="AC749" s="43">
        <f>Combined[[#This Row],[Quantity]]*Combined[[#This Row],[Unit_Price]]</f>
        <v>126.09</v>
      </c>
      <c r="AD749" s="43">
        <f>Combined[[#This Row],[Gross_Sales]]*Combined[[#This Row],[Discount]]</f>
        <v>6.3045000000000009</v>
      </c>
      <c r="AE749" s="43">
        <f>Combined[[#This Row],[Quantity]]*Combined[[#This Row],[cost]]</f>
        <v>358.47</v>
      </c>
      <c r="AF749" s="43">
        <f>Combined[[#This Row],[Total_Amount]]-Combined[[#This Row],[Total_Cost]]</f>
        <v>-238.68450000000001</v>
      </c>
      <c r="AG749" s="43" t="str">
        <f>IF(Combined[[#This Row],[Age]]&lt;=25,"18-25",IF(Combined[[#This Row],[Age]]&lt;=35,"26-35",IF(Combined[[#This Row],[Age]]&lt;=45,"36-45",IF(Combined[[#This Row],[Age]]&lt;=55,"46-55","56-64"))))</f>
        <v>46-55</v>
      </c>
      <c r="AH749" s="43">
        <f>IF(Combined[[#This Row],[Total_Amount]]=0,0,Combined[[#This Row],[Profit]]/Combined[[#This Row],[Total_Amount]])</f>
        <v>-1.9925992711972653</v>
      </c>
    </row>
    <row r="750" spans="1:34">
      <c r="A750" s="43" t="s">
        <v>2574</v>
      </c>
      <c r="B750" s="46">
        <v>45917</v>
      </c>
      <c r="C750" s="43">
        <f t="shared" si="11"/>
        <v>2025</v>
      </c>
      <c r="D750" s="43" t="str">
        <f>TEXT(Combined[[#This Row],[Order_Date]],"MMM")</f>
        <v>Sep</v>
      </c>
      <c r="E750" s="43" t="s">
        <v>648</v>
      </c>
      <c r="F750" s="43" t="s">
        <v>1682</v>
      </c>
      <c r="G750" s="43" t="s">
        <v>1789</v>
      </c>
      <c r="H750" s="43">
        <v>4</v>
      </c>
      <c r="I750" s="43">
        <v>602.39</v>
      </c>
      <c r="J750" s="45">
        <v>0.19</v>
      </c>
      <c r="K750" s="43" t="s">
        <v>1829</v>
      </c>
      <c r="L750" s="43">
        <v>1951.7436</v>
      </c>
      <c r="M750" s="43" t="str">
        <f>VLOOKUP(Combined[[#This Row],[Customer_ID]],Customer[],2,FALSE)</f>
        <v>Wanda Snyder</v>
      </c>
      <c r="N750" s="43">
        <f>VLOOKUP(Combined[[#This Row],[Customer_ID]],Customer[],3,FALSE)</f>
        <v>54</v>
      </c>
      <c r="O750" s="43" t="str">
        <f>VLOOKUP(Combined[[#This Row],[Customer_ID]],Customer[],4,FALSE)</f>
        <v>Male</v>
      </c>
      <c r="P750" s="43" t="str">
        <f>VLOOKUP(Combined[[#This Row],[Customer_ID]],Customer[],5,FALSE)</f>
        <v>Frostmouth</v>
      </c>
      <c r="Q750" s="43" t="str">
        <f>VLOOKUP(Combined[[#This Row],[Customer_ID]],Customer[],6,FALSE)</f>
        <v>Vermont</v>
      </c>
      <c r="R750" s="43" t="str">
        <f>VLOOKUP(Combined[[#This Row],[Customer_ID]],Customer[],8,FALSE)</f>
        <v>Bronze</v>
      </c>
      <c r="S750" s="43" t="str">
        <f>VLOOKUP(Combined[[#This Row],[Product_ID]],Product[],2,FALSE)</f>
        <v>Smart LED Light Strip</v>
      </c>
      <c r="T750" s="43" t="str">
        <f>VLOOKUP(Combined[[#This Row],[Product_ID]],Product[],3,FALSE)</f>
        <v>Electronics</v>
      </c>
      <c r="U750" s="43" t="str">
        <f>VLOOKUP(Combined[[#This Row],[Product_ID]],Product[],4,FALSE)</f>
        <v>Accessories</v>
      </c>
      <c r="V750" s="43" t="str">
        <f>VLOOKUP(Combined[[#This Row],[Product_ID]],Product[],5,FALSE)</f>
        <v>Flores-Davis</v>
      </c>
      <c r="W750" s="43">
        <f>VLOOKUP(Combined[[#This Row],[Product_ID]],Product[],6,FALSE)</f>
        <v>349.17</v>
      </c>
      <c r="X750" s="43">
        <f>VLOOKUP(Combined[[#This Row],[Product_ID]],Product[],7,FALSE)</f>
        <v>476</v>
      </c>
      <c r="Y750" s="43" t="str">
        <f>_xlfn.XLOOKUP(Combined[[#This Row],[Store_ID]],Store[Store_ID],Store[Store_Name])</f>
        <v>Hill, Wagner and Ballard</v>
      </c>
      <c r="Z750" s="43" t="str">
        <f>_xlfn.XLOOKUP(Combined[[#This Row],[Store_ID]],Store[Store_ID],Store[Region])</f>
        <v>East</v>
      </c>
      <c r="AA750" s="43" t="str">
        <f>_xlfn.XLOOKUP(Combined[[#This Row],[Store_ID]],Store[Store_ID],Store[City])</f>
        <v>East Davidville</v>
      </c>
      <c r="AB750" s="43" t="str">
        <f>_xlfn.XLOOKUP(Combined[[#This Row],[Store_ID]],Store[Store_ID],Store[Store_Type])</f>
        <v>Online</v>
      </c>
      <c r="AC750" s="43">
        <f>Combined[[#This Row],[Quantity]]*Combined[[#This Row],[Unit_Price]]</f>
        <v>2409.56</v>
      </c>
      <c r="AD750" s="43">
        <f>Combined[[#This Row],[Gross_Sales]]*Combined[[#This Row],[Discount]]</f>
        <v>457.81639999999999</v>
      </c>
      <c r="AE750" s="43">
        <f>Combined[[#This Row],[Quantity]]*Combined[[#This Row],[cost]]</f>
        <v>1396.68</v>
      </c>
      <c r="AF750" s="43">
        <f>Combined[[#This Row],[Total_Amount]]-Combined[[#This Row],[Total_Cost]]</f>
        <v>555.06359999999995</v>
      </c>
      <c r="AG750" s="43" t="str">
        <f>IF(Combined[[#This Row],[Age]]&lt;=25,"18-25",IF(Combined[[#This Row],[Age]]&lt;=35,"26-35",IF(Combined[[#This Row],[Age]]&lt;=45,"36-45",IF(Combined[[#This Row],[Age]]&lt;=55,"46-55","56-64"))))</f>
        <v>46-55</v>
      </c>
      <c r="AH750" s="43">
        <f>IF(Combined[[#This Row],[Total_Amount]]=0,0,Combined[[#This Row],[Profit]]/Combined[[#This Row],[Total_Amount]])</f>
        <v>0.28439370827192667</v>
      </c>
    </row>
    <row r="751" spans="1:34">
      <c r="A751" s="43" t="s">
        <v>2575</v>
      </c>
      <c r="B751" s="46">
        <v>45941</v>
      </c>
      <c r="C751" s="43">
        <f t="shared" si="11"/>
        <v>2025</v>
      </c>
      <c r="D751" s="43" t="str">
        <f>TEXT(Combined[[#This Row],[Order_Date]],"MMM")</f>
        <v>Oct</v>
      </c>
      <c r="E751" s="43" t="s">
        <v>1023</v>
      </c>
      <c r="F751" s="43" t="s">
        <v>1712</v>
      </c>
      <c r="G751" s="43" t="s">
        <v>1766</v>
      </c>
      <c r="H751" s="43">
        <v>3</v>
      </c>
      <c r="I751" s="43">
        <v>447.69</v>
      </c>
      <c r="J751" s="45">
        <v>0.02</v>
      </c>
      <c r="K751" s="43" t="s">
        <v>1829</v>
      </c>
      <c r="L751" s="43">
        <v>1316.2085999999999</v>
      </c>
      <c r="M751" s="43" t="str">
        <f>VLOOKUP(Combined[[#This Row],[Customer_ID]],Customer[],2,FALSE)</f>
        <v>Andrew Smith</v>
      </c>
      <c r="N751" s="43">
        <f>VLOOKUP(Combined[[#This Row],[Customer_ID]],Customer[],3,FALSE)</f>
        <v>60</v>
      </c>
      <c r="O751" s="43" t="str">
        <f>VLOOKUP(Combined[[#This Row],[Customer_ID]],Customer[],4,FALSE)</f>
        <v>Male</v>
      </c>
      <c r="P751" s="43" t="str">
        <f>VLOOKUP(Combined[[#This Row],[Customer_ID]],Customer[],5,FALSE)</f>
        <v>East Matthew</v>
      </c>
      <c r="Q751" s="43" t="str">
        <f>VLOOKUP(Combined[[#This Row],[Customer_ID]],Customer[],6,FALSE)</f>
        <v>Wisconsin</v>
      </c>
      <c r="R751" s="43" t="str">
        <f>VLOOKUP(Combined[[#This Row],[Customer_ID]],Customer[],8,FALSE)</f>
        <v>Bronze</v>
      </c>
      <c r="S751" s="43" t="str">
        <f>VLOOKUP(Combined[[#This Row],[Product_ID]],Product[],2,FALSE)</f>
        <v>Fitness Resistance Bands</v>
      </c>
      <c r="T751" s="43" t="str">
        <f>VLOOKUP(Combined[[#This Row],[Product_ID]],Product[],3,FALSE)</f>
        <v>Sports</v>
      </c>
      <c r="U751" s="43" t="str">
        <f>VLOOKUP(Combined[[#This Row],[Product_ID]],Product[],4,FALSE)</f>
        <v>Fitness</v>
      </c>
      <c r="V751" s="43" t="str">
        <f>VLOOKUP(Combined[[#This Row],[Product_ID]],Product[],5,FALSE)</f>
        <v>Reese-Watson</v>
      </c>
      <c r="W751" s="43">
        <f>VLOOKUP(Combined[[#This Row],[Product_ID]],Product[],6,FALSE)</f>
        <v>152.91999999999999</v>
      </c>
      <c r="X751" s="43">
        <f>VLOOKUP(Combined[[#This Row],[Product_ID]],Product[],7,FALSE)</f>
        <v>281</v>
      </c>
      <c r="Y751" s="43" t="str">
        <f>_xlfn.XLOOKUP(Combined[[#This Row],[Store_ID]],Store[Store_ID],Store[Store_Name])</f>
        <v>Johnson-Wright</v>
      </c>
      <c r="Z751" s="43" t="str">
        <f>_xlfn.XLOOKUP(Combined[[#This Row],[Store_ID]],Store[Store_ID],Store[Region])</f>
        <v>North</v>
      </c>
      <c r="AA751" s="43" t="str">
        <f>_xlfn.XLOOKUP(Combined[[#This Row],[Store_ID]],Store[Store_ID],Store[City])</f>
        <v>Hoodberg</v>
      </c>
      <c r="AB751" s="43" t="str">
        <f>_xlfn.XLOOKUP(Combined[[#This Row],[Store_ID]],Store[Store_ID],Store[Store_Type])</f>
        <v>Outlet</v>
      </c>
      <c r="AC751" s="43">
        <f>Combined[[#This Row],[Quantity]]*Combined[[#This Row],[Unit_Price]]</f>
        <v>1343.07</v>
      </c>
      <c r="AD751" s="43">
        <f>Combined[[#This Row],[Gross_Sales]]*Combined[[#This Row],[Discount]]</f>
        <v>26.8614</v>
      </c>
      <c r="AE751" s="43">
        <f>Combined[[#This Row],[Quantity]]*Combined[[#This Row],[cost]]</f>
        <v>458.76</v>
      </c>
      <c r="AF751" s="43">
        <f>Combined[[#This Row],[Total_Amount]]-Combined[[#This Row],[Total_Cost]]</f>
        <v>857.44859999999994</v>
      </c>
      <c r="AG751" s="43" t="str">
        <f>IF(Combined[[#This Row],[Age]]&lt;=25,"18-25",IF(Combined[[#This Row],[Age]]&lt;=35,"26-35",IF(Combined[[#This Row],[Age]]&lt;=45,"36-45",IF(Combined[[#This Row],[Age]]&lt;=55,"46-55","56-64"))))</f>
        <v>56-64</v>
      </c>
      <c r="AH751" s="43">
        <f>IF(Combined[[#This Row],[Total_Amount]]=0,0,Combined[[#This Row],[Profit]]/Combined[[#This Row],[Total_Amount]])</f>
        <v>0.65145342463193145</v>
      </c>
    </row>
    <row r="752" spans="1:34">
      <c r="A752" s="43" t="s">
        <v>2576</v>
      </c>
      <c r="B752" s="46">
        <v>45778</v>
      </c>
      <c r="C752" s="43">
        <f t="shared" si="11"/>
        <v>2025</v>
      </c>
      <c r="D752" s="43" t="str">
        <f>TEXT(Combined[[#This Row],[Order_Date]],"MMM")</f>
        <v>May</v>
      </c>
      <c r="E752" s="43" t="s">
        <v>794</v>
      </c>
      <c r="F752" s="43" t="s">
        <v>1616</v>
      </c>
      <c r="G752" s="43" t="s">
        <v>1766</v>
      </c>
      <c r="H752" s="43">
        <v>3</v>
      </c>
      <c r="I752" s="43">
        <v>35.159999999999997</v>
      </c>
      <c r="J752" s="45">
        <v>0.04</v>
      </c>
      <c r="K752" s="43" t="s">
        <v>1829</v>
      </c>
      <c r="L752" s="43">
        <v>101.2608</v>
      </c>
      <c r="M752" s="43" t="str">
        <f>VLOOKUP(Combined[[#This Row],[Customer_ID]],Customer[],2,FALSE)</f>
        <v>Nicholas Webb</v>
      </c>
      <c r="N752" s="43">
        <f>VLOOKUP(Combined[[#This Row],[Customer_ID]],Customer[],3,FALSE)</f>
        <v>19</v>
      </c>
      <c r="O752" s="43" t="str">
        <f>VLOOKUP(Combined[[#This Row],[Customer_ID]],Customer[],4,FALSE)</f>
        <v>Male</v>
      </c>
      <c r="P752" s="43" t="str">
        <f>VLOOKUP(Combined[[#This Row],[Customer_ID]],Customer[],5,FALSE)</f>
        <v>Lake Timothy</v>
      </c>
      <c r="Q752" s="43" t="str">
        <f>VLOOKUP(Combined[[#This Row],[Customer_ID]],Customer[],6,FALSE)</f>
        <v>Nevada</v>
      </c>
      <c r="R752" s="43" t="str">
        <f>VLOOKUP(Combined[[#This Row],[Customer_ID]],Customer[],8,FALSE)</f>
        <v>Gold</v>
      </c>
      <c r="S752" s="43" t="str">
        <f>VLOOKUP(Combined[[#This Row],[Product_ID]],Product[],2,FALSE)</f>
        <v>Gaming Mechanical Keyboard</v>
      </c>
      <c r="T752" s="43" t="str">
        <f>VLOOKUP(Combined[[#This Row],[Product_ID]],Product[],3,FALSE)</f>
        <v>Electronics</v>
      </c>
      <c r="U752" s="43" t="str">
        <f>VLOOKUP(Combined[[#This Row],[Product_ID]],Product[],4,FALSE)</f>
        <v>Computer</v>
      </c>
      <c r="V752" s="43" t="str">
        <f>VLOOKUP(Combined[[#This Row],[Product_ID]],Product[],5,FALSE)</f>
        <v>Lucero LLC</v>
      </c>
      <c r="W752" s="43">
        <f>VLOOKUP(Combined[[#This Row],[Product_ID]],Product[],6,FALSE)</f>
        <v>419.28</v>
      </c>
      <c r="X752" s="43">
        <f>VLOOKUP(Combined[[#This Row],[Product_ID]],Product[],7,FALSE)</f>
        <v>86</v>
      </c>
      <c r="Y752" s="43" t="str">
        <f>_xlfn.XLOOKUP(Combined[[#This Row],[Store_ID]],Store[Store_ID],Store[Store_Name])</f>
        <v>Johnson-Wright</v>
      </c>
      <c r="Z752" s="43" t="str">
        <f>_xlfn.XLOOKUP(Combined[[#This Row],[Store_ID]],Store[Store_ID],Store[Region])</f>
        <v>North</v>
      </c>
      <c r="AA752" s="43" t="str">
        <f>_xlfn.XLOOKUP(Combined[[#This Row],[Store_ID]],Store[Store_ID],Store[City])</f>
        <v>Hoodberg</v>
      </c>
      <c r="AB752" s="43" t="str">
        <f>_xlfn.XLOOKUP(Combined[[#This Row],[Store_ID]],Store[Store_ID],Store[Store_Type])</f>
        <v>Outlet</v>
      </c>
      <c r="AC752" s="43">
        <f>Combined[[#This Row],[Quantity]]*Combined[[#This Row],[Unit_Price]]</f>
        <v>105.47999999999999</v>
      </c>
      <c r="AD752" s="43">
        <f>Combined[[#This Row],[Gross_Sales]]*Combined[[#This Row],[Discount]]</f>
        <v>4.2191999999999998</v>
      </c>
      <c r="AE752" s="43">
        <f>Combined[[#This Row],[Quantity]]*Combined[[#This Row],[cost]]</f>
        <v>1257.8399999999999</v>
      </c>
      <c r="AF752" s="43">
        <f>Combined[[#This Row],[Total_Amount]]-Combined[[#This Row],[Total_Cost]]</f>
        <v>-1156.5791999999999</v>
      </c>
      <c r="AG752" s="43" t="str">
        <f>IF(Combined[[#This Row],[Age]]&lt;=25,"18-25",IF(Combined[[#This Row],[Age]]&lt;=35,"26-35",IF(Combined[[#This Row],[Age]]&lt;=45,"36-45",IF(Combined[[#This Row],[Age]]&lt;=55,"46-55","56-64"))))</f>
        <v>18-25</v>
      </c>
      <c r="AH752" s="43">
        <f>IF(Combined[[#This Row],[Total_Amount]]=0,0,Combined[[#This Row],[Profit]]/Combined[[#This Row],[Total_Amount]])</f>
        <v>-11.42178612059158</v>
      </c>
    </row>
    <row r="753" spans="1:34">
      <c r="A753" s="43" t="s">
        <v>2577</v>
      </c>
      <c r="B753" s="46">
        <v>45740</v>
      </c>
      <c r="C753" s="43">
        <f t="shared" si="11"/>
        <v>2025</v>
      </c>
      <c r="D753" s="43" t="str">
        <f>TEXT(Combined[[#This Row],[Order_Date]],"MMM")</f>
        <v>Mar</v>
      </c>
      <c r="E753" s="43" t="s">
        <v>1038</v>
      </c>
      <c r="F753" s="43" t="s">
        <v>1692</v>
      </c>
      <c r="G753" s="43" t="s">
        <v>1792</v>
      </c>
      <c r="H753" s="43">
        <v>2</v>
      </c>
      <c r="I753" s="43">
        <v>838.59</v>
      </c>
      <c r="J753" s="45">
        <v>0.18</v>
      </c>
      <c r="K753" s="43" t="s">
        <v>1829</v>
      </c>
      <c r="L753" s="43">
        <v>1375.2876000000001</v>
      </c>
      <c r="M753" s="43" t="str">
        <f>VLOOKUP(Combined[[#This Row],[Customer_ID]],Customer[],2,FALSE)</f>
        <v>Pamela Mcguire</v>
      </c>
      <c r="N753" s="43">
        <f>VLOOKUP(Combined[[#This Row],[Customer_ID]],Customer[],3,FALSE)</f>
        <v>54</v>
      </c>
      <c r="O753" s="43" t="str">
        <f>VLOOKUP(Combined[[#This Row],[Customer_ID]],Customer[],4,FALSE)</f>
        <v>Male</v>
      </c>
      <c r="P753" s="43" t="str">
        <f>VLOOKUP(Combined[[#This Row],[Customer_ID]],Customer[],5,FALSE)</f>
        <v>South Jasontown</v>
      </c>
      <c r="Q753" s="43" t="str">
        <f>VLOOKUP(Combined[[#This Row],[Customer_ID]],Customer[],6,FALSE)</f>
        <v>Illinois</v>
      </c>
      <c r="R753" s="43" t="str">
        <f>VLOOKUP(Combined[[#This Row],[Customer_ID]],Customer[],8,FALSE)</f>
        <v>Platinum</v>
      </c>
      <c r="S753" s="43" t="str">
        <f>VLOOKUP(Combined[[#This Row],[Product_ID]],Product[],2,FALSE)</f>
        <v>Professional Jump Rope</v>
      </c>
      <c r="T753" s="43" t="str">
        <f>VLOOKUP(Combined[[#This Row],[Product_ID]],Product[],3,FALSE)</f>
        <v>Sports</v>
      </c>
      <c r="U753" s="43" t="str">
        <f>VLOOKUP(Combined[[#This Row],[Product_ID]],Product[],4,FALSE)</f>
        <v>Fitness</v>
      </c>
      <c r="V753" s="43" t="str">
        <f>VLOOKUP(Combined[[#This Row],[Product_ID]],Product[],5,FALSE)</f>
        <v>Davis PLC</v>
      </c>
      <c r="W753" s="43">
        <f>VLOOKUP(Combined[[#This Row],[Product_ID]],Product[],6,FALSE)</f>
        <v>477.61</v>
      </c>
      <c r="X753" s="43">
        <f>VLOOKUP(Combined[[#This Row],[Product_ID]],Product[],7,FALSE)</f>
        <v>300</v>
      </c>
      <c r="Y753" s="43" t="str">
        <f>_xlfn.XLOOKUP(Combined[[#This Row],[Store_ID]],Store[Store_ID],Store[Store_Name])</f>
        <v>Aguirre-Keller</v>
      </c>
      <c r="Z753" s="43" t="str">
        <f>_xlfn.XLOOKUP(Combined[[#This Row],[Store_ID]],Store[Store_ID],Store[Region])</f>
        <v>South</v>
      </c>
      <c r="AA753" s="43" t="str">
        <f>_xlfn.XLOOKUP(Combined[[#This Row],[Store_ID]],Store[Store_ID],Store[City])</f>
        <v>Lake Michael</v>
      </c>
      <c r="AB753" s="43" t="str">
        <f>_xlfn.XLOOKUP(Combined[[#This Row],[Store_ID]],Store[Store_ID],Store[Store_Type])</f>
        <v>Online</v>
      </c>
      <c r="AC753" s="43">
        <f>Combined[[#This Row],[Quantity]]*Combined[[#This Row],[Unit_Price]]</f>
        <v>1677.18</v>
      </c>
      <c r="AD753" s="43">
        <f>Combined[[#This Row],[Gross_Sales]]*Combined[[#This Row],[Discount]]</f>
        <v>301.89240000000001</v>
      </c>
      <c r="AE753" s="43">
        <f>Combined[[#This Row],[Quantity]]*Combined[[#This Row],[cost]]</f>
        <v>955.22</v>
      </c>
      <c r="AF753" s="43">
        <f>Combined[[#This Row],[Total_Amount]]-Combined[[#This Row],[Total_Cost]]</f>
        <v>420.06760000000008</v>
      </c>
      <c r="AG753" s="43" t="str">
        <f>IF(Combined[[#This Row],[Age]]&lt;=25,"18-25",IF(Combined[[#This Row],[Age]]&lt;=35,"26-35",IF(Combined[[#This Row],[Age]]&lt;=45,"36-45",IF(Combined[[#This Row],[Age]]&lt;=55,"46-55","56-64"))))</f>
        <v>46-55</v>
      </c>
      <c r="AH753" s="43">
        <f>IF(Combined[[#This Row],[Total_Amount]]=0,0,Combined[[#This Row],[Profit]]/Combined[[#This Row],[Total_Amount]])</f>
        <v>0.30543982218701021</v>
      </c>
    </row>
    <row r="754" spans="1:34">
      <c r="A754" s="43" t="s">
        <v>2578</v>
      </c>
      <c r="B754" s="46">
        <v>45598</v>
      </c>
      <c r="C754" s="43">
        <f t="shared" si="11"/>
        <v>2024</v>
      </c>
      <c r="D754" s="43" t="str">
        <f>TEXT(Combined[[#This Row],[Order_Date]],"MMM")</f>
        <v>Nov</v>
      </c>
      <c r="E754" s="43" t="s">
        <v>321</v>
      </c>
      <c r="F754" s="43" t="s">
        <v>1666</v>
      </c>
      <c r="G754" s="43" t="s">
        <v>1776</v>
      </c>
      <c r="H754" s="43">
        <v>4</v>
      </c>
      <c r="I754" s="43">
        <v>867.94</v>
      </c>
      <c r="J754" s="45">
        <v>0.26</v>
      </c>
      <c r="K754" s="43" t="s">
        <v>1826</v>
      </c>
      <c r="L754" s="43">
        <v>2569.1024000000002</v>
      </c>
      <c r="M754" s="43" t="str">
        <f>VLOOKUP(Combined[[#This Row],[Customer_ID]],Customer[],2,FALSE)</f>
        <v>Jamie Yoder</v>
      </c>
      <c r="N754" s="43">
        <f>VLOOKUP(Combined[[#This Row],[Customer_ID]],Customer[],3,FALSE)</f>
        <v>43</v>
      </c>
      <c r="O754" s="43" t="str">
        <f>VLOOKUP(Combined[[#This Row],[Customer_ID]],Customer[],4,FALSE)</f>
        <v>Male</v>
      </c>
      <c r="P754" s="43" t="str">
        <f>VLOOKUP(Combined[[#This Row],[Customer_ID]],Customer[],5,FALSE)</f>
        <v>New Gabrielleville</v>
      </c>
      <c r="Q754" s="43" t="str">
        <f>VLOOKUP(Combined[[#This Row],[Customer_ID]],Customer[],6,FALSE)</f>
        <v>Wisconsin</v>
      </c>
      <c r="R754" s="43" t="str">
        <f>VLOOKUP(Combined[[#This Row],[Customer_ID]],Customer[],8,FALSE)</f>
        <v>Platinum</v>
      </c>
      <c r="S754" s="43" t="str">
        <f>VLOOKUP(Combined[[#This Row],[Product_ID]],Product[],2,FALSE)</f>
        <v>Men's Hair Styling Gel</v>
      </c>
      <c r="T754" s="43" t="str">
        <f>VLOOKUP(Combined[[#This Row],[Product_ID]],Product[],3,FALSE)</f>
        <v>Beauty</v>
      </c>
      <c r="U754" s="43" t="str">
        <f>VLOOKUP(Combined[[#This Row],[Product_ID]],Product[],4,FALSE)</f>
        <v>Haircare</v>
      </c>
      <c r="V754" s="43" t="str">
        <f>VLOOKUP(Combined[[#This Row],[Product_ID]],Product[],5,FALSE)</f>
        <v>Cline-Mccarthy</v>
      </c>
      <c r="W754" s="43">
        <f>VLOOKUP(Combined[[#This Row],[Product_ID]],Product[],6,FALSE)</f>
        <v>17.309999999999999</v>
      </c>
      <c r="X754" s="43">
        <f>VLOOKUP(Combined[[#This Row],[Product_ID]],Product[],7,FALSE)</f>
        <v>399</v>
      </c>
      <c r="Y754" s="43" t="str">
        <f>_xlfn.XLOOKUP(Combined[[#This Row],[Store_ID]],Store[Store_ID],Store[Store_Name])</f>
        <v>Benson-Elliott</v>
      </c>
      <c r="Z754" s="43" t="str">
        <f>_xlfn.XLOOKUP(Combined[[#This Row],[Store_ID]],Store[Store_ID],Store[Region])</f>
        <v>East</v>
      </c>
      <c r="AA754" s="43" t="str">
        <f>_xlfn.XLOOKUP(Combined[[#This Row],[Store_ID]],Store[Store_ID],Store[City])</f>
        <v>Port Josephberg</v>
      </c>
      <c r="AB754" s="43" t="str">
        <f>_xlfn.XLOOKUP(Combined[[#This Row],[Store_ID]],Store[Store_ID],Store[Store_Type])</f>
        <v>Online</v>
      </c>
      <c r="AC754" s="43">
        <f>Combined[[#This Row],[Quantity]]*Combined[[#This Row],[Unit_Price]]</f>
        <v>3471.76</v>
      </c>
      <c r="AD754" s="43">
        <f>Combined[[#This Row],[Gross_Sales]]*Combined[[#This Row],[Discount]]</f>
        <v>902.65760000000012</v>
      </c>
      <c r="AE754" s="43">
        <f>Combined[[#This Row],[Quantity]]*Combined[[#This Row],[cost]]</f>
        <v>69.239999999999995</v>
      </c>
      <c r="AF754" s="43">
        <f>Combined[[#This Row],[Total_Amount]]-Combined[[#This Row],[Total_Cost]]</f>
        <v>2499.8624000000004</v>
      </c>
      <c r="AG754" s="43" t="str">
        <f>IF(Combined[[#This Row],[Age]]&lt;=25,"18-25",IF(Combined[[#This Row],[Age]]&lt;=35,"26-35",IF(Combined[[#This Row],[Age]]&lt;=45,"36-45",IF(Combined[[#This Row],[Age]]&lt;=55,"46-55","56-64"))))</f>
        <v>36-45</v>
      </c>
      <c r="AH754" s="43">
        <f>IF(Combined[[#This Row],[Total_Amount]]=0,0,Combined[[#This Row],[Profit]]/Combined[[#This Row],[Total_Amount]])</f>
        <v>0.97304895281713966</v>
      </c>
    </row>
    <row r="755" spans="1:34">
      <c r="A755" s="43" t="s">
        <v>2579</v>
      </c>
      <c r="B755" s="46">
        <v>45591</v>
      </c>
      <c r="C755" s="43">
        <f t="shared" si="11"/>
        <v>2024</v>
      </c>
      <c r="D755" s="43" t="str">
        <f>TEXT(Combined[[#This Row],[Order_Date]],"MMM")</f>
        <v>Oct</v>
      </c>
      <c r="E755" s="43" t="s">
        <v>643</v>
      </c>
      <c r="F755" s="43" t="s">
        <v>1626</v>
      </c>
      <c r="G755" s="43" t="s">
        <v>1807</v>
      </c>
      <c r="H755" s="43">
        <v>1</v>
      </c>
      <c r="I755" s="43">
        <v>623.88</v>
      </c>
      <c r="J755" s="45">
        <v>0.25</v>
      </c>
      <c r="K755" s="43" t="s">
        <v>1824</v>
      </c>
      <c r="L755" s="43">
        <v>467.91</v>
      </c>
      <c r="M755" s="43" t="str">
        <f>VLOOKUP(Combined[[#This Row],[Customer_ID]],Customer[],2,FALSE)</f>
        <v>Megan Greer</v>
      </c>
      <c r="N755" s="43">
        <f>VLOOKUP(Combined[[#This Row],[Customer_ID]],Customer[],3,FALSE)</f>
        <v>18</v>
      </c>
      <c r="O755" s="43" t="str">
        <f>VLOOKUP(Combined[[#This Row],[Customer_ID]],Customer[],4,FALSE)</f>
        <v>Female</v>
      </c>
      <c r="P755" s="43" t="str">
        <f>VLOOKUP(Combined[[#This Row],[Customer_ID]],Customer[],5,FALSE)</f>
        <v>West John</v>
      </c>
      <c r="Q755" s="43" t="str">
        <f>VLOOKUP(Combined[[#This Row],[Customer_ID]],Customer[],6,FALSE)</f>
        <v>Alaska</v>
      </c>
      <c r="R755" s="43" t="str">
        <f>VLOOKUP(Combined[[#This Row],[Customer_ID]],Customer[],8,FALSE)</f>
        <v>Platinum</v>
      </c>
      <c r="S755" s="43" t="str">
        <f>VLOOKUP(Combined[[#This Row],[Product_ID]],Product[],2,FALSE)</f>
        <v>Portable Power Bank</v>
      </c>
      <c r="T755" s="43" t="str">
        <f>VLOOKUP(Combined[[#This Row],[Product_ID]],Product[],3,FALSE)</f>
        <v>Electronics</v>
      </c>
      <c r="U755" s="43" t="str">
        <f>VLOOKUP(Combined[[#This Row],[Product_ID]],Product[],4,FALSE)</f>
        <v>Mobile</v>
      </c>
      <c r="V755" s="43" t="str">
        <f>VLOOKUP(Combined[[#This Row],[Product_ID]],Product[],5,FALSE)</f>
        <v>Cummings and Sons</v>
      </c>
      <c r="W755" s="43">
        <f>VLOOKUP(Combined[[#This Row],[Product_ID]],Product[],6,FALSE)</f>
        <v>326.06</v>
      </c>
      <c r="X755" s="43">
        <f>VLOOKUP(Combined[[#This Row],[Product_ID]],Product[],7,FALSE)</f>
        <v>301</v>
      </c>
      <c r="Y755" s="43" t="str">
        <f>_xlfn.XLOOKUP(Combined[[#This Row],[Store_ID]],Store[Store_ID],Store[Store_Name])</f>
        <v>Holloway Ltd</v>
      </c>
      <c r="Z755" s="43" t="str">
        <f>_xlfn.XLOOKUP(Combined[[#This Row],[Store_ID]],Store[Store_ID],Store[Region])</f>
        <v>North</v>
      </c>
      <c r="AA755" s="43" t="str">
        <f>_xlfn.XLOOKUP(Combined[[#This Row],[Store_ID]],Store[Store_ID],Store[City])</f>
        <v>Bensonhaven</v>
      </c>
      <c r="AB755" s="43" t="str">
        <f>_xlfn.XLOOKUP(Combined[[#This Row],[Store_ID]],Store[Store_ID],Store[Store_Type])</f>
        <v>Flagship</v>
      </c>
      <c r="AC755" s="43">
        <f>Combined[[#This Row],[Quantity]]*Combined[[#This Row],[Unit_Price]]</f>
        <v>623.88</v>
      </c>
      <c r="AD755" s="43">
        <f>Combined[[#This Row],[Gross_Sales]]*Combined[[#This Row],[Discount]]</f>
        <v>155.97</v>
      </c>
      <c r="AE755" s="43">
        <f>Combined[[#This Row],[Quantity]]*Combined[[#This Row],[cost]]</f>
        <v>326.06</v>
      </c>
      <c r="AF755" s="43">
        <f>Combined[[#This Row],[Total_Amount]]-Combined[[#This Row],[Total_Cost]]</f>
        <v>141.85000000000002</v>
      </c>
      <c r="AG755" s="43" t="str">
        <f>IF(Combined[[#This Row],[Age]]&lt;=25,"18-25",IF(Combined[[#This Row],[Age]]&lt;=35,"26-35",IF(Combined[[#This Row],[Age]]&lt;=45,"36-45",IF(Combined[[#This Row],[Age]]&lt;=55,"46-55","56-64"))))</f>
        <v>18-25</v>
      </c>
      <c r="AH755" s="43">
        <f>IF(Combined[[#This Row],[Total_Amount]]=0,0,Combined[[#This Row],[Profit]]/Combined[[#This Row],[Total_Amount]])</f>
        <v>0.30315658994251032</v>
      </c>
    </row>
    <row r="756" spans="1:34">
      <c r="A756" s="43" t="s">
        <v>2580</v>
      </c>
      <c r="B756" s="46">
        <v>45546</v>
      </c>
      <c r="C756" s="43">
        <f t="shared" si="11"/>
        <v>2024</v>
      </c>
      <c r="D756" s="43" t="str">
        <f>TEXT(Combined[[#This Row],[Order_Date]],"MMM")</f>
        <v>Sep</v>
      </c>
      <c r="E756" s="43" t="s">
        <v>585</v>
      </c>
      <c r="F756" s="43" t="s">
        <v>1632</v>
      </c>
      <c r="G756" s="43" t="s">
        <v>1799</v>
      </c>
      <c r="H756" s="43">
        <v>2</v>
      </c>
      <c r="I756" s="43">
        <v>567.95000000000005</v>
      </c>
      <c r="J756" s="45">
        <v>0.12</v>
      </c>
      <c r="K756" s="43" t="s">
        <v>1826</v>
      </c>
      <c r="L756" s="43">
        <v>999.5920000000001</v>
      </c>
      <c r="M756" s="43" t="str">
        <f>VLOOKUP(Combined[[#This Row],[Customer_ID]],Customer[],2,FALSE)</f>
        <v>Curtis Lam</v>
      </c>
      <c r="N756" s="43">
        <f>VLOOKUP(Combined[[#This Row],[Customer_ID]],Customer[],3,FALSE)</f>
        <v>55</v>
      </c>
      <c r="O756" s="43" t="str">
        <f>VLOOKUP(Combined[[#This Row],[Customer_ID]],Customer[],4,FALSE)</f>
        <v>Male</v>
      </c>
      <c r="P756" s="43" t="str">
        <f>VLOOKUP(Combined[[#This Row],[Customer_ID]],Customer[],5,FALSE)</f>
        <v>Butlerberg</v>
      </c>
      <c r="Q756" s="43" t="str">
        <f>VLOOKUP(Combined[[#This Row],[Customer_ID]],Customer[],6,FALSE)</f>
        <v>Kentucky</v>
      </c>
      <c r="R756" s="43" t="str">
        <f>VLOOKUP(Combined[[#This Row],[Customer_ID]],Customer[],8,FALSE)</f>
        <v>Platinum</v>
      </c>
      <c r="S756" s="43" t="str">
        <f>VLOOKUP(Combined[[#This Row],[Product_ID]],Product[],2,FALSE)</f>
        <v>Smart Home WiFi Camera</v>
      </c>
      <c r="T756" s="43" t="str">
        <f>VLOOKUP(Combined[[#This Row],[Product_ID]],Product[],3,FALSE)</f>
        <v>Electronics</v>
      </c>
      <c r="U756" s="43" t="str">
        <f>VLOOKUP(Combined[[#This Row],[Product_ID]],Product[],4,FALSE)</f>
        <v>Accessories</v>
      </c>
      <c r="V756" s="43" t="str">
        <f>VLOOKUP(Combined[[#This Row],[Product_ID]],Product[],5,FALSE)</f>
        <v>Holmes LLC</v>
      </c>
      <c r="W756" s="43">
        <f>VLOOKUP(Combined[[#This Row],[Product_ID]],Product[],6,FALSE)</f>
        <v>450.71</v>
      </c>
      <c r="X756" s="43">
        <f>VLOOKUP(Combined[[#This Row],[Product_ID]],Product[],7,FALSE)</f>
        <v>389</v>
      </c>
      <c r="Y756" s="43" t="str">
        <f>_xlfn.XLOOKUP(Combined[[#This Row],[Store_ID]],Store[Store_ID],Store[Store_Name])</f>
        <v>Mcdonald Inc</v>
      </c>
      <c r="Z756" s="43" t="str">
        <f>_xlfn.XLOOKUP(Combined[[#This Row],[Store_ID]],Store[Store_ID],Store[Region])</f>
        <v>South</v>
      </c>
      <c r="AA756" s="43" t="str">
        <f>_xlfn.XLOOKUP(Combined[[#This Row],[Store_ID]],Store[Store_ID],Store[City])</f>
        <v>Christopherland</v>
      </c>
      <c r="AB756" s="43" t="str">
        <f>_xlfn.XLOOKUP(Combined[[#This Row],[Store_ID]],Store[Store_ID],Store[Store_Type])</f>
        <v>Outlet</v>
      </c>
      <c r="AC756" s="43">
        <f>Combined[[#This Row],[Quantity]]*Combined[[#This Row],[Unit_Price]]</f>
        <v>1135.9000000000001</v>
      </c>
      <c r="AD756" s="43">
        <f>Combined[[#This Row],[Gross_Sales]]*Combined[[#This Row],[Discount]]</f>
        <v>136.30799999999999</v>
      </c>
      <c r="AE756" s="43">
        <f>Combined[[#This Row],[Quantity]]*Combined[[#This Row],[cost]]</f>
        <v>901.42</v>
      </c>
      <c r="AF756" s="43">
        <f>Combined[[#This Row],[Total_Amount]]-Combined[[#This Row],[Total_Cost]]</f>
        <v>98.172000000000139</v>
      </c>
      <c r="AG756" s="43" t="str">
        <f>IF(Combined[[#This Row],[Age]]&lt;=25,"18-25",IF(Combined[[#This Row],[Age]]&lt;=35,"26-35",IF(Combined[[#This Row],[Age]]&lt;=45,"36-45",IF(Combined[[#This Row],[Age]]&lt;=55,"46-55","56-64"))))</f>
        <v>46-55</v>
      </c>
      <c r="AH756" s="43">
        <f>IF(Combined[[#This Row],[Total_Amount]]=0,0,Combined[[#This Row],[Profit]]/Combined[[#This Row],[Total_Amount]])</f>
        <v>9.8212070524774236E-2</v>
      </c>
    </row>
    <row r="757" spans="1:34">
      <c r="A757" s="43" t="s">
        <v>2581</v>
      </c>
      <c r="B757" s="46">
        <v>45483</v>
      </c>
      <c r="C757" s="43">
        <f t="shared" si="11"/>
        <v>2024</v>
      </c>
      <c r="D757" s="43" t="str">
        <f>TEXT(Combined[[#This Row],[Order_Date]],"MMM")</f>
        <v>Jul</v>
      </c>
      <c r="E757" s="43" t="s">
        <v>1017</v>
      </c>
      <c r="F757" s="43" t="s">
        <v>1610</v>
      </c>
      <c r="G757" s="43" t="s">
        <v>1810</v>
      </c>
      <c r="H757" s="43">
        <v>2</v>
      </c>
      <c r="I757" s="43">
        <v>671.69</v>
      </c>
      <c r="J757" s="45">
        <v>0.19</v>
      </c>
      <c r="K757" s="43" t="s">
        <v>1824</v>
      </c>
      <c r="L757" s="43">
        <v>1088.1378</v>
      </c>
      <c r="M757" s="43" t="str">
        <f>VLOOKUP(Combined[[#This Row],[Customer_ID]],Customer[],2,FALSE)</f>
        <v>Kristy Dunlap</v>
      </c>
      <c r="N757" s="43">
        <f>VLOOKUP(Combined[[#This Row],[Customer_ID]],Customer[],3,FALSE)</f>
        <v>64</v>
      </c>
      <c r="O757" s="43" t="str">
        <f>VLOOKUP(Combined[[#This Row],[Customer_ID]],Customer[],4,FALSE)</f>
        <v>Female</v>
      </c>
      <c r="P757" s="43" t="str">
        <f>VLOOKUP(Combined[[#This Row],[Customer_ID]],Customer[],5,FALSE)</f>
        <v>Whiteport</v>
      </c>
      <c r="Q757" s="43" t="str">
        <f>VLOOKUP(Combined[[#This Row],[Customer_ID]],Customer[],6,FALSE)</f>
        <v>North Carolina</v>
      </c>
      <c r="R757" s="43" t="str">
        <f>VLOOKUP(Combined[[#This Row],[Customer_ID]],Customer[],8,FALSE)</f>
        <v>Platinum</v>
      </c>
      <c r="S757" s="43" t="str">
        <f>VLOOKUP(Combined[[#This Row],[Product_ID]],Product[],2,FALSE)</f>
        <v>Basketball</v>
      </c>
      <c r="T757" s="43" t="str">
        <f>VLOOKUP(Combined[[#This Row],[Product_ID]],Product[],3,FALSE)</f>
        <v>Sports</v>
      </c>
      <c r="U757" s="43" t="str">
        <f>VLOOKUP(Combined[[#This Row],[Product_ID]],Product[],4,FALSE)</f>
        <v>Team Sports</v>
      </c>
      <c r="V757" s="43" t="str">
        <f>VLOOKUP(Combined[[#This Row],[Product_ID]],Product[],5,FALSE)</f>
        <v>Nolan-Snow</v>
      </c>
      <c r="W757" s="43">
        <f>VLOOKUP(Combined[[#This Row],[Product_ID]],Product[],6,FALSE)</f>
        <v>204.39</v>
      </c>
      <c r="X757" s="43">
        <f>VLOOKUP(Combined[[#This Row],[Product_ID]],Product[],7,FALSE)</f>
        <v>281</v>
      </c>
      <c r="Y757" s="43" t="str">
        <f>_xlfn.XLOOKUP(Combined[[#This Row],[Store_ID]],Store[Store_ID],Store[Store_Name])</f>
        <v>Guerrero-Schmitt</v>
      </c>
      <c r="Z757" s="43" t="str">
        <f>_xlfn.XLOOKUP(Combined[[#This Row],[Store_ID]],Store[Store_ID],Store[Region])</f>
        <v>East</v>
      </c>
      <c r="AA757" s="43" t="str">
        <f>_xlfn.XLOOKUP(Combined[[#This Row],[Store_ID]],Store[Store_ID],Store[City])</f>
        <v>East Stevechester</v>
      </c>
      <c r="AB757" s="43" t="str">
        <f>_xlfn.XLOOKUP(Combined[[#This Row],[Store_ID]],Store[Store_ID],Store[Store_Type])</f>
        <v>Flagship</v>
      </c>
      <c r="AC757" s="43">
        <f>Combined[[#This Row],[Quantity]]*Combined[[#This Row],[Unit_Price]]</f>
        <v>1343.38</v>
      </c>
      <c r="AD757" s="43">
        <f>Combined[[#This Row],[Gross_Sales]]*Combined[[#This Row],[Discount]]</f>
        <v>255.24220000000003</v>
      </c>
      <c r="AE757" s="43">
        <f>Combined[[#This Row],[Quantity]]*Combined[[#This Row],[cost]]</f>
        <v>408.78</v>
      </c>
      <c r="AF757" s="43">
        <f>Combined[[#This Row],[Total_Amount]]-Combined[[#This Row],[Total_Cost]]</f>
        <v>679.3578</v>
      </c>
      <c r="AG757" s="43" t="str">
        <f>IF(Combined[[#This Row],[Age]]&lt;=25,"18-25",IF(Combined[[#This Row],[Age]]&lt;=35,"26-35",IF(Combined[[#This Row],[Age]]&lt;=45,"36-45",IF(Combined[[#This Row],[Age]]&lt;=55,"46-55","56-64"))))</f>
        <v>56-64</v>
      </c>
      <c r="AH757" s="43">
        <f>IF(Combined[[#This Row],[Total_Amount]]=0,0,Combined[[#This Row],[Profit]]/Combined[[#This Row],[Total_Amount]])</f>
        <v>0.62433066841350426</v>
      </c>
    </row>
    <row r="758" spans="1:34">
      <c r="A758" s="43" t="s">
        <v>2582</v>
      </c>
      <c r="B758" s="46">
        <v>45786</v>
      </c>
      <c r="C758" s="43">
        <f t="shared" si="11"/>
        <v>2025</v>
      </c>
      <c r="D758" s="43" t="str">
        <f>TEXT(Combined[[#This Row],[Order_Date]],"MMM")</f>
        <v>May</v>
      </c>
      <c r="E758" s="43" t="s">
        <v>672</v>
      </c>
      <c r="F758" s="43" t="s">
        <v>1557</v>
      </c>
      <c r="G758" s="43" t="s">
        <v>1779</v>
      </c>
      <c r="H758" s="43">
        <v>2</v>
      </c>
      <c r="I758" s="43">
        <v>257.95999999999998</v>
      </c>
      <c r="J758" s="45">
        <v>0.21</v>
      </c>
      <c r="K758" s="43" t="s">
        <v>1826</v>
      </c>
      <c r="L758" s="43">
        <v>407.57679999999999</v>
      </c>
      <c r="M758" s="43" t="str">
        <f>VLOOKUP(Combined[[#This Row],[Customer_ID]],Customer[],2,FALSE)</f>
        <v>Ronald Jones</v>
      </c>
      <c r="N758" s="43">
        <f>VLOOKUP(Combined[[#This Row],[Customer_ID]],Customer[],3,FALSE)</f>
        <v>26</v>
      </c>
      <c r="O758" s="43" t="str">
        <f>VLOOKUP(Combined[[#This Row],[Customer_ID]],Customer[],4,FALSE)</f>
        <v>Female</v>
      </c>
      <c r="P758" s="43" t="str">
        <f>VLOOKUP(Combined[[#This Row],[Customer_ID]],Customer[],5,FALSE)</f>
        <v>Brownshire</v>
      </c>
      <c r="Q758" s="43" t="str">
        <f>VLOOKUP(Combined[[#This Row],[Customer_ID]],Customer[],6,FALSE)</f>
        <v>Tennessee</v>
      </c>
      <c r="R758" s="43" t="str">
        <f>VLOOKUP(Combined[[#This Row],[Customer_ID]],Customer[],8,FALSE)</f>
        <v>Silver</v>
      </c>
      <c r="S758" s="43" t="str">
        <f>VLOOKUP(Combined[[#This Row],[Product_ID]],Product[],2,FALSE)</f>
        <v>Herbal Face Moisturizer</v>
      </c>
      <c r="T758" s="43" t="str">
        <f>VLOOKUP(Combined[[#This Row],[Product_ID]],Product[],3,FALSE)</f>
        <v>Beauty</v>
      </c>
      <c r="U758" s="43" t="str">
        <f>VLOOKUP(Combined[[#This Row],[Product_ID]],Product[],4,FALSE)</f>
        <v>Skincare</v>
      </c>
      <c r="V758" s="43" t="str">
        <f>VLOOKUP(Combined[[#This Row],[Product_ID]],Product[],5,FALSE)</f>
        <v>Davidson PLC</v>
      </c>
      <c r="W758" s="43">
        <f>VLOOKUP(Combined[[#This Row],[Product_ID]],Product[],6,FALSE)</f>
        <v>312.8</v>
      </c>
      <c r="X758" s="43">
        <f>VLOOKUP(Combined[[#This Row],[Product_ID]],Product[],7,FALSE)</f>
        <v>350</v>
      </c>
      <c r="Y758" s="43" t="str">
        <f>_xlfn.XLOOKUP(Combined[[#This Row],[Store_ID]],Store[Store_ID],Store[Store_Name])</f>
        <v>Martinez-Mullins</v>
      </c>
      <c r="Z758" s="43" t="str">
        <f>_xlfn.XLOOKUP(Combined[[#This Row],[Store_ID]],Store[Store_ID],Store[Region])</f>
        <v>South</v>
      </c>
      <c r="AA758" s="43" t="str">
        <f>_xlfn.XLOOKUP(Combined[[#This Row],[Store_ID]],Store[Store_ID],Store[City])</f>
        <v>Williamsfurt</v>
      </c>
      <c r="AB758" s="43" t="str">
        <f>_xlfn.XLOOKUP(Combined[[#This Row],[Store_ID]],Store[Store_ID],Store[Store_Type])</f>
        <v>Online</v>
      </c>
      <c r="AC758" s="43">
        <f>Combined[[#This Row],[Quantity]]*Combined[[#This Row],[Unit_Price]]</f>
        <v>515.91999999999996</v>
      </c>
      <c r="AD758" s="43">
        <f>Combined[[#This Row],[Gross_Sales]]*Combined[[#This Row],[Discount]]</f>
        <v>108.34319999999998</v>
      </c>
      <c r="AE758" s="43">
        <f>Combined[[#This Row],[Quantity]]*Combined[[#This Row],[cost]]</f>
        <v>625.6</v>
      </c>
      <c r="AF758" s="43">
        <f>Combined[[#This Row],[Total_Amount]]-Combined[[#This Row],[Total_Cost]]</f>
        <v>-218.02320000000003</v>
      </c>
      <c r="AG758" s="43" t="str">
        <f>IF(Combined[[#This Row],[Age]]&lt;=25,"18-25",IF(Combined[[#This Row],[Age]]&lt;=35,"26-35",IF(Combined[[#This Row],[Age]]&lt;=45,"36-45",IF(Combined[[#This Row],[Age]]&lt;=55,"46-55","56-64"))))</f>
        <v>26-35</v>
      </c>
      <c r="AH758" s="43">
        <f>IF(Combined[[#This Row],[Total_Amount]]=0,0,Combined[[#This Row],[Profit]]/Combined[[#This Row],[Total_Amount]])</f>
        <v>-0.53492544227247485</v>
      </c>
    </row>
    <row r="759" spans="1:34">
      <c r="A759" s="43" t="s">
        <v>2583</v>
      </c>
      <c r="B759" s="46">
        <v>45475</v>
      </c>
      <c r="C759" s="43">
        <f t="shared" si="11"/>
        <v>2024</v>
      </c>
      <c r="D759" s="43" t="str">
        <f>TEXT(Combined[[#This Row],[Order_Date]],"MMM")</f>
        <v>Jul</v>
      </c>
      <c r="E759" s="43" t="s">
        <v>666</v>
      </c>
      <c r="F759" s="43" t="s">
        <v>1744</v>
      </c>
      <c r="G759" s="43" t="s">
        <v>1813</v>
      </c>
      <c r="H759" s="43">
        <v>4</v>
      </c>
      <c r="I759" s="43">
        <v>281.48</v>
      </c>
      <c r="J759" s="45">
        <v>0.27</v>
      </c>
      <c r="K759" s="43" t="s">
        <v>1826</v>
      </c>
      <c r="L759" s="43">
        <v>821.92160000000001</v>
      </c>
      <c r="M759" s="43" t="str">
        <f>VLOOKUP(Combined[[#This Row],[Customer_ID]],Customer[],2,FALSE)</f>
        <v>Tiffany Herrera</v>
      </c>
      <c r="N759" s="43">
        <f>VLOOKUP(Combined[[#This Row],[Customer_ID]],Customer[],3,FALSE)</f>
        <v>52</v>
      </c>
      <c r="O759" s="43" t="str">
        <f>VLOOKUP(Combined[[#This Row],[Customer_ID]],Customer[],4,FALSE)</f>
        <v>Male</v>
      </c>
      <c r="P759" s="43" t="str">
        <f>VLOOKUP(Combined[[#This Row],[Customer_ID]],Customer[],5,FALSE)</f>
        <v>New Dianebury</v>
      </c>
      <c r="Q759" s="43" t="str">
        <f>VLOOKUP(Combined[[#This Row],[Customer_ID]],Customer[],6,FALSE)</f>
        <v>Virginia</v>
      </c>
      <c r="R759" s="43" t="str">
        <f>VLOOKUP(Combined[[#This Row],[Customer_ID]],Customer[],8,FALSE)</f>
        <v>Platinum</v>
      </c>
      <c r="S759" s="43" t="str">
        <f>VLOOKUP(Combined[[#This Row],[Product_ID]],Product[],2,FALSE)</f>
        <v>Portable Bluetooth Speaker</v>
      </c>
      <c r="T759" s="43" t="str">
        <f>VLOOKUP(Combined[[#This Row],[Product_ID]],Product[],3,FALSE)</f>
        <v>Electronics</v>
      </c>
      <c r="U759" s="43" t="str">
        <f>VLOOKUP(Combined[[#This Row],[Product_ID]],Product[],4,FALSE)</f>
        <v>Audio</v>
      </c>
      <c r="V759" s="43" t="str">
        <f>VLOOKUP(Combined[[#This Row],[Product_ID]],Product[],5,FALSE)</f>
        <v>Flores-King</v>
      </c>
      <c r="W759" s="43">
        <f>VLOOKUP(Combined[[#This Row],[Product_ID]],Product[],6,FALSE)</f>
        <v>431.67</v>
      </c>
      <c r="X759" s="43">
        <f>VLOOKUP(Combined[[#This Row],[Product_ID]],Product[],7,FALSE)</f>
        <v>73</v>
      </c>
      <c r="Y759" s="43" t="str">
        <f>_xlfn.XLOOKUP(Combined[[#This Row],[Store_ID]],Store[Store_ID],Store[Store_Name])</f>
        <v>Mann-Austin</v>
      </c>
      <c r="Z759" s="43" t="str">
        <f>_xlfn.XLOOKUP(Combined[[#This Row],[Store_ID]],Store[Store_ID],Store[Region])</f>
        <v>East</v>
      </c>
      <c r="AA759" s="43" t="str">
        <f>_xlfn.XLOOKUP(Combined[[#This Row],[Store_ID]],Store[Store_ID],Store[City])</f>
        <v>Vasquezborough</v>
      </c>
      <c r="AB759" s="43" t="str">
        <f>_xlfn.XLOOKUP(Combined[[#This Row],[Store_ID]],Store[Store_ID],Store[Store_Type])</f>
        <v>Online</v>
      </c>
      <c r="AC759" s="43">
        <f>Combined[[#This Row],[Quantity]]*Combined[[#This Row],[Unit_Price]]</f>
        <v>1125.92</v>
      </c>
      <c r="AD759" s="43">
        <f>Combined[[#This Row],[Gross_Sales]]*Combined[[#This Row],[Discount]]</f>
        <v>303.99840000000006</v>
      </c>
      <c r="AE759" s="43">
        <f>Combined[[#This Row],[Quantity]]*Combined[[#This Row],[cost]]</f>
        <v>1726.68</v>
      </c>
      <c r="AF759" s="43">
        <f>Combined[[#This Row],[Total_Amount]]-Combined[[#This Row],[Total_Cost]]</f>
        <v>-904.75840000000005</v>
      </c>
      <c r="AG759" s="43" t="str">
        <f>IF(Combined[[#This Row],[Age]]&lt;=25,"18-25",IF(Combined[[#This Row],[Age]]&lt;=35,"26-35",IF(Combined[[#This Row],[Age]]&lt;=45,"36-45",IF(Combined[[#This Row],[Age]]&lt;=55,"46-55","56-64"))))</f>
        <v>46-55</v>
      </c>
      <c r="AH759" s="43">
        <f>IF(Combined[[#This Row],[Total_Amount]]=0,0,Combined[[#This Row],[Profit]]/Combined[[#This Row],[Total_Amount]])</f>
        <v>-1.1007843083817241</v>
      </c>
    </row>
    <row r="760" spans="1:34">
      <c r="A760" s="43" t="s">
        <v>2584</v>
      </c>
      <c r="B760" s="46">
        <v>45470</v>
      </c>
      <c r="C760" s="43">
        <f t="shared" si="11"/>
        <v>2024</v>
      </c>
      <c r="D760" s="43" t="str">
        <f>TEXT(Combined[[#This Row],[Order_Date]],"MMM")</f>
        <v>Jun</v>
      </c>
      <c r="E760" s="43" t="s">
        <v>996</v>
      </c>
      <c r="F760" s="43" t="s">
        <v>1588</v>
      </c>
      <c r="G760" s="43" t="s">
        <v>1792</v>
      </c>
      <c r="H760" s="43">
        <v>1</v>
      </c>
      <c r="I760" s="43">
        <v>202.13</v>
      </c>
      <c r="J760" s="45">
        <v>0.13</v>
      </c>
      <c r="K760" s="43" t="s">
        <v>1829</v>
      </c>
      <c r="L760" s="43">
        <v>175.85310000000001</v>
      </c>
      <c r="M760" s="43" t="str">
        <f>VLOOKUP(Combined[[#This Row],[Customer_ID]],Customer[],2,FALSE)</f>
        <v>Robert House</v>
      </c>
      <c r="N760" s="43">
        <f>VLOOKUP(Combined[[#This Row],[Customer_ID]],Customer[],3,FALSE)</f>
        <v>34</v>
      </c>
      <c r="O760" s="43" t="str">
        <f>VLOOKUP(Combined[[#This Row],[Customer_ID]],Customer[],4,FALSE)</f>
        <v>Male</v>
      </c>
      <c r="P760" s="43" t="str">
        <f>VLOOKUP(Combined[[#This Row],[Customer_ID]],Customer[],5,FALSE)</f>
        <v>Lake James</v>
      </c>
      <c r="Q760" s="43" t="str">
        <f>VLOOKUP(Combined[[#This Row],[Customer_ID]],Customer[],6,FALSE)</f>
        <v>Maryland</v>
      </c>
      <c r="R760" s="43" t="str">
        <f>VLOOKUP(Combined[[#This Row],[Customer_ID]],Customer[],8,FALSE)</f>
        <v>Gold</v>
      </c>
      <c r="S760" s="43" t="str">
        <f>VLOOKUP(Combined[[#This Row],[Product_ID]],Product[],2,FALSE)</f>
        <v>Outdoor Sports Water Bottle</v>
      </c>
      <c r="T760" s="43" t="str">
        <f>VLOOKUP(Combined[[#This Row],[Product_ID]],Product[],3,FALSE)</f>
        <v>Sports</v>
      </c>
      <c r="U760" s="43" t="str">
        <f>VLOOKUP(Combined[[#This Row],[Product_ID]],Product[],4,FALSE)</f>
        <v>Accessories</v>
      </c>
      <c r="V760" s="43" t="str">
        <f>VLOOKUP(Combined[[#This Row],[Product_ID]],Product[],5,FALSE)</f>
        <v>Soto-Ellis</v>
      </c>
      <c r="W760" s="43">
        <f>VLOOKUP(Combined[[#This Row],[Product_ID]],Product[],6,FALSE)</f>
        <v>131.51</v>
      </c>
      <c r="X760" s="43">
        <f>VLOOKUP(Combined[[#This Row],[Product_ID]],Product[],7,FALSE)</f>
        <v>199.2</v>
      </c>
      <c r="Y760" s="43" t="str">
        <f>_xlfn.XLOOKUP(Combined[[#This Row],[Store_ID]],Store[Store_ID],Store[Store_Name])</f>
        <v>Aguirre-Keller</v>
      </c>
      <c r="Z760" s="43" t="str">
        <f>_xlfn.XLOOKUP(Combined[[#This Row],[Store_ID]],Store[Store_ID],Store[Region])</f>
        <v>South</v>
      </c>
      <c r="AA760" s="43" t="str">
        <f>_xlfn.XLOOKUP(Combined[[#This Row],[Store_ID]],Store[Store_ID],Store[City])</f>
        <v>Lake Michael</v>
      </c>
      <c r="AB760" s="43" t="str">
        <f>_xlfn.XLOOKUP(Combined[[#This Row],[Store_ID]],Store[Store_ID],Store[Store_Type])</f>
        <v>Online</v>
      </c>
      <c r="AC760" s="43">
        <f>Combined[[#This Row],[Quantity]]*Combined[[#This Row],[Unit_Price]]</f>
        <v>202.13</v>
      </c>
      <c r="AD760" s="43">
        <f>Combined[[#This Row],[Gross_Sales]]*Combined[[#This Row],[Discount]]</f>
        <v>26.276900000000001</v>
      </c>
      <c r="AE760" s="43">
        <f>Combined[[#This Row],[Quantity]]*Combined[[#This Row],[cost]]</f>
        <v>131.51</v>
      </c>
      <c r="AF760" s="43">
        <f>Combined[[#This Row],[Total_Amount]]-Combined[[#This Row],[Total_Cost]]</f>
        <v>44.343100000000021</v>
      </c>
      <c r="AG760" s="43" t="str">
        <f>IF(Combined[[#This Row],[Age]]&lt;=25,"18-25",IF(Combined[[#This Row],[Age]]&lt;=35,"26-35",IF(Combined[[#This Row],[Age]]&lt;=45,"36-45",IF(Combined[[#This Row],[Age]]&lt;=55,"46-55","56-64"))))</f>
        <v>26-35</v>
      </c>
      <c r="AH760" s="43">
        <f>IF(Combined[[#This Row],[Total_Amount]]=0,0,Combined[[#This Row],[Profit]]/Combined[[#This Row],[Total_Amount]])</f>
        <v>0.25215989937055427</v>
      </c>
    </row>
    <row r="761" spans="1:34">
      <c r="A761" s="43" t="s">
        <v>2585</v>
      </c>
      <c r="B761" s="46">
        <v>45243</v>
      </c>
      <c r="C761" s="43">
        <f t="shared" si="11"/>
        <v>2023</v>
      </c>
      <c r="D761" s="43" t="str">
        <f>TEXT(Combined[[#This Row],[Order_Date]],"MMM")</f>
        <v>Nov</v>
      </c>
      <c r="E761" s="43" t="s">
        <v>863</v>
      </c>
      <c r="F761" s="43" t="s">
        <v>1696</v>
      </c>
      <c r="G761" s="43" t="s">
        <v>1773</v>
      </c>
      <c r="H761" s="43">
        <v>1</v>
      </c>
      <c r="I761" s="43">
        <v>370.66</v>
      </c>
      <c r="J761" s="45">
        <v>0.01</v>
      </c>
      <c r="K761" s="43" t="s">
        <v>1826</v>
      </c>
      <c r="L761" s="43">
        <v>366.95339999999999</v>
      </c>
      <c r="M761" s="43" t="str">
        <f>VLOOKUP(Combined[[#This Row],[Customer_ID]],Customer[],2,FALSE)</f>
        <v>Daisy Johnson Dds</v>
      </c>
      <c r="N761" s="43">
        <f>VLOOKUP(Combined[[#This Row],[Customer_ID]],Customer[],3,FALSE)</f>
        <v>64</v>
      </c>
      <c r="O761" s="43" t="str">
        <f>VLOOKUP(Combined[[#This Row],[Customer_ID]],Customer[],4,FALSE)</f>
        <v>Male</v>
      </c>
      <c r="P761" s="43" t="str">
        <f>VLOOKUP(Combined[[#This Row],[Customer_ID]],Customer[],5,FALSE)</f>
        <v>North Stephanie</v>
      </c>
      <c r="Q761" s="43" t="str">
        <f>VLOOKUP(Combined[[#This Row],[Customer_ID]],Customer[],6,FALSE)</f>
        <v>Nebraska</v>
      </c>
      <c r="R761" s="43" t="str">
        <f>VLOOKUP(Combined[[#This Row],[Customer_ID]],Customer[],8,FALSE)</f>
        <v>Platinum</v>
      </c>
      <c r="S761" s="43" t="str">
        <f>VLOOKUP(Combined[[#This Row],[Product_ID]],Product[],2,FALSE)</f>
        <v>Bluetooth Car Audio System</v>
      </c>
      <c r="T761" s="43" t="str">
        <f>VLOOKUP(Combined[[#This Row],[Product_ID]],Product[],3,FALSE)</f>
        <v>Electronics</v>
      </c>
      <c r="U761" s="43" t="str">
        <f>VLOOKUP(Combined[[#This Row],[Product_ID]],Product[],4,FALSE)</f>
        <v>Audio</v>
      </c>
      <c r="V761" s="43" t="str">
        <f>VLOOKUP(Combined[[#This Row],[Product_ID]],Product[],5,FALSE)</f>
        <v>Bruce-Bowen</v>
      </c>
      <c r="W761" s="43">
        <f>VLOOKUP(Combined[[#This Row],[Product_ID]],Product[],6,FALSE)</f>
        <v>403.71</v>
      </c>
      <c r="X761" s="43">
        <f>VLOOKUP(Combined[[#This Row],[Product_ID]],Product[],7,FALSE)</f>
        <v>159</v>
      </c>
      <c r="Y761" s="43" t="str">
        <f>_xlfn.XLOOKUP(Combined[[#This Row],[Store_ID]],Store[Store_ID],Store[Store_Name])</f>
        <v>Gray Ltd</v>
      </c>
      <c r="Z761" s="43" t="str">
        <f>_xlfn.XLOOKUP(Combined[[#This Row],[Store_ID]],Store[Store_ID],Store[Region])</f>
        <v>North</v>
      </c>
      <c r="AA761" s="43" t="str">
        <f>_xlfn.XLOOKUP(Combined[[#This Row],[Store_ID]],Store[Store_ID],Store[City])</f>
        <v>New Michaelchester</v>
      </c>
      <c r="AB761" s="43" t="str">
        <f>_xlfn.XLOOKUP(Combined[[#This Row],[Store_ID]],Store[Store_ID],Store[Store_Type])</f>
        <v>Outlet</v>
      </c>
      <c r="AC761" s="43">
        <f>Combined[[#This Row],[Quantity]]*Combined[[#This Row],[Unit_Price]]</f>
        <v>370.66</v>
      </c>
      <c r="AD761" s="43">
        <f>Combined[[#This Row],[Gross_Sales]]*Combined[[#This Row],[Discount]]</f>
        <v>3.7066000000000003</v>
      </c>
      <c r="AE761" s="43">
        <f>Combined[[#This Row],[Quantity]]*Combined[[#This Row],[cost]]</f>
        <v>403.71</v>
      </c>
      <c r="AF761" s="43">
        <f>Combined[[#This Row],[Total_Amount]]-Combined[[#This Row],[Total_Cost]]</f>
        <v>-36.756599999999992</v>
      </c>
      <c r="AG761" s="43" t="str">
        <f>IF(Combined[[#This Row],[Age]]&lt;=25,"18-25",IF(Combined[[#This Row],[Age]]&lt;=35,"26-35",IF(Combined[[#This Row],[Age]]&lt;=45,"36-45",IF(Combined[[#This Row],[Age]]&lt;=55,"46-55","56-64"))))</f>
        <v>56-64</v>
      </c>
      <c r="AH761" s="43">
        <f>IF(Combined[[#This Row],[Total_Amount]]=0,0,Combined[[#This Row],[Profit]]/Combined[[#This Row],[Total_Amount]])</f>
        <v>-0.10016694217848914</v>
      </c>
    </row>
    <row r="762" spans="1:34">
      <c r="A762" s="43" t="s">
        <v>2586</v>
      </c>
      <c r="B762" s="46">
        <v>45341</v>
      </c>
      <c r="C762" s="43">
        <f t="shared" si="11"/>
        <v>2024</v>
      </c>
      <c r="D762" s="43" t="str">
        <f>TEXT(Combined[[#This Row],[Order_Date]],"MMM")</f>
        <v>Feb</v>
      </c>
      <c r="E762" s="43" t="s">
        <v>32</v>
      </c>
      <c r="F762" s="43" t="s">
        <v>1670</v>
      </c>
      <c r="G762" s="43" t="s">
        <v>1794</v>
      </c>
      <c r="H762" s="43">
        <v>4</v>
      </c>
      <c r="I762" s="43">
        <v>731.53</v>
      </c>
      <c r="J762" s="45">
        <v>0.12</v>
      </c>
      <c r="K762" s="43" t="s">
        <v>1824</v>
      </c>
      <c r="L762" s="43">
        <v>2574.9856</v>
      </c>
      <c r="M762" s="43" t="str">
        <f>VLOOKUP(Combined[[#This Row],[Customer_ID]],Customer[],2,FALSE)</f>
        <v>Christine Vaughn</v>
      </c>
      <c r="N762" s="43">
        <f>VLOOKUP(Combined[[#This Row],[Customer_ID]],Customer[],3,FALSE)</f>
        <v>24</v>
      </c>
      <c r="O762" s="43" t="str">
        <f>VLOOKUP(Combined[[#This Row],[Customer_ID]],Customer[],4,FALSE)</f>
        <v>Male</v>
      </c>
      <c r="P762" s="43" t="str">
        <f>VLOOKUP(Combined[[#This Row],[Customer_ID]],Customer[],5,FALSE)</f>
        <v>East Amandamouth</v>
      </c>
      <c r="Q762" s="43" t="str">
        <f>VLOOKUP(Combined[[#This Row],[Customer_ID]],Customer[],6,FALSE)</f>
        <v>Oregon</v>
      </c>
      <c r="R762" s="43" t="str">
        <f>VLOOKUP(Combined[[#This Row],[Customer_ID]],Customer[],8,FALSE)</f>
        <v>Bronze</v>
      </c>
      <c r="S762" s="43" t="str">
        <f>VLOOKUP(Combined[[#This Row],[Product_ID]],Product[],2,FALSE)</f>
        <v>Tennis Ball 3-Pack</v>
      </c>
      <c r="T762" s="43" t="str">
        <f>VLOOKUP(Combined[[#This Row],[Product_ID]],Product[],3,FALSE)</f>
        <v>Sports</v>
      </c>
      <c r="U762" s="43" t="str">
        <f>VLOOKUP(Combined[[#This Row],[Product_ID]],Product[],4,FALSE)</f>
        <v>Equipment</v>
      </c>
      <c r="V762" s="43" t="str">
        <f>VLOOKUP(Combined[[#This Row],[Product_ID]],Product[],5,FALSE)</f>
        <v>Lopez LLC</v>
      </c>
      <c r="W762" s="43">
        <f>VLOOKUP(Combined[[#This Row],[Product_ID]],Product[],6,FALSE)</f>
        <v>103.45</v>
      </c>
      <c r="X762" s="43">
        <f>VLOOKUP(Combined[[#This Row],[Product_ID]],Product[],7,FALSE)</f>
        <v>465</v>
      </c>
      <c r="Y762" s="43" t="str">
        <f>_xlfn.XLOOKUP(Combined[[#This Row],[Store_ID]],Store[Store_ID],Store[Store_Name])</f>
        <v>Thomas, Bridges and Harris</v>
      </c>
      <c r="Z762" s="43" t="str">
        <f>_xlfn.XLOOKUP(Combined[[#This Row],[Store_ID]],Store[Store_ID],Store[Region])</f>
        <v>North</v>
      </c>
      <c r="AA762" s="43" t="str">
        <f>_xlfn.XLOOKUP(Combined[[#This Row],[Store_ID]],Store[Store_ID],Store[City])</f>
        <v>Sabrinatown</v>
      </c>
      <c r="AB762" s="43" t="str">
        <f>_xlfn.XLOOKUP(Combined[[#This Row],[Store_ID]],Store[Store_ID],Store[Store_Type])</f>
        <v>Online</v>
      </c>
      <c r="AC762" s="43">
        <f>Combined[[#This Row],[Quantity]]*Combined[[#This Row],[Unit_Price]]</f>
        <v>2926.12</v>
      </c>
      <c r="AD762" s="43">
        <f>Combined[[#This Row],[Gross_Sales]]*Combined[[#This Row],[Discount]]</f>
        <v>351.13439999999997</v>
      </c>
      <c r="AE762" s="43">
        <f>Combined[[#This Row],[Quantity]]*Combined[[#This Row],[cost]]</f>
        <v>413.8</v>
      </c>
      <c r="AF762" s="43">
        <f>Combined[[#This Row],[Total_Amount]]-Combined[[#This Row],[Total_Cost]]</f>
        <v>2161.1855999999998</v>
      </c>
      <c r="AG762" s="43" t="str">
        <f>IF(Combined[[#This Row],[Age]]&lt;=25,"18-25",IF(Combined[[#This Row],[Age]]&lt;=35,"26-35",IF(Combined[[#This Row],[Age]]&lt;=45,"36-45",IF(Combined[[#This Row],[Age]]&lt;=55,"46-55","56-64"))))</f>
        <v>18-25</v>
      </c>
      <c r="AH762" s="43">
        <f>IF(Combined[[#This Row],[Total_Amount]]=0,0,Combined[[#This Row],[Profit]]/Combined[[#This Row],[Total_Amount]])</f>
        <v>0.83930007220234548</v>
      </c>
    </row>
    <row r="763" spans="1:34">
      <c r="A763" s="43" t="s">
        <v>2587</v>
      </c>
      <c r="B763" s="46">
        <v>45371</v>
      </c>
      <c r="C763" s="43">
        <f t="shared" si="11"/>
        <v>2024</v>
      </c>
      <c r="D763" s="43" t="str">
        <f>TEXT(Combined[[#This Row],[Order_Date]],"MMM")</f>
        <v>Mar</v>
      </c>
      <c r="E763" s="43" t="s">
        <v>550</v>
      </c>
      <c r="F763" s="43" t="s">
        <v>1704</v>
      </c>
      <c r="G763" s="43" t="s">
        <v>1757</v>
      </c>
      <c r="H763" s="43">
        <v>3</v>
      </c>
      <c r="I763" s="43">
        <v>468.25</v>
      </c>
      <c r="J763" s="45">
        <v>7.0000000000000007E-2</v>
      </c>
      <c r="K763" s="43" t="s">
        <v>1826</v>
      </c>
      <c r="L763" s="43">
        <v>1306.4175</v>
      </c>
      <c r="M763" s="43" t="str">
        <f>VLOOKUP(Combined[[#This Row],[Customer_ID]],Customer[],2,FALSE)</f>
        <v>Jason Wheeler</v>
      </c>
      <c r="N763" s="43">
        <f>VLOOKUP(Combined[[#This Row],[Customer_ID]],Customer[],3,FALSE)</f>
        <v>47</v>
      </c>
      <c r="O763" s="43" t="str">
        <f>VLOOKUP(Combined[[#This Row],[Customer_ID]],Customer[],4,FALSE)</f>
        <v>Female</v>
      </c>
      <c r="P763" s="43" t="str">
        <f>VLOOKUP(Combined[[#This Row],[Customer_ID]],Customer[],5,FALSE)</f>
        <v>Carolview</v>
      </c>
      <c r="Q763" s="43" t="str">
        <f>VLOOKUP(Combined[[#This Row],[Customer_ID]],Customer[],6,FALSE)</f>
        <v>Illinois</v>
      </c>
      <c r="R763" s="43" t="str">
        <f>VLOOKUP(Combined[[#This Row],[Customer_ID]],Customer[],8,FALSE)</f>
        <v>Platinum</v>
      </c>
      <c r="S763" s="43" t="str">
        <f>VLOOKUP(Combined[[#This Row],[Product_ID]],Product[],2,FALSE)</f>
        <v>Essential Oil Diffuser</v>
      </c>
      <c r="T763" s="43" t="str">
        <f>VLOOKUP(Combined[[#This Row],[Product_ID]],Product[],3,FALSE)</f>
        <v>Home</v>
      </c>
      <c r="U763" s="43" t="str">
        <f>VLOOKUP(Combined[[#This Row],[Product_ID]],Product[],4,FALSE)</f>
        <v>Decor</v>
      </c>
      <c r="V763" s="43" t="str">
        <f>VLOOKUP(Combined[[#This Row],[Product_ID]],Product[],5,FALSE)</f>
        <v>Hernandez Inc</v>
      </c>
      <c r="W763" s="43">
        <f>VLOOKUP(Combined[[#This Row],[Product_ID]],Product[],6,FALSE)</f>
        <v>325.26</v>
      </c>
      <c r="X763" s="43">
        <f>VLOOKUP(Combined[[#This Row],[Product_ID]],Product[],7,FALSE)</f>
        <v>400</v>
      </c>
      <c r="Y763" s="43" t="str">
        <f>_xlfn.XLOOKUP(Combined[[#This Row],[Store_ID]],Store[Store_ID],Store[Store_Name])</f>
        <v>Martinez, Adkins and Johnson</v>
      </c>
      <c r="Z763" s="43" t="str">
        <f>_xlfn.XLOOKUP(Combined[[#This Row],[Store_ID]],Store[Store_ID],Store[Region])</f>
        <v>North</v>
      </c>
      <c r="AA763" s="43" t="str">
        <f>_xlfn.XLOOKUP(Combined[[#This Row],[Store_ID]],Store[Store_ID],Store[City])</f>
        <v>Danielmouth</v>
      </c>
      <c r="AB763" s="43" t="str">
        <f>_xlfn.XLOOKUP(Combined[[#This Row],[Store_ID]],Store[Store_ID],Store[Store_Type])</f>
        <v>Flagship</v>
      </c>
      <c r="AC763" s="43">
        <f>Combined[[#This Row],[Quantity]]*Combined[[#This Row],[Unit_Price]]</f>
        <v>1404.75</v>
      </c>
      <c r="AD763" s="43">
        <f>Combined[[#This Row],[Gross_Sales]]*Combined[[#This Row],[Discount]]</f>
        <v>98.33250000000001</v>
      </c>
      <c r="AE763" s="43">
        <f>Combined[[#This Row],[Quantity]]*Combined[[#This Row],[cost]]</f>
        <v>975.78</v>
      </c>
      <c r="AF763" s="43">
        <f>Combined[[#This Row],[Total_Amount]]-Combined[[#This Row],[Total_Cost]]</f>
        <v>330.63750000000005</v>
      </c>
      <c r="AG763" s="43" t="str">
        <f>IF(Combined[[#This Row],[Age]]&lt;=25,"18-25",IF(Combined[[#This Row],[Age]]&lt;=35,"26-35",IF(Combined[[#This Row],[Age]]&lt;=45,"36-45",IF(Combined[[#This Row],[Age]]&lt;=55,"46-55","56-64"))))</f>
        <v>46-55</v>
      </c>
      <c r="AH763" s="43">
        <f>IF(Combined[[#This Row],[Total_Amount]]=0,0,Combined[[#This Row],[Profit]]/Combined[[#This Row],[Total_Amount]])</f>
        <v>0.2530871639426141</v>
      </c>
    </row>
    <row r="764" spans="1:34">
      <c r="A764" s="43" t="s">
        <v>2588</v>
      </c>
      <c r="B764" s="46">
        <v>45360</v>
      </c>
      <c r="C764" s="43">
        <f t="shared" si="11"/>
        <v>2024</v>
      </c>
      <c r="D764" s="43" t="str">
        <f>TEXT(Combined[[#This Row],[Order_Date]],"MMM")</f>
        <v>Mar</v>
      </c>
      <c r="E764" s="43" t="s">
        <v>14</v>
      </c>
      <c r="F764" s="43" t="s">
        <v>1682</v>
      </c>
      <c r="G764" s="43" t="s">
        <v>1752</v>
      </c>
      <c r="H764" s="43">
        <v>1</v>
      </c>
      <c r="I764" s="43">
        <v>928.72</v>
      </c>
      <c r="J764" s="45">
        <v>0.1</v>
      </c>
      <c r="K764" s="43" t="s">
        <v>1829</v>
      </c>
      <c r="L764" s="43">
        <v>835.84800000000007</v>
      </c>
      <c r="M764" s="43" t="str">
        <f>VLOOKUP(Combined[[#This Row],[Customer_ID]],Customer[],2,FALSE)</f>
        <v>Eugene Nelson</v>
      </c>
      <c r="N764" s="43">
        <f>VLOOKUP(Combined[[#This Row],[Customer_ID]],Customer[],3,FALSE)</f>
        <v>26</v>
      </c>
      <c r="O764" s="43" t="str">
        <f>VLOOKUP(Combined[[#This Row],[Customer_ID]],Customer[],4,FALSE)</f>
        <v>Female</v>
      </c>
      <c r="P764" s="43" t="str">
        <f>VLOOKUP(Combined[[#This Row],[Customer_ID]],Customer[],5,FALSE)</f>
        <v>Phillipsmouth</v>
      </c>
      <c r="Q764" s="43" t="str">
        <f>VLOOKUP(Combined[[#This Row],[Customer_ID]],Customer[],6,FALSE)</f>
        <v>North Dakota</v>
      </c>
      <c r="R764" s="43" t="str">
        <f>VLOOKUP(Combined[[#This Row],[Customer_ID]],Customer[],8,FALSE)</f>
        <v>Platinum</v>
      </c>
      <c r="S764" s="43" t="str">
        <f>VLOOKUP(Combined[[#This Row],[Product_ID]],Product[],2,FALSE)</f>
        <v>Smart LED Light Strip</v>
      </c>
      <c r="T764" s="43" t="str">
        <f>VLOOKUP(Combined[[#This Row],[Product_ID]],Product[],3,FALSE)</f>
        <v>Electronics</v>
      </c>
      <c r="U764" s="43" t="str">
        <f>VLOOKUP(Combined[[#This Row],[Product_ID]],Product[],4,FALSE)</f>
        <v>Accessories</v>
      </c>
      <c r="V764" s="43" t="str">
        <f>VLOOKUP(Combined[[#This Row],[Product_ID]],Product[],5,FALSE)</f>
        <v>Flores-Davis</v>
      </c>
      <c r="W764" s="43">
        <f>VLOOKUP(Combined[[#This Row],[Product_ID]],Product[],6,FALSE)</f>
        <v>349.17</v>
      </c>
      <c r="X764" s="43">
        <f>VLOOKUP(Combined[[#This Row],[Product_ID]],Product[],7,FALSE)</f>
        <v>476</v>
      </c>
      <c r="Y764" s="43" t="str">
        <f>_xlfn.XLOOKUP(Combined[[#This Row],[Store_ID]],Store[Store_ID],Store[Store_Name])</f>
        <v>Rivera-Warner</v>
      </c>
      <c r="Z764" s="43" t="str">
        <f>_xlfn.XLOOKUP(Combined[[#This Row],[Store_ID]],Store[Store_ID],Store[Region])</f>
        <v>East</v>
      </c>
      <c r="AA764" s="43" t="str">
        <f>_xlfn.XLOOKUP(Combined[[#This Row],[Store_ID]],Store[Store_ID],Store[City])</f>
        <v>Washingtonfurt</v>
      </c>
      <c r="AB764" s="43" t="str">
        <f>_xlfn.XLOOKUP(Combined[[#This Row],[Store_ID]],Store[Store_ID],Store[Store_Type])</f>
        <v>Flagship</v>
      </c>
      <c r="AC764" s="43">
        <f>Combined[[#This Row],[Quantity]]*Combined[[#This Row],[Unit_Price]]</f>
        <v>928.72</v>
      </c>
      <c r="AD764" s="43">
        <f>Combined[[#This Row],[Gross_Sales]]*Combined[[#This Row],[Discount]]</f>
        <v>92.872000000000014</v>
      </c>
      <c r="AE764" s="43">
        <f>Combined[[#This Row],[Quantity]]*Combined[[#This Row],[cost]]</f>
        <v>349.17</v>
      </c>
      <c r="AF764" s="43">
        <f>Combined[[#This Row],[Total_Amount]]-Combined[[#This Row],[Total_Cost]]</f>
        <v>486.67800000000005</v>
      </c>
      <c r="AG764" s="43" t="str">
        <f>IF(Combined[[#This Row],[Age]]&lt;=25,"18-25",IF(Combined[[#This Row],[Age]]&lt;=35,"26-35",IF(Combined[[#This Row],[Age]]&lt;=45,"36-45",IF(Combined[[#This Row],[Age]]&lt;=55,"46-55","56-64"))))</f>
        <v>26-35</v>
      </c>
      <c r="AH764" s="43">
        <f>IF(Combined[[#This Row],[Total_Amount]]=0,0,Combined[[#This Row],[Profit]]/Combined[[#This Row],[Total_Amount]])</f>
        <v>0.58225658253653778</v>
      </c>
    </row>
    <row r="765" spans="1:34">
      <c r="A765" s="43" t="s">
        <v>2589</v>
      </c>
      <c r="B765" s="46">
        <v>45499</v>
      </c>
      <c r="C765" s="43">
        <f t="shared" si="11"/>
        <v>2024</v>
      </c>
      <c r="D765" s="43" t="str">
        <f>TEXT(Combined[[#This Row],[Order_Date]],"MMM")</f>
        <v>Jul</v>
      </c>
      <c r="E765" s="43" t="s">
        <v>360</v>
      </c>
      <c r="F765" s="43" t="s">
        <v>1553</v>
      </c>
      <c r="G765" s="43" t="s">
        <v>1810</v>
      </c>
      <c r="H765" s="43">
        <v>3</v>
      </c>
      <c r="I765" s="43">
        <v>217.22</v>
      </c>
      <c r="J765" s="45">
        <v>0.06</v>
      </c>
      <c r="K765" s="43" t="s">
        <v>1826</v>
      </c>
      <c r="L765" s="43">
        <v>612.56039999999996</v>
      </c>
      <c r="M765" s="43" t="str">
        <f>VLOOKUP(Combined[[#This Row],[Customer_ID]],Customer[],2,FALSE)</f>
        <v>Colleen Maynard</v>
      </c>
      <c r="N765" s="43">
        <f>VLOOKUP(Combined[[#This Row],[Customer_ID]],Customer[],3,FALSE)</f>
        <v>29</v>
      </c>
      <c r="O765" s="43" t="str">
        <f>VLOOKUP(Combined[[#This Row],[Customer_ID]],Customer[],4,FALSE)</f>
        <v>Male</v>
      </c>
      <c r="P765" s="43" t="str">
        <f>VLOOKUP(Combined[[#This Row],[Customer_ID]],Customer[],5,FALSE)</f>
        <v>Singletonmouth</v>
      </c>
      <c r="Q765" s="43" t="str">
        <f>VLOOKUP(Combined[[#This Row],[Customer_ID]],Customer[],6,FALSE)</f>
        <v>Utah</v>
      </c>
      <c r="R765" s="43" t="str">
        <f>VLOOKUP(Combined[[#This Row],[Customer_ID]],Customer[],8,FALSE)</f>
        <v>Gold</v>
      </c>
      <c r="S765" s="43" t="str">
        <f>VLOOKUP(Combined[[#This Row],[Product_ID]],Product[],2,FALSE)</f>
        <v>Women's Yoga Pants</v>
      </c>
      <c r="T765" s="43" t="str">
        <f>VLOOKUP(Combined[[#This Row],[Product_ID]],Product[],3,FALSE)</f>
        <v>Clothing</v>
      </c>
      <c r="U765" s="43" t="str">
        <f>VLOOKUP(Combined[[#This Row],[Product_ID]],Product[],4,FALSE)</f>
        <v>Bottoms</v>
      </c>
      <c r="V765" s="43" t="str">
        <f>VLOOKUP(Combined[[#This Row],[Product_ID]],Product[],5,FALSE)</f>
        <v>Gonzales-Davis</v>
      </c>
      <c r="W765" s="43">
        <f>VLOOKUP(Combined[[#This Row],[Product_ID]],Product[],6,FALSE)</f>
        <v>306.45999999999998</v>
      </c>
      <c r="X765" s="43">
        <f>VLOOKUP(Combined[[#This Row],[Product_ID]],Product[],7,FALSE)</f>
        <v>487</v>
      </c>
      <c r="Y765" s="43" t="str">
        <f>_xlfn.XLOOKUP(Combined[[#This Row],[Store_ID]],Store[Store_ID],Store[Store_Name])</f>
        <v>Guerrero-Schmitt</v>
      </c>
      <c r="Z765" s="43" t="str">
        <f>_xlfn.XLOOKUP(Combined[[#This Row],[Store_ID]],Store[Store_ID],Store[Region])</f>
        <v>East</v>
      </c>
      <c r="AA765" s="43" t="str">
        <f>_xlfn.XLOOKUP(Combined[[#This Row],[Store_ID]],Store[Store_ID],Store[City])</f>
        <v>East Stevechester</v>
      </c>
      <c r="AB765" s="43" t="str">
        <f>_xlfn.XLOOKUP(Combined[[#This Row],[Store_ID]],Store[Store_ID],Store[Store_Type])</f>
        <v>Flagship</v>
      </c>
      <c r="AC765" s="43">
        <f>Combined[[#This Row],[Quantity]]*Combined[[#This Row],[Unit_Price]]</f>
        <v>651.66</v>
      </c>
      <c r="AD765" s="43">
        <f>Combined[[#This Row],[Gross_Sales]]*Combined[[#This Row],[Discount]]</f>
        <v>39.099599999999995</v>
      </c>
      <c r="AE765" s="43">
        <f>Combined[[#This Row],[Quantity]]*Combined[[#This Row],[cost]]</f>
        <v>919.37999999999988</v>
      </c>
      <c r="AF765" s="43">
        <f>Combined[[#This Row],[Total_Amount]]-Combined[[#This Row],[Total_Cost]]</f>
        <v>-306.81959999999992</v>
      </c>
      <c r="AG765" s="43" t="str">
        <f>IF(Combined[[#This Row],[Age]]&lt;=25,"18-25",IF(Combined[[#This Row],[Age]]&lt;=35,"26-35",IF(Combined[[#This Row],[Age]]&lt;=45,"36-45",IF(Combined[[#This Row],[Age]]&lt;=55,"46-55","56-64"))))</f>
        <v>26-35</v>
      </c>
      <c r="AH765" s="43">
        <f>IF(Combined[[#This Row],[Total_Amount]]=0,0,Combined[[#This Row],[Profit]]/Combined[[#This Row],[Total_Amount]])</f>
        <v>-0.50088056622661203</v>
      </c>
    </row>
    <row r="766" spans="1:34">
      <c r="A766" s="43" t="s">
        <v>2590</v>
      </c>
      <c r="B766" s="46">
        <v>45745</v>
      </c>
      <c r="C766" s="43">
        <f t="shared" si="11"/>
        <v>2025</v>
      </c>
      <c r="D766" s="43" t="str">
        <f>TEXT(Combined[[#This Row],[Order_Date]],"MMM")</f>
        <v>Mar</v>
      </c>
      <c r="E766" s="43" t="s">
        <v>1260</v>
      </c>
      <c r="F766" s="43" t="s">
        <v>1596</v>
      </c>
      <c r="G766" s="43" t="s">
        <v>1766</v>
      </c>
      <c r="H766" s="43">
        <v>1</v>
      </c>
      <c r="I766" s="43">
        <v>387.99</v>
      </c>
      <c r="J766" s="45">
        <v>0.3</v>
      </c>
      <c r="K766" s="43" t="s">
        <v>1824</v>
      </c>
      <c r="L766" s="43">
        <v>271.59300000000002</v>
      </c>
      <c r="M766" s="43" t="str">
        <f>VLOOKUP(Combined[[#This Row],[Customer_ID]],Customer[],2,FALSE)</f>
        <v>Eric Wolfe</v>
      </c>
      <c r="N766" s="43">
        <f>VLOOKUP(Combined[[#This Row],[Customer_ID]],Customer[],3,FALSE)</f>
        <v>18</v>
      </c>
      <c r="O766" s="43" t="str">
        <f>VLOOKUP(Combined[[#This Row],[Customer_ID]],Customer[],4,FALSE)</f>
        <v>Female</v>
      </c>
      <c r="P766" s="43" t="str">
        <f>VLOOKUP(Combined[[#This Row],[Customer_ID]],Customer[],5,FALSE)</f>
        <v>Garciaview</v>
      </c>
      <c r="Q766" s="43" t="str">
        <f>VLOOKUP(Combined[[#This Row],[Customer_ID]],Customer[],6,FALSE)</f>
        <v>Louisiana</v>
      </c>
      <c r="R766" s="43" t="str">
        <f>VLOOKUP(Combined[[#This Row],[Customer_ID]],Customer[],8,FALSE)</f>
        <v>Gold</v>
      </c>
      <c r="S766" s="43" t="str">
        <f>VLOOKUP(Combined[[#This Row],[Product_ID]],Product[],2,FALSE)</f>
        <v>Foldable Camping Chair</v>
      </c>
      <c r="T766" s="43" t="str">
        <f>VLOOKUP(Combined[[#This Row],[Product_ID]],Product[],3,FALSE)</f>
        <v>Sports</v>
      </c>
      <c r="U766" s="43" t="str">
        <f>VLOOKUP(Combined[[#This Row],[Product_ID]],Product[],4,FALSE)</f>
        <v>Outdoor</v>
      </c>
      <c r="V766" s="43" t="str">
        <f>VLOOKUP(Combined[[#This Row],[Product_ID]],Product[],5,FALSE)</f>
        <v>Cook Ltd</v>
      </c>
      <c r="W766" s="43">
        <f>VLOOKUP(Combined[[#This Row],[Product_ID]],Product[],6,FALSE)</f>
        <v>166.06</v>
      </c>
      <c r="X766" s="43">
        <f>VLOOKUP(Combined[[#This Row],[Product_ID]],Product[],7,FALSE)</f>
        <v>340</v>
      </c>
      <c r="Y766" s="43" t="str">
        <f>_xlfn.XLOOKUP(Combined[[#This Row],[Store_ID]],Store[Store_ID],Store[Store_Name])</f>
        <v>Johnson-Wright</v>
      </c>
      <c r="Z766" s="43" t="str">
        <f>_xlfn.XLOOKUP(Combined[[#This Row],[Store_ID]],Store[Store_ID],Store[Region])</f>
        <v>North</v>
      </c>
      <c r="AA766" s="43" t="str">
        <f>_xlfn.XLOOKUP(Combined[[#This Row],[Store_ID]],Store[Store_ID],Store[City])</f>
        <v>Hoodberg</v>
      </c>
      <c r="AB766" s="43" t="str">
        <f>_xlfn.XLOOKUP(Combined[[#This Row],[Store_ID]],Store[Store_ID],Store[Store_Type])</f>
        <v>Outlet</v>
      </c>
      <c r="AC766" s="43">
        <f>Combined[[#This Row],[Quantity]]*Combined[[#This Row],[Unit_Price]]</f>
        <v>387.99</v>
      </c>
      <c r="AD766" s="43">
        <f>Combined[[#This Row],[Gross_Sales]]*Combined[[#This Row],[Discount]]</f>
        <v>116.39699999999999</v>
      </c>
      <c r="AE766" s="43">
        <f>Combined[[#This Row],[Quantity]]*Combined[[#This Row],[cost]]</f>
        <v>166.06</v>
      </c>
      <c r="AF766" s="43">
        <f>Combined[[#This Row],[Total_Amount]]-Combined[[#This Row],[Total_Cost]]</f>
        <v>105.53300000000002</v>
      </c>
      <c r="AG766" s="43" t="str">
        <f>IF(Combined[[#This Row],[Age]]&lt;=25,"18-25",IF(Combined[[#This Row],[Age]]&lt;=35,"26-35",IF(Combined[[#This Row],[Age]]&lt;=45,"36-45",IF(Combined[[#This Row],[Age]]&lt;=55,"46-55","56-64"))))</f>
        <v>18-25</v>
      </c>
      <c r="AH766" s="43">
        <f>IF(Combined[[#This Row],[Total_Amount]]=0,0,Combined[[#This Row],[Profit]]/Combined[[#This Row],[Total_Amount]])</f>
        <v>0.38857039761702256</v>
      </c>
    </row>
    <row r="767" spans="1:34">
      <c r="A767" s="43" t="s">
        <v>2591</v>
      </c>
      <c r="B767" s="46">
        <v>45718</v>
      </c>
      <c r="C767" s="43">
        <f t="shared" si="11"/>
        <v>2025</v>
      </c>
      <c r="D767" s="43" t="str">
        <f>TEXT(Combined[[#This Row],[Order_Date]],"MMM")</f>
        <v>Mar</v>
      </c>
      <c r="E767" s="43" t="s">
        <v>1466</v>
      </c>
      <c r="F767" s="43" t="s">
        <v>1584</v>
      </c>
      <c r="G767" s="43" t="s">
        <v>1776</v>
      </c>
      <c r="H767" s="43">
        <v>4</v>
      </c>
      <c r="I767" s="43">
        <v>186.24</v>
      </c>
      <c r="J767" s="45">
        <v>0.23</v>
      </c>
      <c r="K767" s="43" t="s">
        <v>1824</v>
      </c>
      <c r="L767" s="43">
        <v>573.61920000000009</v>
      </c>
      <c r="M767" s="43" t="str">
        <f>VLOOKUP(Combined[[#This Row],[Customer_ID]],Customer[],2,FALSE)</f>
        <v>Elizabeth Foster</v>
      </c>
      <c r="N767" s="43">
        <f>VLOOKUP(Combined[[#This Row],[Customer_ID]],Customer[],3,FALSE)</f>
        <v>33</v>
      </c>
      <c r="O767" s="43" t="str">
        <f>VLOOKUP(Combined[[#This Row],[Customer_ID]],Customer[],4,FALSE)</f>
        <v>Female</v>
      </c>
      <c r="P767" s="43" t="str">
        <f>VLOOKUP(Combined[[#This Row],[Customer_ID]],Customer[],5,FALSE)</f>
        <v>Anthonymouth</v>
      </c>
      <c r="Q767" s="43" t="str">
        <f>VLOOKUP(Combined[[#This Row],[Customer_ID]],Customer[],6,FALSE)</f>
        <v>Oklahoma</v>
      </c>
      <c r="R767" s="43" t="str">
        <f>VLOOKUP(Combined[[#This Row],[Customer_ID]],Customer[],8,FALSE)</f>
        <v>Gold</v>
      </c>
      <c r="S767" s="43" t="str">
        <f>VLOOKUP(Combined[[#This Row],[Product_ID]],Product[],2,FALSE)</f>
        <v>Women's Denim Jeans</v>
      </c>
      <c r="T767" s="43" t="str">
        <f>VLOOKUP(Combined[[#This Row],[Product_ID]],Product[],3,FALSE)</f>
        <v>Clothing</v>
      </c>
      <c r="U767" s="43" t="str">
        <f>VLOOKUP(Combined[[#This Row],[Product_ID]],Product[],4,FALSE)</f>
        <v>Bottoms</v>
      </c>
      <c r="V767" s="43" t="str">
        <f>VLOOKUP(Combined[[#This Row],[Product_ID]],Product[],5,FALSE)</f>
        <v>Guerra-Hendrix</v>
      </c>
      <c r="W767" s="43">
        <f>VLOOKUP(Combined[[#This Row],[Product_ID]],Product[],6,FALSE)</f>
        <v>303.75</v>
      </c>
      <c r="X767" s="43">
        <f>VLOOKUP(Combined[[#This Row],[Product_ID]],Product[],7,FALSE)</f>
        <v>343</v>
      </c>
      <c r="Y767" s="43" t="str">
        <f>_xlfn.XLOOKUP(Combined[[#This Row],[Store_ID]],Store[Store_ID],Store[Store_Name])</f>
        <v>Benson-Elliott</v>
      </c>
      <c r="Z767" s="43" t="str">
        <f>_xlfn.XLOOKUP(Combined[[#This Row],[Store_ID]],Store[Store_ID],Store[Region])</f>
        <v>East</v>
      </c>
      <c r="AA767" s="43" t="str">
        <f>_xlfn.XLOOKUP(Combined[[#This Row],[Store_ID]],Store[Store_ID],Store[City])</f>
        <v>Port Josephberg</v>
      </c>
      <c r="AB767" s="43" t="str">
        <f>_xlfn.XLOOKUP(Combined[[#This Row],[Store_ID]],Store[Store_ID],Store[Store_Type])</f>
        <v>Online</v>
      </c>
      <c r="AC767" s="43">
        <f>Combined[[#This Row],[Quantity]]*Combined[[#This Row],[Unit_Price]]</f>
        <v>744.96</v>
      </c>
      <c r="AD767" s="43">
        <f>Combined[[#This Row],[Gross_Sales]]*Combined[[#This Row],[Discount]]</f>
        <v>171.34080000000003</v>
      </c>
      <c r="AE767" s="43">
        <f>Combined[[#This Row],[Quantity]]*Combined[[#This Row],[cost]]</f>
        <v>1215</v>
      </c>
      <c r="AF767" s="43">
        <f>Combined[[#This Row],[Total_Amount]]-Combined[[#This Row],[Total_Cost]]</f>
        <v>-641.38079999999991</v>
      </c>
      <c r="AG767" s="43" t="str">
        <f>IF(Combined[[#This Row],[Age]]&lt;=25,"18-25",IF(Combined[[#This Row],[Age]]&lt;=35,"26-35",IF(Combined[[#This Row],[Age]]&lt;=45,"36-45",IF(Combined[[#This Row],[Age]]&lt;=55,"46-55","56-64"))))</f>
        <v>26-35</v>
      </c>
      <c r="AH767" s="43">
        <f>IF(Combined[[#This Row],[Total_Amount]]=0,0,Combined[[#This Row],[Profit]]/Combined[[#This Row],[Total_Amount]])</f>
        <v>-1.1181299370732356</v>
      </c>
    </row>
    <row r="768" spans="1:34">
      <c r="A768" s="43" t="s">
        <v>2592</v>
      </c>
      <c r="B768" s="46">
        <v>45454</v>
      </c>
      <c r="C768" s="43">
        <f t="shared" si="11"/>
        <v>2024</v>
      </c>
      <c r="D768" s="43" t="str">
        <f>TEXT(Combined[[#This Row],[Order_Date]],"MMM")</f>
        <v>Jun</v>
      </c>
      <c r="E768" s="43" t="s">
        <v>937</v>
      </c>
      <c r="F768" s="43" t="s">
        <v>1628</v>
      </c>
      <c r="G768" s="43" t="s">
        <v>1782</v>
      </c>
      <c r="H768" s="43">
        <v>4</v>
      </c>
      <c r="I768" s="43">
        <v>609.05999999999995</v>
      </c>
      <c r="J768" s="45">
        <v>0.22</v>
      </c>
      <c r="K768" s="43" t="s">
        <v>1829</v>
      </c>
      <c r="L768" s="43">
        <v>1900.2672</v>
      </c>
      <c r="M768" s="43" t="str">
        <f>VLOOKUP(Combined[[#This Row],[Customer_ID]],Customer[],2,FALSE)</f>
        <v>Jared Moran</v>
      </c>
      <c r="N768" s="43">
        <f>VLOOKUP(Combined[[#This Row],[Customer_ID]],Customer[],3,FALSE)</f>
        <v>28</v>
      </c>
      <c r="O768" s="43" t="str">
        <f>VLOOKUP(Combined[[#This Row],[Customer_ID]],Customer[],4,FALSE)</f>
        <v>Female</v>
      </c>
      <c r="P768" s="43" t="str">
        <f>VLOOKUP(Combined[[#This Row],[Customer_ID]],Customer[],5,FALSE)</f>
        <v>South David</v>
      </c>
      <c r="Q768" s="43" t="str">
        <f>VLOOKUP(Combined[[#This Row],[Customer_ID]],Customer[],6,FALSE)</f>
        <v>West Virginia</v>
      </c>
      <c r="R768" s="43" t="str">
        <f>VLOOKUP(Combined[[#This Row],[Customer_ID]],Customer[],8,FALSE)</f>
        <v>Bronze</v>
      </c>
      <c r="S768" s="43" t="str">
        <f>VLOOKUP(Combined[[#This Row],[Product_ID]],Product[],2,FALSE)</f>
        <v>Noise-Canceling Headphones</v>
      </c>
      <c r="T768" s="43" t="str">
        <f>VLOOKUP(Combined[[#This Row],[Product_ID]],Product[],3,FALSE)</f>
        <v>Electronics</v>
      </c>
      <c r="U768" s="43" t="str">
        <f>VLOOKUP(Combined[[#This Row],[Product_ID]],Product[],4,FALSE)</f>
        <v>Audio</v>
      </c>
      <c r="V768" s="43" t="str">
        <f>VLOOKUP(Combined[[#This Row],[Product_ID]],Product[],5,FALSE)</f>
        <v>Taylor-Hart</v>
      </c>
      <c r="W768" s="43">
        <f>VLOOKUP(Combined[[#This Row],[Product_ID]],Product[],6,FALSE)</f>
        <v>38.520000000000003</v>
      </c>
      <c r="X768" s="43">
        <f>VLOOKUP(Combined[[#This Row],[Product_ID]],Product[],7,FALSE)</f>
        <v>378</v>
      </c>
      <c r="Y768" s="43" t="str">
        <f>_xlfn.XLOOKUP(Combined[[#This Row],[Store_ID]],Store[Store_ID],Store[Store_Name])</f>
        <v>Bean, Jones and Park</v>
      </c>
      <c r="Z768" s="43" t="str">
        <f>_xlfn.XLOOKUP(Combined[[#This Row],[Store_ID]],Store[Store_ID],Store[Region])</f>
        <v>West</v>
      </c>
      <c r="AA768" s="43" t="str">
        <f>_xlfn.XLOOKUP(Combined[[#This Row],[Store_ID]],Store[Store_ID],Store[City])</f>
        <v>Thompsonborough</v>
      </c>
      <c r="AB768" s="43" t="str">
        <f>_xlfn.XLOOKUP(Combined[[#This Row],[Store_ID]],Store[Store_ID],Store[Store_Type])</f>
        <v>Online</v>
      </c>
      <c r="AC768" s="43">
        <f>Combined[[#This Row],[Quantity]]*Combined[[#This Row],[Unit_Price]]</f>
        <v>2436.2399999999998</v>
      </c>
      <c r="AD768" s="43">
        <f>Combined[[#This Row],[Gross_Sales]]*Combined[[#This Row],[Discount]]</f>
        <v>535.97280000000001</v>
      </c>
      <c r="AE768" s="43">
        <f>Combined[[#This Row],[Quantity]]*Combined[[#This Row],[cost]]</f>
        <v>154.08000000000001</v>
      </c>
      <c r="AF768" s="43">
        <f>Combined[[#This Row],[Total_Amount]]-Combined[[#This Row],[Total_Cost]]</f>
        <v>1746.1872000000001</v>
      </c>
      <c r="AG768" s="43" t="str">
        <f>IF(Combined[[#This Row],[Age]]&lt;=25,"18-25",IF(Combined[[#This Row],[Age]]&lt;=35,"26-35",IF(Combined[[#This Row],[Age]]&lt;=45,"36-45",IF(Combined[[#This Row],[Age]]&lt;=55,"46-55","56-64"))))</f>
        <v>26-35</v>
      </c>
      <c r="AH768" s="43">
        <f>IF(Combined[[#This Row],[Total_Amount]]=0,0,Combined[[#This Row],[Profit]]/Combined[[#This Row],[Total_Amount]])</f>
        <v>0.91891666603517652</v>
      </c>
    </row>
    <row r="769" spans="1:34">
      <c r="A769" s="43" t="s">
        <v>2593</v>
      </c>
      <c r="B769" s="46">
        <v>45434</v>
      </c>
      <c r="C769" s="43">
        <f t="shared" si="11"/>
        <v>2024</v>
      </c>
      <c r="D769" s="43" t="str">
        <f>TEXT(Combined[[#This Row],[Order_Date]],"MMM")</f>
        <v>May</v>
      </c>
      <c r="E769" s="43" t="s">
        <v>1355</v>
      </c>
      <c r="F769" s="43" t="s">
        <v>1614</v>
      </c>
      <c r="G769" s="43" t="s">
        <v>1792</v>
      </c>
      <c r="H769" s="43">
        <v>1</v>
      </c>
      <c r="I769" s="43">
        <v>827.91</v>
      </c>
      <c r="J769" s="45">
        <v>0.21</v>
      </c>
      <c r="K769" s="43" t="s">
        <v>1826</v>
      </c>
      <c r="L769" s="43">
        <v>654.0489</v>
      </c>
      <c r="M769" s="43" t="str">
        <f>VLOOKUP(Combined[[#This Row],[Customer_ID]],Customer[],2,FALSE)</f>
        <v>Melinda Rivera</v>
      </c>
      <c r="N769" s="43">
        <f>VLOOKUP(Combined[[#This Row],[Customer_ID]],Customer[],3,FALSE)</f>
        <v>47</v>
      </c>
      <c r="O769" s="43" t="str">
        <f>VLOOKUP(Combined[[#This Row],[Customer_ID]],Customer[],4,FALSE)</f>
        <v>Female</v>
      </c>
      <c r="P769" s="43" t="str">
        <f>VLOOKUP(Combined[[#This Row],[Customer_ID]],Customer[],5,FALSE)</f>
        <v>East Davidmouth</v>
      </c>
      <c r="Q769" s="43" t="str">
        <f>VLOOKUP(Combined[[#This Row],[Customer_ID]],Customer[],6,FALSE)</f>
        <v>New Hampshire</v>
      </c>
      <c r="R769" s="43" t="str">
        <f>VLOOKUP(Combined[[#This Row],[Customer_ID]],Customer[],8,FALSE)</f>
        <v>Platinum</v>
      </c>
      <c r="S769" s="43" t="str">
        <f>VLOOKUP(Combined[[#This Row],[Product_ID]],Product[],2,FALSE)</f>
        <v>Modern Wall Clock</v>
      </c>
      <c r="T769" s="43" t="str">
        <f>VLOOKUP(Combined[[#This Row],[Product_ID]],Product[],3,FALSE)</f>
        <v>Home</v>
      </c>
      <c r="U769" s="43" t="str">
        <f>VLOOKUP(Combined[[#This Row],[Product_ID]],Product[],4,FALSE)</f>
        <v>Decor</v>
      </c>
      <c r="V769" s="43" t="str">
        <f>VLOOKUP(Combined[[#This Row],[Product_ID]],Product[],5,FALSE)</f>
        <v>Weiss-Watson</v>
      </c>
      <c r="W769" s="43">
        <f>VLOOKUP(Combined[[#This Row],[Product_ID]],Product[],6,FALSE)</f>
        <v>179.77</v>
      </c>
      <c r="X769" s="43">
        <f>VLOOKUP(Combined[[#This Row],[Product_ID]],Product[],7,FALSE)</f>
        <v>305</v>
      </c>
      <c r="Y769" s="43" t="str">
        <f>_xlfn.XLOOKUP(Combined[[#This Row],[Store_ID]],Store[Store_ID],Store[Store_Name])</f>
        <v>Aguirre-Keller</v>
      </c>
      <c r="Z769" s="43" t="str">
        <f>_xlfn.XLOOKUP(Combined[[#This Row],[Store_ID]],Store[Store_ID],Store[Region])</f>
        <v>South</v>
      </c>
      <c r="AA769" s="43" t="str">
        <f>_xlfn.XLOOKUP(Combined[[#This Row],[Store_ID]],Store[Store_ID],Store[City])</f>
        <v>Lake Michael</v>
      </c>
      <c r="AB769" s="43" t="str">
        <f>_xlfn.XLOOKUP(Combined[[#This Row],[Store_ID]],Store[Store_ID],Store[Store_Type])</f>
        <v>Online</v>
      </c>
      <c r="AC769" s="43">
        <f>Combined[[#This Row],[Quantity]]*Combined[[#This Row],[Unit_Price]]</f>
        <v>827.91</v>
      </c>
      <c r="AD769" s="43">
        <f>Combined[[#This Row],[Gross_Sales]]*Combined[[#This Row],[Discount]]</f>
        <v>173.86109999999999</v>
      </c>
      <c r="AE769" s="43">
        <f>Combined[[#This Row],[Quantity]]*Combined[[#This Row],[cost]]</f>
        <v>179.77</v>
      </c>
      <c r="AF769" s="43">
        <f>Combined[[#This Row],[Total_Amount]]-Combined[[#This Row],[Total_Cost]]</f>
        <v>474.27890000000002</v>
      </c>
      <c r="AG769" s="43" t="str">
        <f>IF(Combined[[#This Row],[Age]]&lt;=25,"18-25",IF(Combined[[#This Row],[Age]]&lt;=35,"26-35",IF(Combined[[#This Row],[Age]]&lt;=45,"36-45",IF(Combined[[#This Row],[Age]]&lt;=55,"46-55","56-64"))))</f>
        <v>46-55</v>
      </c>
      <c r="AH769" s="43">
        <f>IF(Combined[[#This Row],[Total_Amount]]=0,0,Combined[[#This Row],[Profit]]/Combined[[#This Row],[Total_Amount]])</f>
        <v>0.72514287540274136</v>
      </c>
    </row>
    <row r="770" spans="1:34">
      <c r="A770" s="43" t="s">
        <v>2594</v>
      </c>
      <c r="B770" s="46">
        <v>45486</v>
      </c>
      <c r="C770" s="43">
        <f t="shared" si="11"/>
        <v>2024</v>
      </c>
      <c r="D770" s="43" t="str">
        <f>TEXT(Combined[[#This Row],[Order_Date]],"MMM")</f>
        <v>Jul</v>
      </c>
      <c r="E770" s="43" t="s">
        <v>582</v>
      </c>
      <c r="F770" s="43" t="s">
        <v>1714</v>
      </c>
      <c r="G770" s="43" t="s">
        <v>1752</v>
      </c>
      <c r="H770" s="43">
        <v>1</v>
      </c>
      <c r="I770" s="43">
        <v>303.79000000000002</v>
      </c>
      <c r="J770" s="45">
        <v>0.24</v>
      </c>
      <c r="K770" s="43" t="s">
        <v>1826</v>
      </c>
      <c r="L770" s="43">
        <v>230.88040000000001</v>
      </c>
      <c r="M770" s="43" t="str">
        <f>VLOOKUP(Combined[[#This Row],[Customer_ID]],Customer[],2,FALSE)</f>
        <v>John Bradford</v>
      </c>
      <c r="N770" s="43">
        <f>VLOOKUP(Combined[[#This Row],[Customer_ID]],Customer[],3,FALSE)</f>
        <v>48</v>
      </c>
      <c r="O770" s="43" t="str">
        <f>VLOOKUP(Combined[[#This Row],[Customer_ID]],Customer[],4,FALSE)</f>
        <v>Male</v>
      </c>
      <c r="P770" s="43" t="str">
        <f>VLOOKUP(Combined[[#This Row],[Customer_ID]],Customer[],5,FALSE)</f>
        <v>Anabury</v>
      </c>
      <c r="Q770" s="43" t="str">
        <f>VLOOKUP(Combined[[#This Row],[Customer_ID]],Customer[],6,FALSE)</f>
        <v>Vermont</v>
      </c>
      <c r="R770" s="43" t="str">
        <f>VLOOKUP(Combined[[#This Row],[Customer_ID]],Customer[],8,FALSE)</f>
        <v>Silver</v>
      </c>
      <c r="S770" s="43" t="str">
        <f>VLOOKUP(Combined[[#This Row],[Product_ID]],Product[],2,FALSE)</f>
        <v>Hydrating Face Cleanser</v>
      </c>
      <c r="T770" s="43" t="str">
        <f>VLOOKUP(Combined[[#This Row],[Product_ID]],Product[],3,FALSE)</f>
        <v>Beauty</v>
      </c>
      <c r="U770" s="43" t="str">
        <f>VLOOKUP(Combined[[#This Row],[Product_ID]],Product[],4,FALSE)</f>
        <v>Skincare</v>
      </c>
      <c r="V770" s="43" t="str">
        <f>VLOOKUP(Combined[[#This Row],[Product_ID]],Product[],5,FALSE)</f>
        <v>Butler Group</v>
      </c>
      <c r="W770" s="43">
        <f>VLOOKUP(Combined[[#This Row],[Product_ID]],Product[],6,FALSE)</f>
        <v>305.5</v>
      </c>
      <c r="X770" s="43">
        <f>VLOOKUP(Combined[[#This Row],[Product_ID]],Product[],7,FALSE)</f>
        <v>159</v>
      </c>
      <c r="Y770" s="43" t="str">
        <f>_xlfn.XLOOKUP(Combined[[#This Row],[Store_ID]],Store[Store_ID],Store[Store_Name])</f>
        <v>Rivera-Warner</v>
      </c>
      <c r="Z770" s="43" t="str">
        <f>_xlfn.XLOOKUP(Combined[[#This Row],[Store_ID]],Store[Store_ID],Store[Region])</f>
        <v>East</v>
      </c>
      <c r="AA770" s="43" t="str">
        <f>_xlfn.XLOOKUP(Combined[[#This Row],[Store_ID]],Store[Store_ID],Store[City])</f>
        <v>Washingtonfurt</v>
      </c>
      <c r="AB770" s="43" t="str">
        <f>_xlfn.XLOOKUP(Combined[[#This Row],[Store_ID]],Store[Store_ID],Store[Store_Type])</f>
        <v>Flagship</v>
      </c>
      <c r="AC770" s="43">
        <f>Combined[[#This Row],[Quantity]]*Combined[[#This Row],[Unit_Price]]</f>
        <v>303.79000000000002</v>
      </c>
      <c r="AD770" s="43">
        <f>Combined[[#This Row],[Gross_Sales]]*Combined[[#This Row],[Discount]]</f>
        <v>72.909599999999998</v>
      </c>
      <c r="AE770" s="43">
        <f>Combined[[#This Row],[Quantity]]*Combined[[#This Row],[cost]]</f>
        <v>305.5</v>
      </c>
      <c r="AF770" s="43">
        <f>Combined[[#This Row],[Total_Amount]]-Combined[[#This Row],[Total_Cost]]</f>
        <v>-74.619599999999991</v>
      </c>
      <c r="AG770" s="43" t="str">
        <f>IF(Combined[[#This Row],[Age]]&lt;=25,"18-25",IF(Combined[[#This Row],[Age]]&lt;=35,"26-35",IF(Combined[[#This Row],[Age]]&lt;=45,"36-45",IF(Combined[[#This Row],[Age]]&lt;=55,"46-55","56-64"))))</f>
        <v>46-55</v>
      </c>
      <c r="AH770" s="43">
        <f>IF(Combined[[#This Row],[Total_Amount]]=0,0,Combined[[#This Row],[Profit]]/Combined[[#This Row],[Total_Amount]])</f>
        <v>-0.32319590575899898</v>
      </c>
    </row>
    <row r="771" spans="1:34">
      <c r="A771" s="43" t="s">
        <v>2595</v>
      </c>
      <c r="B771" s="46">
        <v>45902</v>
      </c>
      <c r="C771" s="43">
        <f t="shared" ref="C771:C834" si="12">YEAR(B771)</f>
        <v>2025</v>
      </c>
      <c r="D771" s="43" t="str">
        <f>TEXT(Combined[[#This Row],[Order_Date]],"MMM")</f>
        <v>Sep</v>
      </c>
      <c r="E771" s="43" t="s">
        <v>369</v>
      </c>
      <c r="F771" s="43" t="s">
        <v>1622</v>
      </c>
      <c r="G771" s="43" t="s">
        <v>1776</v>
      </c>
      <c r="H771" s="43">
        <v>2</v>
      </c>
      <c r="I771" s="43">
        <v>365.91</v>
      </c>
      <c r="J771" s="45">
        <v>0.14000000000000001</v>
      </c>
      <c r="K771" s="43" t="s">
        <v>1829</v>
      </c>
      <c r="L771" s="43">
        <v>629.36520000000007</v>
      </c>
      <c r="M771" s="43" t="str">
        <f>VLOOKUP(Combined[[#This Row],[Customer_ID]],Customer[],2,FALSE)</f>
        <v>Christopher Lester</v>
      </c>
      <c r="N771" s="43">
        <f>VLOOKUP(Combined[[#This Row],[Customer_ID]],Customer[],3,FALSE)</f>
        <v>64</v>
      </c>
      <c r="O771" s="43" t="str">
        <f>VLOOKUP(Combined[[#This Row],[Customer_ID]],Customer[],4,FALSE)</f>
        <v>Male</v>
      </c>
      <c r="P771" s="43" t="str">
        <f>VLOOKUP(Combined[[#This Row],[Customer_ID]],Customer[],5,FALSE)</f>
        <v>South Jenniferville</v>
      </c>
      <c r="Q771" s="43" t="str">
        <f>VLOOKUP(Combined[[#This Row],[Customer_ID]],Customer[],6,FALSE)</f>
        <v>Georgia</v>
      </c>
      <c r="R771" s="43" t="str">
        <f>VLOOKUP(Combined[[#This Row],[Customer_ID]],Customer[],8,FALSE)</f>
        <v>Silver</v>
      </c>
      <c r="S771" s="43" t="str">
        <f>VLOOKUP(Combined[[#This Row],[Product_ID]],Product[],2,FALSE)</f>
        <v>Men's Casual Sneakers</v>
      </c>
      <c r="T771" s="43" t="str">
        <f>VLOOKUP(Combined[[#This Row],[Product_ID]],Product[],3,FALSE)</f>
        <v>Clothing</v>
      </c>
      <c r="U771" s="43" t="str">
        <f>VLOOKUP(Combined[[#This Row],[Product_ID]],Product[],4,FALSE)</f>
        <v>Footwear</v>
      </c>
      <c r="V771" s="43" t="str">
        <f>VLOOKUP(Combined[[#This Row],[Product_ID]],Product[],5,FALSE)</f>
        <v>Hogan-Lee</v>
      </c>
      <c r="W771" s="43">
        <f>VLOOKUP(Combined[[#This Row],[Product_ID]],Product[],6,FALSE)</f>
        <v>353.47</v>
      </c>
      <c r="X771" s="43">
        <f>VLOOKUP(Combined[[#This Row],[Product_ID]],Product[],7,FALSE)</f>
        <v>214</v>
      </c>
      <c r="Y771" s="43" t="str">
        <f>_xlfn.XLOOKUP(Combined[[#This Row],[Store_ID]],Store[Store_ID],Store[Store_Name])</f>
        <v>Benson-Elliott</v>
      </c>
      <c r="Z771" s="43" t="str">
        <f>_xlfn.XLOOKUP(Combined[[#This Row],[Store_ID]],Store[Store_ID],Store[Region])</f>
        <v>East</v>
      </c>
      <c r="AA771" s="43" t="str">
        <f>_xlfn.XLOOKUP(Combined[[#This Row],[Store_ID]],Store[Store_ID],Store[City])</f>
        <v>Port Josephberg</v>
      </c>
      <c r="AB771" s="43" t="str">
        <f>_xlfn.XLOOKUP(Combined[[#This Row],[Store_ID]],Store[Store_ID],Store[Store_Type])</f>
        <v>Online</v>
      </c>
      <c r="AC771" s="43">
        <f>Combined[[#This Row],[Quantity]]*Combined[[#This Row],[Unit_Price]]</f>
        <v>731.82</v>
      </c>
      <c r="AD771" s="43">
        <f>Combined[[#This Row],[Gross_Sales]]*Combined[[#This Row],[Discount]]</f>
        <v>102.45480000000002</v>
      </c>
      <c r="AE771" s="43">
        <f>Combined[[#This Row],[Quantity]]*Combined[[#This Row],[cost]]</f>
        <v>706.94</v>
      </c>
      <c r="AF771" s="43">
        <f>Combined[[#This Row],[Total_Amount]]-Combined[[#This Row],[Total_Cost]]</f>
        <v>-77.574799999999982</v>
      </c>
      <c r="AG771" s="43" t="str">
        <f>IF(Combined[[#This Row],[Age]]&lt;=25,"18-25",IF(Combined[[#This Row],[Age]]&lt;=35,"26-35",IF(Combined[[#This Row],[Age]]&lt;=45,"36-45",IF(Combined[[#This Row],[Age]]&lt;=55,"46-55","56-64"))))</f>
        <v>56-64</v>
      </c>
      <c r="AH771" s="43">
        <f>IF(Combined[[#This Row],[Total_Amount]]=0,0,Combined[[#This Row],[Profit]]/Combined[[#This Row],[Total_Amount]])</f>
        <v>-0.12325880109036848</v>
      </c>
    </row>
    <row r="772" spans="1:34">
      <c r="A772" s="43" t="s">
        <v>2596</v>
      </c>
      <c r="B772" s="46">
        <v>45762</v>
      </c>
      <c r="C772" s="43">
        <f t="shared" si="12"/>
        <v>2025</v>
      </c>
      <c r="D772" s="43" t="str">
        <f>TEXT(Combined[[#This Row],[Order_Date]],"MMM")</f>
        <v>Apr</v>
      </c>
      <c r="E772" s="43" t="s">
        <v>255</v>
      </c>
      <c r="F772" s="43" t="s">
        <v>1598</v>
      </c>
      <c r="G772" s="43" t="s">
        <v>1807</v>
      </c>
      <c r="H772" s="43">
        <v>3</v>
      </c>
      <c r="I772" s="43">
        <v>852.72</v>
      </c>
      <c r="J772" s="45">
        <v>0.16</v>
      </c>
      <c r="K772" s="43" t="s">
        <v>1824</v>
      </c>
      <c r="L772" s="43">
        <v>2148.8544000000002</v>
      </c>
      <c r="M772" s="43" t="str">
        <f>VLOOKUP(Combined[[#This Row],[Customer_ID]],Customer[],2,FALSE)</f>
        <v>Roy Cole</v>
      </c>
      <c r="N772" s="43">
        <f>VLOOKUP(Combined[[#This Row],[Customer_ID]],Customer[],3,FALSE)</f>
        <v>24</v>
      </c>
      <c r="O772" s="43" t="str">
        <f>VLOOKUP(Combined[[#This Row],[Customer_ID]],Customer[],4,FALSE)</f>
        <v>Female</v>
      </c>
      <c r="P772" s="43" t="str">
        <f>VLOOKUP(Combined[[#This Row],[Customer_ID]],Customer[],5,FALSE)</f>
        <v>North Cynthiatown</v>
      </c>
      <c r="Q772" s="43" t="str">
        <f>VLOOKUP(Combined[[#This Row],[Customer_ID]],Customer[],6,FALSE)</f>
        <v>New Jersey</v>
      </c>
      <c r="R772" s="43" t="str">
        <f>VLOOKUP(Combined[[#This Row],[Customer_ID]],Customer[],8,FALSE)</f>
        <v>Platinum</v>
      </c>
      <c r="S772" s="43" t="str">
        <f>VLOOKUP(Combined[[#This Row],[Product_ID]],Product[],2,FALSE)</f>
        <v>Women's Scarf Set</v>
      </c>
      <c r="T772" s="43" t="str">
        <f>VLOOKUP(Combined[[#This Row],[Product_ID]],Product[],3,FALSE)</f>
        <v>Clothing</v>
      </c>
      <c r="U772" s="43" t="str">
        <f>VLOOKUP(Combined[[#This Row],[Product_ID]],Product[],4,FALSE)</f>
        <v>Accessories</v>
      </c>
      <c r="V772" s="43" t="str">
        <f>VLOOKUP(Combined[[#This Row],[Product_ID]],Product[],5,FALSE)</f>
        <v>Brown and Sons</v>
      </c>
      <c r="W772" s="43">
        <f>VLOOKUP(Combined[[#This Row],[Product_ID]],Product[],6,FALSE)</f>
        <v>174.02</v>
      </c>
      <c r="X772" s="43">
        <f>VLOOKUP(Combined[[#This Row],[Product_ID]],Product[],7,FALSE)</f>
        <v>268</v>
      </c>
      <c r="Y772" s="43" t="str">
        <f>_xlfn.XLOOKUP(Combined[[#This Row],[Store_ID]],Store[Store_ID],Store[Store_Name])</f>
        <v>Holloway Ltd</v>
      </c>
      <c r="Z772" s="43" t="str">
        <f>_xlfn.XLOOKUP(Combined[[#This Row],[Store_ID]],Store[Store_ID],Store[Region])</f>
        <v>North</v>
      </c>
      <c r="AA772" s="43" t="str">
        <f>_xlfn.XLOOKUP(Combined[[#This Row],[Store_ID]],Store[Store_ID],Store[City])</f>
        <v>Bensonhaven</v>
      </c>
      <c r="AB772" s="43" t="str">
        <f>_xlfn.XLOOKUP(Combined[[#This Row],[Store_ID]],Store[Store_ID],Store[Store_Type])</f>
        <v>Flagship</v>
      </c>
      <c r="AC772" s="43">
        <f>Combined[[#This Row],[Quantity]]*Combined[[#This Row],[Unit_Price]]</f>
        <v>2558.16</v>
      </c>
      <c r="AD772" s="43">
        <f>Combined[[#This Row],[Gross_Sales]]*Combined[[#This Row],[Discount]]</f>
        <v>409.30559999999997</v>
      </c>
      <c r="AE772" s="43">
        <f>Combined[[#This Row],[Quantity]]*Combined[[#This Row],[cost]]</f>
        <v>522.06000000000006</v>
      </c>
      <c r="AF772" s="43">
        <f>Combined[[#This Row],[Total_Amount]]-Combined[[#This Row],[Total_Cost]]</f>
        <v>1626.7944000000002</v>
      </c>
      <c r="AG772" s="43" t="str">
        <f>IF(Combined[[#This Row],[Age]]&lt;=25,"18-25",IF(Combined[[#This Row],[Age]]&lt;=35,"26-35",IF(Combined[[#This Row],[Age]]&lt;=45,"36-45",IF(Combined[[#This Row],[Age]]&lt;=55,"46-55","56-64"))))</f>
        <v>18-25</v>
      </c>
      <c r="AH772" s="43">
        <f>IF(Combined[[#This Row],[Total_Amount]]=0,0,Combined[[#This Row],[Profit]]/Combined[[#This Row],[Total_Amount]])</f>
        <v>0.75705194358445138</v>
      </c>
    </row>
    <row r="773" spans="1:34">
      <c r="A773" s="43" t="s">
        <v>2597</v>
      </c>
      <c r="B773" s="46">
        <v>45752</v>
      </c>
      <c r="C773" s="43">
        <f t="shared" si="12"/>
        <v>2025</v>
      </c>
      <c r="D773" s="43" t="str">
        <f>TEXT(Combined[[#This Row],[Order_Date]],"MMM")</f>
        <v>Apr</v>
      </c>
      <c r="E773" s="43" t="s">
        <v>791</v>
      </c>
      <c r="F773" s="43" t="s">
        <v>1568</v>
      </c>
      <c r="G773" s="43" t="s">
        <v>1769</v>
      </c>
      <c r="H773" s="43">
        <v>1</v>
      </c>
      <c r="I773" s="43">
        <v>768.25</v>
      </c>
      <c r="J773" s="45">
        <v>0.18</v>
      </c>
      <c r="K773" s="43" t="s">
        <v>1824</v>
      </c>
      <c r="L773" s="43">
        <v>629.96500000000003</v>
      </c>
      <c r="M773" s="43" t="str">
        <f>VLOOKUP(Combined[[#This Row],[Customer_ID]],Customer[],2,FALSE)</f>
        <v>Douglas Rhodes</v>
      </c>
      <c r="N773" s="43">
        <f>VLOOKUP(Combined[[#This Row],[Customer_ID]],Customer[],3,FALSE)</f>
        <v>32</v>
      </c>
      <c r="O773" s="43" t="str">
        <f>VLOOKUP(Combined[[#This Row],[Customer_ID]],Customer[],4,FALSE)</f>
        <v>Male</v>
      </c>
      <c r="P773" s="43" t="str">
        <f>VLOOKUP(Combined[[#This Row],[Customer_ID]],Customer[],5,FALSE)</f>
        <v>Mikehaven</v>
      </c>
      <c r="Q773" s="43" t="str">
        <f>VLOOKUP(Combined[[#This Row],[Customer_ID]],Customer[],6,FALSE)</f>
        <v>New Hampshire</v>
      </c>
      <c r="R773" s="43" t="str">
        <f>VLOOKUP(Combined[[#This Row],[Customer_ID]],Customer[],8,FALSE)</f>
        <v>Platinum</v>
      </c>
      <c r="S773" s="43" t="str">
        <f>VLOOKUP(Combined[[#This Row],[Product_ID]],Product[],2,FALSE)</f>
        <v>Ceramic Kitchen Bowl Set</v>
      </c>
      <c r="T773" s="43" t="str">
        <f>VLOOKUP(Combined[[#This Row],[Product_ID]],Product[],3,FALSE)</f>
        <v>Home</v>
      </c>
      <c r="U773" s="43" t="str">
        <f>VLOOKUP(Combined[[#This Row],[Product_ID]],Product[],4,FALSE)</f>
        <v>Kitchen</v>
      </c>
      <c r="V773" s="43" t="str">
        <f>VLOOKUP(Combined[[#This Row],[Product_ID]],Product[],5,FALSE)</f>
        <v>Hamilton Group</v>
      </c>
      <c r="W773" s="43">
        <f>VLOOKUP(Combined[[#This Row],[Product_ID]],Product[],6,FALSE)</f>
        <v>298.86</v>
      </c>
      <c r="X773" s="43">
        <f>VLOOKUP(Combined[[#This Row],[Product_ID]],Product[],7,FALSE)</f>
        <v>308</v>
      </c>
      <c r="Y773" s="43" t="str">
        <f>_xlfn.XLOOKUP(Combined[[#This Row],[Store_ID]],Store[Store_ID],Store[Store_Name])</f>
        <v>Alexander Group</v>
      </c>
      <c r="Z773" s="43" t="str">
        <f>_xlfn.XLOOKUP(Combined[[#This Row],[Store_ID]],Store[Store_ID],Store[Region])</f>
        <v>South</v>
      </c>
      <c r="AA773" s="43" t="str">
        <f>_xlfn.XLOOKUP(Combined[[#This Row],[Store_ID]],Store[Store_ID],Store[City])</f>
        <v>Port Sharon</v>
      </c>
      <c r="AB773" s="43" t="str">
        <f>_xlfn.XLOOKUP(Combined[[#This Row],[Store_ID]],Store[Store_ID],Store[Store_Type])</f>
        <v>Online</v>
      </c>
      <c r="AC773" s="43">
        <f>Combined[[#This Row],[Quantity]]*Combined[[#This Row],[Unit_Price]]</f>
        <v>768.25</v>
      </c>
      <c r="AD773" s="43">
        <f>Combined[[#This Row],[Gross_Sales]]*Combined[[#This Row],[Discount]]</f>
        <v>138.285</v>
      </c>
      <c r="AE773" s="43">
        <f>Combined[[#This Row],[Quantity]]*Combined[[#This Row],[cost]]</f>
        <v>298.86</v>
      </c>
      <c r="AF773" s="43">
        <f>Combined[[#This Row],[Total_Amount]]-Combined[[#This Row],[Total_Cost]]</f>
        <v>331.10500000000002</v>
      </c>
      <c r="AG773" s="43" t="str">
        <f>IF(Combined[[#This Row],[Age]]&lt;=25,"18-25",IF(Combined[[#This Row],[Age]]&lt;=35,"26-35",IF(Combined[[#This Row],[Age]]&lt;=45,"36-45",IF(Combined[[#This Row],[Age]]&lt;=55,"46-55","56-64"))))</f>
        <v>26-35</v>
      </c>
      <c r="AH773" s="43">
        <f>IF(Combined[[#This Row],[Total_Amount]]=0,0,Combined[[#This Row],[Profit]]/Combined[[#This Row],[Total_Amount]])</f>
        <v>0.52559269165747302</v>
      </c>
    </row>
    <row r="774" spans="1:34">
      <c r="A774" s="43" t="s">
        <v>2598</v>
      </c>
      <c r="B774" s="46">
        <v>45254</v>
      </c>
      <c r="C774" s="43">
        <f t="shared" si="12"/>
        <v>2023</v>
      </c>
      <c r="D774" s="43" t="str">
        <f>TEXT(Combined[[#This Row],[Order_Date]],"MMM")</f>
        <v>Nov</v>
      </c>
      <c r="E774" s="43" t="s">
        <v>1098</v>
      </c>
      <c r="F774" s="43" t="s">
        <v>1732</v>
      </c>
      <c r="G774" s="43" t="s">
        <v>1813</v>
      </c>
      <c r="H774" s="43">
        <v>2</v>
      </c>
      <c r="I774" s="43">
        <v>318.62</v>
      </c>
      <c r="J774" s="45">
        <v>0.02</v>
      </c>
      <c r="K774" s="43" t="s">
        <v>1829</v>
      </c>
      <c r="L774" s="43">
        <v>624.49519999999995</v>
      </c>
      <c r="M774" s="43" t="str">
        <f>VLOOKUP(Combined[[#This Row],[Customer_ID]],Customer[],2,FALSE)</f>
        <v>Charles Miller</v>
      </c>
      <c r="N774" s="43">
        <f>VLOOKUP(Combined[[#This Row],[Customer_ID]],Customer[],3,FALSE)</f>
        <v>26</v>
      </c>
      <c r="O774" s="43" t="str">
        <f>VLOOKUP(Combined[[#This Row],[Customer_ID]],Customer[],4,FALSE)</f>
        <v>Male</v>
      </c>
      <c r="P774" s="43" t="str">
        <f>VLOOKUP(Combined[[#This Row],[Customer_ID]],Customer[],5,FALSE)</f>
        <v>Lake Allisonborough</v>
      </c>
      <c r="Q774" s="43" t="str">
        <f>VLOOKUP(Combined[[#This Row],[Customer_ID]],Customer[],6,FALSE)</f>
        <v>Iowa</v>
      </c>
      <c r="R774" s="43" t="str">
        <f>VLOOKUP(Combined[[#This Row],[Customer_ID]],Customer[],8,FALSE)</f>
        <v>Silver</v>
      </c>
      <c r="S774" s="43" t="str">
        <f>VLOOKUP(Combined[[#This Row],[Product_ID]],Product[],2,FALSE)</f>
        <v>Microwave Oven</v>
      </c>
      <c r="T774" s="43" t="str">
        <f>VLOOKUP(Combined[[#This Row],[Product_ID]],Product[],3,FALSE)</f>
        <v>Home</v>
      </c>
      <c r="U774" s="43" t="str">
        <f>VLOOKUP(Combined[[#This Row],[Product_ID]],Product[],4,FALSE)</f>
        <v>Appliances</v>
      </c>
      <c r="V774" s="43" t="str">
        <f>VLOOKUP(Combined[[#This Row],[Product_ID]],Product[],5,FALSE)</f>
        <v>Green, Powell and Palmer</v>
      </c>
      <c r="W774" s="43">
        <f>VLOOKUP(Combined[[#This Row],[Product_ID]],Product[],6,FALSE)</f>
        <v>447.43</v>
      </c>
      <c r="X774" s="43">
        <f>VLOOKUP(Combined[[#This Row],[Product_ID]],Product[],7,FALSE)</f>
        <v>191</v>
      </c>
      <c r="Y774" s="43" t="str">
        <f>_xlfn.XLOOKUP(Combined[[#This Row],[Store_ID]],Store[Store_ID],Store[Store_Name])</f>
        <v>Mann-Austin</v>
      </c>
      <c r="Z774" s="43" t="str">
        <f>_xlfn.XLOOKUP(Combined[[#This Row],[Store_ID]],Store[Store_ID],Store[Region])</f>
        <v>East</v>
      </c>
      <c r="AA774" s="43" t="str">
        <f>_xlfn.XLOOKUP(Combined[[#This Row],[Store_ID]],Store[Store_ID],Store[City])</f>
        <v>Vasquezborough</v>
      </c>
      <c r="AB774" s="43" t="str">
        <f>_xlfn.XLOOKUP(Combined[[#This Row],[Store_ID]],Store[Store_ID],Store[Store_Type])</f>
        <v>Online</v>
      </c>
      <c r="AC774" s="43">
        <f>Combined[[#This Row],[Quantity]]*Combined[[#This Row],[Unit_Price]]</f>
        <v>637.24</v>
      </c>
      <c r="AD774" s="43">
        <f>Combined[[#This Row],[Gross_Sales]]*Combined[[#This Row],[Discount]]</f>
        <v>12.7448</v>
      </c>
      <c r="AE774" s="43">
        <f>Combined[[#This Row],[Quantity]]*Combined[[#This Row],[cost]]</f>
        <v>894.86</v>
      </c>
      <c r="AF774" s="43">
        <f>Combined[[#This Row],[Total_Amount]]-Combined[[#This Row],[Total_Cost]]</f>
        <v>-270.36480000000006</v>
      </c>
      <c r="AG774" s="43" t="str">
        <f>IF(Combined[[#This Row],[Age]]&lt;=25,"18-25",IF(Combined[[#This Row],[Age]]&lt;=35,"26-35",IF(Combined[[#This Row],[Age]]&lt;=45,"36-45",IF(Combined[[#This Row],[Age]]&lt;=55,"46-55","56-64"))))</f>
        <v>26-35</v>
      </c>
      <c r="AH774" s="43">
        <f>IF(Combined[[#This Row],[Total_Amount]]=0,0,Combined[[#This Row],[Profit]]/Combined[[#This Row],[Total_Amount]])</f>
        <v>-0.43293335160942803</v>
      </c>
    </row>
    <row r="775" spans="1:34">
      <c r="A775" s="43" t="s">
        <v>2599</v>
      </c>
      <c r="B775" s="46">
        <v>45683</v>
      </c>
      <c r="C775" s="43">
        <f t="shared" si="12"/>
        <v>2025</v>
      </c>
      <c r="D775" s="43" t="str">
        <f>TEXT(Combined[[#This Row],[Order_Date]],"MMM")</f>
        <v>Jan</v>
      </c>
      <c r="E775" s="43" t="s">
        <v>188</v>
      </c>
      <c r="F775" s="43" t="s">
        <v>1700</v>
      </c>
      <c r="G775" s="43" t="s">
        <v>1761</v>
      </c>
      <c r="H775" s="43">
        <v>4</v>
      </c>
      <c r="I775" s="43">
        <v>402.11</v>
      </c>
      <c r="J775" s="45">
        <v>0.14000000000000001</v>
      </c>
      <c r="K775" s="43" t="s">
        <v>1826</v>
      </c>
      <c r="L775" s="43">
        <v>1383.2583999999999</v>
      </c>
      <c r="M775" s="43" t="str">
        <f>VLOOKUP(Combined[[#This Row],[Customer_ID]],Customer[],2,FALSE)</f>
        <v>Timothy Weaver</v>
      </c>
      <c r="N775" s="43">
        <f>VLOOKUP(Combined[[#This Row],[Customer_ID]],Customer[],3,FALSE)</f>
        <v>45</v>
      </c>
      <c r="O775" s="43" t="str">
        <f>VLOOKUP(Combined[[#This Row],[Customer_ID]],Customer[],4,FALSE)</f>
        <v>Female</v>
      </c>
      <c r="P775" s="43" t="str">
        <f>VLOOKUP(Combined[[#This Row],[Customer_ID]],Customer[],5,FALSE)</f>
        <v>New Amy</v>
      </c>
      <c r="Q775" s="43" t="str">
        <f>VLOOKUP(Combined[[#This Row],[Customer_ID]],Customer[],6,FALSE)</f>
        <v>Ohio</v>
      </c>
      <c r="R775" s="43" t="str">
        <f>VLOOKUP(Combined[[#This Row],[Customer_ID]],Customer[],8,FALSE)</f>
        <v>Gold</v>
      </c>
      <c r="S775" s="43" t="str">
        <f>VLOOKUP(Combined[[#This Row],[Product_ID]],Product[],2,FALSE)</f>
        <v>Wireless Mouse</v>
      </c>
      <c r="T775" s="43" t="str">
        <f>VLOOKUP(Combined[[#This Row],[Product_ID]],Product[],3,FALSE)</f>
        <v>Electronics</v>
      </c>
      <c r="U775" s="43" t="str">
        <f>VLOOKUP(Combined[[#This Row],[Product_ID]],Product[],4,FALSE)</f>
        <v>Computer</v>
      </c>
      <c r="V775" s="43" t="str">
        <f>VLOOKUP(Combined[[#This Row],[Product_ID]],Product[],5,FALSE)</f>
        <v>Larson Ltd</v>
      </c>
      <c r="W775" s="43">
        <f>VLOOKUP(Combined[[#This Row],[Product_ID]],Product[],6,FALSE)</f>
        <v>392.89</v>
      </c>
      <c r="X775" s="43">
        <f>VLOOKUP(Combined[[#This Row],[Product_ID]],Product[],7,FALSE)</f>
        <v>320</v>
      </c>
      <c r="Y775" s="43" t="str">
        <f>_xlfn.XLOOKUP(Combined[[#This Row],[Store_ID]],Store[Store_ID],Store[Store_Name])</f>
        <v>Black-Horn</v>
      </c>
      <c r="Z775" s="43" t="str">
        <f>_xlfn.XLOOKUP(Combined[[#This Row],[Store_ID]],Store[Store_ID],Store[Region])</f>
        <v>South</v>
      </c>
      <c r="AA775" s="43" t="str">
        <f>_xlfn.XLOOKUP(Combined[[#This Row],[Store_ID]],Store[Store_ID],Store[City])</f>
        <v>North Nancyview</v>
      </c>
      <c r="AB775" s="43" t="str">
        <f>_xlfn.XLOOKUP(Combined[[#This Row],[Store_ID]],Store[Store_ID],Store[Store_Type])</f>
        <v>Outlet</v>
      </c>
      <c r="AC775" s="43">
        <f>Combined[[#This Row],[Quantity]]*Combined[[#This Row],[Unit_Price]]</f>
        <v>1608.44</v>
      </c>
      <c r="AD775" s="43">
        <f>Combined[[#This Row],[Gross_Sales]]*Combined[[#This Row],[Discount]]</f>
        <v>225.18160000000003</v>
      </c>
      <c r="AE775" s="43">
        <f>Combined[[#This Row],[Quantity]]*Combined[[#This Row],[cost]]</f>
        <v>1571.56</v>
      </c>
      <c r="AF775" s="43">
        <f>Combined[[#This Row],[Total_Amount]]-Combined[[#This Row],[Total_Cost]]</f>
        <v>-188.30160000000001</v>
      </c>
      <c r="AG775" s="43" t="str">
        <f>IF(Combined[[#This Row],[Age]]&lt;=25,"18-25",IF(Combined[[#This Row],[Age]]&lt;=35,"26-35",IF(Combined[[#This Row],[Age]]&lt;=45,"36-45",IF(Combined[[#This Row],[Age]]&lt;=55,"46-55","56-64"))))</f>
        <v>36-45</v>
      </c>
      <c r="AH775" s="43">
        <f>IF(Combined[[#This Row],[Total_Amount]]=0,0,Combined[[#This Row],[Profit]]/Combined[[#This Row],[Total_Amount]])</f>
        <v>-0.1361290124824111</v>
      </c>
    </row>
    <row r="776" spans="1:34">
      <c r="A776" s="43" t="s">
        <v>2600</v>
      </c>
      <c r="B776" s="46">
        <v>45804</v>
      </c>
      <c r="C776" s="43">
        <f t="shared" si="12"/>
        <v>2025</v>
      </c>
      <c r="D776" s="43" t="str">
        <f>TEXT(Combined[[#This Row],[Order_Date]],"MMM")</f>
        <v>May</v>
      </c>
      <c r="E776" s="43" t="s">
        <v>1269</v>
      </c>
      <c r="F776" s="43" t="s">
        <v>1716</v>
      </c>
      <c r="G776" s="43" t="s">
        <v>1807</v>
      </c>
      <c r="H776" s="43">
        <v>3</v>
      </c>
      <c r="I776" s="43">
        <v>846.31</v>
      </c>
      <c r="J776" s="45">
        <v>0.18</v>
      </c>
      <c r="K776" s="43" t="s">
        <v>1829</v>
      </c>
      <c r="L776" s="43">
        <v>2081.9225999999999</v>
      </c>
      <c r="M776" s="43" t="str">
        <f>VLOOKUP(Combined[[#This Row],[Customer_ID]],Customer[],2,FALSE)</f>
        <v>Isabel Foster</v>
      </c>
      <c r="N776" s="43">
        <f>VLOOKUP(Combined[[#This Row],[Customer_ID]],Customer[],3,FALSE)</f>
        <v>36</v>
      </c>
      <c r="O776" s="43" t="str">
        <f>VLOOKUP(Combined[[#This Row],[Customer_ID]],Customer[],4,FALSE)</f>
        <v>Male</v>
      </c>
      <c r="P776" s="43" t="str">
        <f>VLOOKUP(Combined[[#This Row],[Customer_ID]],Customer[],5,FALSE)</f>
        <v>Port Joshuaville</v>
      </c>
      <c r="Q776" s="43" t="str">
        <f>VLOOKUP(Combined[[#This Row],[Customer_ID]],Customer[],6,FALSE)</f>
        <v>New Jersey</v>
      </c>
      <c r="R776" s="43" t="str">
        <f>VLOOKUP(Combined[[#This Row],[Customer_ID]],Customer[],8,FALSE)</f>
        <v>Gold</v>
      </c>
      <c r="S776" s="43" t="str">
        <f>VLOOKUP(Combined[[#This Row],[Product_ID]],Product[],2,FALSE)</f>
        <v>Wooden Bookshelf</v>
      </c>
      <c r="T776" s="43" t="str">
        <f>VLOOKUP(Combined[[#This Row],[Product_ID]],Product[],3,FALSE)</f>
        <v>Home</v>
      </c>
      <c r="U776" s="43" t="str">
        <f>VLOOKUP(Combined[[#This Row],[Product_ID]],Product[],4,FALSE)</f>
        <v>Furniture</v>
      </c>
      <c r="V776" s="43" t="str">
        <f>VLOOKUP(Combined[[#This Row],[Product_ID]],Product[],5,FALSE)</f>
        <v>Collins-Stephenson</v>
      </c>
      <c r="W776" s="43">
        <f>VLOOKUP(Combined[[#This Row],[Product_ID]],Product[],6,FALSE)</f>
        <v>388.46</v>
      </c>
      <c r="X776" s="43">
        <f>VLOOKUP(Combined[[#This Row],[Product_ID]],Product[],7,FALSE)</f>
        <v>208</v>
      </c>
      <c r="Y776" s="43" t="str">
        <f>_xlfn.XLOOKUP(Combined[[#This Row],[Store_ID]],Store[Store_ID],Store[Store_Name])</f>
        <v>Holloway Ltd</v>
      </c>
      <c r="Z776" s="43" t="str">
        <f>_xlfn.XLOOKUP(Combined[[#This Row],[Store_ID]],Store[Store_ID],Store[Region])</f>
        <v>North</v>
      </c>
      <c r="AA776" s="43" t="str">
        <f>_xlfn.XLOOKUP(Combined[[#This Row],[Store_ID]],Store[Store_ID],Store[City])</f>
        <v>Bensonhaven</v>
      </c>
      <c r="AB776" s="43" t="str">
        <f>_xlfn.XLOOKUP(Combined[[#This Row],[Store_ID]],Store[Store_ID],Store[Store_Type])</f>
        <v>Flagship</v>
      </c>
      <c r="AC776" s="43">
        <f>Combined[[#This Row],[Quantity]]*Combined[[#This Row],[Unit_Price]]</f>
        <v>2538.9299999999998</v>
      </c>
      <c r="AD776" s="43">
        <f>Combined[[#This Row],[Gross_Sales]]*Combined[[#This Row],[Discount]]</f>
        <v>457.00739999999996</v>
      </c>
      <c r="AE776" s="43">
        <f>Combined[[#This Row],[Quantity]]*Combined[[#This Row],[cost]]</f>
        <v>1165.3799999999999</v>
      </c>
      <c r="AF776" s="43">
        <f>Combined[[#This Row],[Total_Amount]]-Combined[[#This Row],[Total_Cost]]</f>
        <v>916.54259999999999</v>
      </c>
      <c r="AG776" s="43" t="str">
        <f>IF(Combined[[#This Row],[Age]]&lt;=25,"18-25",IF(Combined[[#This Row],[Age]]&lt;=35,"26-35",IF(Combined[[#This Row],[Age]]&lt;=45,"36-45",IF(Combined[[#This Row],[Age]]&lt;=55,"46-55","56-64"))))</f>
        <v>36-45</v>
      </c>
      <c r="AH776" s="43">
        <f>IF(Combined[[#This Row],[Total_Amount]]=0,0,Combined[[#This Row],[Profit]]/Combined[[#This Row],[Total_Amount]])</f>
        <v>0.44023855641895621</v>
      </c>
    </row>
    <row r="777" spans="1:34">
      <c r="A777" s="43" t="s">
        <v>2601</v>
      </c>
      <c r="B777" s="46">
        <v>45821</v>
      </c>
      <c r="C777" s="43">
        <f t="shared" si="12"/>
        <v>2025</v>
      </c>
      <c r="D777" s="43" t="str">
        <f>TEXT(Combined[[#This Row],[Order_Date]],"MMM")</f>
        <v>Jun</v>
      </c>
      <c r="E777" s="43" t="s">
        <v>559</v>
      </c>
      <c r="F777" s="43" t="s">
        <v>1736</v>
      </c>
      <c r="G777" s="43" t="s">
        <v>1799</v>
      </c>
      <c r="H777" s="43">
        <v>1</v>
      </c>
      <c r="I777" s="43">
        <v>269.94</v>
      </c>
      <c r="J777" s="45">
        <v>7.0000000000000007E-2</v>
      </c>
      <c r="K777" s="43" t="s">
        <v>1829</v>
      </c>
      <c r="L777" s="43">
        <v>251.04419999999999</v>
      </c>
      <c r="M777" s="43" t="str">
        <f>VLOOKUP(Combined[[#This Row],[Customer_ID]],Customer[],2,FALSE)</f>
        <v>Daniel Contreras</v>
      </c>
      <c r="N777" s="43">
        <f>VLOOKUP(Combined[[#This Row],[Customer_ID]],Customer[],3,FALSE)</f>
        <v>36</v>
      </c>
      <c r="O777" s="43" t="str">
        <f>VLOOKUP(Combined[[#This Row],[Customer_ID]],Customer[],4,FALSE)</f>
        <v>Female</v>
      </c>
      <c r="P777" s="43" t="str">
        <f>VLOOKUP(Combined[[#This Row],[Customer_ID]],Customer[],5,FALSE)</f>
        <v>Robertview</v>
      </c>
      <c r="Q777" s="43" t="str">
        <f>VLOOKUP(Combined[[#This Row],[Customer_ID]],Customer[],6,FALSE)</f>
        <v>Florida</v>
      </c>
      <c r="R777" s="43" t="str">
        <f>VLOOKUP(Combined[[#This Row],[Customer_ID]],Customer[],8,FALSE)</f>
        <v>Platinum</v>
      </c>
      <c r="S777" s="43" t="str">
        <f>VLOOKUP(Combined[[#This Row],[Product_ID]],Product[],2,FALSE)</f>
        <v>Vitamin E Body Lotion</v>
      </c>
      <c r="T777" s="43" t="str">
        <f>VLOOKUP(Combined[[#This Row],[Product_ID]],Product[],3,FALSE)</f>
        <v>Beauty</v>
      </c>
      <c r="U777" s="43" t="str">
        <f>VLOOKUP(Combined[[#This Row],[Product_ID]],Product[],4,FALSE)</f>
        <v>Skincare</v>
      </c>
      <c r="V777" s="43" t="str">
        <f>VLOOKUP(Combined[[#This Row],[Product_ID]],Product[],5,FALSE)</f>
        <v>Hoffman-Williams</v>
      </c>
      <c r="W777" s="43">
        <f>VLOOKUP(Combined[[#This Row],[Product_ID]],Product[],6,FALSE)</f>
        <v>358.47</v>
      </c>
      <c r="X777" s="43">
        <f>VLOOKUP(Combined[[#This Row],[Product_ID]],Product[],7,FALSE)</f>
        <v>213</v>
      </c>
      <c r="Y777" s="43" t="str">
        <f>_xlfn.XLOOKUP(Combined[[#This Row],[Store_ID]],Store[Store_ID],Store[Store_Name])</f>
        <v>Mcdonald Inc</v>
      </c>
      <c r="Z777" s="43" t="str">
        <f>_xlfn.XLOOKUP(Combined[[#This Row],[Store_ID]],Store[Store_ID],Store[Region])</f>
        <v>South</v>
      </c>
      <c r="AA777" s="43" t="str">
        <f>_xlfn.XLOOKUP(Combined[[#This Row],[Store_ID]],Store[Store_ID],Store[City])</f>
        <v>Christopherland</v>
      </c>
      <c r="AB777" s="43" t="str">
        <f>_xlfn.XLOOKUP(Combined[[#This Row],[Store_ID]],Store[Store_ID],Store[Store_Type])</f>
        <v>Outlet</v>
      </c>
      <c r="AC777" s="43">
        <f>Combined[[#This Row],[Quantity]]*Combined[[#This Row],[Unit_Price]]</f>
        <v>269.94</v>
      </c>
      <c r="AD777" s="43">
        <f>Combined[[#This Row],[Gross_Sales]]*Combined[[#This Row],[Discount]]</f>
        <v>18.895800000000001</v>
      </c>
      <c r="AE777" s="43">
        <f>Combined[[#This Row],[Quantity]]*Combined[[#This Row],[cost]]</f>
        <v>358.47</v>
      </c>
      <c r="AF777" s="43">
        <f>Combined[[#This Row],[Total_Amount]]-Combined[[#This Row],[Total_Cost]]</f>
        <v>-107.42580000000004</v>
      </c>
      <c r="AG777" s="43" t="str">
        <f>IF(Combined[[#This Row],[Age]]&lt;=25,"18-25",IF(Combined[[#This Row],[Age]]&lt;=35,"26-35",IF(Combined[[#This Row],[Age]]&lt;=45,"36-45",IF(Combined[[#This Row],[Age]]&lt;=55,"46-55","56-64"))))</f>
        <v>36-45</v>
      </c>
      <c r="AH777" s="43">
        <f>IF(Combined[[#This Row],[Total_Amount]]=0,0,Combined[[#This Row],[Profit]]/Combined[[#This Row],[Total_Amount]])</f>
        <v>-0.42791588094845467</v>
      </c>
    </row>
    <row r="778" spans="1:34">
      <c r="A778" s="43" t="s">
        <v>2602</v>
      </c>
      <c r="B778" s="46">
        <v>45472</v>
      </c>
      <c r="C778" s="43">
        <f t="shared" si="12"/>
        <v>2024</v>
      </c>
      <c r="D778" s="43" t="str">
        <f>TEXT(Combined[[#This Row],[Order_Date]],"MMM")</f>
        <v>Jun</v>
      </c>
      <c r="E778" s="43" t="s">
        <v>773</v>
      </c>
      <c r="F778" s="43" t="s">
        <v>1588</v>
      </c>
      <c r="G778" s="43" t="s">
        <v>1769</v>
      </c>
      <c r="H778" s="43">
        <v>3</v>
      </c>
      <c r="I778" s="43">
        <v>909.25</v>
      </c>
      <c r="J778" s="45">
        <v>0.28999999999999998</v>
      </c>
      <c r="K778" s="43" t="s">
        <v>1829</v>
      </c>
      <c r="L778" s="43">
        <v>1936.7025000000001</v>
      </c>
      <c r="M778" s="43" t="str">
        <f>VLOOKUP(Combined[[#This Row],[Customer_ID]],Customer[],2,FALSE)</f>
        <v>Mr. William Horton</v>
      </c>
      <c r="N778" s="43">
        <f>VLOOKUP(Combined[[#This Row],[Customer_ID]],Customer[],3,FALSE)</f>
        <v>31</v>
      </c>
      <c r="O778" s="43" t="str">
        <f>VLOOKUP(Combined[[#This Row],[Customer_ID]],Customer[],4,FALSE)</f>
        <v>Male</v>
      </c>
      <c r="P778" s="43" t="str">
        <f>VLOOKUP(Combined[[#This Row],[Customer_ID]],Customer[],5,FALSE)</f>
        <v>Dawsonchester</v>
      </c>
      <c r="Q778" s="43" t="str">
        <f>VLOOKUP(Combined[[#This Row],[Customer_ID]],Customer[],6,FALSE)</f>
        <v>Virginia</v>
      </c>
      <c r="R778" s="43" t="str">
        <f>VLOOKUP(Combined[[#This Row],[Customer_ID]],Customer[],8,FALSE)</f>
        <v>Platinum</v>
      </c>
      <c r="S778" s="43" t="str">
        <f>VLOOKUP(Combined[[#This Row],[Product_ID]],Product[],2,FALSE)</f>
        <v>Outdoor Sports Water Bottle</v>
      </c>
      <c r="T778" s="43" t="str">
        <f>VLOOKUP(Combined[[#This Row],[Product_ID]],Product[],3,FALSE)</f>
        <v>Sports</v>
      </c>
      <c r="U778" s="43" t="str">
        <f>VLOOKUP(Combined[[#This Row],[Product_ID]],Product[],4,FALSE)</f>
        <v>Accessories</v>
      </c>
      <c r="V778" s="43" t="str">
        <f>VLOOKUP(Combined[[#This Row],[Product_ID]],Product[],5,FALSE)</f>
        <v>Soto-Ellis</v>
      </c>
      <c r="W778" s="43">
        <f>VLOOKUP(Combined[[#This Row],[Product_ID]],Product[],6,FALSE)</f>
        <v>131.51</v>
      </c>
      <c r="X778" s="43">
        <f>VLOOKUP(Combined[[#This Row],[Product_ID]],Product[],7,FALSE)</f>
        <v>199.2</v>
      </c>
      <c r="Y778" s="43" t="str">
        <f>_xlfn.XLOOKUP(Combined[[#This Row],[Store_ID]],Store[Store_ID],Store[Store_Name])</f>
        <v>Alexander Group</v>
      </c>
      <c r="Z778" s="43" t="str">
        <f>_xlfn.XLOOKUP(Combined[[#This Row],[Store_ID]],Store[Store_ID],Store[Region])</f>
        <v>South</v>
      </c>
      <c r="AA778" s="43" t="str">
        <f>_xlfn.XLOOKUP(Combined[[#This Row],[Store_ID]],Store[Store_ID],Store[City])</f>
        <v>Port Sharon</v>
      </c>
      <c r="AB778" s="43" t="str">
        <f>_xlfn.XLOOKUP(Combined[[#This Row],[Store_ID]],Store[Store_ID],Store[Store_Type])</f>
        <v>Online</v>
      </c>
      <c r="AC778" s="43">
        <f>Combined[[#This Row],[Quantity]]*Combined[[#This Row],[Unit_Price]]</f>
        <v>2727.75</v>
      </c>
      <c r="AD778" s="43">
        <f>Combined[[#This Row],[Gross_Sales]]*Combined[[#This Row],[Discount]]</f>
        <v>791.0474999999999</v>
      </c>
      <c r="AE778" s="43">
        <f>Combined[[#This Row],[Quantity]]*Combined[[#This Row],[cost]]</f>
        <v>394.53</v>
      </c>
      <c r="AF778" s="43">
        <f>Combined[[#This Row],[Total_Amount]]-Combined[[#This Row],[Total_Cost]]</f>
        <v>1542.1725000000001</v>
      </c>
      <c r="AG778" s="43" t="str">
        <f>IF(Combined[[#This Row],[Age]]&lt;=25,"18-25",IF(Combined[[#This Row],[Age]]&lt;=35,"26-35",IF(Combined[[#This Row],[Age]]&lt;=45,"36-45",IF(Combined[[#This Row],[Age]]&lt;=55,"46-55","56-64"))))</f>
        <v>26-35</v>
      </c>
      <c r="AH778" s="43">
        <f>IF(Combined[[#This Row],[Total_Amount]]=0,0,Combined[[#This Row],[Profit]]/Combined[[#This Row],[Total_Amount]])</f>
        <v>0.79628776231765075</v>
      </c>
    </row>
    <row r="779" spans="1:34">
      <c r="A779" s="43" t="s">
        <v>2603</v>
      </c>
      <c r="B779" s="46">
        <v>45331</v>
      </c>
      <c r="C779" s="43">
        <f t="shared" si="12"/>
        <v>2024</v>
      </c>
      <c r="D779" s="43" t="str">
        <f>TEXT(Combined[[#This Row],[Order_Date]],"MMM")</f>
        <v>Feb</v>
      </c>
      <c r="E779" s="43" t="s">
        <v>1136</v>
      </c>
      <c r="F779" s="43" t="s">
        <v>1730</v>
      </c>
      <c r="G779" s="43" t="s">
        <v>1794</v>
      </c>
      <c r="H779" s="43">
        <v>2</v>
      </c>
      <c r="I779" s="43">
        <v>229.81</v>
      </c>
      <c r="J779" s="45">
        <v>0.21</v>
      </c>
      <c r="K779" s="43" t="s">
        <v>1829</v>
      </c>
      <c r="L779" s="43">
        <v>363.09980000000002</v>
      </c>
      <c r="M779" s="43" t="str">
        <f>VLOOKUP(Combined[[#This Row],[Customer_ID]],Customer[],2,FALSE)</f>
        <v>Elizabeth Smith</v>
      </c>
      <c r="N779" s="43">
        <f>VLOOKUP(Combined[[#This Row],[Customer_ID]],Customer[],3,FALSE)</f>
        <v>23</v>
      </c>
      <c r="O779" s="43" t="str">
        <f>VLOOKUP(Combined[[#This Row],[Customer_ID]],Customer[],4,FALSE)</f>
        <v>Male</v>
      </c>
      <c r="P779" s="43" t="str">
        <f>VLOOKUP(Combined[[#This Row],[Customer_ID]],Customer[],5,FALSE)</f>
        <v>Murphytown</v>
      </c>
      <c r="Q779" s="43" t="str">
        <f>VLOOKUP(Combined[[#This Row],[Customer_ID]],Customer[],6,FALSE)</f>
        <v>Ohio</v>
      </c>
      <c r="R779" s="43" t="str">
        <f>VLOOKUP(Combined[[#This Row],[Customer_ID]],Customer[],8,FALSE)</f>
        <v>Bronze</v>
      </c>
      <c r="S779" s="43" t="str">
        <f>VLOOKUP(Combined[[#This Row],[Product_ID]],Product[],2,FALSE)</f>
        <v>Women's High Heels</v>
      </c>
      <c r="T779" s="43" t="str">
        <f>VLOOKUP(Combined[[#This Row],[Product_ID]],Product[],3,FALSE)</f>
        <v>Clothing</v>
      </c>
      <c r="U779" s="43" t="str">
        <f>VLOOKUP(Combined[[#This Row],[Product_ID]],Product[],4,FALSE)</f>
        <v>Footwear</v>
      </c>
      <c r="V779" s="43" t="str">
        <f>VLOOKUP(Combined[[#This Row],[Product_ID]],Product[],5,FALSE)</f>
        <v>Smith-Charles</v>
      </c>
      <c r="W779" s="43">
        <f>VLOOKUP(Combined[[#This Row],[Product_ID]],Product[],6,FALSE)</f>
        <v>438.25</v>
      </c>
      <c r="X779" s="43">
        <f>VLOOKUP(Combined[[#This Row],[Product_ID]],Product[],7,FALSE)</f>
        <v>496</v>
      </c>
      <c r="Y779" s="43" t="str">
        <f>_xlfn.XLOOKUP(Combined[[#This Row],[Store_ID]],Store[Store_ID],Store[Store_Name])</f>
        <v>Thomas, Bridges and Harris</v>
      </c>
      <c r="Z779" s="43" t="str">
        <f>_xlfn.XLOOKUP(Combined[[#This Row],[Store_ID]],Store[Store_ID],Store[Region])</f>
        <v>North</v>
      </c>
      <c r="AA779" s="43" t="str">
        <f>_xlfn.XLOOKUP(Combined[[#This Row],[Store_ID]],Store[Store_ID],Store[City])</f>
        <v>Sabrinatown</v>
      </c>
      <c r="AB779" s="43" t="str">
        <f>_xlfn.XLOOKUP(Combined[[#This Row],[Store_ID]],Store[Store_ID],Store[Store_Type])</f>
        <v>Online</v>
      </c>
      <c r="AC779" s="43">
        <f>Combined[[#This Row],[Quantity]]*Combined[[#This Row],[Unit_Price]]</f>
        <v>459.62</v>
      </c>
      <c r="AD779" s="43">
        <f>Combined[[#This Row],[Gross_Sales]]*Combined[[#This Row],[Discount]]</f>
        <v>96.520200000000003</v>
      </c>
      <c r="AE779" s="43">
        <f>Combined[[#This Row],[Quantity]]*Combined[[#This Row],[cost]]</f>
        <v>876.5</v>
      </c>
      <c r="AF779" s="43">
        <f>Combined[[#This Row],[Total_Amount]]-Combined[[#This Row],[Total_Cost]]</f>
        <v>-513.40020000000004</v>
      </c>
      <c r="AG779" s="43" t="str">
        <f>IF(Combined[[#This Row],[Age]]&lt;=25,"18-25",IF(Combined[[#This Row],[Age]]&lt;=35,"26-35",IF(Combined[[#This Row],[Age]]&lt;=45,"36-45",IF(Combined[[#This Row],[Age]]&lt;=55,"46-55","56-64"))))</f>
        <v>18-25</v>
      </c>
      <c r="AH779" s="43">
        <f>IF(Combined[[#This Row],[Total_Amount]]=0,0,Combined[[#This Row],[Profit]]/Combined[[#This Row],[Total_Amount]])</f>
        <v>-1.4139368845700273</v>
      </c>
    </row>
    <row r="780" spans="1:34">
      <c r="A780" s="43" t="s">
        <v>2604</v>
      </c>
      <c r="B780" s="46">
        <v>45451</v>
      </c>
      <c r="C780" s="43">
        <f t="shared" si="12"/>
        <v>2024</v>
      </c>
      <c r="D780" s="43" t="str">
        <f>TEXT(Combined[[#This Row],[Order_Date]],"MMM")</f>
        <v>Jun</v>
      </c>
      <c r="E780" s="43" t="s">
        <v>147</v>
      </c>
      <c r="F780" s="43" t="s">
        <v>1704</v>
      </c>
      <c r="G780" s="43" t="s">
        <v>1801</v>
      </c>
      <c r="H780" s="43">
        <v>3</v>
      </c>
      <c r="I780" s="43">
        <v>442.36</v>
      </c>
      <c r="J780" s="45">
        <v>0.06</v>
      </c>
      <c r="K780" s="43" t="s">
        <v>1826</v>
      </c>
      <c r="L780" s="43">
        <v>1247.4552000000001</v>
      </c>
      <c r="M780" s="43" t="str">
        <f>VLOOKUP(Combined[[#This Row],[Customer_ID]],Customer[],2,FALSE)</f>
        <v>Christopher Carter</v>
      </c>
      <c r="N780" s="43">
        <f>VLOOKUP(Combined[[#This Row],[Customer_ID]],Customer[],3,FALSE)</f>
        <v>27</v>
      </c>
      <c r="O780" s="43" t="str">
        <f>VLOOKUP(Combined[[#This Row],[Customer_ID]],Customer[],4,FALSE)</f>
        <v>Female</v>
      </c>
      <c r="P780" s="43" t="str">
        <f>VLOOKUP(Combined[[#This Row],[Customer_ID]],Customer[],5,FALSE)</f>
        <v>Brendastad</v>
      </c>
      <c r="Q780" s="43" t="str">
        <f>VLOOKUP(Combined[[#This Row],[Customer_ID]],Customer[],6,FALSE)</f>
        <v>South Dakota</v>
      </c>
      <c r="R780" s="43" t="str">
        <f>VLOOKUP(Combined[[#This Row],[Customer_ID]],Customer[],8,FALSE)</f>
        <v>Platinum</v>
      </c>
      <c r="S780" s="43" t="str">
        <f>VLOOKUP(Combined[[#This Row],[Product_ID]],Product[],2,FALSE)</f>
        <v>Essential Oil Diffuser</v>
      </c>
      <c r="T780" s="43" t="str">
        <f>VLOOKUP(Combined[[#This Row],[Product_ID]],Product[],3,FALSE)</f>
        <v>Home</v>
      </c>
      <c r="U780" s="43" t="str">
        <f>VLOOKUP(Combined[[#This Row],[Product_ID]],Product[],4,FALSE)</f>
        <v>Decor</v>
      </c>
      <c r="V780" s="43" t="str">
        <f>VLOOKUP(Combined[[#This Row],[Product_ID]],Product[],5,FALSE)</f>
        <v>Hernandez Inc</v>
      </c>
      <c r="W780" s="43">
        <f>VLOOKUP(Combined[[#This Row],[Product_ID]],Product[],6,FALSE)</f>
        <v>325.26</v>
      </c>
      <c r="X780" s="43">
        <f>VLOOKUP(Combined[[#This Row],[Product_ID]],Product[],7,FALSE)</f>
        <v>400</v>
      </c>
      <c r="Y780" s="43" t="str">
        <f>_xlfn.XLOOKUP(Combined[[#This Row],[Store_ID]],Store[Store_ID],Store[Store_Name])</f>
        <v>Shelton PLC</v>
      </c>
      <c r="Z780" s="43" t="str">
        <f>_xlfn.XLOOKUP(Combined[[#This Row],[Store_ID]],Store[Store_ID],Store[Region])</f>
        <v>North</v>
      </c>
      <c r="AA780" s="43" t="str">
        <f>_xlfn.XLOOKUP(Combined[[#This Row],[Store_ID]],Store[Store_ID],Store[City])</f>
        <v>East Jenniferstad</v>
      </c>
      <c r="AB780" s="43" t="str">
        <f>_xlfn.XLOOKUP(Combined[[#This Row],[Store_ID]],Store[Store_ID],Store[Store_Type])</f>
        <v>Flagship</v>
      </c>
      <c r="AC780" s="43">
        <f>Combined[[#This Row],[Quantity]]*Combined[[#This Row],[Unit_Price]]</f>
        <v>1327.08</v>
      </c>
      <c r="AD780" s="43">
        <f>Combined[[#This Row],[Gross_Sales]]*Combined[[#This Row],[Discount]]</f>
        <v>79.624799999999993</v>
      </c>
      <c r="AE780" s="43">
        <f>Combined[[#This Row],[Quantity]]*Combined[[#This Row],[cost]]</f>
        <v>975.78</v>
      </c>
      <c r="AF780" s="43">
        <f>Combined[[#This Row],[Total_Amount]]-Combined[[#This Row],[Total_Cost]]</f>
        <v>271.67520000000013</v>
      </c>
      <c r="AG780" s="43" t="str">
        <f>IF(Combined[[#This Row],[Age]]&lt;=25,"18-25",IF(Combined[[#This Row],[Age]]&lt;=35,"26-35",IF(Combined[[#This Row],[Age]]&lt;=45,"36-45",IF(Combined[[#This Row],[Age]]&lt;=55,"46-55","56-64"))))</f>
        <v>26-35</v>
      </c>
      <c r="AH780" s="43">
        <f>IF(Combined[[#This Row],[Total_Amount]]=0,0,Combined[[#This Row],[Profit]]/Combined[[#This Row],[Total_Amount]])</f>
        <v>0.21778353242665557</v>
      </c>
    </row>
    <row r="781" spans="1:34">
      <c r="A781" s="43" t="s">
        <v>2605</v>
      </c>
      <c r="B781" s="46">
        <v>45386</v>
      </c>
      <c r="C781" s="43">
        <f t="shared" si="12"/>
        <v>2024</v>
      </c>
      <c r="D781" s="43" t="str">
        <f>TEXT(Combined[[#This Row],[Order_Date]],"MMM")</f>
        <v>Apr</v>
      </c>
      <c r="E781" s="43" t="s">
        <v>767</v>
      </c>
      <c r="F781" s="43" t="s">
        <v>1720</v>
      </c>
      <c r="G781" s="43" t="s">
        <v>1766</v>
      </c>
      <c r="H781" s="43">
        <v>3</v>
      </c>
      <c r="I781" s="43">
        <v>413.74</v>
      </c>
      <c r="J781" s="45">
        <v>0.01</v>
      </c>
      <c r="K781" s="43" t="s">
        <v>1824</v>
      </c>
      <c r="L781" s="43">
        <v>1228.8078</v>
      </c>
      <c r="M781" s="43" t="str">
        <f>VLOOKUP(Combined[[#This Row],[Customer_ID]],Customer[],2,FALSE)</f>
        <v>Maria Hill</v>
      </c>
      <c r="N781" s="43">
        <f>VLOOKUP(Combined[[#This Row],[Customer_ID]],Customer[],3,FALSE)</f>
        <v>58</v>
      </c>
      <c r="O781" s="43" t="str">
        <f>VLOOKUP(Combined[[#This Row],[Customer_ID]],Customer[],4,FALSE)</f>
        <v>Female</v>
      </c>
      <c r="P781" s="43" t="str">
        <f>VLOOKUP(Combined[[#This Row],[Customer_ID]],Customer[],5,FALSE)</f>
        <v>Zamoraborough</v>
      </c>
      <c r="Q781" s="43" t="str">
        <f>VLOOKUP(Combined[[#This Row],[Customer_ID]],Customer[],6,FALSE)</f>
        <v>Nevada</v>
      </c>
      <c r="R781" s="43" t="str">
        <f>VLOOKUP(Combined[[#This Row],[Customer_ID]],Customer[],8,FALSE)</f>
        <v>Platinum</v>
      </c>
      <c r="S781" s="43" t="str">
        <f>VLOOKUP(Combined[[#This Row],[Product_ID]],Product[],2,FALSE)</f>
        <v>Kitchen Cutting Board</v>
      </c>
      <c r="T781" s="43" t="str">
        <f>VLOOKUP(Combined[[#This Row],[Product_ID]],Product[],3,FALSE)</f>
        <v>Home</v>
      </c>
      <c r="U781" s="43" t="str">
        <f>VLOOKUP(Combined[[#This Row],[Product_ID]],Product[],4,FALSE)</f>
        <v>Kitchen</v>
      </c>
      <c r="V781" s="43" t="str">
        <f>VLOOKUP(Combined[[#This Row],[Product_ID]],Product[],5,FALSE)</f>
        <v>Taylor, Dodson and Johnston</v>
      </c>
      <c r="W781" s="43">
        <f>VLOOKUP(Combined[[#This Row],[Product_ID]],Product[],6,FALSE)</f>
        <v>176.07</v>
      </c>
      <c r="X781" s="43">
        <f>VLOOKUP(Combined[[#This Row],[Product_ID]],Product[],7,FALSE)</f>
        <v>82</v>
      </c>
      <c r="Y781" s="43" t="str">
        <f>_xlfn.XLOOKUP(Combined[[#This Row],[Store_ID]],Store[Store_ID],Store[Store_Name])</f>
        <v>Johnson-Wright</v>
      </c>
      <c r="Z781" s="43" t="str">
        <f>_xlfn.XLOOKUP(Combined[[#This Row],[Store_ID]],Store[Store_ID],Store[Region])</f>
        <v>North</v>
      </c>
      <c r="AA781" s="43" t="str">
        <f>_xlfn.XLOOKUP(Combined[[#This Row],[Store_ID]],Store[Store_ID],Store[City])</f>
        <v>Hoodberg</v>
      </c>
      <c r="AB781" s="43" t="str">
        <f>_xlfn.XLOOKUP(Combined[[#This Row],[Store_ID]],Store[Store_ID],Store[Store_Type])</f>
        <v>Outlet</v>
      </c>
      <c r="AC781" s="43">
        <f>Combined[[#This Row],[Quantity]]*Combined[[#This Row],[Unit_Price]]</f>
        <v>1241.22</v>
      </c>
      <c r="AD781" s="43">
        <f>Combined[[#This Row],[Gross_Sales]]*Combined[[#This Row],[Discount]]</f>
        <v>12.4122</v>
      </c>
      <c r="AE781" s="43">
        <f>Combined[[#This Row],[Quantity]]*Combined[[#This Row],[cost]]</f>
        <v>528.21</v>
      </c>
      <c r="AF781" s="43">
        <f>Combined[[#This Row],[Total_Amount]]-Combined[[#This Row],[Total_Cost]]</f>
        <v>700.59780000000001</v>
      </c>
      <c r="AG781" s="43" t="str">
        <f>IF(Combined[[#This Row],[Age]]&lt;=25,"18-25",IF(Combined[[#This Row],[Age]]&lt;=35,"26-35",IF(Combined[[#This Row],[Age]]&lt;=45,"36-45",IF(Combined[[#This Row],[Age]]&lt;=55,"46-55","56-64"))))</f>
        <v>56-64</v>
      </c>
      <c r="AH781" s="43">
        <f>IF(Combined[[#This Row],[Total_Amount]]=0,0,Combined[[#This Row],[Profit]]/Combined[[#This Row],[Total_Amount]])</f>
        <v>0.57014433013852939</v>
      </c>
    </row>
    <row r="782" spans="1:34">
      <c r="A782" s="43" t="s">
        <v>2606</v>
      </c>
      <c r="B782" s="46">
        <v>45477</v>
      </c>
      <c r="C782" s="43">
        <f t="shared" si="12"/>
        <v>2024</v>
      </c>
      <c r="D782" s="43" t="str">
        <f>TEXT(Combined[[#This Row],[Order_Date]],"MMM")</f>
        <v>Jul</v>
      </c>
      <c r="E782" s="43" t="s">
        <v>1524</v>
      </c>
      <c r="F782" s="43" t="s">
        <v>1726</v>
      </c>
      <c r="G782" s="43" t="s">
        <v>1799</v>
      </c>
      <c r="H782" s="43">
        <v>4</v>
      </c>
      <c r="I782" s="43">
        <v>79.75</v>
      </c>
      <c r="J782" s="45">
        <v>0.18</v>
      </c>
      <c r="K782" s="43" t="s">
        <v>1826</v>
      </c>
      <c r="L782" s="43">
        <v>261.58</v>
      </c>
      <c r="M782" s="43" t="str">
        <f>VLOOKUP(Combined[[#This Row],[Customer_ID]],Customer[],2,FALSE)</f>
        <v>Christopher Ford</v>
      </c>
      <c r="N782" s="43">
        <f>VLOOKUP(Combined[[#This Row],[Customer_ID]],Customer[],3,FALSE)</f>
        <v>56</v>
      </c>
      <c r="O782" s="43" t="str">
        <f>VLOOKUP(Combined[[#This Row],[Customer_ID]],Customer[],4,FALSE)</f>
        <v>Male</v>
      </c>
      <c r="P782" s="43" t="str">
        <f>VLOOKUP(Combined[[#This Row],[Customer_ID]],Customer[],5,FALSE)</f>
        <v>North Seanfurt</v>
      </c>
      <c r="Q782" s="43" t="str">
        <f>VLOOKUP(Combined[[#This Row],[Customer_ID]],Customer[],6,FALSE)</f>
        <v>Ohio</v>
      </c>
      <c r="R782" s="43" t="str">
        <f>VLOOKUP(Combined[[#This Row],[Customer_ID]],Customer[],8,FALSE)</f>
        <v>Bronze</v>
      </c>
      <c r="S782" s="43" t="str">
        <f>VLOOKUP(Combined[[#This Row],[Product_ID]],Product[],2,FALSE)</f>
        <v>Face Foundation Kit</v>
      </c>
      <c r="T782" s="43" t="str">
        <f>VLOOKUP(Combined[[#This Row],[Product_ID]],Product[],3,FALSE)</f>
        <v>Beauty</v>
      </c>
      <c r="U782" s="43" t="str">
        <f>VLOOKUP(Combined[[#This Row],[Product_ID]],Product[],4,FALSE)</f>
        <v>Makeup</v>
      </c>
      <c r="V782" s="43" t="str">
        <f>VLOOKUP(Combined[[#This Row],[Product_ID]],Product[],5,FALSE)</f>
        <v>Taylor-Elliott</v>
      </c>
      <c r="W782" s="43">
        <f>VLOOKUP(Combined[[#This Row],[Product_ID]],Product[],6,FALSE)</f>
        <v>183.04</v>
      </c>
      <c r="X782" s="43">
        <f>VLOOKUP(Combined[[#This Row],[Product_ID]],Product[],7,FALSE)</f>
        <v>457</v>
      </c>
      <c r="Y782" s="43" t="str">
        <f>_xlfn.XLOOKUP(Combined[[#This Row],[Store_ID]],Store[Store_ID],Store[Store_Name])</f>
        <v>Mcdonald Inc</v>
      </c>
      <c r="Z782" s="43" t="str">
        <f>_xlfn.XLOOKUP(Combined[[#This Row],[Store_ID]],Store[Store_ID],Store[Region])</f>
        <v>South</v>
      </c>
      <c r="AA782" s="43" t="str">
        <f>_xlfn.XLOOKUP(Combined[[#This Row],[Store_ID]],Store[Store_ID],Store[City])</f>
        <v>Christopherland</v>
      </c>
      <c r="AB782" s="43" t="str">
        <f>_xlfn.XLOOKUP(Combined[[#This Row],[Store_ID]],Store[Store_ID],Store[Store_Type])</f>
        <v>Outlet</v>
      </c>
      <c r="AC782" s="43">
        <f>Combined[[#This Row],[Quantity]]*Combined[[#This Row],[Unit_Price]]</f>
        <v>319</v>
      </c>
      <c r="AD782" s="43">
        <f>Combined[[#This Row],[Gross_Sales]]*Combined[[#This Row],[Discount]]</f>
        <v>57.419999999999995</v>
      </c>
      <c r="AE782" s="43">
        <f>Combined[[#This Row],[Quantity]]*Combined[[#This Row],[cost]]</f>
        <v>732.16</v>
      </c>
      <c r="AF782" s="43">
        <f>Combined[[#This Row],[Total_Amount]]-Combined[[#This Row],[Total_Cost]]</f>
        <v>-470.58</v>
      </c>
      <c r="AG782" s="43" t="str">
        <f>IF(Combined[[#This Row],[Age]]&lt;=25,"18-25",IF(Combined[[#This Row],[Age]]&lt;=35,"26-35",IF(Combined[[#This Row],[Age]]&lt;=45,"36-45",IF(Combined[[#This Row],[Age]]&lt;=55,"46-55","56-64"))))</f>
        <v>56-64</v>
      </c>
      <c r="AH782" s="43">
        <f>IF(Combined[[#This Row],[Total_Amount]]=0,0,Combined[[#This Row],[Profit]]/Combined[[#This Row],[Total_Amount]])</f>
        <v>-1.7989907485281751</v>
      </c>
    </row>
    <row r="783" spans="1:34">
      <c r="A783" s="43" t="s">
        <v>2607</v>
      </c>
      <c r="B783" s="46">
        <v>45433</v>
      </c>
      <c r="C783" s="43">
        <f t="shared" si="12"/>
        <v>2024</v>
      </c>
      <c r="D783" s="43" t="str">
        <f>TEXT(Combined[[#This Row],[Order_Date]],"MMM")</f>
        <v>May</v>
      </c>
      <c r="E783" s="43" t="s">
        <v>1521</v>
      </c>
      <c r="F783" s="43" t="s">
        <v>1628</v>
      </c>
      <c r="G783" s="43" t="s">
        <v>1794</v>
      </c>
      <c r="H783" s="43">
        <v>4</v>
      </c>
      <c r="I783" s="43">
        <v>95.06</v>
      </c>
      <c r="J783" s="45">
        <v>0.03</v>
      </c>
      <c r="K783" s="43" t="s">
        <v>1824</v>
      </c>
      <c r="L783" s="43">
        <v>368.83280000000002</v>
      </c>
      <c r="M783" s="43" t="str">
        <f>VLOOKUP(Combined[[#This Row],[Customer_ID]],Customer[],2,FALSE)</f>
        <v>James Berger</v>
      </c>
      <c r="N783" s="43">
        <f>VLOOKUP(Combined[[#This Row],[Customer_ID]],Customer[],3,FALSE)</f>
        <v>23</v>
      </c>
      <c r="O783" s="43" t="str">
        <f>VLOOKUP(Combined[[#This Row],[Customer_ID]],Customer[],4,FALSE)</f>
        <v>Female</v>
      </c>
      <c r="P783" s="43" t="str">
        <f>VLOOKUP(Combined[[#This Row],[Customer_ID]],Customer[],5,FALSE)</f>
        <v>Bryanmouth</v>
      </c>
      <c r="Q783" s="43" t="str">
        <f>VLOOKUP(Combined[[#This Row],[Customer_ID]],Customer[],6,FALSE)</f>
        <v>Delaware</v>
      </c>
      <c r="R783" s="43" t="str">
        <f>VLOOKUP(Combined[[#This Row],[Customer_ID]],Customer[],8,FALSE)</f>
        <v>Bronze</v>
      </c>
      <c r="S783" s="43" t="str">
        <f>VLOOKUP(Combined[[#This Row],[Product_ID]],Product[],2,FALSE)</f>
        <v>Noise-Canceling Headphones</v>
      </c>
      <c r="T783" s="43" t="str">
        <f>VLOOKUP(Combined[[#This Row],[Product_ID]],Product[],3,FALSE)</f>
        <v>Electronics</v>
      </c>
      <c r="U783" s="43" t="str">
        <f>VLOOKUP(Combined[[#This Row],[Product_ID]],Product[],4,FALSE)</f>
        <v>Audio</v>
      </c>
      <c r="V783" s="43" t="str">
        <f>VLOOKUP(Combined[[#This Row],[Product_ID]],Product[],5,FALSE)</f>
        <v>Taylor-Hart</v>
      </c>
      <c r="W783" s="43">
        <f>VLOOKUP(Combined[[#This Row],[Product_ID]],Product[],6,FALSE)</f>
        <v>38.520000000000003</v>
      </c>
      <c r="X783" s="43">
        <f>VLOOKUP(Combined[[#This Row],[Product_ID]],Product[],7,FALSE)</f>
        <v>378</v>
      </c>
      <c r="Y783" s="43" t="str">
        <f>_xlfn.XLOOKUP(Combined[[#This Row],[Store_ID]],Store[Store_ID],Store[Store_Name])</f>
        <v>Thomas, Bridges and Harris</v>
      </c>
      <c r="Z783" s="43" t="str">
        <f>_xlfn.XLOOKUP(Combined[[#This Row],[Store_ID]],Store[Store_ID],Store[Region])</f>
        <v>North</v>
      </c>
      <c r="AA783" s="43" t="str">
        <f>_xlfn.XLOOKUP(Combined[[#This Row],[Store_ID]],Store[Store_ID],Store[City])</f>
        <v>Sabrinatown</v>
      </c>
      <c r="AB783" s="43" t="str">
        <f>_xlfn.XLOOKUP(Combined[[#This Row],[Store_ID]],Store[Store_ID],Store[Store_Type])</f>
        <v>Online</v>
      </c>
      <c r="AC783" s="43">
        <f>Combined[[#This Row],[Quantity]]*Combined[[#This Row],[Unit_Price]]</f>
        <v>380.24</v>
      </c>
      <c r="AD783" s="43">
        <f>Combined[[#This Row],[Gross_Sales]]*Combined[[#This Row],[Discount]]</f>
        <v>11.4072</v>
      </c>
      <c r="AE783" s="43">
        <f>Combined[[#This Row],[Quantity]]*Combined[[#This Row],[cost]]</f>
        <v>154.08000000000001</v>
      </c>
      <c r="AF783" s="43">
        <f>Combined[[#This Row],[Total_Amount]]-Combined[[#This Row],[Total_Cost]]</f>
        <v>214.75280000000001</v>
      </c>
      <c r="AG783" s="43" t="str">
        <f>IF(Combined[[#This Row],[Age]]&lt;=25,"18-25",IF(Combined[[#This Row],[Age]]&lt;=35,"26-35",IF(Combined[[#This Row],[Age]]&lt;=45,"36-45",IF(Combined[[#This Row],[Age]]&lt;=55,"46-55","56-64"))))</f>
        <v>18-25</v>
      </c>
      <c r="AH783" s="43">
        <f>IF(Combined[[#This Row],[Total_Amount]]=0,0,Combined[[#This Row],[Profit]]/Combined[[#This Row],[Total_Amount]])</f>
        <v>0.58224973483920084</v>
      </c>
    </row>
    <row r="784" spans="1:34">
      <c r="A784" s="43" t="s">
        <v>2608</v>
      </c>
      <c r="B784" s="46">
        <v>45759</v>
      </c>
      <c r="C784" s="43">
        <f t="shared" si="12"/>
        <v>2025</v>
      </c>
      <c r="D784" s="43" t="str">
        <f>TEXT(Combined[[#This Row],[Order_Date]],"MMM")</f>
        <v>Apr</v>
      </c>
      <c r="E784" s="43" t="s">
        <v>1292</v>
      </c>
      <c r="F784" s="43" t="s">
        <v>1744</v>
      </c>
      <c r="G784" s="43" t="s">
        <v>1779</v>
      </c>
      <c r="H784" s="43">
        <v>4</v>
      </c>
      <c r="I784" s="43">
        <v>107.08</v>
      </c>
      <c r="J784" s="45">
        <v>0.27</v>
      </c>
      <c r="K784" s="43" t="s">
        <v>1829</v>
      </c>
      <c r="L784" s="43">
        <v>312.67360000000002</v>
      </c>
      <c r="M784" s="43" t="str">
        <f>VLOOKUP(Combined[[#This Row],[Customer_ID]],Customer[],2,FALSE)</f>
        <v>Jennifer Myers</v>
      </c>
      <c r="N784" s="43">
        <f>VLOOKUP(Combined[[#This Row],[Customer_ID]],Customer[],3,FALSE)</f>
        <v>46</v>
      </c>
      <c r="O784" s="43" t="str">
        <f>VLOOKUP(Combined[[#This Row],[Customer_ID]],Customer[],4,FALSE)</f>
        <v>Male</v>
      </c>
      <c r="P784" s="43" t="str">
        <f>VLOOKUP(Combined[[#This Row],[Customer_ID]],Customer[],5,FALSE)</f>
        <v>Marthaborough</v>
      </c>
      <c r="Q784" s="43" t="str">
        <f>VLOOKUP(Combined[[#This Row],[Customer_ID]],Customer[],6,FALSE)</f>
        <v>Wisconsin</v>
      </c>
      <c r="R784" s="43" t="str">
        <f>VLOOKUP(Combined[[#This Row],[Customer_ID]],Customer[],8,FALSE)</f>
        <v>Platinum</v>
      </c>
      <c r="S784" s="43" t="str">
        <f>VLOOKUP(Combined[[#This Row],[Product_ID]],Product[],2,FALSE)</f>
        <v>Portable Bluetooth Speaker</v>
      </c>
      <c r="T784" s="43" t="str">
        <f>VLOOKUP(Combined[[#This Row],[Product_ID]],Product[],3,FALSE)</f>
        <v>Electronics</v>
      </c>
      <c r="U784" s="43" t="str">
        <f>VLOOKUP(Combined[[#This Row],[Product_ID]],Product[],4,FALSE)</f>
        <v>Audio</v>
      </c>
      <c r="V784" s="43" t="str">
        <f>VLOOKUP(Combined[[#This Row],[Product_ID]],Product[],5,FALSE)</f>
        <v>Flores-King</v>
      </c>
      <c r="W784" s="43">
        <f>VLOOKUP(Combined[[#This Row],[Product_ID]],Product[],6,FALSE)</f>
        <v>431.67</v>
      </c>
      <c r="X784" s="43">
        <f>VLOOKUP(Combined[[#This Row],[Product_ID]],Product[],7,FALSE)</f>
        <v>73</v>
      </c>
      <c r="Y784" s="43" t="str">
        <f>_xlfn.XLOOKUP(Combined[[#This Row],[Store_ID]],Store[Store_ID],Store[Store_Name])</f>
        <v>Martinez-Mullins</v>
      </c>
      <c r="Z784" s="43" t="str">
        <f>_xlfn.XLOOKUP(Combined[[#This Row],[Store_ID]],Store[Store_ID],Store[Region])</f>
        <v>South</v>
      </c>
      <c r="AA784" s="43" t="str">
        <f>_xlfn.XLOOKUP(Combined[[#This Row],[Store_ID]],Store[Store_ID],Store[City])</f>
        <v>Williamsfurt</v>
      </c>
      <c r="AB784" s="43" t="str">
        <f>_xlfn.XLOOKUP(Combined[[#This Row],[Store_ID]],Store[Store_ID],Store[Store_Type])</f>
        <v>Online</v>
      </c>
      <c r="AC784" s="43">
        <f>Combined[[#This Row],[Quantity]]*Combined[[#This Row],[Unit_Price]]</f>
        <v>428.32</v>
      </c>
      <c r="AD784" s="43">
        <f>Combined[[#This Row],[Gross_Sales]]*Combined[[#This Row],[Discount]]</f>
        <v>115.6464</v>
      </c>
      <c r="AE784" s="43">
        <f>Combined[[#This Row],[Quantity]]*Combined[[#This Row],[cost]]</f>
        <v>1726.68</v>
      </c>
      <c r="AF784" s="43">
        <f>Combined[[#This Row],[Total_Amount]]-Combined[[#This Row],[Total_Cost]]</f>
        <v>-1414.0064</v>
      </c>
      <c r="AG784" s="43" t="str">
        <f>IF(Combined[[#This Row],[Age]]&lt;=25,"18-25",IF(Combined[[#This Row],[Age]]&lt;=35,"26-35",IF(Combined[[#This Row],[Age]]&lt;=45,"36-45",IF(Combined[[#This Row],[Age]]&lt;=55,"46-55","56-64"))))</f>
        <v>46-55</v>
      </c>
      <c r="AH784" s="43">
        <f>IF(Combined[[#This Row],[Total_Amount]]=0,0,Combined[[#This Row],[Profit]]/Combined[[#This Row],[Total_Amount]])</f>
        <v>-4.5223082473224467</v>
      </c>
    </row>
    <row r="785" spans="1:34">
      <c r="A785" s="43" t="s">
        <v>2609</v>
      </c>
      <c r="B785" s="46">
        <v>45794</v>
      </c>
      <c r="C785" s="43">
        <f t="shared" si="12"/>
        <v>2025</v>
      </c>
      <c r="D785" s="43" t="str">
        <f>TEXT(Combined[[#This Row],[Order_Date]],"MMM")</f>
        <v>May</v>
      </c>
      <c r="E785" s="43" t="s">
        <v>1461</v>
      </c>
      <c r="F785" s="43" t="s">
        <v>1746</v>
      </c>
      <c r="G785" s="43" t="s">
        <v>1810</v>
      </c>
      <c r="H785" s="43">
        <v>1</v>
      </c>
      <c r="I785" s="43">
        <v>873.18</v>
      </c>
      <c r="J785" s="45">
        <v>0.03</v>
      </c>
      <c r="K785" s="43" t="s">
        <v>1829</v>
      </c>
      <c r="L785" s="43">
        <v>846.98459999999989</v>
      </c>
      <c r="M785" s="43" t="str">
        <f>VLOOKUP(Combined[[#This Row],[Customer_ID]],Customer[],2,FALSE)</f>
        <v>Joshua Howard</v>
      </c>
      <c r="N785" s="43">
        <f>VLOOKUP(Combined[[#This Row],[Customer_ID]],Customer[],3,FALSE)</f>
        <v>32</v>
      </c>
      <c r="O785" s="43" t="str">
        <f>VLOOKUP(Combined[[#This Row],[Customer_ID]],Customer[],4,FALSE)</f>
        <v>Female</v>
      </c>
      <c r="P785" s="43" t="str">
        <f>VLOOKUP(Combined[[#This Row],[Customer_ID]],Customer[],5,FALSE)</f>
        <v>East Christopherhaven</v>
      </c>
      <c r="Q785" s="43" t="str">
        <f>VLOOKUP(Combined[[#This Row],[Customer_ID]],Customer[],6,FALSE)</f>
        <v>South Dakota</v>
      </c>
      <c r="R785" s="43" t="str">
        <f>VLOOKUP(Combined[[#This Row],[Customer_ID]],Customer[],8,FALSE)</f>
        <v>Platinum</v>
      </c>
      <c r="S785" s="43" t="str">
        <f>VLOOKUP(Combined[[#This Row],[Product_ID]],Product[],2,FALSE)</f>
        <v>Stainless Steel Cookware Set</v>
      </c>
      <c r="T785" s="43" t="str">
        <f>VLOOKUP(Combined[[#This Row],[Product_ID]],Product[],3,FALSE)</f>
        <v>Home</v>
      </c>
      <c r="U785" s="43" t="str">
        <f>VLOOKUP(Combined[[#This Row],[Product_ID]],Product[],4,FALSE)</f>
        <v>Kitchen</v>
      </c>
      <c r="V785" s="43" t="str">
        <f>VLOOKUP(Combined[[#This Row],[Product_ID]],Product[],5,FALSE)</f>
        <v>Campbell Ltd</v>
      </c>
      <c r="W785" s="43">
        <f>VLOOKUP(Combined[[#This Row],[Product_ID]],Product[],6,FALSE)</f>
        <v>201.41</v>
      </c>
      <c r="X785" s="43">
        <f>VLOOKUP(Combined[[#This Row],[Product_ID]],Product[],7,FALSE)</f>
        <v>146</v>
      </c>
      <c r="Y785" s="43" t="str">
        <f>_xlfn.XLOOKUP(Combined[[#This Row],[Store_ID]],Store[Store_ID],Store[Store_Name])</f>
        <v>Guerrero-Schmitt</v>
      </c>
      <c r="Z785" s="43" t="str">
        <f>_xlfn.XLOOKUP(Combined[[#This Row],[Store_ID]],Store[Store_ID],Store[Region])</f>
        <v>East</v>
      </c>
      <c r="AA785" s="43" t="str">
        <f>_xlfn.XLOOKUP(Combined[[#This Row],[Store_ID]],Store[Store_ID],Store[City])</f>
        <v>East Stevechester</v>
      </c>
      <c r="AB785" s="43" t="str">
        <f>_xlfn.XLOOKUP(Combined[[#This Row],[Store_ID]],Store[Store_ID],Store[Store_Type])</f>
        <v>Flagship</v>
      </c>
      <c r="AC785" s="43">
        <f>Combined[[#This Row],[Quantity]]*Combined[[#This Row],[Unit_Price]]</f>
        <v>873.18</v>
      </c>
      <c r="AD785" s="43">
        <f>Combined[[#This Row],[Gross_Sales]]*Combined[[#This Row],[Discount]]</f>
        <v>26.195399999999996</v>
      </c>
      <c r="AE785" s="43">
        <f>Combined[[#This Row],[Quantity]]*Combined[[#This Row],[cost]]</f>
        <v>201.41</v>
      </c>
      <c r="AF785" s="43">
        <f>Combined[[#This Row],[Total_Amount]]-Combined[[#This Row],[Total_Cost]]</f>
        <v>645.57459999999992</v>
      </c>
      <c r="AG785" s="43" t="str">
        <f>IF(Combined[[#This Row],[Age]]&lt;=25,"18-25",IF(Combined[[#This Row],[Age]]&lt;=35,"26-35",IF(Combined[[#This Row],[Age]]&lt;=45,"36-45",IF(Combined[[#This Row],[Age]]&lt;=55,"46-55","56-64"))))</f>
        <v>26-35</v>
      </c>
      <c r="AH785" s="43">
        <f>IF(Combined[[#This Row],[Total_Amount]]=0,0,Combined[[#This Row],[Profit]]/Combined[[#This Row],[Total_Amount]])</f>
        <v>0.76220346863449462</v>
      </c>
    </row>
    <row r="786" spans="1:34">
      <c r="A786" s="43" t="s">
        <v>2610</v>
      </c>
      <c r="B786" s="46">
        <v>45764</v>
      </c>
      <c r="C786" s="43">
        <f t="shared" si="12"/>
        <v>2025</v>
      </c>
      <c r="D786" s="43" t="str">
        <f>TEXT(Combined[[#This Row],[Order_Date]],"MMM")</f>
        <v>Apr</v>
      </c>
      <c r="E786" s="43" t="s">
        <v>1178</v>
      </c>
      <c r="F786" s="43" t="s">
        <v>1688</v>
      </c>
      <c r="G786" s="43" t="s">
        <v>1810</v>
      </c>
      <c r="H786" s="43">
        <v>1</v>
      </c>
      <c r="I786" s="43">
        <v>914.75</v>
      </c>
      <c r="J786" s="45">
        <v>0.1</v>
      </c>
      <c r="K786" s="43" t="s">
        <v>1829</v>
      </c>
      <c r="L786" s="43">
        <v>823.27499999999998</v>
      </c>
      <c r="M786" s="43" t="str">
        <f>VLOOKUP(Combined[[#This Row],[Customer_ID]],Customer[],2,FALSE)</f>
        <v>Charles Conley</v>
      </c>
      <c r="N786" s="43">
        <f>VLOOKUP(Combined[[#This Row],[Customer_ID]],Customer[],3,FALSE)</f>
        <v>39</v>
      </c>
      <c r="O786" s="43" t="str">
        <f>VLOOKUP(Combined[[#This Row],[Customer_ID]],Customer[],4,FALSE)</f>
        <v>Female</v>
      </c>
      <c r="P786" s="43" t="str">
        <f>VLOOKUP(Combined[[#This Row],[Customer_ID]],Customer[],5,FALSE)</f>
        <v>Nathanshire</v>
      </c>
      <c r="Q786" s="43" t="str">
        <f>VLOOKUP(Combined[[#This Row],[Customer_ID]],Customer[],6,FALSE)</f>
        <v>Maine</v>
      </c>
      <c r="R786" s="43" t="str">
        <f>VLOOKUP(Combined[[#This Row],[Customer_ID]],Customer[],8,FALSE)</f>
        <v>Gold</v>
      </c>
      <c r="S786" s="43" t="str">
        <f>VLOOKUP(Combined[[#This Row],[Product_ID]],Product[],2,FALSE)</f>
        <v>Kitchen Storage Rack</v>
      </c>
      <c r="T786" s="43" t="str">
        <f>VLOOKUP(Combined[[#This Row],[Product_ID]],Product[],3,FALSE)</f>
        <v>Home</v>
      </c>
      <c r="U786" s="43" t="str">
        <f>VLOOKUP(Combined[[#This Row],[Product_ID]],Product[],4,FALSE)</f>
        <v>Storage</v>
      </c>
      <c r="V786" s="43" t="str">
        <f>VLOOKUP(Combined[[#This Row],[Product_ID]],Product[],5,FALSE)</f>
        <v>Duran Group</v>
      </c>
      <c r="W786" s="43">
        <f>VLOOKUP(Combined[[#This Row],[Product_ID]],Product[],6,FALSE)</f>
        <v>138.05000000000001</v>
      </c>
      <c r="X786" s="43">
        <f>VLOOKUP(Combined[[#This Row],[Product_ID]],Product[],7,FALSE)</f>
        <v>89</v>
      </c>
      <c r="Y786" s="43" t="str">
        <f>_xlfn.XLOOKUP(Combined[[#This Row],[Store_ID]],Store[Store_ID],Store[Store_Name])</f>
        <v>Guerrero-Schmitt</v>
      </c>
      <c r="Z786" s="43" t="str">
        <f>_xlfn.XLOOKUP(Combined[[#This Row],[Store_ID]],Store[Store_ID],Store[Region])</f>
        <v>East</v>
      </c>
      <c r="AA786" s="43" t="str">
        <f>_xlfn.XLOOKUP(Combined[[#This Row],[Store_ID]],Store[Store_ID],Store[City])</f>
        <v>East Stevechester</v>
      </c>
      <c r="AB786" s="43" t="str">
        <f>_xlfn.XLOOKUP(Combined[[#This Row],[Store_ID]],Store[Store_ID],Store[Store_Type])</f>
        <v>Flagship</v>
      </c>
      <c r="AC786" s="43">
        <f>Combined[[#This Row],[Quantity]]*Combined[[#This Row],[Unit_Price]]</f>
        <v>914.75</v>
      </c>
      <c r="AD786" s="43">
        <f>Combined[[#This Row],[Gross_Sales]]*Combined[[#This Row],[Discount]]</f>
        <v>91.475000000000009</v>
      </c>
      <c r="AE786" s="43">
        <f>Combined[[#This Row],[Quantity]]*Combined[[#This Row],[cost]]</f>
        <v>138.05000000000001</v>
      </c>
      <c r="AF786" s="43">
        <f>Combined[[#This Row],[Total_Amount]]-Combined[[#This Row],[Total_Cost]]</f>
        <v>685.22499999999991</v>
      </c>
      <c r="AG786" s="43" t="str">
        <f>IF(Combined[[#This Row],[Age]]&lt;=25,"18-25",IF(Combined[[#This Row],[Age]]&lt;=35,"26-35",IF(Combined[[#This Row],[Age]]&lt;=45,"36-45",IF(Combined[[#This Row],[Age]]&lt;=55,"46-55","56-64"))))</f>
        <v>36-45</v>
      </c>
      <c r="AH786" s="43">
        <f>IF(Combined[[#This Row],[Total_Amount]]=0,0,Combined[[#This Row],[Profit]]/Combined[[#This Row],[Total_Amount]])</f>
        <v>0.83231605478120907</v>
      </c>
    </row>
    <row r="787" spans="1:34">
      <c r="A787" s="43" t="s">
        <v>2611</v>
      </c>
      <c r="B787" s="46">
        <v>45279</v>
      </c>
      <c r="C787" s="43">
        <f t="shared" si="12"/>
        <v>2023</v>
      </c>
      <c r="D787" s="43" t="str">
        <f>TEXT(Combined[[#This Row],[Order_Date]],"MMM")</f>
        <v>Dec</v>
      </c>
      <c r="E787" s="43" t="s">
        <v>188</v>
      </c>
      <c r="F787" s="43" t="s">
        <v>1694</v>
      </c>
      <c r="G787" s="43" t="s">
        <v>1797</v>
      </c>
      <c r="H787" s="43">
        <v>4</v>
      </c>
      <c r="I787" s="43">
        <v>457.33</v>
      </c>
      <c r="J787" s="45">
        <v>0.1</v>
      </c>
      <c r="K787" s="43" t="s">
        <v>1824</v>
      </c>
      <c r="L787" s="43">
        <v>1646.3879999999999</v>
      </c>
      <c r="M787" s="43" t="str">
        <f>VLOOKUP(Combined[[#This Row],[Customer_ID]],Customer[],2,FALSE)</f>
        <v>Timothy Weaver</v>
      </c>
      <c r="N787" s="43">
        <f>VLOOKUP(Combined[[#This Row],[Customer_ID]],Customer[],3,FALSE)</f>
        <v>45</v>
      </c>
      <c r="O787" s="43" t="str">
        <f>VLOOKUP(Combined[[#This Row],[Customer_ID]],Customer[],4,FALSE)</f>
        <v>Female</v>
      </c>
      <c r="P787" s="43" t="str">
        <f>VLOOKUP(Combined[[#This Row],[Customer_ID]],Customer[],5,FALSE)</f>
        <v>New Amy</v>
      </c>
      <c r="Q787" s="43" t="str">
        <f>VLOOKUP(Combined[[#This Row],[Customer_ID]],Customer[],6,FALSE)</f>
        <v>Ohio</v>
      </c>
      <c r="R787" s="43" t="str">
        <f>VLOOKUP(Combined[[#This Row],[Customer_ID]],Customer[],8,FALSE)</f>
        <v>Gold</v>
      </c>
      <c r="S787" s="43" t="str">
        <f>VLOOKUP(Combined[[#This Row],[Product_ID]],Product[],2,FALSE)</f>
        <v>Shin Guards – Adult</v>
      </c>
      <c r="T787" s="43" t="str">
        <f>VLOOKUP(Combined[[#This Row],[Product_ID]],Product[],3,FALSE)</f>
        <v>Sports</v>
      </c>
      <c r="U787" s="43" t="str">
        <f>VLOOKUP(Combined[[#This Row],[Product_ID]],Product[],4,FALSE)</f>
        <v>Team Sports</v>
      </c>
      <c r="V787" s="43" t="str">
        <f>VLOOKUP(Combined[[#This Row],[Product_ID]],Product[],5,FALSE)</f>
        <v>French Ltd</v>
      </c>
      <c r="W787" s="43">
        <f>VLOOKUP(Combined[[#This Row],[Product_ID]],Product[],6,FALSE)</f>
        <v>107.06</v>
      </c>
      <c r="X787" s="43">
        <f>VLOOKUP(Combined[[#This Row],[Product_ID]],Product[],7,FALSE)</f>
        <v>359</v>
      </c>
      <c r="Y787" s="43" t="str">
        <f>_xlfn.XLOOKUP(Combined[[#This Row],[Store_ID]],Store[Store_ID],Store[Store_Name])</f>
        <v>Gardner, Humphrey and Contreras</v>
      </c>
      <c r="Z787" s="43" t="str">
        <f>_xlfn.XLOOKUP(Combined[[#This Row],[Store_ID]],Store[Store_ID],Store[Region])</f>
        <v>East</v>
      </c>
      <c r="AA787" s="43" t="str">
        <f>_xlfn.XLOOKUP(Combined[[#This Row],[Store_ID]],Store[Store_ID],Store[City])</f>
        <v>Johnsonville</v>
      </c>
      <c r="AB787" s="43" t="str">
        <f>_xlfn.XLOOKUP(Combined[[#This Row],[Store_ID]],Store[Store_ID],Store[Store_Type])</f>
        <v>Flagship</v>
      </c>
      <c r="AC787" s="43">
        <f>Combined[[#This Row],[Quantity]]*Combined[[#This Row],[Unit_Price]]</f>
        <v>1829.32</v>
      </c>
      <c r="AD787" s="43">
        <f>Combined[[#This Row],[Gross_Sales]]*Combined[[#This Row],[Discount]]</f>
        <v>182.93200000000002</v>
      </c>
      <c r="AE787" s="43">
        <f>Combined[[#This Row],[Quantity]]*Combined[[#This Row],[cost]]</f>
        <v>428.24</v>
      </c>
      <c r="AF787" s="43">
        <f>Combined[[#This Row],[Total_Amount]]-Combined[[#This Row],[Total_Cost]]</f>
        <v>1218.1479999999999</v>
      </c>
      <c r="AG787" s="43" t="str">
        <f>IF(Combined[[#This Row],[Age]]&lt;=25,"18-25",IF(Combined[[#This Row],[Age]]&lt;=35,"26-35",IF(Combined[[#This Row],[Age]]&lt;=45,"36-45",IF(Combined[[#This Row],[Age]]&lt;=55,"46-55","56-64"))))</f>
        <v>36-45</v>
      </c>
      <c r="AH787" s="43">
        <f>IF(Combined[[#This Row],[Total_Amount]]=0,0,Combined[[#This Row],[Profit]]/Combined[[#This Row],[Total_Amount]])</f>
        <v>0.73989120426047805</v>
      </c>
    </row>
    <row r="788" spans="1:34">
      <c r="A788" s="43" t="s">
        <v>2612</v>
      </c>
      <c r="B788" s="46">
        <v>45602</v>
      </c>
      <c r="C788" s="43">
        <f t="shared" si="12"/>
        <v>2024</v>
      </c>
      <c r="D788" s="43" t="str">
        <f>TEXT(Combined[[#This Row],[Order_Date]],"MMM")</f>
        <v>Nov</v>
      </c>
      <c r="E788" s="43" t="s">
        <v>926</v>
      </c>
      <c r="F788" s="43" t="s">
        <v>1746</v>
      </c>
      <c r="G788" s="43" t="s">
        <v>1766</v>
      </c>
      <c r="H788" s="43">
        <v>3</v>
      </c>
      <c r="I788" s="43">
        <v>761.88</v>
      </c>
      <c r="J788" s="45">
        <v>0.23</v>
      </c>
      <c r="K788" s="43" t="s">
        <v>1826</v>
      </c>
      <c r="L788" s="43">
        <v>1759.9428</v>
      </c>
      <c r="M788" s="43" t="str">
        <f>VLOOKUP(Combined[[#This Row],[Customer_ID]],Customer[],2,FALSE)</f>
        <v>Ricardo Jones</v>
      </c>
      <c r="N788" s="43">
        <f>VLOOKUP(Combined[[#This Row],[Customer_ID]],Customer[],3,FALSE)</f>
        <v>30</v>
      </c>
      <c r="O788" s="43" t="str">
        <f>VLOOKUP(Combined[[#This Row],[Customer_ID]],Customer[],4,FALSE)</f>
        <v>Male</v>
      </c>
      <c r="P788" s="43" t="str">
        <f>VLOOKUP(Combined[[#This Row],[Customer_ID]],Customer[],5,FALSE)</f>
        <v>Danielland</v>
      </c>
      <c r="Q788" s="43" t="str">
        <f>VLOOKUP(Combined[[#This Row],[Customer_ID]],Customer[],6,FALSE)</f>
        <v>Minnesota</v>
      </c>
      <c r="R788" s="43" t="str">
        <f>VLOOKUP(Combined[[#This Row],[Customer_ID]],Customer[],8,FALSE)</f>
        <v>Silver</v>
      </c>
      <c r="S788" s="43" t="str">
        <f>VLOOKUP(Combined[[#This Row],[Product_ID]],Product[],2,FALSE)</f>
        <v>Stainless Steel Cookware Set</v>
      </c>
      <c r="T788" s="43" t="str">
        <f>VLOOKUP(Combined[[#This Row],[Product_ID]],Product[],3,FALSE)</f>
        <v>Home</v>
      </c>
      <c r="U788" s="43" t="str">
        <f>VLOOKUP(Combined[[#This Row],[Product_ID]],Product[],4,FALSE)</f>
        <v>Kitchen</v>
      </c>
      <c r="V788" s="43" t="str">
        <f>VLOOKUP(Combined[[#This Row],[Product_ID]],Product[],5,FALSE)</f>
        <v>Campbell Ltd</v>
      </c>
      <c r="W788" s="43">
        <f>VLOOKUP(Combined[[#This Row],[Product_ID]],Product[],6,FALSE)</f>
        <v>201.41</v>
      </c>
      <c r="X788" s="43">
        <f>VLOOKUP(Combined[[#This Row],[Product_ID]],Product[],7,FALSE)</f>
        <v>146</v>
      </c>
      <c r="Y788" s="43" t="str">
        <f>_xlfn.XLOOKUP(Combined[[#This Row],[Store_ID]],Store[Store_ID],Store[Store_Name])</f>
        <v>Johnson-Wright</v>
      </c>
      <c r="Z788" s="43" t="str">
        <f>_xlfn.XLOOKUP(Combined[[#This Row],[Store_ID]],Store[Store_ID],Store[Region])</f>
        <v>North</v>
      </c>
      <c r="AA788" s="43" t="str">
        <f>_xlfn.XLOOKUP(Combined[[#This Row],[Store_ID]],Store[Store_ID],Store[City])</f>
        <v>Hoodberg</v>
      </c>
      <c r="AB788" s="43" t="str">
        <f>_xlfn.XLOOKUP(Combined[[#This Row],[Store_ID]],Store[Store_ID],Store[Store_Type])</f>
        <v>Outlet</v>
      </c>
      <c r="AC788" s="43">
        <f>Combined[[#This Row],[Quantity]]*Combined[[#This Row],[Unit_Price]]</f>
        <v>2285.64</v>
      </c>
      <c r="AD788" s="43">
        <f>Combined[[#This Row],[Gross_Sales]]*Combined[[#This Row],[Discount]]</f>
        <v>525.69719999999995</v>
      </c>
      <c r="AE788" s="43">
        <f>Combined[[#This Row],[Quantity]]*Combined[[#This Row],[cost]]</f>
        <v>604.23</v>
      </c>
      <c r="AF788" s="43">
        <f>Combined[[#This Row],[Total_Amount]]-Combined[[#This Row],[Total_Cost]]</f>
        <v>1155.7128</v>
      </c>
      <c r="AG788" s="43" t="str">
        <f>IF(Combined[[#This Row],[Age]]&lt;=25,"18-25",IF(Combined[[#This Row],[Age]]&lt;=35,"26-35",IF(Combined[[#This Row],[Age]]&lt;=45,"36-45",IF(Combined[[#This Row],[Age]]&lt;=55,"46-55","56-64"))))</f>
        <v>26-35</v>
      </c>
      <c r="AH788" s="43">
        <f>IF(Combined[[#This Row],[Total_Amount]]=0,0,Combined[[#This Row],[Profit]]/Combined[[#This Row],[Total_Amount]])</f>
        <v>0.65667634198111435</v>
      </c>
    </row>
    <row r="789" spans="1:34">
      <c r="A789" s="43" t="s">
        <v>2613</v>
      </c>
      <c r="B789" s="46">
        <v>45793</v>
      </c>
      <c r="C789" s="43">
        <f t="shared" si="12"/>
        <v>2025</v>
      </c>
      <c r="D789" s="43" t="str">
        <f>TEXT(Combined[[#This Row],[Order_Date]],"MMM")</f>
        <v>May</v>
      </c>
      <c r="E789" s="43" t="s">
        <v>585</v>
      </c>
      <c r="F789" s="43" t="s">
        <v>1622</v>
      </c>
      <c r="G789" s="43" t="s">
        <v>1813</v>
      </c>
      <c r="H789" s="43">
        <v>4</v>
      </c>
      <c r="I789" s="43">
        <v>122.87</v>
      </c>
      <c r="J789" s="45">
        <v>0.13</v>
      </c>
      <c r="K789" s="43" t="s">
        <v>1824</v>
      </c>
      <c r="L789" s="43">
        <v>427.58760000000001</v>
      </c>
      <c r="M789" s="43" t="str">
        <f>VLOOKUP(Combined[[#This Row],[Customer_ID]],Customer[],2,FALSE)</f>
        <v>Curtis Lam</v>
      </c>
      <c r="N789" s="43">
        <f>VLOOKUP(Combined[[#This Row],[Customer_ID]],Customer[],3,FALSE)</f>
        <v>55</v>
      </c>
      <c r="O789" s="43" t="str">
        <f>VLOOKUP(Combined[[#This Row],[Customer_ID]],Customer[],4,FALSE)</f>
        <v>Male</v>
      </c>
      <c r="P789" s="43" t="str">
        <f>VLOOKUP(Combined[[#This Row],[Customer_ID]],Customer[],5,FALSE)</f>
        <v>Butlerberg</v>
      </c>
      <c r="Q789" s="43" t="str">
        <f>VLOOKUP(Combined[[#This Row],[Customer_ID]],Customer[],6,FALSE)</f>
        <v>Kentucky</v>
      </c>
      <c r="R789" s="43" t="str">
        <f>VLOOKUP(Combined[[#This Row],[Customer_ID]],Customer[],8,FALSE)</f>
        <v>Platinum</v>
      </c>
      <c r="S789" s="43" t="str">
        <f>VLOOKUP(Combined[[#This Row],[Product_ID]],Product[],2,FALSE)</f>
        <v>Men's Casual Sneakers</v>
      </c>
      <c r="T789" s="43" t="str">
        <f>VLOOKUP(Combined[[#This Row],[Product_ID]],Product[],3,FALSE)</f>
        <v>Clothing</v>
      </c>
      <c r="U789" s="43" t="str">
        <f>VLOOKUP(Combined[[#This Row],[Product_ID]],Product[],4,FALSE)</f>
        <v>Footwear</v>
      </c>
      <c r="V789" s="43" t="str">
        <f>VLOOKUP(Combined[[#This Row],[Product_ID]],Product[],5,FALSE)</f>
        <v>Hogan-Lee</v>
      </c>
      <c r="W789" s="43">
        <f>VLOOKUP(Combined[[#This Row],[Product_ID]],Product[],6,FALSE)</f>
        <v>353.47</v>
      </c>
      <c r="X789" s="43">
        <f>VLOOKUP(Combined[[#This Row],[Product_ID]],Product[],7,FALSE)</f>
        <v>214</v>
      </c>
      <c r="Y789" s="43" t="str">
        <f>_xlfn.XLOOKUP(Combined[[#This Row],[Store_ID]],Store[Store_ID],Store[Store_Name])</f>
        <v>Mann-Austin</v>
      </c>
      <c r="Z789" s="43" t="str">
        <f>_xlfn.XLOOKUP(Combined[[#This Row],[Store_ID]],Store[Store_ID],Store[Region])</f>
        <v>East</v>
      </c>
      <c r="AA789" s="43" t="str">
        <f>_xlfn.XLOOKUP(Combined[[#This Row],[Store_ID]],Store[Store_ID],Store[City])</f>
        <v>Vasquezborough</v>
      </c>
      <c r="AB789" s="43" t="str">
        <f>_xlfn.XLOOKUP(Combined[[#This Row],[Store_ID]],Store[Store_ID],Store[Store_Type])</f>
        <v>Online</v>
      </c>
      <c r="AC789" s="43">
        <f>Combined[[#This Row],[Quantity]]*Combined[[#This Row],[Unit_Price]]</f>
        <v>491.48</v>
      </c>
      <c r="AD789" s="43">
        <f>Combined[[#This Row],[Gross_Sales]]*Combined[[#This Row],[Discount]]</f>
        <v>63.892400000000002</v>
      </c>
      <c r="AE789" s="43">
        <f>Combined[[#This Row],[Quantity]]*Combined[[#This Row],[cost]]</f>
        <v>1413.88</v>
      </c>
      <c r="AF789" s="43">
        <f>Combined[[#This Row],[Total_Amount]]-Combined[[#This Row],[Total_Cost]]</f>
        <v>-986.29240000000004</v>
      </c>
      <c r="AG789" s="43" t="str">
        <f>IF(Combined[[#This Row],[Age]]&lt;=25,"18-25",IF(Combined[[#This Row],[Age]]&lt;=35,"26-35",IF(Combined[[#This Row],[Age]]&lt;=45,"36-45",IF(Combined[[#This Row],[Age]]&lt;=55,"46-55","56-64"))))</f>
        <v>46-55</v>
      </c>
      <c r="AH789" s="43">
        <f>IF(Combined[[#This Row],[Total_Amount]]=0,0,Combined[[#This Row],[Profit]]/Combined[[#This Row],[Total_Amount]])</f>
        <v>-2.3066440654499805</v>
      </c>
    </row>
    <row r="790" spans="1:34">
      <c r="A790" s="43" t="s">
        <v>2614</v>
      </c>
      <c r="B790" s="46">
        <v>45778</v>
      </c>
      <c r="C790" s="43">
        <f t="shared" si="12"/>
        <v>2025</v>
      </c>
      <c r="D790" s="43" t="str">
        <f>TEXT(Combined[[#This Row],[Order_Date]],"MMM")</f>
        <v>May</v>
      </c>
      <c r="E790" s="43" t="s">
        <v>1464</v>
      </c>
      <c r="F790" s="43" t="s">
        <v>1694</v>
      </c>
      <c r="G790" s="43" t="s">
        <v>1769</v>
      </c>
      <c r="H790" s="43">
        <v>4</v>
      </c>
      <c r="I790" s="43">
        <v>753</v>
      </c>
      <c r="J790" s="45">
        <v>0.28000000000000003</v>
      </c>
      <c r="K790" s="43" t="s">
        <v>1829</v>
      </c>
      <c r="L790" s="43">
        <v>2168.64</v>
      </c>
      <c r="M790" s="43" t="str">
        <f>VLOOKUP(Combined[[#This Row],[Customer_ID]],Customer[],2,FALSE)</f>
        <v>Barbara Berry</v>
      </c>
      <c r="N790" s="43">
        <f>VLOOKUP(Combined[[#This Row],[Customer_ID]],Customer[],3,FALSE)</f>
        <v>18</v>
      </c>
      <c r="O790" s="43" t="str">
        <f>VLOOKUP(Combined[[#This Row],[Customer_ID]],Customer[],4,FALSE)</f>
        <v>Female</v>
      </c>
      <c r="P790" s="43" t="str">
        <f>VLOOKUP(Combined[[#This Row],[Customer_ID]],Customer[],5,FALSE)</f>
        <v>Lake Michael</v>
      </c>
      <c r="Q790" s="43" t="str">
        <f>VLOOKUP(Combined[[#This Row],[Customer_ID]],Customer[],6,FALSE)</f>
        <v>Vermont</v>
      </c>
      <c r="R790" s="43" t="str">
        <f>VLOOKUP(Combined[[#This Row],[Customer_ID]],Customer[],8,FALSE)</f>
        <v>Platinum</v>
      </c>
      <c r="S790" s="43" t="str">
        <f>VLOOKUP(Combined[[#This Row],[Product_ID]],Product[],2,FALSE)</f>
        <v>Shin Guards – Adult</v>
      </c>
      <c r="T790" s="43" t="str">
        <f>VLOOKUP(Combined[[#This Row],[Product_ID]],Product[],3,FALSE)</f>
        <v>Sports</v>
      </c>
      <c r="U790" s="43" t="str">
        <f>VLOOKUP(Combined[[#This Row],[Product_ID]],Product[],4,FALSE)</f>
        <v>Team Sports</v>
      </c>
      <c r="V790" s="43" t="str">
        <f>VLOOKUP(Combined[[#This Row],[Product_ID]],Product[],5,FALSE)</f>
        <v>French Ltd</v>
      </c>
      <c r="W790" s="43">
        <f>VLOOKUP(Combined[[#This Row],[Product_ID]],Product[],6,FALSE)</f>
        <v>107.06</v>
      </c>
      <c r="X790" s="43">
        <f>VLOOKUP(Combined[[#This Row],[Product_ID]],Product[],7,FALSE)</f>
        <v>359</v>
      </c>
      <c r="Y790" s="43" t="str">
        <f>_xlfn.XLOOKUP(Combined[[#This Row],[Store_ID]],Store[Store_ID],Store[Store_Name])</f>
        <v>Alexander Group</v>
      </c>
      <c r="Z790" s="43" t="str">
        <f>_xlfn.XLOOKUP(Combined[[#This Row],[Store_ID]],Store[Store_ID],Store[Region])</f>
        <v>South</v>
      </c>
      <c r="AA790" s="43" t="str">
        <f>_xlfn.XLOOKUP(Combined[[#This Row],[Store_ID]],Store[Store_ID],Store[City])</f>
        <v>Port Sharon</v>
      </c>
      <c r="AB790" s="43" t="str">
        <f>_xlfn.XLOOKUP(Combined[[#This Row],[Store_ID]],Store[Store_ID],Store[Store_Type])</f>
        <v>Online</v>
      </c>
      <c r="AC790" s="43">
        <f>Combined[[#This Row],[Quantity]]*Combined[[#This Row],[Unit_Price]]</f>
        <v>3012</v>
      </c>
      <c r="AD790" s="43">
        <f>Combined[[#This Row],[Gross_Sales]]*Combined[[#This Row],[Discount]]</f>
        <v>843.36000000000013</v>
      </c>
      <c r="AE790" s="43">
        <f>Combined[[#This Row],[Quantity]]*Combined[[#This Row],[cost]]</f>
        <v>428.24</v>
      </c>
      <c r="AF790" s="43">
        <f>Combined[[#This Row],[Total_Amount]]-Combined[[#This Row],[Total_Cost]]</f>
        <v>1740.3999999999999</v>
      </c>
      <c r="AG790" s="43" t="str">
        <f>IF(Combined[[#This Row],[Age]]&lt;=25,"18-25",IF(Combined[[#This Row],[Age]]&lt;=35,"26-35",IF(Combined[[#This Row],[Age]]&lt;=45,"36-45",IF(Combined[[#This Row],[Age]]&lt;=55,"46-55","56-64"))))</f>
        <v>18-25</v>
      </c>
      <c r="AH790" s="43">
        <f>IF(Combined[[#This Row],[Total_Amount]]=0,0,Combined[[#This Row],[Profit]]/Combined[[#This Row],[Total_Amount]])</f>
        <v>0.80253061826767003</v>
      </c>
    </row>
    <row r="791" spans="1:34">
      <c r="A791" s="43" t="s">
        <v>2615</v>
      </c>
      <c r="B791" s="46">
        <v>45325</v>
      </c>
      <c r="C791" s="43">
        <f t="shared" si="12"/>
        <v>2024</v>
      </c>
      <c r="D791" s="43" t="str">
        <f>TEXT(Combined[[#This Row],[Order_Date]],"MMM")</f>
        <v>Feb</v>
      </c>
      <c r="E791" s="43" t="s">
        <v>1157</v>
      </c>
      <c r="F791" s="43" t="s">
        <v>1555</v>
      </c>
      <c r="G791" s="43" t="s">
        <v>1773</v>
      </c>
      <c r="H791" s="43">
        <v>2</v>
      </c>
      <c r="I791" s="43">
        <v>788.05</v>
      </c>
      <c r="J791" s="45">
        <v>0.21</v>
      </c>
      <c r="K791" s="43" t="s">
        <v>1824</v>
      </c>
      <c r="L791" s="43">
        <v>1245.1189999999999</v>
      </c>
      <c r="M791" s="43" t="str">
        <f>VLOOKUP(Combined[[#This Row],[Customer_ID]],Customer[],2,FALSE)</f>
        <v>James Holloway Jr.</v>
      </c>
      <c r="N791" s="43">
        <f>VLOOKUP(Combined[[#This Row],[Customer_ID]],Customer[],3,FALSE)</f>
        <v>45</v>
      </c>
      <c r="O791" s="43" t="str">
        <f>VLOOKUP(Combined[[#This Row],[Customer_ID]],Customer[],4,FALSE)</f>
        <v>Male</v>
      </c>
      <c r="P791" s="43" t="str">
        <f>VLOOKUP(Combined[[#This Row],[Customer_ID]],Customer[],5,FALSE)</f>
        <v>Millston</v>
      </c>
      <c r="Q791" s="43" t="str">
        <f>VLOOKUP(Combined[[#This Row],[Customer_ID]],Customer[],6,FALSE)</f>
        <v>Indiana</v>
      </c>
      <c r="R791" s="43" t="str">
        <f>VLOOKUP(Combined[[#This Row],[Customer_ID]],Customer[],8,FALSE)</f>
        <v>Silver</v>
      </c>
      <c r="S791" s="43" t="str">
        <f>VLOOKUP(Combined[[#This Row],[Product_ID]],Product[],2,FALSE)</f>
        <v>Men's Leather Belt</v>
      </c>
      <c r="T791" s="43" t="str">
        <f>VLOOKUP(Combined[[#This Row],[Product_ID]],Product[],3,FALSE)</f>
        <v>Clothing</v>
      </c>
      <c r="U791" s="43" t="str">
        <f>VLOOKUP(Combined[[#This Row],[Product_ID]],Product[],4,FALSE)</f>
        <v>Accessories</v>
      </c>
      <c r="V791" s="43" t="str">
        <f>VLOOKUP(Combined[[#This Row],[Product_ID]],Product[],5,FALSE)</f>
        <v>Baldwin, Garza and Gonzalez</v>
      </c>
      <c r="W791" s="43">
        <f>VLOOKUP(Combined[[#This Row],[Product_ID]],Product[],6,FALSE)</f>
        <v>261</v>
      </c>
      <c r="X791" s="43">
        <f>VLOOKUP(Combined[[#This Row],[Product_ID]],Product[],7,FALSE)</f>
        <v>59</v>
      </c>
      <c r="Y791" s="43" t="str">
        <f>_xlfn.XLOOKUP(Combined[[#This Row],[Store_ID]],Store[Store_ID],Store[Store_Name])</f>
        <v>Gray Ltd</v>
      </c>
      <c r="Z791" s="43" t="str">
        <f>_xlfn.XLOOKUP(Combined[[#This Row],[Store_ID]],Store[Store_ID],Store[Region])</f>
        <v>North</v>
      </c>
      <c r="AA791" s="43" t="str">
        <f>_xlfn.XLOOKUP(Combined[[#This Row],[Store_ID]],Store[Store_ID],Store[City])</f>
        <v>New Michaelchester</v>
      </c>
      <c r="AB791" s="43" t="str">
        <f>_xlfn.XLOOKUP(Combined[[#This Row],[Store_ID]],Store[Store_ID],Store[Store_Type])</f>
        <v>Outlet</v>
      </c>
      <c r="AC791" s="43">
        <f>Combined[[#This Row],[Quantity]]*Combined[[#This Row],[Unit_Price]]</f>
        <v>1576.1</v>
      </c>
      <c r="AD791" s="43">
        <f>Combined[[#This Row],[Gross_Sales]]*Combined[[#This Row],[Discount]]</f>
        <v>330.98099999999999</v>
      </c>
      <c r="AE791" s="43">
        <f>Combined[[#This Row],[Quantity]]*Combined[[#This Row],[cost]]</f>
        <v>522</v>
      </c>
      <c r="AF791" s="43">
        <f>Combined[[#This Row],[Total_Amount]]-Combined[[#This Row],[Total_Cost]]</f>
        <v>723.11899999999991</v>
      </c>
      <c r="AG791" s="43" t="str">
        <f>IF(Combined[[#This Row],[Age]]&lt;=25,"18-25",IF(Combined[[#This Row],[Age]]&lt;=35,"26-35",IF(Combined[[#This Row],[Age]]&lt;=45,"36-45",IF(Combined[[#This Row],[Age]]&lt;=55,"46-55","56-64"))))</f>
        <v>36-45</v>
      </c>
      <c r="AH791" s="43">
        <f>IF(Combined[[#This Row],[Total_Amount]]=0,0,Combined[[#This Row],[Profit]]/Combined[[#This Row],[Total_Amount]])</f>
        <v>0.58076296321877663</v>
      </c>
    </row>
    <row r="792" spans="1:34">
      <c r="A792" s="43" t="s">
        <v>2616</v>
      </c>
      <c r="B792" s="46">
        <v>45875</v>
      </c>
      <c r="C792" s="43">
        <f t="shared" si="12"/>
        <v>2025</v>
      </c>
      <c r="D792" s="43" t="str">
        <f>TEXT(Combined[[#This Row],[Order_Date]],"MMM")</f>
        <v>Aug</v>
      </c>
      <c r="E792" s="43" t="s">
        <v>1425</v>
      </c>
      <c r="F792" s="43" t="s">
        <v>1712</v>
      </c>
      <c r="G792" s="43" t="s">
        <v>1789</v>
      </c>
      <c r="H792" s="43">
        <v>2</v>
      </c>
      <c r="I792" s="43">
        <v>807.1</v>
      </c>
      <c r="J792" s="45">
        <v>0.28999999999999998</v>
      </c>
      <c r="K792" s="43" t="s">
        <v>1824</v>
      </c>
      <c r="L792" s="43">
        <v>1146.0820000000001</v>
      </c>
      <c r="M792" s="43" t="str">
        <f>VLOOKUP(Combined[[#This Row],[Customer_ID]],Customer[],2,FALSE)</f>
        <v>Beth Martin</v>
      </c>
      <c r="N792" s="43">
        <f>VLOOKUP(Combined[[#This Row],[Customer_ID]],Customer[],3,FALSE)</f>
        <v>34</v>
      </c>
      <c r="O792" s="43" t="str">
        <f>VLOOKUP(Combined[[#This Row],[Customer_ID]],Customer[],4,FALSE)</f>
        <v>Female</v>
      </c>
      <c r="P792" s="43" t="str">
        <f>VLOOKUP(Combined[[#This Row],[Customer_ID]],Customer[],5,FALSE)</f>
        <v>Burkefurt</v>
      </c>
      <c r="Q792" s="43" t="str">
        <f>VLOOKUP(Combined[[#This Row],[Customer_ID]],Customer[],6,FALSE)</f>
        <v>West Virginia</v>
      </c>
      <c r="R792" s="43" t="str">
        <f>VLOOKUP(Combined[[#This Row],[Customer_ID]],Customer[],8,FALSE)</f>
        <v>Silver</v>
      </c>
      <c r="S792" s="43" t="str">
        <f>VLOOKUP(Combined[[#This Row],[Product_ID]],Product[],2,FALSE)</f>
        <v>Fitness Resistance Bands</v>
      </c>
      <c r="T792" s="43" t="str">
        <f>VLOOKUP(Combined[[#This Row],[Product_ID]],Product[],3,FALSE)</f>
        <v>Sports</v>
      </c>
      <c r="U792" s="43" t="str">
        <f>VLOOKUP(Combined[[#This Row],[Product_ID]],Product[],4,FALSE)</f>
        <v>Fitness</v>
      </c>
      <c r="V792" s="43" t="str">
        <f>VLOOKUP(Combined[[#This Row],[Product_ID]],Product[],5,FALSE)</f>
        <v>Reese-Watson</v>
      </c>
      <c r="W792" s="43">
        <f>VLOOKUP(Combined[[#This Row],[Product_ID]],Product[],6,FALSE)</f>
        <v>152.91999999999999</v>
      </c>
      <c r="X792" s="43">
        <f>VLOOKUP(Combined[[#This Row],[Product_ID]],Product[],7,FALSE)</f>
        <v>281</v>
      </c>
      <c r="Y792" s="43" t="str">
        <f>_xlfn.XLOOKUP(Combined[[#This Row],[Store_ID]],Store[Store_ID],Store[Store_Name])</f>
        <v>Hill, Wagner and Ballard</v>
      </c>
      <c r="Z792" s="43" t="str">
        <f>_xlfn.XLOOKUP(Combined[[#This Row],[Store_ID]],Store[Store_ID],Store[Region])</f>
        <v>East</v>
      </c>
      <c r="AA792" s="43" t="str">
        <f>_xlfn.XLOOKUP(Combined[[#This Row],[Store_ID]],Store[Store_ID],Store[City])</f>
        <v>East Davidville</v>
      </c>
      <c r="AB792" s="43" t="str">
        <f>_xlfn.XLOOKUP(Combined[[#This Row],[Store_ID]],Store[Store_ID],Store[Store_Type])</f>
        <v>Online</v>
      </c>
      <c r="AC792" s="43">
        <f>Combined[[#This Row],[Quantity]]*Combined[[#This Row],[Unit_Price]]</f>
        <v>1614.2</v>
      </c>
      <c r="AD792" s="43">
        <f>Combined[[#This Row],[Gross_Sales]]*Combined[[#This Row],[Discount]]</f>
        <v>468.11799999999999</v>
      </c>
      <c r="AE792" s="43">
        <f>Combined[[#This Row],[Quantity]]*Combined[[#This Row],[cost]]</f>
        <v>305.83999999999997</v>
      </c>
      <c r="AF792" s="43">
        <f>Combined[[#This Row],[Total_Amount]]-Combined[[#This Row],[Total_Cost]]</f>
        <v>840.24200000000019</v>
      </c>
      <c r="AG792" s="43" t="str">
        <f>IF(Combined[[#This Row],[Age]]&lt;=25,"18-25",IF(Combined[[#This Row],[Age]]&lt;=35,"26-35",IF(Combined[[#This Row],[Age]]&lt;=45,"36-45",IF(Combined[[#This Row],[Age]]&lt;=55,"46-55","56-64"))))</f>
        <v>26-35</v>
      </c>
      <c r="AH792" s="43">
        <f>IF(Combined[[#This Row],[Total_Amount]]=0,0,Combined[[#This Row],[Profit]]/Combined[[#This Row],[Total_Amount]])</f>
        <v>0.73314300372922714</v>
      </c>
    </row>
    <row r="793" spans="1:34">
      <c r="A793" s="43" t="s">
        <v>2617</v>
      </c>
      <c r="B793" s="46">
        <v>45320</v>
      </c>
      <c r="C793" s="43">
        <f t="shared" si="12"/>
        <v>2024</v>
      </c>
      <c r="D793" s="43" t="str">
        <f>TEXT(Combined[[#This Row],[Order_Date]],"MMM")</f>
        <v>Jan</v>
      </c>
      <c r="E793" s="43" t="s">
        <v>458</v>
      </c>
      <c r="F793" s="43" t="s">
        <v>1562</v>
      </c>
      <c r="G793" s="43" t="s">
        <v>1757</v>
      </c>
      <c r="H793" s="43">
        <v>2</v>
      </c>
      <c r="I793" s="43">
        <v>443.09</v>
      </c>
      <c r="J793" s="45">
        <v>0.02</v>
      </c>
      <c r="K793" s="43" t="s">
        <v>1826</v>
      </c>
      <c r="L793" s="43">
        <v>868.45639999999992</v>
      </c>
      <c r="M793" s="43" t="str">
        <f>VLOOKUP(Combined[[#This Row],[Customer_ID]],Customer[],2,FALSE)</f>
        <v>Morgan Bowen</v>
      </c>
      <c r="N793" s="43">
        <f>VLOOKUP(Combined[[#This Row],[Customer_ID]],Customer[],3,FALSE)</f>
        <v>54</v>
      </c>
      <c r="O793" s="43" t="str">
        <f>VLOOKUP(Combined[[#This Row],[Customer_ID]],Customer[],4,FALSE)</f>
        <v>Male</v>
      </c>
      <c r="P793" s="43" t="str">
        <f>VLOOKUP(Combined[[#This Row],[Customer_ID]],Customer[],5,FALSE)</f>
        <v>Parksfort</v>
      </c>
      <c r="Q793" s="43" t="str">
        <f>VLOOKUP(Combined[[#This Row],[Customer_ID]],Customer[],6,FALSE)</f>
        <v>Washington</v>
      </c>
      <c r="R793" s="43" t="str">
        <f>VLOOKUP(Combined[[#This Row],[Customer_ID]],Customer[],8,FALSE)</f>
        <v>Gold</v>
      </c>
      <c r="S793" s="43" t="str">
        <f>VLOOKUP(Combined[[#This Row],[Product_ID]],Product[],2,FALSE)</f>
        <v>Wireless Bluetooth Earbuds</v>
      </c>
      <c r="T793" s="43" t="str">
        <f>VLOOKUP(Combined[[#This Row],[Product_ID]],Product[],3,FALSE)</f>
        <v>Electronics</v>
      </c>
      <c r="U793" s="43" t="str">
        <f>VLOOKUP(Combined[[#This Row],[Product_ID]],Product[],4,FALSE)</f>
        <v>Audio</v>
      </c>
      <c r="V793" s="43" t="str">
        <f>VLOOKUP(Combined[[#This Row],[Product_ID]],Product[],5,FALSE)</f>
        <v>Perez-Johnston</v>
      </c>
      <c r="W793" s="43">
        <f>VLOOKUP(Combined[[#This Row],[Product_ID]],Product[],6,FALSE)</f>
        <v>439.07</v>
      </c>
      <c r="X793" s="43">
        <f>VLOOKUP(Combined[[#This Row],[Product_ID]],Product[],7,FALSE)</f>
        <v>142</v>
      </c>
      <c r="Y793" s="43" t="str">
        <f>_xlfn.XLOOKUP(Combined[[#This Row],[Store_ID]],Store[Store_ID],Store[Store_Name])</f>
        <v>Martinez, Adkins and Johnson</v>
      </c>
      <c r="Z793" s="43" t="str">
        <f>_xlfn.XLOOKUP(Combined[[#This Row],[Store_ID]],Store[Store_ID],Store[Region])</f>
        <v>North</v>
      </c>
      <c r="AA793" s="43" t="str">
        <f>_xlfn.XLOOKUP(Combined[[#This Row],[Store_ID]],Store[Store_ID],Store[City])</f>
        <v>Danielmouth</v>
      </c>
      <c r="AB793" s="43" t="str">
        <f>_xlfn.XLOOKUP(Combined[[#This Row],[Store_ID]],Store[Store_ID],Store[Store_Type])</f>
        <v>Flagship</v>
      </c>
      <c r="AC793" s="43">
        <f>Combined[[#This Row],[Quantity]]*Combined[[#This Row],[Unit_Price]]</f>
        <v>886.18</v>
      </c>
      <c r="AD793" s="43">
        <f>Combined[[#This Row],[Gross_Sales]]*Combined[[#This Row],[Discount]]</f>
        <v>17.723600000000001</v>
      </c>
      <c r="AE793" s="43">
        <f>Combined[[#This Row],[Quantity]]*Combined[[#This Row],[cost]]</f>
        <v>878.14</v>
      </c>
      <c r="AF793" s="43">
        <f>Combined[[#This Row],[Total_Amount]]-Combined[[#This Row],[Total_Cost]]</f>
        <v>-9.6836000000000695</v>
      </c>
      <c r="AG793" s="43" t="str">
        <f>IF(Combined[[#This Row],[Age]]&lt;=25,"18-25",IF(Combined[[#This Row],[Age]]&lt;=35,"26-35",IF(Combined[[#This Row],[Age]]&lt;=45,"36-45",IF(Combined[[#This Row],[Age]]&lt;=55,"46-55","56-64"))))</f>
        <v>46-55</v>
      </c>
      <c r="AH793" s="43">
        <f>IF(Combined[[#This Row],[Total_Amount]]=0,0,Combined[[#This Row],[Profit]]/Combined[[#This Row],[Total_Amount]])</f>
        <v>-1.1150358267841737E-2</v>
      </c>
    </row>
    <row r="794" spans="1:34">
      <c r="A794" s="43" t="s">
        <v>2618</v>
      </c>
      <c r="B794" s="46">
        <v>45870</v>
      </c>
      <c r="C794" s="43">
        <f t="shared" si="12"/>
        <v>2025</v>
      </c>
      <c r="D794" s="43" t="str">
        <f>TEXT(Combined[[#This Row],[Order_Date]],"MMM")</f>
        <v>Aug</v>
      </c>
      <c r="E794" s="43" t="s">
        <v>1443</v>
      </c>
      <c r="F794" s="43" t="s">
        <v>1586</v>
      </c>
      <c r="G794" s="43" t="s">
        <v>1801</v>
      </c>
      <c r="H794" s="43">
        <v>1</v>
      </c>
      <c r="I794" s="43">
        <v>512.16</v>
      </c>
      <c r="J794" s="45">
        <v>0.02</v>
      </c>
      <c r="K794" s="43" t="s">
        <v>1829</v>
      </c>
      <c r="L794" s="43">
        <v>501.91680000000002</v>
      </c>
      <c r="M794" s="43" t="str">
        <f>VLOOKUP(Combined[[#This Row],[Customer_ID]],Customer[],2,FALSE)</f>
        <v>Gregory Curtis</v>
      </c>
      <c r="N794" s="43">
        <f>VLOOKUP(Combined[[#This Row],[Customer_ID]],Customer[],3,FALSE)</f>
        <v>45</v>
      </c>
      <c r="O794" s="43" t="str">
        <f>VLOOKUP(Combined[[#This Row],[Customer_ID]],Customer[],4,FALSE)</f>
        <v>Male</v>
      </c>
      <c r="P794" s="43" t="str">
        <f>VLOOKUP(Combined[[#This Row],[Customer_ID]],Customer[],5,FALSE)</f>
        <v>Bergermouth</v>
      </c>
      <c r="Q794" s="43" t="str">
        <f>VLOOKUP(Combined[[#This Row],[Customer_ID]],Customer[],6,FALSE)</f>
        <v>Vermont</v>
      </c>
      <c r="R794" s="43" t="str">
        <f>VLOOKUP(Combined[[#This Row],[Customer_ID]],Customer[],8,FALSE)</f>
        <v>Bronze</v>
      </c>
      <c r="S794" s="43" t="str">
        <f>VLOOKUP(Combined[[#This Row],[Product_ID]],Product[],2,FALSE)</f>
        <v>Knee Support Brace</v>
      </c>
      <c r="T794" s="43" t="str">
        <f>VLOOKUP(Combined[[#This Row],[Product_ID]],Product[],3,FALSE)</f>
        <v>Sports</v>
      </c>
      <c r="U794" s="43" t="str">
        <f>VLOOKUP(Combined[[#This Row],[Product_ID]],Product[],4,FALSE)</f>
        <v>Equipment</v>
      </c>
      <c r="V794" s="43" t="str">
        <f>VLOOKUP(Combined[[#This Row],[Product_ID]],Product[],5,FALSE)</f>
        <v>May-Reese</v>
      </c>
      <c r="W794" s="43">
        <f>VLOOKUP(Combined[[#This Row],[Product_ID]],Product[],6,FALSE)</f>
        <v>21.34</v>
      </c>
      <c r="X794" s="43">
        <f>VLOOKUP(Combined[[#This Row],[Product_ID]],Product[],7,FALSE)</f>
        <v>65</v>
      </c>
      <c r="Y794" s="43" t="str">
        <f>_xlfn.XLOOKUP(Combined[[#This Row],[Store_ID]],Store[Store_ID],Store[Store_Name])</f>
        <v>Shelton PLC</v>
      </c>
      <c r="Z794" s="43" t="str">
        <f>_xlfn.XLOOKUP(Combined[[#This Row],[Store_ID]],Store[Store_ID],Store[Region])</f>
        <v>North</v>
      </c>
      <c r="AA794" s="43" t="str">
        <f>_xlfn.XLOOKUP(Combined[[#This Row],[Store_ID]],Store[Store_ID],Store[City])</f>
        <v>East Jenniferstad</v>
      </c>
      <c r="AB794" s="43" t="str">
        <f>_xlfn.XLOOKUP(Combined[[#This Row],[Store_ID]],Store[Store_ID],Store[Store_Type])</f>
        <v>Flagship</v>
      </c>
      <c r="AC794" s="43">
        <f>Combined[[#This Row],[Quantity]]*Combined[[#This Row],[Unit_Price]]</f>
        <v>512.16</v>
      </c>
      <c r="AD794" s="43">
        <f>Combined[[#This Row],[Gross_Sales]]*Combined[[#This Row],[Discount]]</f>
        <v>10.2432</v>
      </c>
      <c r="AE794" s="43">
        <f>Combined[[#This Row],[Quantity]]*Combined[[#This Row],[cost]]</f>
        <v>21.34</v>
      </c>
      <c r="AF794" s="43">
        <f>Combined[[#This Row],[Total_Amount]]-Combined[[#This Row],[Total_Cost]]</f>
        <v>480.57680000000005</v>
      </c>
      <c r="AG794" s="43" t="str">
        <f>IF(Combined[[#This Row],[Age]]&lt;=25,"18-25",IF(Combined[[#This Row],[Age]]&lt;=35,"26-35",IF(Combined[[#This Row],[Age]]&lt;=45,"36-45",IF(Combined[[#This Row],[Age]]&lt;=55,"46-55","56-64"))))</f>
        <v>36-45</v>
      </c>
      <c r="AH794" s="43">
        <f>IF(Combined[[#This Row],[Total_Amount]]=0,0,Combined[[#This Row],[Profit]]/Combined[[#This Row],[Total_Amount]])</f>
        <v>0.95748299319727892</v>
      </c>
    </row>
    <row r="795" spans="1:34">
      <c r="A795" s="43" t="s">
        <v>2619</v>
      </c>
      <c r="B795" s="46">
        <v>45577</v>
      </c>
      <c r="C795" s="43">
        <f t="shared" si="12"/>
        <v>2024</v>
      </c>
      <c r="D795" s="43" t="str">
        <f>TEXT(Combined[[#This Row],[Order_Date]],"MMM")</f>
        <v>Oct</v>
      </c>
      <c r="E795" s="43" t="s">
        <v>678</v>
      </c>
      <c r="F795" s="43" t="s">
        <v>1630</v>
      </c>
      <c r="G795" s="43" t="s">
        <v>1810</v>
      </c>
      <c r="H795" s="43">
        <v>2</v>
      </c>
      <c r="I795" s="43">
        <v>602.54999999999995</v>
      </c>
      <c r="J795" s="45">
        <v>0.23</v>
      </c>
      <c r="K795" s="43" t="s">
        <v>1829</v>
      </c>
      <c r="L795" s="43">
        <v>927.92699999999991</v>
      </c>
      <c r="M795" s="43" t="str">
        <f>VLOOKUP(Combined[[#This Row],[Customer_ID]],Customer[],2,FALSE)</f>
        <v>John Perez</v>
      </c>
      <c r="N795" s="43">
        <f>VLOOKUP(Combined[[#This Row],[Customer_ID]],Customer[],3,FALSE)</f>
        <v>54</v>
      </c>
      <c r="O795" s="43" t="str">
        <f>VLOOKUP(Combined[[#This Row],[Customer_ID]],Customer[],4,FALSE)</f>
        <v>Male</v>
      </c>
      <c r="P795" s="43" t="str">
        <f>VLOOKUP(Combined[[#This Row],[Customer_ID]],Customer[],5,FALSE)</f>
        <v>Kathrynview</v>
      </c>
      <c r="Q795" s="43" t="str">
        <f>VLOOKUP(Combined[[#This Row],[Customer_ID]],Customer[],6,FALSE)</f>
        <v>Louisiana</v>
      </c>
      <c r="R795" s="43" t="str">
        <f>VLOOKUP(Combined[[#This Row],[Customer_ID]],Customer[],8,FALSE)</f>
        <v>Platinum</v>
      </c>
      <c r="S795" s="43" t="str">
        <f>VLOOKUP(Combined[[#This Row],[Product_ID]],Product[],2,FALSE)</f>
        <v>Yoga Exercise Mat</v>
      </c>
      <c r="T795" s="43" t="str">
        <f>VLOOKUP(Combined[[#This Row],[Product_ID]],Product[],3,FALSE)</f>
        <v>Sports</v>
      </c>
      <c r="U795" s="43" t="str">
        <f>VLOOKUP(Combined[[#This Row],[Product_ID]],Product[],4,FALSE)</f>
        <v>Fitness</v>
      </c>
      <c r="V795" s="43" t="str">
        <f>VLOOKUP(Combined[[#This Row],[Product_ID]],Product[],5,FALSE)</f>
        <v>Carroll, Long and Mendoza</v>
      </c>
      <c r="W795" s="43">
        <f>VLOOKUP(Combined[[#This Row],[Product_ID]],Product[],6,FALSE)</f>
        <v>313.26</v>
      </c>
      <c r="X795" s="43">
        <f>VLOOKUP(Combined[[#This Row],[Product_ID]],Product[],7,FALSE)</f>
        <v>369</v>
      </c>
      <c r="Y795" s="43" t="str">
        <f>_xlfn.XLOOKUP(Combined[[#This Row],[Store_ID]],Store[Store_ID],Store[Store_Name])</f>
        <v>Guerrero-Schmitt</v>
      </c>
      <c r="Z795" s="43" t="str">
        <f>_xlfn.XLOOKUP(Combined[[#This Row],[Store_ID]],Store[Store_ID],Store[Region])</f>
        <v>East</v>
      </c>
      <c r="AA795" s="43" t="str">
        <f>_xlfn.XLOOKUP(Combined[[#This Row],[Store_ID]],Store[Store_ID],Store[City])</f>
        <v>East Stevechester</v>
      </c>
      <c r="AB795" s="43" t="str">
        <f>_xlfn.XLOOKUP(Combined[[#This Row],[Store_ID]],Store[Store_ID],Store[Store_Type])</f>
        <v>Flagship</v>
      </c>
      <c r="AC795" s="43">
        <f>Combined[[#This Row],[Quantity]]*Combined[[#This Row],[Unit_Price]]</f>
        <v>1205.0999999999999</v>
      </c>
      <c r="AD795" s="43">
        <f>Combined[[#This Row],[Gross_Sales]]*Combined[[#This Row],[Discount]]</f>
        <v>277.173</v>
      </c>
      <c r="AE795" s="43">
        <f>Combined[[#This Row],[Quantity]]*Combined[[#This Row],[cost]]</f>
        <v>626.52</v>
      </c>
      <c r="AF795" s="43">
        <f>Combined[[#This Row],[Total_Amount]]-Combined[[#This Row],[Total_Cost]]</f>
        <v>301.40699999999993</v>
      </c>
      <c r="AG795" s="43" t="str">
        <f>IF(Combined[[#This Row],[Age]]&lt;=25,"18-25",IF(Combined[[#This Row],[Age]]&lt;=35,"26-35",IF(Combined[[#This Row],[Age]]&lt;=45,"36-45",IF(Combined[[#This Row],[Age]]&lt;=55,"46-55","56-64"))))</f>
        <v>46-55</v>
      </c>
      <c r="AH795" s="43">
        <f>IF(Combined[[#This Row],[Total_Amount]]=0,0,Combined[[#This Row],[Profit]]/Combined[[#This Row],[Total_Amount]])</f>
        <v>0.32481757724476168</v>
      </c>
    </row>
    <row r="796" spans="1:34">
      <c r="A796" s="43" t="s">
        <v>2620</v>
      </c>
      <c r="B796" s="46">
        <v>45745</v>
      </c>
      <c r="C796" s="43">
        <f t="shared" si="12"/>
        <v>2025</v>
      </c>
      <c r="D796" s="43" t="str">
        <f>TEXT(Combined[[#This Row],[Order_Date]],"MMM")</f>
        <v>Mar</v>
      </c>
      <c r="E796" s="43" t="s">
        <v>547</v>
      </c>
      <c r="F796" s="43" t="s">
        <v>1632</v>
      </c>
      <c r="G796" s="43" t="s">
        <v>1752</v>
      </c>
      <c r="H796" s="43">
        <v>3</v>
      </c>
      <c r="I796" s="43">
        <v>846.19</v>
      </c>
      <c r="J796" s="45">
        <v>0.09</v>
      </c>
      <c r="K796" s="43" t="s">
        <v>1829</v>
      </c>
      <c r="L796" s="43">
        <v>2310.0987</v>
      </c>
      <c r="M796" s="43" t="str">
        <f>VLOOKUP(Combined[[#This Row],[Customer_ID]],Customer[],2,FALSE)</f>
        <v>Daniel Rivas</v>
      </c>
      <c r="N796" s="43">
        <f>VLOOKUP(Combined[[#This Row],[Customer_ID]],Customer[],3,FALSE)</f>
        <v>39</v>
      </c>
      <c r="O796" s="43" t="str">
        <f>VLOOKUP(Combined[[#This Row],[Customer_ID]],Customer[],4,FALSE)</f>
        <v>Female</v>
      </c>
      <c r="P796" s="43" t="str">
        <f>VLOOKUP(Combined[[#This Row],[Customer_ID]],Customer[],5,FALSE)</f>
        <v>Dominiquefort</v>
      </c>
      <c r="Q796" s="43" t="str">
        <f>VLOOKUP(Combined[[#This Row],[Customer_ID]],Customer[],6,FALSE)</f>
        <v>Georgia</v>
      </c>
      <c r="R796" s="43" t="str">
        <f>VLOOKUP(Combined[[#This Row],[Customer_ID]],Customer[],8,FALSE)</f>
        <v>Silver</v>
      </c>
      <c r="S796" s="43" t="str">
        <f>VLOOKUP(Combined[[#This Row],[Product_ID]],Product[],2,FALSE)</f>
        <v>Smart Home WiFi Camera</v>
      </c>
      <c r="T796" s="43" t="str">
        <f>VLOOKUP(Combined[[#This Row],[Product_ID]],Product[],3,FALSE)</f>
        <v>Electronics</v>
      </c>
      <c r="U796" s="43" t="str">
        <f>VLOOKUP(Combined[[#This Row],[Product_ID]],Product[],4,FALSE)</f>
        <v>Accessories</v>
      </c>
      <c r="V796" s="43" t="str">
        <f>VLOOKUP(Combined[[#This Row],[Product_ID]],Product[],5,FALSE)</f>
        <v>Holmes LLC</v>
      </c>
      <c r="W796" s="43">
        <f>VLOOKUP(Combined[[#This Row],[Product_ID]],Product[],6,FALSE)</f>
        <v>450.71</v>
      </c>
      <c r="X796" s="43">
        <f>VLOOKUP(Combined[[#This Row],[Product_ID]],Product[],7,FALSE)</f>
        <v>389</v>
      </c>
      <c r="Y796" s="43" t="str">
        <f>_xlfn.XLOOKUP(Combined[[#This Row],[Store_ID]],Store[Store_ID],Store[Store_Name])</f>
        <v>Rivera-Warner</v>
      </c>
      <c r="Z796" s="43" t="str">
        <f>_xlfn.XLOOKUP(Combined[[#This Row],[Store_ID]],Store[Store_ID],Store[Region])</f>
        <v>East</v>
      </c>
      <c r="AA796" s="43" t="str">
        <f>_xlfn.XLOOKUP(Combined[[#This Row],[Store_ID]],Store[Store_ID],Store[City])</f>
        <v>Washingtonfurt</v>
      </c>
      <c r="AB796" s="43" t="str">
        <f>_xlfn.XLOOKUP(Combined[[#This Row],[Store_ID]],Store[Store_ID],Store[Store_Type])</f>
        <v>Flagship</v>
      </c>
      <c r="AC796" s="43">
        <f>Combined[[#This Row],[Quantity]]*Combined[[#This Row],[Unit_Price]]</f>
        <v>2538.5700000000002</v>
      </c>
      <c r="AD796" s="43">
        <f>Combined[[#This Row],[Gross_Sales]]*Combined[[#This Row],[Discount]]</f>
        <v>228.47130000000001</v>
      </c>
      <c r="AE796" s="43">
        <f>Combined[[#This Row],[Quantity]]*Combined[[#This Row],[cost]]</f>
        <v>1352.1299999999999</v>
      </c>
      <c r="AF796" s="43">
        <f>Combined[[#This Row],[Total_Amount]]-Combined[[#This Row],[Total_Cost]]</f>
        <v>957.96870000000013</v>
      </c>
      <c r="AG796" s="43" t="str">
        <f>IF(Combined[[#This Row],[Age]]&lt;=25,"18-25",IF(Combined[[#This Row],[Age]]&lt;=35,"26-35",IF(Combined[[#This Row],[Age]]&lt;=45,"36-45",IF(Combined[[#This Row],[Age]]&lt;=55,"46-55","56-64"))))</f>
        <v>36-45</v>
      </c>
      <c r="AH796" s="43">
        <f>IF(Combined[[#This Row],[Total_Amount]]=0,0,Combined[[#This Row],[Profit]]/Combined[[#This Row],[Total_Amount]])</f>
        <v>0.41468734647571559</v>
      </c>
    </row>
    <row r="797" spans="1:34">
      <c r="A797" s="43" t="s">
        <v>2621</v>
      </c>
      <c r="B797" s="46">
        <v>45772</v>
      </c>
      <c r="C797" s="43">
        <f t="shared" si="12"/>
        <v>2025</v>
      </c>
      <c r="D797" s="43" t="str">
        <f>TEXT(Combined[[#This Row],[Order_Date]],"MMM")</f>
        <v>Apr</v>
      </c>
      <c r="E797" s="43" t="s">
        <v>1026</v>
      </c>
      <c r="F797" s="43" t="s">
        <v>1686</v>
      </c>
      <c r="G797" s="43" t="s">
        <v>1782</v>
      </c>
      <c r="H797" s="43">
        <v>1</v>
      </c>
      <c r="I797" s="43">
        <v>506.73</v>
      </c>
      <c r="J797" s="45">
        <v>0.28999999999999998</v>
      </c>
      <c r="K797" s="43" t="s">
        <v>1824</v>
      </c>
      <c r="L797" s="43">
        <v>359.7783</v>
      </c>
      <c r="M797" s="43" t="str">
        <f>VLOOKUP(Combined[[#This Row],[Customer_ID]],Customer[],2,FALSE)</f>
        <v>Robert King</v>
      </c>
      <c r="N797" s="43">
        <f>VLOOKUP(Combined[[#This Row],[Customer_ID]],Customer[],3,FALSE)</f>
        <v>58</v>
      </c>
      <c r="O797" s="43" t="str">
        <f>VLOOKUP(Combined[[#This Row],[Customer_ID]],Customer[],4,FALSE)</f>
        <v>Female</v>
      </c>
      <c r="P797" s="43" t="str">
        <f>VLOOKUP(Combined[[#This Row],[Customer_ID]],Customer[],5,FALSE)</f>
        <v>Cindyton</v>
      </c>
      <c r="Q797" s="43" t="str">
        <f>VLOOKUP(Combined[[#This Row],[Customer_ID]],Customer[],6,FALSE)</f>
        <v>Rhode Island</v>
      </c>
      <c r="R797" s="43" t="str">
        <f>VLOOKUP(Combined[[#This Row],[Customer_ID]],Customer[],8,FALSE)</f>
        <v>Gold</v>
      </c>
      <c r="S797" s="43" t="str">
        <f>VLOOKUP(Combined[[#This Row],[Product_ID]],Product[],2,FALSE)</f>
        <v>Men's Sports Shorts</v>
      </c>
      <c r="T797" s="43" t="str">
        <f>VLOOKUP(Combined[[#This Row],[Product_ID]],Product[],3,FALSE)</f>
        <v>Clothing</v>
      </c>
      <c r="U797" s="43" t="str">
        <f>VLOOKUP(Combined[[#This Row],[Product_ID]],Product[],4,FALSE)</f>
        <v>Bottoms</v>
      </c>
      <c r="V797" s="43" t="str">
        <f>VLOOKUP(Combined[[#This Row],[Product_ID]],Product[],5,FALSE)</f>
        <v>Fitzpatrick Ltd</v>
      </c>
      <c r="W797" s="43">
        <f>VLOOKUP(Combined[[#This Row],[Product_ID]],Product[],6,FALSE)</f>
        <v>218.22</v>
      </c>
      <c r="X797" s="43">
        <f>VLOOKUP(Combined[[#This Row],[Product_ID]],Product[],7,FALSE)</f>
        <v>224</v>
      </c>
      <c r="Y797" s="43" t="str">
        <f>_xlfn.XLOOKUP(Combined[[#This Row],[Store_ID]],Store[Store_ID],Store[Store_Name])</f>
        <v>Bean, Jones and Park</v>
      </c>
      <c r="Z797" s="43" t="str">
        <f>_xlfn.XLOOKUP(Combined[[#This Row],[Store_ID]],Store[Store_ID],Store[Region])</f>
        <v>West</v>
      </c>
      <c r="AA797" s="43" t="str">
        <f>_xlfn.XLOOKUP(Combined[[#This Row],[Store_ID]],Store[Store_ID],Store[City])</f>
        <v>Thompsonborough</v>
      </c>
      <c r="AB797" s="43" t="str">
        <f>_xlfn.XLOOKUP(Combined[[#This Row],[Store_ID]],Store[Store_ID],Store[Store_Type])</f>
        <v>Online</v>
      </c>
      <c r="AC797" s="43">
        <f>Combined[[#This Row],[Quantity]]*Combined[[#This Row],[Unit_Price]]</f>
        <v>506.73</v>
      </c>
      <c r="AD797" s="43">
        <f>Combined[[#This Row],[Gross_Sales]]*Combined[[#This Row],[Discount]]</f>
        <v>146.95169999999999</v>
      </c>
      <c r="AE797" s="43">
        <f>Combined[[#This Row],[Quantity]]*Combined[[#This Row],[cost]]</f>
        <v>218.22</v>
      </c>
      <c r="AF797" s="43">
        <f>Combined[[#This Row],[Total_Amount]]-Combined[[#This Row],[Total_Cost]]</f>
        <v>141.5583</v>
      </c>
      <c r="AG797" s="43" t="str">
        <f>IF(Combined[[#This Row],[Age]]&lt;=25,"18-25",IF(Combined[[#This Row],[Age]]&lt;=35,"26-35",IF(Combined[[#This Row],[Age]]&lt;=45,"36-45",IF(Combined[[#This Row],[Age]]&lt;=55,"46-55","56-64"))))</f>
        <v>56-64</v>
      </c>
      <c r="AH797" s="43">
        <f>IF(Combined[[#This Row],[Total_Amount]]=0,0,Combined[[#This Row],[Profit]]/Combined[[#This Row],[Total_Amount]])</f>
        <v>0.39345980566365452</v>
      </c>
    </row>
    <row r="798" spans="1:34">
      <c r="A798" s="43" t="s">
        <v>2622</v>
      </c>
      <c r="B798" s="46">
        <v>45299</v>
      </c>
      <c r="C798" s="43">
        <f t="shared" si="12"/>
        <v>2024</v>
      </c>
      <c r="D798" s="43" t="str">
        <f>TEXT(Combined[[#This Row],[Order_Date]],"MMM")</f>
        <v>Jan</v>
      </c>
      <c r="E798" s="43" t="s">
        <v>198</v>
      </c>
      <c r="F798" s="43" t="s">
        <v>1650</v>
      </c>
      <c r="G798" s="43" t="s">
        <v>1804</v>
      </c>
      <c r="H798" s="43">
        <v>1</v>
      </c>
      <c r="I798" s="43">
        <v>408.66</v>
      </c>
      <c r="J798" s="45">
        <v>0.13</v>
      </c>
      <c r="K798" s="43" t="s">
        <v>1829</v>
      </c>
      <c r="L798" s="43">
        <v>355.5342</v>
      </c>
      <c r="M798" s="43" t="str">
        <f>VLOOKUP(Combined[[#This Row],[Customer_ID]],Customer[],2,FALSE)</f>
        <v>Debra Liu</v>
      </c>
      <c r="N798" s="43">
        <f>VLOOKUP(Combined[[#This Row],[Customer_ID]],Customer[],3,FALSE)</f>
        <v>55</v>
      </c>
      <c r="O798" s="43" t="str">
        <f>VLOOKUP(Combined[[#This Row],[Customer_ID]],Customer[],4,FALSE)</f>
        <v>Male</v>
      </c>
      <c r="P798" s="43" t="str">
        <f>VLOOKUP(Combined[[#This Row],[Customer_ID]],Customer[],5,FALSE)</f>
        <v>South Timtown</v>
      </c>
      <c r="Q798" s="43" t="str">
        <f>VLOOKUP(Combined[[#This Row],[Customer_ID]],Customer[],6,FALSE)</f>
        <v>Minnesota</v>
      </c>
      <c r="R798" s="43" t="str">
        <f>VLOOKUP(Combined[[#This Row],[Customer_ID]],Customer[],8,FALSE)</f>
        <v>Bronze</v>
      </c>
      <c r="S798" s="43" t="str">
        <f>VLOOKUP(Combined[[#This Row],[Product_ID]],Product[],2,FALSE)</f>
        <v>HDMI Cable – 2m</v>
      </c>
      <c r="T798" s="43" t="str">
        <f>VLOOKUP(Combined[[#This Row],[Product_ID]],Product[],3,FALSE)</f>
        <v>Electronics</v>
      </c>
      <c r="U798" s="43" t="str">
        <f>VLOOKUP(Combined[[#This Row],[Product_ID]],Product[],4,FALSE)</f>
        <v>Accessories</v>
      </c>
      <c r="V798" s="43" t="str">
        <f>VLOOKUP(Combined[[#This Row],[Product_ID]],Product[],5,FALSE)</f>
        <v>Bautista, Green and Hale</v>
      </c>
      <c r="W798" s="43">
        <f>VLOOKUP(Combined[[#This Row],[Product_ID]],Product[],6,FALSE)</f>
        <v>88.49</v>
      </c>
      <c r="X798" s="43">
        <f>VLOOKUP(Combined[[#This Row],[Product_ID]],Product[],7,FALSE)</f>
        <v>246</v>
      </c>
      <c r="Y798" s="43" t="str">
        <f>_xlfn.XLOOKUP(Combined[[#This Row],[Store_ID]],Store[Store_ID],Store[Store_Name])</f>
        <v>Frederick-Wright</v>
      </c>
      <c r="Z798" s="43" t="str">
        <f>_xlfn.XLOOKUP(Combined[[#This Row],[Store_ID]],Store[Store_ID],Store[Region])</f>
        <v>West</v>
      </c>
      <c r="AA798" s="43" t="str">
        <f>_xlfn.XLOOKUP(Combined[[#This Row],[Store_ID]],Store[Store_ID],Store[City])</f>
        <v>New Jimmymouth</v>
      </c>
      <c r="AB798" s="43" t="str">
        <f>_xlfn.XLOOKUP(Combined[[#This Row],[Store_ID]],Store[Store_ID],Store[Store_Type])</f>
        <v>Flagship</v>
      </c>
      <c r="AC798" s="43">
        <f>Combined[[#This Row],[Quantity]]*Combined[[#This Row],[Unit_Price]]</f>
        <v>408.66</v>
      </c>
      <c r="AD798" s="43">
        <f>Combined[[#This Row],[Gross_Sales]]*Combined[[#This Row],[Discount]]</f>
        <v>53.125800000000005</v>
      </c>
      <c r="AE798" s="43">
        <f>Combined[[#This Row],[Quantity]]*Combined[[#This Row],[cost]]</f>
        <v>88.49</v>
      </c>
      <c r="AF798" s="43">
        <f>Combined[[#This Row],[Total_Amount]]-Combined[[#This Row],[Total_Cost]]</f>
        <v>267.04419999999999</v>
      </c>
      <c r="AG798" s="43" t="str">
        <f>IF(Combined[[#This Row],[Age]]&lt;=25,"18-25",IF(Combined[[#This Row],[Age]]&lt;=35,"26-35",IF(Combined[[#This Row],[Age]]&lt;=45,"36-45",IF(Combined[[#This Row],[Age]]&lt;=55,"46-55","56-64"))))</f>
        <v>46-55</v>
      </c>
      <c r="AH798" s="43">
        <f>IF(Combined[[#This Row],[Total_Amount]]=0,0,Combined[[#This Row],[Profit]]/Combined[[#This Row],[Total_Amount]])</f>
        <v>0.75110692585973438</v>
      </c>
    </row>
    <row r="799" spans="1:34">
      <c r="A799" s="43" t="s">
        <v>2623</v>
      </c>
      <c r="B799" s="46">
        <v>45447</v>
      </c>
      <c r="C799" s="43">
        <f t="shared" si="12"/>
        <v>2024</v>
      </c>
      <c r="D799" s="43" t="str">
        <f>TEXT(Combined[[#This Row],[Order_Date]],"MMM")</f>
        <v>Jun</v>
      </c>
      <c r="E799" s="43" t="s">
        <v>387</v>
      </c>
      <c r="F799" s="43" t="s">
        <v>1562</v>
      </c>
      <c r="G799" s="43" t="s">
        <v>1807</v>
      </c>
      <c r="H799" s="43">
        <v>3</v>
      </c>
      <c r="I799" s="43">
        <v>170.48</v>
      </c>
      <c r="J799" s="45">
        <v>0.06</v>
      </c>
      <c r="K799" s="43" t="s">
        <v>1829</v>
      </c>
      <c r="L799" s="43">
        <v>480.75359999999989</v>
      </c>
      <c r="M799" s="43" t="str">
        <f>VLOOKUP(Combined[[#This Row],[Customer_ID]],Customer[],2,FALSE)</f>
        <v>Ashley Griffin</v>
      </c>
      <c r="N799" s="43">
        <f>VLOOKUP(Combined[[#This Row],[Customer_ID]],Customer[],3,FALSE)</f>
        <v>40</v>
      </c>
      <c r="O799" s="43" t="str">
        <f>VLOOKUP(Combined[[#This Row],[Customer_ID]],Customer[],4,FALSE)</f>
        <v>Female</v>
      </c>
      <c r="P799" s="43" t="str">
        <f>VLOOKUP(Combined[[#This Row],[Customer_ID]],Customer[],5,FALSE)</f>
        <v>New Dawnton</v>
      </c>
      <c r="Q799" s="43" t="str">
        <f>VLOOKUP(Combined[[#This Row],[Customer_ID]],Customer[],6,FALSE)</f>
        <v>Maryland</v>
      </c>
      <c r="R799" s="43" t="str">
        <f>VLOOKUP(Combined[[#This Row],[Customer_ID]],Customer[],8,FALSE)</f>
        <v>Gold</v>
      </c>
      <c r="S799" s="43" t="str">
        <f>VLOOKUP(Combined[[#This Row],[Product_ID]],Product[],2,FALSE)</f>
        <v>Wireless Bluetooth Earbuds</v>
      </c>
      <c r="T799" s="43" t="str">
        <f>VLOOKUP(Combined[[#This Row],[Product_ID]],Product[],3,FALSE)</f>
        <v>Electronics</v>
      </c>
      <c r="U799" s="43" t="str">
        <f>VLOOKUP(Combined[[#This Row],[Product_ID]],Product[],4,FALSE)</f>
        <v>Audio</v>
      </c>
      <c r="V799" s="43" t="str">
        <f>VLOOKUP(Combined[[#This Row],[Product_ID]],Product[],5,FALSE)</f>
        <v>Perez-Johnston</v>
      </c>
      <c r="W799" s="43">
        <f>VLOOKUP(Combined[[#This Row],[Product_ID]],Product[],6,FALSE)</f>
        <v>439.07</v>
      </c>
      <c r="X799" s="43">
        <f>VLOOKUP(Combined[[#This Row],[Product_ID]],Product[],7,FALSE)</f>
        <v>142</v>
      </c>
      <c r="Y799" s="43" t="str">
        <f>_xlfn.XLOOKUP(Combined[[#This Row],[Store_ID]],Store[Store_ID],Store[Store_Name])</f>
        <v>Holloway Ltd</v>
      </c>
      <c r="Z799" s="43" t="str">
        <f>_xlfn.XLOOKUP(Combined[[#This Row],[Store_ID]],Store[Store_ID],Store[Region])</f>
        <v>North</v>
      </c>
      <c r="AA799" s="43" t="str">
        <f>_xlfn.XLOOKUP(Combined[[#This Row],[Store_ID]],Store[Store_ID],Store[City])</f>
        <v>Bensonhaven</v>
      </c>
      <c r="AB799" s="43" t="str">
        <f>_xlfn.XLOOKUP(Combined[[#This Row],[Store_ID]],Store[Store_ID],Store[Store_Type])</f>
        <v>Flagship</v>
      </c>
      <c r="AC799" s="43">
        <f>Combined[[#This Row],[Quantity]]*Combined[[#This Row],[Unit_Price]]</f>
        <v>511.43999999999994</v>
      </c>
      <c r="AD799" s="43">
        <f>Combined[[#This Row],[Gross_Sales]]*Combined[[#This Row],[Discount]]</f>
        <v>30.686399999999995</v>
      </c>
      <c r="AE799" s="43">
        <f>Combined[[#This Row],[Quantity]]*Combined[[#This Row],[cost]]</f>
        <v>1317.21</v>
      </c>
      <c r="AF799" s="43">
        <f>Combined[[#This Row],[Total_Amount]]-Combined[[#This Row],[Total_Cost]]</f>
        <v>-836.45640000000014</v>
      </c>
      <c r="AG799" s="43" t="str">
        <f>IF(Combined[[#This Row],[Age]]&lt;=25,"18-25",IF(Combined[[#This Row],[Age]]&lt;=35,"26-35",IF(Combined[[#This Row],[Age]]&lt;=45,"36-45",IF(Combined[[#This Row],[Age]]&lt;=55,"46-55","56-64"))))</f>
        <v>36-45</v>
      </c>
      <c r="AH799" s="43">
        <f>IF(Combined[[#This Row],[Total_Amount]]=0,0,Combined[[#This Row],[Profit]]/Combined[[#This Row],[Total_Amount]])</f>
        <v>-1.7398858791697043</v>
      </c>
    </row>
    <row r="800" spans="1:34">
      <c r="A800" s="43" t="s">
        <v>2624</v>
      </c>
      <c r="B800" s="46">
        <v>45717</v>
      </c>
      <c r="C800" s="43">
        <f t="shared" si="12"/>
        <v>2025</v>
      </c>
      <c r="D800" s="43" t="str">
        <f>TEXT(Combined[[#This Row],[Order_Date]],"MMM")</f>
        <v>Mar</v>
      </c>
      <c r="E800" s="43" t="s">
        <v>347</v>
      </c>
      <c r="F800" s="43" t="s">
        <v>1584</v>
      </c>
      <c r="G800" s="43" t="s">
        <v>1786</v>
      </c>
      <c r="H800" s="43">
        <v>1</v>
      </c>
      <c r="I800" s="43">
        <v>423.48</v>
      </c>
      <c r="J800" s="45">
        <v>0.18</v>
      </c>
      <c r="K800" s="43" t="s">
        <v>1826</v>
      </c>
      <c r="L800" s="43">
        <v>347.25360000000012</v>
      </c>
      <c r="M800" s="43" t="str">
        <f>VLOOKUP(Combined[[#This Row],[Customer_ID]],Customer[],2,FALSE)</f>
        <v>David Cobb</v>
      </c>
      <c r="N800" s="43">
        <f>VLOOKUP(Combined[[#This Row],[Customer_ID]],Customer[],3,FALSE)</f>
        <v>36</v>
      </c>
      <c r="O800" s="43" t="str">
        <f>VLOOKUP(Combined[[#This Row],[Customer_ID]],Customer[],4,FALSE)</f>
        <v>Male</v>
      </c>
      <c r="P800" s="43" t="str">
        <f>VLOOKUP(Combined[[#This Row],[Customer_ID]],Customer[],5,FALSE)</f>
        <v>Lake Thomas</v>
      </c>
      <c r="Q800" s="43" t="str">
        <f>VLOOKUP(Combined[[#This Row],[Customer_ID]],Customer[],6,FALSE)</f>
        <v>South Dakota</v>
      </c>
      <c r="R800" s="43" t="str">
        <f>VLOOKUP(Combined[[#This Row],[Customer_ID]],Customer[],8,FALSE)</f>
        <v>Silver</v>
      </c>
      <c r="S800" s="43" t="str">
        <f>VLOOKUP(Combined[[#This Row],[Product_ID]],Product[],2,FALSE)</f>
        <v>Women's Denim Jeans</v>
      </c>
      <c r="T800" s="43" t="str">
        <f>VLOOKUP(Combined[[#This Row],[Product_ID]],Product[],3,FALSE)</f>
        <v>Clothing</v>
      </c>
      <c r="U800" s="43" t="str">
        <f>VLOOKUP(Combined[[#This Row],[Product_ID]],Product[],4,FALSE)</f>
        <v>Bottoms</v>
      </c>
      <c r="V800" s="43" t="str">
        <f>VLOOKUP(Combined[[#This Row],[Product_ID]],Product[],5,FALSE)</f>
        <v>Guerra-Hendrix</v>
      </c>
      <c r="W800" s="43">
        <f>VLOOKUP(Combined[[#This Row],[Product_ID]],Product[],6,FALSE)</f>
        <v>303.75</v>
      </c>
      <c r="X800" s="43">
        <f>VLOOKUP(Combined[[#This Row],[Product_ID]],Product[],7,FALSE)</f>
        <v>343</v>
      </c>
      <c r="Y800" s="43" t="str">
        <f>_xlfn.XLOOKUP(Combined[[#This Row],[Store_ID]],Store[Store_ID],Store[Store_Name])</f>
        <v>Moore, Padilla and Butler</v>
      </c>
      <c r="Z800" s="43" t="str">
        <f>_xlfn.XLOOKUP(Combined[[#This Row],[Store_ID]],Store[Store_ID],Store[Region])</f>
        <v>South</v>
      </c>
      <c r="AA800" s="43" t="str">
        <f>_xlfn.XLOOKUP(Combined[[#This Row],[Store_ID]],Store[Store_ID],Store[City])</f>
        <v>East Johnstad</v>
      </c>
      <c r="AB800" s="43" t="str">
        <f>_xlfn.XLOOKUP(Combined[[#This Row],[Store_ID]],Store[Store_ID],Store[Store_Type])</f>
        <v>Flagship</v>
      </c>
      <c r="AC800" s="43">
        <f>Combined[[#This Row],[Quantity]]*Combined[[#This Row],[Unit_Price]]</f>
        <v>423.48</v>
      </c>
      <c r="AD800" s="43">
        <f>Combined[[#This Row],[Gross_Sales]]*Combined[[#This Row],[Discount]]</f>
        <v>76.226399999999998</v>
      </c>
      <c r="AE800" s="43">
        <f>Combined[[#This Row],[Quantity]]*Combined[[#This Row],[cost]]</f>
        <v>303.75</v>
      </c>
      <c r="AF800" s="43">
        <f>Combined[[#This Row],[Total_Amount]]-Combined[[#This Row],[Total_Cost]]</f>
        <v>43.50360000000012</v>
      </c>
      <c r="AG800" s="43" t="str">
        <f>IF(Combined[[#This Row],[Age]]&lt;=25,"18-25",IF(Combined[[#This Row],[Age]]&lt;=35,"26-35",IF(Combined[[#This Row],[Age]]&lt;=45,"36-45",IF(Combined[[#This Row],[Age]]&lt;=55,"46-55","56-64"))))</f>
        <v>36-45</v>
      </c>
      <c r="AH800" s="43">
        <f>IF(Combined[[#This Row],[Total_Amount]]=0,0,Combined[[#This Row],[Profit]]/Combined[[#This Row],[Total_Amount]])</f>
        <v>0.12527904678310062</v>
      </c>
    </row>
    <row r="801" spans="1:34">
      <c r="A801" s="43" t="s">
        <v>2625</v>
      </c>
      <c r="B801" s="46">
        <v>45213</v>
      </c>
      <c r="C801" s="43">
        <f t="shared" si="12"/>
        <v>2023</v>
      </c>
      <c r="D801" s="43" t="str">
        <f>TEXT(Combined[[#This Row],[Order_Date]],"MMM")</f>
        <v>Oct</v>
      </c>
      <c r="E801" s="43" t="s">
        <v>755</v>
      </c>
      <c r="F801" s="43" t="s">
        <v>1732</v>
      </c>
      <c r="G801" s="43" t="s">
        <v>1792</v>
      </c>
      <c r="H801" s="43">
        <v>4</v>
      </c>
      <c r="I801" s="43">
        <v>23.57</v>
      </c>
      <c r="J801" s="45">
        <v>0.1</v>
      </c>
      <c r="K801" s="43" t="s">
        <v>1824</v>
      </c>
      <c r="L801" s="43">
        <v>84.852000000000004</v>
      </c>
      <c r="M801" s="43" t="str">
        <f>VLOOKUP(Combined[[#This Row],[Customer_ID]],Customer[],2,FALSE)</f>
        <v>Jon Ortiz</v>
      </c>
      <c r="N801" s="43">
        <f>VLOOKUP(Combined[[#This Row],[Customer_ID]],Customer[],3,FALSE)</f>
        <v>28</v>
      </c>
      <c r="O801" s="43" t="str">
        <f>VLOOKUP(Combined[[#This Row],[Customer_ID]],Customer[],4,FALSE)</f>
        <v>Female</v>
      </c>
      <c r="P801" s="43" t="str">
        <f>VLOOKUP(Combined[[#This Row],[Customer_ID]],Customer[],5,FALSE)</f>
        <v>South Angelaport</v>
      </c>
      <c r="Q801" s="43" t="str">
        <f>VLOOKUP(Combined[[#This Row],[Customer_ID]],Customer[],6,FALSE)</f>
        <v>Delaware</v>
      </c>
      <c r="R801" s="43" t="str">
        <f>VLOOKUP(Combined[[#This Row],[Customer_ID]],Customer[],8,FALSE)</f>
        <v>Bronze</v>
      </c>
      <c r="S801" s="43" t="str">
        <f>VLOOKUP(Combined[[#This Row],[Product_ID]],Product[],2,FALSE)</f>
        <v>Microwave Oven</v>
      </c>
      <c r="T801" s="43" t="str">
        <f>VLOOKUP(Combined[[#This Row],[Product_ID]],Product[],3,FALSE)</f>
        <v>Home</v>
      </c>
      <c r="U801" s="43" t="str">
        <f>VLOOKUP(Combined[[#This Row],[Product_ID]],Product[],4,FALSE)</f>
        <v>Appliances</v>
      </c>
      <c r="V801" s="43" t="str">
        <f>VLOOKUP(Combined[[#This Row],[Product_ID]],Product[],5,FALSE)</f>
        <v>Green, Powell and Palmer</v>
      </c>
      <c r="W801" s="43">
        <f>VLOOKUP(Combined[[#This Row],[Product_ID]],Product[],6,FALSE)</f>
        <v>447.43</v>
      </c>
      <c r="X801" s="43">
        <f>VLOOKUP(Combined[[#This Row],[Product_ID]],Product[],7,FALSE)</f>
        <v>191</v>
      </c>
      <c r="Y801" s="43" t="str">
        <f>_xlfn.XLOOKUP(Combined[[#This Row],[Store_ID]],Store[Store_ID],Store[Store_Name])</f>
        <v>Aguirre-Keller</v>
      </c>
      <c r="Z801" s="43" t="str">
        <f>_xlfn.XLOOKUP(Combined[[#This Row],[Store_ID]],Store[Store_ID],Store[Region])</f>
        <v>South</v>
      </c>
      <c r="AA801" s="43" t="str">
        <f>_xlfn.XLOOKUP(Combined[[#This Row],[Store_ID]],Store[Store_ID],Store[City])</f>
        <v>Lake Michael</v>
      </c>
      <c r="AB801" s="43" t="str">
        <f>_xlfn.XLOOKUP(Combined[[#This Row],[Store_ID]],Store[Store_ID],Store[Store_Type])</f>
        <v>Online</v>
      </c>
      <c r="AC801" s="43">
        <f>Combined[[#This Row],[Quantity]]*Combined[[#This Row],[Unit_Price]]</f>
        <v>94.28</v>
      </c>
      <c r="AD801" s="43">
        <f>Combined[[#This Row],[Gross_Sales]]*Combined[[#This Row],[Discount]]</f>
        <v>9.4280000000000008</v>
      </c>
      <c r="AE801" s="43">
        <f>Combined[[#This Row],[Quantity]]*Combined[[#This Row],[cost]]</f>
        <v>1789.72</v>
      </c>
      <c r="AF801" s="43">
        <f>Combined[[#This Row],[Total_Amount]]-Combined[[#This Row],[Total_Cost]]</f>
        <v>-1704.8679999999999</v>
      </c>
      <c r="AG801" s="43" t="str">
        <f>IF(Combined[[#This Row],[Age]]&lt;=25,"18-25",IF(Combined[[#This Row],[Age]]&lt;=35,"26-35",IF(Combined[[#This Row],[Age]]&lt;=45,"36-45",IF(Combined[[#This Row],[Age]]&lt;=55,"46-55","56-64"))))</f>
        <v>26-35</v>
      </c>
      <c r="AH801" s="43">
        <f>IF(Combined[[#This Row],[Total_Amount]]=0,0,Combined[[#This Row],[Profit]]/Combined[[#This Row],[Total_Amount]])</f>
        <v>-20.092254749446091</v>
      </c>
    </row>
    <row r="802" spans="1:34">
      <c r="A802" s="43" t="s">
        <v>2626</v>
      </c>
      <c r="B802" s="46">
        <v>45837</v>
      </c>
      <c r="C802" s="43">
        <f t="shared" si="12"/>
        <v>2025</v>
      </c>
      <c r="D802" s="43" t="str">
        <f>TEXT(Combined[[#This Row],[Order_Date]],"MMM")</f>
        <v>Jun</v>
      </c>
      <c r="E802" s="43" t="s">
        <v>1190</v>
      </c>
      <c r="F802" s="43" t="s">
        <v>1632</v>
      </c>
      <c r="G802" s="43" t="s">
        <v>1810</v>
      </c>
      <c r="H802" s="43">
        <v>2</v>
      </c>
      <c r="I802" s="43">
        <v>953.26</v>
      </c>
      <c r="J802" s="45">
        <v>0.1</v>
      </c>
      <c r="K802" s="43" t="s">
        <v>1829</v>
      </c>
      <c r="L802" s="43">
        <v>1715.8679999999999</v>
      </c>
      <c r="M802" s="43" t="str">
        <f>VLOOKUP(Combined[[#This Row],[Customer_ID]],Customer[],2,FALSE)</f>
        <v>Erika Padilla</v>
      </c>
      <c r="N802" s="43">
        <f>VLOOKUP(Combined[[#This Row],[Customer_ID]],Customer[],3,FALSE)</f>
        <v>50</v>
      </c>
      <c r="O802" s="43" t="str">
        <f>VLOOKUP(Combined[[#This Row],[Customer_ID]],Customer[],4,FALSE)</f>
        <v>Male</v>
      </c>
      <c r="P802" s="43" t="str">
        <f>VLOOKUP(Combined[[#This Row],[Customer_ID]],Customer[],5,FALSE)</f>
        <v>Andrewsland</v>
      </c>
      <c r="Q802" s="43" t="str">
        <f>VLOOKUP(Combined[[#This Row],[Customer_ID]],Customer[],6,FALSE)</f>
        <v>Alabama</v>
      </c>
      <c r="R802" s="43" t="str">
        <f>VLOOKUP(Combined[[#This Row],[Customer_ID]],Customer[],8,FALSE)</f>
        <v>Silver</v>
      </c>
      <c r="S802" s="43" t="str">
        <f>VLOOKUP(Combined[[#This Row],[Product_ID]],Product[],2,FALSE)</f>
        <v>Smart Home WiFi Camera</v>
      </c>
      <c r="T802" s="43" t="str">
        <f>VLOOKUP(Combined[[#This Row],[Product_ID]],Product[],3,FALSE)</f>
        <v>Electronics</v>
      </c>
      <c r="U802" s="43" t="str">
        <f>VLOOKUP(Combined[[#This Row],[Product_ID]],Product[],4,FALSE)</f>
        <v>Accessories</v>
      </c>
      <c r="V802" s="43" t="str">
        <f>VLOOKUP(Combined[[#This Row],[Product_ID]],Product[],5,FALSE)</f>
        <v>Holmes LLC</v>
      </c>
      <c r="W802" s="43">
        <f>VLOOKUP(Combined[[#This Row],[Product_ID]],Product[],6,FALSE)</f>
        <v>450.71</v>
      </c>
      <c r="X802" s="43">
        <f>VLOOKUP(Combined[[#This Row],[Product_ID]],Product[],7,FALSE)</f>
        <v>389</v>
      </c>
      <c r="Y802" s="43" t="str">
        <f>_xlfn.XLOOKUP(Combined[[#This Row],[Store_ID]],Store[Store_ID],Store[Store_Name])</f>
        <v>Guerrero-Schmitt</v>
      </c>
      <c r="Z802" s="43" t="str">
        <f>_xlfn.XLOOKUP(Combined[[#This Row],[Store_ID]],Store[Store_ID],Store[Region])</f>
        <v>East</v>
      </c>
      <c r="AA802" s="43" t="str">
        <f>_xlfn.XLOOKUP(Combined[[#This Row],[Store_ID]],Store[Store_ID],Store[City])</f>
        <v>East Stevechester</v>
      </c>
      <c r="AB802" s="43" t="str">
        <f>_xlfn.XLOOKUP(Combined[[#This Row],[Store_ID]],Store[Store_ID],Store[Store_Type])</f>
        <v>Flagship</v>
      </c>
      <c r="AC802" s="43">
        <f>Combined[[#This Row],[Quantity]]*Combined[[#This Row],[Unit_Price]]</f>
        <v>1906.52</v>
      </c>
      <c r="AD802" s="43">
        <f>Combined[[#This Row],[Gross_Sales]]*Combined[[#This Row],[Discount]]</f>
        <v>190.65200000000002</v>
      </c>
      <c r="AE802" s="43">
        <f>Combined[[#This Row],[Quantity]]*Combined[[#This Row],[cost]]</f>
        <v>901.42</v>
      </c>
      <c r="AF802" s="43">
        <f>Combined[[#This Row],[Total_Amount]]-Combined[[#This Row],[Total_Cost]]</f>
        <v>814.44799999999998</v>
      </c>
      <c r="AG802" s="43" t="str">
        <f>IF(Combined[[#This Row],[Age]]&lt;=25,"18-25",IF(Combined[[#This Row],[Age]]&lt;=35,"26-35",IF(Combined[[#This Row],[Age]]&lt;=45,"36-45",IF(Combined[[#This Row],[Age]]&lt;=55,"46-55","56-64"))))</f>
        <v>46-55</v>
      </c>
      <c r="AH802" s="43">
        <f>IF(Combined[[#This Row],[Total_Amount]]=0,0,Combined[[#This Row],[Profit]]/Combined[[#This Row],[Total_Amount]])</f>
        <v>0.4746565586630207</v>
      </c>
    </row>
    <row r="803" spans="1:34">
      <c r="A803" s="43" t="s">
        <v>2627</v>
      </c>
      <c r="B803" s="46">
        <v>45277</v>
      </c>
      <c r="C803" s="43">
        <f t="shared" si="12"/>
        <v>2023</v>
      </c>
      <c r="D803" s="43" t="str">
        <f>TEXT(Combined[[#This Row],[Order_Date]],"MMM")</f>
        <v>Dec</v>
      </c>
      <c r="E803" s="43" t="s">
        <v>1089</v>
      </c>
      <c r="F803" s="43" t="s">
        <v>1694</v>
      </c>
      <c r="G803" s="43" t="s">
        <v>1779</v>
      </c>
      <c r="H803" s="43">
        <v>3</v>
      </c>
      <c r="I803" s="43">
        <v>405.13</v>
      </c>
      <c r="J803" s="45">
        <v>0.14000000000000001</v>
      </c>
      <c r="K803" s="43" t="s">
        <v>1829</v>
      </c>
      <c r="L803" s="43">
        <v>1045.2354</v>
      </c>
      <c r="M803" s="43" t="str">
        <f>VLOOKUP(Combined[[#This Row],[Customer_ID]],Customer[],2,FALSE)</f>
        <v>Justin Mason Dds</v>
      </c>
      <c r="N803" s="43">
        <f>VLOOKUP(Combined[[#This Row],[Customer_ID]],Customer[],3,FALSE)</f>
        <v>39</v>
      </c>
      <c r="O803" s="43" t="str">
        <f>VLOOKUP(Combined[[#This Row],[Customer_ID]],Customer[],4,FALSE)</f>
        <v>Female</v>
      </c>
      <c r="P803" s="43" t="str">
        <f>VLOOKUP(Combined[[#This Row],[Customer_ID]],Customer[],5,FALSE)</f>
        <v>Peggystad</v>
      </c>
      <c r="Q803" s="43" t="str">
        <f>VLOOKUP(Combined[[#This Row],[Customer_ID]],Customer[],6,FALSE)</f>
        <v>Connecticut</v>
      </c>
      <c r="R803" s="43" t="str">
        <f>VLOOKUP(Combined[[#This Row],[Customer_ID]],Customer[],8,FALSE)</f>
        <v>Gold</v>
      </c>
      <c r="S803" s="43" t="str">
        <f>VLOOKUP(Combined[[#This Row],[Product_ID]],Product[],2,FALSE)</f>
        <v>Shin Guards – Adult</v>
      </c>
      <c r="T803" s="43" t="str">
        <f>VLOOKUP(Combined[[#This Row],[Product_ID]],Product[],3,FALSE)</f>
        <v>Sports</v>
      </c>
      <c r="U803" s="43" t="str">
        <f>VLOOKUP(Combined[[#This Row],[Product_ID]],Product[],4,FALSE)</f>
        <v>Team Sports</v>
      </c>
      <c r="V803" s="43" t="str">
        <f>VLOOKUP(Combined[[#This Row],[Product_ID]],Product[],5,FALSE)</f>
        <v>French Ltd</v>
      </c>
      <c r="W803" s="43">
        <f>VLOOKUP(Combined[[#This Row],[Product_ID]],Product[],6,FALSE)</f>
        <v>107.06</v>
      </c>
      <c r="X803" s="43">
        <f>VLOOKUP(Combined[[#This Row],[Product_ID]],Product[],7,FALSE)</f>
        <v>359</v>
      </c>
      <c r="Y803" s="43" t="str">
        <f>_xlfn.XLOOKUP(Combined[[#This Row],[Store_ID]],Store[Store_ID],Store[Store_Name])</f>
        <v>Martinez-Mullins</v>
      </c>
      <c r="Z803" s="43" t="str">
        <f>_xlfn.XLOOKUP(Combined[[#This Row],[Store_ID]],Store[Store_ID],Store[Region])</f>
        <v>South</v>
      </c>
      <c r="AA803" s="43" t="str">
        <f>_xlfn.XLOOKUP(Combined[[#This Row],[Store_ID]],Store[Store_ID],Store[City])</f>
        <v>Williamsfurt</v>
      </c>
      <c r="AB803" s="43" t="str">
        <f>_xlfn.XLOOKUP(Combined[[#This Row],[Store_ID]],Store[Store_ID],Store[Store_Type])</f>
        <v>Online</v>
      </c>
      <c r="AC803" s="43">
        <f>Combined[[#This Row],[Quantity]]*Combined[[#This Row],[Unit_Price]]</f>
        <v>1215.3899999999999</v>
      </c>
      <c r="AD803" s="43">
        <f>Combined[[#This Row],[Gross_Sales]]*Combined[[#This Row],[Discount]]</f>
        <v>170.15459999999999</v>
      </c>
      <c r="AE803" s="43">
        <f>Combined[[#This Row],[Quantity]]*Combined[[#This Row],[cost]]</f>
        <v>321.18</v>
      </c>
      <c r="AF803" s="43">
        <f>Combined[[#This Row],[Total_Amount]]-Combined[[#This Row],[Total_Cost]]</f>
        <v>724.05539999999996</v>
      </c>
      <c r="AG803" s="43" t="str">
        <f>IF(Combined[[#This Row],[Age]]&lt;=25,"18-25",IF(Combined[[#This Row],[Age]]&lt;=35,"26-35",IF(Combined[[#This Row],[Age]]&lt;=45,"36-45",IF(Combined[[#This Row],[Age]]&lt;=55,"46-55","56-64"))))</f>
        <v>36-45</v>
      </c>
      <c r="AH803" s="43">
        <f>IF(Combined[[#This Row],[Total_Amount]]=0,0,Combined[[#This Row],[Profit]]/Combined[[#This Row],[Total_Amount]])</f>
        <v>0.69271993658079312</v>
      </c>
    </row>
    <row r="804" spans="1:34">
      <c r="A804" s="43" t="s">
        <v>2628</v>
      </c>
      <c r="B804" s="46">
        <v>45248</v>
      </c>
      <c r="C804" s="43">
        <f t="shared" si="12"/>
        <v>2023</v>
      </c>
      <c r="D804" s="43" t="str">
        <f>TEXT(Combined[[#This Row],[Order_Date]],"MMM")</f>
        <v>Nov</v>
      </c>
      <c r="E804" s="43" t="s">
        <v>1065</v>
      </c>
      <c r="F804" s="43" t="s">
        <v>1549</v>
      </c>
      <c r="G804" s="43" t="s">
        <v>1769</v>
      </c>
      <c r="H804" s="43">
        <v>2</v>
      </c>
      <c r="I804" s="43">
        <v>333.83</v>
      </c>
      <c r="J804" s="45">
        <v>0.26</v>
      </c>
      <c r="K804" s="43" t="s">
        <v>1826</v>
      </c>
      <c r="L804" s="43">
        <v>494.0684</v>
      </c>
      <c r="M804" s="43" t="str">
        <f>VLOOKUP(Combined[[#This Row],[Customer_ID]],Customer[],2,FALSE)</f>
        <v>Mrs. Susan Buckley</v>
      </c>
      <c r="N804" s="43">
        <f>VLOOKUP(Combined[[#This Row],[Customer_ID]],Customer[],3,FALSE)</f>
        <v>52</v>
      </c>
      <c r="O804" s="43" t="str">
        <f>VLOOKUP(Combined[[#This Row],[Customer_ID]],Customer[],4,FALSE)</f>
        <v>Female</v>
      </c>
      <c r="P804" s="43" t="str">
        <f>VLOOKUP(Combined[[#This Row],[Customer_ID]],Customer[],5,FALSE)</f>
        <v>Stevensbury</v>
      </c>
      <c r="Q804" s="43" t="str">
        <f>VLOOKUP(Combined[[#This Row],[Customer_ID]],Customer[],6,FALSE)</f>
        <v>Arizona</v>
      </c>
      <c r="R804" s="43" t="str">
        <f>VLOOKUP(Combined[[#This Row],[Customer_ID]],Customer[],8,FALSE)</f>
        <v>Platinum</v>
      </c>
      <c r="S804" s="43" t="str">
        <f>VLOOKUP(Combined[[#This Row],[Product_ID]],Product[],2,FALSE)</f>
        <v>Women's Casual Hoodie</v>
      </c>
      <c r="T804" s="43" t="str">
        <f>VLOOKUP(Combined[[#This Row],[Product_ID]],Product[],3,FALSE)</f>
        <v>Clothing</v>
      </c>
      <c r="U804" s="43" t="str">
        <f>VLOOKUP(Combined[[#This Row],[Product_ID]],Product[],4,FALSE)</f>
        <v>Outerwear</v>
      </c>
      <c r="V804" s="43" t="str">
        <f>VLOOKUP(Combined[[#This Row],[Product_ID]],Product[],5,FALSE)</f>
        <v>Sims Inc</v>
      </c>
      <c r="W804" s="43">
        <f>VLOOKUP(Combined[[#This Row],[Product_ID]],Product[],6,FALSE)</f>
        <v>296.83</v>
      </c>
      <c r="X804" s="43">
        <f>VLOOKUP(Combined[[#This Row],[Product_ID]],Product[],7,FALSE)</f>
        <v>352</v>
      </c>
      <c r="Y804" s="43" t="str">
        <f>_xlfn.XLOOKUP(Combined[[#This Row],[Store_ID]],Store[Store_ID],Store[Store_Name])</f>
        <v>Alexander Group</v>
      </c>
      <c r="Z804" s="43" t="str">
        <f>_xlfn.XLOOKUP(Combined[[#This Row],[Store_ID]],Store[Store_ID],Store[Region])</f>
        <v>South</v>
      </c>
      <c r="AA804" s="43" t="str">
        <f>_xlfn.XLOOKUP(Combined[[#This Row],[Store_ID]],Store[Store_ID],Store[City])</f>
        <v>Port Sharon</v>
      </c>
      <c r="AB804" s="43" t="str">
        <f>_xlfn.XLOOKUP(Combined[[#This Row],[Store_ID]],Store[Store_ID],Store[Store_Type])</f>
        <v>Online</v>
      </c>
      <c r="AC804" s="43">
        <f>Combined[[#This Row],[Quantity]]*Combined[[#This Row],[Unit_Price]]</f>
        <v>667.66</v>
      </c>
      <c r="AD804" s="43">
        <f>Combined[[#This Row],[Gross_Sales]]*Combined[[#This Row],[Discount]]</f>
        <v>173.5916</v>
      </c>
      <c r="AE804" s="43">
        <f>Combined[[#This Row],[Quantity]]*Combined[[#This Row],[cost]]</f>
        <v>593.66</v>
      </c>
      <c r="AF804" s="43">
        <f>Combined[[#This Row],[Total_Amount]]-Combined[[#This Row],[Total_Cost]]</f>
        <v>-99.591599999999971</v>
      </c>
      <c r="AG804" s="43" t="str">
        <f>IF(Combined[[#This Row],[Age]]&lt;=25,"18-25",IF(Combined[[#This Row],[Age]]&lt;=35,"26-35",IF(Combined[[#This Row],[Age]]&lt;=45,"36-45",IF(Combined[[#This Row],[Age]]&lt;=55,"46-55","56-64"))))</f>
        <v>46-55</v>
      </c>
      <c r="AH804" s="43">
        <f>IF(Combined[[#This Row],[Total_Amount]]=0,0,Combined[[#This Row],[Profit]]/Combined[[#This Row],[Total_Amount]])</f>
        <v>-0.20157451883180541</v>
      </c>
    </row>
    <row r="805" spans="1:34">
      <c r="A805" s="43" t="s">
        <v>2629</v>
      </c>
      <c r="B805" s="46">
        <v>45741</v>
      </c>
      <c r="C805" s="43">
        <f t="shared" si="12"/>
        <v>2025</v>
      </c>
      <c r="D805" s="43" t="str">
        <f>TEXT(Combined[[#This Row],[Order_Date]],"MMM")</f>
        <v>Mar</v>
      </c>
      <c r="E805" s="43" t="s">
        <v>1047</v>
      </c>
      <c r="F805" s="43" t="s">
        <v>1730</v>
      </c>
      <c r="G805" s="43" t="s">
        <v>1766</v>
      </c>
      <c r="H805" s="43">
        <v>2</v>
      </c>
      <c r="I805" s="43">
        <v>727.18</v>
      </c>
      <c r="J805" s="45">
        <v>0.22</v>
      </c>
      <c r="K805" s="43" t="s">
        <v>1826</v>
      </c>
      <c r="L805" s="43">
        <v>1134.4007999999999</v>
      </c>
      <c r="M805" s="43" t="str">
        <f>VLOOKUP(Combined[[#This Row],[Customer_ID]],Customer[],2,FALSE)</f>
        <v>Teresa Johnson</v>
      </c>
      <c r="N805" s="43">
        <f>VLOOKUP(Combined[[#This Row],[Customer_ID]],Customer[],3,FALSE)</f>
        <v>64</v>
      </c>
      <c r="O805" s="43" t="str">
        <f>VLOOKUP(Combined[[#This Row],[Customer_ID]],Customer[],4,FALSE)</f>
        <v>Female</v>
      </c>
      <c r="P805" s="43" t="str">
        <f>VLOOKUP(Combined[[#This Row],[Customer_ID]],Customer[],5,FALSE)</f>
        <v>Johnsonbury</v>
      </c>
      <c r="Q805" s="43" t="str">
        <f>VLOOKUP(Combined[[#This Row],[Customer_ID]],Customer[],6,FALSE)</f>
        <v>Georgia</v>
      </c>
      <c r="R805" s="43" t="str">
        <f>VLOOKUP(Combined[[#This Row],[Customer_ID]],Customer[],8,FALSE)</f>
        <v>Gold</v>
      </c>
      <c r="S805" s="43" t="str">
        <f>VLOOKUP(Combined[[#This Row],[Product_ID]],Product[],2,FALSE)</f>
        <v>Women's High Heels</v>
      </c>
      <c r="T805" s="43" t="str">
        <f>VLOOKUP(Combined[[#This Row],[Product_ID]],Product[],3,FALSE)</f>
        <v>Clothing</v>
      </c>
      <c r="U805" s="43" t="str">
        <f>VLOOKUP(Combined[[#This Row],[Product_ID]],Product[],4,FALSE)</f>
        <v>Footwear</v>
      </c>
      <c r="V805" s="43" t="str">
        <f>VLOOKUP(Combined[[#This Row],[Product_ID]],Product[],5,FALSE)</f>
        <v>Smith-Charles</v>
      </c>
      <c r="W805" s="43">
        <f>VLOOKUP(Combined[[#This Row],[Product_ID]],Product[],6,FALSE)</f>
        <v>438.25</v>
      </c>
      <c r="X805" s="43">
        <f>VLOOKUP(Combined[[#This Row],[Product_ID]],Product[],7,FALSE)</f>
        <v>496</v>
      </c>
      <c r="Y805" s="43" t="str">
        <f>_xlfn.XLOOKUP(Combined[[#This Row],[Store_ID]],Store[Store_ID],Store[Store_Name])</f>
        <v>Johnson-Wright</v>
      </c>
      <c r="Z805" s="43" t="str">
        <f>_xlfn.XLOOKUP(Combined[[#This Row],[Store_ID]],Store[Store_ID],Store[Region])</f>
        <v>North</v>
      </c>
      <c r="AA805" s="43" t="str">
        <f>_xlfn.XLOOKUP(Combined[[#This Row],[Store_ID]],Store[Store_ID],Store[City])</f>
        <v>Hoodberg</v>
      </c>
      <c r="AB805" s="43" t="str">
        <f>_xlfn.XLOOKUP(Combined[[#This Row],[Store_ID]],Store[Store_ID],Store[Store_Type])</f>
        <v>Outlet</v>
      </c>
      <c r="AC805" s="43">
        <f>Combined[[#This Row],[Quantity]]*Combined[[#This Row],[Unit_Price]]</f>
        <v>1454.36</v>
      </c>
      <c r="AD805" s="43">
        <f>Combined[[#This Row],[Gross_Sales]]*Combined[[#This Row],[Discount]]</f>
        <v>319.95919999999995</v>
      </c>
      <c r="AE805" s="43">
        <f>Combined[[#This Row],[Quantity]]*Combined[[#This Row],[cost]]</f>
        <v>876.5</v>
      </c>
      <c r="AF805" s="43">
        <f>Combined[[#This Row],[Total_Amount]]-Combined[[#This Row],[Total_Cost]]</f>
        <v>257.90079999999989</v>
      </c>
      <c r="AG805" s="43" t="str">
        <f>IF(Combined[[#This Row],[Age]]&lt;=25,"18-25",IF(Combined[[#This Row],[Age]]&lt;=35,"26-35",IF(Combined[[#This Row],[Age]]&lt;=45,"36-45",IF(Combined[[#This Row],[Age]]&lt;=55,"46-55","56-64"))))</f>
        <v>56-64</v>
      </c>
      <c r="AH805" s="43">
        <f>IF(Combined[[#This Row],[Total_Amount]]=0,0,Combined[[#This Row],[Profit]]/Combined[[#This Row],[Total_Amount]])</f>
        <v>0.22734539679450147</v>
      </c>
    </row>
    <row r="806" spans="1:34">
      <c r="A806" s="43" t="s">
        <v>2630</v>
      </c>
      <c r="B806" s="46">
        <v>45778</v>
      </c>
      <c r="C806" s="43">
        <f t="shared" si="12"/>
        <v>2025</v>
      </c>
      <c r="D806" s="43" t="str">
        <f>TEXT(Combined[[#This Row],[Order_Date]],"MMM")</f>
        <v>May</v>
      </c>
      <c r="E806" s="43" t="s">
        <v>966</v>
      </c>
      <c r="F806" s="43" t="s">
        <v>1555</v>
      </c>
      <c r="G806" s="43" t="s">
        <v>1789</v>
      </c>
      <c r="H806" s="43">
        <v>2</v>
      </c>
      <c r="I806" s="43">
        <v>516.02</v>
      </c>
      <c r="J806" s="45">
        <v>0.19</v>
      </c>
      <c r="K806" s="43" t="s">
        <v>1829</v>
      </c>
      <c r="L806" s="43">
        <v>835.95240000000001</v>
      </c>
      <c r="M806" s="43" t="str">
        <f>VLOOKUP(Combined[[#This Row],[Customer_ID]],Customer[],2,FALSE)</f>
        <v>Angela Robinson</v>
      </c>
      <c r="N806" s="43">
        <f>VLOOKUP(Combined[[#This Row],[Customer_ID]],Customer[],3,FALSE)</f>
        <v>44</v>
      </c>
      <c r="O806" s="43" t="str">
        <f>VLOOKUP(Combined[[#This Row],[Customer_ID]],Customer[],4,FALSE)</f>
        <v>Male</v>
      </c>
      <c r="P806" s="43" t="str">
        <f>VLOOKUP(Combined[[#This Row],[Customer_ID]],Customer[],5,FALSE)</f>
        <v>New Nicholasstad</v>
      </c>
      <c r="Q806" s="43" t="str">
        <f>VLOOKUP(Combined[[#This Row],[Customer_ID]],Customer[],6,FALSE)</f>
        <v>Tennessee</v>
      </c>
      <c r="R806" s="43" t="str">
        <f>VLOOKUP(Combined[[#This Row],[Customer_ID]],Customer[],8,FALSE)</f>
        <v>Platinum</v>
      </c>
      <c r="S806" s="43" t="str">
        <f>VLOOKUP(Combined[[#This Row],[Product_ID]],Product[],2,FALSE)</f>
        <v>Men's Leather Belt</v>
      </c>
      <c r="T806" s="43" t="str">
        <f>VLOOKUP(Combined[[#This Row],[Product_ID]],Product[],3,FALSE)</f>
        <v>Clothing</v>
      </c>
      <c r="U806" s="43" t="str">
        <f>VLOOKUP(Combined[[#This Row],[Product_ID]],Product[],4,FALSE)</f>
        <v>Accessories</v>
      </c>
      <c r="V806" s="43" t="str">
        <f>VLOOKUP(Combined[[#This Row],[Product_ID]],Product[],5,FALSE)</f>
        <v>Baldwin, Garza and Gonzalez</v>
      </c>
      <c r="W806" s="43">
        <f>VLOOKUP(Combined[[#This Row],[Product_ID]],Product[],6,FALSE)</f>
        <v>261</v>
      </c>
      <c r="X806" s="43">
        <f>VLOOKUP(Combined[[#This Row],[Product_ID]],Product[],7,FALSE)</f>
        <v>59</v>
      </c>
      <c r="Y806" s="43" t="str">
        <f>_xlfn.XLOOKUP(Combined[[#This Row],[Store_ID]],Store[Store_ID],Store[Store_Name])</f>
        <v>Hill, Wagner and Ballard</v>
      </c>
      <c r="Z806" s="43" t="str">
        <f>_xlfn.XLOOKUP(Combined[[#This Row],[Store_ID]],Store[Store_ID],Store[Region])</f>
        <v>East</v>
      </c>
      <c r="AA806" s="43" t="str">
        <f>_xlfn.XLOOKUP(Combined[[#This Row],[Store_ID]],Store[Store_ID],Store[City])</f>
        <v>East Davidville</v>
      </c>
      <c r="AB806" s="43" t="str">
        <f>_xlfn.XLOOKUP(Combined[[#This Row],[Store_ID]],Store[Store_ID],Store[Store_Type])</f>
        <v>Online</v>
      </c>
      <c r="AC806" s="43">
        <f>Combined[[#This Row],[Quantity]]*Combined[[#This Row],[Unit_Price]]</f>
        <v>1032.04</v>
      </c>
      <c r="AD806" s="43">
        <f>Combined[[#This Row],[Gross_Sales]]*Combined[[#This Row],[Discount]]</f>
        <v>196.08760000000001</v>
      </c>
      <c r="AE806" s="43">
        <f>Combined[[#This Row],[Quantity]]*Combined[[#This Row],[cost]]</f>
        <v>522</v>
      </c>
      <c r="AF806" s="43">
        <f>Combined[[#This Row],[Total_Amount]]-Combined[[#This Row],[Total_Cost]]</f>
        <v>313.95240000000001</v>
      </c>
      <c r="AG806" s="43" t="str">
        <f>IF(Combined[[#This Row],[Age]]&lt;=25,"18-25",IF(Combined[[#This Row],[Age]]&lt;=35,"26-35",IF(Combined[[#This Row],[Age]]&lt;=45,"36-45",IF(Combined[[#This Row],[Age]]&lt;=55,"46-55","56-64"))))</f>
        <v>36-45</v>
      </c>
      <c r="AH806" s="43">
        <f>IF(Combined[[#This Row],[Total_Amount]]=0,0,Combined[[#This Row],[Profit]]/Combined[[#This Row],[Total_Amount]])</f>
        <v>0.37556253202933565</v>
      </c>
    </row>
    <row r="807" spans="1:34">
      <c r="A807" s="43" t="s">
        <v>2631</v>
      </c>
      <c r="B807" s="46">
        <v>45361</v>
      </c>
      <c r="C807" s="43">
        <f t="shared" si="12"/>
        <v>2024</v>
      </c>
      <c r="D807" s="43" t="str">
        <f>TEXT(Combined[[#This Row],[Order_Date]],"MMM")</f>
        <v>Mar</v>
      </c>
      <c r="E807" s="43" t="s">
        <v>932</v>
      </c>
      <c r="F807" s="43" t="s">
        <v>1632</v>
      </c>
      <c r="G807" s="43" t="s">
        <v>1792</v>
      </c>
      <c r="H807" s="43">
        <v>2</v>
      </c>
      <c r="I807" s="43">
        <v>705.61</v>
      </c>
      <c r="J807" s="45">
        <v>0.28000000000000003</v>
      </c>
      <c r="K807" s="43" t="s">
        <v>1824</v>
      </c>
      <c r="L807" s="43">
        <v>1016.0784</v>
      </c>
      <c r="M807" s="43" t="str">
        <f>VLOOKUP(Combined[[#This Row],[Customer_ID]],Customer[],2,FALSE)</f>
        <v>Lisa Chandler</v>
      </c>
      <c r="N807" s="43">
        <f>VLOOKUP(Combined[[#This Row],[Customer_ID]],Customer[],3,FALSE)</f>
        <v>29</v>
      </c>
      <c r="O807" s="43" t="str">
        <f>VLOOKUP(Combined[[#This Row],[Customer_ID]],Customer[],4,FALSE)</f>
        <v>Male</v>
      </c>
      <c r="P807" s="43" t="str">
        <f>VLOOKUP(Combined[[#This Row],[Customer_ID]],Customer[],5,FALSE)</f>
        <v>Port Richard</v>
      </c>
      <c r="Q807" s="43" t="str">
        <f>VLOOKUP(Combined[[#This Row],[Customer_ID]],Customer[],6,FALSE)</f>
        <v>Montana</v>
      </c>
      <c r="R807" s="43" t="str">
        <f>VLOOKUP(Combined[[#This Row],[Customer_ID]],Customer[],8,FALSE)</f>
        <v>Platinum</v>
      </c>
      <c r="S807" s="43" t="str">
        <f>VLOOKUP(Combined[[#This Row],[Product_ID]],Product[],2,FALSE)</f>
        <v>Smart Home WiFi Camera</v>
      </c>
      <c r="T807" s="43" t="str">
        <f>VLOOKUP(Combined[[#This Row],[Product_ID]],Product[],3,FALSE)</f>
        <v>Electronics</v>
      </c>
      <c r="U807" s="43" t="str">
        <f>VLOOKUP(Combined[[#This Row],[Product_ID]],Product[],4,FALSE)</f>
        <v>Accessories</v>
      </c>
      <c r="V807" s="43" t="str">
        <f>VLOOKUP(Combined[[#This Row],[Product_ID]],Product[],5,FALSE)</f>
        <v>Holmes LLC</v>
      </c>
      <c r="W807" s="43">
        <f>VLOOKUP(Combined[[#This Row],[Product_ID]],Product[],6,FALSE)</f>
        <v>450.71</v>
      </c>
      <c r="X807" s="43">
        <f>VLOOKUP(Combined[[#This Row],[Product_ID]],Product[],7,FALSE)</f>
        <v>389</v>
      </c>
      <c r="Y807" s="43" t="str">
        <f>_xlfn.XLOOKUP(Combined[[#This Row],[Store_ID]],Store[Store_ID],Store[Store_Name])</f>
        <v>Aguirre-Keller</v>
      </c>
      <c r="Z807" s="43" t="str">
        <f>_xlfn.XLOOKUP(Combined[[#This Row],[Store_ID]],Store[Store_ID],Store[Region])</f>
        <v>South</v>
      </c>
      <c r="AA807" s="43" t="str">
        <f>_xlfn.XLOOKUP(Combined[[#This Row],[Store_ID]],Store[Store_ID],Store[City])</f>
        <v>Lake Michael</v>
      </c>
      <c r="AB807" s="43" t="str">
        <f>_xlfn.XLOOKUP(Combined[[#This Row],[Store_ID]],Store[Store_ID],Store[Store_Type])</f>
        <v>Online</v>
      </c>
      <c r="AC807" s="43">
        <f>Combined[[#This Row],[Quantity]]*Combined[[#This Row],[Unit_Price]]</f>
        <v>1411.22</v>
      </c>
      <c r="AD807" s="43">
        <f>Combined[[#This Row],[Gross_Sales]]*Combined[[#This Row],[Discount]]</f>
        <v>395.14160000000004</v>
      </c>
      <c r="AE807" s="43">
        <f>Combined[[#This Row],[Quantity]]*Combined[[#This Row],[cost]]</f>
        <v>901.42</v>
      </c>
      <c r="AF807" s="43">
        <f>Combined[[#This Row],[Total_Amount]]-Combined[[#This Row],[Total_Cost]]</f>
        <v>114.65840000000003</v>
      </c>
      <c r="AG807" s="43" t="str">
        <f>IF(Combined[[#This Row],[Age]]&lt;=25,"18-25",IF(Combined[[#This Row],[Age]]&lt;=35,"26-35",IF(Combined[[#This Row],[Age]]&lt;=45,"36-45",IF(Combined[[#This Row],[Age]]&lt;=55,"46-55","56-64"))))</f>
        <v>26-35</v>
      </c>
      <c r="AH807" s="43">
        <f>IF(Combined[[#This Row],[Total_Amount]]=0,0,Combined[[#This Row],[Profit]]/Combined[[#This Row],[Total_Amount]])</f>
        <v>0.11284404825454417</v>
      </c>
    </row>
    <row r="808" spans="1:34">
      <c r="A808" s="43" t="s">
        <v>2632</v>
      </c>
      <c r="B808" s="46">
        <v>45414</v>
      </c>
      <c r="C808" s="43">
        <f t="shared" si="12"/>
        <v>2024</v>
      </c>
      <c r="D808" s="43" t="str">
        <f>TEXT(Combined[[#This Row],[Order_Date]],"MMM")</f>
        <v>May</v>
      </c>
      <c r="E808" s="43" t="s">
        <v>875</v>
      </c>
      <c r="F808" s="43" t="s">
        <v>1716</v>
      </c>
      <c r="G808" s="43" t="s">
        <v>1782</v>
      </c>
      <c r="H808" s="43">
        <v>3</v>
      </c>
      <c r="I808" s="43">
        <v>654.47</v>
      </c>
      <c r="J808" s="45">
        <v>0.18</v>
      </c>
      <c r="K808" s="43" t="s">
        <v>1829</v>
      </c>
      <c r="L808" s="43">
        <v>1609.9962</v>
      </c>
      <c r="M808" s="43" t="str">
        <f>VLOOKUP(Combined[[#This Row],[Customer_ID]],Customer[],2,FALSE)</f>
        <v>Shannon Miller</v>
      </c>
      <c r="N808" s="43">
        <f>VLOOKUP(Combined[[#This Row],[Customer_ID]],Customer[],3,FALSE)</f>
        <v>22</v>
      </c>
      <c r="O808" s="43" t="str">
        <f>VLOOKUP(Combined[[#This Row],[Customer_ID]],Customer[],4,FALSE)</f>
        <v>Male</v>
      </c>
      <c r="P808" s="43" t="str">
        <f>VLOOKUP(Combined[[#This Row],[Customer_ID]],Customer[],5,FALSE)</f>
        <v>North Austinport</v>
      </c>
      <c r="Q808" s="43" t="str">
        <f>VLOOKUP(Combined[[#This Row],[Customer_ID]],Customer[],6,FALSE)</f>
        <v>Kentucky</v>
      </c>
      <c r="R808" s="43" t="str">
        <f>VLOOKUP(Combined[[#This Row],[Customer_ID]],Customer[],8,FALSE)</f>
        <v>Gold</v>
      </c>
      <c r="S808" s="43" t="str">
        <f>VLOOKUP(Combined[[#This Row],[Product_ID]],Product[],2,FALSE)</f>
        <v>Wooden Bookshelf</v>
      </c>
      <c r="T808" s="43" t="str">
        <f>VLOOKUP(Combined[[#This Row],[Product_ID]],Product[],3,FALSE)</f>
        <v>Home</v>
      </c>
      <c r="U808" s="43" t="str">
        <f>VLOOKUP(Combined[[#This Row],[Product_ID]],Product[],4,FALSE)</f>
        <v>Furniture</v>
      </c>
      <c r="V808" s="43" t="str">
        <f>VLOOKUP(Combined[[#This Row],[Product_ID]],Product[],5,FALSE)</f>
        <v>Collins-Stephenson</v>
      </c>
      <c r="W808" s="43">
        <f>VLOOKUP(Combined[[#This Row],[Product_ID]],Product[],6,FALSE)</f>
        <v>388.46</v>
      </c>
      <c r="X808" s="43">
        <f>VLOOKUP(Combined[[#This Row],[Product_ID]],Product[],7,FALSE)</f>
        <v>208</v>
      </c>
      <c r="Y808" s="43" t="str">
        <f>_xlfn.XLOOKUP(Combined[[#This Row],[Store_ID]],Store[Store_ID],Store[Store_Name])</f>
        <v>Bean, Jones and Park</v>
      </c>
      <c r="Z808" s="43" t="str">
        <f>_xlfn.XLOOKUP(Combined[[#This Row],[Store_ID]],Store[Store_ID],Store[Region])</f>
        <v>West</v>
      </c>
      <c r="AA808" s="43" t="str">
        <f>_xlfn.XLOOKUP(Combined[[#This Row],[Store_ID]],Store[Store_ID],Store[City])</f>
        <v>Thompsonborough</v>
      </c>
      <c r="AB808" s="43" t="str">
        <f>_xlfn.XLOOKUP(Combined[[#This Row],[Store_ID]],Store[Store_ID],Store[Store_Type])</f>
        <v>Online</v>
      </c>
      <c r="AC808" s="43">
        <f>Combined[[#This Row],[Quantity]]*Combined[[#This Row],[Unit_Price]]</f>
        <v>1963.41</v>
      </c>
      <c r="AD808" s="43">
        <f>Combined[[#This Row],[Gross_Sales]]*Combined[[#This Row],[Discount]]</f>
        <v>353.41379999999998</v>
      </c>
      <c r="AE808" s="43">
        <f>Combined[[#This Row],[Quantity]]*Combined[[#This Row],[cost]]</f>
        <v>1165.3799999999999</v>
      </c>
      <c r="AF808" s="43">
        <f>Combined[[#This Row],[Total_Amount]]-Combined[[#This Row],[Total_Cost]]</f>
        <v>444.61620000000016</v>
      </c>
      <c r="AG808" s="43" t="str">
        <f>IF(Combined[[#This Row],[Age]]&lt;=25,"18-25",IF(Combined[[#This Row],[Age]]&lt;=35,"26-35",IF(Combined[[#This Row],[Age]]&lt;=45,"36-45",IF(Combined[[#This Row],[Age]]&lt;=55,"46-55","56-64"))))</f>
        <v>18-25</v>
      </c>
      <c r="AH808" s="43">
        <f>IF(Combined[[#This Row],[Total_Amount]]=0,0,Combined[[#This Row],[Profit]]/Combined[[#This Row],[Total_Amount]])</f>
        <v>0.27615978224047993</v>
      </c>
    </row>
    <row r="809" spans="1:34">
      <c r="A809" s="43" t="s">
        <v>2633</v>
      </c>
      <c r="B809" s="46">
        <v>45734</v>
      </c>
      <c r="C809" s="43">
        <f t="shared" si="12"/>
        <v>2025</v>
      </c>
      <c r="D809" s="43" t="str">
        <f>TEXT(Combined[[#This Row],[Order_Date]],"MMM")</f>
        <v>Mar</v>
      </c>
      <c r="E809" s="43" t="s">
        <v>568</v>
      </c>
      <c r="F809" s="43" t="s">
        <v>1724</v>
      </c>
      <c r="G809" s="43" t="s">
        <v>1801</v>
      </c>
      <c r="H809" s="43">
        <v>2</v>
      </c>
      <c r="I809" s="43">
        <v>315.27</v>
      </c>
      <c r="J809" s="45">
        <v>0.23</v>
      </c>
      <c r="K809" s="43" t="s">
        <v>1824</v>
      </c>
      <c r="L809" s="43">
        <v>485.51580000000001</v>
      </c>
      <c r="M809" s="43" t="str">
        <f>VLOOKUP(Combined[[#This Row],[Customer_ID]],Customer[],2,FALSE)</f>
        <v>Amy Wilson</v>
      </c>
      <c r="N809" s="43">
        <f>VLOOKUP(Combined[[#This Row],[Customer_ID]],Customer[],3,FALSE)</f>
        <v>44</v>
      </c>
      <c r="O809" s="43" t="str">
        <f>VLOOKUP(Combined[[#This Row],[Customer_ID]],Customer[],4,FALSE)</f>
        <v>Female</v>
      </c>
      <c r="P809" s="43" t="str">
        <f>VLOOKUP(Combined[[#This Row],[Customer_ID]],Customer[],5,FALSE)</f>
        <v>Morrisburgh</v>
      </c>
      <c r="Q809" s="43" t="str">
        <f>VLOOKUP(Combined[[#This Row],[Customer_ID]],Customer[],6,FALSE)</f>
        <v>Indiana</v>
      </c>
      <c r="R809" s="43" t="str">
        <f>VLOOKUP(Combined[[#This Row],[Customer_ID]],Customer[],8,FALSE)</f>
        <v>Platinum</v>
      </c>
      <c r="S809" s="43" t="str">
        <f>VLOOKUP(Combined[[#This Row],[Product_ID]],Product[],2,FALSE)</f>
        <v>Sports Wrist Sweatbands</v>
      </c>
      <c r="T809" s="43" t="str">
        <f>VLOOKUP(Combined[[#This Row],[Product_ID]],Product[],3,FALSE)</f>
        <v>Sports</v>
      </c>
      <c r="U809" s="43" t="str">
        <f>VLOOKUP(Combined[[#This Row],[Product_ID]],Product[],4,FALSE)</f>
        <v>Accessories</v>
      </c>
      <c r="V809" s="43" t="str">
        <f>VLOOKUP(Combined[[#This Row],[Product_ID]],Product[],5,FALSE)</f>
        <v>Olsen-Daniels</v>
      </c>
      <c r="W809" s="43">
        <f>VLOOKUP(Combined[[#This Row],[Product_ID]],Product[],6,FALSE)</f>
        <v>131.24</v>
      </c>
      <c r="X809" s="43">
        <f>VLOOKUP(Combined[[#This Row],[Product_ID]],Product[],7,FALSE)</f>
        <v>232</v>
      </c>
      <c r="Y809" s="43" t="str">
        <f>_xlfn.XLOOKUP(Combined[[#This Row],[Store_ID]],Store[Store_ID],Store[Store_Name])</f>
        <v>Shelton PLC</v>
      </c>
      <c r="Z809" s="43" t="str">
        <f>_xlfn.XLOOKUP(Combined[[#This Row],[Store_ID]],Store[Store_ID],Store[Region])</f>
        <v>North</v>
      </c>
      <c r="AA809" s="43" t="str">
        <f>_xlfn.XLOOKUP(Combined[[#This Row],[Store_ID]],Store[Store_ID],Store[City])</f>
        <v>East Jenniferstad</v>
      </c>
      <c r="AB809" s="43" t="str">
        <f>_xlfn.XLOOKUP(Combined[[#This Row],[Store_ID]],Store[Store_ID],Store[Store_Type])</f>
        <v>Flagship</v>
      </c>
      <c r="AC809" s="43">
        <f>Combined[[#This Row],[Quantity]]*Combined[[#This Row],[Unit_Price]]</f>
        <v>630.54</v>
      </c>
      <c r="AD809" s="43">
        <f>Combined[[#This Row],[Gross_Sales]]*Combined[[#This Row],[Discount]]</f>
        <v>145.02420000000001</v>
      </c>
      <c r="AE809" s="43">
        <f>Combined[[#This Row],[Quantity]]*Combined[[#This Row],[cost]]</f>
        <v>262.48</v>
      </c>
      <c r="AF809" s="43">
        <f>Combined[[#This Row],[Total_Amount]]-Combined[[#This Row],[Total_Cost]]</f>
        <v>223.03579999999999</v>
      </c>
      <c r="AG809" s="43" t="str">
        <f>IF(Combined[[#This Row],[Age]]&lt;=25,"18-25",IF(Combined[[#This Row],[Age]]&lt;=35,"26-35",IF(Combined[[#This Row],[Age]]&lt;=45,"36-45",IF(Combined[[#This Row],[Age]]&lt;=55,"46-55","56-64"))))</f>
        <v>36-45</v>
      </c>
      <c r="AH809" s="43">
        <f>IF(Combined[[#This Row],[Total_Amount]]=0,0,Combined[[#This Row],[Profit]]/Combined[[#This Row],[Total_Amount]])</f>
        <v>0.45937907684981621</v>
      </c>
    </row>
    <row r="810" spans="1:34">
      <c r="A810" s="43" t="s">
        <v>2634</v>
      </c>
      <c r="B810" s="46">
        <v>45623</v>
      </c>
      <c r="C810" s="43">
        <f t="shared" si="12"/>
        <v>2024</v>
      </c>
      <c r="D810" s="43" t="str">
        <f>TEXT(Combined[[#This Row],[Order_Date]],"MMM")</f>
        <v>Nov</v>
      </c>
      <c r="E810" s="43" t="s">
        <v>719</v>
      </c>
      <c r="F810" s="43" t="s">
        <v>1604</v>
      </c>
      <c r="G810" s="43" t="s">
        <v>1761</v>
      </c>
      <c r="H810" s="43">
        <v>1</v>
      </c>
      <c r="I810" s="43">
        <v>974.47</v>
      </c>
      <c r="J810" s="45">
        <v>0.05</v>
      </c>
      <c r="K810" s="43" t="s">
        <v>1824</v>
      </c>
      <c r="L810" s="43">
        <v>925.74649999999997</v>
      </c>
      <c r="M810" s="43" t="str">
        <f>VLOOKUP(Combined[[#This Row],[Customer_ID]],Customer[],2,FALSE)</f>
        <v>Alejandro Doyle</v>
      </c>
      <c r="N810" s="43">
        <f>VLOOKUP(Combined[[#This Row],[Customer_ID]],Customer[],3,FALSE)</f>
        <v>35</v>
      </c>
      <c r="O810" s="43" t="str">
        <f>VLOOKUP(Combined[[#This Row],[Customer_ID]],Customer[],4,FALSE)</f>
        <v>Male</v>
      </c>
      <c r="P810" s="43" t="str">
        <f>VLOOKUP(Combined[[#This Row],[Customer_ID]],Customer[],5,FALSE)</f>
        <v>East Crystalton</v>
      </c>
      <c r="Q810" s="43" t="str">
        <f>VLOOKUP(Combined[[#This Row],[Customer_ID]],Customer[],6,FALSE)</f>
        <v>New Mexico</v>
      </c>
      <c r="R810" s="43" t="str">
        <f>VLOOKUP(Combined[[#This Row],[Customer_ID]],Customer[],8,FALSE)</f>
        <v>Platinum</v>
      </c>
      <c r="S810" s="43" t="str">
        <f>VLOOKUP(Combined[[#This Row],[Product_ID]],Product[],2,FALSE)</f>
        <v>Sports Stopwatch Timer</v>
      </c>
      <c r="T810" s="43" t="str">
        <f>VLOOKUP(Combined[[#This Row],[Product_ID]],Product[],3,FALSE)</f>
        <v>Sports</v>
      </c>
      <c r="U810" s="43" t="str">
        <f>VLOOKUP(Combined[[#This Row],[Product_ID]],Product[],4,FALSE)</f>
        <v>Accessories</v>
      </c>
      <c r="V810" s="43" t="str">
        <f>VLOOKUP(Combined[[#This Row],[Product_ID]],Product[],5,FALSE)</f>
        <v>Burns-Hansen</v>
      </c>
      <c r="W810" s="43">
        <f>VLOOKUP(Combined[[#This Row],[Product_ID]],Product[],6,FALSE)</f>
        <v>38.76</v>
      </c>
      <c r="X810" s="43">
        <f>VLOOKUP(Combined[[#This Row],[Product_ID]],Product[],7,FALSE)</f>
        <v>137</v>
      </c>
      <c r="Y810" s="43" t="str">
        <f>_xlfn.XLOOKUP(Combined[[#This Row],[Store_ID]],Store[Store_ID],Store[Store_Name])</f>
        <v>Black-Horn</v>
      </c>
      <c r="Z810" s="43" t="str">
        <f>_xlfn.XLOOKUP(Combined[[#This Row],[Store_ID]],Store[Store_ID],Store[Region])</f>
        <v>South</v>
      </c>
      <c r="AA810" s="43" t="str">
        <f>_xlfn.XLOOKUP(Combined[[#This Row],[Store_ID]],Store[Store_ID],Store[City])</f>
        <v>North Nancyview</v>
      </c>
      <c r="AB810" s="43" t="str">
        <f>_xlfn.XLOOKUP(Combined[[#This Row],[Store_ID]],Store[Store_ID],Store[Store_Type])</f>
        <v>Outlet</v>
      </c>
      <c r="AC810" s="43">
        <f>Combined[[#This Row],[Quantity]]*Combined[[#This Row],[Unit_Price]]</f>
        <v>974.47</v>
      </c>
      <c r="AD810" s="43">
        <f>Combined[[#This Row],[Gross_Sales]]*Combined[[#This Row],[Discount]]</f>
        <v>48.723500000000001</v>
      </c>
      <c r="AE810" s="43">
        <f>Combined[[#This Row],[Quantity]]*Combined[[#This Row],[cost]]</f>
        <v>38.76</v>
      </c>
      <c r="AF810" s="43">
        <f>Combined[[#This Row],[Total_Amount]]-Combined[[#This Row],[Total_Cost]]</f>
        <v>886.98649999999998</v>
      </c>
      <c r="AG810" s="43" t="str">
        <f>IF(Combined[[#This Row],[Age]]&lt;=25,"18-25",IF(Combined[[#This Row],[Age]]&lt;=35,"26-35",IF(Combined[[#This Row],[Age]]&lt;=45,"36-45",IF(Combined[[#This Row],[Age]]&lt;=55,"46-55","56-64"))))</f>
        <v>26-35</v>
      </c>
      <c r="AH810" s="43">
        <f>IF(Combined[[#This Row],[Total_Amount]]=0,0,Combined[[#This Row],[Profit]]/Combined[[#This Row],[Total_Amount]])</f>
        <v>0.95813108664196944</v>
      </c>
    </row>
    <row r="811" spans="1:34">
      <c r="A811" s="43" t="s">
        <v>2635</v>
      </c>
      <c r="B811" s="46">
        <v>45340</v>
      </c>
      <c r="C811" s="43">
        <f t="shared" si="12"/>
        <v>2024</v>
      </c>
      <c r="D811" s="43" t="str">
        <f>TEXT(Combined[[#This Row],[Order_Date]],"MMM")</f>
        <v>Feb</v>
      </c>
      <c r="E811" s="43" t="s">
        <v>247</v>
      </c>
      <c r="F811" s="43" t="s">
        <v>1549</v>
      </c>
      <c r="G811" s="43" t="s">
        <v>1769</v>
      </c>
      <c r="H811" s="43">
        <v>2</v>
      </c>
      <c r="I811" s="43">
        <v>803.3</v>
      </c>
      <c r="J811" s="45">
        <v>0.17</v>
      </c>
      <c r="K811" s="43" t="s">
        <v>1824</v>
      </c>
      <c r="L811" s="43">
        <v>1333.4780000000001</v>
      </c>
      <c r="M811" s="43" t="str">
        <f>VLOOKUP(Combined[[#This Row],[Customer_ID]],Customer[],2,FALSE)</f>
        <v>Amber Mcclain</v>
      </c>
      <c r="N811" s="43">
        <f>VLOOKUP(Combined[[#This Row],[Customer_ID]],Customer[],3,FALSE)</f>
        <v>58</v>
      </c>
      <c r="O811" s="43" t="str">
        <f>VLOOKUP(Combined[[#This Row],[Customer_ID]],Customer[],4,FALSE)</f>
        <v>Male</v>
      </c>
      <c r="P811" s="43" t="str">
        <f>VLOOKUP(Combined[[#This Row],[Customer_ID]],Customer[],5,FALSE)</f>
        <v>Brendaburgh</v>
      </c>
      <c r="Q811" s="43" t="str">
        <f>VLOOKUP(Combined[[#This Row],[Customer_ID]],Customer[],6,FALSE)</f>
        <v>Florida</v>
      </c>
      <c r="R811" s="43" t="str">
        <f>VLOOKUP(Combined[[#This Row],[Customer_ID]],Customer[],8,FALSE)</f>
        <v>Silver</v>
      </c>
      <c r="S811" s="43" t="str">
        <f>VLOOKUP(Combined[[#This Row],[Product_ID]],Product[],2,FALSE)</f>
        <v>Women's Casual Hoodie</v>
      </c>
      <c r="T811" s="43" t="str">
        <f>VLOOKUP(Combined[[#This Row],[Product_ID]],Product[],3,FALSE)</f>
        <v>Clothing</v>
      </c>
      <c r="U811" s="43" t="str">
        <f>VLOOKUP(Combined[[#This Row],[Product_ID]],Product[],4,FALSE)</f>
        <v>Outerwear</v>
      </c>
      <c r="V811" s="43" t="str">
        <f>VLOOKUP(Combined[[#This Row],[Product_ID]],Product[],5,FALSE)</f>
        <v>Sims Inc</v>
      </c>
      <c r="W811" s="43">
        <f>VLOOKUP(Combined[[#This Row],[Product_ID]],Product[],6,FALSE)</f>
        <v>296.83</v>
      </c>
      <c r="X811" s="43">
        <f>VLOOKUP(Combined[[#This Row],[Product_ID]],Product[],7,FALSE)</f>
        <v>352</v>
      </c>
      <c r="Y811" s="43" t="str">
        <f>_xlfn.XLOOKUP(Combined[[#This Row],[Store_ID]],Store[Store_ID],Store[Store_Name])</f>
        <v>Alexander Group</v>
      </c>
      <c r="Z811" s="43" t="str">
        <f>_xlfn.XLOOKUP(Combined[[#This Row],[Store_ID]],Store[Store_ID],Store[Region])</f>
        <v>South</v>
      </c>
      <c r="AA811" s="43" t="str">
        <f>_xlfn.XLOOKUP(Combined[[#This Row],[Store_ID]],Store[Store_ID],Store[City])</f>
        <v>Port Sharon</v>
      </c>
      <c r="AB811" s="43" t="str">
        <f>_xlfn.XLOOKUP(Combined[[#This Row],[Store_ID]],Store[Store_ID],Store[Store_Type])</f>
        <v>Online</v>
      </c>
      <c r="AC811" s="43">
        <f>Combined[[#This Row],[Quantity]]*Combined[[#This Row],[Unit_Price]]</f>
        <v>1606.6</v>
      </c>
      <c r="AD811" s="43">
        <f>Combined[[#This Row],[Gross_Sales]]*Combined[[#This Row],[Discount]]</f>
        <v>273.12200000000001</v>
      </c>
      <c r="AE811" s="43">
        <f>Combined[[#This Row],[Quantity]]*Combined[[#This Row],[cost]]</f>
        <v>593.66</v>
      </c>
      <c r="AF811" s="43">
        <f>Combined[[#This Row],[Total_Amount]]-Combined[[#This Row],[Total_Cost]]</f>
        <v>739.8180000000001</v>
      </c>
      <c r="AG811" s="43" t="str">
        <f>IF(Combined[[#This Row],[Age]]&lt;=25,"18-25",IF(Combined[[#This Row],[Age]]&lt;=35,"26-35",IF(Combined[[#This Row],[Age]]&lt;=45,"36-45",IF(Combined[[#This Row],[Age]]&lt;=55,"46-55","56-64"))))</f>
        <v>56-64</v>
      </c>
      <c r="AH811" s="43">
        <f>IF(Combined[[#This Row],[Total_Amount]]=0,0,Combined[[#This Row],[Profit]]/Combined[[#This Row],[Total_Amount]])</f>
        <v>0.5548033038415332</v>
      </c>
    </row>
    <row r="812" spans="1:34">
      <c r="A812" s="43" t="s">
        <v>2636</v>
      </c>
      <c r="B812" s="46">
        <v>45447</v>
      </c>
      <c r="C812" s="43">
        <f t="shared" si="12"/>
        <v>2024</v>
      </c>
      <c r="D812" s="43" t="str">
        <f>TEXT(Combined[[#This Row],[Order_Date]],"MMM")</f>
        <v>Jun</v>
      </c>
      <c r="E812" s="43" t="s">
        <v>63</v>
      </c>
      <c r="F812" s="43" t="s">
        <v>1549</v>
      </c>
      <c r="G812" s="43" t="s">
        <v>1789</v>
      </c>
      <c r="H812" s="43">
        <v>4</v>
      </c>
      <c r="I812" s="43">
        <v>863.87</v>
      </c>
      <c r="J812" s="45">
        <v>0.21</v>
      </c>
      <c r="K812" s="43" t="s">
        <v>1829</v>
      </c>
      <c r="L812" s="43">
        <v>2729.8292000000001</v>
      </c>
      <c r="M812" s="43" t="str">
        <f>VLOOKUP(Combined[[#This Row],[Customer_ID]],Customer[],2,FALSE)</f>
        <v>Nathan Hernandez</v>
      </c>
      <c r="N812" s="43">
        <f>VLOOKUP(Combined[[#This Row],[Customer_ID]],Customer[],3,FALSE)</f>
        <v>32</v>
      </c>
      <c r="O812" s="43" t="str">
        <f>VLOOKUP(Combined[[#This Row],[Customer_ID]],Customer[],4,FALSE)</f>
        <v>Female</v>
      </c>
      <c r="P812" s="43" t="str">
        <f>VLOOKUP(Combined[[#This Row],[Customer_ID]],Customer[],5,FALSE)</f>
        <v>New Becky</v>
      </c>
      <c r="Q812" s="43" t="str">
        <f>VLOOKUP(Combined[[#This Row],[Customer_ID]],Customer[],6,FALSE)</f>
        <v>Montana</v>
      </c>
      <c r="R812" s="43" t="str">
        <f>VLOOKUP(Combined[[#This Row],[Customer_ID]],Customer[],8,FALSE)</f>
        <v>Silver</v>
      </c>
      <c r="S812" s="43" t="str">
        <f>VLOOKUP(Combined[[#This Row],[Product_ID]],Product[],2,FALSE)</f>
        <v>Women's Casual Hoodie</v>
      </c>
      <c r="T812" s="43" t="str">
        <f>VLOOKUP(Combined[[#This Row],[Product_ID]],Product[],3,FALSE)</f>
        <v>Clothing</v>
      </c>
      <c r="U812" s="43" t="str">
        <f>VLOOKUP(Combined[[#This Row],[Product_ID]],Product[],4,FALSE)</f>
        <v>Outerwear</v>
      </c>
      <c r="V812" s="43" t="str">
        <f>VLOOKUP(Combined[[#This Row],[Product_ID]],Product[],5,FALSE)</f>
        <v>Sims Inc</v>
      </c>
      <c r="W812" s="43">
        <f>VLOOKUP(Combined[[#This Row],[Product_ID]],Product[],6,FALSE)</f>
        <v>296.83</v>
      </c>
      <c r="X812" s="43">
        <f>VLOOKUP(Combined[[#This Row],[Product_ID]],Product[],7,FALSE)</f>
        <v>352</v>
      </c>
      <c r="Y812" s="43" t="str">
        <f>_xlfn.XLOOKUP(Combined[[#This Row],[Store_ID]],Store[Store_ID],Store[Store_Name])</f>
        <v>Hill, Wagner and Ballard</v>
      </c>
      <c r="Z812" s="43" t="str">
        <f>_xlfn.XLOOKUP(Combined[[#This Row],[Store_ID]],Store[Store_ID],Store[Region])</f>
        <v>East</v>
      </c>
      <c r="AA812" s="43" t="str">
        <f>_xlfn.XLOOKUP(Combined[[#This Row],[Store_ID]],Store[Store_ID],Store[City])</f>
        <v>East Davidville</v>
      </c>
      <c r="AB812" s="43" t="str">
        <f>_xlfn.XLOOKUP(Combined[[#This Row],[Store_ID]],Store[Store_ID],Store[Store_Type])</f>
        <v>Online</v>
      </c>
      <c r="AC812" s="43">
        <f>Combined[[#This Row],[Quantity]]*Combined[[#This Row],[Unit_Price]]</f>
        <v>3455.48</v>
      </c>
      <c r="AD812" s="43">
        <f>Combined[[#This Row],[Gross_Sales]]*Combined[[#This Row],[Discount]]</f>
        <v>725.6508</v>
      </c>
      <c r="AE812" s="43">
        <f>Combined[[#This Row],[Quantity]]*Combined[[#This Row],[cost]]</f>
        <v>1187.32</v>
      </c>
      <c r="AF812" s="43">
        <f>Combined[[#This Row],[Total_Amount]]-Combined[[#This Row],[Total_Cost]]</f>
        <v>1542.5092000000002</v>
      </c>
      <c r="AG812" s="43" t="str">
        <f>IF(Combined[[#This Row],[Age]]&lt;=25,"18-25",IF(Combined[[#This Row],[Age]]&lt;=35,"26-35",IF(Combined[[#This Row],[Age]]&lt;=45,"36-45",IF(Combined[[#This Row],[Age]]&lt;=55,"46-55","56-64"))))</f>
        <v>26-35</v>
      </c>
      <c r="AH812" s="43">
        <f>IF(Combined[[#This Row],[Total_Amount]]=0,0,Combined[[#This Row],[Profit]]/Combined[[#This Row],[Total_Amount]])</f>
        <v>0.56505703726811929</v>
      </c>
    </row>
    <row r="813" spans="1:34">
      <c r="A813" s="43" t="s">
        <v>2637</v>
      </c>
      <c r="B813" s="46">
        <v>45513</v>
      </c>
      <c r="C813" s="43">
        <f t="shared" si="12"/>
        <v>2024</v>
      </c>
      <c r="D813" s="43" t="str">
        <f>TEXT(Combined[[#This Row],[Order_Date]],"MMM")</f>
        <v>Aug</v>
      </c>
      <c r="E813" s="43" t="s">
        <v>1446</v>
      </c>
      <c r="F813" s="43" t="s">
        <v>1708</v>
      </c>
      <c r="G813" s="43" t="s">
        <v>1810</v>
      </c>
      <c r="H813" s="43">
        <v>1</v>
      </c>
      <c r="I813" s="43">
        <v>450.11</v>
      </c>
      <c r="J813" s="45">
        <v>0.17</v>
      </c>
      <c r="K813" s="43" t="s">
        <v>1824</v>
      </c>
      <c r="L813" s="43">
        <v>373.59129999999999</v>
      </c>
      <c r="M813" s="43" t="str">
        <f>VLOOKUP(Combined[[#This Row],[Customer_ID]],Customer[],2,FALSE)</f>
        <v>James Foster</v>
      </c>
      <c r="N813" s="43">
        <f>VLOOKUP(Combined[[#This Row],[Customer_ID]],Customer[],3,FALSE)</f>
        <v>19</v>
      </c>
      <c r="O813" s="43" t="str">
        <f>VLOOKUP(Combined[[#This Row],[Customer_ID]],Customer[],4,FALSE)</f>
        <v>Male</v>
      </c>
      <c r="P813" s="43" t="str">
        <f>VLOOKUP(Combined[[#This Row],[Customer_ID]],Customer[],5,FALSE)</f>
        <v>East Audrey</v>
      </c>
      <c r="Q813" s="43" t="str">
        <f>VLOOKUP(Combined[[#This Row],[Customer_ID]],Customer[],6,FALSE)</f>
        <v>Utah</v>
      </c>
      <c r="R813" s="43" t="str">
        <f>VLOOKUP(Combined[[#This Row],[Customer_ID]],Customer[],8,FALSE)</f>
        <v>Gold</v>
      </c>
      <c r="S813" s="43" t="str">
        <f>VLOOKUP(Combined[[#This Row],[Product_ID]],Product[],2,FALSE)</f>
        <v>Wall-Mounted Spice Rack</v>
      </c>
      <c r="T813" s="43" t="str">
        <f>VLOOKUP(Combined[[#This Row],[Product_ID]],Product[],3,FALSE)</f>
        <v>Home</v>
      </c>
      <c r="U813" s="43" t="str">
        <f>VLOOKUP(Combined[[#This Row],[Product_ID]],Product[],4,FALSE)</f>
        <v>Kitchen</v>
      </c>
      <c r="V813" s="43" t="str">
        <f>VLOOKUP(Combined[[#This Row],[Product_ID]],Product[],5,FALSE)</f>
        <v>Allison Ltd</v>
      </c>
      <c r="W813" s="43">
        <f>VLOOKUP(Combined[[#This Row],[Product_ID]],Product[],6,FALSE)</f>
        <v>143.43</v>
      </c>
      <c r="X813" s="43">
        <f>VLOOKUP(Combined[[#This Row],[Product_ID]],Product[],7,FALSE)</f>
        <v>58</v>
      </c>
      <c r="Y813" s="43" t="str">
        <f>_xlfn.XLOOKUP(Combined[[#This Row],[Store_ID]],Store[Store_ID],Store[Store_Name])</f>
        <v>Guerrero-Schmitt</v>
      </c>
      <c r="Z813" s="43" t="str">
        <f>_xlfn.XLOOKUP(Combined[[#This Row],[Store_ID]],Store[Store_ID],Store[Region])</f>
        <v>East</v>
      </c>
      <c r="AA813" s="43" t="str">
        <f>_xlfn.XLOOKUP(Combined[[#This Row],[Store_ID]],Store[Store_ID],Store[City])</f>
        <v>East Stevechester</v>
      </c>
      <c r="AB813" s="43" t="str">
        <f>_xlfn.XLOOKUP(Combined[[#This Row],[Store_ID]],Store[Store_ID],Store[Store_Type])</f>
        <v>Flagship</v>
      </c>
      <c r="AC813" s="43">
        <f>Combined[[#This Row],[Quantity]]*Combined[[#This Row],[Unit_Price]]</f>
        <v>450.11</v>
      </c>
      <c r="AD813" s="43">
        <f>Combined[[#This Row],[Gross_Sales]]*Combined[[#This Row],[Discount]]</f>
        <v>76.51870000000001</v>
      </c>
      <c r="AE813" s="43">
        <f>Combined[[#This Row],[Quantity]]*Combined[[#This Row],[cost]]</f>
        <v>143.43</v>
      </c>
      <c r="AF813" s="43">
        <f>Combined[[#This Row],[Total_Amount]]-Combined[[#This Row],[Total_Cost]]</f>
        <v>230.16129999999998</v>
      </c>
      <c r="AG813" s="43" t="str">
        <f>IF(Combined[[#This Row],[Age]]&lt;=25,"18-25",IF(Combined[[#This Row],[Age]]&lt;=35,"26-35",IF(Combined[[#This Row],[Age]]&lt;=45,"36-45",IF(Combined[[#This Row],[Age]]&lt;=55,"46-55","56-64"))))</f>
        <v>18-25</v>
      </c>
      <c r="AH813" s="43">
        <f>IF(Combined[[#This Row],[Total_Amount]]=0,0,Combined[[#This Row],[Profit]]/Combined[[#This Row],[Total_Amount]])</f>
        <v>0.61607778339591956</v>
      </c>
    </row>
    <row r="814" spans="1:34">
      <c r="A814" s="43" t="s">
        <v>2638</v>
      </c>
      <c r="B814" s="46">
        <v>45486</v>
      </c>
      <c r="C814" s="43">
        <f t="shared" si="12"/>
        <v>2024</v>
      </c>
      <c r="D814" s="43" t="str">
        <f>TEXT(Combined[[#This Row],[Order_Date]],"MMM")</f>
        <v>Jul</v>
      </c>
      <c r="E814" s="43" t="s">
        <v>740</v>
      </c>
      <c r="F814" s="43" t="s">
        <v>1684</v>
      </c>
      <c r="G814" s="43" t="s">
        <v>1797</v>
      </c>
      <c r="H814" s="43">
        <v>1</v>
      </c>
      <c r="I814" s="43">
        <v>289.82</v>
      </c>
      <c r="J814" s="45">
        <v>0.18</v>
      </c>
      <c r="K814" s="43" t="s">
        <v>1829</v>
      </c>
      <c r="L814" s="43">
        <v>237.6524</v>
      </c>
      <c r="M814" s="43" t="str">
        <f>VLOOKUP(Combined[[#This Row],[Customer_ID]],Customer[],2,FALSE)</f>
        <v>Timothy Sanders</v>
      </c>
      <c r="N814" s="43">
        <f>VLOOKUP(Combined[[#This Row],[Customer_ID]],Customer[],3,FALSE)</f>
        <v>29</v>
      </c>
      <c r="O814" s="43" t="str">
        <f>VLOOKUP(Combined[[#This Row],[Customer_ID]],Customer[],4,FALSE)</f>
        <v>Male</v>
      </c>
      <c r="P814" s="43" t="str">
        <f>VLOOKUP(Combined[[#This Row],[Customer_ID]],Customer[],5,FALSE)</f>
        <v>Aaronmouth</v>
      </c>
      <c r="Q814" s="43" t="str">
        <f>VLOOKUP(Combined[[#This Row],[Customer_ID]],Customer[],6,FALSE)</f>
        <v>Florida</v>
      </c>
      <c r="R814" s="43" t="str">
        <f>VLOOKUP(Combined[[#This Row],[Customer_ID]],Customer[],8,FALSE)</f>
        <v>Bronze</v>
      </c>
      <c r="S814" s="43" t="str">
        <f>VLOOKUP(Combined[[#This Row],[Product_ID]],Product[],2,FALSE)</f>
        <v>Wooden Nightstand</v>
      </c>
      <c r="T814" s="43" t="str">
        <f>VLOOKUP(Combined[[#This Row],[Product_ID]],Product[],3,FALSE)</f>
        <v>Home</v>
      </c>
      <c r="U814" s="43" t="str">
        <f>VLOOKUP(Combined[[#This Row],[Product_ID]],Product[],4,FALSE)</f>
        <v>Furniture</v>
      </c>
      <c r="V814" s="43" t="str">
        <f>VLOOKUP(Combined[[#This Row],[Product_ID]],Product[],5,FALSE)</f>
        <v>Wolfe, Ross and Hester</v>
      </c>
      <c r="W814" s="43">
        <f>VLOOKUP(Combined[[#This Row],[Product_ID]],Product[],6,FALSE)</f>
        <v>243.7</v>
      </c>
      <c r="X814" s="43">
        <f>VLOOKUP(Combined[[#This Row],[Product_ID]],Product[],7,FALSE)</f>
        <v>130</v>
      </c>
      <c r="Y814" s="43" t="str">
        <f>_xlfn.XLOOKUP(Combined[[#This Row],[Store_ID]],Store[Store_ID],Store[Store_Name])</f>
        <v>Gardner, Humphrey and Contreras</v>
      </c>
      <c r="Z814" s="43" t="str">
        <f>_xlfn.XLOOKUP(Combined[[#This Row],[Store_ID]],Store[Store_ID],Store[Region])</f>
        <v>East</v>
      </c>
      <c r="AA814" s="43" t="str">
        <f>_xlfn.XLOOKUP(Combined[[#This Row],[Store_ID]],Store[Store_ID],Store[City])</f>
        <v>Johnsonville</v>
      </c>
      <c r="AB814" s="43" t="str">
        <f>_xlfn.XLOOKUP(Combined[[#This Row],[Store_ID]],Store[Store_ID],Store[Store_Type])</f>
        <v>Flagship</v>
      </c>
      <c r="AC814" s="43">
        <f>Combined[[#This Row],[Quantity]]*Combined[[#This Row],[Unit_Price]]</f>
        <v>289.82</v>
      </c>
      <c r="AD814" s="43">
        <f>Combined[[#This Row],[Gross_Sales]]*Combined[[#This Row],[Discount]]</f>
        <v>52.1676</v>
      </c>
      <c r="AE814" s="43">
        <f>Combined[[#This Row],[Quantity]]*Combined[[#This Row],[cost]]</f>
        <v>243.7</v>
      </c>
      <c r="AF814" s="43">
        <f>Combined[[#This Row],[Total_Amount]]-Combined[[#This Row],[Total_Cost]]</f>
        <v>-6.0475999999999885</v>
      </c>
      <c r="AG814" s="43" t="str">
        <f>IF(Combined[[#This Row],[Age]]&lt;=25,"18-25",IF(Combined[[#This Row],[Age]]&lt;=35,"26-35",IF(Combined[[#This Row],[Age]]&lt;=45,"36-45",IF(Combined[[#This Row],[Age]]&lt;=55,"46-55","56-64"))))</f>
        <v>26-35</v>
      </c>
      <c r="AH814" s="43">
        <f>IF(Combined[[#This Row],[Total_Amount]]=0,0,Combined[[#This Row],[Profit]]/Combined[[#This Row],[Total_Amount]])</f>
        <v>-2.544724984893899E-2</v>
      </c>
    </row>
    <row r="815" spans="1:34">
      <c r="A815" s="43" t="s">
        <v>2639</v>
      </c>
      <c r="B815" s="46">
        <v>45890</v>
      </c>
      <c r="C815" s="43">
        <f t="shared" si="12"/>
        <v>2025</v>
      </c>
      <c r="D815" s="43" t="str">
        <f>TEXT(Combined[[#This Row],[Order_Date]],"MMM")</f>
        <v>Aug</v>
      </c>
      <c r="E815" s="43" t="s">
        <v>1050</v>
      </c>
      <c r="F815" s="43" t="s">
        <v>1656</v>
      </c>
      <c r="G815" s="43" t="s">
        <v>1789</v>
      </c>
      <c r="H815" s="43">
        <v>4</v>
      </c>
      <c r="I815" s="43">
        <v>250.64</v>
      </c>
      <c r="J815" s="45">
        <v>0.1</v>
      </c>
      <c r="K815" s="43" t="s">
        <v>1826</v>
      </c>
      <c r="L815" s="43">
        <v>902.30399999999997</v>
      </c>
      <c r="M815" s="43" t="str">
        <f>VLOOKUP(Combined[[#This Row],[Customer_ID]],Customer[],2,FALSE)</f>
        <v>Mr. Christopher Sims</v>
      </c>
      <c r="N815" s="43">
        <f>VLOOKUP(Combined[[#This Row],[Customer_ID]],Customer[],3,FALSE)</f>
        <v>50</v>
      </c>
      <c r="O815" s="43" t="str">
        <f>VLOOKUP(Combined[[#This Row],[Customer_ID]],Customer[],4,FALSE)</f>
        <v>Female</v>
      </c>
      <c r="P815" s="43" t="str">
        <f>VLOOKUP(Combined[[#This Row],[Customer_ID]],Customer[],5,FALSE)</f>
        <v>Donaldsontown</v>
      </c>
      <c r="Q815" s="43" t="str">
        <f>VLOOKUP(Combined[[#This Row],[Customer_ID]],Customer[],6,FALSE)</f>
        <v>Connecticut</v>
      </c>
      <c r="R815" s="43" t="str">
        <f>VLOOKUP(Combined[[#This Row],[Customer_ID]],Customer[],8,FALSE)</f>
        <v>Silver</v>
      </c>
      <c r="S815" s="43" t="str">
        <f>VLOOKUP(Combined[[#This Row],[Product_ID]],Product[],2,FALSE)</f>
        <v>Sports Stopwatch Pro</v>
      </c>
      <c r="T815" s="43" t="str">
        <f>VLOOKUP(Combined[[#This Row],[Product_ID]],Product[],3,FALSE)</f>
        <v>Sports</v>
      </c>
      <c r="U815" s="43" t="str">
        <f>VLOOKUP(Combined[[#This Row],[Product_ID]],Product[],4,FALSE)</f>
        <v>Accessories</v>
      </c>
      <c r="V815" s="43" t="str">
        <f>VLOOKUP(Combined[[#This Row],[Product_ID]],Product[],5,FALSE)</f>
        <v>Thompson-French</v>
      </c>
      <c r="W815" s="43">
        <f>VLOOKUP(Combined[[#This Row],[Product_ID]],Product[],6,FALSE)</f>
        <v>434.84</v>
      </c>
      <c r="X815" s="43">
        <f>VLOOKUP(Combined[[#This Row],[Product_ID]],Product[],7,FALSE)</f>
        <v>185</v>
      </c>
      <c r="Y815" s="43" t="str">
        <f>_xlfn.XLOOKUP(Combined[[#This Row],[Store_ID]],Store[Store_ID],Store[Store_Name])</f>
        <v>Hill, Wagner and Ballard</v>
      </c>
      <c r="Z815" s="43" t="str">
        <f>_xlfn.XLOOKUP(Combined[[#This Row],[Store_ID]],Store[Store_ID],Store[Region])</f>
        <v>East</v>
      </c>
      <c r="AA815" s="43" t="str">
        <f>_xlfn.XLOOKUP(Combined[[#This Row],[Store_ID]],Store[Store_ID],Store[City])</f>
        <v>East Davidville</v>
      </c>
      <c r="AB815" s="43" t="str">
        <f>_xlfn.XLOOKUP(Combined[[#This Row],[Store_ID]],Store[Store_ID],Store[Store_Type])</f>
        <v>Online</v>
      </c>
      <c r="AC815" s="43">
        <f>Combined[[#This Row],[Quantity]]*Combined[[#This Row],[Unit_Price]]</f>
        <v>1002.56</v>
      </c>
      <c r="AD815" s="43">
        <f>Combined[[#This Row],[Gross_Sales]]*Combined[[#This Row],[Discount]]</f>
        <v>100.256</v>
      </c>
      <c r="AE815" s="43">
        <f>Combined[[#This Row],[Quantity]]*Combined[[#This Row],[cost]]</f>
        <v>1739.36</v>
      </c>
      <c r="AF815" s="43">
        <f>Combined[[#This Row],[Total_Amount]]-Combined[[#This Row],[Total_Cost]]</f>
        <v>-837.05599999999993</v>
      </c>
      <c r="AG815" s="43" t="str">
        <f>IF(Combined[[#This Row],[Age]]&lt;=25,"18-25",IF(Combined[[#This Row],[Age]]&lt;=35,"26-35",IF(Combined[[#This Row],[Age]]&lt;=45,"36-45",IF(Combined[[#This Row],[Age]]&lt;=55,"46-55","56-64"))))</f>
        <v>46-55</v>
      </c>
      <c r="AH815" s="43">
        <f>IF(Combined[[#This Row],[Total_Amount]]=0,0,Combined[[#This Row],[Profit]]/Combined[[#This Row],[Total_Amount]])</f>
        <v>-0.92768734262510189</v>
      </c>
    </row>
    <row r="816" spans="1:34">
      <c r="A816" s="43" t="s">
        <v>2640</v>
      </c>
      <c r="B816" s="46">
        <v>45876</v>
      </c>
      <c r="C816" s="43">
        <f t="shared" si="12"/>
        <v>2025</v>
      </c>
      <c r="D816" s="43" t="str">
        <f>TEXT(Combined[[#This Row],[Order_Date]],"MMM")</f>
        <v>Aug</v>
      </c>
      <c r="E816" s="43" t="s">
        <v>911</v>
      </c>
      <c r="F816" s="43" t="s">
        <v>1686</v>
      </c>
      <c r="G816" s="43" t="s">
        <v>1813</v>
      </c>
      <c r="H816" s="43">
        <v>4</v>
      </c>
      <c r="I816" s="43">
        <v>373.49</v>
      </c>
      <c r="J816" s="45">
        <v>0.16</v>
      </c>
      <c r="K816" s="43" t="s">
        <v>1829</v>
      </c>
      <c r="L816" s="43">
        <v>1254.9264000000001</v>
      </c>
      <c r="M816" s="43" t="str">
        <f>VLOOKUP(Combined[[#This Row],[Customer_ID]],Customer[],2,FALSE)</f>
        <v>Cynthia Roberts</v>
      </c>
      <c r="N816" s="43">
        <f>VLOOKUP(Combined[[#This Row],[Customer_ID]],Customer[],3,FALSE)</f>
        <v>22</v>
      </c>
      <c r="O816" s="43" t="str">
        <f>VLOOKUP(Combined[[#This Row],[Customer_ID]],Customer[],4,FALSE)</f>
        <v>Female</v>
      </c>
      <c r="P816" s="43" t="str">
        <f>VLOOKUP(Combined[[#This Row],[Customer_ID]],Customer[],5,FALSE)</f>
        <v>Millerfort</v>
      </c>
      <c r="Q816" s="43" t="str">
        <f>VLOOKUP(Combined[[#This Row],[Customer_ID]],Customer[],6,FALSE)</f>
        <v>Vermont</v>
      </c>
      <c r="R816" s="43" t="str">
        <f>VLOOKUP(Combined[[#This Row],[Customer_ID]],Customer[],8,FALSE)</f>
        <v>Gold</v>
      </c>
      <c r="S816" s="43" t="str">
        <f>VLOOKUP(Combined[[#This Row],[Product_ID]],Product[],2,FALSE)</f>
        <v>Men's Sports Shorts</v>
      </c>
      <c r="T816" s="43" t="str">
        <f>VLOOKUP(Combined[[#This Row],[Product_ID]],Product[],3,FALSE)</f>
        <v>Clothing</v>
      </c>
      <c r="U816" s="43" t="str">
        <f>VLOOKUP(Combined[[#This Row],[Product_ID]],Product[],4,FALSE)</f>
        <v>Bottoms</v>
      </c>
      <c r="V816" s="43" t="str">
        <f>VLOOKUP(Combined[[#This Row],[Product_ID]],Product[],5,FALSE)</f>
        <v>Fitzpatrick Ltd</v>
      </c>
      <c r="W816" s="43">
        <f>VLOOKUP(Combined[[#This Row],[Product_ID]],Product[],6,FALSE)</f>
        <v>218.22</v>
      </c>
      <c r="X816" s="43">
        <f>VLOOKUP(Combined[[#This Row],[Product_ID]],Product[],7,FALSE)</f>
        <v>224</v>
      </c>
      <c r="Y816" s="43" t="str">
        <f>_xlfn.XLOOKUP(Combined[[#This Row],[Store_ID]],Store[Store_ID],Store[Store_Name])</f>
        <v>Mann-Austin</v>
      </c>
      <c r="Z816" s="43" t="str">
        <f>_xlfn.XLOOKUP(Combined[[#This Row],[Store_ID]],Store[Store_ID],Store[Region])</f>
        <v>East</v>
      </c>
      <c r="AA816" s="43" t="str">
        <f>_xlfn.XLOOKUP(Combined[[#This Row],[Store_ID]],Store[Store_ID],Store[City])</f>
        <v>Vasquezborough</v>
      </c>
      <c r="AB816" s="43" t="str">
        <f>_xlfn.XLOOKUP(Combined[[#This Row],[Store_ID]],Store[Store_ID],Store[Store_Type])</f>
        <v>Online</v>
      </c>
      <c r="AC816" s="43">
        <f>Combined[[#This Row],[Quantity]]*Combined[[#This Row],[Unit_Price]]</f>
        <v>1493.96</v>
      </c>
      <c r="AD816" s="43">
        <f>Combined[[#This Row],[Gross_Sales]]*Combined[[#This Row],[Discount]]</f>
        <v>239.03360000000001</v>
      </c>
      <c r="AE816" s="43">
        <f>Combined[[#This Row],[Quantity]]*Combined[[#This Row],[cost]]</f>
        <v>872.88</v>
      </c>
      <c r="AF816" s="43">
        <f>Combined[[#This Row],[Total_Amount]]-Combined[[#This Row],[Total_Cost]]</f>
        <v>382.04640000000006</v>
      </c>
      <c r="AG816" s="43" t="str">
        <f>IF(Combined[[#This Row],[Age]]&lt;=25,"18-25",IF(Combined[[#This Row],[Age]]&lt;=35,"26-35",IF(Combined[[#This Row],[Age]]&lt;=45,"36-45",IF(Combined[[#This Row],[Age]]&lt;=55,"46-55","56-64"))))</f>
        <v>18-25</v>
      </c>
      <c r="AH816" s="43">
        <f>IF(Combined[[#This Row],[Total_Amount]]=0,0,Combined[[#This Row],[Profit]]/Combined[[#This Row],[Total_Amount]])</f>
        <v>0.30443729608365883</v>
      </c>
    </row>
    <row r="817" spans="1:34">
      <c r="A817" s="43" t="s">
        <v>2641</v>
      </c>
      <c r="B817" s="46">
        <v>45398</v>
      </c>
      <c r="C817" s="43">
        <f t="shared" si="12"/>
        <v>2024</v>
      </c>
      <c r="D817" s="43" t="str">
        <f>TEXT(Combined[[#This Row],[Order_Date]],"MMM")</f>
        <v>Apr</v>
      </c>
      <c r="E817" s="43" t="s">
        <v>244</v>
      </c>
      <c r="F817" s="43" t="s">
        <v>1551</v>
      </c>
      <c r="G817" s="43" t="s">
        <v>1786</v>
      </c>
      <c r="H817" s="43">
        <v>4</v>
      </c>
      <c r="I817" s="43">
        <v>348.91</v>
      </c>
      <c r="J817" s="45">
        <v>0.18</v>
      </c>
      <c r="K817" s="43" t="s">
        <v>1826</v>
      </c>
      <c r="L817" s="43">
        <v>1144.4248</v>
      </c>
      <c r="M817" s="43" t="str">
        <f>VLOOKUP(Combined[[#This Row],[Customer_ID]],Customer[],2,FALSE)</f>
        <v>Cody Diaz</v>
      </c>
      <c r="N817" s="43">
        <f>VLOOKUP(Combined[[#This Row],[Customer_ID]],Customer[],3,FALSE)</f>
        <v>27</v>
      </c>
      <c r="O817" s="43" t="str">
        <f>VLOOKUP(Combined[[#This Row],[Customer_ID]],Customer[],4,FALSE)</f>
        <v>Female</v>
      </c>
      <c r="P817" s="43" t="str">
        <f>VLOOKUP(Combined[[#This Row],[Customer_ID]],Customer[],5,FALSE)</f>
        <v>South Aaronside</v>
      </c>
      <c r="Q817" s="43" t="str">
        <f>VLOOKUP(Combined[[#This Row],[Customer_ID]],Customer[],6,FALSE)</f>
        <v>New Hampshire</v>
      </c>
      <c r="R817" s="43" t="str">
        <f>VLOOKUP(Combined[[#This Row],[Customer_ID]],Customer[],8,FALSE)</f>
        <v>Silver</v>
      </c>
      <c r="S817" s="43" t="str">
        <f>VLOOKUP(Combined[[#This Row],[Product_ID]],Product[],2,FALSE)</f>
        <v>Men's Running Jacket</v>
      </c>
      <c r="T817" s="43" t="str">
        <f>VLOOKUP(Combined[[#This Row],[Product_ID]],Product[],3,FALSE)</f>
        <v>Clothing</v>
      </c>
      <c r="U817" s="43" t="str">
        <f>VLOOKUP(Combined[[#This Row],[Product_ID]],Product[],4,FALSE)</f>
        <v>Outerwear</v>
      </c>
      <c r="V817" s="43" t="str">
        <f>VLOOKUP(Combined[[#This Row],[Product_ID]],Product[],5,FALSE)</f>
        <v>Pineda Ltd</v>
      </c>
      <c r="W817" s="43">
        <f>VLOOKUP(Combined[[#This Row],[Product_ID]],Product[],6,FALSE)</f>
        <v>364.67</v>
      </c>
      <c r="X817" s="43">
        <f>VLOOKUP(Combined[[#This Row],[Product_ID]],Product[],7,FALSE)</f>
        <v>452</v>
      </c>
      <c r="Y817" s="43" t="str">
        <f>_xlfn.XLOOKUP(Combined[[#This Row],[Store_ID]],Store[Store_ID],Store[Store_Name])</f>
        <v>Moore, Padilla and Butler</v>
      </c>
      <c r="Z817" s="43" t="str">
        <f>_xlfn.XLOOKUP(Combined[[#This Row],[Store_ID]],Store[Store_ID],Store[Region])</f>
        <v>South</v>
      </c>
      <c r="AA817" s="43" t="str">
        <f>_xlfn.XLOOKUP(Combined[[#This Row],[Store_ID]],Store[Store_ID],Store[City])</f>
        <v>East Johnstad</v>
      </c>
      <c r="AB817" s="43" t="str">
        <f>_xlfn.XLOOKUP(Combined[[#This Row],[Store_ID]],Store[Store_ID],Store[Store_Type])</f>
        <v>Flagship</v>
      </c>
      <c r="AC817" s="43">
        <f>Combined[[#This Row],[Quantity]]*Combined[[#This Row],[Unit_Price]]</f>
        <v>1395.64</v>
      </c>
      <c r="AD817" s="43">
        <f>Combined[[#This Row],[Gross_Sales]]*Combined[[#This Row],[Discount]]</f>
        <v>251.21520000000001</v>
      </c>
      <c r="AE817" s="43">
        <f>Combined[[#This Row],[Quantity]]*Combined[[#This Row],[cost]]</f>
        <v>1458.68</v>
      </c>
      <c r="AF817" s="43">
        <f>Combined[[#This Row],[Total_Amount]]-Combined[[#This Row],[Total_Cost]]</f>
        <v>-314.25520000000006</v>
      </c>
      <c r="AG817" s="43" t="str">
        <f>IF(Combined[[#This Row],[Age]]&lt;=25,"18-25",IF(Combined[[#This Row],[Age]]&lt;=35,"26-35",IF(Combined[[#This Row],[Age]]&lt;=45,"36-45",IF(Combined[[#This Row],[Age]]&lt;=55,"46-55","56-64"))))</f>
        <v>26-35</v>
      </c>
      <c r="AH817" s="43">
        <f>IF(Combined[[#This Row],[Total_Amount]]=0,0,Combined[[#This Row],[Profit]]/Combined[[#This Row],[Total_Amount]])</f>
        <v>-0.27459663579468047</v>
      </c>
    </row>
    <row r="818" spans="1:34">
      <c r="A818" s="43" t="s">
        <v>2642</v>
      </c>
      <c r="B818" s="46">
        <v>45390</v>
      </c>
      <c r="C818" s="43">
        <f t="shared" si="12"/>
        <v>2024</v>
      </c>
      <c r="D818" s="43" t="str">
        <f>TEXT(Combined[[#This Row],[Order_Date]],"MMM")</f>
        <v>Apr</v>
      </c>
      <c r="E818" s="43" t="s">
        <v>387</v>
      </c>
      <c r="F818" s="43" t="s">
        <v>1736</v>
      </c>
      <c r="G818" s="43" t="s">
        <v>1807</v>
      </c>
      <c r="H818" s="43">
        <v>4</v>
      </c>
      <c r="I818" s="43">
        <v>212.96</v>
      </c>
      <c r="J818" s="45">
        <v>0.17</v>
      </c>
      <c r="K818" s="43" t="s">
        <v>1824</v>
      </c>
      <c r="L818" s="43">
        <v>707.02719999999999</v>
      </c>
      <c r="M818" s="43" t="str">
        <f>VLOOKUP(Combined[[#This Row],[Customer_ID]],Customer[],2,FALSE)</f>
        <v>Ashley Griffin</v>
      </c>
      <c r="N818" s="43">
        <f>VLOOKUP(Combined[[#This Row],[Customer_ID]],Customer[],3,FALSE)</f>
        <v>40</v>
      </c>
      <c r="O818" s="43" t="str">
        <f>VLOOKUP(Combined[[#This Row],[Customer_ID]],Customer[],4,FALSE)</f>
        <v>Female</v>
      </c>
      <c r="P818" s="43" t="str">
        <f>VLOOKUP(Combined[[#This Row],[Customer_ID]],Customer[],5,FALSE)</f>
        <v>New Dawnton</v>
      </c>
      <c r="Q818" s="43" t="str">
        <f>VLOOKUP(Combined[[#This Row],[Customer_ID]],Customer[],6,FALSE)</f>
        <v>Maryland</v>
      </c>
      <c r="R818" s="43" t="str">
        <f>VLOOKUP(Combined[[#This Row],[Customer_ID]],Customer[],8,FALSE)</f>
        <v>Gold</v>
      </c>
      <c r="S818" s="43" t="str">
        <f>VLOOKUP(Combined[[#This Row],[Product_ID]],Product[],2,FALSE)</f>
        <v>Vitamin E Body Lotion</v>
      </c>
      <c r="T818" s="43" t="str">
        <f>VLOOKUP(Combined[[#This Row],[Product_ID]],Product[],3,FALSE)</f>
        <v>Beauty</v>
      </c>
      <c r="U818" s="43" t="str">
        <f>VLOOKUP(Combined[[#This Row],[Product_ID]],Product[],4,FALSE)</f>
        <v>Skincare</v>
      </c>
      <c r="V818" s="43" t="str">
        <f>VLOOKUP(Combined[[#This Row],[Product_ID]],Product[],5,FALSE)</f>
        <v>Hoffman-Williams</v>
      </c>
      <c r="W818" s="43">
        <f>VLOOKUP(Combined[[#This Row],[Product_ID]],Product[],6,FALSE)</f>
        <v>358.47</v>
      </c>
      <c r="X818" s="43">
        <f>VLOOKUP(Combined[[#This Row],[Product_ID]],Product[],7,FALSE)</f>
        <v>213</v>
      </c>
      <c r="Y818" s="43" t="str">
        <f>_xlfn.XLOOKUP(Combined[[#This Row],[Store_ID]],Store[Store_ID],Store[Store_Name])</f>
        <v>Holloway Ltd</v>
      </c>
      <c r="Z818" s="43" t="str">
        <f>_xlfn.XLOOKUP(Combined[[#This Row],[Store_ID]],Store[Store_ID],Store[Region])</f>
        <v>North</v>
      </c>
      <c r="AA818" s="43" t="str">
        <f>_xlfn.XLOOKUP(Combined[[#This Row],[Store_ID]],Store[Store_ID],Store[City])</f>
        <v>Bensonhaven</v>
      </c>
      <c r="AB818" s="43" t="str">
        <f>_xlfn.XLOOKUP(Combined[[#This Row],[Store_ID]],Store[Store_ID],Store[Store_Type])</f>
        <v>Flagship</v>
      </c>
      <c r="AC818" s="43">
        <f>Combined[[#This Row],[Quantity]]*Combined[[#This Row],[Unit_Price]]</f>
        <v>851.84</v>
      </c>
      <c r="AD818" s="43">
        <f>Combined[[#This Row],[Gross_Sales]]*Combined[[#This Row],[Discount]]</f>
        <v>144.81280000000001</v>
      </c>
      <c r="AE818" s="43">
        <f>Combined[[#This Row],[Quantity]]*Combined[[#This Row],[cost]]</f>
        <v>1433.88</v>
      </c>
      <c r="AF818" s="43">
        <f>Combined[[#This Row],[Total_Amount]]-Combined[[#This Row],[Total_Cost]]</f>
        <v>-726.85280000000012</v>
      </c>
      <c r="AG818" s="43" t="str">
        <f>IF(Combined[[#This Row],[Age]]&lt;=25,"18-25",IF(Combined[[#This Row],[Age]]&lt;=35,"26-35",IF(Combined[[#This Row],[Age]]&lt;=45,"36-45",IF(Combined[[#This Row],[Age]]&lt;=55,"46-55","56-64"))))</f>
        <v>36-45</v>
      </c>
      <c r="AH818" s="43">
        <f>IF(Combined[[#This Row],[Total_Amount]]=0,0,Combined[[#This Row],[Profit]]/Combined[[#This Row],[Total_Amount]])</f>
        <v>-1.028040788246902</v>
      </c>
    </row>
    <row r="819" spans="1:34">
      <c r="A819" s="43" t="s">
        <v>2643</v>
      </c>
      <c r="B819" s="46">
        <v>45406</v>
      </c>
      <c r="C819" s="43">
        <f t="shared" si="12"/>
        <v>2024</v>
      </c>
      <c r="D819" s="43" t="str">
        <f>TEXT(Combined[[#This Row],[Order_Date]],"MMM")</f>
        <v>Apr</v>
      </c>
      <c r="E819" s="43" t="s">
        <v>625</v>
      </c>
      <c r="F819" s="43" t="s">
        <v>1602</v>
      </c>
      <c r="G819" s="43" t="s">
        <v>1813</v>
      </c>
      <c r="H819" s="43">
        <v>3</v>
      </c>
      <c r="I819" s="43">
        <v>871.34</v>
      </c>
      <c r="J819" s="45">
        <v>0.11</v>
      </c>
      <c r="K819" s="43" t="s">
        <v>1829</v>
      </c>
      <c r="L819" s="43">
        <v>2326.4778000000001</v>
      </c>
      <c r="M819" s="43" t="str">
        <f>VLOOKUP(Combined[[#This Row],[Customer_ID]],Customer[],2,FALSE)</f>
        <v>Christopher Stewart</v>
      </c>
      <c r="N819" s="43">
        <f>VLOOKUP(Combined[[#This Row],[Customer_ID]],Customer[],3,FALSE)</f>
        <v>21</v>
      </c>
      <c r="O819" s="43" t="str">
        <f>VLOOKUP(Combined[[#This Row],[Customer_ID]],Customer[],4,FALSE)</f>
        <v>Male</v>
      </c>
      <c r="P819" s="43" t="str">
        <f>VLOOKUP(Combined[[#This Row],[Customer_ID]],Customer[],5,FALSE)</f>
        <v>Amandaside</v>
      </c>
      <c r="Q819" s="43" t="str">
        <f>VLOOKUP(Combined[[#This Row],[Customer_ID]],Customer[],6,FALSE)</f>
        <v>New York</v>
      </c>
      <c r="R819" s="43" t="str">
        <f>VLOOKUP(Combined[[#This Row],[Customer_ID]],Customer[],8,FALSE)</f>
        <v>Bronze</v>
      </c>
      <c r="S819" s="43" t="str">
        <f>VLOOKUP(Combined[[#This Row],[Product_ID]],Product[],2,FALSE)</f>
        <v>Decorative Floor Vase</v>
      </c>
      <c r="T819" s="43" t="str">
        <f>VLOOKUP(Combined[[#This Row],[Product_ID]],Product[],3,FALSE)</f>
        <v>Home</v>
      </c>
      <c r="U819" s="43" t="str">
        <f>VLOOKUP(Combined[[#This Row],[Product_ID]],Product[],4,FALSE)</f>
        <v>Decor</v>
      </c>
      <c r="V819" s="43" t="str">
        <f>VLOOKUP(Combined[[#This Row],[Product_ID]],Product[],5,FALSE)</f>
        <v>Khan, Jones and Paul</v>
      </c>
      <c r="W819" s="43">
        <f>VLOOKUP(Combined[[#This Row],[Product_ID]],Product[],6,FALSE)</f>
        <v>219.12</v>
      </c>
      <c r="X819" s="43">
        <f>VLOOKUP(Combined[[#This Row],[Product_ID]],Product[],7,FALSE)</f>
        <v>378</v>
      </c>
      <c r="Y819" s="43" t="str">
        <f>_xlfn.XLOOKUP(Combined[[#This Row],[Store_ID]],Store[Store_ID],Store[Store_Name])</f>
        <v>Mann-Austin</v>
      </c>
      <c r="Z819" s="43" t="str">
        <f>_xlfn.XLOOKUP(Combined[[#This Row],[Store_ID]],Store[Store_ID],Store[Region])</f>
        <v>East</v>
      </c>
      <c r="AA819" s="43" t="str">
        <f>_xlfn.XLOOKUP(Combined[[#This Row],[Store_ID]],Store[Store_ID],Store[City])</f>
        <v>Vasquezborough</v>
      </c>
      <c r="AB819" s="43" t="str">
        <f>_xlfn.XLOOKUP(Combined[[#This Row],[Store_ID]],Store[Store_ID],Store[Store_Type])</f>
        <v>Online</v>
      </c>
      <c r="AC819" s="43">
        <f>Combined[[#This Row],[Quantity]]*Combined[[#This Row],[Unit_Price]]</f>
        <v>2614.02</v>
      </c>
      <c r="AD819" s="43">
        <f>Combined[[#This Row],[Gross_Sales]]*Combined[[#This Row],[Discount]]</f>
        <v>287.54219999999998</v>
      </c>
      <c r="AE819" s="43">
        <f>Combined[[#This Row],[Quantity]]*Combined[[#This Row],[cost]]</f>
        <v>657.36</v>
      </c>
      <c r="AF819" s="43">
        <f>Combined[[#This Row],[Total_Amount]]-Combined[[#This Row],[Total_Cost]]</f>
        <v>1669.1178</v>
      </c>
      <c r="AG819" s="43" t="str">
        <f>IF(Combined[[#This Row],[Age]]&lt;=25,"18-25",IF(Combined[[#This Row],[Age]]&lt;=35,"26-35",IF(Combined[[#This Row],[Age]]&lt;=45,"36-45",IF(Combined[[#This Row],[Age]]&lt;=55,"46-55","56-64"))))</f>
        <v>18-25</v>
      </c>
      <c r="AH819" s="43">
        <f>IF(Combined[[#This Row],[Total_Amount]]=0,0,Combined[[#This Row],[Profit]]/Combined[[#This Row],[Total_Amount]])</f>
        <v>0.71744411229713856</v>
      </c>
    </row>
    <row r="820" spans="1:34">
      <c r="A820" s="43" t="s">
        <v>2644</v>
      </c>
      <c r="B820" s="46">
        <v>45844</v>
      </c>
      <c r="C820" s="43">
        <f t="shared" si="12"/>
        <v>2025</v>
      </c>
      <c r="D820" s="43" t="str">
        <f>TEXT(Combined[[#This Row],[Order_Date]],"MMM")</f>
        <v>Jul</v>
      </c>
      <c r="E820" s="43" t="s">
        <v>356</v>
      </c>
      <c r="F820" s="43" t="s">
        <v>1736</v>
      </c>
      <c r="G820" s="43" t="s">
        <v>1752</v>
      </c>
      <c r="H820" s="43">
        <v>2</v>
      </c>
      <c r="I820" s="43">
        <v>698.94</v>
      </c>
      <c r="J820" s="45">
        <v>0.06</v>
      </c>
      <c r="K820" s="43" t="s">
        <v>1824</v>
      </c>
      <c r="L820" s="43">
        <v>1314.0072</v>
      </c>
      <c r="M820" s="43" t="str">
        <f>VLOOKUP(Combined[[#This Row],[Customer_ID]],Customer[],2,FALSE)</f>
        <v>Diane Watson</v>
      </c>
      <c r="N820" s="43">
        <f>VLOOKUP(Combined[[#This Row],[Customer_ID]],Customer[],3,FALSE)</f>
        <v>53</v>
      </c>
      <c r="O820" s="43" t="str">
        <f>VLOOKUP(Combined[[#This Row],[Customer_ID]],Customer[],4,FALSE)</f>
        <v>Female</v>
      </c>
      <c r="P820" s="43" t="str">
        <f>VLOOKUP(Combined[[#This Row],[Customer_ID]],Customer[],5,FALSE)</f>
        <v>North Codyport</v>
      </c>
      <c r="Q820" s="43" t="str">
        <f>VLOOKUP(Combined[[#This Row],[Customer_ID]],Customer[],6,FALSE)</f>
        <v>Texas</v>
      </c>
      <c r="R820" s="43" t="str">
        <f>VLOOKUP(Combined[[#This Row],[Customer_ID]],Customer[],8,FALSE)</f>
        <v>Platinum</v>
      </c>
      <c r="S820" s="43" t="str">
        <f>VLOOKUP(Combined[[#This Row],[Product_ID]],Product[],2,FALSE)</f>
        <v>Vitamin E Body Lotion</v>
      </c>
      <c r="T820" s="43" t="str">
        <f>VLOOKUP(Combined[[#This Row],[Product_ID]],Product[],3,FALSE)</f>
        <v>Beauty</v>
      </c>
      <c r="U820" s="43" t="str">
        <f>VLOOKUP(Combined[[#This Row],[Product_ID]],Product[],4,FALSE)</f>
        <v>Skincare</v>
      </c>
      <c r="V820" s="43" t="str">
        <f>VLOOKUP(Combined[[#This Row],[Product_ID]],Product[],5,FALSE)</f>
        <v>Hoffman-Williams</v>
      </c>
      <c r="W820" s="43">
        <f>VLOOKUP(Combined[[#This Row],[Product_ID]],Product[],6,FALSE)</f>
        <v>358.47</v>
      </c>
      <c r="X820" s="43">
        <f>VLOOKUP(Combined[[#This Row],[Product_ID]],Product[],7,FALSE)</f>
        <v>213</v>
      </c>
      <c r="Y820" s="43" t="str">
        <f>_xlfn.XLOOKUP(Combined[[#This Row],[Store_ID]],Store[Store_ID],Store[Store_Name])</f>
        <v>Rivera-Warner</v>
      </c>
      <c r="Z820" s="43" t="str">
        <f>_xlfn.XLOOKUP(Combined[[#This Row],[Store_ID]],Store[Store_ID],Store[Region])</f>
        <v>East</v>
      </c>
      <c r="AA820" s="43" t="str">
        <f>_xlfn.XLOOKUP(Combined[[#This Row],[Store_ID]],Store[Store_ID],Store[City])</f>
        <v>Washingtonfurt</v>
      </c>
      <c r="AB820" s="43" t="str">
        <f>_xlfn.XLOOKUP(Combined[[#This Row],[Store_ID]],Store[Store_ID],Store[Store_Type])</f>
        <v>Flagship</v>
      </c>
      <c r="AC820" s="43">
        <f>Combined[[#This Row],[Quantity]]*Combined[[#This Row],[Unit_Price]]</f>
        <v>1397.88</v>
      </c>
      <c r="AD820" s="43">
        <f>Combined[[#This Row],[Gross_Sales]]*Combined[[#This Row],[Discount]]</f>
        <v>83.872799999999998</v>
      </c>
      <c r="AE820" s="43">
        <f>Combined[[#This Row],[Quantity]]*Combined[[#This Row],[cost]]</f>
        <v>716.94</v>
      </c>
      <c r="AF820" s="43">
        <f>Combined[[#This Row],[Total_Amount]]-Combined[[#This Row],[Total_Cost]]</f>
        <v>597.06719999999996</v>
      </c>
      <c r="AG820" s="43" t="str">
        <f>IF(Combined[[#This Row],[Age]]&lt;=25,"18-25",IF(Combined[[#This Row],[Age]]&lt;=35,"26-35",IF(Combined[[#This Row],[Age]]&lt;=45,"36-45",IF(Combined[[#This Row],[Age]]&lt;=55,"46-55","56-64"))))</f>
        <v>46-55</v>
      </c>
      <c r="AH820" s="43">
        <f>IF(Combined[[#This Row],[Total_Amount]]=0,0,Combined[[#This Row],[Profit]]/Combined[[#This Row],[Total_Amount]])</f>
        <v>0.45438655130656813</v>
      </c>
    </row>
    <row r="821" spans="1:34">
      <c r="A821" s="43" t="s">
        <v>2645</v>
      </c>
      <c r="B821" s="46">
        <v>45697</v>
      </c>
      <c r="C821" s="43">
        <f t="shared" si="12"/>
        <v>2025</v>
      </c>
      <c r="D821" s="43" t="str">
        <f>TEXT(Combined[[#This Row],[Order_Date]],"MMM")</f>
        <v>Feb</v>
      </c>
      <c r="E821" s="43" t="s">
        <v>996</v>
      </c>
      <c r="F821" s="43" t="s">
        <v>1696</v>
      </c>
      <c r="G821" s="43" t="s">
        <v>1752</v>
      </c>
      <c r="H821" s="43">
        <v>1</v>
      </c>
      <c r="I821" s="43">
        <v>719.94</v>
      </c>
      <c r="J821" s="45">
        <v>0.23</v>
      </c>
      <c r="K821" s="43" t="s">
        <v>1829</v>
      </c>
      <c r="L821" s="43">
        <v>554.35380000000009</v>
      </c>
      <c r="M821" s="43" t="str">
        <f>VLOOKUP(Combined[[#This Row],[Customer_ID]],Customer[],2,FALSE)</f>
        <v>Robert House</v>
      </c>
      <c r="N821" s="43">
        <f>VLOOKUP(Combined[[#This Row],[Customer_ID]],Customer[],3,FALSE)</f>
        <v>34</v>
      </c>
      <c r="O821" s="43" t="str">
        <f>VLOOKUP(Combined[[#This Row],[Customer_ID]],Customer[],4,FALSE)</f>
        <v>Male</v>
      </c>
      <c r="P821" s="43" t="str">
        <f>VLOOKUP(Combined[[#This Row],[Customer_ID]],Customer[],5,FALSE)</f>
        <v>Lake James</v>
      </c>
      <c r="Q821" s="43" t="str">
        <f>VLOOKUP(Combined[[#This Row],[Customer_ID]],Customer[],6,FALSE)</f>
        <v>Maryland</v>
      </c>
      <c r="R821" s="43" t="str">
        <f>VLOOKUP(Combined[[#This Row],[Customer_ID]],Customer[],8,FALSE)</f>
        <v>Gold</v>
      </c>
      <c r="S821" s="43" t="str">
        <f>VLOOKUP(Combined[[#This Row],[Product_ID]],Product[],2,FALSE)</f>
        <v>Bluetooth Car Audio System</v>
      </c>
      <c r="T821" s="43" t="str">
        <f>VLOOKUP(Combined[[#This Row],[Product_ID]],Product[],3,FALSE)</f>
        <v>Electronics</v>
      </c>
      <c r="U821" s="43" t="str">
        <f>VLOOKUP(Combined[[#This Row],[Product_ID]],Product[],4,FALSE)</f>
        <v>Audio</v>
      </c>
      <c r="V821" s="43" t="str">
        <f>VLOOKUP(Combined[[#This Row],[Product_ID]],Product[],5,FALSE)</f>
        <v>Bruce-Bowen</v>
      </c>
      <c r="W821" s="43">
        <f>VLOOKUP(Combined[[#This Row],[Product_ID]],Product[],6,FALSE)</f>
        <v>403.71</v>
      </c>
      <c r="X821" s="43">
        <f>VLOOKUP(Combined[[#This Row],[Product_ID]],Product[],7,FALSE)</f>
        <v>159</v>
      </c>
      <c r="Y821" s="43" t="str">
        <f>_xlfn.XLOOKUP(Combined[[#This Row],[Store_ID]],Store[Store_ID],Store[Store_Name])</f>
        <v>Rivera-Warner</v>
      </c>
      <c r="Z821" s="43" t="str">
        <f>_xlfn.XLOOKUP(Combined[[#This Row],[Store_ID]],Store[Store_ID],Store[Region])</f>
        <v>East</v>
      </c>
      <c r="AA821" s="43" t="str">
        <f>_xlfn.XLOOKUP(Combined[[#This Row],[Store_ID]],Store[Store_ID],Store[City])</f>
        <v>Washingtonfurt</v>
      </c>
      <c r="AB821" s="43" t="str">
        <f>_xlfn.XLOOKUP(Combined[[#This Row],[Store_ID]],Store[Store_ID],Store[Store_Type])</f>
        <v>Flagship</v>
      </c>
      <c r="AC821" s="43">
        <f>Combined[[#This Row],[Quantity]]*Combined[[#This Row],[Unit_Price]]</f>
        <v>719.94</v>
      </c>
      <c r="AD821" s="43">
        <f>Combined[[#This Row],[Gross_Sales]]*Combined[[#This Row],[Discount]]</f>
        <v>165.58620000000002</v>
      </c>
      <c r="AE821" s="43">
        <f>Combined[[#This Row],[Quantity]]*Combined[[#This Row],[cost]]</f>
        <v>403.71</v>
      </c>
      <c r="AF821" s="43">
        <f>Combined[[#This Row],[Total_Amount]]-Combined[[#This Row],[Total_Cost]]</f>
        <v>150.64380000000011</v>
      </c>
      <c r="AG821" s="43" t="str">
        <f>IF(Combined[[#This Row],[Age]]&lt;=25,"18-25",IF(Combined[[#This Row],[Age]]&lt;=35,"26-35",IF(Combined[[#This Row],[Age]]&lt;=45,"36-45",IF(Combined[[#This Row],[Age]]&lt;=55,"46-55","56-64"))))</f>
        <v>26-35</v>
      </c>
      <c r="AH821" s="43">
        <f>IF(Combined[[#This Row],[Total_Amount]]=0,0,Combined[[#This Row],[Profit]]/Combined[[#This Row],[Total_Amount]])</f>
        <v>0.27174667152998694</v>
      </c>
    </row>
    <row r="822" spans="1:34">
      <c r="A822" s="43" t="s">
        <v>2646</v>
      </c>
      <c r="B822" s="46">
        <v>45607</v>
      </c>
      <c r="C822" s="43">
        <f t="shared" si="12"/>
        <v>2024</v>
      </c>
      <c r="D822" s="43" t="str">
        <f>TEXT(Combined[[#This Row],[Order_Date]],"MMM")</f>
        <v>Nov</v>
      </c>
      <c r="E822" s="43" t="s">
        <v>36</v>
      </c>
      <c r="F822" s="43" t="s">
        <v>1604</v>
      </c>
      <c r="G822" s="43" t="s">
        <v>1769</v>
      </c>
      <c r="H822" s="43">
        <v>2</v>
      </c>
      <c r="I822" s="43">
        <v>278.16000000000003</v>
      </c>
      <c r="J822" s="45">
        <v>0.22</v>
      </c>
      <c r="K822" s="43" t="s">
        <v>1826</v>
      </c>
      <c r="L822" s="43">
        <v>433.92960000000011</v>
      </c>
      <c r="M822" s="43" t="str">
        <f>VLOOKUP(Combined[[#This Row],[Customer_ID]],Customer[],2,FALSE)</f>
        <v>Amber Jackson</v>
      </c>
      <c r="N822" s="43">
        <f>VLOOKUP(Combined[[#This Row],[Customer_ID]],Customer[],3,FALSE)</f>
        <v>29</v>
      </c>
      <c r="O822" s="43" t="str">
        <f>VLOOKUP(Combined[[#This Row],[Customer_ID]],Customer[],4,FALSE)</f>
        <v>Female</v>
      </c>
      <c r="P822" s="43" t="str">
        <f>VLOOKUP(Combined[[#This Row],[Customer_ID]],Customer[],5,FALSE)</f>
        <v>Deborahborough</v>
      </c>
      <c r="Q822" s="43" t="str">
        <f>VLOOKUP(Combined[[#This Row],[Customer_ID]],Customer[],6,FALSE)</f>
        <v>South Dakota</v>
      </c>
      <c r="R822" s="43" t="str">
        <f>VLOOKUP(Combined[[#This Row],[Customer_ID]],Customer[],8,FALSE)</f>
        <v>Platinum</v>
      </c>
      <c r="S822" s="43" t="str">
        <f>VLOOKUP(Combined[[#This Row],[Product_ID]],Product[],2,FALSE)</f>
        <v>Sports Stopwatch Timer</v>
      </c>
      <c r="T822" s="43" t="str">
        <f>VLOOKUP(Combined[[#This Row],[Product_ID]],Product[],3,FALSE)</f>
        <v>Sports</v>
      </c>
      <c r="U822" s="43" t="str">
        <f>VLOOKUP(Combined[[#This Row],[Product_ID]],Product[],4,FALSE)</f>
        <v>Accessories</v>
      </c>
      <c r="V822" s="43" t="str">
        <f>VLOOKUP(Combined[[#This Row],[Product_ID]],Product[],5,FALSE)</f>
        <v>Burns-Hansen</v>
      </c>
      <c r="W822" s="43">
        <f>VLOOKUP(Combined[[#This Row],[Product_ID]],Product[],6,FALSE)</f>
        <v>38.76</v>
      </c>
      <c r="X822" s="43">
        <f>VLOOKUP(Combined[[#This Row],[Product_ID]],Product[],7,FALSE)</f>
        <v>137</v>
      </c>
      <c r="Y822" s="43" t="str">
        <f>_xlfn.XLOOKUP(Combined[[#This Row],[Store_ID]],Store[Store_ID],Store[Store_Name])</f>
        <v>Alexander Group</v>
      </c>
      <c r="Z822" s="43" t="str">
        <f>_xlfn.XLOOKUP(Combined[[#This Row],[Store_ID]],Store[Store_ID],Store[Region])</f>
        <v>South</v>
      </c>
      <c r="AA822" s="43" t="str">
        <f>_xlfn.XLOOKUP(Combined[[#This Row],[Store_ID]],Store[Store_ID],Store[City])</f>
        <v>Port Sharon</v>
      </c>
      <c r="AB822" s="43" t="str">
        <f>_xlfn.XLOOKUP(Combined[[#This Row],[Store_ID]],Store[Store_ID],Store[Store_Type])</f>
        <v>Online</v>
      </c>
      <c r="AC822" s="43">
        <f>Combined[[#This Row],[Quantity]]*Combined[[#This Row],[Unit_Price]]</f>
        <v>556.32000000000005</v>
      </c>
      <c r="AD822" s="43">
        <f>Combined[[#This Row],[Gross_Sales]]*Combined[[#This Row],[Discount]]</f>
        <v>122.39040000000001</v>
      </c>
      <c r="AE822" s="43">
        <f>Combined[[#This Row],[Quantity]]*Combined[[#This Row],[cost]]</f>
        <v>77.52</v>
      </c>
      <c r="AF822" s="43">
        <f>Combined[[#This Row],[Total_Amount]]-Combined[[#This Row],[Total_Cost]]</f>
        <v>356.40960000000013</v>
      </c>
      <c r="AG822" s="43" t="str">
        <f>IF(Combined[[#This Row],[Age]]&lt;=25,"18-25",IF(Combined[[#This Row],[Age]]&lt;=35,"26-35",IF(Combined[[#This Row],[Age]]&lt;=45,"36-45",IF(Combined[[#This Row],[Age]]&lt;=55,"46-55","56-64"))))</f>
        <v>26-35</v>
      </c>
      <c r="AH822" s="43">
        <f>IF(Combined[[#This Row],[Total_Amount]]=0,0,Combined[[#This Row],[Profit]]/Combined[[#This Row],[Total_Amount]])</f>
        <v>0.82135350987810007</v>
      </c>
    </row>
    <row r="823" spans="1:34">
      <c r="A823" s="43" t="s">
        <v>2647</v>
      </c>
      <c r="B823" s="46">
        <v>45307</v>
      </c>
      <c r="C823" s="43">
        <f t="shared" si="12"/>
        <v>2024</v>
      </c>
      <c r="D823" s="43" t="str">
        <f>TEXT(Combined[[#This Row],[Order_Date]],"MMM")</f>
        <v>Jan</v>
      </c>
      <c r="E823" s="43" t="s">
        <v>202</v>
      </c>
      <c r="F823" s="43" t="s">
        <v>1646</v>
      </c>
      <c r="G823" s="43" t="s">
        <v>1773</v>
      </c>
      <c r="H823" s="43">
        <v>1</v>
      </c>
      <c r="I823" s="43">
        <v>678.9</v>
      </c>
      <c r="J823" s="45">
        <v>0.17</v>
      </c>
      <c r="K823" s="43" t="s">
        <v>1824</v>
      </c>
      <c r="L823" s="43">
        <v>563.48699999999997</v>
      </c>
      <c r="M823" s="43" t="str">
        <f>VLOOKUP(Combined[[#This Row],[Customer_ID]],Customer[],2,FALSE)</f>
        <v>Sharon Brown</v>
      </c>
      <c r="N823" s="43">
        <f>VLOOKUP(Combined[[#This Row],[Customer_ID]],Customer[],3,FALSE)</f>
        <v>37</v>
      </c>
      <c r="O823" s="43" t="str">
        <f>VLOOKUP(Combined[[#This Row],[Customer_ID]],Customer[],4,FALSE)</f>
        <v>Female</v>
      </c>
      <c r="P823" s="43" t="str">
        <f>VLOOKUP(Combined[[#This Row],[Customer_ID]],Customer[],5,FALSE)</f>
        <v>East Andrea</v>
      </c>
      <c r="Q823" s="43" t="str">
        <f>VLOOKUP(Combined[[#This Row],[Customer_ID]],Customer[],6,FALSE)</f>
        <v>Michigan</v>
      </c>
      <c r="R823" s="43" t="str">
        <f>VLOOKUP(Combined[[#This Row],[Customer_ID]],Customer[],8,FALSE)</f>
        <v>Gold</v>
      </c>
      <c r="S823" s="43" t="str">
        <f>VLOOKUP(Combined[[#This Row],[Product_ID]],Product[],2,FALSE)</f>
        <v>Men's Roll-On Perfume</v>
      </c>
      <c r="T823" s="43" t="str">
        <f>VLOOKUP(Combined[[#This Row],[Product_ID]],Product[],3,FALSE)</f>
        <v>Beauty</v>
      </c>
      <c r="U823" s="43" t="str">
        <f>VLOOKUP(Combined[[#This Row],[Product_ID]],Product[],4,FALSE)</f>
        <v>Fragrance</v>
      </c>
      <c r="V823" s="43" t="str">
        <f>VLOOKUP(Combined[[#This Row],[Product_ID]],Product[],5,FALSE)</f>
        <v>Sullivan and Sons</v>
      </c>
      <c r="W823" s="43">
        <f>VLOOKUP(Combined[[#This Row],[Product_ID]],Product[],6,FALSE)</f>
        <v>43.29</v>
      </c>
      <c r="X823" s="43">
        <f>VLOOKUP(Combined[[#This Row],[Product_ID]],Product[],7,FALSE)</f>
        <v>267</v>
      </c>
      <c r="Y823" s="43" t="str">
        <f>_xlfn.XLOOKUP(Combined[[#This Row],[Store_ID]],Store[Store_ID],Store[Store_Name])</f>
        <v>Gray Ltd</v>
      </c>
      <c r="Z823" s="43" t="str">
        <f>_xlfn.XLOOKUP(Combined[[#This Row],[Store_ID]],Store[Store_ID],Store[Region])</f>
        <v>North</v>
      </c>
      <c r="AA823" s="43" t="str">
        <f>_xlfn.XLOOKUP(Combined[[#This Row],[Store_ID]],Store[Store_ID],Store[City])</f>
        <v>New Michaelchester</v>
      </c>
      <c r="AB823" s="43" t="str">
        <f>_xlfn.XLOOKUP(Combined[[#This Row],[Store_ID]],Store[Store_ID],Store[Store_Type])</f>
        <v>Outlet</v>
      </c>
      <c r="AC823" s="43">
        <f>Combined[[#This Row],[Quantity]]*Combined[[#This Row],[Unit_Price]]</f>
        <v>678.9</v>
      </c>
      <c r="AD823" s="43">
        <f>Combined[[#This Row],[Gross_Sales]]*Combined[[#This Row],[Discount]]</f>
        <v>115.41300000000001</v>
      </c>
      <c r="AE823" s="43">
        <f>Combined[[#This Row],[Quantity]]*Combined[[#This Row],[cost]]</f>
        <v>43.29</v>
      </c>
      <c r="AF823" s="43">
        <f>Combined[[#This Row],[Total_Amount]]-Combined[[#This Row],[Total_Cost]]</f>
        <v>520.197</v>
      </c>
      <c r="AG823" s="43" t="str">
        <f>IF(Combined[[#This Row],[Age]]&lt;=25,"18-25",IF(Combined[[#This Row],[Age]]&lt;=35,"26-35",IF(Combined[[#This Row],[Age]]&lt;=45,"36-45",IF(Combined[[#This Row],[Age]]&lt;=55,"46-55","56-64"))))</f>
        <v>36-45</v>
      </c>
      <c r="AH823" s="43">
        <f>IF(Combined[[#This Row],[Total_Amount]]=0,0,Combined[[#This Row],[Profit]]/Combined[[#This Row],[Total_Amount]])</f>
        <v>0.9231748026130151</v>
      </c>
    </row>
    <row r="824" spans="1:34">
      <c r="A824" s="43" t="s">
        <v>2648</v>
      </c>
      <c r="B824" s="46">
        <v>45520</v>
      </c>
      <c r="C824" s="43">
        <f t="shared" si="12"/>
        <v>2024</v>
      </c>
      <c r="D824" s="43" t="str">
        <f>TEXT(Combined[[#This Row],[Order_Date]],"MMM")</f>
        <v>Aug</v>
      </c>
      <c r="E824" s="43" t="s">
        <v>71</v>
      </c>
      <c r="F824" s="43" t="s">
        <v>1598</v>
      </c>
      <c r="G824" s="43" t="s">
        <v>1801</v>
      </c>
      <c r="H824" s="43">
        <v>4</v>
      </c>
      <c r="I824" s="43">
        <v>94.13</v>
      </c>
      <c r="J824" s="45">
        <v>0.15</v>
      </c>
      <c r="K824" s="43" t="s">
        <v>1824</v>
      </c>
      <c r="L824" s="43">
        <v>320.04199999999997</v>
      </c>
      <c r="M824" s="43" t="str">
        <f>VLOOKUP(Combined[[#This Row],[Customer_ID]],Customer[],2,FALSE)</f>
        <v>Laura Alvarez</v>
      </c>
      <c r="N824" s="43">
        <f>VLOOKUP(Combined[[#This Row],[Customer_ID]],Customer[],3,FALSE)</f>
        <v>49</v>
      </c>
      <c r="O824" s="43" t="str">
        <f>VLOOKUP(Combined[[#This Row],[Customer_ID]],Customer[],4,FALSE)</f>
        <v>Female</v>
      </c>
      <c r="P824" s="43" t="str">
        <f>VLOOKUP(Combined[[#This Row],[Customer_ID]],Customer[],5,FALSE)</f>
        <v>Lawsonhaven</v>
      </c>
      <c r="Q824" s="43" t="str">
        <f>VLOOKUP(Combined[[#This Row],[Customer_ID]],Customer[],6,FALSE)</f>
        <v>Washington</v>
      </c>
      <c r="R824" s="43" t="str">
        <f>VLOOKUP(Combined[[#This Row],[Customer_ID]],Customer[],8,FALSE)</f>
        <v>Platinum</v>
      </c>
      <c r="S824" s="43" t="str">
        <f>VLOOKUP(Combined[[#This Row],[Product_ID]],Product[],2,FALSE)</f>
        <v>Women's Scarf Set</v>
      </c>
      <c r="T824" s="43" t="str">
        <f>VLOOKUP(Combined[[#This Row],[Product_ID]],Product[],3,FALSE)</f>
        <v>Clothing</v>
      </c>
      <c r="U824" s="43" t="str">
        <f>VLOOKUP(Combined[[#This Row],[Product_ID]],Product[],4,FALSE)</f>
        <v>Accessories</v>
      </c>
      <c r="V824" s="43" t="str">
        <f>VLOOKUP(Combined[[#This Row],[Product_ID]],Product[],5,FALSE)</f>
        <v>Brown and Sons</v>
      </c>
      <c r="W824" s="43">
        <f>VLOOKUP(Combined[[#This Row],[Product_ID]],Product[],6,FALSE)</f>
        <v>174.02</v>
      </c>
      <c r="X824" s="43">
        <f>VLOOKUP(Combined[[#This Row],[Product_ID]],Product[],7,FALSE)</f>
        <v>268</v>
      </c>
      <c r="Y824" s="43" t="str">
        <f>_xlfn.XLOOKUP(Combined[[#This Row],[Store_ID]],Store[Store_ID],Store[Store_Name])</f>
        <v>Shelton PLC</v>
      </c>
      <c r="Z824" s="43" t="str">
        <f>_xlfn.XLOOKUP(Combined[[#This Row],[Store_ID]],Store[Store_ID],Store[Region])</f>
        <v>North</v>
      </c>
      <c r="AA824" s="43" t="str">
        <f>_xlfn.XLOOKUP(Combined[[#This Row],[Store_ID]],Store[Store_ID],Store[City])</f>
        <v>East Jenniferstad</v>
      </c>
      <c r="AB824" s="43" t="str">
        <f>_xlfn.XLOOKUP(Combined[[#This Row],[Store_ID]],Store[Store_ID],Store[Store_Type])</f>
        <v>Flagship</v>
      </c>
      <c r="AC824" s="43">
        <f>Combined[[#This Row],[Quantity]]*Combined[[#This Row],[Unit_Price]]</f>
        <v>376.52</v>
      </c>
      <c r="AD824" s="43">
        <f>Combined[[#This Row],[Gross_Sales]]*Combined[[#This Row],[Discount]]</f>
        <v>56.477999999999994</v>
      </c>
      <c r="AE824" s="43">
        <f>Combined[[#This Row],[Quantity]]*Combined[[#This Row],[cost]]</f>
        <v>696.08</v>
      </c>
      <c r="AF824" s="43">
        <f>Combined[[#This Row],[Total_Amount]]-Combined[[#This Row],[Total_Cost]]</f>
        <v>-376.03800000000007</v>
      </c>
      <c r="AG824" s="43" t="str">
        <f>IF(Combined[[#This Row],[Age]]&lt;=25,"18-25",IF(Combined[[#This Row],[Age]]&lt;=35,"26-35",IF(Combined[[#This Row],[Age]]&lt;=45,"36-45",IF(Combined[[#This Row],[Age]]&lt;=55,"46-55","56-64"))))</f>
        <v>46-55</v>
      </c>
      <c r="AH824" s="43">
        <f>IF(Combined[[#This Row],[Total_Amount]]=0,0,Combined[[#This Row],[Profit]]/Combined[[#This Row],[Total_Amount]])</f>
        <v>-1.1749645359046628</v>
      </c>
    </row>
    <row r="825" spans="1:34">
      <c r="A825" s="43" t="s">
        <v>2649</v>
      </c>
      <c r="B825" s="46">
        <v>45933</v>
      </c>
      <c r="C825" s="43">
        <f t="shared" si="12"/>
        <v>2025</v>
      </c>
      <c r="D825" s="43" t="str">
        <f>TEXT(Combined[[#This Row],[Order_Date]],"MMM")</f>
        <v>Oct</v>
      </c>
      <c r="E825" s="43" t="s">
        <v>1365</v>
      </c>
      <c r="F825" s="43" t="s">
        <v>1636</v>
      </c>
      <c r="G825" s="43" t="s">
        <v>1757</v>
      </c>
      <c r="H825" s="43">
        <v>4</v>
      </c>
      <c r="I825" s="43">
        <v>415.02</v>
      </c>
      <c r="J825" s="45">
        <v>0.01</v>
      </c>
      <c r="K825" s="43" t="s">
        <v>1826</v>
      </c>
      <c r="L825" s="43">
        <v>1643.4792</v>
      </c>
      <c r="M825" s="43" t="str">
        <f>VLOOKUP(Combined[[#This Row],[Customer_ID]],Customer[],2,FALSE)</f>
        <v>Dalton Walters</v>
      </c>
      <c r="N825" s="43">
        <f>VLOOKUP(Combined[[#This Row],[Customer_ID]],Customer[],3,FALSE)</f>
        <v>31</v>
      </c>
      <c r="O825" s="43" t="str">
        <f>VLOOKUP(Combined[[#This Row],[Customer_ID]],Customer[],4,FALSE)</f>
        <v>Male</v>
      </c>
      <c r="P825" s="43" t="str">
        <f>VLOOKUP(Combined[[#This Row],[Customer_ID]],Customer[],5,FALSE)</f>
        <v>Jonesstad</v>
      </c>
      <c r="Q825" s="43" t="str">
        <f>VLOOKUP(Combined[[#This Row],[Customer_ID]],Customer[],6,FALSE)</f>
        <v>Wisconsin</v>
      </c>
      <c r="R825" s="43" t="str">
        <f>VLOOKUP(Combined[[#This Row],[Customer_ID]],Customer[],8,FALSE)</f>
        <v>Silver</v>
      </c>
      <c r="S825" s="43" t="str">
        <f>VLOOKUP(Combined[[#This Row],[Product_ID]],Product[],2,FALSE)</f>
        <v>Adjustable Jump Rope</v>
      </c>
      <c r="T825" s="43" t="str">
        <f>VLOOKUP(Combined[[#This Row],[Product_ID]],Product[],3,FALSE)</f>
        <v>Sports</v>
      </c>
      <c r="U825" s="43" t="str">
        <f>VLOOKUP(Combined[[#This Row],[Product_ID]],Product[],4,FALSE)</f>
        <v>Fitness</v>
      </c>
      <c r="V825" s="43" t="str">
        <f>VLOOKUP(Combined[[#This Row],[Product_ID]],Product[],5,FALSE)</f>
        <v>Cox Inc</v>
      </c>
      <c r="W825" s="43">
        <f>VLOOKUP(Combined[[#This Row],[Product_ID]],Product[],6,FALSE)</f>
        <v>167.12</v>
      </c>
      <c r="X825" s="43">
        <f>VLOOKUP(Combined[[#This Row],[Product_ID]],Product[],7,FALSE)</f>
        <v>316</v>
      </c>
      <c r="Y825" s="43" t="str">
        <f>_xlfn.XLOOKUP(Combined[[#This Row],[Store_ID]],Store[Store_ID],Store[Store_Name])</f>
        <v>Martinez, Adkins and Johnson</v>
      </c>
      <c r="Z825" s="43" t="str">
        <f>_xlfn.XLOOKUP(Combined[[#This Row],[Store_ID]],Store[Store_ID],Store[Region])</f>
        <v>North</v>
      </c>
      <c r="AA825" s="43" t="str">
        <f>_xlfn.XLOOKUP(Combined[[#This Row],[Store_ID]],Store[Store_ID],Store[City])</f>
        <v>Danielmouth</v>
      </c>
      <c r="AB825" s="43" t="str">
        <f>_xlfn.XLOOKUP(Combined[[#This Row],[Store_ID]],Store[Store_ID],Store[Store_Type])</f>
        <v>Flagship</v>
      </c>
      <c r="AC825" s="43">
        <f>Combined[[#This Row],[Quantity]]*Combined[[#This Row],[Unit_Price]]</f>
        <v>1660.08</v>
      </c>
      <c r="AD825" s="43">
        <f>Combined[[#This Row],[Gross_Sales]]*Combined[[#This Row],[Discount]]</f>
        <v>16.6008</v>
      </c>
      <c r="AE825" s="43">
        <f>Combined[[#This Row],[Quantity]]*Combined[[#This Row],[cost]]</f>
        <v>668.48</v>
      </c>
      <c r="AF825" s="43">
        <f>Combined[[#This Row],[Total_Amount]]-Combined[[#This Row],[Total_Cost]]</f>
        <v>974.99919999999997</v>
      </c>
      <c r="AG825" s="43" t="str">
        <f>IF(Combined[[#This Row],[Age]]&lt;=25,"18-25",IF(Combined[[#This Row],[Age]]&lt;=35,"26-35",IF(Combined[[#This Row],[Age]]&lt;=45,"36-45",IF(Combined[[#This Row],[Age]]&lt;=55,"46-55","56-64"))))</f>
        <v>26-35</v>
      </c>
      <c r="AH825" s="43">
        <f>IF(Combined[[#This Row],[Total_Amount]]=0,0,Combined[[#This Row],[Profit]]/Combined[[#This Row],[Total_Amount]])</f>
        <v>0.59325314247968575</v>
      </c>
    </row>
    <row r="826" spans="1:34">
      <c r="A826" s="43" t="s">
        <v>2650</v>
      </c>
      <c r="B826" s="46">
        <v>45841</v>
      </c>
      <c r="C826" s="43">
        <f t="shared" si="12"/>
        <v>2025</v>
      </c>
      <c r="D826" s="43" t="str">
        <f>TEXT(Combined[[#This Row],[Order_Date]],"MMM")</f>
        <v>Jul</v>
      </c>
      <c r="E826" s="43" t="s">
        <v>195</v>
      </c>
      <c r="F826" s="43" t="s">
        <v>1570</v>
      </c>
      <c r="G826" s="43" t="s">
        <v>1769</v>
      </c>
      <c r="H826" s="43">
        <v>4</v>
      </c>
      <c r="I826" s="43">
        <v>780.07</v>
      </c>
      <c r="J826" s="45">
        <v>0.03</v>
      </c>
      <c r="K826" s="43" t="s">
        <v>1824</v>
      </c>
      <c r="L826" s="43">
        <v>3026.6716000000001</v>
      </c>
      <c r="M826" s="43" t="str">
        <f>VLOOKUP(Combined[[#This Row],[Customer_ID]],Customer[],2,FALSE)</f>
        <v>Sarah Rodgers</v>
      </c>
      <c r="N826" s="43">
        <f>VLOOKUP(Combined[[#This Row],[Customer_ID]],Customer[],3,FALSE)</f>
        <v>23</v>
      </c>
      <c r="O826" s="43" t="str">
        <f>VLOOKUP(Combined[[#This Row],[Customer_ID]],Customer[],4,FALSE)</f>
        <v>Female</v>
      </c>
      <c r="P826" s="43" t="str">
        <f>VLOOKUP(Combined[[#This Row],[Customer_ID]],Customer[],5,FALSE)</f>
        <v>New Julia</v>
      </c>
      <c r="Q826" s="43" t="str">
        <f>VLOOKUP(Combined[[#This Row],[Customer_ID]],Customer[],6,FALSE)</f>
        <v>West Virginia</v>
      </c>
      <c r="R826" s="43" t="str">
        <f>VLOOKUP(Combined[[#This Row],[Customer_ID]],Customer[],8,FALSE)</f>
        <v>Gold</v>
      </c>
      <c r="S826" s="43" t="str">
        <f>VLOOKUP(Combined[[#This Row],[Product_ID]],Product[],2,FALSE)</f>
        <v>HD Smart TV Stick</v>
      </c>
      <c r="T826" s="43" t="str">
        <f>VLOOKUP(Combined[[#This Row],[Product_ID]],Product[],3,FALSE)</f>
        <v>Electronics</v>
      </c>
      <c r="U826" s="43" t="str">
        <f>VLOOKUP(Combined[[#This Row],[Product_ID]],Product[],4,FALSE)</f>
        <v>Accessories</v>
      </c>
      <c r="V826" s="43" t="str">
        <f>VLOOKUP(Combined[[#This Row],[Product_ID]],Product[],5,FALSE)</f>
        <v>Gibson, Hobbs and Weaver</v>
      </c>
      <c r="W826" s="43">
        <f>VLOOKUP(Combined[[#This Row],[Product_ID]],Product[],6,FALSE)</f>
        <v>449.4</v>
      </c>
      <c r="X826" s="43">
        <f>VLOOKUP(Combined[[#This Row],[Product_ID]],Product[],7,FALSE)</f>
        <v>338</v>
      </c>
      <c r="Y826" s="43" t="str">
        <f>_xlfn.XLOOKUP(Combined[[#This Row],[Store_ID]],Store[Store_ID],Store[Store_Name])</f>
        <v>Alexander Group</v>
      </c>
      <c r="Z826" s="43" t="str">
        <f>_xlfn.XLOOKUP(Combined[[#This Row],[Store_ID]],Store[Store_ID],Store[Region])</f>
        <v>South</v>
      </c>
      <c r="AA826" s="43" t="str">
        <f>_xlfn.XLOOKUP(Combined[[#This Row],[Store_ID]],Store[Store_ID],Store[City])</f>
        <v>Port Sharon</v>
      </c>
      <c r="AB826" s="43" t="str">
        <f>_xlfn.XLOOKUP(Combined[[#This Row],[Store_ID]],Store[Store_ID],Store[Store_Type])</f>
        <v>Online</v>
      </c>
      <c r="AC826" s="43">
        <f>Combined[[#This Row],[Quantity]]*Combined[[#This Row],[Unit_Price]]</f>
        <v>3120.28</v>
      </c>
      <c r="AD826" s="43">
        <f>Combined[[#This Row],[Gross_Sales]]*Combined[[#This Row],[Discount]]</f>
        <v>93.608400000000003</v>
      </c>
      <c r="AE826" s="43">
        <f>Combined[[#This Row],[Quantity]]*Combined[[#This Row],[cost]]</f>
        <v>1797.6</v>
      </c>
      <c r="AF826" s="43">
        <f>Combined[[#This Row],[Total_Amount]]-Combined[[#This Row],[Total_Cost]]</f>
        <v>1229.0716000000002</v>
      </c>
      <c r="AG826" s="43" t="str">
        <f>IF(Combined[[#This Row],[Age]]&lt;=25,"18-25",IF(Combined[[#This Row],[Age]]&lt;=35,"26-35",IF(Combined[[#This Row],[Age]]&lt;=45,"36-45",IF(Combined[[#This Row],[Age]]&lt;=55,"46-55","56-64"))))</f>
        <v>18-25</v>
      </c>
      <c r="AH826" s="43">
        <f>IF(Combined[[#This Row],[Total_Amount]]=0,0,Combined[[#This Row],[Profit]]/Combined[[#This Row],[Total_Amount]])</f>
        <v>0.40608026321719215</v>
      </c>
    </row>
    <row r="827" spans="1:34">
      <c r="A827" s="43" t="s">
        <v>2651</v>
      </c>
      <c r="B827" s="46">
        <v>45877</v>
      </c>
      <c r="C827" s="43">
        <f t="shared" si="12"/>
        <v>2025</v>
      </c>
      <c r="D827" s="43" t="str">
        <f>TEXT(Combined[[#This Row],[Order_Date]],"MMM")</f>
        <v>Aug</v>
      </c>
      <c r="E827" s="43" t="s">
        <v>1328</v>
      </c>
      <c r="F827" s="43" t="s">
        <v>1622</v>
      </c>
      <c r="G827" s="43" t="s">
        <v>1801</v>
      </c>
      <c r="H827" s="43">
        <v>4</v>
      </c>
      <c r="I827" s="43">
        <v>184.57</v>
      </c>
      <c r="J827" s="45">
        <v>0.28000000000000003</v>
      </c>
      <c r="K827" s="43" t="s">
        <v>1824</v>
      </c>
      <c r="L827" s="43">
        <v>531.5616</v>
      </c>
      <c r="M827" s="43" t="str">
        <f>VLOOKUP(Combined[[#This Row],[Customer_ID]],Customer[],2,FALSE)</f>
        <v>Samuel Mullins</v>
      </c>
      <c r="N827" s="43">
        <f>VLOOKUP(Combined[[#This Row],[Customer_ID]],Customer[],3,FALSE)</f>
        <v>27</v>
      </c>
      <c r="O827" s="43" t="str">
        <f>VLOOKUP(Combined[[#This Row],[Customer_ID]],Customer[],4,FALSE)</f>
        <v>Female</v>
      </c>
      <c r="P827" s="43" t="str">
        <f>VLOOKUP(Combined[[#This Row],[Customer_ID]],Customer[],5,FALSE)</f>
        <v>Hartmouth</v>
      </c>
      <c r="Q827" s="43" t="str">
        <f>VLOOKUP(Combined[[#This Row],[Customer_ID]],Customer[],6,FALSE)</f>
        <v>Louisiana</v>
      </c>
      <c r="R827" s="43" t="str">
        <f>VLOOKUP(Combined[[#This Row],[Customer_ID]],Customer[],8,FALSE)</f>
        <v>Bronze</v>
      </c>
      <c r="S827" s="43" t="str">
        <f>VLOOKUP(Combined[[#This Row],[Product_ID]],Product[],2,FALSE)</f>
        <v>Men's Casual Sneakers</v>
      </c>
      <c r="T827" s="43" t="str">
        <f>VLOOKUP(Combined[[#This Row],[Product_ID]],Product[],3,FALSE)</f>
        <v>Clothing</v>
      </c>
      <c r="U827" s="43" t="str">
        <f>VLOOKUP(Combined[[#This Row],[Product_ID]],Product[],4,FALSE)</f>
        <v>Footwear</v>
      </c>
      <c r="V827" s="43" t="str">
        <f>VLOOKUP(Combined[[#This Row],[Product_ID]],Product[],5,FALSE)</f>
        <v>Hogan-Lee</v>
      </c>
      <c r="W827" s="43">
        <f>VLOOKUP(Combined[[#This Row],[Product_ID]],Product[],6,FALSE)</f>
        <v>353.47</v>
      </c>
      <c r="X827" s="43">
        <f>VLOOKUP(Combined[[#This Row],[Product_ID]],Product[],7,FALSE)</f>
        <v>214</v>
      </c>
      <c r="Y827" s="43" t="str">
        <f>_xlfn.XLOOKUP(Combined[[#This Row],[Store_ID]],Store[Store_ID],Store[Store_Name])</f>
        <v>Shelton PLC</v>
      </c>
      <c r="Z827" s="43" t="str">
        <f>_xlfn.XLOOKUP(Combined[[#This Row],[Store_ID]],Store[Store_ID],Store[Region])</f>
        <v>North</v>
      </c>
      <c r="AA827" s="43" t="str">
        <f>_xlfn.XLOOKUP(Combined[[#This Row],[Store_ID]],Store[Store_ID],Store[City])</f>
        <v>East Jenniferstad</v>
      </c>
      <c r="AB827" s="43" t="str">
        <f>_xlfn.XLOOKUP(Combined[[#This Row],[Store_ID]],Store[Store_ID],Store[Store_Type])</f>
        <v>Flagship</v>
      </c>
      <c r="AC827" s="43">
        <f>Combined[[#This Row],[Quantity]]*Combined[[#This Row],[Unit_Price]]</f>
        <v>738.28</v>
      </c>
      <c r="AD827" s="43">
        <f>Combined[[#This Row],[Gross_Sales]]*Combined[[#This Row],[Discount]]</f>
        <v>206.7184</v>
      </c>
      <c r="AE827" s="43">
        <f>Combined[[#This Row],[Quantity]]*Combined[[#This Row],[cost]]</f>
        <v>1413.88</v>
      </c>
      <c r="AF827" s="43">
        <f>Combined[[#This Row],[Total_Amount]]-Combined[[#This Row],[Total_Cost]]</f>
        <v>-882.31840000000011</v>
      </c>
      <c r="AG827" s="43" t="str">
        <f>IF(Combined[[#This Row],[Age]]&lt;=25,"18-25",IF(Combined[[#This Row],[Age]]&lt;=35,"26-35",IF(Combined[[#This Row],[Age]]&lt;=45,"36-45",IF(Combined[[#This Row],[Age]]&lt;=55,"46-55","56-64"))))</f>
        <v>26-35</v>
      </c>
      <c r="AH827" s="43">
        <f>IF(Combined[[#This Row],[Total_Amount]]=0,0,Combined[[#This Row],[Profit]]/Combined[[#This Row],[Total_Amount]])</f>
        <v>-1.6598610584361251</v>
      </c>
    </row>
    <row r="828" spans="1:34">
      <c r="A828" s="43" t="s">
        <v>2652</v>
      </c>
      <c r="B828" s="46">
        <v>45532</v>
      </c>
      <c r="C828" s="43">
        <f t="shared" si="12"/>
        <v>2024</v>
      </c>
      <c r="D828" s="43" t="str">
        <f>TEXT(Combined[[#This Row],[Order_Date]],"MMM")</f>
        <v>Aug</v>
      </c>
      <c r="E828" s="43" t="s">
        <v>911</v>
      </c>
      <c r="F828" s="43" t="s">
        <v>1678</v>
      </c>
      <c r="G828" s="43" t="s">
        <v>1769</v>
      </c>
      <c r="H828" s="43">
        <v>4</v>
      </c>
      <c r="I828" s="43">
        <v>277.58</v>
      </c>
      <c r="J828" s="45">
        <v>0.22</v>
      </c>
      <c r="K828" s="43" t="s">
        <v>1826</v>
      </c>
      <c r="L828" s="43">
        <v>866.04959999999994</v>
      </c>
      <c r="M828" s="43" t="str">
        <f>VLOOKUP(Combined[[#This Row],[Customer_ID]],Customer[],2,FALSE)</f>
        <v>Cynthia Roberts</v>
      </c>
      <c r="N828" s="43">
        <f>VLOOKUP(Combined[[#This Row],[Customer_ID]],Customer[],3,FALSE)</f>
        <v>22</v>
      </c>
      <c r="O828" s="43" t="str">
        <f>VLOOKUP(Combined[[#This Row],[Customer_ID]],Customer[],4,FALSE)</f>
        <v>Female</v>
      </c>
      <c r="P828" s="43" t="str">
        <f>VLOOKUP(Combined[[#This Row],[Customer_ID]],Customer[],5,FALSE)</f>
        <v>Millerfort</v>
      </c>
      <c r="Q828" s="43" t="str">
        <f>VLOOKUP(Combined[[#This Row],[Customer_ID]],Customer[],6,FALSE)</f>
        <v>Vermont</v>
      </c>
      <c r="R828" s="43" t="str">
        <f>VLOOKUP(Combined[[#This Row],[Customer_ID]],Customer[],8,FALSE)</f>
        <v>Gold</v>
      </c>
      <c r="S828" s="43" t="str">
        <f>VLOOKUP(Combined[[#This Row],[Product_ID]],Product[],2,FALSE)</f>
        <v>Adjustable Dumbbells 20kg</v>
      </c>
      <c r="T828" s="43" t="str">
        <f>VLOOKUP(Combined[[#This Row],[Product_ID]],Product[],3,FALSE)</f>
        <v>Sports</v>
      </c>
      <c r="U828" s="43" t="str">
        <f>VLOOKUP(Combined[[#This Row],[Product_ID]],Product[],4,FALSE)</f>
        <v>Fitness</v>
      </c>
      <c r="V828" s="43" t="str">
        <f>VLOOKUP(Combined[[#This Row],[Product_ID]],Product[],5,FALSE)</f>
        <v>Montgomery, Benton and Miller</v>
      </c>
      <c r="W828" s="43">
        <f>VLOOKUP(Combined[[#This Row],[Product_ID]],Product[],6,FALSE)</f>
        <v>240.63</v>
      </c>
      <c r="X828" s="43">
        <f>VLOOKUP(Combined[[#This Row],[Product_ID]],Product[],7,FALSE)</f>
        <v>423</v>
      </c>
      <c r="Y828" s="43" t="str">
        <f>_xlfn.XLOOKUP(Combined[[#This Row],[Store_ID]],Store[Store_ID],Store[Store_Name])</f>
        <v>Alexander Group</v>
      </c>
      <c r="Z828" s="43" t="str">
        <f>_xlfn.XLOOKUP(Combined[[#This Row],[Store_ID]],Store[Store_ID],Store[Region])</f>
        <v>South</v>
      </c>
      <c r="AA828" s="43" t="str">
        <f>_xlfn.XLOOKUP(Combined[[#This Row],[Store_ID]],Store[Store_ID],Store[City])</f>
        <v>Port Sharon</v>
      </c>
      <c r="AB828" s="43" t="str">
        <f>_xlfn.XLOOKUP(Combined[[#This Row],[Store_ID]],Store[Store_ID],Store[Store_Type])</f>
        <v>Online</v>
      </c>
      <c r="AC828" s="43">
        <f>Combined[[#This Row],[Quantity]]*Combined[[#This Row],[Unit_Price]]</f>
        <v>1110.32</v>
      </c>
      <c r="AD828" s="43">
        <f>Combined[[#This Row],[Gross_Sales]]*Combined[[#This Row],[Discount]]</f>
        <v>244.2704</v>
      </c>
      <c r="AE828" s="43">
        <f>Combined[[#This Row],[Quantity]]*Combined[[#This Row],[cost]]</f>
        <v>962.52</v>
      </c>
      <c r="AF828" s="43">
        <f>Combined[[#This Row],[Total_Amount]]-Combined[[#This Row],[Total_Cost]]</f>
        <v>-96.470400000000041</v>
      </c>
      <c r="AG828" s="43" t="str">
        <f>IF(Combined[[#This Row],[Age]]&lt;=25,"18-25",IF(Combined[[#This Row],[Age]]&lt;=35,"26-35",IF(Combined[[#This Row],[Age]]&lt;=45,"36-45",IF(Combined[[#This Row],[Age]]&lt;=55,"46-55","56-64"))))</f>
        <v>18-25</v>
      </c>
      <c r="AH828" s="43">
        <f>IF(Combined[[#This Row],[Total_Amount]]=0,0,Combined[[#This Row],[Profit]]/Combined[[#This Row],[Total_Amount]])</f>
        <v>-0.11139131061315662</v>
      </c>
    </row>
    <row r="829" spans="1:34">
      <c r="A829" s="43" t="s">
        <v>2653</v>
      </c>
      <c r="B829" s="46">
        <v>45734</v>
      </c>
      <c r="C829" s="43">
        <f t="shared" si="12"/>
        <v>2025</v>
      </c>
      <c r="D829" s="43" t="str">
        <f>TEXT(Combined[[#This Row],[Order_Date]],"MMM")</f>
        <v>Mar</v>
      </c>
      <c r="E829" s="43" t="s">
        <v>369</v>
      </c>
      <c r="F829" s="43" t="s">
        <v>1610</v>
      </c>
      <c r="G829" s="43" t="s">
        <v>1766</v>
      </c>
      <c r="H829" s="43">
        <v>1</v>
      </c>
      <c r="I829" s="43">
        <v>36.799999999999997</v>
      </c>
      <c r="J829" s="45">
        <v>0.18</v>
      </c>
      <c r="K829" s="43" t="s">
        <v>1824</v>
      </c>
      <c r="L829" s="43">
        <v>30.175999999999998</v>
      </c>
      <c r="M829" s="43" t="str">
        <f>VLOOKUP(Combined[[#This Row],[Customer_ID]],Customer[],2,FALSE)</f>
        <v>Christopher Lester</v>
      </c>
      <c r="N829" s="43">
        <f>VLOOKUP(Combined[[#This Row],[Customer_ID]],Customer[],3,FALSE)</f>
        <v>64</v>
      </c>
      <c r="O829" s="43" t="str">
        <f>VLOOKUP(Combined[[#This Row],[Customer_ID]],Customer[],4,FALSE)</f>
        <v>Male</v>
      </c>
      <c r="P829" s="43" t="str">
        <f>VLOOKUP(Combined[[#This Row],[Customer_ID]],Customer[],5,FALSE)</f>
        <v>South Jenniferville</v>
      </c>
      <c r="Q829" s="43" t="str">
        <f>VLOOKUP(Combined[[#This Row],[Customer_ID]],Customer[],6,FALSE)</f>
        <v>Georgia</v>
      </c>
      <c r="R829" s="43" t="str">
        <f>VLOOKUP(Combined[[#This Row],[Customer_ID]],Customer[],8,FALSE)</f>
        <v>Silver</v>
      </c>
      <c r="S829" s="43" t="str">
        <f>VLOOKUP(Combined[[#This Row],[Product_ID]],Product[],2,FALSE)</f>
        <v>Basketball</v>
      </c>
      <c r="T829" s="43" t="str">
        <f>VLOOKUP(Combined[[#This Row],[Product_ID]],Product[],3,FALSE)</f>
        <v>Sports</v>
      </c>
      <c r="U829" s="43" t="str">
        <f>VLOOKUP(Combined[[#This Row],[Product_ID]],Product[],4,FALSE)</f>
        <v>Team Sports</v>
      </c>
      <c r="V829" s="43" t="str">
        <f>VLOOKUP(Combined[[#This Row],[Product_ID]],Product[],5,FALSE)</f>
        <v>Nolan-Snow</v>
      </c>
      <c r="W829" s="43">
        <f>VLOOKUP(Combined[[#This Row],[Product_ID]],Product[],6,FALSE)</f>
        <v>204.39</v>
      </c>
      <c r="X829" s="43">
        <f>VLOOKUP(Combined[[#This Row],[Product_ID]],Product[],7,FALSE)</f>
        <v>281</v>
      </c>
      <c r="Y829" s="43" t="str">
        <f>_xlfn.XLOOKUP(Combined[[#This Row],[Store_ID]],Store[Store_ID],Store[Store_Name])</f>
        <v>Johnson-Wright</v>
      </c>
      <c r="Z829" s="43" t="str">
        <f>_xlfn.XLOOKUP(Combined[[#This Row],[Store_ID]],Store[Store_ID],Store[Region])</f>
        <v>North</v>
      </c>
      <c r="AA829" s="43" t="str">
        <f>_xlfn.XLOOKUP(Combined[[#This Row],[Store_ID]],Store[Store_ID],Store[City])</f>
        <v>Hoodberg</v>
      </c>
      <c r="AB829" s="43" t="str">
        <f>_xlfn.XLOOKUP(Combined[[#This Row],[Store_ID]],Store[Store_ID],Store[Store_Type])</f>
        <v>Outlet</v>
      </c>
      <c r="AC829" s="43">
        <f>Combined[[#This Row],[Quantity]]*Combined[[#This Row],[Unit_Price]]</f>
        <v>36.799999999999997</v>
      </c>
      <c r="AD829" s="43">
        <f>Combined[[#This Row],[Gross_Sales]]*Combined[[#This Row],[Discount]]</f>
        <v>6.6239999999999997</v>
      </c>
      <c r="AE829" s="43">
        <f>Combined[[#This Row],[Quantity]]*Combined[[#This Row],[cost]]</f>
        <v>204.39</v>
      </c>
      <c r="AF829" s="43">
        <f>Combined[[#This Row],[Total_Amount]]-Combined[[#This Row],[Total_Cost]]</f>
        <v>-174.214</v>
      </c>
      <c r="AG829" s="43" t="str">
        <f>IF(Combined[[#This Row],[Age]]&lt;=25,"18-25",IF(Combined[[#This Row],[Age]]&lt;=35,"26-35",IF(Combined[[#This Row],[Age]]&lt;=45,"36-45",IF(Combined[[#This Row],[Age]]&lt;=55,"46-55","56-64"))))</f>
        <v>56-64</v>
      </c>
      <c r="AH829" s="43">
        <f>IF(Combined[[#This Row],[Total_Amount]]=0,0,Combined[[#This Row],[Profit]]/Combined[[#This Row],[Total_Amount]])</f>
        <v>-5.7732635206786851</v>
      </c>
    </row>
    <row r="830" spans="1:34">
      <c r="A830" s="43" t="s">
        <v>2654</v>
      </c>
      <c r="B830" s="46">
        <v>45809</v>
      </c>
      <c r="C830" s="43">
        <f t="shared" si="12"/>
        <v>2025</v>
      </c>
      <c r="D830" s="43" t="str">
        <f>TEXT(Combined[[#This Row],[Order_Date]],"MMM")</f>
        <v>Jun</v>
      </c>
      <c r="E830" s="43" t="s">
        <v>1115</v>
      </c>
      <c r="F830" s="43" t="s">
        <v>1724</v>
      </c>
      <c r="G830" s="43" t="s">
        <v>1776</v>
      </c>
      <c r="H830" s="43">
        <v>1</v>
      </c>
      <c r="I830" s="43">
        <v>539.37</v>
      </c>
      <c r="J830" s="45">
        <v>0.14000000000000001</v>
      </c>
      <c r="K830" s="43" t="s">
        <v>1824</v>
      </c>
      <c r="L830" s="43">
        <v>463.85820000000001</v>
      </c>
      <c r="M830" s="43" t="str">
        <f>VLOOKUP(Combined[[#This Row],[Customer_ID]],Customer[],2,FALSE)</f>
        <v>Steve Hunt</v>
      </c>
      <c r="N830" s="43">
        <f>VLOOKUP(Combined[[#This Row],[Customer_ID]],Customer[],3,FALSE)</f>
        <v>54</v>
      </c>
      <c r="O830" s="43" t="str">
        <f>VLOOKUP(Combined[[#This Row],[Customer_ID]],Customer[],4,FALSE)</f>
        <v>Male</v>
      </c>
      <c r="P830" s="43" t="str">
        <f>VLOOKUP(Combined[[#This Row],[Customer_ID]],Customer[],5,FALSE)</f>
        <v>North Richard</v>
      </c>
      <c r="Q830" s="43" t="str">
        <f>VLOOKUP(Combined[[#This Row],[Customer_ID]],Customer[],6,FALSE)</f>
        <v>Virginia</v>
      </c>
      <c r="R830" s="43" t="str">
        <f>VLOOKUP(Combined[[#This Row],[Customer_ID]],Customer[],8,FALSE)</f>
        <v>Bronze</v>
      </c>
      <c r="S830" s="43" t="str">
        <f>VLOOKUP(Combined[[#This Row],[Product_ID]],Product[],2,FALSE)</f>
        <v>Sports Wrist Sweatbands</v>
      </c>
      <c r="T830" s="43" t="str">
        <f>VLOOKUP(Combined[[#This Row],[Product_ID]],Product[],3,FALSE)</f>
        <v>Sports</v>
      </c>
      <c r="U830" s="43" t="str">
        <f>VLOOKUP(Combined[[#This Row],[Product_ID]],Product[],4,FALSE)</f>
        <v>Accessories</v>
      </c>
      <c r="V830" s="43" t="str">
        <f>VLOOKUP(Combined[[#This Row],[Product_ID]],Product[],5,FALSE)</f>
        <v>Olsen-Daniels</v>
      </c>
      <c r="W830" s="43">
        <f>VLOOKUP(Combined[[#This Row],[Product_ID]],Product[],6,FALSE)</f>
        <v>131.24</v>
      </c>
      <c r="X830" s="43">
        <f>VLOOKUP(Combined[[#This Row],[Product_ID]],Product[],7,FALSE)</f>
        <v>232</v>
      </c>
      <c r="Y830" s="43" t="str">
        <f>_xlfn.XLOOKUP(Combined[[#This Row],[Store_ID]],Store[Store_ID],Store[Store_Name])</f>
        <v>Benson-Elliott</v>
      </c>
      <c r="Z830" s="43" t="str">
        <f>_xlfn.XLOOKUP(Combined[[#This Row],[Store_ID]],Store[Store_ID],Store[Region])</f>
        <v>East</v>
      </c>
      <c r="AA830" s="43" t="str">
        <f>_xlfn.XLOOKUP(Combined[[#This Row],[Store_ID]],Store[Store_ID],Store[City])</f>
        <v>Port Josephberg</v>
      </c>
      <c r="AB830" s="43" t="str">
        <f>_xlfn.XLOOKUP(Combined[[#This Row],[Store_ID]],Store[Store_ID],Store[Store_Type])</f>
        <v>Online</v>
      </c>
      <c r="AC830" s="43">
        <f>Combined[[#This Row],[Quantity]]*Combined[[#This Row],[Unit_Price]]</f>
        <v>539.37</v>
      </c>
      <c r="AD830" s="43">
        <f>Combined[[#This Row],[Gross_Sales]]*Combined[[#This Row],[Discount]]</f>
        <v>75.511800000000008</v>
      </c>
      <c r="AE830" s="43">
        <f>Combined[[#This Row],[Quantity]]*Combined[[#This Row],[cost]]</f>
        <v>131.24</v>
      </c>
      <c r="AF830" s="43">
        <f>Combined[[#This Row],[Total_Amount]]-Combined[[#This Row],[Total_Cost]]</f>
        <v>332.6182</v>
      </c>
      <c r="AG830" s="43" t="str">
        <f>IF(Combined[[#This Row],[Age]]&lt;=25,"18-25",IF(Combined[[#This Row],[Age]]&lt;=35,"26-35",IF(Combined[[#This Row],[Age]]&lt;=45,"36-45",IF(Combined[[#This Row],[Age]]&lt;=55,"46-55","56-64"))))</f>
        <v>46-55</v>
      </c>
      <c r="AH830" s="43">
        <f>IF(Combined[[#This Row],[Total_Amount]]=0,0,Combined[[#This Row],[Profit]]/Combined[[#This Row],[Total_Amount]])</f>
        <v>0.71706870763522124</v>
      </c>
    </row>
    <row r="831" spans="1:34">
      <c r="A831" s="43" t="s">
        <v>2655</v>
      </c>
      <c r="B831" s="46">
        <v>45760</v>
      </c>
      <c r="C831" s="43">
        <f t="shared" si="12"/>
        <v>2025</v>
      </c>
      <c r="D831" s="43" t="str">
        <f>TEXT(Combined[[#This Row],[Order_Date]],"MMM")</f>
        <v>Apr</v>
      </c>
      <c r="E831" s="43" t="s">
        <v>321</v>
      </c>
      <c r="F831" s="43" t="s">
        <v>1588</v>
      </c>
      <c r="G831" s="43" t="s">
        <v>1810</v>
      </c>
      <c r="H831" s="43">
        <v>1</v>
      </c>
      <c r="I831" s="43">
        <v>27.83</v>
      </c>
      <c r="J831" s="45">
        <v>0.3</v>
      </c>
      <c r="K831" s="43" t="s">
        <v>1826</v>
      </c>
      <c r="L831" s="43">
        <v>19.481000000000002</v>
      </c>
      <c r="M831" s="43" t="str">
        <f>VLOOKUP(Combined[[#This Row],[Customer_ID]],Customer[],2,FALSE)</f>
        <v>Jamie Yoder</v>
      </c>
      <c r="N831" s="43">
        <f>VLOOKUP(Combined[[#This Row],[Customer_ID]],Customer[],3,FALSE)</f>
        <v>43</v>
      </c>
      <c r="O831" s="43" t="str">
        <f>VLOOKUP(Combined[[#This Row],[Customer_ID]],Customer[],4,FALSE)</f>
        <v>Male</v>
      </c>
      <c r="P831" s="43" t="str">
        <f>VLOOKUP(Combined[[#This Row],[Customer_ID]],Customer[],5,FALSE)</f>
        <v>New Gabrielleville</v>
      </c>
      <c r="Q831" s="43" t="str">
        <f>VLOOKUP(Combined[[#This Row],[Customer_ID]],Customer[],6,FALSE)</f>
        <v>Wisconsin</v>
      </c>
      <c r="R831" s="43" t="str">
        <f>VLOOKUP(Combined[[#This Row],[Customer_ID]],Customer[],8,FALSE)</f>
        <v>Platinum</v>
      </c>
      <c r="S831" s="43" t="str">
        <f>VLOOKUP(Combined[[#This Row],[Product_ID]],Product[],2,FALSE)</f>
        <v>Outdoor Sports Water Bottle</v>
      </c>
      <c r="T831" s="43" t="str">
        <f>VLOOKUP(Combined[[#This Row],[Product_ID]],Product[],3,FALSE)</f>
        <v>Sports</v>
      </c>
      <c r="U831" s="43" t="str">
        <f>VLOOKUP(Combined[[#This Row],[Product_ID]],Product[],4,FALSE)</f>
        <v>Accessories</v>
      </c>
      <c r="V831" s="43" t="str">
        <f>VLOOKUP(Combined[[#This Row],[Product_ID]],Product[],5,FALSE)</f>
        <v>Soto-Ellis</v>
      </c>
      <c r="W831" s="43">
        <f>VLOOKUP(Combined[[#This Row],[Product_ID]],Product[],6,FALSE)</f>
        <v>131.51</v>
      </c>
      <c r="X831" s="43">
        <f>VLOOKUP(Combined[[#This Row],[Product_ID]],Product[],7,FALSE)</f>
        <v>199.2</v>
      </c>
      <c r="Y831" s="43" t="str">
        <f>_xlfn.XLOOKUP(Combined[[#This Row],[Store_ID]],Store[Store_ID],Store[Store_Name])</f>
        <v>Guerrero-Schmitt</v>
      </c>
      <c r="Z831" s="43" t="str">
        <f>_xlfn.XLOOKUP(Combined[[#This Row],[Store_ID]],Store[Store_ID],Store[Region])</f>
        <v>East</v>
      </c>
      <c r="AA831" s="43" t="str">
        <f>_xlfn.XLOOKUP(Combined[[#This Row],[Store_ID]],Store[Store_ID],Store[City])</f>
        <v>East Stevechester</v>
      </c>
      <c r="AB831" s="43" t="str">
        <f>_xlfn.XLOOKUP(Combined[[#This Row],[Store_ID]],Store[Store_ID],Store[Store_Type])</f>
        <v>Flagship</v>
      </c>
      <c r="AC831" s="43">
        <f>Combined[[#This Row],[Quantity]]*Combined[[#This Row],[Unit_Price]]</f>
        <v>27.83</v>
      </c>
      <c r="AD831" s="43">
        <f>Combined[[#This Row],[Gross_Sales]]*Combined[[#This Row],[Discount]]</f>
        <v>8.3489999999999984</v>
      </c>
      <c r="AE831" s="43">
        <f>Combined[[#This Row],[Quantity]]*Combined[[#This Row],[cost]]</f>
        <v>131.51</v>
      </c>
      <c r="AF831" s="43">
        <f>Combined[[#This Row],[Total_Amount]]-Combined[[#This Row],[Total_Cost]]</f>
        <v>-112.029</v>
      </c>
      <c r="AG831" s="43" t="str">
        <f>IF(Combined[[#This Row],[Age]]&lt;=25,"18-25",IF(Combined[[#This Row],[Age]]&lt;=35,"26-35",IF(Combined[[#This Row],[Age]]&lt;=45,"36-45",IF(Combined[[#This Row],[Age]]&lt;=55,"46-55","56-64"))))</f>
        <v>36-45</v>
      </c>
      <c r="AH831" s="43">
        <f>IF(Combined[[#This Row],[Total_Amount]]=0,0,Combined[[#This Row],[Profit]]/Combined[[#This Row],[Total_Amount]])</f>
        <v>-5.7506801498896349</v>
      </c>
    </row>
    <row r="832" spans="1:34">
      <c r="A832" s="43" t="s">
        <v>2656</v>
      </c>
      <c r="B832" s="46">
        <v>45456</v>
      </c>
      <c r="C832" s="43">
        <f t="shared" si="12"/>
        <v>2024</v>
      </c>
      <c r="D832" s="43" t="str">
        <f>TEXT(Combined[[#This Row],[Order_Date]],"MMM")</f>
        <v>Jun</v>
      </c>
      <c r="E832" s="43" t="s">
        <v>899</v>
      </c>
      <c r="F832" s="43" t="s">
        <v>1688</v>
      </c>
      <c r="G832" s="43" t="s">
        <v>1769</v>
      </c>
      <c r="H832" s="43">
        <v>3</v>
      </c>
      <c r="I832" s="43">
        <v>698.72</v>
      </c>
      <c r="J832" s="45">
        <v>0.28000000000000003</v>
      </c>
      <c r="K832" s="43" t="s">
        <v>1829</v>
      </c>
      <c r="L832" s="43">
        <v>1509.2352000000001</v>
      </c>
      <c r="M832" s="43" t="str">
        <f>VLOOKUP(Combined[[#This Row],[Customer_ID]],Customer[],2,FALSE)</f>
        <v>Bryan Garcia</v>
      </c>
      <c r="N832" s="43">
        <f>VLOOKUP(Combined[[#This Row],[Customer_ID]],Customer[],3,FALSE)</f>
        <v>54</v>
      </c>
      <c r="O832" s="43" t="str">
        <f>VLOOKUP(Combined[[#This Row],[Customer_ID]],Customer[],4,FALSE)</f>
        <v>Female</v>
      </c>
      <c r="P832" s="43" t="str">
        <f>VLOOKUP(Combined[[#This Row],[Customer_ID]],Customer[],5,FALSE)</f>
        <v>Garciaborough</v>
      </c>
      <c r="Q832" s="43" t="str">
        <f>VLOOKUP(Combined[[#This Row],[Customer_ID]],Customer[],6,FALSE)</f>
        <v>Wyoming</v>
      </c>
      <c r="R832" s="43" t="str">
        <f>VLOOKUP(Combined[[#This Row],[Customer_ID]],Customer[],8,FALSE)</f>
        <v>Silver</v>
      </c>
      <c r="S832" s="43" t="str">
        <f>VLOOKUP(Combined[[#This Row],[Product_ID]],Product[],2,FALSE)</f>
        <v>Kitchen Storage Rack</v>
      </c>
      <c r="T832" s="43" t="str">
        <f>VLOOKUP(Combined[[#This Row],[Product_ID]],Product[],3,FALSE)</f>
        <v>Home</v>
      </c>
      <c r="U832" s="43" t="str">
        <f>VLOOKUP(Combined[[#This Row],[Product_ID]],Product[],4,FALSE)</f>
        <v>Storage</v>
      </c>
      <c r="V832" s="43" t="str">
        <f>VLOOKUP(Combined[[#This Row],[Product_ID]],Product[],5,FALSE)</f>
        <v>Duran Group</v>
      </c>
      <c r="W832" s="43">
        <f>VLOOKUP(Combined[[#This Row],[Product_ID]],Product[],6,FALSE)</f>
        <v>138.05000000000001</v>
      </c>
      <c r="X832" s="43">
        <f>VLOOKUP(Combined[[#This Row],[Product_ID]],Product[],7,FALSE)</f>
        <v>89</v>
      </c>
      <c r="Y832" s="43" t="str">
        <f>_xlfn.XLOOKUP(Combined[[#This Row],[Store_ID]],Store[Store_ID],Store[Store_Name])</f>
        <v>Alexander Group</v>
      </c>
      <c r="Z832" s="43" t="str">
        <f>_xlfn.XLOOKUP(Combined[[#This Row],[Store_ID]],Store[Store_ID],Store[Region])</f>
        <v>South</v>
      </c>
      <c r="AA832" s="43" t="str">
        <f>_xlfn.XLOOKUP(Combined[[#This Row],[Store_ID]],Store[Store_ID],Store[City])</f>
        <v>Port Sharon</v>
      </c>
      <c r="AB832" s="43" t="str">
        <f>_xlfn.XLOOKUP(Combined[[#This Row],[Store_ID]],Store[Store_ID],Store[Store_Type])</f>
        <v>Online</v>
      </c>
      <c r="AC832" s="43">
        <f>Combined[[#This Row],[Quantity]]*Combined[[#This Row],[Unit_Price]]</f>
        <v>2096.16</v>
      </c>
      <c r="AD832" s="43">
        <f>Combined[[#This Row],[Gross_Sales]]*Combined[[#This Row],[Discount]]</f>
        <v>586.9248</v>
      </c>
      <c r="AE832" s="43">
        <f>Combined[[#This Row],[Quantity]]*Combined[[#This Row],[cost]]</f>
        <v>414.15000000000003</v>
      </c>
      <c r="AF832" s="43">
        <f>Combined[[#This Row],[Total_Amount]]-Combined[[#This Row],[Total_Cost]]</f>
        <v>1095.0852</v>
      </c>
      <c r="AG832" s="43" t="str">
        <f>IF(Combined[[#This Row],[Age]]&lt;=25,"18-25",IF(Combined[[#This Row],[Age]]&lt;=35,"26-35",IF(Combined[[#This Row],[Age]]&lt;=45,"36-45",IF(Combined[[#This Row],[Age]]&lt;=55,"46-55","56-64"))))</f>
        <v>46-55</v>
      </c>
      <c r="AH832" s="43">
        <f>IF(Combined[[#This Row],[Total_Amount]]=0,0,Combined[[#This Row],[Profit]]/Combined[[#This Row],[Total_Amount]])</f>
        <v>0.72558949062412537</v>
      </c>
    </row>
    <row r="833" spans="1:34">
      <c r="A833" s="43" t="s">
        <v>2657</v>
      </c>
      <c r="B833" s="46">
        <v>45698</v>
      </c>
      <c r="C833" s="43">
        <f t="shared" si="12"/>
        <v>2025</v>
      </c>
      <c r="D833" s="43" t="str">
        <f>TEXT(Combined[[#This Row],[Order_Date]],"MMM")</f>
        <v>Feb</v>
      </c>
      <c r="E833" s="43" t="s">
        <v>59</v>
      </c>
      <c r="F833" s="43" t="s">
        <v>1700</v>
      </c>
      <c r="G833" s="43" t="s">
        <v>1797</v>
      </c>
      <c r="H833" s="43">
        <v>4</v>
      </c>
      <c r="I833" s="43">
        <v>528.23</v>
      </c>
      <c r="J833" s="45">
        <v>0.15</v>
      </c>
      <c r="K833" s="43" t="s">
        <v>1829</v>
      </c>
      <c r="L833" s="43">
        <v>1795.982</v>
      </c>
      <c r="M833" s="43" t="str">
        <f>VLOOKUP(Combined[[#This Row],[Customer_ID]],Customer[],2,FALSE)</f>
        <v>Kenneth Lambert</v>
      </c>
      <c r="N833" s="43">
        <f>VLOOKUP(Combined[[#This Row],[Customer_ID]],Customer[],3,FALSE)</f>
        <v>55</v>
      </c>
      <c r="O833" s="43" t="str">
        <f>VLOOKUP(Combined[[#This Row],[Customer_ID]],Customer[],4,FALSE)</f>
        <v>Female</v>
      </c>
      <c r="P833" s="43" t="str">
        <f>VLOOKUP(Combined[[#This Row],[Customer_ID]],Customer[],5,FALSE)</f>
        <v>North Kathryn</v>
      </c>
      <c r="Q833" s="43" t="str">
        <f>VLOOKUP(Combined[[#This Row],[Customer_ID]],Customer[],6,FALSE)</f>
        <v>Kansas</v>
      </c>
      <c r="R833" s="43" t="str">
        <f>VLOOKUP(Combined[[#This Row],[Customer_ID]],Customer[],8,FALSE)</f>
        <v>Platinum</v>
      </c>
      <c r="S833" s="43" t="str">
        <f>VLOOKUP(Combined[[#This Row],[Product_ID]],Product[],2,FALSE)</f>
        <v>Wireless Mouse</v>
      </c>
      <c r="T833" s="43" t="str">
        <f>VLOOKUP(Combined[[#This Row],[Product_ID]],Product[],3,FALSE)</f>
        <v>Electronics</v>
      </c>
      <c r="U833" s="43" t="str">
        <f>VLOOKUP(Combined[[#This Row],[Product_ID]],Product[],4,FALSE)</f>
        <v>Computer</v>
      </c>
      <c r="V833" s="43" t="str">
        <f>VLOOKUP(Combined[[#This Row],[Product_ID]],Product[],5,FALSE)</f>
        <v>Larson Ltd</v>
      </c>
      <c r="W833" s="43">
        <f>VLOOKUP(Combined[[#This Row],[Product_ID]],Product[],6,FALSE)</f>
        <v>392.89</v>
      </c>
      <c r="X833" s="43">
        <f>VLOOKUP(Combined[[#This Row],[Product_ID]],Product[],7,FALSE)</f>
        <v>320</v>
      </c>
      <c r="Y833" s="43" t="str">
        <f>_xlfn.XLOOKUP(Combined[[#This Row],[Store_ID]],Store[Store_ID],Store[Store_Name])</f>
        <v>Gardner, Humphrey and Contreras</v>
      </c>
      <c r="Z833" s="43" t="str">
        <f>_xlfn.XLOOKUP(Combined[[#This Row],[Store_ID]],Store[Store_ID],Store[Region])</f>
        <v>East</v>
      </c>
      <c r="AA833" s="43" t="str">
        <f>_xlfn.XLOOKUP(Combined[[#This Row],[Store_ID]],Store[Store_ID],Store[City])</f>
        <v>Johnsonville</v>
      </c>
      <c r="AB833" s="43" t="str">
        <f>_xlfn.XLOOKUP(Combined[[#This Row],[Store_ID]],Store[Store_ID],Store[Store_Type])</f>
        <v>Flagship</v>
      </c>
      <c r="AC833" s="43">
        <f>Combined[[#This Row],[Quantity]]*Combined[[#This Row],[Unit_Price]]</f>
        <v>2112.92</v>
      </c>
      <c r="AD833" s="43">
        <f>Combined[[#This Row],[Gross_Sales]]*Combined[[#This Row],[Discount]]</f>
        <v>316.93799999999999</v>
      </c>
      <c r="AE833" s="43">
        <f>Combined[[#This Row],[Quantity]]*Combined[[#This Row],[cost]]</f>
        <v>1571.56</v>
      </c>
      <c r="AF833" s="43">
        <f>Combined[[#This Row],[Total_Amount]]-Combined[[#This Row],[Total_Cost]]</f>
        <v>224.42200000000003</v>
      </c>
      <c r="AG833" s="43" t="str">
        <f>IF(Combined[[#This Row],[Age]]&lt;=25,"18-25",IF(Combined[[#This Row],[Age]]&lt;=35,"26-35",IF(Combined[[#This Row],[Age]]&lt;=45,"36-45",IF(Combined[[#This Row],[Age]]&lt;=55,"46-55","56-64"))))</f>
        <v>46-55</v>
      </c>
      <c r="AH833" s="43">
        <f>IF(Combined[[#This Row],[Total_Amount]]=0,0,Combined[[#This Row],[Profit]]/Combined[[#This Row],[Total_Amount]])</f>
        <v>0.12495782251715219</v>
      </c>
    </row>
    <row r="834" spans="1:34">
      <c r="A834" s="43" t="s">
        <v>2658</v>
      </c>
      <c r="B834" s="46">
        <v>45548</v>
      </c>
      <c r="C834" s="43">
        <f t="shared" si="12"/>
        <v>2024</v>
      </c>
      <c r="D834" s="43" t="str">
        <f>TEXT(Combined[[#This Row],[Order_Date]],"MMM")</f>
        <v>Sep</v>
      </c>
      <c r="E834" s="43" t="s">
        <v>1513</v>
      </c>
      <c r="F834" s="43" t="s">
        <v>1640</v>
      </c>
      <c r="G834" s="43" t="s">
        <v>1804</v>
      </c>
      <c r="H834" s="43">
        <v>2</v>
      </c>
      <c r="I834" s="43">
        <v>780.9</v>
      </c>
      <c r="J834" s="45">
        <v>0.24</v>
      </c>
      <c r="K834" s="43" t="s">
        <v>1826</v>
      </c>
      <c r="L834" s="43">
        <v>1186.9680000000001</v>
      </c>
      <c r="M834" s="43" t="str">
        <f>VLOOKUP(Combined[[#This Row],[Customer_ID]],Customer[],2,FALSE)</f>
        <v>Darrell Miller</v>
      </c>
      <c r="N834" s="43">
        <f>VLOOKUP(Combined[[#This Row],[Customer_ID]],Customer[],3,FALSE)</f>
        <v>59</v>
      </c>
      <c r="O834" s="43" t="str">
        <f>VLOOKUP(Combined[[#This Row],[Customer_ID]],Customer[],4,FALSE)</f>
        <v>Female</v>
      </c>
      <c r="P834" s="43" t="str">
        <f>VLOOKUP(Combined[[#This Row],[Customer_ID]],Customer[],5,FALSE)</f>
        <v>Port Carol</v>
      </c>
      <c r="Q834" s="43" t="str">
        <f>VLOOKUP(Combined[[#This Row],[Customer_ID]],Customer[],6,FALSE)</f>
        <v>Florida</v>
      </c>
      <c r="R834" s="43" t="str">
        <f>VLOOKUP(Combined[[#This Row],[Customer_ID]],Customer[],8,FALSE)</f>
        <v>Platinum</v>
      </c>
      <c r="S834" s="43" t="str">
        <f>VLOOKUP(Combined[[#This Row],[Product_ID]],Product[],2,FALSE)</f>
        <v>Men's Winter Jacket</v>
      </c>
      <c r="T834" s="43" t="str">
        <f>VLOOKUP(Combined[[#This Row],[Product_ID]],Product[],3,FALSE)</f>
        <v>Clothing</v>
      </c>
      <c r="U834" s="43" t="str">
        <f>VLOOKUP(Combined[[#This Row],[Product_ID]],Product[],4,FALSE)</f>
        <v>Outerwear</v>
      </c>
      <c r="V834" s="43" t="str">
        <f>VLOOKUP(Combined[[#This Row],[Product_ID]],Product[],5,FALSE)</f>
        <v>Kelly, Smith and Perez</v>
      </c>
      <c r="W834" s="43">
        <f>VLOOKUP(Combined[[#This Row],[Product_ID]],Product[],6,FALSE)</f>
        <v>167.34</v>
      </c>
      <c r="X834" s="43">
        <f>VLOOKUP(Combined[[#This Row],[Product_ID]],Product[],7,FALSE)</f>
        <v>296</v>
      </c>
      <c r="Y834" s="43" t="str">
        <f>_xlfn.XLOOKUP(Combined[[#This Row],[Store_ID]],Store[Store_ID],Store[Store_Name])</f>
        <v>Frederick-Wright</v>
      </c>
      <c r="Z834" s="43" t="str">
        <f>_xlfn.XLOOKUP(Combined[[#This Row],[Store_ID]],Store[Store_ID],Store[Region])</f>
        <v>West</v>
      </c>
      <c r="AA834" s="43" t="str">
        <f>_xlfn.XLOOKUP(Combined[[#This Row],[Store_ID]],Store[Store_ID],Store[City])</f>
        <v>New Jimmymouth</v>
      </c>
      <c r="AB834" s="43" t="str">
        <f>_xlfn.XLOOKUP(Combined[[#This Row],[Store_ID]],Store[Store_ID],Store[Store_Type])</f>
        <v>Flagship</v>
      </c>
      <c r="AC834" s="43">
        <f>Combined[[#This Row],[Quantity]]*Combined[[#This Row],[Unit_Price]]</f>
        <v>1561.8</v>
      </c>
      <c r="AD834" s="43">
        <f>Combined[[#This Row],[Gross_Sales]]*Combined[[#This Row],[Discount]]</f>
        <v>374.83199999999999</v>
      </c>
      <c r="AE834" s="43">
        <f>Combined[[#This Row],[Quantity]]*Combined[[#This Row],[cost]]</f>
        <v>334.68</v>
      </c>
      <c r="AF834" s="43">
        <f>Combined[[#This Row],[Total_Amount]]-Combined[[#This Row],[Total_Cost]]</f>
        <v>852.28800000000001</v>
      </c>
      <c r="AG834" s="43" t="str">
        <f>IF(Combined[[#This Row],[Age]]&lt;=25,"18-25",IF(Combined[[#This Row],[Age]]&lt;=35,"26-35",IF(Combined[[#This Row],[Age]]&lt;=45,"36-45",IF(Combined[[#This Row],[Age]]&lt;=55,"46-55","56-64"))))</f>
        <v>56-64</v>
      </c>
      <c r="AH834" s="43">
        <f>IF(Combined[[#This Row],[Total_Amount]]=0,0,Combined[[#This Row],[Profit]]/Combined[[#This Row],[Total_Amount]])</f>
        <v>0.71803789150170849</v>
      </c>
    </row>
    <row r="835" spans="1:34">
      <c r="A835" s="43" t="s">
        <v>2659</v>
      </c>
      <c r="B835" s="46">
        <v>45236</v>
      </c>
      <c r="C835" s="43">
        <f t="shared" ref="C835:C898" si="13">YEAR(B835)</f>
        <v>2023</v>
      </c>
      <c r="D835" s="43" t="str">
        <f>TEXT(Combined[[#This Row],[Order_Date]],"MMM")</f>
        <v>Nov</v>
      </c>
      <c r="E835" s="43" t="s">
        <v>595</v>
      </c>
      <c r="F835" s="43" t="s">
        <v>1590</v>
      </c>
      <c r="G835" s="43" t="s">
        <v>1799</v>
      </c>
      <c r="H835" s="43">
        <v>1</v>
      </c>
      <c r="I835" s="43">
        <v>977.97</v>
      </c>
      <c r="J835" s="45">
        <v>0.06</v>
      </c>
      <c r="K835" s="43" t="s">
        <v>1829</v>
      </c>
      <c r="L835" s="43">
        <v>919.29179999999997</v>
      </c>
      <c r="M835" s="43" t="str">
        <f>VLOOKUP(Combined[[#This Row],[Customer_ID]],Customer[],2,FALSE)</f>
        <v>Wesley Thompson</v>
      </c>
      <c r="N835" s="43">
        <f>VLOOKUP(Combined[[#This Row],[Customer_ID]],Customer[],3,FALSE)</f>
        <v>38</v>
      </c>
      <c r="O835" s="43" t="str">
        <f>VLOOKUP(Combined[[#This Row],[Customer_ID]],Customer[],4,FALSE)</f>
        <v>Male</v>
      </c>
      <c r="P835" s="43" t="str">
        <f>VLOOKUP(Combined[[#This Row],[Customer_ID]],Customer[],5,FALSE)</f>
        <v>East Davidmouth</v>
      </c>
      <c r="Q835" s="43" t="str">
        <f>VLOOKUP(Combined[[#This Row],[Customer_ID]],Customer[],6,FALSE)</f>
        <v>Maine</v>
      </c>
      <c r="R835" s="43" t="str">
        <f>VLOOKUP(Combined[[#This Row],[Customer_ID]],Customer[],8,FALSE)</f>
        <v>Bronze</v>
      </c>
      <c r="S835" s="43" t="str">
        <f>VLOOKUP(Combined[[#This Row],[Product_ID]],Product[],2,FALSE)</f>
        <v>Multi-Purpose Storage Box</v>
      </c>
      <c r="T835" s="43" t="str">
        <f>VLOOKUP(Combined[[#This Row],[Product_ID]],Product[],3,FALSE)</f>
        <v>Home</v>
      </c>
      <c r="U835" s="43" t="str">
        <f>VLOOKUP(Combined[[#This Row],[Product_ID]],Product[],4,FALSE)</f>
        <v>Storage</v>
      </c>
      <c r="V835" s="43" t="str">
        <f>VLOOKUP(Combined[[#This Row],[Product_ID]],Product[],5,FALSE)</f>
        <v>Gardner-Montes</v>
      </c>
      <c r="W835" s="43">
        <f>VLOOKUP(Combined[[#This Row],[Product_ID]],Product[],6,FALSE)</f>
        <v>123.46</v>
      </c>
      <c r="X835" s="43">
        <f>VLOOKUP(Combined[[#This Row],[Product_ID]],Product[],7,FALSE)</f>
        <v>76</v>
      </c>
      <c r="Y835" s="43" t="str">
        <f>_xlfn.XLOOKUP(Combined[[#This Row],[Store_ID]],Store[Store_ID],Store[Store_Name])</f>
        <v>Mcdonald Inc</v>
      </c>
      <c r="Z835" s="43" t="str">
        <f>_xlfn.XLOOKUP(Combined[[#This Row],[Store_ID]],Store[Store_ID],Store[Region])</f>
        <v>South</v>
      </c>
      <c r="AA835" s="43" t="str">
        <f>_xlfn.XLOOKUP(Combined[[#This Row],[Store_ID]],Store[Store_ID],Store[City])</f>
        <v>Christopherland</v>
      </c>
      <c r="AB835" s="43" t="str">
        <f>_xlfn.XLOOKUP(Combined[[#This Row],[Store_ID]],Store[Store_ID],Store[Store_Type])</f>
        <v>Outlet</v>
      </c>
      <c r="AC835" s="43">
        <f>Combined[[#This Row],[Quantity]]*Combined[[#This Row],[Unit_Price]]</f>
        <v>977.97</v>
      </c>
      <c r="AD835" s="43">
        <f>Combined[[#This Row],[Gross_Sales]]*Combined[[#This Row],[Discount]]</f>
        <v>58.678199999999997</v>
      </c>
      <c r="AE835" s="43">
        <f>Combined[[#This Row],[Quantity]]*Combined[[#This Row],[cost]]</f>
        <v>123.46</v>
      </c>
      <c r="AF835" s="43">
        <f>Combined[[#This Row],[Total_Amount]]-Combined[[#This Row],[Total_Cost]]</f>
        <v>795.83179999999993</v>
      </c>
      <c r="AG835" s="43" t="str">
        <f>IF(Combined[[#This Row],[Age]]&lt;=25,"18-25",IF(Combined[[#This Row],[Age]]&lt;=35,"26-35",IF(Combined[[#This Row],[Age]]&lt;=45,"36-45",IF(Combined[[#This Row],[Age]]&lt;=55,"46-55","56-64"))))</f>
        <v>36-45</v>
      </c>
      <c r="AH835" s="43">
        <f>IF(Combined[[#This Row],[Total_Amount]]=0,0,Combined[[#This Row],[Profit]]/Combined[[#This Row],[Total_Amount]])</f>
        <v>0.86570096676593866</v>
      </c>
    </row>
    <row r="836" spans="1:34">
      <c r="A836" s="43" t="s">
        <v>2660</v>
      </c>
      <c r="B836" s="46">
        <v>45310</v>
      </c>
      <c r="C836" s="43">
        <f t="shared" si="13"/>
        <v>2024</v>
      </c>
      <c r="D836" s="43" t="str">
        <f>TEXT(Combined[[#This Row],[Order_Date]],"MMM")</f>
        <v>Jan</v>
      </c>
      <c r="E836" s="43" t="s">
        <v>1154</v>
      </c>
      <c r="F836" s="43" t="s">
        <v>1714</v>
      </c>
      <c r="G836" s="43" t="s">
        <v>1794</v>
      </c>
      <c r="H836" s="43">
        <v>4</v>
      </c>
      <c r="I836" s="43">
        <v>354.65</v>
      </c>
      <c r="J836" s="45">
        <v>0.19</v>
      </c>
      <c r="K836" s="43" t="s">
        <v>1824</v>
      </c>
      <c r="L836" s="43">
        <v>1149.066</v>
      </c>
      <c r="M836" s="43" t="str">
        <f>VLOOKUP(Combined[[#This Row],[Customer_ID]],Customer[],2,FALSE)</f>
        <v>Gregory Allen</v>
      </c>
      <c r="N836" s="43">
        <f>VLOOKUP(Combined[[#This Row],[Customer_ID]],Customer[],3,FALSE)</f>
        <v>20</v>
      </c>
      <c r="O836" s="43" t="str">
        <f>VLOOKUP(Combined[[#This Row],[Customer_ID]],Customer[],4,FALSE)</f>
        <v>Female</v>
      </c>
      <c r="P836" s="43" t="str">
        <f>VLOOKUP(Combined[[#This Row],[Customer_ID]],Customer[],5,FALSE)</f>
        <v>West Bruce</v>
      </c>
      <c r="Q836" s="43" t="str">
        <f>VLOOKUP(Combined[[#This Row],[Customer_ID]],Customer[],6,FALSE)</f>
        <v>Vermont</v>
      </c>
      <c r="R836" s="43" t="str">
        <f>VLOOKUP(Combined[[#This Row],[Customer_ID]],Customer[],8,FALSE)</f>
        <v>Platinum</v>
      </c>
      <c r="S836" s="43" t="str">
        <f>VLOOKUP(Combined[[#This Row],[Product_ID]],Product[],2,FALSE)</f>
        <v>Hydrating Face Cleanser</v>
      </c>
      <c r="T836" s="43" t="str">
        <f>VLOOKUP(Combined[[#This Row],[Product_ID]],Product[],3,FALSE)</f>
        <v>Beauty</v>
      </c>
      <c r="U836" s="43" t="str">
        <f>VLOOKUP(Combined[[#This Row],[Product_ID]],Product[],4,FALSE)</f>
        <v>Skincare</v>
      </c>
      <c r="V836" s="43" t="str">
        <f>VLOOKUP(Combined[[#This Row],[Product_ID]],Product[],5,FALSE)</f>
        <v>Butler Group</v>
      </c>
      <c r="W836" s="43">
        <f>VLOOKUP(Combined[[#This Row],[Product_ID]],Product[],6,FALSE)</f>
        <v>305.5</v>
      </c>
      <c r="X836" s="43">
        <f>VLOOKUP(Combined[[#This Row],[Product_ID]],Product[],7,FALSE)</f>
        <v>159</v>
      </c>
      <c r="Y836" s="43" t="str">
        <f>_xlfn.XLOOKUP(Combined[[#This Row],[Store_ID]],Store[Store_ID],Store[Store_Name])</f>
        <v>Thomas, Bridges and Harris</v>
      </c>
      <c r="Z836" s="43" t="str">
        <f>_xlfn.XLOOKUP(Combined[[#This Row],[Store_ID]],Store[Store_ID],Store[Region])</f>
        <v>North</v>
      </c>
      <c r="AA836" s="43" t="str">
        <f>_xlfn.XLOOKUP(Combined[[#This Row],[Store_ID]],Store[Store_ID],Store[City])</f>
        <v>Sabrinatown</v>
      </c>
      <c r="AB836" s="43" t="str">
        <f>_xlfn.XLOOKUP(Combined[[#This Row],[Store_ID]],Store[Store_ID],Store[Store_Type])</f>
        <v>Online</v>
      </c>
      <c r="AC836" s="43">
        <f>Combined[[#This Row],[Quantity]]*Combined[[#This Row],[Unit_Price]]</f>
        <v>1418.6</v>
      </c>
      <c r="AD836" s="43">
        <f>Combined[[#This Row],[Gross_Sales]]*Combined[[#This Row],[Discount]]</f>
        <v>269.53399999999999</v>
      </c>
      <c r="AE836" s="43">
        <f>Combined[[#This Row],[Quantity]]*Combined[[#This Row],[cost]]</f>
        <v>1222</v>
      </c>
      <c r="AF836" s="43">
        <f>Combined[[#This Row],[Total_Amount]]-Combined[[#This Row],[Total_Cost]]</f>
        <v>-72.933999999999969</v>
      </c>
      <c r="AG836" s="43" t="str">
        <f>IF(Combined[[#This Row],[Age]]&lt;=25,"18-25",IF(Combined[[#This Row],[Age]]&lt;=35,"26-35",IF(Combined[[#This Row],[Age]]&lt;=45,"36-45",IF(Combined[[#This Row],[Age]]&lt;=55,"46-55","56-64"))))</f>
        <v>18-25</v>
      </c>
      <c r="AH836" s="43">
        <f>IF(Combined[[#This Row],[Total_Amount]]=0,0,Combined[[#This Row],[Profit]]/Combined[[#This Row],[Total_Amount]])</f>
        <v>-6.347242020910894E-2</v>
      </c>
    </row>
    <row r="837" spans="1:34">
      <c r="A837" s="43" t="s">
        <v>2661</v>
      </c>
      <c r="B837" s="46">
        <v>45376</v>
      </c>
      <c r="C837" s="43">
        <f t="shared" si="13"/>
        <v>2024</v>
      </c>
      <c r="D837" s="43" t="str">
        <f>TEXT(Combined[[#This Row],[Order_Date]],"MMM")</f>
        <v>Mar</v>
      </c>
      <c r="E837" s="43" t="s">
        <v>899</v>
      </c>
      <c r="F837" s="43" t="s">
        <v>1684</v>
      </c>
      <c r="G837" s="43" t="s">
        <v>1813</v>
      </c>
      <c r="H837" s="43">
        <v>1</v>
      </c>
      <c r="I837" s="43">
        <v>671.62</v>
      </c>
      <c r="J837" s="45">
        <v>0.09</v>
      </c>
      <c r="K837" s="43" t="s">
        <v>1829</v>
      </c>
      <c r="L837" s="43">
        <v>611.17420000000004</v>
      </c>
      <c r="M837" s="43" t="str">
        <f>VLOOKUP(Combined[[#This Row],[Customer_ID]],Customer[],2,FALSE)</f>
        <v>Bryan Garcia</v>
      </c>
      <c r="N837" s="43">
        <f>VLOOKUP(Combined[[#This Row],[Customer_ID]],Customer[],3,FALSE)</f>
        <v>54</v>
      </c>
      <c r="O837" s="43" t="str">
        <f>VLOOKUP(Combined[[#This Row],[Customer_ID]],Customer[],4,FALSE)</f>
        <v>Female</v>
      </c>
      <c r="P837" s="43" t="str">
        <f>VLOOKUP(Combined[[#This Row],[Customer_ID]],Customer[],5,FALSE)</f>
        <v>Garciaborough</v>
      </c>
      <c r="Q837" s="43" t="str">
        <f>VLOOKUP(Combined[[#This Row],[Customer_ID]],Customer[],6,FALSE)</f>
        <v>Wyoming</v>
      </c>
      <c r="R837" s="43" t="str">
        <f>VLOOKUP(Combined[[#This Row],[Customer_ID]],Customer[],8,FALSE)</f>
        <v>Silver</v>
      </c>
      <c r="S837" s="43" t="str">
        <f>VLOOKUP(Combined[[#This Row],[Product_ID]],Product[],2,FALSE)</f>
        <v>Wooden Nightstand</v>
      </c>
      <c r="T837" s="43" t="str">
        <f>VLOOKUP(Combined[[#This Row],[Product_ID]],Product[],3,FALSE)</f>
        <v>Home</v>
      </c>
      <c r="U837" s="43" t="str">
        <f>VLOOKUP(Combined[[#This Row],[Product_ID]],Product[],4,FALSE)</f>
        <v>Furniture</v>
      </c>
      <c r="V837" s="43" t="str">
        <f>VLOOKUP(Combined[[#This Row],[Product_ID]],Product[],5,FALSE)</f>
        <v>Wolfe, Ross and Hester</v>
      </c>
      <c r="W837" s="43">
        <f>VLOOKUP(Combined[[#This Row],[Product_ID]],Product[],6,FALSE)</f>
        <v>243.7</v>
      </c>
      <c r="X837" s="43">
        <f>VLOOKUP(Combined[[#This Row],[Product_ID]],Product[],7,FALSE)</f>
        <v>130</v>
      </c>
      <c r="Y837" s="43" t="str">
        <f>_xlfn.XLOOKUP(Combined[[#This Row],[Store_ID]],Store[Store_ID],Store[Store_Name])</f>
        <v>Mann-Austin</v>
      </c>
      <c r="Z837" s="43" t="str">
        <f>_xlfn.XLOOKUP(Combined[[#This Row],[Store_ID]],Store[Store_ID],Store[Region])</f>
        <v>East</v>
      </c>
      <c r="AA837" s="43" t="str">
        <f>_xlfn.XLOOKUP(Combined[[#This Row],[Store_ID]],Store[Store_ID],Store[City])</f>
        <v>Vasquezborough</v>
      </c>
      <c r="AB837" s="43" t="str">
        <f>_xlfn.XLOOKUP(Combined[[#This Row],[Store_ID]],Store[Store_ID],Store[Store_Type])</f>
        <v>Online</v>
      </c>
      <c r="AC837" s="43">
        <f>Combined[[#This Row],[Quantity]]*Combined[[#This Row],[Unit_Price]]</f>
        <v>671.62</v>
      </c>
      <c r="AD837" s="43">
        <f>Combined[[#This Row],[Gross_Sales]]*Combined[[#This Row],[Discount]]</f>
        <v>60.445799999999998</v>
      </c>
      <c r="AE837" s="43">
        <f>Combined[[#This Row],[Quantity]]*Combined[[#This Row],[cost]]</f>
        <v>243.7</v>
      </c>
      <c r="AF837" s="43">
        <f>Combined[[#This Row],[Total_Amount]]-Combined[[#This Row],[Total_Cost]]</f>
        <v>367.47420000000005</v>
      </c>
      <c r="AG837" s="43" t="str">
        <f>IF(Combined[[#This Row],[Age]]&lt;=25,"18-25",IF(Combined[[#This Row],[Age]]&lt;=35,"26-35",IF(Combined[[#This Row],[Age]]&lt;=45,"36-45",IF(Combined[[#This Row],[Age]]&lt;=55,"46-55","56-64"))))</f>
        <v>46-55</v>
      </c>
      <c r="AH837" s="43">
        <f>IF(Combined[[#This Row],[Total_Amount]]=0,0,Combined[[#This Row],[Profit]]/Combined[[#This Row],[Total_Amount]])</f>
        <v>0.60125934635329836</v>
      </c>
    </row>
    <row r="838" spans="1:34">
      <c r="A838" s="43" t="s">
        <v>2662</v>
      </c>
      <c r="B838" s="46">
        <v>45914</v>
      </c>
      <c r="C838" s="43">
        <f t="shared" si="13"/>
        <v>2025</v>
      </c>
      <c r="D838" s="43" t="str">
        <f>TEXT(Combined[[#This Row],[Order_Date]],"MMM")</f>
        <v>Sep</v>
      </c>
      <c r="E838" s="43" t="s">
        <v>999</v>
      </c>
      <c r="F838" s="43" t="s">
        <v>1712</v>
      </c>
      <c r="G838" s="43" t="s">
        <v>1766</v>
      </c>
      <c r="H838" s="43">
        <v>1</v>
      </c>
      <c r="I838" s="43">
        <v>867.32</v>
      </c>
      <c r="J838" s="45">
        <v>0.28999999999999998</v>
      </c>
      <c r="K838" s="43" t="s">
        <v>1826</v>
      </c>
      <c r="L838" s="43">
        <v>615.79719999999998</v>
      </c>
      <c r="M838" s="43" t="str">
        <f>VLOOKUP(Combined[[#This Row],[Customer_ID]],Customer[],2,FALSE)</f>
        <v>Tiffany Williams</v>
      </c>
      <c r="N838" s="43">
        <f>VLOOKUP(Combined[[#This Row],[Customer_ID]],Customer[],3,FALSE)</f>
        <v>64</v>
      </c>
      <c r="O838" s="43" t="str">
        <f>VLOOKUP(Combined[[#This Row],[Customer_ID]],Customer[],4,FALSE)</f>
        <v>Female</v>
      </c>
      <c r="P838" s="43" t="str">
        <f>VLOOKUP(Combined[[#This Row],[Customer_ID]],Customer[],5,FALSE)</f>
        <v>Richardsport</v>
      </c>
      <c r="Q838" s="43" t="str">
        <f>VLOOKUP(Combined[[#This Row],[Customer_ID]],Customer[],6,FALSE)</f>
        <v>New Hampshire</v>
      </c>
      <c r="R838" s="43" t="str">
        <f>VLOOKUP(Combined[[#This Row],[Customer_ID]],Customer[],8,FALSE)</f>
        <v>Gold</v>
      </c>
      <c r="S838" s="43" t="str">
        <f>VLOOKUP(Combined[[#This Row],[Product_ID]],Product[],2,FALSE)</f>
        <v>Fitness Resistance Bands</v>
      </c>
      <c r="T838" s="43" t="str">
        <f>VLOOKUP(Combined[[#This Row],[Product_ID]],Product[],3,FALSE)</f>
        <v>Sports</v>
      </c>
      <c r="U838" s="43" t="str">
        <f>VLOOKUP(Combined[[#This Row],[Product_ID]],Product[],4,FALSE)</f>
        <v>Fitness</v>
      </c>
      <c r="V838" s="43" t="str">
        <f>VLOOKUP(Combined[[#This Row],[Product_ID]],Product[],5,FALSE)</f>
        <v>Reese-Watson</v>
      </c>
      <c r="W838" s="43">
        <f>VLOOKUP(Combined[[#This Row],[Product_ID]],Product[],6,FALSE)</f>
        <v>152.91999999999999</v>
      </c>
      <c r="X838" s="43">
        <f>VLOOKUP(Combined[[#This Row],[Product_ID]],Product[],7,FALSE)</f>
        <v>281</v>
      </c>
      <c r="Y838" s="43" t="str">
        <f>_xlfn.XLOOKUP(Combined[[#This Row],[Store_ID]],Store[Store_ID],Store[Store_Name])</f>
        <v>Johnson-Wright</v>
      </c>
      <c r="Z838" s="43" t="str">
        <f>_xlfn.XLOOKUP(Combined[[#This Row],[Store_ID]],Store[Store_ID],Store[Region])</f>
        <v>North</v>
      </c>
      <c r="AA838" s="43" t="str">
        <f>_xlfn.XLOOKUP(Combined[[#This Row],[Store_ID]],Store[Store_ID],Store[City])</f>
        <v>Hoodberg</v>
      </c>
      <c r="AB838" s="43" t="str">
        <f>_xlfn.XLOOKUP(Combined[[#This Row],[Store_ID]],Store[Store_ID],Store[Store_Type])</f>
        <v>Outlet</v>
      </c>
      <c r="AC838" s="43">
        <f>Combined[[#This Row],[Quantity]]*Combined[[#This Row],[Unit_Price]]</f>
        <v>867.32</v>
      </c>
      <c r="AD838" s="43">
        <f>Combined[[#This Row],[Gross_Sales]]*Combined[[#This Row],[Discount]]</f>
        <v>251.52279999999999</v>
      </c>
      <c r="AE838" s="43">
        <f>Combined[[#This Row],[Quantity]]*Combined[[#This Row],[cost]]</f>
        <v>152.91999999999999</v>
      </c>
      <c r="AF838" s="43">
        <f>Combined[[#This Row],[Total_Amount]]-Combined[[#This Row],[Total_Cost]]</f>
        <v>462.87720000000002</v>
      </c>
      <c r="AG838" s="43" t="str">
        <f>IF(Combined[[#This Row],[Age]]&lt;=25,"18-25",IF(Combined[[#This Row],[Age]]&lt;=35,"26-35",IF(Combined[[#This Row],[Age]]&lt;=45,"36-45",IF(Combined[[#This Row],[Age]]&lt;=55,"46-55","56-64"))))</f>
        <v>56-64</v>
      </c>
      <c r="AH838" s="43">
        <f>IF(Combined[[#This Row],[Total_Amount]]=0,0,Combined[[#This Row],[Profit]]/Combined[[#This Row],[Total_Amount]])</f>
        <v>0.75167149184829041</v>
      </c>
    </row>
    <row r="839" spans="1:34">
      <c r="A839" s="43" t="s">
        <v>2663</v>
      </c>
      <c r="B839" s="46">
        <v>45336</v>
      </c>
      <c r="C839" s="43">
        <f t="shared" si="13"/>
        <v>2024</v>
      </c>
      <c r="D839" s="43" t="str">
        <f>TEXT(Combined[[#This Row],[Order_Date]],"MMM")</f>
        <v>Feb</v>
      </c>
      <c r="E839" s="43" t="s">
        <v>295</v>
      </c>
      <c r="F839" s="43" t="s">
        <v>1568</v>
      </c>
      <c r="G839" s="43" t="s">
        <v>1794</v>
      </c>
      <c r="H839" s="43">
        <v>3</v>
      </c>
      <c r="I839" s="43">
        <v>240.27</v>
      </c>
      <c r="J839" s="45">
        <v>0.15</v>
      </c>
      <c r="K839" s="43" t="s">
        <v>1826</v>
      </c>
      <c r="L839" s="43">
        <v>612.68850000000009</v>
      </c>
      <c r="M839" s="43" t="str">
        <f>VLOOKUP(Combined[[#This Row],[Customer_ID]],Customer[],2,FALSE)</f>
        <v>Krystal Ford</v>
      </c>
      <c r="N839" s="43">
        <f>VLOOKUP(Combined[[#This Row],[Customer_ID]],Customer[],3,FALSE)</f>
        <v>34</v>
      </c>
      <c r="O839" s="43" t="str">
        <f>VLOOKUP(Combined[[#This Row],[Customer_ID]],Customer[],4,FALSE)</f>
        <v>Female</v>
      </c>
      <c r="P839" s="43" t="str">
        <f>VLOOKUP(Combined[[#This Row],[Customer_ID]],Customer[],5,FALSE)</f>
        <v>South David</v>
      </c>
      <c r="Q839" s="43" t="str">
        <f>VLOOKUP(Combined[[#This Row],[Customer_ID]],Customer[],6,FALSE)</f>
        <v>Arizona</v>
      </c>
      <c r="R839" s="43" t="str">
        <f>VLOOKUP(Combined[[#This Row],[Customer_ID]],Customer[],8,FALSE)</f>
        <v>Platinum</v>
      </c>
      <c r="S839" s="43" t="str">
        <f>VLOOKUP(Combined[[#This Row],[Product_ID]],Product[],2,FALSE)</f>
        <v>Ceramic Kitchen Bowl Set</v>
      </c>
      <c r="T839" s="43" t="str">
        <f>VLOOKUP(Combined[[#This Row],[Product_ID]],Product[],3,FALSE)</f>
        <v>Home</v>
      </c>
      <c r="U839" s="43" t="str">
        <f>VLOOKUP(Combined[[#This Row],[Product_ID]],Product[],4,FALSE)</f>
        <v>Kitchen</v>
      </c>
      <c r="V839" s="43" t="str">
        <f>VLOOKUP(Combined[[#This Row],[Product_ID]],Product[],5,FALSE)</f>
        <v>Hamilton Group</v>
      </c>
      <c r="W839" s="43">
        <f>VLOOKUP(Combined[[#This Row],[Product_ID]],Product[],6,FALSE)</f>
        <v>298.86</v>
      </c>
      <c r="X839" s="43">
        <f>VLOOKUP(Combined[[#This Row],[Product_ID]],Product[],7,FALSE)</f>
        <v>308</v>
      </c>
      <c r="Y839" s="43" t="str">
        <f>_xlfn.XLOOKUP(Combined[[#This Row],[Store_ID]],Store[Store_ID],Store[Store_Name])</f>
        <v>Thomas, Bridges and Harris</v>
      </c>
      <c r="Z839" s="43" t="str">
        <f>_xlfn.XLOOKUP(Combined[[#This Row],[Store_ID]],Store[Store_ID],Store[Region])</f>
        <v>North</v>
      </c>
      <c r="AA839" s="43" t="str">
        <f>_xlfn.XLOOKUP(Combined[[#This Row],[Store_ID]],Store[Store_ID],Store[City])</f>
        <v>Sabrinatown</v>
      </c>
      <c r="AB839" s="43" t="str">
        <f>_xlfn.XLOOKUP(Combined[[#This Row],[Store_ID]],Store[Store_ID],Store[Store_Type])</f>
        <v>Online</v>
      </c>
      <c r="AC839" s="43">
        <f>Combined[[#This Row],[Quantity]]*Combined[[#This Row],[Unit_Price]]</f>
        <v>720.81000000000006</v>
      </c>
      <c r="AD839" s="43">
        <f>Combined[[#This Row],[Gross_Sales]]*Combined[[#This Row],[Discount]]</f>
        <v>108.12150000000001</v>
      </c>
      <c r="AE839" s="43">
        <f>Combined[[#This Row],[Quantity]]*Combined[[#This Row],[cost]]</f>
        <v>896.58</v>
      </c>
      <c r="AF839" s="43">
        <f>Combined[[#This Row],[Total_Amount]]-Combined[[#This Row],[Total_Cost]]</f>
        <v>-283.89149999999995</v>
      </c>
      <c r="AG839" s="43" t="str">
        <f>IF(Combined[[#This Row],[Age]]&lt;=25,"18-25",IF(Combined[[#This Row],[Age]]&lt;=35,"26-35",IF(Combined[[#This Row],[Age]]&lt;=45,"36-45",IF(Combined[[#This Row],[Age]]&lt;=55,"46-55","56-64"))))</f>
        <v>26-35</v>
      </c>
      <c r="AH839" s="43">
        <f>IF(Combined[[#This Row],[Total_Amount]]=0,0,Combined[[#This Row],[Profit]]/Combined[[#This Row],[Total_Amount]])</f>
        <v>-0.46335372705706068</v>
      </c>
    </row>
    <row r="840" spans="1:34">
      <c r="A840" s="43" t="s">
        <v>2664</v>
      </c>
      <c r="B840" s="46">
        <v>45728</v>
      </c>
      <c r="C840" s="43">
        <f t="shared" si="13"/>
        <v>2025</v>
      </c>
      <c r="D840" s="43" t="str">
        <f>TEXT(Combined[[#This Row],[Order_Date]],"MMM")</f>
        <v>Mar</v>
      </c>
      <c r="E840" s="43" t="s">
        <v>275</v>
      </c>
      <c r="F840" s="43" t="s">
        <v>1604</v>
      </c>
      <c r="G840" s="43" t="s">
        <v>1804</v>
      </c>
      <c r="H840" s="43">
        <v>2</v>
      </c>
      <c r="I840" s="43">
        <v>619.12</v>
      </c>
      <c r="J840" s="45">
        <v>0.28000000000000003</v>
      </c>
      <c r="K840" s="43" t="s">
        <v>1829</v>
      </c>
      <c r="L840" s="43">
        <v>891.53279999999995</v>
      </c>
      <c r="M840" s="43" t="str">
        <f>VLOOKUP(Combined[[#This Row],[Customer_ID]],Customer[],2,FALSE)</f>
        <v>Rhonda Morales</v>
      </c>
      <c r="N840" s="43">
        <f>VLOOKUP(Combined[[#This Row],[Customer_ID]],Customer[],3,FALSE)</f>
        <v>61</v>
      </c>
      <c r="O840" s="43" t="str">
        <f>VLOOKUP(Combined[[#This Row],[Customer_ID]],Customer[],4,FALSE)</f>
        <v>Female</v>
      </c>
      <c r="P840" s="43" t="str">
        <f>VLOOKUP(Combined[[#This Row],[Customer_ID]],Customer[],5,FALSE)</f>
        <v>Lake Barryfurt</v>
      </c>
      <c r="Q840" s="43" t="str">
        <f>VLOOKUP(Combined[[#This Row],[Customer_ID]],Customer[],6,FALSE)</f>
        <v>California</v>
      </c>
      <c r="R840" s="43" t="str">
        <f>VLOOKUP(Combined[[#This Row],[Customer_ID]],Customer[],8,FALSE)</f>
        <v>Gold</v>
      </c>
      <c r="S840" s="43" t="str">
        <f>VLOOKUP(Combined[[#This Row],[Product_ID]],Product[],2,FALSE)</f>
        <v>Sports Stopwatch Timer</v>
      </c>
      <c r="T840" s="43" t="str">
        <f>VLOOKUP(Combined[[#This Row],[Product_ID]],Product[],3,FALSE)</f>
        <v>Sports</v>
      </c>
      <c r="U840" s="43" t="str">
        <f>VLOOKUP(Combined[[#This Row],[Product_ID]],Product[],4,FALSE)</f>
        <v>Accessories</v>
      </c>
      <c r="V840" s="43" t="str">
        <f>VLOOKUP(Combined[[#This Row],[Product_ID]],Product[],5,FALSE)</f>
        <v>Burns-Hansen</v>
      </c>
      <c r="W840" s="43">
        <f>VLOOKUP(Combined[[#This Row],[Product_ID]],Product[],6,FALSE)</f>
        <v>38.76</v>
      </c>
      <c r="X840" s="43">
        <f>VLOOKUP(Combined[[#This Row],[Product_ID]],Product[],7,FALSE)</f>
        <v>137</v>
      </c>
      <c r="Y840" s="43" t="str">
        <f>_xlfn.XLOOKUP(Combined[[#This Row],[Store_ID]],Store[Store_ID],Store[Store_Name])</f>
        <v>Frederick-Wright</v>
      </c>
      <c r="Z840" s="43" t="str">
        <f>_xlfn.XLOOKUP(Combined[[#This Row],[Store_ID]],Store[Store_ID],Store[Region])</f>
        <v>West</v>
      </c>
      <c r="AA840" s="43" t="str">
        <f>_xlfn.XLOOKUP(Combined[[#This Row],[Store_ID]],Store[Store_ID],Store[City])</f>
        <v>New Jimmymouth</v>
      </c>
      <c r="AB840" s="43" t="str">
        <f>_xlfn.XLOOKUP(Combined[[#This Row],[Store_ID]],Store[Store_ID],Store[Store_Type])</f>
        <v>Flagship</v>
      </c>
      <c r="AC840" s="43">
        <f>Combined[[#This Row],[Quantity]]*Combined[[#This Row],[Unit_Price]]</f>
        <v>1238.24</v>
      </c>
      <c r="AD840" s="43">
        <f>Combined[[#This Row],[Gross_Sales]]*Combined[[#This Row],[Discount]]</f>
        <v>346.70720000000006</v>
      </c>
      <c r="AE840" s="43">
        <f>Combined[[#This Row],[Quantity]]*Combined[[#This Row],[cost]]</f>
        <v>77.52</v>
      </c>
      <c r="AF840" s="43">
        <f>Combined[[#This Row],[Total_Amount]]-Combined[[#This Row],[Total_Cost]]</f>
        <v>814.01279999999997</v>
      </c>
      <c r="AG840" s="43" t="str">
        <f>IF(Combined[[#This Row],[Age]]&lt;=25,"18-25",IF(Combined[[#This Row],[Age]]&lt;=35,"26-35",IF(Combined[[#This Row],[Age]]&lt;=45,"36-45",IF(Combined[[#This Row],[Age]]&lt;=55,"46-55","56-64"))))</f>
        <v>56-64</v>
      </c>
      <c r="AH840" s="43">
        <f>IF(Combined[[#This Row],[Total_Amount]]=0,0,Combined[[#This Row],[Profit]]/Combined[[#This Row],[Total_Amount]])</f>
        <v>0.91304862816039978</v>
      </c>
    </row>
    <row r="841" spans="1:34">
      <c r="A841" s="43" t="s">
        <v>2665</v>
      </c>
      <c r="B841" s="46">
        <v>45755</v>
      </c>
      <c r="C841" s="43">
        <f t="shared" si="13"/>
        <v>2025</v>
      </c>
      <c r="D841" s="43" t="str">
        <f>TEXT(Combined[[#This Row],[Order_Date]],"MMM")</f>
        <v>Apr</v>
      </c>
      <c r="E841" s="43" t="s">
        <v>693</v>
      </c>
      <c r="F841" s="43" t="s">
        <v>1722</v>
      </c>
      <c r="G841" s="43" t="s">
        <v>1752</v>
      </c>
      <c r="H841" s="43">
        <v>3</v>
      </c>
      <c r="I841" s="43">
        <v>693.42</v>
      </c>
      <c r="J841" s="45">
        <v>0.08</v>
      </c>
      <c r="K841" s="43" t="s">
        <v>1826</v>
      </c>
      <c r="L841" s="43">
        <v>1913.8391999999999</v>
      </c>
      <c r="M841" s="43" t="str">
        <f>VLOOKUP(Combined[[#This Row],[Customer_ID]],Customer[],2,FALSE)</f>
        <v>Stuart Johnson</v>
      </c>
      <c r="N841" s="43">
        <f>VLOOKUP(Combined[[#This Row],[Customer_ID]],Customer[],3,FALSE)</f>
        <v>42</v>
      </c>
      <c r="O841" s="43" t="str">
        <f>VLOOKUP(Combined[[#This Row],[Customer_ID]],Customer[],4,FALSE)</f>
        <v>Female</v>
      </c>
      <c r="P841" s="43" t="str">
        <f>VLOOKUP(Combined[[#This Row],[Customer_ID]],Customer[],5,FALSE)</f>
        <v>West Markport</v>
      </c>
      <c r="Q841" s="43" t="str">
        <f>VLOOKUP(Combined[[#This Row],[Customer_ID]],Customer[],6,FALSE)</f>
        <v>North Dakota</v>
      </c>
      <c r="R841" s="43" t="str">
        <f>VLOOKUP(Combined[[#This Row],[Customer_ID]],Customer[],8,FALSE)</f>
        <v>Platinum</v>
      </c>
      <c r="S841" s="43" t="str">
        <f>VLOOKUP(Combined[[#This Row],[Product_ID]],Product[],2,FALSE)</f>
        <v>LED Bedside Lamp</v>
      </c>
      <c r="T841" s="43" t="str">
        <f>VLOOKUP(Combined[[#This Row],[Product_ID]],Product[],3,FALSE)</f>
        <v>Home</v>
      </c>
      <c r="U841" s="43" t="str">
        <f>VLOOKUP(Combined[[#This Row],[Product_ID]],Product[],4,FALSE)</f>
        <v>Lighting</v>
      </c>
      <c r="V841" s="43" t="str">
        <f>VLOOKUP(Combined[[#This Row],[Product_ID]],Product[],5,FALSE)</f>
        <v>Aguilar, Horton and Lewis</v>
      </c>
      <c r="W841" s="43">
        <f>VLOOKUP(Combined[[#This Row],[Product_ID]],Product[],6,FALSE)</f>
        <v>371.38</v>
      </c>
      <c r="X841" s="43">
        <f>VLOOKUP(Combined[[#This Row],[Product_ID]],Product[],7,FALSE)</f>
        <v>220</v>
      </c>
      <c r="Y841" s="43" t="str">
        <f>_xlfn.XLOOKUP(Combined[[#This Row],[Store_ID]],Store[Store_ID],Store[Store_Name])</f>
        <v>Rivera-Warner</v>
      </c>
      <c r="Z841" s="43" t="str">
        <f>_xlfn.XLOOKUP(Combined[[#This Row],[Store_ID]],Store[Store_ID],Store[Region])</f>
        <v>East</v>
      </c>
      <c r="AA841" s="43" t="str">
        <f>_xlfn.XLOOKUP(Combined[[#This Row],[Store_ID]],Store[Store_ID],Store[City])</f>
        <v>Washingtonfurt</v>
      </c>
      <c r="AB841" s="43" t="str">
        <f>_xlfn.XLOOKUP(Combined[[#This Row],[Store_ID]],Store[Store_ID],Store[Store_Type])</f>
        <v>Flagship</v>
      </c>
      <c r="AC841" s="43">
        <f>Combined[[#This Row],[Quantity]]*Combined[[#This Row],[Unit_Price]]</f>
        <v>2080.2599999999998</v>
      </c>
      <c r="AD841" s="43">
        <f>Combined[[#This Row],[Gross_Sales]]*Combined[[#This Row],[Discount]]</f>
        <v>166.42079999999999</v>
      </c>
      <c r="AE841" s="43">
        <f>Combined[[#This Row],[Quantity]]*Combined[[#This Row],[cost]]</f>
        <v>1114.1399999999999</v>
      </c>
      <c r="AF841" s="43">
        <f>Combined[[#This Row],[Total_Amount]]-Combined[[#This Row],[Total_Cost]]</f>
        <v>799.69920000000002</v>
      </c>
      <c r="AG841" s="43" t="str">
        <f>IF(Combined[[#This Row],[Age]]&lt;=25,"18-25",IF(Combined[[#This Row],[Age]]&lt;=35,"26-35",IF(Combined[[#This Row],[Age]]&lt;=45,"36-45",IF(Combined[[#This Row],[Age]]&lt;=55,"46-55","56-64"))))</f>
        <v>36-45</v>
      </c>
      <c r="AH841" s="43">
        <f>IF(Combined[[#This Row],[Total_Amount]]=0,0,Combined[[#This Row],[Profit]]/Combined[[#This Row],[Total_Amount]])</f>
        <v>0.41785077868610909</v>
      </c>
    </row>
    <row r="842" spans="1:34">
      <c r="A842" s="43" t="s">
        <v>2666</v>
      </c>
      <c r="B842" s="46">
        <v>45695</v>
      </c>
      <c r="C842" s="43">
        <f t="shared" si="13"/>
        <v>2025</v>
      </c>
      <c r="D842" s="43" t="str">
        <f>TEXT(Combined[[#This Row],[Order_Date]],"MMM")</f>
        <v>Feb</v>
      </c>
      <c r="E842" s="43" t="s">
        <v>381</v>
      </c>
      <c r="F842" s="43" t="s">
        <v>1644</v>
      </c>
      <c r="G842" s="43" t="s">
        <v>1789</v>
      </c>
      <c r="H842" s="43">
        <v>4</v>
      </c>
      <c r="I842" s="43">
        <v>751.63</v>
      </c>
      <c r="J842" s="45">
        <v>0.28000000000000003</v>
      </c>
      <c r="K842" s="43" t="s">
        <v>1829</v>
      </c>
      <c r="L842" s="43">
        <v>2164.6943999999999</v>
      </c>
      <c r="M842" s="43" t="str">
        <f>VLOOKUP(Combined[[#This Row],[Customer_ID]],Customer[],2,FALSE)</f>
        <v>Travis Holland</v>
      </c>
      <c r="N842" s="43">
        <f>VLOOKUP(Combined[[#This Row],[Customer_ID]],Customer[],3,FALSE)</f>
        <v>38</v>
      </c>
      <c r="O842" s="43" t="str">
        <f>VLOOKUP(Combined[[#This Row],[Customer_ID]],Customer[],4,FALSE)</f>
        <v>Male</v>
      </c>
      <c r="P842" s="43" t="str">
        <f>VLOOKUP(Combined[[#This Row],[Customer_ID]],Customer[],5,FALSE)</f>
        <v>Webstermouth</v>
      </c>
      <c r="Q842" s="43" t="str">
        <f>VLOOKUP(Combined[[#This Row],[Customer_ID]],Customer[],6,FALSE)</f>
        <v>New Hampshire</v>
      </c>
      <c r="R842" s="43" t="str">
        <f>VLOOKUP(Combined[[#This Row],[Customer_ID]],Customer[],8,FALSE)</f>
        <v>Bronze</v>
      </c>
      <c r="S842" s="43" t="str">
        <f>VLOOKUP(Combined[[#This Row],[Product_ID]],Product[],2,FALSE)</f>
        <v>Car Dashboard Phone Holder</v>
      </c>
      <c r="T842" s="43" t="str">
        <f>VLOOKUP(Combined[[#This Row],[Product_ID]],Product[],3,FALSE)</f>
        <v>Electronics</v>
      </c>
      <c r="U842" s="43" t="str">
        <f>VLOOKUP(Combined[[#This Row],[Product_ID]],Product[],4,FALSE)</f>
        <v>Accessories</v>
      </c>
      <c r="V842" s="43" t="str">
        <f>VLOOKUP(Combined[[#This Row],[Product_ID]],Product[],5,FALSE)</f>
        <v>Byrd, Stewart and Valdez</v>
      </c>
      <c r="W842" s="43">
        <f>VLOOKUP(Combined[[#This Row],[Product_ID]],Product[],6,FALSE)</f>
        <v>177.98</v>
      </c>
      <c r="X842" s="43">
        <f>VLOOKUP(Combined[[#This Row],[Product_ID]],Product[],7,FALSE)</f>
        <v>103</v>
      </c>
      <c r="Y842" s="43" t="str">
        <f>_xlfn.XLOOKUP(Combined[[#This Row],[Store_ID]],Store[Store_ID],Store[Store_Name])</f>
        <v>Hill, Wagner and Ballard</v>
      </c>
      <c r="Z842" s="43" t="str">
        <f>_xlfn.XLOOKUP(Combined[[#This Row],[Store_ID]],Store[Store_ID],Store[Region])</f>
        <v>East</v>
      </c>
      <c r="AA842" s="43" t="str">
        <f>_xlfn.XLOOKUP(Combined[[#This Row],[Store_ID]],Store[Store_ID],Store[City])</f>
        <v>East Davidville</v>
      </c>
      <c r="AB842" s="43" t="str">
        <f>_xlfn.XLOOKUP(Combined[[#This Row],[Store_ID]],Store[Store_ID],Store[Store_Type])</f>
        <v>Online</v>
      </c>
      <c r="AC842" s="43">
        <f>Combined[[#This Row],[Quantity]]*Combined[[#This Row],[Unit_Price]]</f>
        <v>3006.52</v>
      </c>
      <c r="AD842" s="43">
        <f>Combined[[#This Row],[Gross_Sales]]*Combined[[#This Row],[Discount]]</f>
        <v>841.82560000000012</v>
      </c>
      <c r="AE842" s="43">
        <f>Combined[[#This Row],[Quantity]]*Combined[[#This Row],[cost]]</f>
        <v>711.92</v>
      </c>
      <c r="AF842" s="43">
        <f>Combined[[#This Row],[Total_Amount]]-Combined[[#This Row],[Total_Cost]]</f>
        <v>1452.7743999999998</v>
      </c>
      <c r="AG842" s="43" t="str">
        <f>IF(Combined[[#This Row],[Age]]&lt;=25,"18-25",IF(Combined[[#This Row],[Age]]&lt;=35,"26-35",IF(Combined[[#This Row],[Age]]&lt;=45,"36-45",IF(Combined[[#This Row],[Age]]&lt;=55,"46-55","56-64"))))</f>
        <v>36-45</v>
      </c>
      <c r="AH842" s="43">
        <f>IF(Combined[[#This Row],[Total_Amount]]=0,0,Combined[[#This Row],[Profit]]/Combined[[#This Row],[Total_Amount]])</f>
        <v>0.67112216856106799</v>
      </c>
    </row>
    <row r="843" spans="1:34">
      <c r="A843" s="43" t="s">
        <v>2667</v>
      </c>
      <c r="B843" s="46">
        <v>45380</v>
      </c>
      <c r="C843" s="43">
        <f t="shared" si="13"/>
        <v>2024</v>
      </c>
      <c r="D843" s="43" t="str">
        <f>TEXT(Combined[[#This Row],[Order_Date]],"MMM")</f>
        <v>Mar</v>
      </c>
      <c r="E843" s="43" t="s">
        <v>387</v>
      </c>
      <c r="F843" s="43" t="s">
        <v>1610</v>
      </c>
      <c r="G843" s="43" t="s">
        <v>1801</v>
      </c>
      <c r="H843" s="43">
        <v>3</v>
      </c>
      <c r="I843" s="43">
        <v>108.14</v>
      </c>
      <c r="J843" s="45">
        <v>0.19</v>
      </c>
      <c r="K843" s="43" t="s">
        <v>1829</v>
      </c>
      <c r="L843" s="43">
        <v>262.78019999999998</v>
      </c>
      <c r="M843" s="43" t="str">
        <f>VLOOKUP(Combined[[#This Row],[Customer_ID]],Customer[],2,FALSE)</f>
        <v>Ashley Griffin</v>
      </c>
      <c r="N843" s="43">
        <f>VLOOKUP(Combined[[#This Row],[Customer_ID]],Customer[],3,FALSE)</f>
        <v>40</v>
      </c>
      <c r="O843" s="43" t="str">
        <f>VLOOKUP(Combined[[#This Row],[Customer_ID]],Customer[],4,FALSE)</f>
        <v>Female</v>
      </c>
      <c r="P843" s="43" t="str">
        <f>VLOOKUP(Combined[[#This Row],[Customer_ID]],Customer[],5,FALSE)</f>
        <v>New Dawnton</v>
      </c>
      <c r="Q843" s="43" t="str">
        <f>VLOOKUP(Combined[[#This Row],[Customer_ID]],Customer[],6,FALSE)</f>
        <v>Maryland</v>
      </c>
      <c r="R843" s="43" t="str">
        <f>VLOOKUP(Combined[[#This Row],[Customer_ID]],Customer[],8,FALSE)</f>
        <v>Gold</v>
      </c>
      <c r="S843" s="43" t="str">
        <f>VLOOKUP(Combined[[#This Row],[Product_ID]],Product[],2,FALSE)</f>
        <v>Basketball</v>
      </c>
      <c r="T843" s="43" t="str">
        <f>VLOOKUP(Combined[[#This Row],[Product_ID]],Product[],3,FALSE)</f>
        <v>Sports</v>
      </c>
      <c r="U843" s="43" t="str">
        <f>VLOOKUP(Combined[[#This Row],[Product_ID]],Product[],4,FALSE)</f>
        <v>Team Sports</v>
      </c>
      <c r="V843" s="43" t="str">
        <f>VLOOKUP(Combined[[#This Row],[Product_ID]],Product[],5,FALSE)</f>
        <v>Nolan-Snow</v>
      </c>
      <c r="W843" s="43">
        <f>VLOOKUP(Combined[[#This Row],[Product_ID]],Product[],6,FALSE)</f>
        <v>204.39</v>
      </c>
      <c r="X843" s="43">
        <f>VLOOKUP(Combined[[#This Row],[Product_ID]],Product[],7,FALSE)</f>
        <v>281</v>
      </c>
      <c r="Y843" s="43" t="str">
        <f>_xlfn.XLOOKUP(Combined[[#This Row],[Store_ID]],Store[Store_ID],Store[Store_Name])</f>
        <v>Shelton PLC</v>
      </c>
      <c r="Z843" s="43" t="str">
        <f>_xlfn.XLOOKUP(Combined[[#This Row],[Store_ID]],Store[Store_ID],Store[Region])</f>
        <v>North</v>
      </c>
      <c r="AA843" s="43" t="str">
        <f>_xlfn.XLOOKUP(Combined[[#This Row],[Store_ID]],Store[Store_ID],Store[City])</f>
        <v>East Jenniferstad</v>
      </c>
      <c r="AB843" s="43" t="str">
        <f>_xlfn.XLOOKUP(Combined[[#This Row],[Store_ID]],Store[Store_ID],Store[Store_Type])</f>
        <v>Flagship</v>
      </c>
      <c r="AC843" s="43">
        <f>Combined[[#This Row],[Quantity]]*Combined[[#This Row],[Unit_Price]]</f>
        <v>324.42</v>
      </c>
      <c r="AD843" s="43">
        <f>Combined[[#This Row],[Gross_Sales]]*Combined[[#This Row],[Discount]]</f>
        <v>61.639800000000001</v>
      </c>
      <c r="AE843" s="43">
        <f>Combined[[#This Row],[Quantity]]*Combined[[#This Row],[cost]]</f>
        <v>613.16999999999996</v>
      </c>
      <c r="AF843" s="43">
        <f>Combined[[#This Row],[Total_Amount]]-Combined[[#This Row],[Total_Cost]]</f>
        <v>-350.38979999999998</v>
      </c>
      <c r="AG843" s="43" t="str">
        <f>IF(Combined[[#This Row],[Age]]&lt;=25,"18-25",IF(Combined[[#This Row],[Age]]&lt;=35,"26-35",IF(Combined[[#This Row],[Age]]&lt;=45,"36-45",IF(Combined[[#This Row],[Age]]&lt;=55,"46-55","56-64"))))</f>
        <v>36-45</v>
      </c>
      <c r="AH843" s="43">
        <f>IF(Combined[[#This Row],[Total_Amount]]=0,0,Combined[[#This Row],[Profit]]/Combined[[#This Row],[Total_Amount]])</f>
        <v>-1.3333949818136983</v>
      </c>
    </row>
    <row r="844" spans="1:34">
      <c r="A844" s="43" t="s">
        <v>2668</v>
      </c>
      <c r="B844" s="46">
        <v>45446</v>
      </c>
      <c r="C844" s="43">
        <f t="shared" si="13"/>
        <v>2024</v>
      </c>
      <c r="D844" s="43" t="str">
        <f>TEXT(Combined[[#This Row],[Order_Date]],"MMM")</f>
        <v>Jun</v>
      </c>
      <c r="E844" s="43" t="s">
        <v>818</v>
      </c>
      <c r="F844" s="43" t="s">
        <v>1602</v>
      </c>
      <c r="G844" s="43" t="s">
        <v>1769</v>
      </c>
      <c r="H844" s="43">
        <v>1</v>
      </c>
      <c r="I844" s="43">
        <v>964.11</v>
      </c>
      <c r="J844" s="45">
        <v>0.17</v>
      </c>
      <c r="K844" s="43" t="s">
        <v>1829</v>
      </c>
      <c r="L844" s="43">
        <v>800.21129999999994</v>
      </c>
      <c r="M844" s="43" t="str">
        <f>VLOOKUP(Combined[[#This Row],[Customer_ID]],Customer[],2,FALSE)</f>
        <v>Kristen Fischer</v>
      </c>
      <c r="N844" s="43">
        <f>VLOOKUP(Combined[[#This Row],[Customer_ID]],Customer[],3,FALSE)</f>
        <v>57</v>
      </c>
      <c r="O844" s="43" t="str">
        <f>VLOOKUP(Combined[[#This Row],[Customer_ID]],Customer[],4,FALSE)</f>
        <v>Male</v>
      </c>
      <c r="P844" s="43" t="str">
        <f>VLOOKUP(Combined[[#This Row],[Customer_ID]],Customer[],5,FALSE)</f>
        <v>Lake Christopher</v>
      </c>
      <c r="Q844" s="43" t="str">
        <f>VLOOKUP(Combined[[#This Row],[Customer_ID]],Customer[],6,FALSE)</f>
        <v>Arkansas</v>
      </c>
      <c r="R844" s="43" t="str">
        <f>VLOOKUP(Combined[[#This Row],[Customer_ID]],Customer[],8,FALSE)</f>
        <v>Platinum</v>
      </c>
      <c r="S844" s="43" t="str">
        <f>VLOOKUP(Combined[[#This Row],[Product_ID]],Product[],2,FALSE)</f>
        <v>Decorative Floor Vase</v>
      </c>
      <c r="T844" s="43" t="str">
        <f>VLOOKUP(Combined[[#This Row],[Product_ID]],Product[],3,FALSE)</f>
        <v>Home</v>
      </c>
      <c r="U844" s="43" t="str">
        <f>VLOOKUP(Combined[[#This Row],[Product_ID]],Product[],4,FALSE)</f>
        <v>Decor</v>
      </c>
      <c r="V844" s="43" t="str">
        <f>VLOOKUP(Combined[[#This Row],[Product_ID]],Product[],5,FALSE)</f>
        <v>Khan, Jones and Paul</v>
      </c>
      <c r="W844" s="43">
        <f>VLOOKUP(Combined[[#This Row],[Product_ID]],Product[],6,FALSE)</f>
        <v>219.12</v>
      </c>
      <c r="X844" s="43">
        <f>VLOOKUP(Combined[[#This Row],[Product_ID]],Product[],7,FALSE)</f>
        <v>378</v>
      </c>
      <c r="Y844" s="43" t="str">
        <f>_xlfn.XLOOKUP(Combined[[#This Row],[Store_ID]],Store[Store_ID],Store[Store_Name])</f>
        <v>Alexander Group</v>
      </c>
      <c r="Z844" s="43" t="str">
        <f>_xlfn.XLOOKUP(Combined[[#This Row],[Store_ID]],Store[Store_ID],Store[Region])</f>
        <v>South</v>
      </c>
      <c r="AA844" s="43" t="str">
        <f>_xlfn.XLOOKUP(Combined[[#This Row],[Store_ID]],Store[Store_ID],Store[City])</f>
        <v>Port Sharon</v>
      </c>
      <c r="AB844" s="43" t="str">
        <f>_xlfn.XLOOKUP(Combined[[#This Row],[Store_ID]],Store[Store_ID],Store[Store_Type])</f>
        <v>Online</v>
      </c>
      <c r="AC844" s="43">
        <f>Combined[[#This Row],[Quantity]]*Combined[[#This Row],[Unit_Price]]</f>
        <v>964.11</v>
      </c>
      <c r="AD844" s="43">
        <f>Combined[[#This Row],[Gross_Sales]]*Combined[[#This Row],[Discount]]</f>
        <v>163.89870000000002</v>
      </c>
      <c r="AE844" s="43">
        <f>Combined[[#This Row],[Quantity]]*Combined[[#This Row],[cost]]</f>
        <v>219.12</v>
      </c>
      <c r="AF844" s="43">
        <f>Combined[[#This Row],[Total_Amount]]-Combined[[#This Row],[Total_Cost]]</f>
        <v>581.09129999999993</v>
      </c>
      <c r="AG844" s="43" t="str">
        <f>IF(Combined[[#This Row],[Age]]&lt;=25,"18-25",IF(Combined[[#This Row],[Age]]&lt;=35,"26-35",IF(Combined[[#This Row],[Age]]&lt;=45,"36-45",IF(Combined[[#This Row],[Age]]&lt;=55,"46-55","56-64"))))</f>
        <v>56-64</v>
      </c>
      <c r="AH844" s="43">
        <f>IF(Combined[[#This Row],[Total_Amount]]=0,0,Combined[[#This Row],[Profit]]/Combined[[#This Row],[Total_Amount]])</f>
        <v>0.72617232473472937</v>
      </c>
    </row>
    <row r="845" spans="1:34">
      <c r="A845" s="43" t="s">
        <v>2669</v>
      </c>
      <c r="B845" s="46">
        <v>45525</v>
      </c>
      <c r="C845" s="43">
        <f t="shared" si="13"/>
        <v>2024</v>
      </c>
      <c r="D845" s="43" t="str">
        <f>TEXT(Combined[[#This Row],[Order_Date]],"MMM")</f>
        <v>Aug</v>
      </c>
      <c r="E845" s="43" t="s">
        <v>449</v>
      </c>
      <c r="F845" s="43" t="s">
        <v>1586</v>
      </c>
      <c r="G845" s="43" t="s">
        <v>1752</v>
      </c>
      <c r="H845" s="43">
        <v>1</v>
      </c>
      <c r="I845" s="43">
        <v>346.2</v>
      </c>
      <c r="J845" s="45">
        <v>0.28999999999999998</v>
      </c>
      <c r="K845" s="43" t="s">
        <v>1824</v>
      </c>
      <c r="L845" s="43">
        <v>245.80199999999999</v>
      </c>
      <c r="M845" s="43" t="str">
        <f>VLOOKUP(Combined[[#This Row],[Customer_ID]],Customer[],2,FALSE)</f>
        <v>Joseph Richards</v>
      </c>
      <c r="N845" s="43">
        <f>VLOOKUP(Combined[[#This Row],[Customer_ID]],Customer[],3,FALSE)</f>
        <v>34</v>
      </c>
      <c r="O845" s="43" t="str">
        <f>VLOOKUP(Combined[[#This Row],[Customer_ID]],Customer[],4,FALSE)</f>
        <v>Female</v>
      </c>
      <c r="P845" s="43" t="str">
        <f>VLOOKUP(Combined[[#This Row],[Customer_ID]],Customer[],5,FALSE)</f>
        <v>Wigginsville</v>
      </c>
      <c r="Q845" s="43" t="str">
        <f>VLOOKUP(Combined[[#This Row],[Customer_ID]],Customer[],6,FALSE)</f>
        <v>Alabama</v>
      </c>
      <c r="R845" s="43" t="str">
        <f>VLOOKUP(Combined[[#This Row],[Customer_ID]],Customer[],8,FALSE)</f>
        <v>Bronze</v>
      </c>
      <c r="S845" s="43" t="str">
        <f>VLOOKUP(Combined[[#This Row],[Product_ID]],Product[],2,FALSE)</f>
        <v>Knee Support Brace</v>
      </c>
      <c r="T845" s="43" t="str">
        <f>VLOOKUP(Combined[[#This Row],[Product_ID]],Product[],3,FALSE)</f>
        <v>Sports</v>
      </c>
      <c r="U845" s="43" t="str">
        <f>VLOOKUP(Combined[[#This Row],[Product_ID]],Product[],4,FALSE)</f>
        <v>Equipment</v>
      </c>
      <c r="V845" s="43" t="str">
        <f>VLOOKUP(Combined[[#This Row],[Product_ID]],Product[],5,FALSE)</f>
        <v>May-Reese</v>
      </c>
      <c r="W845" s="43">
        <f>VLOOKUP(Combined[[#This Row],[Product_ID]],Product[],6,FALSE)</f>
        <v>21.34</v>
      </c>
      <c r="X845" s="43">
        <f>VLOOKUP(Combined[[#This Row],[Product_ID]],Product[],7,FALSE)</f>
        <v>65</v>
      </c>
      <c r="Y845" s="43" t="str">
        <f>_xlfn.XLOOKUP(Combined[[#This Row],[Store_ID]],Store[Store_ID],Store[Store_Name])</f>
        <v>Rivera-Warner</v>
      </c>
      <c r="Z845" s="43" t="str">
        <f>_xlfn.XLOOKUP(Combined[[#This Row],[Store_ID]],Store[Store_ID],Store[Region])</f>
        <v>East</v>
      </c>
      <c r="AA845" s="43" t="str">
        <f>_xlfn.XLOOKUP(Combined[[#This Row],[Store_ID]],Store[Store_ID],Store[City])</f>
        <v>Washingtonfurt</v>
      </c>
      <c r="AB845" s="43" t="str">
        <f>_xlfn.XLOOKUP(Combined[[#This Row],[Store_ID]],Store[Store_ID],Store[Store_Type])</f>
        <v>Flagship</v>
      </c>
      <c r="AC845" s="43">
        <f>Combined[[#This Row],[Quantity]]*Combined[[#This Row],[Unit_Price]]</f>
        <v>346.2</v>
      </c>
      <c r="AD845" s="43">
        <f>Combined[[#This Row],[Gross_Sales]]*Combined[[#This Row],[Discount]]</f>
        <v>100.398</v>
      </c>
      <c r="AE845" s="43">
        <f>Combined[[#This Row],[Quantity]]*Combined[[#This Row],[cost]]</f>
        <v>21.34</v>
      </c>
      <c r="AF845" s="43">
        <f>Combined[[#This Row],[Total_Amount]]-Combined[[#This Row],[Total_Cost]]</f>
        <v>224.46199999999999</v>
      </c>
      <c r="AG845" s="43" t="str">
        <f>IF(Combined[[#This Row],[Age]]&lt;=25,"18-25",IF(Combined[[#This Row],[Age]]&lt;=35,"26-35",IF(Combined[[#This Row],[Age]]&lt;=45,"36-45",IF(Combined[[#This Row],[Age]]&lt;=55,"46-55","56-64"))))</f>
        <v>26-35</v>
      </c>
      <c r="AH845" s="43">
        <f>IF(Combined[[#This Row],[Total_Amount]]=0,0,Combined[[#This Row],[Profit]]/Combined[[#This Row],[Total_Amount]])</f>
        <v>0.91318215474243492</v>
      </c>
    </row>
    <row r="846" spans="1:34">
      <c r="A846" s="43" t="s">
        <v>2670</v>
      </c>
      <c r="B846" s="46">
        <v>45527</v>
      </c>
      <c r="C846" s="43">
        <f t="shared" si="13"/>
        <v>2024</v>
      </c>
      <c r="D846" s="43" t="str">
        <f>TEXT(Combined[[#This Row],[Order_Date]],"MMM")</f>
        <v>Aug</v>
      </c>
      <c r="E846" s="43" t="s">
        <v>1411</v>
      </c>
      <c r="F846" s="43" t="s">
        <v>1634</v>
      </c>
      <c r="G846" s="43" t="s">
        <v>1801</v>
      </c>
      <c r="H846" s="43">
        <v>3</v>
      </c>
      <c r="I846" s="43">
        <v>791.75</v>
      </c>
      <c r="J846" s="45">
        <v>0.28999999999999998</v>
      </c>
      <c r="K846" s="43" t="s">
        <v>1824</v>
      </c>
      <c r="L846" s="43">
        <v>1686.4275</v>
      </c>
      <c r="M846" s="43" t="str">
        <f>VLOOKUP(Combined[[#This Row],[Customer_ID]],Customer[],2,FALSE)</f>
        <v>Christina Robertson</v>
      </c>
      <c r="N846" s="43">
        <f>VLOOKUP(Combined[[#This Row],[Customer_ID]],Customer[],3,FALSE)</f>
        <v>59</v>
      </c>
      <c r="O846" s="43" t="str">
        <f>VLOOKUP(Combined[[#This Row],[Customer_ID]],Customer[],4,FALSE)</f>
        <v>Male</v>
      </c>
      <c r="P846" s="43" t="str">
        <f>VLOOKUP(Combined[[#This Row],[Customer_ID]],Customer[],5,FALSE)</f>
        <v>Hubbardborough</v>
      </c>
      <c r="Q846" s="43" t="str">
        <f>VLOOKUP(Combined[[#This Row],[Customer_ID]],Customer[],6,FALSE)</f>
        <v>Kentucky</v>
      </c>
      <c r="R846" s="43" t="str">
        <f>VLOOKUP(Combined[[#This Row],[Customer_ID]],Customer[],8,FALSE)</f>
        <v>Platinum</v>
      </c>
      <c r="S846" s="43" t="str">
        <f>VLOOKUP(Combined[[#This Row],[Product_ID]],Product[],2,FALSE)</f>
        <v>USB External Hard Drive</v>
      </c>
      <c r="T846" s="43" t="str">
        <f>VLOOKUP(Combined[[#This Row],[Product_ID]],Product[],3,FALSE)</f>
        <v>Electronics</v>
      </c>
      <c r="U846" s="43" t="str">
        <f>VLOOKUP(Combined[[#This Row],[Product_ID]],Product[],4,FALSE)</f>
        <v>Computer</v>
      </c>
      <c r="V846" s="43" t="str">
        <f>VLOOKUP(Combined[[#This Row],[Product_ID]],Product[],5,FALSE)</f>
        <v>Robinson Inc</v>
      </c>
      <c r="W846" s="43">
        <f>VLOOKUP(Combined[[#This Row],[Product_ID]],Product[],6,FALSE)</f>
        <v>253.33</v>
      </c>
      <c r="X846" s="43">
        <f>VLOOKUP(Combined[[#This Row],[Product_ID]],Product[],7,FALSE)</f>
        <v>266</v>
      </c>
      <c r="Y846" s="43" t="str">
        <f>_xlfn.XLOOKUP(Combined[[#This Row],[Store_ID]],Store[Store_ID],Store[Store_Name])</f>
        <v>Shelton PLC</v>
      </c>
      <c r="Z846" s="43" t="str">
        <f>_xlfn.XLOOKUP(Combined[[#This Row],[Store_ID]],Store[Store_ID],Store[Region])</f>
        <v>North</v>
      </c>
      <c r="AA846" s="43" t="str">
        <f>_xlfn.XLOOKUP(Combined[[#This Row],[Store_ID]],Store[Store_ID],Store[City])</f>
        <v>East Jenniferstad</v>
      </c>
      <c r="AB846" s="43" t="str">
        <f>_xlfn.XLOOKUP(Combined[[#This Row],[Store_ID]],Store[Store_ID],Store[Store_Type])</f>
        <v>Flagship</v>
      </c>
      <c r="AC846" s="43">
        <f>Combined[[#This Row],[Quantity]]*Combined[[#This Row],[Unit_Price]]</f>
        <v>2375.25</v>
      </c>
      <c r="AD846" s="43">
        <f>Combined[[#This Row],[Gross_Sales]]*Combined[[#This Row],[Discount]]</f>
        <v>688.82249999999999</v>
      </c>
      <c r="AE846" s="43">
        <f>Combined[[#This Row],[Quantity]]*Combined[[#This Row],[cost]]</f>
        <v>759.99</v>
      </c>
      <c r="AF846" s="43">
        <f>Combined[[#This Row],[Total_Amount]]-Combined[[#This Row],[Total_Cost]]</f>
        <v>926.4375</v>
      </c>
      <c r="AG846" s="43" t="str">
        <f>IF(Combined[[#This Row],[Age]]&lt;=25,"18-25",IF(Combined[[#This Row],[Age]]&lt;=35,"26-35",IF(Combined[[#This Row],[Age]]&lt;=45,"36-45",IF(Combined[[#This Row],[Age]]&lt;=55,"46-55","56-64"))))</f>
        <v>56-64</v>
      </c>
      <c r="AH846" s="43">
        <f>IF(Combined[[#This Row],[Total_Amount]]=0,0,Combined[[#This Row],[Profit]]/Combined[[#This Row],[Total_Amount]])</f>
        <v>0.54934914189907358</v>
      </c>
    </row>
    <row r="847" spans="1:34">
      <c r="A847" s="43" t="s">
        <v>2671</v>
      </c>
      <c r="B847" s="46">
        <v>45265</v>
      </c>
      <c r="C847" s="43">
        <f t="shared" si="13"/>
        <v>2023</v>
      </c>
      <c r="D847" s="43" t="str">
        <f>TEXT(Combined[[#This Row],[Order_Date]],"MMM")</f>
        <v>Dec</v>
      </c>
      <c r="E847" s="43" t="s">
        <v>1005</v>
      </c>
      <c r="F847" s="43" t="s">
        <v>1626</v>
      </c>
      <c r="G847" s="43" t="s">
        <v>1797</v>
      </c>
      <c r="H847" s="43">
        <v>1</v>
      </c>
      <c r="I847" s="43">
        <v>529.84</v>
      </c>
      <c r="J847" s="45">
        <v>0.13</v>
      </c>
      <c r="K847" s="43" t="s">
        <v>1826</v>
      </c>
      <c r="L847" s="43">
        <v>460.96080000000001</v>
      </c>
      <c r="M847" s="43" t="str">
        <f>VLOOKUP(Combined[[#This Row],[Customer_ID]],Customer[],2,FALSE)</f>
        <v>Casey Simpson</v>
      </c>
      <c r="N847" s="43">
        <f>VLOOKUP(Combined[[#This Row],[Customer_ID]],Customer[],3,FALSE)</f>
        <v>54</v>
      </c>
      <c r="O847" s="43" t="str">
        <f>VLOOKUP(Combined[[#This Row],[Customer_ID]],Customer[],4,FALSE)</f>
        <v>Male</v>
      </c>
      <c r="P847" s="43" t="str">
        <f>VLOOKUP(Combined[[#This Row],[Customer_ID]],Customer[],5,FALSE)</f>
        <v>West Mathewside</v>
      </c>
      <c r="Q847" s="43" t="str">
        <f>VLOOKUP(Combined[[#This Row],[Customer_ID]],Customer[],6,FALSE)</f>
        <v>Mississippi</v>
      </c>
      <c r="R847" s="43" t="str">
        <f>VLOOKUP(Combined[[#This Row],[Customer_ID]],Customer[],8,FALSE)</f>
        <v>Platinum</v>
      </c>
      <c r="S847" s="43" t="str">
        <f>VLOOKUP(Combined[[#This Row],[Product_ID]],Product[],2,FALSE)</f>
        <v>Portable Power Bank</v>
      </c>
      <c r="T847" s="43" t="str">
        <f>VLOOKUP(Combined[[#This Row],[Product_ID]],Product[],3,FALSE)</f>
        <v>Electronics</v>
      </c>
      <c r="U847" s="43" t="str">
        <f>VLOOKUP(Combined[[#This Row],[Product_ID]],Product[],4,FALSE)</f>
        <v>Mobile</v>
      </c>
      <c r="V847" s="43" t="str">
        <f>VLOOKUP(Combined[[#This Row],[Product_ID]],Product[],5,FALSE)</f>
        <v>Cummings and Sons</v>
      </c>
      <c r="W847" s="43">
        <f>VLOOKUP(Combined[[#This Row],[Product_ID]],Product[],6,FALSE)</f>
        <v>326.06</v>
      </c>
      <c r="X847" s="43">
        <f>VLOOKUP(Combined[[#This Row],[Product_ID]],Product[],7,FALSE)</f>
        <v>301</v>
      </c>
      <c r="Y847" s="43" t="str">
        <f>_xlfn.XLOOKUP(Combined[[#This Row],[Store_ID]],Store[Store_ID],Store[Store_Name])</f>
        <v>Gardner, Humphrey and Contreras</v>
      </c>
      <c r="Z847" s="43" t="str">
        <f>_xlfn.XLOOKUP(Combined[[#This Row],[Store_ID]],Store[Store_ID],Store[Region])</f>
        <v>East</v>
      </c>
      <c r="AA847" s="43" t="str">
        <f>_xlfn.XLOOKUP(Combined[[#This Row],[Store_ID]],Store[Store_ID],Store[City])</f>
        <v>Johnsonville</v>
      </c>
      <c r="AB847" s="43" t="str">
        <f>_xlfn.XLOOKUP(Combined[[#This Row],[Store_ID]],Store[Store_ID],Store[Store_Type])</f>
        <v>Flagship</v>
      </c>
      <c r="AC847" s="43">
        <f>Combined[[#This Row],[Quantity]]*Combined[[#This Row],[Unit_Price]]</f>
        <v>529.84</v>
      </c>
      <c r="AD847" s="43">
        <f>Combined[[#This Row],[Gross_Sales]]*Combined[[#This Row],[Discount]]</f>
        <v>68.879200000000012</v>
      </c>
      <c r="AE847" s="43">
        <f>Combined[[#This Row],[Quantity]]*Combined[[#This Row],[cost]]</f>
        <v>326.06</v>
      </c>
      <c r="AF847" s="43">
        <f>Combined[[#This Row],[Total_Amount]]-Combined[[#This Row],[Total_Cost]]</f>
        <v>134.9008</v>
      </c>
      <c r="AG847" s="43" t="str">
        <f>IF(Combined[[#This Row],[Age]]&lt;=25,"18-25",IF(Combined[[#This Row],[Age]]&lt;=35,"26-35",IF(Combined[[#This Row],[Age]]&lt;=45,"36-45",IF(Combined[[#This Row],[Age]]&lt;=55,"46-55","56-64"))))</f>
        <v>46-55</v>
      </c>
      <c r="AH847" s="43">
        <f>IF(Combined[[#This Row],[Total_Amount]]=0,0,Combined[[#This Row],[Profit]]/Combined[[#This Row],[Total_Amount]])</f>
        <v>0.29265134909519419</v>
      </c>
    </row>
    <row r="848" spans="1:34">
      <c r="A848" s="43" t="s">
        <v>2672</v>
      </c>
      <c r="B848" s="46">
        <v>45936</v>
      </c>
      <c r="C848" s="43">
        <f t="shared" si="13"/>
        <v>2025</v>
      </c>
      <c r="D848" s="43" t="str">
        <f>TEXT(Combined[[#This Row],[Order_Date]],"MMM")</f>
        <v>Oct</v>
      </c>
      <c r="E848" s="43" t="s">
        <v>1452</v>
      </c>
      <c r="F848" s="43" t="s">
        <v>1656</v>
      </c>
      <c r="G848" s="43" t="s">
        <v>1766</v>
      </c>
      <c r="H848" s="43">
        <v>3</v>
      </c>
      <c r="I848" s="43">
        <v>582.57000000000005</v>
      </c>
      <c r="J848" s="45">
        <v>0.11</v>
      </c>
      <c r="K848" s="43" t="s">
        <v>1826</v>
      </c>
      <c r="L848" s="43">
        <v>1555.4619</v>
      </c>
      <c r="M848" s="43" t="str">
        <f>VLOOKUP(Combined[[#This Row],[Customer_ID]],Customer[],2,FALSE)</f>
        <v>Debra Mccullough</v>
      </c>
      <c r="N848" s="43">
        <f>VLOOKUP(Combined[[#This Row],[Customer_ID]],Customer[],3,FALSE)</f>
        <v>42</v>
      </c>
      <c r="O848" s="43" t="str">
        <f>VLOOKUP(Combined[[#This Row],[Customer_ID]],Customer[],4,FALSE)</f>
        <v>Male</v>
      </c>
      <c r="P848" s="43" t="str">
        <f>VLOOKUP(Combined[[#This Row],[Customer_ID]],Customer[],5,FALSE)</f>
        <v>Mcdanielfurt</v>
      </c>
      <c r="Q848" s="43" t="str">
        <f>VLOOKUP(Combined[[#This Row],[Customer_ID]],Customer[],6,FALSE)</f>
        <v>Montana</v>
      </c>
      <c r="R848" s="43" t="str">
        <f>VLOOKUP(Combined[[#This Row],[Customer_ID]],Customer[],8,FALSE)</f>
        <v>Platinum</v>
      </c>
      <c r="S848" s="43" t="str">
        <f>VLOOKUP(Combined[[#This Row],[Product_ID]],Product[],2,FALSE)</f>
        <v>Sports Stopwatch Pro</v>
      </c>
      <c r="T848" s="43" t="str">
        <f>VLOOKUP(Combined[[#This Row],[Product_ID]],Product[],3,FALSE)</f>
        <v>Sports</v>
      </c>
      <c r="U848" s="43" t="str">
        <f>VLOOKUP(Combined[[#This Row],[Product_ID]],Product[],4,FALSE)</f>
        <v>Accessories</v>
      </c>
      <c r="V848" s="43" t="str">
        <f>VLOOKUP(Combined[[#This Row],[Product_ID]],Product[],5,FALSE)</f>
        <v>Thompson-French</v>
      </c>
      <c r="W848" s="43">
        <f>VLOOKUP(Combined[[#This Row],[Product_ID]],Product[],6,FALSE)</f>
        <v>434.84</v>
      </c>
      <c r="X848" s="43">
        <f>VLOOKUP(Combined[[#This Row],[Product_ID]],Product[],7,FALSE)</f>
        <v>185</v>
      </c>
      <c r="Y848" s="43" t="str">
        <f>_xlfn.XLOOKUP(Combined[[#This Row],[Store_ID]],Store[Store_ID],Store[Store_Name])</f>
        <v>Johnson-Wright</v>
      </c>
      <c r="Z848" s="43" t="str">
        <f>_xlfn.XLOOKUP(Combined[[#This Row],[Store_ID]],Store[Store_ID],Store[Region])</f>
        <v>North</v>
      </c>
      <c r="AA848" s="43" t="str">
        <f>_xlfn.XLOOKUP(Combined[[#This Row],[Store_ID]],Store[Store_ID],Store[City])</f>
        <v>Hoodberg</v>
      </c>
      <c r="AB848" s="43" t="str">
        <f>_xlfn.XLOOKUP(Combined[[#This Row],[Store_ID]],Store[Store_ID],Store[Store_Type])</f>
        <v>Outlet</v>
      </c>
      <c r="AC848" s="43">
        <f>Combined[[#This Row],[Quantity]]*Combined[[#This Row],[Unit_Price]]</f>
        <v>1747.71</v>
      </c>
      <c r="AD848" s="43">
        <f>Combined[[#This Row],[Gross_Sales]]*Combined[[#This Row],[Discount]]</f>
        <v>192.24809999999999</v>
      </c>
      <c r="AE848" s="43">
        <f>Combined[[#This Row],[Quantity]]*Combined[[#This Row],[cost]]</f>
        <v>1304.52</v>
      </c>
      <c r="AF848" s="43">
        <f>Combined[[#This Row],[Total_Amount]]-Combined[[#This Row],[Total_Cost]]</f>
        <v>250.94190000000003</v>
      </c>
      <c r="AG848" s="43" t="str">
        <f>IF(Combined[[#This Row],[Age]]&lt;=25,"18-25",IF(Combined[[#This Row],[Age]]&lt;=35,"26-35",IF(Combined[[#This Row],[Age]]&lt;=45,"36-45",IF(Combined[[#This Row],[Age]]&lt;=55,"46-55","56-64"))))</f>
        <v>36-45</v>
      </c>
      <c r="AH848" s="43">
        <f>IF(Combined[[#This Row],[Total_Amount]]=0,0,Combined[[#This Row],[Profit]]/Combined[[#This Row],[Total_Amount]])</f>
        <v>0.16132950604576043</v>
      </c>
    </row>
    <row r="849" spans="1:34">
      <c r="A849" s="43" t="s">
        <v>2673</v>
      </c>
      <c r="B849" s="46">
        <v>45242</v>
      </c>
      <c r="C849" s="43">
        <f t="shared" si="13"/>
        <v>2023</v>
      </c>
      <c r="D849" s="43" t="str">
        <f>TEXT(Combined[[#This Row],[Order_Date]],"MMM")</f>
        <v>Nov</v>
      </c>
      <c r="E849" s="43" t="s">
        <v>687</v>
      </c>
      <c r="F849" s="43" t="s">
        <v>1738</v>
      </c>
      <c r="G849" s="43" t="s">
        <v>1807</v>
      </c>
      <c r="H849" s="43">
        <v>1</v>
      </c>
      <c r="I849" s="43">
        <v>219.81</v>
      </c>
      <c r="J849" s="45">
        <v>0.22</v>
      </c>
      <c r="K849" s="43" t="s">
        <v>1829</v>
      </c>
      <c r="L849" s="43">
        <v>171.45179999999999</v>
      </c>
      <c r="M849" s="43" t="str">
        <f>VLOOKUP(Combined[[#This Row],[Customer_ID]],Customer[],2,FALSE)</f>
        <v>Rodney Huffman</v>
      </c>
      <c r="N849" s="43">
        <f>VLOOKUP(Combined[[#This Row],[Customer_ID]],Customer[],3,FALSE)</f>
        <v>20</v>
      </c>
      <c r="O849" s="43" t="str">
        <f>VLOOKUP(Combined[[#This Row],[Customer_ID]],Customer[],4,FALSE)</f>
        <v>Female</v>
      </c>
      <c r="P849" s="43" t="str">
        <f>VLOOKUP(Combined[[#This Row],[Customer_ID]],Customer[],5,FALSE)</f>
        <v>Garzafort</v>
      </c>
      <c r="Q849" s="43" t="str">
        <f>VLOOKUP(Combined[[#This Row],[Customer_ID]],Customer[],6,FALSE)</f>
        <v>Delaware</v>
      </c>
      <c r="R849" s="43" t="str">
        <f>VLOOKUP(Combined[[#This Row],[Customer_ID]],Customer[],8,FALSE)</f>
        <v>Silver</v>
      </c>
      <c r="S849" s="43" t="str">
        <f>VLOOKUP(Combined[[#This Row],[Product_ID]],Product[],2,FALSE)</f>
        <v>Sports Stopwatch Basic</v>
      </c>
      <c r="T849" s="43" t="str">
        <f>VLOOKUP(Combined[[#This Row],[Product_ID]],Product[],3,FALSE)</f>
        <v>Sports</v>
      </c>
      <c r="U849" s="43" t="str">
        <f>VLOOKUP(Combined[[#This Row],[Product_ID]],Product[],4,FALSE)</f>
        <v>Accessories</v>
      </c>
      <c r="V849" s="43" t="str">
        <f>VLOOKUP(Combined[[#This Row],[Product_ID]],Product[],5,FALSE)</f>
        <v>Wilson Group</v>
      </c>
      <c r="W849" s="43">
        <f>VLOOKUP(Combined[[#This Row],[Product_ID]],Product[],6,FALSE)</f>
        <v>60.65</v>
      </c>
      <c r="X849" s="43">
        <f>VLOOKUP(Combined[[#This Row],[Product_ID]],Product[],7,FALSE)</f>
        <v>75</v>
      </c>
      <c r="Y849" s="43" t="str">
        <f>_xlfn.XLOOKUP(Combined[[#This Row],[Store_ID]],Store[Store_ID],Store[Store_Name])</f>
        <v>Holloway Ltd</v>
      </c>
      <c r="Z849" s="43" t="str">
        <f>_xlfn.XLOOKUP(Combined[[#This Row],[Store_ID]],Store[Store_ID],Store[Region])</f>
        <v>North</v>
      </c>
      <c r="AA849" s="43" t="str">
        <f>_xlfn.XLOOKUP(Combined[[#This Row],[Store_ID]],Store[Store_ID],Store[City])</f>
        <v>Bensonhaven</v>
      </c>
      <c r="AB849" s="43" t="str">
        <f>_xlfn.XLOOKUP(Combined[[#This Row],[Store_ID]],Store[Store_ID],Store[Store_Type])</f>
        <v>Flagship</v>
      </c>
      <c r="AC849" s="43">
        <f>Combined[[#This Row],[Quantity]]*Combined[[#This Row],[Unit_Price]]</f>
        <v>219.81</v>
      </c>
      <c r="AD849" s="43">
        <f>Combined[[#This Row],[Gross_Sales]]*Combined[[#This Row],[Discount]]</f>
        <v>48.358200000000004</v>
      </c>
      <c r="AE849" s="43">
        <f>Combined[[#This Row],[Quantity]]*Combined[[#This Row],[cost]]</f>
        <v>60.65</v>
      </c>
      <c r="AF849" s="43">
        <f>Combined[[#This Row],[Total_Amount]]-Combined[[#This Row],[Total_Cost]]</f>
        <v>110.80179999999999</v>
      </c>
      <c r="AG849" s="43" t="str">
        <f>IF(Combined[[#This Row],[Age]]&lt;=25,"18-25",IF(Combined[[#This Row],[Age]]&lt;=35,"26-35",IF(Combined[[#This Row],[Age]]&lt;=45,"36-45",IF(Combined[[#This Row],[Age]]&lt;=55,"46-55","56-64"))))</f>
        <v>18-25</v>
      </c>
      <c r="AH849" s="43">
        <f>IF(Combined[[#This Row],[Total_Amount]]=0,0,Combined[[#This Row],[Profit]]/Combined[[#This Row],[Total_Amount]])</f>
        <v>0.64625626560934324</v>
      </c>
    </row>
    <row r="850" spans="1:34">
      <c r="A850" s="43" t="s">
        <v>2674</v>
      </c>
      <c r="B850" s="46">
        <v>45437</v>
      </c>
      <c r="C850" s="43">
        <f t="shared" si="13"/>
        <v>2024</v>
      </c>
      <c r="D850" s="43" t="str">
        <f>TEXT(Combined[[#This Row],[Order_Date]],"MMM")</f>
        <v>May</v>
      </c>
      <c r="E850" s="43" t="s">
        <v>1527</v>
      </c>
      <c r="F850" s="43" t="s">
        <v>1688</v>
      </c>
      <c r="G850" s="43" t="s">
        <v>1810</v>
      </c>
      <c r="H850" s="43">
        <v>4</v>
      </c>
      <c r="I850" s="43">
        <v>883.31</v>
      </c>
      <c r="J850" s="45">
        <v>0.27</v>
      </c>
      <c r="K850" s="43" t="s">
        <v>1824</v>
      </c>
      <c r="L850" s="43">
        <v>2579.2651999999998</v>
      </c>
      <c r="M850" s="43" t="str">
        <f>VLOOKUP(Combined[[#This Row],[Customer_ID]],Customer[],2,FALSE)</f>
        <v>Sarah Marsh</v>
      </c>
      <c r="N850" s="43">
        <f>VLOOKUP(Combined[[#This Row],[Customer_ID]],Customer[],3,FALSE)</f>
        <v>47</v>
      </c>
      <c r="O850" s="43" t="str">
        <f>VLOOKUP(Combined[[#This Row],[Customer_ID]],Customer[],4,FALSE)</f>
        <v>Female</v>
      </c>
      <c r="P850" s="43" t="str">
        <f>VLOOKUP(Combined[[#This Row],[Customer_ID]],Customer[],5,FALSE)</f>
        <v>Port William</v>
      </c>
      <c r="Q850" s="43" t="str">
        <f>VLOOKUP(Combined[[#This Row],[Customer_ID]],Customer[],6,FALSE)</f>
        <v>New York</v>
      </c>
      <c r="R850" s="43" t="str">
        <f>VLOOKUP(Combined[[#This Row],[Customer_ID]],Customer[],8,FALSE)</f>
        <v>Gold</v>
      </c>
      <c r="S850" s="43" t="str">
        <f>VLOOKUP(Combined[[#This Row],[Product_ID]],Product[],2,FALSE)</f>
        <v>Kitchen Storage Rack</v>
      </c>
      <c r="T850" s="43" t="str">
        <f>VLOOKUP(Combined[[#This Row],[Product_ID]],Product[],3,FALSE)</f>
        <v>Home</v>
      </c>
      <c r="U850" s="43" t="str">
        <f>VLOOKUP(Combined[[#This Row],[Product_ID]],Product[],4,FALSE)</f>
        <v>Storage</v>
      </c>
      <c r="V850" s="43" t="str">
        <f>VLOOKUP(Combined[[#This Row],[Product_ID]],Product[],5,FALSE)</f>
        <v>Duran Group</v>
      </c>
      <c r="W850" s="43">
        <f>VLOOKUP(Combined[[#This Row],[Product_ID]],Product[],6,FALSE)</f>
        <v>138.05000000000001</v>
      </c>
      <c r="X850" s="43">
        <f>VLOOKUP(Combined[[#This Row],[Product_ID]],Product[],7,FALSE)</f>
        <v>89</v>
      </c>
      <c r="Y850" s="43" t="str">
        <f>_xlfn.XLOOKUP(Combined[[#This Row],[Store_ID]],Store[Store_ID],Store[Store_Name])</f>
        <v>Guerrero-Schmitt</v>
      </c>
      <c r="Z850" s="43" t="str">
        <f>_xlfn.XLOOKUP(Combined[[#This Row],[Store_ID]],Store[Store_ID],Store[Region])</f>
        <v>East</v>
      </c>
      <c r="AA850" s="43" t="str">
        <f>_xlfn.XLOOKUP(Combined[[#This Row],[Store_ID]],Store[Store_ID],Store[City])</f>
        <v>East Stevechester</v>
      </c>
      <c r="AB850" s="43" t="str">
        <f>_xlfn.XLOOKUP(Combined[[#This Row],[Store_ID]],Store[Store_ID],Store[Store_Type])</f>
        <v>Flagship</v>
      </c>
      <c r="AC850" s="43">
        <f>Combined[[#This Row],[Quantity]]*Combined[[#This Row],[Unit_Price]]</f>
        <v>3533.24</v>
      </c>
      <c r="AD850" s="43">
        <f>Combined[[#This Row],[Gross_Sales]]*Combined[[#This Row],[Discount]]</f>
        <v>953.97479999999996</v>
      </c>
      <c r="AE850" s="43">
        <f>Combined[[#This Row],[Quantity]]*Combined[[#This Row],[cost]]</f>
        <v>552.20000000000005</v>
      </c>
      <c r="AF850" s="43">
        <f>Combined[[#This Row],[Total_Amount]]-Combined[[#This Row],[Total_Cost]]</f>
        <v>2027.0651999999998</v>
      </c>
      <c r="AG850" s="43" t="str">
        <f>IF(Combined[[#This Row],[Age]]&lt;=25,"18-25",IF(Combined[[#This Row],[Age]]&lt;=35,"26-35",IF(Combined[[#This Row],[Age]]&lt;=45,"36-45",IF(Combined[[#This Row],[Age]]&lt;=55,"46-55","56-64"))))</f>
        <v>46-55</v>
      </c>
      <c r="AH850" s="43">
        <f>IF(Combined[[#This Row],[Total_Amount]]=0,0,Combined[[#This Row],[Profit]]/Combined[[#This Row],[Total_Amount]])</f>
        <v>0.7859080175237505</v>
      </c>
    </row>
    <row r="851" spans="1:34">
      <c r="A851" s="43" t="s">
        <v>2675</v>
      </c>
      <c r="B851" s="46">
        <v>45627</v>
      </c>
      <c r="C851" s="43">
        <f t="shared" si="13"/>
        <v>2024</v>
      </c>
      <c r="D851" s="43" t="str">
        <f>TEXT(Combined[[#This Row],[Order_Date]],"MMM")</f>
        <v>Dec</v>
      </c>
      <c r="E851" s="43" t="s">
        <v>752</v>
      </c>
      <c r="F851" s="43" t="s">
        <v>1582</v>
      </c>
      <c r="G851" s="43" t="s">
        <v>1799</v>
      </c>
      <c r="H851" s="43">
        <v>4</v>
      </c>
      <c r="I851" s="43">
        <v>329.06</v>
      </c>
      <c r="J851" s="45">
        <v>0.04</v>
      </c>
      <c r="K851" s="43" t="s">
        <v>1829</v>
      </c>
      <c r="L851" s="43">
        <v>1263.5904</v>
      </c>
      <c r="M851" s="43" t="str">
        <f>VLOOKUP(Combined[[#This Row],[Customer_ID]],Customer[],2,FALSE)</f>
        <v>Nathaniel Hill</v>
      </c>
      <c r="N851" s="43">
        <f>VLOOKUP(Combined[[#This Row],[Customer_ID]],Customer[],3,FALSE)</f>
        <v>43</v>
      </c>
      <c r="O851" s="43" t="str">
        <f>VLOOKUP(Combined[[#This Row],[Customer_ID]],Customer[],4,FALSE)</f>
        <v>Female</v>
      </c>
      <c r="P851" s="43" t="str">
        <f>VLOOKUP(Combined[[#This Row],[Customer_ID]],Customer[],5,FALSE)</f>
        <v>Lake Mark</v>
      </c>
      <c r="Q851" s="43" t="str">
        <f>VLOOKUP(Combined[[#This Row],[Customer_ID]],Customer[],6,FALSE)</f>
        <v>Kansas</v>
      </c>
      <c r="R851" s="43" t="str">
        <f>VLOOKUP(Combined[[#This Row],[Customer_ID]],Customer[],8,FALSE)</f>
        <v>Gold</v>
      </c>
      <c r="S851" s="43" t="str">
        <f>VLOOKUP(Combined[[#This Row],[Product_ID]],Product[],2,FALSE)</f>
        <v>Soccer Training Cone Set</v>
      </c>
      <c r="T851" s="43" t="str">
        <f>VLOOKUP(Combined[[#This Row],[Product_ID]],Product[],3,FALSE)</f>
        <v>Sports</v>
      </c>
      <c r="U851" s="43" t="str">
        <f>VLOOKUP(Combined[[#This Row],[Product_ID]],Product[],4,FALSE)</f>
        <v>Accessories</v>
      </c>
      <c r="V851" s="43" t="str">
        <f>VLOOKUP(Combined[[#This Row],[Product_ID]],Product[],5,FALSE)</f>
        <v>Ford, Murphy and Wilson</v>
      </c>
      <c r="W851" s="43">
        <f>VLOOKUP(Combined[[#This Row],[Product_ID]],Product[],6,FALSE)</f>
        <v>144.53</v>
      </c>
      <c r="X851" s="43">
        <f>VLOOKUP(Combined[[#This Row],[Product_ID]],Product[],7,FALSE)</f>
        <v>367</v>
      </c>
      <c r="Y851" s="43" t="str">
        <f>_xlfn.XLOOKUP(Combined[[#This Row],[Store_ID]],Store[Store_ID],Store[Store_Name])</f>
        <v>Mcdonald Inc</v>
      </c>
      <c r="Z851" s="43" t="str">
        <f>_xlfn.XLOOKUP(Combined[[#This Row],[Store_ID]],Store[Store_ID],Store[Region])</f>
        <v>South</v>
      </c>
      <c r="AA851" s="43" t="str">
        <f>_xlfn.XLOOKUP(Combined[[#This Row],[Store_ID]],Store[Store_ID],Store[City])</f>
        <v>Christopherland</v>
      </c>
      <c r="AB851" s="43" t="str">
        <f>_xlfn.XLOOKUP(Combined[[#This Row],[Store_ID]],Store[Store_ID],Store[Store_Type])</f>
        <v>Outlet</v>
      </c>
      <c r="AC851" s="43">
        <f>Combined[[#This Row],[Quantity]]*Combined[[#This Row],[Unit_Price]]</f>
        <v>1316.24</v>
      </c>
      <c r="AD851" s="43">
        <f>Combined[[#This Row],[Gross_Sales]]*Combined[[#This Row],[Discount]]</f>
        <v>52.6496</v>
      </c>
      <c r="AE851" s="43">
        <f>Combined[[#This Row],[Quantity]]*Combined[[#This Row],[cost]]</f>
        <v>578.12</v>
      </c>
      <c r="AF851" s="43">
        <f>Combined[[#This Row],[Total_Amount]]-Combined[[#This Row],[Total_Cost]]</f>
        <v>685.47040000000004</v>
      </c>
      <c r="AG851" s="43" t="str">
        <f>IF(Combined[[#This Row],[Age]]&lt;=25,"18-25",IF(Combined[[#This Row],[Age]]&lt;=35,"26-35",IF(Combined[[#This Row],[Age]]&lt;=45,"36-45",IF(Combined[[#This Row],[Age]]&lt;=55,"46-55","56-64"))))</f>
        <v>36-45</v>
      </c>
      <c r="AH851" s="43">
        <f>IF(Combined[[#This Row],[Total_Amount]]=0,0,Combined[[#This Row],[Profit]]/Combined[[#This Row],[Total_Amount]])</f>
        <v>0.54247832208918334</v>
      </c>
    </row>
    <row r="852" spans="1:34">
      <c r="A852" s="43" t="s">
        <v>2676</v>
      </c>
      <c r="B852" s="46">
        <v>45678</v>
      </c>
      <c r="C852" s="43">
        <f t="shared" si="13"/>
        <v>2025</v>
      </c>
      <c r="D852" s="43" t="str">
        <f>TEXT(Combined[[#This Row],[Order_Date]],"MMM")</f>
        <v>Jan</v>
      </c>
      <c r="E852" s="43" t="s">
        <v>372</v>
      </c>
      <c r="F852" s="43" t="s">
        <v>1684</v>
      </c>
      <c r="G852" s="43" t="s">
        <v>1792</v>
      </c>
      <c r="H852" s="43">
        <v>1</v>
      </c>
      <c r="I852" s="43">
        <v>935.78</v>
      </c>
      <c r="J852" s="45">
        <v>0.03</v>
      </c>
      <c r="K852" s="43" t="s">
        <v>1826</v>
      </c>
      <c r="L852" s="43">
        <v>907.70659999999998</v>
      </c>
      <c r="M852" s="43" t="str">
        <f>VLOOKUP(Combined[[#This Row],[Customer_ID]],Customer[],2,FALSE)</f>
        <v>Lance Baker</v>
      </c>
      <c r="N852" s="43">
        <f>VLOOKUP(Combined[[#This Row],[Customer_ID]],Customer[],3,FALSE)</f>
        <v>50</v>
      </c>
      <c r="O852" s="43" t="str">
        <f>VLOOKUP(Combined[[#This Row],[Customer_ID]],Customer[],4,FALSE)</f>
        <v>Female</v>
      </c>
      <c r="P852" s="43" t="str">
        <f>VLOOKUP(Combined[[#This Row],[Customer_ID]],Customer[],5,FALSE)</f>
        <v>Port Victoria</v>
      </c>
      <c r="Q852" s="43" t="str">
        <f>VLOOKUP(Combined[[#This Row],[Customer_ID]],Customer[],6,FALSE)</f>
        <v>Florida</v>
      </c>
      <c r="R852" s="43" t="str">
        <f>VLOOKUP(Combined[[#This Row],[Customer_ID]],Customer[],8,FALSE)</f>
        <v>Gold</v>
      </c>
      <c r="S852" s="43" t="str">
        <f>VLOOKUP(Combined[[#This Row],[Product_ID]],Product[],2,FALSE)</f>
        <v>Wooden Nightstand</v>
      </c>
      <c r="T852" s="43" t="str">
        <f>VLOOKUP(Combined[[#This Row],[Product_ID]],Product[],3,FALSE)</f>
        <v>Home</v>
      </c>
      <c r="U852" s="43" t="str">
        <f>VLOOKUP(Combined[[#This Row],[Product_ID]],Product[],4,FALSE)</f>
        <v>Furniture</v>
      </c>
      <c r="V852" s="43" t="str">
        <f>VLOOKUP(Combined[[#This Row],[Product_ID]],Product[],5,FALSE)</f>
        <v>Wolfe, Ross and Hester</v>
      </c>
      <c r="W852" s="43">
        <f>VLOOKUP(Combined[[#This Row],[Product_ID]],Product[],6,FALSE)</f>
        <v>243.7</v>
      </c>
      <c r="X852" s="43">
        <f>VLOOKUP(Combined[[#This Row],[Product_ID]],Product[],7,FALSE)</f>
        <v>130</v>
      </c>
      <c r="Y852" s="43" t="str">
        <f>_xlfn.XLOOKUP(Combined[[#This Row],[Store_ID]],Store[Store_ID],Store[Store_Name])</f>
        <v>Aguirre-Keller</v>
      </c>
      <c r="Z852" s="43" t="str">
        <f>_xlfn.XLOOKUP(Combined[[#This Row],[Store_ID]],Store[Store_ID],Store[Region])</f>
        <v>South</v>
      </c>
      <c r="AA852" s="43" t="str">
        <f>_xlfn.XLOOKUP(Combined[[#This Row],[Store_ID]],Store[Store_ID],Store[City])</f>
        <v>Lake Michael</v>
      </c>
      <c r="AB852" s="43" t="str">
        <f>_xlfn.XLOOKUP(Combined[[#This Row],[Store_ID]],Store[Store_ID],Store[Store_Type])</f>
        <v>Online</v>
      </c>
      <c r="AC852" s="43">
        <f>Combined[[#This Row],[Quantity]]*Combined[[#This Row],[Unit_Price]]</f>
        <v>935.78</v>
      </c>
      <c r="AD852" s="43">
        <f>Combined[[#This Row],[Gross_Sales]]*Combined[[#This Row],[Discount]]</f>
        <v>28.073399999999999</v>
      </c>
      <c r="AE852" s="43">
        <f>Combined[[#This Row],[Quantity]]*Combined[[#This Row],[cost]]</f>
        <v>243.7</v>
      </c>
      <c r="AF852" s="43">
        <f>Combined[[#This Row],[Total_Amount]]-Combined[[#This Row],[Total_Cost]]</f>
        <v>664.00659999999993</v>
      </c>
      <c r="AG852" s="43" t="str">
        <f>IF(Combined[[#This Row],[Age]]&lt;=25,"18-25",IF(Combined[[#This Row],[Age]]&lt;=35,"26-35",IF(Combined[[#This Row],[Age]]&lt;=45,"36-45",IF(Combined[[#This Row],[Age]]&lt;=55,"46-55","56-64"))))</f>
        <v>46-55</v>
      </c>
      <c r="AH852" s="43">
        <f>IF(Combined[[#This Row],[Total_Amount]]=0,0,Combined[[#This Row],[Profit]]/Combined[[#This Row],[Total_Amount]])</f>
        <v>0.73152117655638937</v>
      </c>
    </row>
    <row r="853" spans="1:34">
      <c r="A853" s="43" t="s">
        <v>2677</v>
      </c>
      <c r="B853" s="46">
        <v>45484</v>
      </c>
      <c r="C853" s="43">
        <f t="shared" si="13"/>
        <v>2024</v>
      </c>
      <c r="D853" s="43" t="str">
        <f>TEXT(Combined[[#This Row],[Order_Date]],"MMM")</f>
        <v>Jul</v>
      </c>
      <c r="E853" s="43" t="s">
        <v>1008</v>
      </c>
      <c r="F853" s="43" t="s">
        <v>1668</v>
      </c>
      <c r="G853" s="43" t="s">
        <v>1789</v>
      </c>
      <c r="H853" s="43">
        <v>4</v>
      </c>
      <c r="I853" s="43">
        <v>597.79999999999995</v>
      </c>
      <c r="J853" s="45">
        <v>0.2</v>
      </c>
      <c r="K853" s="43" t="s">
        <v>1824</v>
      </c>
      <c r="L853" s="43">
        <v>1912.96</v>
      </c>
      <c r="M853" s="43" t="str">
        <f>VLOOKUP(Combined[[#This Row],[Customer_ID]],Customer[],2,FALSE)</f>
        <v>Jessica Gonzalez</v>
      </c>
      <c r="N853" s="43">
        <f>VLOOKUP(Combined[[#This Row],[Customer_ID]],Customer[],3,FALSE)</f>
        <v>34</v>
      </c>
      <c r="O853" s="43" t="str">
        <f>VLOOKUP(Combined[[#This Row],[Customer_ID]],Customer[],4,FALSE)</f>
        <v>Female</v>
      </c>
      <c r="P853" s="43" t="str">
        <f>VLOOKUP(Combined[[#This Row],[Customer_ID]],Customer[],5,FALSE)</f>
        <v>South Darrenland</v>
      </c>
      <c r="Q853" s="43" t="str">
        <f>VLOOKUP(Combined[[#This Row],[Customer_ID]],Customer[],6,FALSE)</f>
        <v>Iowa</v>
      </c>
      <c r="R853" s="43" t="str">
        <f>VLOOKUP(Combined[[#This Row],[Customer_ID]],Customer[],8,FALSE)</f>
        <v>Bronze</v>
      </c>
      <c r="S853" s="43" t="str">
        <f>VLOOKUP(Combined[[#This Row],[Product_ID]],Product[],2,FALSE)</f>
        <v>Luxury Perfume Spray</v>
      </c>
      <c r="T853" s="43" t="str">
        <f>VLOOKUP(Combined[[#This Row],[Product_ID]],Product[],3,FALSE)</f>
        <v>Beauty</v>
      </c>
      <c r="U853" s="43" t="str">
        <f>VLOOKUP(Combined[[#This Row],[Product_ID]],Product[],4,FALSE)</f>
        <v>Fragrance</v>
      </c>
      <c r="V853" s="43" t="str">
        <f>VLOOKUP(Combined[[#This Row],[Product_ID]],Product[],5,FALSE)</f>
        <v>Gibson, Green and Lopez</v>
      </c>
      <c r="W853" s="43">
        <f>VLOOKUP(Combined[[#This Row],[Product_ID]],Product[],6,FALSE)</f>
        <v>482.75</v>
      </c>
      <c r="X853" s="43">
        <f>VLOOKUP(Combined[[#This Row],[Product_ID]],Product[],7,FALSE)</f>
        <v>444</v>
      </c>
      <c r="Y853" s="43" t="str">
        <f>_xlfn.XLOOKUP(Combined[[#This Row],[Store_ID]],Store[Store_ID],Store[Store_Name])</f>
        <v>Hill, Wagner and Ballard</v>
      </c>
      <c r="Z853" s="43" t="str">
        <f>_xlfn.XLOOKUP(Combined[[#This Row],[Store_ID]],Store[Store_ID],Store[Region])</f>
        <v>East</v>
      </c>
      <c r="AA853" s="43" t="str">
        <f>_xlfn.XLOOKUP(Combined[[#This Row],[Store_ID]],Store[Store_ID],Store[City])</f>
        <v>East Davidville</v>
      </c>
      <c r="AB853" s="43" t="str">
        <f>_xlfn.XLOOKUP(Combined[[#This Row],[Store_ID]],Store[Store_ID],Store[Store_Type])</f>
        <v>Online</v>
      </c>
      <c r="AC853" s="43">
        <f>Combined[[#This Row],[Quantity]]*Combined[[#This Row],[Unit_Price]]</f>
        <v>2391.1999999999998</v>
      </c>
      <c r="AD853" s="43">
        <f>Combined[[#This Row],[Gross_Sales]]*Combined[[#This Row],[Discount]]</f>
        <v>478.24</v>
      </c>
      <c r="AE853" s="43">
        <f>Combined[[#This Row],[Quantity]]*Combined[[#This Row],[cost]]</f>
        <v>1931</v>
      </c>
      <c r="AF853" s="43">
        <f>Combined[[#This Row],[Total_Amount]]-Combined[[#This Row],[Total_Cost]]</f>
        <v>-18.039999999999964</v>
      </c>
      <c r="AG853" s="43" t="str">
        <f>IF(Combined[[#This Row],[Age]]&lt;=25,"18-25",IF(Combined[[#This Row],[Age]]&lt;=35,"26-35",IF(Combined[[#This Row],[Age]]&lt;=45,"36-45",IF(Combined[[#This Row],[Age]]&lt;=55,"46-55","56-64"))))</f>
        <v>26-35</v>
      </c>
      <c r="AH853" s="43">
        <f>IF(Combined[[#This Row],[Total_Amount]]=0,0,Combined[[#This Row],[Profit]]/Combined[[#This Row],[Total_Amount]])</f>
        <v>-9.4304115088658224E-3</v>
      </c>
    </row>
    <row r="854" spans="1:34">
      <c r="A854" s="43" t="s">
        <v>2678</v>
      </c>
      <c r="B854" s="46">
        <v>45700</v>
      </c>
      <c r="C854" s="43">
        <f t="shared" si="13"/>
        <v>2025</v>
      </c>
      <c r="D854" s="43" t="str">
        <f>TEXT(Combined[[#This Row],[Order_Date]],"MMM")</f>
        <v>Feb</v>
      </c>
      <c r="E854" s="43" t="s">
        <v>827</v>
      </c>
      <c r="F854" s="43" t="s">
        <v>1574</v>
      </c>
      <c r="G854" s="43" t="s">
        <v>1810</v>
      </c>
      <c r="H854" s="43">
        <v>4</v>
      </c>
      <c r="I854" s="43">
        <v>266.98</v>
      </c>
      <c r="J854" s="45">
        <v>0.16</v>
      </c>
      <c r="K854" s="43" t="s">
        <v>1824</v>
      </c>
      <c r="L854" s="43">
        <v>897.05280000000005</v>
      </c>
      <c r="M854" s="43" t="str">
        <f>VLOOKUP(Combined[[#This Row],[Customer_ID]],Customer[],2,FALSE)</f>
        <v>Beth Allen</v>
      </c>
      <c r="N854" s="43">
        <f>VLOOKUP(Combined[[#This Row],[Customer_ID]],Customer[],3,FALSE)</f>
        <v>32</v>
      </c>
      <c r="O854" s="43" t="str">
        <f>VLOOKUP(Combined[[#This Row],[Customer_ID]],Customer[],4,FALSE)</f>
        <v>Female</v>
      </c>
      <c r="P854" s="43" t="str">
        <f>VLOOKUP(Combined[[#This Row],[Customer_ID]],Customer[],5,FALSE)</f>
        <v>South Kathrynmouth</v>
      </c>
      <c r="Q854" s="43" t="str">
        <f>VLOOKUP(Combined[[#This Row],[Customer_ID]],Customer[],6,FALSE)</f>
        <v>Oklahoma</v>
      </c>
      <c r="R854" s="43" t="str">
        <f>VLOOKUP(Combined[[#This Row],[Customer_ID]],Customer[],8,FALSE)</f>
        <v>Silver</v>
      </c>
      <c r="S854" s="43" t="str">
        <f>VLOOKUP(Combined[[#This Row],[Product_ID]],Product[],2,FALSE)</f>
        <v>USB-C Fast Charger</v>
      </c>
      <c r="T854" s="43" t="str">
        <f>VLOOKUP(Combined[[#This Row],[Product_ID]],Product[],3,FALSE)</f>
        <v>Electronics</v>
      </c>
      <c r="U854" s="43" t="str">
        <f>VLOOKUP(Combined[[#This Row],[Product_ID]],Product[],4,FALSE)</f>
        <v>Accessories</v>
      </c>
      <c r="V854" s="43" t="str">
        <f>VLOOKUP(Combined[[#This Row],[Product_ID]],Product[],5,FALSE)</f>
        <v>Dawson-Perkins</v>
      </c>
      <c r="W854" s="43">
        <f>VLOOKUP(Combined[[#This Row],[Product_ID]],Product[],6,FALSE)</f>
        <v>242.23</v>
      </c>
      <c r="X854" s="43">
        <f>VLOOKUP(Combined[[#This Row],[Product_ID]],Product[],7,FALSE)</f>
        <v>453</v>
      </c>
      <c r="Y854" s="43" t="str">
        <f>_xlfn.XLOOKUP(Combined[[#This Row],[Store_ID]],Store[Store_ID],Store[Store_Name])</f>
        <v>Guerrero-Schmitt</v>
      </c>
      <c r="Z854" s="43" t="str">
        <f>_xlfn.XLOOKUP(Combined[[#This Row],[Store_ID]],Store[Store_ID],Store[Region])</f>
        <v>East</v>
      </c>
      <c r="AA854" s="43" t="str">
        <f>_xlfn.XLOOKUP(Combined[[#This Row],[Store_ID]],Store[Store_ID],Store[City])</f>
        <v>East Stevechester</v>
      </c>
      <c r="AB854" s="43" t="str">
        <f>_xlfn.XLOOKUP(Combined[[#This Row],[Store_ID]],Store[Store_ID],Store[Store_Type])</f>
        <v>Flagship</v>
      </c>
      <c r="AC854" s="43">
        <f>Combined[[#This Row],[Quantity]]*Combined[[#This Row],[Unit_Price]]</f>
        <v>1067.92</v>
      </c>
      <c r="AD854" s="43">
        <f>Combined[[#This Row],[Gross_Sales]]*Combined[[#This Row],[Discount]]</f>
        <v>170.86720000000003</v>
      </c>
      <c r="AE854" s="43">
        <f>Combined[[#This Row],[Quantity]]*Combined[[#This Row],[cost]]</f>
        <v>968.92</v>
      </c>
      <c r="AF854" s="43">
        <f>Combined[[#This Row],[Total_Amount]]-Combined[[#This Row],[Total_Cost]]</f>
        <v>-71.867199999999912</v>
      </c>
      <c r="AG854" s="43" t="str">
        <f>IF(Combined[[#This Row],[Age]]&lt;=25,"18-25",IF(Combined[[#This Row],[Age]]&lt;=35,"26-35",IF(Combined[[#This Row],[Age]]&lt;=45,"36-45",IF(Combined[[#This Row],[Age]]&lt;=55,"46-55","56-64"))))</f>
        <v>26-35</v>
      </c>
      <c r="AH854" s="43">
        <f>IF(Combined[[#This Row],[Total_Amount]]=0,0,Combined[[#This Row],[Profit]]/Combined[[#This Row],[Total_Amount]])</f>
        <v>-8.0114793688844083E-2</v>
      </c>
    </row>
    <row r="855" spans="1:34">
      <c r="A855" s="43" t="s">
        <v>2679</v>
      </c>
      <c r="B855" s="46">
        <v>45873</v>
      </c>
      <c r="C855" s="43">
        <f t="shared" si="13"/>
        <v>2025</v>
      </c>
      <c r="D855" s="43" t="str">
        <f>TEXT(Combined[[#This Row],[Order_Date]],"MMM")</f>
        <v>Aug</v>
      </c>
      <c r="E855" s="43" t="s">
        <v>1266</v>
      </c>
      <c r="F855" s="43" t="s">
        <v>1688</v>
      </c>
      <c r="G855" s="43" t="s">
        <v>1801</v>
      </c>
      <c r="H855" s="43">
        <v>3</v>
      </c>
      <c r="I855" s="43">
        <v>360.18</v>
      </c>
      <c r="J855" s="45">
        <v>0.03</v>
      </c>
      <c r="K855" s="43" t="s">
        <v>1824</v>
      </c>
      <c r="L855" s="43">
        <v>1048.1238000000001</v>
      </c>
      <c r="M855" s="43" t="str">
        <f>VLOOKUP(Combined[[#This Row],[Customer_ID]],Customer[],2,FALSE)</f>
        <v>Joseph Mendoza</v>
      </c>
      <c r="N855" s="43">
        <f>VLOOKUP(Combined[[#This Row],[Customer_ID]],Customer[],3,FALSE)</f>
        <v>33</v>
      </c>
      <c r="O855" s="43" t="str">
        <f>VLOOKUP(Combined[[#This Row],[Customer_ID]],Customer[],4,FALSE)</f>
        <v>Male</v>
      </c>
      <c r="P855" s="43" t="str">
        <f>VLOOKUP(Combined[[#This Row],[Customer_ID]],Customer[],5,FALSE)</f>
        <v>Ashleymouth</v>
      </c>
      <c r="Q855" s="43" t="str">
        <f>VLOOKUP(Combined[[#This Row],[Customer_ID]],Customer[],6,FALSE)</f>
        <v>Maryland</v>
      </c>
      <c r="R855" s="43" t="str">
        <f>VLOOKUP(Combined[[#This Row],[Customer_ID]],Customer[],8,FALSE)</f>
        <v>Gold</v>
      </c>
      <c r="S855" s="43" t="str">
        <f>VLOOKUP(Combined[[#This Row],[Product_ID]],Product[],2,FALSE)</f>
        <v>Kitchen Storage Rack</v>
      </c>
      <c r="T855" s="43" t="str">
        <f>VLOOKUP(Combined[[#This Row],[Product_ID]],Product[],3,FALSE)</f>
        <v>Home</v>
      </c>
      <c r="U855" s="43" t="str">
        <f>VLOOKUP(Combined[[#This Row],[Product_ID]],Product[],4,FALSE)</f>
        <v>Storage</v>
      </c>
      <c r="V855" s="43" t="str">
        <f>VLOOKUP(Combined[[#This Row],[Product_ID]],Product[],5,FALSE)</f>
        <v>Duran Group</v>
      </c>
      <c r="W855" s="43">
        <f>VLOOKUP(Combined[[#This Row],[Product_ID]],Product[],6,FALSE)</f>
        <v>138.05000000000001</v>
      </c>
      <c r="X855" s="43">
        <f>VLOOKUP(Combined[[#This Row],[Product_ID]],Product[],7,FALSE)</f>
        <v>89</v>
      </c>
      <c r="Y855" s="43" t="str">
        <f>_xlfn.XLOOKUP(Combined[[#This Row],[Store_ID]],Store[Store_ID],Store[Store_Name])</f>
        <v>Shelton PLC</v>
      </c>
      <c r="Z855" s="43" t="str">
        <f>_xlfn.XLOOKUP(Combined[[#This Row],[Store_ID]],Store[Store_ID],Store[Region])</f>
        <v>North</v>
      </c>
      <c r="AA855" s="43" t="str">
        <f>_xlfn.XLOOKUP(Combined[[#This Row],[Store_ID]],Store[Store_ID],Store[City])</f>
        <v>East Jenniferstad</v>
      </c>
      <c r="AB855" s="43" t="str">
        <f>_xlfn.XLOOKUP(Combined[[#This Row],[Store_ID]],Store[Store_ID],Store[Store_Type])</f>
        <v>Flagship</v>
      </c>
      <c r="AC855" s="43">
        <f>Combined[[#This Row],[Quantity]]*Combined[[#This Row],[Unit_Price]]</f>
        <v>1080.54</v>
      </c>
      <c r="AD855" s="43">
        <f>Combined[[#This Row],[Gross_Sales]]*Combined[[#This Row],[Discount]]</f>
        <v>32.416199999999996</v>
      </c>
      <c r="AE855" s="43">
        <f>Combined[[#This Row],[Quantity]]*Combined[[#This Row],[cost]]</f>
        <v>414.15000000000003</v>
      </c>
      <c r="AF855" s="43">
        <f>Combined[[#This Row],[Total_Amount]]-Combined[[#This Row],[Total_Cost]]</f>
        <v>633.97379999999998</v>
      </c>
      <c r="AG855" s="43" t="str">
        <f>IF(Combined[[#This Row],[Age]]&lt;=25,"18-25",IF(Combined[[#This Row],[Age]]&lt;=35,"26-35",IF(Combined[[#This Row],[Age]]&lt;=45,"36-45",IF(Combined[[#This Row],[Age]]&lt;=55,"46-55","56-64"))))</f>
        <v>26-35</v>
      </c>
      <c r="AH855" s="43">
        <f>IF(Combined[[#This Row],[Total_Amount]]=0,0,Combined[[#This Row],[Profit]]/Combined[[#This Row],[Total_Amount]])</f>
        <v>0.60486537945231278</v>
      </c>
    </row>
    <row r="856" spans="1:34">
      <c r="A856" s="43" t="s">
        <v>2680</v>
      </c>
      <c r="B856" s="46">
        <v>45860</v>
      </c>
      <c r="C856" s="43">
        <f t="shared" si="13"/>
        <v>2025</v>
      </c>
      <c r="D856" s="43" t="str">
        <f>TEXT(Combined[[#This Row],[Order_Date]],"MMM")</f>
        <v>Jul</v>
      </c>
      <c r="E856" s="43" t="s">
        <v>1136</v>
      </c>
      <c r="F856" s="43" t="s">
        <v>1660</v>
      </c>
      <c r="G856" s="43" t="s">
        <v>1752</v>
      </c>
      <c r="H856" s="43">
        <v>3</v>
      </c>
      <c r="I856" s="43">
        <v>247.41</v>
      </c>
      <c r="J856" s="45">
        <v>0.05</v>
      </c>
      <c r="K856" s="43" t="s">
        <v>1829</v>
      </c>
      <c r="L856" s="43">
        <v>705.11850000000004</v>
      </c>
      <c r="M856" s="43" t="str">
        <f>VLOOKUP(Combined[[#This Row],[Customer_ID]],Customer[],2,FALSE)</f>
        <v>Elizabeth Smith</v>
      </c>
      <c r="N856" s="43">
        <f>VLOOKUP(Combined[[#This Row],[Customer_ID]],Customer[],3,FALSE)</f>
        <v>23</v>
      </c>
      <c r="O856" s="43" t="str">
        <f>VLOOKUP(Combined[[#This Row],[Customer_ID]],Customer[],4,FALSE)</f>
        <v>Male</v>
      </c>
      <c r="P856" s="43" t="str">
        <f>VLOOKUP(Combined[[#This Row],[Customer_ID]],Customer[],5,FALSE)</f>
        <v>Murphytown</v>
      </c>
      <c r="Q856" s="43" t="str">
        <f>VLOOKUP(Combined[[#This Row],[Customer_ID]],Customer[],6,FALSE)</f>
        <v>Ohio</v>
      </c>
      <c r="R856" s="43" t="str">
        <f>VLOOKUP(Combined[[#This Row],[Customer_ID]],Customer[],8,FALSE)</f>
        <v>Bronze</v>
      </c>
      <c r="S856" s="43" t="str">
        <f>VLOOKUP(Combined[[#This Row],[Product_ID]],Product[],2,FALSE)</f>
        <v>Premium Blanket Throw</v>
      </c>
      <c r="T856" s="43" t="str">
        <f>VLOOKUP(Combined[[#This Row],[Product_ID]],Product[],3,FALSE)</f>
        <v>Home</v>
      </c>
      <c r="U856" s="43" t="str">
        <f>VLOOKUP(Combined[[#This Row],[Product_ID]],Product[],4,FALSE)</f>
        <v>Decor</v>
      </c>
      <c r="V856" s="43" t="str">
        <f>VLOOKUP(Combined[[#This Row],[Product_ID]],Product[],5,FALSE)</f>
        <v>Hernandez, Kennedy and Porter</v>
      </c>
      <c r="W856" s="43">
        <f>VLOOKUP(Combined[[#This Row],[Product_ID]],Product[],6,FALSE)</f>
        <v>461.47</v>
      </c>
      <c r="X856" s="43">
        <f>VLOOKUP(Combined[[#This Row],[Product_ID]],Product[],7,FALSE)</f>
        <v>190</v>
      </c>
      <c r="Y856" s="43" t="str">
        <f>_xlfn.XLOOKUP(Combined[[#This Row],[Store_ID]],Store[Store_ID],Store[Store_Name])</f>
        <v>Rivera-Warner</v>
      </c>
      <c r="Z856" s="43" t="str">
        <f>_xlfn.XLOOKUP(Combined[[#This Row],[Store_ID]],Store[Store_ID],Store[Region])</f>
        <v>East</v>
      </c>
      <c r="AA856" s="43" t="str">
        <f>_xlfn.XLOOKUP(Combined[[#This Row],[Store_ID]],Store[Store_ID],Store[City])</f>
        <v>Washingtonfurt</v>
      </c>
      <c r="AB856" s="43" t="str">
        <f>_xlfn.XLOOKUP(Combined[[#This Row],[Store_ID]],Store[Store_ID],Store[Store_Type])</f>
        <v>Flagship</v>
      </c>
      <c r="AC856" s="43">
        <f>Combined[[#This Row],[Quantity]]*Combined[[#This Row],[Unit_Price]]</f>
        <v>742.23</v>
      </c>
      <c r="AD856" s="43">
        <f>Combined[[#This Row],[Gross_Sales]]*Combined[[#This Row],[Discount]]</f>
        <v>37.111499999999999</v>
      </c>
      <c r="AE856" s="43">
        <f>Combined[[#This Row],[Quantity]]*Combined[[#This Row],[cost]]</f>
        <v>1384.41</v>
      </c>
      <c r="AF856" s="43">
        <f>Combined[[#This Row],[Total_Amount]]-Combined[[#This Row],[Total_Cost]]</f>
        <v>-679.29150000000004</v>
      </c>
      <c r="AG856" s="43" t="str">
        <f>IF(Combined[[#This Row],[Age]]&lt;=25,"18-25",IF(Combined[[#This Row],[Age]]&lt;=35,"26-35",IF(Combined[[#This Row],[Age]]&lt;=45,"36-45",IF(Combined[[#This Row],[Age]]&lt;=55,"46-55","56-64"))))</f>
        <v>18-25</v>
      </c>
      <c r="AH856" s="43">
        <f>IF(Combined[[#This Row],[Total_Amount]]=0,0,Combined[[#This Row],[Profit]]/Combined[[#This Row],[Total_Amount]])</f>
        <v>-0.96337211404891521</v>
      </c>
    </row>
    <row r="857" spans="1:34">
      <c r="A857" s="43" t="s">
        <v>2681</v>
      </c>
      <c r="B857" s="46">
        <v>45235</v>
      </c>
      <c r="C857" s="43">
        <f t="shared" si="13"/>
        <v>2023</v>
      </c>
      <c r="D857" s="43" t="str">
        <f>TEXT(Combined[[#This Row],[Order_Date]],"MMM")</f>
        <v>Nov</v>
      </c>
      <c r="E857" s="43" t="s">
        <v>284</v>
      </c>
      <c r="F857" s="43" t="s">
        <v>1638</v>
      </c>
      <c r="G857" s="43" t="s">
        <v>1801</v>
      </c>
      <c r="H857" s="43">
        <v>3</v>
      </c>
      <c r="I857" s="43">
        <v>674.66</v>
      </c>
      <c r="J857" s="45">
        <v>0.23</v>
      </c>
      <c r="K857" s="43" t="s">
        <v>1824</v>
      </c>
      <c r="L857" s="43">
        <v>1558.4646</v>
      </c>
      <c r="M857" s="43" t="str">
        <f>VLOOKUP(Combined[[#This Row],[Customer_ID]],Customer[],2,FALSE)</f>
        <v>Cody Blake</v>
      </c>
      <c r="N857" s="43">
        <f>VLOOKUP(Combined[[#This Row],[Customer_ID]],Customer[],3,FALSE)</f>
        <v>21</v>
      </c>
      <c r="O857" s="43" t="str">
        <f>VLOOKUP(Combined[[#This Row],[Customer_ID]],Customer[],4,FALSE)</f>
        <v>Male</v>
      </c>
      <c r="P857" s="43" t="str">
        <f>VLOOKUP(Combined[[#This Row],[Customer_ID]],Customer[],5,FALSE)</f>
        <v>North Scottport</v>
      </c>
      <c r="Q857" s="43" t="str">
        <f>VLOOKUP(Combined[[#This Row],[Customer_ID]],Customer[],6,FALSE)</f>
        <v>Virginia</v>
      </c>
      <c r="R857" s="43" t="str">
        <f>VLOOKUP(Combined[[#This Row],[Customer_ID]],Customer[],8,FALSE)</f>
        <v>Gold</v>
      </c>
      <c r="S857" s="43" t="str">
        <f>VLOOKUP(Combined[[#This Row],[Product_ID]],Product[],2,FALSE)</f>
        <v>High-Grip Football</v>
      </c>
      <c r="T857" s="43" t="str">
        <f>VLOOKUP(Combined[[#This Row],[Product_ID]],Product[],3,FALSE)</f>
        <v>Sports</v>
      </c>
      <c r="U857" s="43" t="str">
        <f>VLOOKUP(Combined[[#This Row],[Product_ID]],Product[],4,FALSE)</f>
        <v>Team Sports</v>
      </c>
      <c r="V857" s="43" t="str">
        <f>VLOOKUP(Combined[[#This Row],[Product_ID]],Product[],5,FALSE)</f>
        <v>Bridges, Banks and Cummings</v>
      </c>
      <c r="W857" s="43">
        <f>VLOOKUP(Combined[[#This Row],[Product_ID]],Product[],6,FALSE)</f>
        <v>318.91000000000003</v>
      </c>
      <c r="X857" s="43">
        <f>VLOOKUP(Combined[[#This Row],[Product_ID]],Product[],7,FALSE)</f>
        <v>114</v>
      </c>
      <c r="Y857" s="43" t="str">
        <f>_xlfn.XLOOKUP(Combined[[#This Row],[Store_ID]],Store[Store_ID],Store[Store_Name])</f>
        <v>Shelton PLC</v>
      </c>
      <c r="Z857" s="43" t="str">
        <f>_xlfn.XLOOKUP(Combined[[#This Row],[Store_ID]],Store[Store_ID],Store[Region])</f>
        <v>North</v>
      </c>
      <c r="AA857" s="43" t="str">
        <f>_xlfn.XLOOKUP(Combined[[#This Row],[Store_ID]],Store[Store_ID],Store[City])</f>
        <v>East Jenniferstad</v>
      </c>
      <c r="AB857" s="43" t="str">
        <f>_xlfn.XLOOKUP(Combined[[#This Row],[Store_ID]],Store[Store_ID],Store[Store_Type])</f>
        <v>Flagship</v>
      </c>
      <c r="AC857" s="43">
        <f>Combined[[#This Row],[Quantity]]*Combined[[#This Row],[Unit_Price]]</f>
        <v>2023.98</v>
      </c>
      <c r="AD857" s="43">
        <f>Combined[[#This Row],[Gross_Sales]]*Combined[[#This Row],[Discount]]</f>
        <v>465.5154</v>
      </c>
      <c r="AE857" s="43">
        <f>Combined[[#This Row],[Quantity]]*Combined[[#This Row],[cost]]</f>
        <v>956.73</v>
      </c>
      <c r="AF857" s="43">
        <f>Combined[[#This Row],[Total_Amount]]-Combined[[#This Row],[Total_Cost]]</f>
        <v>601.7346</v>
      </c>
      <c r="AG857" s="43" t="str">
        <f>IF(Combined[[#This Row],[Age]]&lt;=25,"18-25",IF(Combined[[#This Row],[Age]]&lt;=35,"26-35",IF(Combined[[#This Row],[Age]]&lt;=45,"36-45",IF(Combined[[#This Row],[Age]]&lt;=55,"46-55","56-64"))))</f>
        <v>18-25</v>
      </c>
      <c r="AH857" s="43">
        <f>IF(Combined[[#This Row],[Total_Amount]]=0,0,Combined[[#This Row],[Profit]]/Combined[[#This Row],[Total_Amount]])</f>
        <v>0.38610732640317913</v>
      </c>
    </row>
    <row r="858" spans="1:34">
      <c r="A858" s="43" t="s">
        <v>2682</v>
      </c>
      <c r="B858" s="46">
        <v>45874</v>
      </c>
      <c r="C858" s="43">
        <f t="shared" si="13"/>
        <v>2025</v>
      </c>
      <c r="D858" s="43" t="str">
        <f>TEXT(Combined[[#This Row],[Order_Date]],"MMM")</f>
        <v>Aug</v>
      </c>
      <c r="E858" s="43" t="s">
        <v>1289</v>
      </c>
      <c r="F858" s="43" t="s">
        <v>1632</v>
      </c>
      <c r="G858" s="43" t="s">
        <v>1769</v>
      </c>
      <c r="H858" s="43">
        <v>1</v>
      </c>
      <c r="I858" s="43">
        <v>913.98</v>
      </c>
      <c r="J858" s="45">
        <v>0.27</v>
      </c>
      <c r="K858" s="43" t="s">
        <v>1826</v>
      </c>
      <c r="L858" s="43">
        <v>667.20539999999994</v>
      </c>
      <c r="M858" s="43" t="str">
        <f>VLOOKUP(Combined[[#This Row],[Customer_ID]],Customer[],2,FALSE)</f>
        <v>Tyler Cook</v>
      </c>
      <c r="N858" s="43">
        <f>VLOOKUP(Combined[[#This Row],[Customer_ID]],Customer[],3,FALSE)</f>
        <v>26</v>
      </c>
      <c r="O858" s="43" t="str">
        <f>VLOOKUP(Combined[[#This Row],[Customer_ID]],Customer[],4,FALSE)</f>
        <v>Female</v>
      </c>
      <c r="P858" s="43" t="str">
        <f>VLOOKUP(Combined[[#This Row],[Customer_ID]],Customer[],5,FALSE)</f>
        <v>Kramerview</v>
      </c>
      <c r="Q858" s="43" t="str">
        <f>VLOOKUP(Combined[[#This Row],[Customer_ID]],Customer[],6,FALSE)</f>
        <v>Alaska</v>
      </c>
      <c r="R858" s="43" t="str">
        <f>VLOOKUP(Combined[[#This Row],[Customer_ID]],Customer[],8,FALSE)</f>
        <v>Silver</v>
      </c>
      <c r="S858" s="43" t="str">
        <f>VLOOKUP(Combined[[#This Row],[Product_ID]],Product[],2,FALSE)</f>
        <v>Smart Home WiFi Camera</v>
      </c>
      <c r="T858" s="43" t="str">
        <f>VLOOKUP(Combined[[#This Row],[Product_ID]],Product[],3,FALSE)</f>
        <v>Electronics</v>
      </c>
      <c r="U858" s="43" t="str">
        <f>VLOOKUP(Combined[[#This Row],[Product_ID]],Product[],4,FALSE)</f>
        <v>Accessories</v>
      </c>
      <c r="V858" s="43" t="str">
        <f>VLOOKUP(Combined[[#This Row],[Product_ID]],Product[],5,FALSE)</f>
        <v>Holmes LLC</v>
      </c>
      <c r="W858" s="43">
        <f>VLOOKUP(Combined[[#This Row],[Product_ID]],Product[],6,FALSE)</f>
        <v>450.71</v>
      </c>
      <c r="X858" s="43">
        <f>VLOOKUP(Combined[[#This Row],[Product_ID]],Product[],7,FALSE)</f>
        <v>389</v>
      </c>
      <c r="Y858" s="43" t="str">
        <f>_xlfn.XLOOKUP(Combined[[#This Row],[Store_ID]],Store[Store_ID],Store[Store_Name])</f>
        <v>Alexander Group</v>
      </c>
      <c r="Z858" s="43" t="str">
        <f>_xlfn.XLOOKUP(Combined[[#This Row],[Store_ID]],Store[Store_ID],Store[Region])</f>
        <v>South</v>
      </c>
      <c r="AA858" s="43" t="str">
        <f>_xlfn.XLOOKUP(Combined[[#This Row],[Store_ID]],Store[Store_ID],Store[City])</f>
        <v>Port Sharon</v>
      </c>
      <c r="AB858" s="43" t="str">
        <f>_xlfn.XLOOKUP(Combined[[#This Row],[Store_ID]],Store[Store_ID],Store[Store_Type])</f>
        <v>Online</v>
      </c>
      <c r="AC858" s="43">
        <f>Combined[[#This Row],[Quantity]]*Combined[[#This Row],[Unit_Price]]</f>
        <v>913.98</v>
      </c>
      <c r="AD858" s="43">
        <f>Combined[[#This Row],[Gross_Sales]]*Combined[[#This Row],[Discount]]</f>
        <v>246.77460000000002</v>
      </c>
      <c r="AE858" s="43">
        <f>Combined[[#This Row],[Quantity]]*Combined[[#This Row],[cost]]</f>
        <v>450.71</v>
      </c>
      <c r="AF858" s="43">
        <f>Combined[[#This Row],[Total_Amount]]-Combined[[#This Row],[Total_Cost]]</f>
        <v>216.49539999999996</v>
      </c>
      <c r="AG858" s="43" t="str">
        <f>IF(Combined[[#This Row],[Age]]&lt;=25,"18-25",IF(Combined[[#This Row],[Age]]&lt;=35,"26-35",IF(Combined[[#This Row],[Age]]&lt;=45,"36-45",IF(Combined[[#This Row],[Age]]&lt;=55,"46-55","56-64"))))</f>
        <v>26-35</v>
      </c>
      <c r="AH858" s="43">
        <f>IF(Combined[[#This Row],[Total_Amount]]=0,0,Combined[[#This Row],[Profit]]/Combined[[#This Row],[Total_Amount]])</f>
        <v>0.32448088699521915</v>
      </c>
    </row>
    <row r="859" spans="1:34">
      <c r="A859" s="43" t="s">
        <v>2683</v>
      </c>
      <c r="B859" s="46">
        <v>45769</v>
      </c>
      <c r="C859" s="43">
        <f t="shared" si="13"/>
        <v>2025</v>
      </c>
      <c r="D859" s="43" t="str">
        <f>TEXT(Combined[[#This Row],[Order_Date]],"MMM")</f>
        <v>Apr</v>
      </c>
      <c r="E859" s="43" t="s">
        <v>990</v>
      </c>
      <c r="F859" s="43" t="s">
        <v>1734</v>
      </c>
      <c r="G859" s="43" t="s">
        <v>1789</v>
      </c>
      <c r="H859" s="43">
        <v>4</v>
      </c>
      <c r="I859" s="43">
        <v>370.5</v>
      </c>
      <c r="J859" s="45">
        <v>0.13</v>
      </c>
      <c r="K859" s="43" t="s">
        <v>1826</v>
      </c>
      <c r="L859" s="43">
        <v>1289.3399999999999</v>
      </c>
      <c r="M859" s="43" t="str">
        <f>VLOOKUP(Combined[[#This Row],[Customer_ID]],Customer[],2,FALSE)</f>
        <v>Elizabeth Johnson</v>
      </c>
      <c r="N859" s="43">
        <f>VLOOKUP(Combined[[#This Row],[Customer_ID]],Customer[],3,FALSE)</f>
        <v>53</v>
      </c>
      <c r="O859" s="43" t="str">
        <f>VLOOKUP(Combined[[#This Row],[Customer_ID]],Customer[],4,FALSE)</f>
        <v>Female</v>
      </c>
      <c r="P859" s="43" t="str">
        <f>VLOOKUP(Combined[[#This Row],[Customer_ID]],Customer[],5,FALSE)</f>
        <v>Anitaland</v>
      </c>
      <c r="Q859" s="43" t="str">
        <f>VLOOKUP(Combined[[#This Row],[Customer_ID]],Customer[],6,FALSE)</f>
        <v>Washington</v>
      </c>
      <c r="R859" s="43" t="str">
        <f>VLOOKUP(Combined[[#This Row],[Customer_ID]],Customer[],8,FALSE)</f>
        <v>Silver</v>
      </c>
      <c r="S859" s="43" t="str">
        <f>VLOOKUP(Combined[[#This Row],[Product_ID]],Product[],2,FALSE)</f>
        <v>USB-C Laptop Charger</v>
      </c>
      <c r="T859" s="43" t="str">
        <f>VLOOKUP(Combined[[#This Row],[Product_ID]],Product[],3,FALSE)</f>
        <v>Electronics</v>
      </c>
      <c r="U859" s="43" t="str">
        <f>VLOOKUP(Combined[[#This Row],[Product_ID]],Product[],4,FALSE)</f>
        <v>Computer</v>
      </c>
      <c r="V859" s="43" t="str">
        <f>VLOOKUP(Combined[[#This Row],[Product_ID]],Product[],5,FALSE)</f>
        <v>Martin LLC</v>
      </c>
      <c r="W859" s="43">
        <f>VLOOKUP(Combined[[#This Row],[Product_ID]],Product[],6,FALSE)</f>
        <v>377.52</v>
      </c>
      <c r="X859" s="43">
        <f>VLOOKUP(Combined[[#This Row],[Product_ID]],Product[],7,FALSE)</f>
        <v>485</v>
      </c>
      <c r="Y859" s="43" t="str">
        <f>_xlfn.XLOOKUP(Combined[[#This Row],[Store_ID]],Store[Store_ID],Store[Store_Name])</f>
        <v>Hill, Wagner and Ballard</v>
      </c>
      <c r="Z859" s="43" t="str">
        <f>_xlfn.XLOOKUP(Combined[[#This Row],[Store_ID]],Store[Store_ID],Store[Region])</f>
        <v>East</v>
      </c>
      <c r="AA859" s="43" t="str">
        <f>_xlfn.XLOOKUP(Combined[[#This Row],[Store_ID]],Store[Store_ID],Store[City])</f>
        <v>East Davidville</v>
      </c>
      <c r="AB859" s="43" t="str">
        <f>_xlfn.XLOOKUP(Combined[[#This Row],[Store_ID]],Store[Store_ID],Store[Store_Type])</f>
        <v>Online</v>
      </c>
      <c r="AC859" s="43">
        <f>Combined[[#This Row],[Quantity]]*Combined[[#This Row],[Unit_Price]]</f>
        <v>1482</v>
      </c>
      <c r="AD859" s="43">
        <f>Combined[[#This Row],[Gross_Sales]]*Combined[[#This Row],[Discount]]</f>
        <v>192.66</v>
      </c>
      <c r="AE859" s="43">
        <f>Combined[[#This Row],[Quantity]]*Combined[[#This Row],[cost]]</f>
        <v>1510.08</v>
      </c>
      <c r="AF859" s="43">
        <f>Combined[[#This Row],[Total_Amount]]-Combined[[#This Row],[Total_Cost]]</f>
        <v>-220.74</v>
      </c>
      <c r="AG859" s="43" t="str">
        <f>IF(Combined[[#This Row],[Age]]&lt;=25,"18-25",IF(Combined[[#This Row],[Age]]&lt;=35,"26-35",IF(Combined[[#This Row],[Age]]&lt;=45,"36-45",IF(Combined[[#This Row],[Age]]&lt;=55,"46-55","56-64"))))</f>
        <v>46-55</v>
      </c>
      <c r="AH859" s="43">
        <f>IF(Combined[[#This Row],[Total_Amount]]=0,0,Combined[[#This Row],[Profit]]/Combined[[#This Row],[Total_Amount]])</f>
        <v>-0.17120387174833637</v>
      </c>
    </row>
    <row r="860" spans="1:34">
      <c r="A860" s="43" t="s">
        <v>2684</v>
      </c>
      <c r="B860" s="46">
        <v>45619</v>
      </c>
      <c r="C860" s="43">
        <f t="shared" si="13"/>
        <v>2024</v>
      </c>
      <c r="D860" s="43" t="str">
        <f>TEXT(Combined[[#This Row],[Order_Date]],"MMM")</f>
        <v>Nov</v>
      </c>
      <c r="E860" s="43" t="s">
        <v>1121</v>
      </c>
      <c r="F860" s="43" t="s">
        <v>1692</v>
      </c>
      <c r="G860" s="43" t="s">
        <v>1797</v>
      </c>
      <c r="H860" s="43">
        <v>1</v>
      </c>
      <c r="I860" s="43">
        <v>735.1</v>
      </c>
      <c r="J860" s="45">
        <v>0.1</v>
      </c>
      <c r="K860" s="43" t="s">
        <v>1826</v>
      </c>
      <c r="L860" s="43">
        <v>661.59</v>
      </c>
      <c r="M860" s="43" t="str">
        <f>VLOOKUP(Combined[[#This Row],[Customer_ID]],Customer[],2,FALSE)</f>
        <v>Ashley Anderson</v>
      </c>
      <c r="N860" s="43">
        <f>VLOOKUP(Combined[[#This Row],[Customer_ID]],Customer[],3,FALSE)</f>
        <v>60</v>
      </c>
      <c r="O860" s="43" t="str">
        <f>VLOOKUP(Combined[[#This Row],[Customer_ID]],Customer[],4,FALSE)</f>
        <v>Female</v>
      </c>
      <c r="P860" s="43" t="str">
        <f>VLOOKUP(Combined[[#This Row],[Customer_ID]],Customer[],5,FALSE)</f>
        <v>West Johnmouth</v>
      </c>
      <c r="Q860" s="43" t="str">
        <f>VLOOKUP(Combined[[#This Row],[Customer_ID]],Customer[],6,FALSE)</f>
        <v>Mississippi</v>
      </c>
      <c r="R860" s="43" t="str">
        <f>VLOOKUP(Combined[[#This Row],[Customer_ID]],Customer[],8,FALSE)</f>
        <v>Gold</v>
      </c>
      <c r="S860" s="43" t="str">
        <f>VLOOKUP(Combined[[#This Row],[Product_ID]],Product[],2,FALSE)</f>
        <v>Professional Jump Rope</v>
      </c>
      <c r="T860" s="43" t="str">
        <f>VLOOKUP(Combined[[#This Row],[Product_ID]],Product[],3,FALSE)</f>
        <v>Sports</v>
      </c>
      <c r="U860" s="43" t="str">
        <f>VLOOKUP(Combined[[#This Row],[Product_ID]],Product[],4,FALSE)</f>
        <v>Fitness</v>
      </c>
      <c r="V860" s="43" t="str">
        <f>VLOOKUP(Combined[[#This Row],[Product_ID]],Product[],5,FALSE)</f>
        <v>Davis PLC</v>
      </c>
      <c r="W860" s="43">
        <f>VLOOKUP(Combined[[#This Row],[Product_ID]],Product[],6,FALSE)</f>
        <v>477.61</v>
      </c>
      <c r="X860" s="43">
        <f>VLOOKUP(Combined[[#This Row],[Product_ID]],Product[],7,FALSE)</f>
        <v>300</v>
      </c>
      <c r="Y860" s="43" t="str">
        <f>_xlfn.XLOOKUP(Combined[[#This Row],[Store_ID]],Store[Store_ID],Store[Store_Name])</f>
        <v>Gardner, Humphrey and Contreras</v>
      </c>
      <c r="Z860" s="43" t="str">
        <f>_xlfn.XLOOKUP(Combined[[#This Row],[Store_ID]],Store[Store_ID],Store[Region])</f>
        <v>East</v>
      </c>
      <c r="AA860" s="43" t="str">
        <f>_xlfn.XLOOKUP(Combined[[#This Row],[Store_ID]],Store[Store_ID],Store[City])</f>
        <v>Johnsonville</v>
      </c>
      <c r="AB860" s="43" t="str">
        <f>_xlfn.XLOOKUP(Combined[[#This Row],[Store_ID]],Store[Store_ID],Store[Store_Type])</f>
        <v>Flagship</v>
      </c>
      <c r="AC860" s="43">
        <f>Combined[[#This Row],[Quantity]]*Combined[[#This Row],[Unit_Price]]</f>
        <v>735.1</v>
      </c>
      <c r="AD860" s="43">
        <f>Combined[[#This Row],[Gross_Sales]]*Combined[[#This Row],[Discount]]</f>
        <v>73.510000000000005</v>
      </c>
      <c r="AE860" s="43">
        <f>Combined[[#This Row],[Quantity]]*Combined[[#This Row],[cost]]</f>
        <v>477.61</v>
      </c>
      <c r="AF860" s="43">
        <f>Combined[[#This Row],[Total_Amount]]-Combined[[#This Row],[Total_Cost]]</f>
        <v>183.98000000000002</v>
      </c>
      <c r="AG860" s="43" t="str">
        <f>IF(Combined[[#This Row],[Age]]&lt;=25,"18-25",IF(Combined[[#This Row],[Age]]&lt;=35,"26-35",IF(Combined[[#This Row],[Age]]&lt;=45,"36-45",IF(Combined[[#This Row],[Age]]&lt;=55,"46-55","56-64"))))</f>
        <v>56-64</v>
      </c>
      <c r="AH860" s="43">
        <f>IF(Combined[[#This Row],[Total_Amount]]=0,0,Combined[[#This Row],[Profit]]/Combined[[#This Row],[Total_Amount]])</f>
        <v>0.27808763735848485</v>
      </c>
    </row>
    <row r="861" spans="1:34">
      <c r="A861" s="43" t="s">
        <v>2685</v>
      </c>
      <c r="B861" s="46">
        <v>45614</v>
      </c>
      <c r="C861" s="43">
        <f t="shared" si="13"/>
        <v>2024</v>
      </c>
      <c r="D861" s="43" t="str">
        <f>TEXT(Combined[[#This Row],[Order_Date]],"MMM")</f>
        <v>Nov</v>
      </c>
      <c r="E861" s="43" t="s">
        <v>461</v>
      </c>
      <c r="F861" s="43" t="s">
        <v>1706</v>
      </c>
      <c r="G861" s="43" t="s">
        <v>1761</v>
      </c>
      <c r="H861" s="43">
        <v>3</v>
      </c>
      <c r="I861" s="43">
        <v>448.55</v>
      </c>
      <c r="J861" s="45">
        <v>0.05</v>
      </c>
      <c r="K861" s="43" t="s">
        <v>1824</v>
      </c>
      <c r="L861" s="43">
        <v>1278.3675000000001</v>
      </c>
      <c r="M861" s="43" t="str">
        <f>VLOOKUP(Combined[[#This Row],[Customer_ID]],Customer[],2,FALSE)</f>
        <v>Matthew Hanna</v>
      </c>
      <c r="N861" s="43">
        <f>VLOOKUP(Combined[[#This Row],[Customer_ID]],Customer[],3,FALSE)</f>
        <v>33</v>
      </c>
      <c r="O861" s="43" t="str">
        <f>VLOOKUP(Combined[[#This Row],[Customer_ID]],Customer[],4,FALSE)</f>
        <v>Female</v>
      </c>
      <c r="P861" s="43" t="str">
        <f>VLOOKUP(Combined[[#This Row],[Customer_ID]],Customer[],5,FALSE)</f>
        <v>Gonzalezbury</v>
      </c>
      <c r="Q861" s="43" t="str">
        <f>VLOOKUP(Combined[[#This Row],[Customer_ID]],Customer[],6,FALSE)</f>
        <v>Michigan</v>
      </c>
      <c r="R861" s="43" t="str">
        <f>VLOOKUP(Combined[[#This Row],[Customer_ID]],Customer[],8,FALSE)</f>
        <v>Platinum</v>
      </c>
      <c r="S861" s="43" t="str">
        <f>VLOOKUP(Combined[[#This Row],[Product_ID]],Product[],2,FALSE)</f>
        <v>Decorative Lamp Shade</v>
      </c>
      <c r="T861" s="43" t="str">
        <f>VLOOKUP(Combined[[#This Row],[Product_ID]],Product[],3,FALSE)</f>
        <v>Home</v>
      </c>
      <c r="U861" s="43" t="str">
        <f>VLOOKUP(Combined[[#This Row],[Product_ID]],Product[],4,FALSE)</f>
        <v>Lighting</v>
      </c>
      <c r="V861" s="43" t="str">
        <f>VLOOKUP(Combined[[#This Row],[Product_ID]],Product[],5,FALSE)</f>
        <v>Ramirez-Hanson</v>
      </c>
      <c r="W861" s="43">
        <f>VLOOKUP(Combined[[#This Row],[Product_ID]],Product[],6,FALSE)</f>
        <v>228.53</v>
      </c>
      <c r="X861" s="43">
        <f>VLOOKUP(Combined[[#This Row],[Product_ID]],Product[],7,FALSE)</f>
        <v>469</v>
      </c>
      <c r="Y861" s="43" t="str">
        <f>_xlfn.XLOOKUP(Combined[[#This Row],[Store_ID]],Store[Store_ID],Store[Store_Name])</f>
        <v>Black-Horn</v>
      </c>
      <c r="Z861" s="43" t="str">
        <f>_xlfn.XLOOKUP(Combined[[#This Row],[Store_ID]],Store[Store_ID],Store[Region])</f>
        <v>South</v>
      </c>
      <c r="AA861" s="43" t="str">
        <f>_xlfn.XLOOKUP(Combined[[#This Row],[Store_ID]],Store[Store_ID],Store[City])</f>
        <v>North Nancyview</v>
      </c>
      <c r="AB861" s="43" t="str">
        <f>_xlfn.XLOOKUP(Combined[[#This Row],[Store_ID]],Store[Store_ID],Store[Store_Type])</f>
        <v>Outlet</v>
      </c>
      <c r="AC861" s="43">
        <f>Combined[[#This Row],[Quantity]]*Combined[[#This Row],[Unit_Price]]</f>
        <v>1345.65</v>
      </c>
      <c r="AD861" s="43">
        <f>Combined[[#This Row],[Gross_Sales]]*Combined[[#This Row],[Discount]]</f>
        <v>67.282500000000013</v>
      </c>
      <c r="AE861" s="43">
        <f>Combined[[#This Row],[Quantity]]*Combined[[#This Row],[cost]]</f>
        <v>685.59</v>
      </c>
      <c r="AF861" s="43">
        <f>Combined[[#This Row],[Total_Amount]]-Combined[[#This Row],[Total_Cost]]</f>
        <v>592.77750000000003</v>
      </c>
      <c r="AG861" s="43" t="str">
        <f>IF(Combined[[#This Row],[Age]]&lt;=25,"18-25",IF(Combined[[#This Row],[Age]]&lt;=35,"26-35",IF(Combined[[#This Row],[Age]]&lt;=45,"36-45",IF(Combined[[#This Row],[Age]]&lt;=55,"46-55","56-64"))))</f>
        <v>26-35</v>
      </c>
      <c r="AH861" s="43">
        <f>IF(Combined[[#This Row],[Total_Amount]]=0,0,Combined[[#This Row],[Profit]]/Combined[[#This Row],[Total_Amount]])</f>
        <v>0.46369881900157817</v>
      </c>
    </row>
    <row r="862" spans="1:34">
      <c r="A862" s="43" t="s">
        <v>2686</v>
      </c>
      <c r="B862" s="46">
        <v>45691</v>
      </c>
      <c r="C862" s="43">
        <f t="shared" si="13"/>
        <v>2025</v>
      </c>
      <c r="D862" s="43" t="str">
        <f>TEXT(Combined[[#This Row],[Order_Date]],"MMM")</f>
        <v>Feb</v>
      </c>
      <c r="E862" s="43" t="s">
        <v>221</v>
      </c>
      <c r="F862" s="43" t="s">
        <v>1716</v>
      </c>
      <c r="G862" s="43" t="s">
        <v>1797</v>
      </c>
      <c r="H862" s="43">
        <v>3</v>
      </c>
      <c r="I862" s="43">
        <v>904.96</v>
      </c>
      <c r="J862" s="45">
        <v>7.0000000000000007E-2</v>
      </c>
      <c r="K862" s="43" t="s">
        <v>1829</v>
      </c>
      <c r="L862" s="43">
        <v>2524.8384000000001</v>
      </c>
      <c r="M862" s="43" t="str">
        <f>VLOOKUP(Combined[[#This Row],[Customer_ID]],Customer[],2,FALSE)</f>
        <v>Alyssa Vargas</v>
      </c>
      <c r="N862" s="43">
        <f>VLOOKUP(Combined[[#This Row],[Customer_ID]],Customer[],3,FALSE)</f>
        <v>53</v>
      </c>
      <c r="O862" s="43" t="str">
        <f>VLOOKUP(Combined[[#This Row],[Customer_ID]],Customer[],4,FALSE)</f>
        <v>Male</v>
      </c>
      <c r="P862" s="43" t="str">
        <f>VLOOKUP(Combined[[#This Row],[Customer_ID]],Customer[],5,FALSE)</f>
        <v>New Kathrynland</v>
      </c>
      <c r="Q862" s="43" t="str">
        <f>VLOOKUP(Combined[[#This Row],[Customer_ID]],Customer[],6,FALSE)</f>
        <v>Montana</v>
      </c>
      <c r="R862" s="43" t="str">
        <f>VLOOKUP(Combined[[#This Row],[Customer_ID]],Customer[],8,FALSE)</f>
        <v>Platinum</v>
      </c>
      <c r="S862" s="43" t="str">
        <f>VLOOKUP(Combined[[#This Row],[Product_ID]],Product[],2,FALSE)</f>
        <v>Wooden Bookshelf</v>
      </c>
      <c r="T862" s="43" t="str">
        <f>VLOOKUP(Combined[[#This Row],[Product_ID]],Product[],3,FALSE)</f>
        <v>Home</v>
      </c>
      <c r="U862" s="43" t="str">
        <f>VLOOKUP(Combined[[#This Row],[Product_ID]],Product[],4,FALSE)</f>
        <v>Furniture</v>
      </c>
      <c r="V862" s="43" t="str">
        <f>VLOOKUP(Combined[[#This Row],[Product_ID]],Product[],5,FALSE)</f>
        <v>Collins-Stephenson</v>
      </c>
      <c r="W862" s="43">
        <f>VLOOKUP(Combined[[#This Row],[Product_ID]],Product[],6,FALSE)</f>
        <v>388.46</v>
      </c>
      <c r="X862" s="43">
        <f>VLOOKUP(Combined[[#This Row],[Product_ID]],Product[],7,FALSE)</f>
        <v>208</v>
      </c>
      <c r="Y862" s="43" t="str">
        <f>_xlfn.XLOOKUP(Combined[[#This Row],[Store_ID]],Store[Store_ID],Store[Store_Name])</f>
        <v>Gardner, Humphrey and Contreras</v>
      </c>
      <c r="Z862" s="43" t="str">
        <f>_xlfn.XLOOKUP(Combined[[#This Row],[Store_ID]],Store[Store_ID],Store[Region])</f>
        <v>East</v>
      </c>
      <c r="AA862" s="43" t="str">
        <f>_xlfn.XLOOKUP(Combined[[#This Row],[Store_ID]],Store[Store_ID],Store[City])</f>
        <v>Johnsonville</v>
      </c>
      <c r="AB862" s="43" t="str">
        <f>_xlfn.XLOOKUP(Combined[[#This Row],[Store_ID]],Store[Store_ID],Store[Store_Type])</f>
        <v>Flagship</v>
      </c>
      <c r="AC862" s="43">
        <f>Combined[[#This Row],[Quantity]]*Combined[[#This Row],[Unit_Price]]</f>
        <v>2714.88</v>
      </c>
      <c r="AD862" s="43">
        <f>Combined[[#This Row],[Gross_Sales]]*Combined[[#This Row],[Discount]]</f>
        <v>190.04160000000002</v>
      </c>
      <c r="AE862" s="43">
        <f>Combined[[#This Row],[Quantity]]*Combined[[#This Row],[cost]]</f>
        <v>1165.3799999999999</v>
      </c>
      <c r="AF862" s="43">
        <f>Combined[[#This Row],[Total_Amount]]-Combined[[#This Row],[Total_Cost]]</f>
        <v>1359.4584000000002</v>
      </c>
      <c r="AG862" s="43" t="str">
        <f>IF(Combined[[#This Row],[Age]]&lt;=25,"18-25",IF(Combined[[#This Row],[Age]]&lt;=35,"26-35",IF(Combined[[#This Row],[Age]]&lt;=45,"36-45",IF(Combined[[#This Row],[Age]]&lt;=55,"46-55","56-64"))))</f>
        <v>46-55</v>
      </c>
      <c r="AH862" s="43">
        <f>IF(Combined[[#This Row],[Total_Amount]]=0,0,Combined[[#This Row],[Profit]]/Combined[[#This Row],[Total_Amount]])</f>
        <v>0.53843382610150425</v>
      </c>
    </row>
    <row r="863" spans="1:34">
      <c r="A863" s="43" t="s">
        <v>2687</v>
      </c>
      <c r="B863" s="46">
        <v>45608</v>
      </c>
      <c r="C863" s="43">
        <f t="shared" si="13"/>
        <v>2024</v>
      </c>
      <c r="D863" s="43" t="str">
        <f>TEXT(Combined[[#This Row],[Order_Date]],"MMM")</f>
        <v>Nov</v>
      </c>
      <c r="E863" s="43" t="s">
        <v>1187</v>
      </c>
      <c r="F863" s="43" t="s">
        <v>1684</v>
      </c>
      <c r="G863" s="43" t="s">
        <v>1797</v>
      </c>
      <c r="H863" s="43">
        <v>4</v>
      </c>
      <c r="I863" s="43">
        <v>408.72</v>
      </c>
      <c r="J863" s="45">
        <v>0.16</v>
      </c>
      <c r="K863" s="43" t="s">
        <v>1829</v>
      </c>
      <c r="L863" s="43">
        <v>1373.2991999999999</v>
      </c>
      <c r="M863" s="43" t="str">
        <f>VLOOKUP(Combined[[#This Row],[Customer_ID]],Customer[],2,FALSE)</f>
        <v>Shelley Ponce</v>
      </c>
      <c r="N863" s="43">
        <f>VLOOKUP(Combined[[#This Row],[Customer_ID]],Customer[],3,FALSE)</f>
        <v>23</v>
      </c>
      <c r="O863" s="43" t="str">
        <f>VLOOKUP(Combined[[#This Row],[Customer_ID]],Customer[],4,FALSE)</f>
        <v>Male</v>
      </c>
      <c r="P863" s="43" t="str">
        <f>VLOOKUP(Combined[[#This Row],[Customer_ID]],Customer[],5,FALSE)</f>
        <v>South Cassandrachester</v>
      </c>
      <c r="Q863" s="43" t="str">
        <f>VLOOKUP(Combined[[#This Row],[Customer_ID]],Customer[],6,FALSE)</f>
        <v>Rhode Island</v>
      </c>
      <c r="R863" s="43" t="str">
        <f>VLOOKUP(Combined[[#This Row],[Customer_ID]],Customer[],8,FALSE)</f>
        <v>Gold</v>
      </c>
      <c r="S863" s="43" t="str">
        <f>VLOOKUP(Combined[[#This Row],[Product_ID]],Product[],2,FALSE)</f>
        <v>Wooden Nightstand</v>
      </c>
      <c r="T863" s="43" t="str">
        <f>VLOOKUP(Combined[[#This Row],[Product_ID]],Product[],3,FALSE)</f>
        <v>Home</v>
      </c>
      <c r="U863" s="43" t="str">
        <f>VLOOKUP(Combined[[#This Row],[Product_ID]],Product[],4,FALSE)</f>
        <v>Furniture</v>
      </c>
      <c r="V863" s="43" t="str">
        <f>VLOOKUP(Combined[[#This Row],[Product_ID]],Product[],5,FALSE)</f>
        <v>Wolfe, Ross and Hester</v>
      </c>
      <c r="W863" s="43">
        <f>VLOOKUP(Combined[[#This Row],[Product_ID]],Product[],6,FALSE)</f>
        <v>243.7</v>
      </c>
      <c r="X863" s="43">
        <f>VLOOKUP(Combined[[#This Row],[Product_ID]],Product[],7,FALSE)</f>
        <v>130</v>
      </c>
      <c r="Y863" s="43" t="str">
        <f>_xlfn.XLOOKUP(Combined[[#This Row],[Store_ID]],Store[Store_ID],Store[Store_Name])</f>
        <v>Gardner, Humphrey and Contreras</v>
      </c>
      <c r="Z863" s="43" t="str">
        <f>_xlfn.XLOOKUP(Combined[[#This Row],[Store_ID]],Store[Store_ID],Store[Region])</f>
        <v>East</v>
      </c>
      <c r="AA863" s="43" t="str">
        <f>_xlfn.XLOOKUP(Combined[[#This Row],[Store_ID]],Store[Store_ID],Store[City])</f>
        <v>Johnsonville</v>
      </c>
      <c r="AB863" s="43" t="str">
        <f>_xlfn.XLOOKUP(Combined[[#This Row],[Store_ID]],Store[Store_ID],Store[Store_Type])</f>
        <v>Flagship</v>
      </c>
      <c r="AC863" s="43">
        <f>Combined[[#This Row],[Quantity]]*Combined[[#This Row],[Unit_Price]]</f>
        <v>1634.88</v>
      </c>
      <c r="AD863" s="43">
        <f>Combined[[#This Row],[Gross_Sales]]*Combined[[#This Row],[Discount]]</f>
        <v>261.58080000000001</v>
      </c>
      <c r="AE863" s="43">
        <f>Combined[[#This Row],[Quantity]]*Combined[[#This Row],[cost]]</f>
        <v>974.8</v>
      </c>
      <c r="AF863" s="43">
        <f>Combined[[#This Row],[Total_Amount]]-Combined[[#This Row],[Total_Cost]]</f>
        <v>398.49919999999997</v>
      </c>
      <c r="AG863" s="43" t="str">
        <f>IF(Combined[[#This Row],[Age]]&lt;=25,"18-25",IF(Combined[[#This Row],[Age]]&lt;=35,"26-35",IF(Combined[[#This Row],[Age]]&lt;=45,"36-45",IF(Combined[[#This Row],[Age]]&lt;=55,"46-55","56-64"))))</f>
        <v>18-25</v>
      </c>
      <c r="AH863" s="43">
        <f>IF(Combined[[#This Row],[Total_Amount]]=0,0,Combined[[#This Row],[Profit]]/Combined[[#This Row],[Total_Amount]])</f>
        <v>0.29017653254294473</v>
      </c>
    </row>
    <row r="864" spans="1:34">
      <c r="A864" s="43" t="s">
        <v>2688</v>
      </c>
      <c r="B864" s="46">
        <v>45412</v>
      </c>
      <c r="C864" s="43">
        <f t="shared" si="13"/>
        <v>2024</v>
      </c>
      <c r="D864" s="43" t="str">
        <f>TEXT(Combined[[#This Row],[Order_Date]],"MMM")</f>
        <v>Apr</v>
      </c>
      <c r="E864" s="43" t="s">
        <v>896</v>
      </c>
      <c r="F864" s="43" t="s">
        <v>1690</v>
      </c>
      <c r="G864" s="43" t="s">
        <v>1766</v>
      </c>
      <c r="H864" s="43">
        <v>4</v>
      </c>
      <c r="I864" s="43">
        <v>770.65</v>
      </c>
      <c r="J864" s="45">
        <v>0.27</v>
      </c>
      <c r="K864" s="43" t="s">
        <v>1824</v>
      </c>
      <c r="L864" s="43">
        <v>2250.2979999999998</v>
      </c>
      <c r="M864" s="43" t="str">
        <f>VLOOKUP(Combined[[#This Row],[Customer_ID]],Customer[],2,FALSE)</f>
        <v>Kristi Lopez</v>
      </c>
      <c r="N864" s="43">
        <f>VLOOKUP(Combined[[#This Row],[Customer_ID]],Customer[],3,FALSE)</f>
        <v>46</v>
      </c>
      <c r="O864" s="43" t="str">
        <f>VLOOKUP(Combined[[#This Row],[Customer_ID]],Customer[],4,FALSE)</f>
        <v>Female</v>
      </c>
      <c r="P864" s="43" t="str">
        <f>VLOOKUP(Combined[[#This Row],[Customer_ID]],Customer[],5,FALSE)</f>
        <v>Spencermouth</v>
      </c>
      <c r="Q864" s="43" t="str">
        <f>VLOOKUP(Combined[[#This Row],[Customer_ID]],Customer[],6,FALSE)</f>
        <v>New Jersey</v>
      </c>
      <c r="R864" s="43" t="str">
        <f>VLOOKUP(Combined[[#This Row],[Customer_ID]],Customer[],8,FALSE)</f>
        <v>Gold</v>
      </c>
      <c r="S864" s="43" t="str">
        <f>VLOOKUP(Combined[[#This Row],[Product_ID]],Product[],2,FALSE)</f>
        <v>Hair Repair Oil Treatment</v>
      </c>
      <c r="T864" s="43" t="str">
        <f>VLOOKUP(Combined[[#This Row],[Product_ID]],Product[],3,FALSE)</f>
        <v>Beauty</v>
      </c>
      <c r="U864" s="43" t="str">
        <f>VLOOKUP(Combined[[#This Row],[Product_ID]],Product[],4,FALSE)</f>
        <v>Haircare</v>
      </c>
      <c r="V864" s="43" t="str">
        <f>VLOOKUP(Combined[[#This Row],[Product_ID]],Product[],5,FALSE)</f>
        <v>Hopkins Ltd</v>
      </c>
      <c r="W864" s="43">
        <f>VLOOKUP(Combined[[#This Row],[Product_ID]],Product[],6,FALSE)</f>
        <v>214.32</v>
      </c>
      <c r="X864" s="43">
        <f>VLOOKUP(Combined[[#This Row],[Product_ID]],Product[],7,FALSE)</f>
        <v>383</v>
      </c>
      <c r="Y864" s="43" t="str">
        <f>_xlfn.XLOOKUP(Combined[[#This Row],[Store_ID]],Store[Store_ID],Store[Store_Name])</f>
        <v>Johnson-Wright</v>
      </c>
      <c r="Z864" s="43" t="str">
        <f>_xlfn.XLOOKUP(Combined[[#This Row],[Store_ID]],Store[Store_ID],Store[Region])</f>
        <v>North</v>
      </c>
      <c r="AA864" s="43" t="str">
        <f>_xlfn.XLOOKUP(Combined[[#This Row],[Store_ID]],Store[Store_ID],Store[City])</f>
        <v>Hoodberg</v>
      </c>
      <c r="AB864" s="43" t="str">
        <f>_xlfn.XLOOKUP(Combined[[#This Row],[Store_ID]],Store[Store_ID],Store[Store_Type])</f>
        <v>Outlet</v>
      </c>
      <c r="AC864" s="43">
        <f>Combined[[#This Row],[Quantity]]*Combined[[#This Row],[Unit_Price]]</f>
        <v>3082.6</v>
      </c>
      <c r="AD864" s="43">
        <f>Combined[[#This Row],[Gross_Sales]]*Combined[[#This Row],[Discount]]</f>
        <v>832.30200000000002</v>
      </c>
      <c r="AE864" s="43">
        <f>Combined[[#This Row],[Quantity]]*Combined[[#This Row],[cost]]</f>
        <v>857.28</v>
      </c>
      <c r="AF864" s="43">
        <f>Combined[[#This Row],[Total_Amount]]-Combined[[#This Row],[Total_Cost]]</f>
        <v>1393.0179999999998</v>
      </c>
      <c r="AG864" s="43" t="str">
        <f>IF(Combined[[#This Row],[Age]]&lt;=25,"18-25",IF(Combined[[#This Row],[Age]]&lt;=35,"26-35",IF(Combined[[#This Row],[Age]]&lt;=45,"36-45",IF(Combined[[#This Row],[Age]]&lt;=55,"46-55","56-64"))))</f>
        <v>46-55</v>
      </c>
      <c r="AH864" s="43">
        <f>IF(Combined[[#This Row],[Total_Amount]]=0,0,Combined[[#This Row],[Profit]]/Combined[[#This Row],[Total_Amount]])</f>
        <v>0.61903712308325387</v>
      </c>
    </row>
    <row r="865" spans="1:34">
      <c r="A865" s="43" t="s">
        <v>2689</v>
      </c>
      <c r="B865" s="46">
        <v>45767</v>
      </c>
      <c r="C865" s="43">
        <f t="shared" si="13"/>
        <v>2025</v>
      </c>
      <c r="D865" s="43" t="str">
        <f>TEXT(Combined[[#This Row],[Order_Date]],"MMM")</f>
        <v>Apr</v>
      </c>
      <c r="E865" s="43" t="s">
        <v>663</v>
      </c>
      <c r="F865" s="43" t="s">
        <v>1608</v>
      </c>
      <c r="G865" s="43" t="s">
        <v>1776</v>
      </c>
      <c r="H865" s="43">
        <v>1</v>
      </c>
      <c r="I865" s="43">
        <v>649.22</v>
      </c>
      <c r="J865" s="45">
        <v>0.03</v>
      </c>
      <c r="K865" s="43" t="s">
        <v>1829</v>
      </c>
      <c r="L865" s="43">
        <v>629.74340000000007</v>
      </c>
      <c r="M865" s="43" t="str">
        <f>VLOOKUP(Combined[[#This Row],[Customer_ID]],Customer[],2,FALSE)</f>
        <v>Sarah Brady</v>
      </c>
      <c r="N865" s="43">
        <f>VLOOKUP(Combined[[#This Row],[Customer_ID]],Customer[],3,FALSE)</f>
        <v>47</v>
      </c>
      <c r="O865" s="43" t="str">
        <f>VLOOKUP(Combined[[#This Row],[Customer_ID]],Customer[],4,FALSE)</f>
        <v>Male</v>
      </c>
      <c r="P865" s="43" t="str">
        <f>VLOOKUP(Combined[[#This Row],[Customer_ID]],Customer[],5,FALSE)</f>
        <v>Johnsonland</v>
      </c>
      <c r="Q865" s="43" t="str">
        <f>VLOOKUP(Combined[[#This Row],[Customer_ID]],Customer[],6,FALSE)</f>
        <v>Iowa</v>
      </c>
      <c r="R865" s="43" t="str">
        <f>VLOOKUP(Combined[[#This Row],[Customer_ID]],Customer[],8,FALSE)</f>
        <v>Platinum</v>
      </c>
      <c r="S865" s="43" t="str">
        <f>VLOOKUP(Combined[[#This Row],[Product_ID]],Product[],2,FALSE)</f>
        <v>Stainless Steel Cutlery Set</v>
      </c>
      <c r="T865" s="43" t="str">
        <f>VLOOKUP(Combined[[#This Row],[Product_ID]],Product[],3,FALSE)</f>
        <v>Home</v>
      </c>
      <c r="U865" s="43" t="str">
        <f>VLOOKUP(Combined[[#This Row],[Product_ID]],Product[],4,FALSE)</f>
        <v>Kitchen</v>
      </c>
      <c r="V865" s="43" t="str">
        <f>VLOOKUP(Combined[[#This Row],[Product_ID]],Product[],5,FALSE)</f>
        <v>Stevens, Fernandez and Martin</v>
      </c>
      <c r="W865" s="43">
        <f>VLOOKUP(Combined[[#This Row],[Product_ID]],Product[],6,FALSE)</f>
        <v>19.52</v>
      </c>
      <c r="X865" s="43">
        <f>VLOOKUP(Combined[[#This Row],[Product_ID]],Product[],7,FALSE)</f>
        <v>57</v>
      </c>
      <c r="Y865" s="43" t="str">
        <f>_xlfn.XLOOKUP(Combined[[#This Row],[Store_ID]],Store[Store_ID],Store[Store_Name])</f>
        <v>Benson-Elliott</v>
      </c>
      <c r="Z865" s="43" t="str">
        <f>_xlfn.XLOOKUP(Combined[[#This Row],[Store_ID]],Store[Store_ID],Store[Region])</f>
        <v>East</v>
      </c>
      <c r="AA865" s="43" t="str">
        <f>_xlfn.XLOOKUP(Combined[[#This Row],[Store_ID]],Store[Store_ID],Store[City])</f>
        <v>Port Josephberg</v>
      </c>
      <c r="AB865" s="43" t="str">
        <f>_xlfn.XLOOKUP(Combined[[#This Row],[Store_ID]],Store[Store_ID],Store[Store_Type])</f>
        <v>Online</v>
      </c>
      <c r="AC865" s="43">
        <f>Combined[[#This Row],[Quantity]]*Combined[[#This Row],[Unit_Price]]</f>
        <v>649.22</v>
      </c>
      <c r="AD865" s="43">
        <f>Combined[[#This Row],[Gross_Sales]]*Combined[[#This Row],[Discount]]</f>
        <v>19.476600000000001</v>
      </c>
      <c r="AE865" s="43">
        <f>Combined[[#This Row],[Quantity]]*Combined[[#This Row],[cost]]</f>
        <v>19.52</v>
      </c>
      <c r="AF865" s="43">
        <f>Combined[[#This Row],[Total_Amount]]-Combined[[#This Row],[Total_Cost]]</f>
        <v>610.22340000000008</v>
      </c>
      <c r="AG865" s="43" t="str">
        <f>IF(Combined[[#This Row],[Age]]&lt;=25,"18-25",IF(Combined[[#This Row],[Age]]&lt;=35,"26-35",IF(Combined[[#This Row],[Age]]&lt;=45,"36-45",IF(Combined[[#This Row],[Age]]&lt;=55,"46-55","56-64"))))</f>
        <v>46-55</v>
      </c>
      <c r="AH865" s="43">
        <f>IF(Combined[[#This Row],[Total_Amount]]=0,0,Combined[[#This Row],[Profit]]/Combined[[#This Row],[Total_Amount]])</f>
        <v>0.96900324798957804</v>
      </c>
    </row>
    <row r="866" spans="1:34">
      <c r="A866" s="43" t="s">
        <v>2690</v>
      </c>
      <c r="B866" s="46">
        <v>45428</v>
      </c>
      <c r="C866" s="43">
        <f t="shared" si="13"/>
        <v>2024</v>
      </c>
      <c r="D866" s="43" t="str">
        <f>TEXT(Combined[[#This Row],[Order_Date]],"MMM")</f>
        <v>May</v>
      </c>
      <c r="E866" s="43" t="s">
        <v>1092</v>
      </c>
      <c r="F866" s="43" t="s">
        <v>1614</v>
      </c>
      <c r="G866" s="43" t="s">
        <v>1789</v>
      </c>
      <c r="H866" s="43">
        <v>2</v>
      </c>
      <c r="I866" s="43">
        <v>379.78</v>
      </c>
      <c r="J866" s="45">
        <v>0.2</v>
      </c>
      <c r="K866" s="43" t="s">
        <v>1824</v>
      </c>
      <c r="L866" s="43">
        <v>607.64800000000002</v>
      </c>
      <c r="M866" s="43" t="str">
        <f>VLOOKUP(Combined[[#This Row],[Customer_ID]],Customer[],2,FALSE)</f>
        <v>Sherry Cabrera</v>
      </c>
      <c r="N866" s="43">
        <f>VLOOKUP(Combined[[#This Row],[Customer_ID]],Customer[],3,FALSE)</f>
        <v>55</v>
      </c>
      <c r="O866" s="43" t="str">
        <f>VLOOKUP(Combined[[#This Row],[Customer_ID]],Customer[],4,FALSE)</f>
        <v>Male</v>
      </c>
      <c r="P866" s="43" t="str">
        <f>VLOOKUP(Combined[[#This Row],[Customer_ID]],Customer[],5,FALSE)</f>
        <v>Shannonview</v>
      </c>
      <c r="Q866" s="43" t="str">
        <f>VLOOKUP(Combined[[#This Row],[Customer_ID]],Customer[],6,FALSE)</f>
        <v>Pennsylvania</v>
      </c>
      <c r="R866" s="43" t="str">
        <f>VLOOKUP(Combined[[#This Row],[Customer_ID]],Customer[],8,FALSE)</f>
        <v>Silver</v>
      </c>
      <c r="S866" s="43" t="str">
        <f>VLOOKUP(Combined[[#This Row],[Product_ID]],Product[],2,FALSE)</f>
        <v>Modern Wall Clock</v>
      </c>
      <c r="T866" s="43" t="str">
        <f>VLOOKUP(Combined[[#This Row],[Product_ID]],Product[],3,FALSE)</f>
        <v>Home</v>
      </c>
      <c r="U866" s="43" t="str">
        <f>VLOOKUP(Combined[[#This Row],[Product_ID]],Product[],4,FALSE)</f>
        <v>Decor</v>
      </c>
      <c r="V866" s="43" t="str">
        <f>VLOOKUP(Combined[[#This Row],[Product_ID]],Product[],5,FALSE)</f>
        <v>Weiss-Watson</v>
      </c>
      <c r="W866" s="43">
        <f>VLOOKUP(Combined[[#This Row],[Product_ID]],Product[],6,FALSE)</f>
        <v>179.77</v>
      </c>
      <c r="X866" s="43">
        <f>VLOOKUP(Combined[[#This Row],[Product_ID]],Product[],7,FALSE)</f>
        <v>305</v>
      </c>
      <c r="Y866" s="43" t="str">
        <f>_xlfn.XLOOKUP(Combined[[#This Row],[Store_ID]],Store[Store_ID],Store[Store_Name])</f>
        <v>Hill, Wagner and Ballard</v>
      </c>
      <c r="Z866" s="43" t="str">
        <f>_xlfn.XLOOKUP(Combined[[#This Row],[Store_ID]],Store[Store_ID],Store[Region])</f>
        <v>East</v>
      </c>
      <c r="AA866" s="43" t="str">
        <f>_xlfn.XLOOKUP(Combined[[#This Row],[Store_ID]],Store[Store_ID],Store[City])</f>
        <v>East Davidville</v>
      </c>
      <c r="AB866" s="43" t="str">
        <f>_xlfn.XLOOKUP(Combined[[#This Row],[Store_ID]],Store[Store_ID],Store[Store_Type])</f>
        <v>Online</v>
      </c>
      <c r="AC866" s="43">
        <f>Combined[[#This Row],[Quantity]]*Combined[[#This Row],[Unit_Price]]</f>
        <v>759.56</v>
      </c>
      <c r="AD866" s="43">
        <f>Combined[[#This Row],[Gross_Sales]]*Combined[[#This Row],[Discount]]</f>
        <v>151.91200000000001</v>
      </c>
      <c r="AE866" s="43">
        <f>Combined[[#This Row],[Quantity]]*Combined[[#This Row],[cost]]</f>
        <v>359.54</v>
      </c>
      <c r="AF866" s="43">
        <f>Combined[[#This Row],[Total_Amount]]-Combined[[#This Row],[Total_Cost]]</f>
        <v>248.108</v>
      </c>
      <c r="AG866" s="43" t="str">
        <f>IF(Combined[[#This Row],[Age]]&lt;=25,"18-25",IF(Combined[[#This Row],[Age]]&lt;=35,"26-35",IF(Combined[[#This Row],[Age]]&lt;=45,"36-45",IF(Combined[[#This Row],[Age]]&lt;=55,"46-55","56-64"))))</f>
        <v>46-55</v>
      </c>
      <c r="AH866" s="43">
        <f>IF(Combined[[#This Row],[Total_Amount]]=0,0,Combined[[#This Row],[Profit]]/Combined[[#This Row],[Total_Amount]])</f>
        <v>0.40830875770182734</v>
      </c>
    </row>
    <row r="867" spans="1:34">
      <c r="A867" s="43" t="s">
        <v>2691</v>
      </c>
      <c r="B867" s="46">
        <v>45770</v>
      </c>
      <c r="C867" s="43">
        <f t="shared" si="13"/>
        <v>2025</v>
      </c>
      <c r="D867" s="43" t="str">
        <f>TEXT(Combined[[#This Row],[Order_Date]],"MMM")</f>
        <v>Apr</v>
      </c>
      <c r="E867" s="43" t="s">
        <v>794</v>
      </c>
      <c r="F867" s="43" t="s">
        <v>1634</v>
      </c>
      <c r="G867" s="43" t="s">
        <v>1782</v>
      </c>
      <c r="H867" s="43">
        <v>3</v>
      </c>
      <c r="I867" s="43">
        <v>924.15</v>
      </c>
      <c r="J867" s="45">
        <v>0.1</v>
      </c>
      <c r="K867" s="43" t="s">
        <v>1826</v>
      </c>
      <c r="L867" s="43">
        <v>2495.2049999999999</v>
      </c>
      <c r="M867" s="43" t="str">
        <f>VLOOKUP(Combined[[#This Row],[Customer_ID]],Customer[],2,FALSE)</f>
        <v>Nicholas Webb</v>
      </c>
      <c r="N867" s="43">
        <f>VLOOKUP(Combined[[#This Row],[Customer_ID]],Customer[],3,FALSE)</f>
        <v>19</v>
      </c>
      <c r="O867" s="43" t="str">
        <f>VLOOKUP(Combined[[#This Row],[Customer_ID]],Customer[],4,FALSE)</f>
        <v>Male</v>
      </c>
      <c r="P867" s="43" t="str">
        <f>VLOOKUP(Combined[[#This Row],[Customer_ID]],Customer[],5,FALSE)</f>
        <v>Lake Timothy</v>
      </c>
      <c r="Q867" s="43" t="str">
        <f>VLOOKUP(Combined[[#This Row],[Customer_ID]],Customer[],6,FALSE)</f>
        <v>Nevada</v>
      </c>
      <c r="R867" s="43" t="str">
        <f>VLOOKUP(Combined[[#This Row],[Customer_ID]],Customer[],8,FALSE)</f>
        <v>Gold</v>
      </c>
      <c r="S867" s="43" t="str">
        <f>VLOOKUP(Combined[[#This Row],[Product_ID]],Product[],2,FALSE)</f>
        <v>USB External Hard Drive</v>
      </c>
      <c r="T867" s="43" t="str">
        <f>VLOOKUP(Combined[[#This Row],[Product_ID]],Product[],3,FALSE)</f>
        <v>Electronics</v>
      </c>
      <c r="U867" s="43" t="str">
        <f>VLOOKUP(Combined[[#This Row],[Product_ID]],Product[],4,FALSE)</f>
        <v>Computer</v>
      </c>
      <c r="V867" s="43" t="str">
        <f>VLOOKUP(Combined[[#This Row],[Product_ID]],Product[],5,FALSE)</f>
        <v>Robinson Inc</v>
      </c>
      <c r="W867" s="43">
        <f>VLOOKUP(Combined[[#This Row],[Product_ID]],Product[],6,FALSE)</f>
        <v>253.33</v>
      </c>
      <c r="X867" s="43">
        <f>VLOOKUP(Combined[[#This Row],[Product_ID]],Product[],7,FALSE)</f>
        <v>266</v>
      </c>
      <c r="Y867" s="43" t="str">
        <f>_xlfn.XLOOKUP(Combined[[#This Row],[Store_ID]],Store[Store_ID],Store[Store_Name])</f>
        <v>Bean, Jones and Park</v>
      </c>
      <c r="Z867" s="43" t="str">
        <f>_xlfn.XLOOKUP(Combined[[#This Row],[Store_ID]],Store[Store_ID],Store[Region])</f>
        <v>West</v>
      </c>
      <c r="AA867" s="43" t="str">
        <f>_xlfn.XLOOKUP(Combined[[#This Row],[Store_ID]],Store[Store_ID],Store[City])</f>
        <v>Thompsonborough</v>
      </c>
      <c r="AB867" s="43" t="str">
        <f>_xlfn.XLOOKUP(Combined[[#This Row],[Store_ID]],Store[Store_ID],Store[Store_Type])</f>
        <v>Online</v>
      </c>
      <c r="AC867" s="43">
        <f>Combined[[#This Row],[Quantity]]*Combined[[#This Row],[Unit_Price]]</f>
        <v>2772.45</v>
      </c>
      <c r="AD867" s="43">
        <f>Combined[[#This Row],[Gross_Sales]]*Combined[[#This Row],[Discount]]</f>
        <v>277.245</v>
      </c>
      <c r="AE867" s="43">
        <f>Combined[[#This Row],[Quantity]]*Combined[[#This Row],[cost]]</f>
        <v>759.99</v>
      </c>
      <c r="AF867" s="43">
        <f>Combined[[#This Row],[Total_Amount]]-Combined[[#This Row],[Total_Cost]]</f>
        <v>1735.2149999999999</v>
      </c>
      <c r="AG867" s="43" t="str">
        <f>IF(Combined[[#This Row],[Age]]&lt;=25,"18-25",IF(Combined[[#This Row],[Age]]&lt;=35,"26-35",IF(Combined[[#This Row],[Age]]&lt;=45,"36-45",IF(Combined[[#This Row],[Age]]&lt;=55,"46-55","56-64"))))</f>
        <v>18-25</v>
      </c>
      <c r="AH867" s="43">
        <f>IF(Combined[[#This Row],[Total_Amount]]=0,0,Combined[[#This Row],[Profit]]/Combined[[#This Row],[Total_Amount]])</f>
        <v>0.69541981520556428</v>
      </c>
    </row>
    <row r="868" spans="1:34">
      <c r="A868" s="43" t="s">
        <v>2692</v>
      </c>
      <c r="B868" s="46">
        <v>45571</v>
      </c>
      <c r="C868" s="43">
        <f t="shared" si="13"/>
        <v>2024</v>
      </c>
      <c r="D868" s="43" t="str">
        <f>TEXT(Combined[[#This Row],[Order_Date]],"MMM")</f>
        <v>Oct</v>
      </c>
      <c r="E868" s="43" t="s">
        <v>1446</v>
      </c>
      <c r="F868" s="43" t="s">
        <v>1638</v>
      </c>
      <c r="G868" s="43" t="s">
        <v>1807</v>
      </c>
      <c r="H868" s="43">
        <v>3</v>
      </c>
      <c r="I868" s="43">
        <v>144.66999999999999</v>
      </c>
      <c r="J868" s="45">
        <v>0.28999999999999998</v>
      </c>
      <c r="K868" s="43" t="s">
        <v>1829</v>
      </c>
      <c r="L868" s="43">
        <v>308.14710000000002</v>
      </c>
      <c r="M868" s="43" t="str">
        <f>VLOOKUP(Combined[[#This Row],[Customer_ID]],Customer[],2,FALSE)</f>
        <v>James Foster</v>
      </c>
      <c r="N868" s="43">
        <f>VLOOKUP(Combined[[#This Row],[Customer_ID]],Customer[],3,FALSE)</f>
        <v>19</v>
      </c>
      <c r="O868" s="43" t="str">
        <f>VLOOKUP(Combined[[#This Row],[Customer_ID]],Customer[],4,FALSE)</f>
        <v>Male</v>
      </c>
      <c r="P868" s="43" t="str">
        <f>VLOOKUP(Combined[[#This Row],[Customer_ID]],Customer[],5,FALSE)</f>
        <v>East Audrey</v>
      </c>
      <c r="Q868" s="43" t="str">
        <f>VLOOKUP(Combined[[#This Row],[Customer_ID]],Customer[],6,FALSE)</f>
        <v>Utah</v>
      </c>
      <c r="R868" s="43" t="str">
        <f>VLOOKUP(Combined[[#This Row],[Customer_ID]],Customer[],8,FALSE)</f>
        <v>Gold</v>
      </c>
      <c r="S868" s="43" t="str">
        <f>VLOOKUP(Combined[[#This Row],[Product_ID]],Product[],2,FALSE)</f>
        <v>High-Grip Football</v>
      </c>
      <c r="T868" s="43" t="str">
        <f>VLOOKUP(Combined[[#This Row],[Product_ID]],Product[],3,FALSE)</f>
        <v>Sports</v>
      </c>
      <c r="U868" s="43" t="str">
        <f>VLOOKUP(Combined[[#This Row],[Product_ID]],Product[],4,FALSE)</f>
        <v>Team Sports</v>
      </c>
      <c r="V868" s="43" t="str">
        <f>VLOOKUP(Combined[[#This Row],[Product_ID]],Product[],5,FALSE)</f>
        <v>Bridges, Banks and Cummings</v>
      </c>
      <c r="W868" s="43">
        <f>VLOOKUP(Combined[[#This Row],[Product_ID]],Product[],6,FALSE)</f>
        <v>318.91000000000003</v>
      </c>
      <c r="X868" s="43">
        <f>VLOOKUP(Combined[[#This Row],[Product_ID]],Product[],7,FALSE)</f>
        <v>114</v>
      </c>
      <c r="Y868" s="43" t="str">
        <f>_xlfn.XLOOKUP(Combined[[#This Row],[Store_ID]],Store[Store_ID],Store[Store_Name])</f>
        <v>Holloway Ltd</v>
      </c>
      <c r="Z868" s="43" t="str">
        <f>_xlfn.XLOOKUP(Combined[[#This Row],[Store_ID]],Store[Store_ID],Store[Region])</f>
        <v>North</v>
      </c>
      <c r="AA868" s="43" t="str">
        <f>_xlfn.XLOOKUP(Combined[[#This Row],[Store_ID]],Store[Store_ID],Store[City])</f>
        <v>Bensonhaven</v>
      </c>
      <c r="AB868" s="43" t="str">
        <f>_xlfn.XLOOKUP(Combined[[#This Row],[Store_ID]],Store[Store_ID],Store[Store_Type])</f>
        <v>Flagship</v>
      </c>
      <c r="AC868" s="43">
        <f>Combined[[#This Row],[Quantity]]*Combined[[#This Row],[Unit_Price]]</f>
        <v>434.01</v>
      </c>
      <c r="AD868" s="43">
        <f>Combined[[#This Row],[Gross_Sales]]*Combined[[#This Row],[Discount]]</f>
        <v>125.86289999999998</v>
      </c>
      <c r="AE868" s="43">
        <f>Combined[[#This Row],[Quantity]]*Combined[[#This Row],[cost]]</f>
        <v>956.73</v>
      </c>
      <c r="AF868" s="43">
        <f>Combined[[#This Row],[Total_Amount]]-Combined[[#This Row],[Total_Cost]]</f>
        <v>-648.5829</v>
      </c>
      <c r="AG868" s="43" t="str">
        <f>IF(Combined[[#This Row],[Age]]&lt;=25,"18-25",IF(Combined[[#This Row],[Age]]&lt;=35,"26-35",IF(Combined[[#This Row],[Age]]&lt;=45,"36-45",IF(Combined[[#This Row],[Age]]&lt;=55,"46-55","56-64"))))</f>
        <v>18-25</v>
      </c>
      <c r="AH868" s="43">
        <f>IF(Combined[[#This Row],[Total_Amount]]=0,0,Combined[[#This Row],[Profit]]/Combined[[#This Row],[Total_Amount]])</f>
        <v>-2.1047833972800651</v>
      </c>
    </row>
    <row r="869" spans="1:34">
      <c r="A869" s="43" t="s">
        <v>2693</v>
      </c>
      <c r="B869" s="46">
        <v>45700</v>
      </c>
      <c r="C869" s="43">
        <f t="shared" si="13"/>
        <v>2025</v>
      </c>
      <c r="D869" s="43" t="str">
        <f>TEXT(Combined[[#This Row],[Order_Date]],"MMM")</f>
        <v>Feb</v>
      </c>
      <c r="E869" s="43" t="s">
        <v>419</v>
      </c>
      <c r="F869" s="43" t="s">
        <v>1614</v>
      </c>
      <c r="G869" s="43" t="s">
        <v>1801</v>
      </c>
      <c r="H869" s="43">
        <v>2</v>
      </c>
      <c r="I869" s="43">
        <v>667.17</v>
      </c>
      <c r="J869" s="45">
        <v>0.1</v>
      </c>
      <c r="K869" s="43" t="s">
        <v>1826</v>
      </c>
      <c r="L869" s="43">
        <v>1200.9059999999999</v>
      </c>
      <c r="M869" s="43" t="str">
        <f>VLOOKUP(Combined[[#This Row],[Customer_ID]],Customer[],2,FALSE)</f>
        <v>Joel Robinson</v>
      </c>
      <c r="N869" s="43">
        <f>VLOOKUP(Combined[[#This Row],[Customer_ID]],Customer[],3,FALSE)</f>
        <v>62</v>
      </c>
      <c r="O869" s="43" t="str">
        <f>VLOOKUP(Combined[[#This Row],[Customer_ID]],Customer[],4,FALSE)</f>
        <v>Male</v>
      </c>
      <c r="P869" s="43" t="str">
        <f>VLOOKUP(Combined[[#This Row],[Customer_ID]],Customer[],5,FALSE)</f>
        <v>Lake Danielport</v>
      </c>
      <c r="Q869" s="43" t="str">
        <f>VLOOKUP(Combined[[#This Row],[Customer_ID]],Customer[],6,FALSE)</f>
        <v>Hawaii</v>
      </c>
      <c r="R869" s="43" t="str">
        <f>VLOOKUP(Combined[[#This Row],[Customer_ID]],Customer[],8,FALSE)</f>
        <v>Platinum</v>
      </c>
      <c r="S869" s="43" t="str">
        <f>VLOOKUP(Combined[[#This Row],[Product_ID]],Product[],2,FALSE)</f>
        <v>Modern Wall Clock</v>
      </c>
      <c r="T869" s="43" t="str">
        <f>VLOOKUP(Combined[[#This Row],[Product_ID]],Product[],3,FALSE)</f>
        <v>Home</v>
      </c>
      <c r="U869" s="43" t="str">
        <f>VLOOKUP(Combined[[#This Row],[Product_ID]],Product[],4,FALSE)</f>
        <v>Decor</v>
      </c>
      <c r="V869" s="43" t="str">
        <f>VLOOKUP(Combined[[#This Row],[Product_ID]],Product[],5,FALSE)</f>
        <v>Weiss-Watson</v>
      </c>
      <c r="W869" s="43">
        <f>VLOOKUP(Combined[[#This Row],[Product_ID]],Product[],6,FALSE)</f>
        <v>179.77</v>
      </c>
      <c r="X869" s="43">
        <f>VLOOKUP(Combined[[#This Row],[Product_ID]],Product[],7,FALSE)</f>
        <v>305</v>
      </c>
      <c r="Y869" s="43" t="str">
        <f>_xlfn.XLOOKUP(Combined[[#This Row],[Store_ID]],Store[Store_ID],Store[Store_Name])</f>
        <v>Shelton PLC</v>
      </c>
      <c r="Z869" s="43" t="str">
        <f>_xlfn.XLOOKUP(Combined[[#This Row],[Store_ID]],Store[Store_ID],Store[Region])</f>
        <v>North</v>
      </c>
      <c r="AA869" s="43" t="str">
        <f>_xlfn.XLOOKUP(Combined[[#This Row],[Store_ID]],Store[Store_ID],Store[City])</f>
        <v>East Jenniferstad</v>
      </c>
      <c r="AB869" s="43" t="str">
        <f>_xlfn.XLOOKUP(Combined[[#This Row],[Store_ID]],Store[Store_ID],Store[Store_Type])</f>
        <v>Flagship</v>
      </c>
      <c r="AC869" s="43">
        <f>Combined[[#This Row],[Quantity]]*Combined[[#This Row],[Unit_Price]]</f>
        <v>1334.34</v>
      </c>
      <c r="AD869" s="43">
        <f>Combined[[#This Row],[Gross_Sales]]*Combined[[#This Row],[Discount]]</f>
        <v>133.434</v>
      </c>
      <c r="AE869" s="43">
        <f>Combined[[#This Row],[Quantity]]*Combined[[#This Row],[cost]]</f>
        <v>359.54</v>
      </c>
      <c r="AF869" s="43">
        <f>Combined[[#This Row],[Total_Amount]]-Combined[[#This Row],[Total_Cost]]</f>
        <v>841.36599999999999</v>
      </c>
      <c r="AG869" s="43" t="str">
        <f>IF(Combined[[#This Row],[Age]]&lt;=25,"18-25",IF(Combined[[#This Row],[Age]]&lt;=35,"26-35",IF(Combined[[#This Row],[Age]]&lt;=45,"36-45",IF(Combined[[#This Row],[Age]]&lt;=55,"46-55","56-64"))))</f>
        <v>56-64</v>
      </c>
      <c r="AH869" s="43">
        <f>IF(Combined[[#This Row],[Total_Amount]]=0,0,Combined[[#This Row],[Profit]]/Combined[[#This Row],[Total_Amount]])</f>
        <v>0.70060937325652473</v>
      </c>
    </row>
    <row r="870" spans="1:34">
      <c r="A870" s="43" t="s">
        <v>2694</v>
      </c>
      <c r="B870" s="46">
        <v>45382</v>
      </c>
      <c r="C870" s="43">
        <f t="shared" si="13"/>
        <v>2024</v>
      </c>
      <c r="D870" s="43" t="str">
        <f>TEXT(Combined[[#This Row],[Order_Date]],"MMM")</f>
        <v>Mar</v>
      </c>
      <c r="E870" s="43" t="s">
        <v>1252</v>
      </c>
      <c r="F870" s="43" t="s">
        <v>1680</v>
      </c>
      <c r="G870" s="43" t="s">
        <v>1766</v>
      </c>
      <c r="H870" s="43">
        <v>1</v>
      </c>
      <c r="I870" s="43">
        <v>984.6</v>
      </c>
      <c r="J870" s="45">
        <v>0.22</v>
      </c>
      <c r="K870" s="43" t="s">
        <v>1824</v>
      </c>
      <c r="L870" s="43">
        <v>767.98800000000006</v>
      </c>
      <c r="M870" s="43" t="str">
        <f>VLOOKUP(Combined[[#This Row],[Customer_ID]],Customer[],2,FALSE)</f>
        <v>Cassandra Perez</v>
      </c>
      <c r="N870" s="43">
        <f>VLOOKUP(Combined[[#This Row],[Customer_ID]],Customer[],3,FALSE)</f>
        <v>31</v>
      </c>
      <c r="O870" s="43" t="str">
        <f>VLOOKUP(Combined[[#This Row],[Customer_ID]],Customer[],4,FALSE)</f>
        <v>Male</v>
      </c>
      <c r="P870" s="43" t="str">
        <f>VLOOKUP(Combined[[#This Row],[Customer_ID]],Customer[],5,FALSE)</f>
        <v>Brandonville</v>
      </c>
      <c r="Q870" s="43" t="str">
        <f>VLOOKUP(Combined[[#This Row],[Customer_ID]],Customer[],6,FALSE)</f>
        <v>Mississippi</v>
      </c>
      <c r="R870" s="43" t="str">
        <f>VLOOKUP(Combined[[#This Row],[Customer_ID]],Customer[],8,FALSE)</f>
        <v>Bronze</v>
      </c>
      <c r="S870" s="43" t="str">
        <f>VLOOKUP(Combined[[#This Row],[Product_ID]],Product[],2,FALSE)</f>
        <v>Women's Hair Dryer Brush</v>
      </c>
      <c r="T870" s="43" t="str">
        <f>VLOOKUP(Combined[[#This Row],[Product_ID]],Product[],3,FALSE)</f>
        <v>Beauty</v>
      </c>
      <c r="U870" s="43" t="str">
        <f>VLOOKUP(Combined[[#This Row],[Product_ID]],Product[],4,FALSE)</f>
        <v>Haircare</v>
      </c>
      <c r="V870" s="43" t="str">
        <f>VLOOKUP(Combined[[#This Row],[Product_ID]],Product[],5,FALSE)</f>
        <v>Torres, Spencer and Potter</v>
      </c>
      <c r="W870" s="43">
        <f>VLOOKUP(Combined[[#This Row],[Product_ID]],Product[],6,FALSE)</f>
        <v>340.39</v>
      </c>
      <c r="X870" s="43">
        <f>VLOOKUP(Combined[[#This Row],[Product_ID]],Product[],7,FALSE)</f>
        <v>177</v>
      </c>
      <c r="Y870" s="43" t="str">
        <f>_xlfn.XLOOKUP(Combined[[#This Row],[Store_ID]],Store[Store_ID],Store[Store_Name])</f>
        <v>Johnson-Wright</v>
      </c>
      <c r="Z870" s="43" t="str">
        <f>_xlfn.XLOOKUP(Combined[[#This Row],[Store_ID]],Store[Store_ID],Store[Region])</f>
        <v>North</v>
      </c>
      <c r="AA870" s="43" t="str">
        <f>_xlfn.XLOOKUP(Combined[[#This Row],[Store_ID]],Store[Store_ID],Store[City])</f>
        <v>Hoodberg</v>
      </c>
      <c r="AB870" s="43" t="str">
        <f>_xlfn.XLOOKUP(Combined[[#This Row],[Store_ID]],Store[Store_ID],Store[Store_Type])</f>
        <v>Outlet</v>
      </c>
      <c r="AC870" s="43">
        <f>Combined[[#This Row],[Quantity]]*Combined[[#This Row],[Unit_Price]]</f>
        <v>984.6</v>
      </c>
      <c r="AD870" s="43">
        <f>Combined[[#This Row],[Gross_Sales]]*Combined[[#This Row],[Discount]]</f>
        <v>216.61199999999999</v>
      </c>
      <c r="AE870" s="43">
        <f>Combined[[#This Row],[Quantity]]*Combined[[#This Row],[cost]]</f>
        <v>340.39</v>
      </c>
      <c r="AF870" s="43">
        <f>Combined[[#This Row],[Total_Amount]]-Combined[[#This Row],[Total_Cost]]</f>
        <v>427.59800000000007</v>
      </c>
      <c r="AG870" s="43" t="str">
        <f>IF(Combined[[#This Row],[Age]]&lt;=25,"18-25",IF(Combined[[#This Row],[Age]]&lt;=35,"26-35",IF(Combined[[#This Row],[Age]]&lt;=45,"36-45",IF(Combined[[#This Row],[Age]]&lt;=55,"46-55","56-64"))))</f>
        <v>26-35</v>
      </c>
      <c r="AH870" s="43">
        <f>IF(Combined[[#This Row],[Total_Amount]]=0,0,Combined[[#This Row],[Profit]]/Combined[[#This Row],[Total_Amount]])</f>
        <v>0.55677692880617935</v>
      </c>
    </row>
    <row r="871" spans="1:34">
      <c r="A871" s="43" t="s">
        <v>2695</v>
      </c>
      <c r="B871" s="46">
        <v>45260</v>
      </c>
      <c r="C871" s="43">
        <f t="shared" si="13"/>
        <v>2023</v>
      </c>
      <c r="D871" s="43" t="str">
        <f>TEXT(Combined[[#This Row],[Order_Date]],"MMM")</f>
        <v>Nov</v>
      </c>
      <c r="E871" s="43" t="s">
        <v>887</v>
      </c>
      <c r="F871" s="43" t="s">
        <v>1574</v>
      </c>
      <c r="G871" s="43" t="s">
        <v>1782</v>
      </c>
      <c r="H871" s="43">
        <v>1</v>
      </c>
      <c r="I871" s="43">
        <v>139.29</v>
      </c>
      <c r="J871" s="45">
        <v>0</v>
      </c>
      <c r="K871" s="43" t="s">
        <v>1824</v>
      </c>
      <c r="L871" s="43">
        <v>139.29</v>
      </c>
      <c r="M871" s="43" t="str">
        <f>VLOOKUP(Combined[[#This Row],[Customer_ID]],Customer[],2,FALSE)</f>
        <v>Aaron Luna</v>
      </c>
      <c r="N871" s="43">
        <f>VLOOKUP(Combined[[#This Row],[Customer_ID]],Customer[],3,FALSE)</f>
        <v>21</v>
      </c>
      <c r="O871" s="43" t="str">
        <f>VLOOKUP(Combined[[#This Row],[Customer_ID]],Customer[],4,FALSE)</f>
        <v>Female</v>
      </c>
      <c r="P871" s="43" t="str">
        <f>VLOOKUP(Combined[[#This Row],[Customer_ID]],Customer[],5,FALSE)</f>
        <v>Gilltown</v>
      </c>
      <c r="Q871" s="43" t="str">
        <f>VLOOKUP(Combined[[#This Row],[Customer_ID]],Customer[],6,FALSE)</f>
        <v>Ohio</v>
      </c>
      <c r="R871" s="43" t="str">
        <f>VLOOKUP(Combined[[#This Row],[Customer_ID]],Customer[],8,FALSE)</f>
        <v>Bronze</v>
      </c>
      <c r="S871" s="43" t="str">
        <f>VLOOKUP(Combined[[#This Row],[Product_ID]],Product[],2,FALSE)</f>
        <v>USB-C Fast Charger</v>
      </c>
      <c r="T871" s="43" t="str">
        <f>VLOOKUP(Combined[[#This Row],[Product_ID]],Product[],3,FALSE)</f>
        <v>Electronics</v>
      </c>
      <c r="U871" s="43" t="str">
        <f>VLOOKUP(Combined[[#This Row],[Product_ID]],Product[],4,FALSE)</f>
        <v>Accessories</v>
      </c>
      <c r="V871" s="43" t="str">
        <f>VLOOKUP(Combined[[#This Row],[Product_ID]],Product[],5,FALSE)</f>
        <v>Dawson-Perkins</v>
      </c>
      <c r="W871" s="43">
        <f>VLOOKUP(Combined[[#This Row],[Product_ID]],Product[],6,FALSE)</f>
        <v>242.23</v>
      </c>
      <c r="X871" s="43">
        <f>VLOOKUP(Combined[[#This Row],[Product_ID]],Product[],7,FALSE)</f>
        <v>453</v>
      </c>
      <c r="Y871" s="43" t="str">
        <f>_xlfn.XLOOKUP(Combined[[#This Row],[Store_ID]],Store[Store_ID],Store[Store_Name])</f>
        <v>Bean, Jones and Park</v>
      </c>
      <c r="Z871" s="43" t="str">
        <f>_xlfn.XLOOKUP(Combined[[#This Row],[Store_ID]],Store[Store_ID],Store[Region])</f>
        <v>West</v>
      </c>
      <c r="AA871" s="43" t="str">
        <f>_xlfn.XLOOKUP(Combined[[#This Row],[Store_ID]],Store[Store_ID],Store[City])</f>
        <v>Thompsonborough</v>
      </c>
      <c r="AB871" s="43" t="str">
        <f>_xlfn.XLOOKUP(Combined[[#This Row],[Store_ID]],Store[Store_ID],Store[Store_Type])</f>
        <v>Online</v>
      </c>
      <c r="AC871" s="43">
        <f>Combined[[#This Row],[Quantity]]*Combined[[#This Row],[Unit_Price]]</f>
        <v>139.29</v>
      </c>
      <c r="AD871" s="43">
        <f>Combined[[#This Row],[Gross_Sales]]*Combined[[#This Row],[Discount]]</f>
        <v>0</v>
      </c>
      <c r="AE871" s="43">
        <f>Combined[[#This Row],[Quantity]]*Combined[[#This Row],[cost]]</f>
        <v>242.23</v>
      </c>
      <c r="AF871" s="43">
        <f>Combined[[#This Row],[Total_Amount]]-Combined[[#This Row],[Total_Cost]]</f>
        <v>-102.94</v>
      </c>
      <c r="AG871" s="43" t="str">
        <f>IF(Combined[[#This Row],[Age]]&lt;=25,"18-25",IF(Combined[[#This Row],[Age]]&lt;=35,"26-35",IF(Combined[[#This Row],[Age]]&lt;=45,"36-45",IF(Combined[[#This Row],[Age]]&lt;=55,"46-55","56-64"))))</f>
        <v>18-25</v>
      </c>
      <c r="AH871" s="43">
        <f>IF(Combined[[#This Row],[Total_Amount]]=0,0,Combined[[#This Row],[Profit]]/Combined[[#This Row],[Total_Amount]])</f>
        <v>-0.73903367075884852</v>
      </c>
    </row>
    <row r="872" spans="1:34">
      <c r="A872" s="43" t="s">
        <v>2696</v>
      </c>
      <c r="B872" s="46">
        <v>45702</v>
      </c>
      <c r="C872" s="43">
        <f t="shared" si="13"/>
        <v>2025</v>
      </c>
      <c r="D872" s="43" t="str">
        <f>TEXT(Combined[[#This Row],[Order_Date]],"MMM")</f>
        <v>Feb</v>
      </c>
      <c r="E872" s="43" t="s">
        <v>134</v>
      </c>
      <c r="F872" s="43" t="s">
        <v>1580</v>
      </c>
      <c r="G872" s="43" t="s">
        <v>1782</v>
      </c>
      <c r="H872" s="43">
        <v>3</v>
      </c>
      <c r="I872" s="43">
        <v>459.57</v>
      </c>
      <c r="J872" s="45">
        <v>0.1</v>
      </c>
      <c r="K872" s="43" t="s">
        <v>1829</v>
      </c>
      <c r="L872" s="43">
        <v>1240.8389999999999</v>
      </c>
      <c r="M872" s="43" t="str">
        <f>VLOOKUP(Combined[[#This Row],[Customer_ID]],Customer[],2,FALSE)</f>
        <v>Robert Jones Dds</v>
      </c>
      <c r="N872" s="43">
        <f>VLOOKUP(Combined[[#This Row],[Customer_ID]],Customer[],3,FALSE)</f>
        <v>25</v>
      </c>
      <c r="O872" s="43" t="str">
        <f>VLOOKUP(Combined[[#This Row],[Customer_ID]],Customer[],4,FALSE)</f>
        <v>Male</v>
      </c>
      <c r="P872" s="43" t="str">
        <f>VLOOKUP(Combined[[#This Row],[Customer_ID]],Customer[],5,FALSE)</f>
        <v>Tristanton</v>
      </c>
      <c r="Q872" s="43" t="str">
        <f>VLOOKUP(Combined[[#This Row],[Customer_ID]],Customer[],6,FALSE)</f>
        <v>Oklahoma</v>
      </c>
      <c r="R872" s="43" t="str">
        <f>VLOOKUP(Combined[[#This Row],[Customer_ID]],Customer[],8,FALSE)</f>
        <v>Platinum</v>
      </c>
      <c r="S872" s="43" t="str">
        <f>VLOOKUP(Combined[[#This Row],[Product_ID]],Product[],2,FALSE)</f>
        <v>Beard Grooming Kit</v>
      </c>
      <c r="T872" s="43" t="str">
        <f>VLOOKUP(Combined[[#This Row],[Product_ID]],Product[],3,FALSE)</f>
        <v>Beauty</v>
      </c>
      <c r="U872" s="43" t="str">
        <f>VLOOKUP(Combined[[#This Row],[Product_ID]],Product[],4,FALSE)</f>
        <v>Grooming</v>
      </c>
      <c r="V872" s="43" t="str">
        <f>VLOOKUP(Combined[[#This Row],[Product_ID]],Product[],5,FALSE)</f>
        <v>Erickson-Green</v>
      </c>
      <c r="W872" s="43">
        <f>VLOOKUP(Combined[[#This Row],[Product_ID]],Product[],6,FALSE)</f>
        <v>337.42</v>
      </c>
      <c r="X872" s="43">
        <f>VLOOKUP(Combined[[#This Row],[Product_ID]],Product[],7,FALSE)</f>
        <v>256</v>
      </c>
      <c r="Y872" s="43" t="str">
        <f>_xlfn.XLOOKUP(Combined[[#This Row],[Store_ID]],Store[Store_ID],Store[Store_Name])</f>
        <v>Bean, Jones and Park</v>
      </c>
      <c r="Z872" s="43" t="str">
        <f>_xlfn.XLOOKUP(Combined[[#This Row],[Store_ID]],Store[Store_ID],Store[Region])</f>
        <v>West</v>
      </c>
      <c r="AA872" s="43" t="str">
        <f>_xlfn.XLOOKUP(Combined[[#This Row],[Store_ID]],Store[Store_ID],Store[City])</f>
        <v>Thompsonborough</v>
      </c>
      <c r="AB872" s="43" t="str">
        <f>_xlfn.XLOOKUP(Combined[[#This Row],[Store_ID]],Store[Store_ID],Store[Store_Type])</f>
        <v>Online</v>
      </c>
      <c r="AC872" s="43">
        <f>Combined[[#This Row],[Quantity]]*Combined[[#This Row],[Unit_Price]]</f>
        <v>1378.71</v>
      </c>
      <c r="AD872" s="43">
        <f>Combined[[#This Row],[Gross_Sales]]*Combined[[#This Row],[Discount]]</f>
        <v>137.87100000000001</v>
      </c>
      <c r="AE872" s="43">
        <f>Combined[[#This Row],[Quantity]]*Combined[[#This Row],[cost]]</f>
        <v>1012.26</v>
      </c>
      <c r="AF872" s="43">
        <f>Combined[[#This Row],[Total_Amount]]-Combined[[#This Row],[Total_Cost]]</f>
        <v>228.57899999999995</v>
      </c>
      <c r="AG872" s="43" t="str">
        <f>IF(Combined[[#This Row],[Age]]&lt;=25,"18-25",IF(Combined[[#This Row],[Age]]&lt;=35,"26-35",IF(Combined[[#This Row],[Age]]&lt;=45,"36-45",IF(Combined[[#This Row],[Age]]&lt;=55,"46-55","56-64"))))</f>
        <v>18-25</v>
      </c>
      <c r="AH872" s="43">
        <f>IF(Combined[[#This Row],[Total_Amount]]=0,0,Combined[[#This Row],[Profit]]/Combined[[#This Row],[Total_Amount]])</f>
        <v>0.18421326215568656</v>
      </c>
    </row>
    <row r="873" spans="1:34">
      <c r="A873" s="43" t="s">
        <v>2697</v>
      </c>
      <c r="B873" s="46">
        <v>45302</v>
      </c>
      <c r="C873" s="43">
        <f t="shared" si="13"/>
        <v>2024</v>
      </c>
      <c r="D873" s="43" t="str">
        <f>TEXT(Combined[[#This Row],[Order_Date]],"MMM")</f>
        <v>Jan</v>
      </c>
      <c r="E873" s="43" t="s">
        <v>244</v>
      </c>
      <c r="F873" s="43" t="s">
        <v>1628</v>
      </c>
      <c r="G873" s="43" t="s">
        <v>1801</v>
      </c>
      <c r="H873" s="43">
        <v>1</v>
      </c>
      <c r="I873" s="43">
        <v>517.82000000000005</v>
      </c>
      <c r="J873" s="45">
        <v>0.28999999999999998</v>
      </c>
      <c r="K873" s="43" t="s">
        <v>1824</v>
      </c>
      <c r="L873" s="43">
        <v>367.65219999999999</v>
      </c>
      <c r="M873" s="43" t="str">
        <f>VLOOKUP(Combined[[#This Row],[Customer_ID]],Customer[],2,FALSE)</f>
        <v>Cody Diaz</v>
      </c>
      <c r="N873" s="43">
        <f>VLOOKUP(Combined[[#This Row],[Customer_ID]],Customer[],3,FALSE)</f>
        <v>27</v>
      </c>
      <c r="O873" s="43" t="str">
        <f>VLOOKUP(Combined[[#This Row],[Customer_ID]],Customer[],4,FALSE)</f>
        <v>Female</v>
      </c>
      <c r="P873" s="43" t="str">
        <f>VLOOKUP(Combined[[#This Row],[Customer_ID]],Customer[],5,FALSE)</f>
        <v>South Aaronside</v>
      </c>
      <c r="Q873" s="43" t="str">
        <f>VLOOKUP(Combined[[#This Row],[Customer_ID]],Customer[],6,FALSE)</f>
        <v>New Hampshire</v>
      </c>
      <c r="R873" s="43" t="str">
        <f>VLOOKUP(Combined[[#This Row],[Customer_ID]],Customer[],8,FALSE)</f>
        <v>Silver</v>
      </c>
      <c r="S873" s="43" t="str">
        <f>VLOOKUP(Combined[[#This Row],[Product_ID]],Product[],2,FALSE)</f>
        <v>Noise-Canceling Headphones</v>
      </c>
      <c r="T873" s="43" t="str">
        <f>VLOOKUP(Combined[[#This Row],[Product_ID]],Product[],3,FALSE)</f>
        <v>Electronics</v>
      </c>
      <c r="U873" s="43" t="str">
        <f>VLOOKUP(Combined[[#This Row],[Product_ID]],Product[],4,FALSE)</f>
        <v>Audio</v>
      </c>
      <c r="V873" s="43" t="str">
        <f>VLOOKUP(Combined[[#This Row],[Product_ID]],Product[],5,FALSE)</f>
        <v>Taylor-Hart</v>
      </c>
      <c r="W873" s="43">
        <f>VLOOKUP(Combined[[#This Row],[Product_ID]],Product[],6,FALSE)</f>
        <v>38.520000000000003</v>
      </c>
      <c r="X873" s="43">
        <f>VLOOKUP(Combined[[#This Row],[Product_ID]],Product[],7,FALSE)</f>
        <v>378</v>
      </c>
      <c r="Y873" s="43" t="str">
        <f>_xlfn.XLOOKUP(Combined[[#This Row],[Store_ID]],Store[Store_ID],Store[Store_Name])</f>
        <v>Shelton PLC</v>
      </c>
      <c r="Z873" s="43" t="str">
        <f>_xlfn.XLOOKUP(Combined[[#This Row],[Store_ID]],Store[Store_ID],Store[Region])</f>
        <v>North</v>
      </c>
      <c r="AA873" s="43" t="str">
        <f>_xlfn.XLOOKUP(Combined[[#This Row],[Store_ID]],Store[Store_ID],Store[City])</f>
        <v>East Jenniferstad</v>
      </c>
      <c r="AB873" s="43" t="str">
        <f>_xlfn.XLOOKUP(Combined[[#This Row],[Store_ID]],Store[Store_ID],Store[Store_Type])</f>
        <v>Flagship</v>
      </c>
      <c r="AC873" s="43">
        <f>Combined[[#This Row],[Quantity]]*Combined[[#This Row],[Unit_Price]]</f>
        <v>517.82000000000005</v>
      </c>
      <c r="AD873" s="43">
        <f>Combined[[#This Row],[Gross_Sales]]*Combined[[#This Row],[Discount]]</f>
        <v>150.1678</v>
      </c>
      <c r="AE873" s="43">
        <f>Combined[[#This Row],[Quantity]]*Combined[[#This Row],[cost]]</f>
        <v>38.520000000000003</v>
      </c>
      <c r="AF873" s="43">
        <f>Combined[[#This Row],[Total_Amount]]-Combined[[#This Row],[Total_Cost]]</f>
        <v>329.13220000000001</v>
      </c>
      <c r="AG873" s="43" t="str">
        <f>IF(Combined[[#This Row],[Age]]&lt;=25,"18-25",IF(Combined[[#This Row],[Age]]&lt;=35,"26-35",IF(Combined[[#This Row],[Age]]&lt;=45,"36-45",IF(Combined[[#This Row],[Age]]&lt;=55,"46-55","56-64"))))</f>
        <v>26-35</v>
      </c>
      <c r="AH873" s="43">
        <f>IF(Combined[[#This Row],[Total_Amount]]=0,0,Combined[[#This Row],[Profit]]/Combined[[#This Row],[Total_Amount]])</f>
        <v>0.89522706514472106</v>
      </c>
    </row>
    <row r="874" spans="1:34">
      <c r="A874" s="43" t="s">
        <v>2698</v>
      </c>
      <c r="B874" s="46">
        <v>45653</v>
      </c>
      <c r="C874" s="43">
        <f t="shared" si="13"/>
        <v>2024</v>
      </c>
      <c r="D874" s="43" t="str">
        <f>TEXT(Combined[[#This Row],[Order_Date]],"MMM")</f>
        <v>Dec</v>
      </c>
      <c r="E874" s="43" t="s">
        <v>1184</v>
      </c>
      <c r="F874" s="43" t="s">
        <v>1700</v>
      </c>
      <c r="G874" s="43" t="s">
        <v>1776</v>
      </c>
      <c r="H874" s="43">
        <v>4</v>
      </c>
      <c r="I874" s="43">
        <v>282.45</v>
      </c>
      <c r="J874" s="45">
        <v>0.28999999999999998</v>
      </c>
      <c r="K874" s="43" t="s">
        <v>1829</v>
      </c>
      <c r="L874" s="43">
        <v>802.1579999999999</v>
      </c>
      <c r="M874" s="43" t="str">
        <f>VLOOKUP(Combined[[#This Row],[Customer_ID]],Customer[],2,FALSE)</f>
        <v>Tanya Lopez</v>
      </c>
      <c r="N874" s="43">
        <f>VLOOKUP(Combined[[#This Row],[Customer_ID]],Customer[],3,FALSE)</f>
        <v>34</v>
      </c>
      <c r="O874" s="43" t="str">
        <f>VLOOKUP(Combined[[#This Row],[Customer_ID]],Customer[],4,FALSE)</f>
        <v>Female</v>
      </c>
      <c r="P874" s="43" t="str">
        <f>VLOOKUP(Combined[[#This Row],[Customer_ID]],Customer[],5,FALSE)</f>
        <v>West Jeffreyburgh</v>
      </c>
      <c r="Q874" s="43" t="str">
        <f>VLOOKUP(Combined[[#This Row],[Customer_ID]],Customer[],6,FALSE)</f>
        <v>Iowa</v>
      </c>
      <c r="R874" s="43" t="str">
        <f>VLOOKUP(Combined[[#This Row],[Customer_ID]],Customer[],8,FALSE)</f>
        <v>Gold</v>
      </c>
      <c r="S874" s="43" t="str">
        <f>VLOOKUP(Combined[[#This Row],[Product_ID]],Product[],2,FALSE)</f>
        <v>Wireless Mouse</v>
      </c>
      <c r="T874" s="43" t="str">
        <f>VLOOKUP(Combined[[#This Row],[Product_ID]],Product[],3,FALSE)</f>
        <v>Electronics</v>
      </c>
      <c r="U874" s="43" t="str">
        <f>VLOOKUP(Combined[[#This Row],[Product_ID]],Product[],4,FALSE)</f>
        <v>Computer</v>
      </c>
      <c r="V874" s="43" t="str">
        <f>VLOOKUP(Combined[[#This Row],[Product_ID]],Product[],5,FALSE)</f>
        <v>Larson Ltd</v>
      </c>
      <c r="W874" s="43">
        <f>VLOOKUP(Combined[[#This Row],[Product_ID]],Product[],6,FALSE)</f>
        <v>392.89</v>
      </c>
      <c r="X874" s="43">
        <f>VLOOKUP(Combined[[#This Row],[Product_ID]],Product[],7,FALSE)</f>
        <v>320</v>
      </c>
      <c r="Y874" s="43" t="str">
        <f>_xlfn.XLOOKUP(Combined[[#This Row],[Store_ID]],Store[Store_ID],Store[Store_Name])</f>
        <v>Benson-Elliott</v>
      </c>
      <c r="Z874" s="43" t="str">
        <f>_xlfn.XLOOKUP(Combined[[#This Row],[Store_ID]],Store[Store_ID],Store[Region])</f>
        <v>East</v>
      </c>
      <c r="AA874" s="43" t="str">
        <f>_xlfn.XLOOKUP(Combined[[#This Row],[Store_ID]],Store[Store_ID],Store[City])</f>
        <v>Port Josephberg</v>
      </c>
      <c r="AB874" s="43" t="str">
        <f>_xlfn.XLOOKUP(Combined[[#This Row],[Store_ID]],Store[Store_ID],Store[Store_Type])</f>
        <v>Online</v>
      </c>
      <c r="AC874" s="43">
        <f>Combined[[#This Row],[Quantity]]*Combined[[#This Row],[Unit_Price]]</f>
        <v>1129.8</v>
      </c>
      <c r="AD874" s="43">
        <f>Combined[[#This Row],[Gross_Sales]]*Combined[[#This Row],[Discount]]</f>
        <v>327.64199999999994</v>
      </c>
      <c r="AE874" s="43">
        <f>Combined[[#This Row],[Quantity]]*Combined[[#This Row],[cost]]</f>
        <v>1571.56</v>
      </c>
      <c r="AF874" s="43">
        <f>Combined[[#This Row],[Total_Amount]]-Combined[[#This Row],[Total_Cost]]</f>
        <v>-769.40200000000004</v>
      </c>
      <c r="AG874" s="43" t="str">
        <f>IF(Combined[[#This Row],[Age]]&lt;=25,"18-25",IF(Combined[[#This Row],[Age]]&lt;=35,"26-35",IF(Combined[[#This Row],[Age]]&lt;=45,"36-45",IF(Combined[[#This Row],[Age]]&lt;=55,"46-55","56-64"))))</f>
        <v>26-35</v>
      </c>
      <c r="AH874" s="43">
        <f>IF(Combined[[#This Row],[Total_Amount]]=0,0,Combined[[#This Row],[Profit]]/Combined[[#This Row],[Total_Amount]])</f>
        <v>-0.95916515200247354</v>
      </c>
    </row>
    <row r="875" spans="1:34">
      <c r="A875" s="43" t="s">
        <v>2699</v>
      </c>
      <c r="B875" s="46">
        <v>45250</v>
      </c>
      <c r="C875" s="43">
        <f t="shared" si="13"/>
        <v>2023</v>
      </c>
      <c r="D875" s="43" t="str">
        <f>TEXT(Combined[[#This Row],[Order_Date]],"MMM")</f>
        <v>Nov</v>
      </c>
      <c r="E875" s="43" t="s">
        <v>1405</v>
      </c>
      <c r="F875" s="43" t="s">
        <v>1722</v>
      </c>
      <c r="G875" s="43" t="s">
        <v>1779</v>
      </c>
      <c r="H875" s="43">
        <v>2</v>
      </c>
      <c r="I875" s="43">
        <v>386.46</v>
      </c>
      <c r="J875" s="45">
        <v>0.23</v>
      </c>
      <c r="K875" s="43" t="s">
        <v>1829</v>
      </c>
      <c r="L875" s="43">
        <v>595.14840000000004</v>
      </c>
      <c r="M875" s="43" t="str">
        <f>VLOOKUP(Combined[[#This Row],[Customer_ID]],Customer[],2,FALSE)</f>
        <v>Tyler Weber</v>
      </c>
      <c r="N875" s="43">
        <f>VLOOKUP(Combined[[#This Row],[Customer_ID]],Customer[],3,FALSE)</f>
        <v>54</v>
      </c>
      <c r="O875" s="43" t="str">
        <f>VLOOKUP(Combined[[#This Row],[Customer_ID]],Customer[],4,FALSE)</f>
        <v>Male</v>
      </c>
      <c r="P875" s="43" t="str">
        <f>VLOOKUP(Combined[[#This Row],[Customer_ID]],Customer[],5,FALSE)</f>
        <v>East Yvette</v>
      </c>
      <c r="Q875" s="43" t="str">
        <f>VLOOKUP(Combined[[#This Row],[Customer_ID]],Customer[],6,FALSE)</f>
        <v>Illinois</v>
      </c>
      <c r="R875" s="43" t="str">
        <f>VLOOKUP(Combined[[#This Row],[Customer_ID]],Customer[],8,FALSE)</f>
        <v>Gold</v>
      </c>
      <c r="S875" s="43" t="str">
        <f>VLOOKUP(Combined[[#This Row],[Product_ID]],Product[],2,FALSE)</f>
        <v>LED Bedside Lamp</v>
      </c>
      <c r="T875" s="43" t="str">
        <f>VLOOKUP(Combined[[#This Row],[Product_ID]],Product[],3,FALSE)</f>
        <v>Home</v>
      </c>
      <c r="U875" s="43" t="str">
        <f>VLOOKUP(Combined[[#This Row],[Product_ID]],Product[],4,FALSE)</f>
        <v>Lighting</v>
      </c>
      <c r="V875" s="43" t="str">
        <f>VLOOKUP(Combined[[#This Row],[Product_ID]],Product[],5,FALSE)</f>
        <v>Aguilar, Horton and Lewis</v>
      </c>
      <c r="W875" s="43">
        <f>VLOOKUP(Combined[[#This Row],[Product_ID]],Product[],6,FALSE)</f>
        <v>371.38</v>
      </c>
      <c r="X875" s="43">
        <f>VLOOKUP(Combined[[#This Row],[Product_ID]],Product[],7,FALSE)</f>
        <v>220</v>
      </c>
      <c r="Y875" s="43" t="str">
        <f>_xlfn.XLOOKUP(Combined[[#This Row],[Store_ID]],Store[Store_ID],Store[Store_Name])</f>
        <v>Martinez-Mullins</v>
      </c>
      <c r="Z875" s="43" t="str">
        <f>_xlfn.XLOOKUP(Combined[[#This Row],[Store_ID]],Store[Store_ID],Store[Region])</f>
        <v>South</v>
      </c>
      <c r="AA875" s="43" t="str">
        <f>_xlfn.XLOOKUP(Combined[[#This Row],[Store_ID]],Store[Store_ID],Store[City])</f>
        <v>Williamsfurt</v>
      </c>
      <c r="AB875" s="43" t="str">
        <f>_xlfn.XLOOKUP(Combined[[#This Row],[Store_ID]],Store[Store_ID],Store[Store_Type])</f>
        <v>Online</v>
      </c>
      <c r="AC875" s="43">
        <f>Combined[[#This Row],[Quantity]]*Combined[[#This Row],[Unit_Price]]</f>
        <v>772.92</v>
      </c>
      <c r="AD875" s="43">
        <f>Combined[[#This Row],[Gross_Sales]]*Combined[[#This Row],[Discount]]</f>
        <v>177.77160000000001</v>
      </c>
      <c r="AE875" s="43">
        <f>Combined[[#This Row],[Quantity]]*Combined[[#This Row],[cost]]</f>
        <v>742.76</v>
      </c>
      <c r="AF875" s="43">
        <f>Combined[[#This Row],[Total_Amount]]-Combined[[#This Row],[Total_Cost]]</f>
        <v>-147.61159999999995</v>
      </c>
      <c r="AG875" s="43" t="str">
        <f>IF(Combined[[#This Row],[Age]]&lt;=25,"18-25",IF(Combined[[#This Row],[Age]]&lt;=35,"26-35",IF(Combined[[#This Row],[Age]]&lt;=45,"36-45",IF(Combined[[#This Row],[Age]]&lt;=55,"46-55","56-64"))))</f>
        <v>46-55</v>
      </c>
      <c r="AH875" s="43">
        <f>IF(Combined[[#This Row],[Total_Amount]]=0,0,Combined[[#This Row],[Profit]]/Combined[[#This Row],[Total_Amount]])</f>
        <v>-0.24802486237046079</v>
      </c>
    </row>
    <row r="876" spans="1:34">
      <c r="A876" s="43" t="s">
        <v>2700</v>
      </c>
      <c r="B876" s="46">
        <v>45661</v>
      </c>
      <c r="C876" s="43">
        <f t="shared" si="13"/>
        <v>2025</v>
      </c>
      <c r="D876" s="43" t="str">
        <f>TEXT(Combined[[#This Row],[Order_Date]],"MMM")</f>
        <v>Jan</v>
      </c>
      <c r="E876" s="43" t="s">
        <v>640</v>
      </c>
      <c r="F876" s="43" t="s">
        <v>1586</v>
      </c>
      <c r="G876" s="43" t="s">
        <v>1766</v>
      </c>
      <c r="H876" s="43">
        <v>1</v>
      </c>
      <c r="I876" s="43">
        <v>270.45</v>
      </c>
      <c r="J876" s="45">
        <v>0.15</v>
      </c>
      <c r="K876" s="43" t="s">
        <v>1829</v>
      </c>
      <c r="L876" s="43">
        <v>229.88249999999999</v>
      </c>
      <c r="M876" s="43" t="str">
        <f>VLOOKUP(Combined[[#This Row],[Customer_ID]],Customer[],2,FALSE)</f>
        <v>Anthony Garcia</v>
      </c>
      <c r="N876" s="43">
        <f>VLOOKUP(Combined[[#This Row],[Customer_ID]],Customer[],3,FALSE)</f>
        <v>60</v>
      </c>
      <c r="O876" s="43" t="str">
        <f>VLOOKUP(Combined[[#This Row],[Customer_ID]],Customer[],4,FALSE)</f>
        <v>Male</v>
      </c>
      <c r="P876" s="43" t="str">
        <f>VLOOKUP(Combined[[#This Row],[Customer_ID]],Customer[],5,FALSE)</f>
        <v>Taraberg</v>
      </c>
      <c r="Q876" s="43" t="str">
        <f>VLOOKUP(Combined[[#This Row],[Customer_ID]],Customer[],6,FALSE)</f>
        <v>Arizona</v>
      </c>
      <c r="R876" s="43" t="str">
        <f>VLOOKUP(Combined[[#This Row],[Customer_ID]],Customer[],8,FALSE)</f>
        <v>Silver</v>
      </c>
      <c r="S876" s="43" t="str">
        <f>VLOOKUP(Combined[[#This Row],[Product_ID]],Product[],2,FALSE)</f>
        <v>Knee Support Brace</v>
      </c>
      <c r="T876" s="43" t="str">
        <f>VLOOKUP(Combined[[#This Row],[Product_ID]],Product[],3,FALSE)</f>
        <v>Sports</v>
      </c>
      <c r="U876" s="43" t="str">
        <f>VLOOKUP(Combined[[#This Row],[Product_ID]],Product[],4,FALSE)</f>
        <v>Equipment</v>
      </c>
      <c r="V876" s="43" t="str">
        <f>VLOOKUP(Combined[[#This Row],[Product_ID]],Product[],5,FALSE)</f>
        <v>May-Reese</v>
      </c>
      <c r="W876" s="43">
        <f>VLOOKUP(Combined[[#This Row],[Product_ID]],Product[],6,FALSE)</f>
        <v>21.34</v>
      </c>
      <c r="X876" s="43">
        <f>VLOOKUP(Combined[[#This Row],[Product_ID]],Product[],7,FALSE)</f>
        <v>65</v>
      </c>
      <c r="Y876" s="43" t="str">
        <f>_xlfn.XLOOKUP(Combined[[#This Row],[Store_ID]],Store[Store_ID],Store[Store_Name])</f>
        <v>Johnson-Wright</v>
      </c>
      <c r="Z876" s="43" t="str">
        <f>_xlfn.XLOOKUP(Combined[[#This Row],[Store_ID]],Store[Store_ID],Store[Region])</f>
        <v>North</v>
      </c>
      <c r="AA876" s="43" t="str">
        <f>_xlfn.XLOOKUP(Combined[[#This Row],[Store_ID]],Store[Store_ID],Store[City])</f>
        <v>Hoodberg</v>
      </c>
      <c r="AB876" s="43" t="str">
        <f>_xlfn.XLOOKUP(Combined[[#This Row],[Store_ID]],Store[Store_ID],Store[Store_Type])</f>
        <v>Outlet</v>
      </c>
      <c r="AC876" s="43">
        <f>Combined[[#This Row],[Quantity]]*Combined[[#This Row],[Unit_Price]]</f>
        <v>270.45</v>
      </c>
      <c r="AD876" s="43">
        <f>Combined[[#This Row],[Gross_Sales]]*Combined[[#This Row],[Discount]]</f>
        <v>40.567499999999995</v>
      </c>
      <c r="AE876" s="43">
        <f>Combined[[#This Row],[Quantity]]*Combined[[#This Row],[cost]]</f>
        <v>21.34</v>
      </c>
      <c r="AF876" s="43">
        <f>Combined[[#This Row],[Total_Amount]]-Combined[[#This Row],[Total_Cost]]</f>
        <v>208.54249999999999</v>
      </c>
      <c r="AG876" s="43" t="str">
        <f>IF(Combined[[#This Row],[Age]]&lt;=25,"18-25",IF(Combined[[#This Row],[Age]]&lt;=35,"26-35",IF(Combined[[#This Row],[Age]]&lt;=45,"36-45",IF(Combined[[#This Row],[Age]]&lt;=55,"46-55","56-64"))))</f>
        <v>56-64</v>
      </c>
      <c r="AH876" s="43">
        <f>IF(Combined[[#This Row],[Total_Amount]]=0,0,Combined[[#This Row],[Profit]]/Combined[[#This Row],[Total_Amount]])</f>
        <v>0.90716996726588583</v>
      </c>
    </row>
    <row r="877" spans="1:34">
      <c r="A877" s="43" t="s">
        <v>2701</v>
      </c>
      <c r="B877" s="46">
        <v>45493</v>
      </c>
      <c r="C877" s="43">
        <f t="shared" si="13"/>
        <v>2024</v>
      </c>
      <c r="D877" s="43" t="str">
        <f>TEXT(Combined[[#This Row],[Order_Date]],"MMM")</f>
        <v>Jul</v>
      </c>
      <c r="E877" s="43" t="s">
        <v>160</v>
      </c>
      <c r="F877" s="43" t="s">
        <v>1700</v>
      </c>
      <c r="G877" s="43" t="s">
        <v>1789</v>
      </c>
      <c r="H877" s="43">
        <v>4</v>
      </c>
      <c r="I877" s="43">
        <v>762.94</v>
      </c>
      <c r="J877" s="45">
        <v>0.09</v>
      </c>
      <c r="K877" s="43" t="s">
        <v>1829</v>
      </c>
      <c r="L877" s="43">
        <v>2777.1016</v>
      </c>
      <c r="M877" s="43" t="str">
        <f>VLOOKUP(Combined[[#This Row],[Customer_ID]],Customer[],2,FALSE)</f>
        <v>James Gibbs</v>
      </c>
      <c r="N877" s="43">
        <f>VLOOKUP(Combined[[#This Row],[Customer_ID]],Customer[],3,FALSE)</f>
        <v>21</v>
      </c>
      <c r="O877" s="43" t="str">
        <f>VLOOKUP(Combined[[#This Row],[Customer_ID]],Customer[],4,FALSE)</f>
        <v>Male</v>
      </c>
      <c r="P877" s="43" t="str">
        <f>VLOOKUP(Combined[[#This Row],[Customer_ID]],Customer[],5,FALSE)</f>
        <v>Mooneyshire</v>
      </c>
      <c r="Q877" s="43" t="str">
        <f>VLOOKUP(Combined[[#This Row],[Customer_ID]],Customer[],6,FALSE)</f>
        <v>Alaska</v>
      </c>
      <c r="R877" s="43" t="str">
        <f>VLOOKUP(Combined[[#This Row],[Customer_ID]],Customer[],8,FALSE)</f>
        <v>Platinum</v>
      </c>
      <c r="S877" s="43" t="str">
        <f>VLOOKUP(Combined[[#This Row],[Product_ID]],Product[],2,FALSE)</f>
        <v>Wireless Mouse</v>
      </c>
      <c r="T877" s="43" t="str">
        <f>VLOOKUP(Combined[[#This Row],[Product_ID]],Product[],3,FALSE)</f>
        <v>Electronics</v>
      </c>
      <c r="U877" s="43" t="str">
        <f>VLOOKUP(Combined[[#This Row],[Product_ID]],Product[],4,FALSE)</f>
        <v>Computer</v>
      </c>
      <c r="V877" s="43" t="str">
        <f>VLOOKUP(Combined[[#This Row],[Product_ID]],Product[],5,FALSE)</f>
        <v>Larson Ltd</v>
      </c>
      <c r="W877" s="43">
        <f>VLOOKUP(Combined[[#This Row],[Product_ID]],Product[],6,FALSE)</f>
        <v>392.89</v>
      </c>
      <c r="X877" s="43">
        <f>VLOOKUP(Combined[[#This Row],[Product_ID]],Product[],7,FALSE)</f>
        <v>320</v>
      </c>
      <c r="Y877" s="43" t="str">
        <f>_xlfn.XLOOKUP(Combined[[#This Row],[Store_ID]],Store[Store_ID],Store[Store_Name])</f>
        <v>Hill, Wagner and Ballard</v>
      </c>
      <c r="Z877" s="43" t="str">
        <f>_xlfn.XLOOKUP(Combined[[#This Row],[Store_ID]],Store[Store_ID],Store[Region])</f>
        <v>East</v>
      </c>
      <c r="AA877" s="43" t="str">
        <f>_xlfn.XLOOKUP(Combined[[#This Row],[Store_ID]],Store[Store_ID],Store[City])</f>
        <v>East Davidville</v>
      </c>
      <c r="AB877" s="43" t="str">
        <f>_xlfn.XLOOKUP(Combined[[#This Row],[Store_ID]],Store[Store_ID],Store[Store_Type])</f>
        <v>Online</v>
      </c>
      <c r="AC877" s="43">
        <f>Combined[[#This Row],[Quantity]]*Combined[[#This Row],[Unit_Price]]</f>
        <v>3051.76</v>
      </c>
      <c r="AD877" s="43">
        <f>Combined[[#This Row],[Gross_Sales]]*Combined[[#This Row],[Discount]]</f>
        <v>274.65840000000003</v>
      </c>
      <c r="AE877" s="43">
        <f>Combined[[#This Row],[Quantity]]*Combined[[#This Row],[cost]]</f>
        <v>1571.56</v>
      </c>
      <c r="AF877" s="43">
        <f>Combined[[#This Row],[Total_Amount]]-Combined[[#This Row],[Total_Cost]]</f>
        <v>1205.5416</v>
      </c>
      <c r="AG877" s="43" t="str">
        <f>IF(Combined[[#This Row],[Age]]&lt;=25,"18-25",IF(Combined[[#This Row],[Age]]&lt;=35,"26-35",IF(Combined[[#This Row],[Age]]&lt;=45,"36-45",IF(Combined[[#This Row],[Age]]&lt;=55,"46-55","56-64"))))</f>
        <v>18-25</v>
      </c>
      <c r="AH877" s="43">
        <f>IF(Combined[[#This Row],[Total_Amount]]=0,0,Combined[[#This Row],[Profit]]/Combined[[#This Row],[Total_Amount]])</f>
        <v>0.43410064651577746</v>
      </c>
    </row>
    <row r="878" spans="1:34">
      <c r="A878" s="43" t="s">
        <v>2702</v>
      </c>
      <c r="B878" s="46">
        <v>45242</v>
      </c>
      <c r="C878" s="43">
        <f t="shared" si="13"/>
        <v>2023</v>
      </c>
      <c r="D878" s="43" t="str">
        <f>TEXT(Combined[[#This Row],[Order_Date]],"MMM")</f>
        <v>Nov</v>
      </c>
      <c r="E878" s="43" t="s">
        <v>1518</v>
      </c>
      <c r="F878" s="43" t="s">
        <v>1630</v>
      </c>
      <c r="G878" s="43" t="s">
        <v>1797</v>
      </c>
      <c r="H878" s="43">
        <v>1</v>
      </c>
      <c r="I878" s="43">
        <v>409.03</v>
      </c>
      <c r="J878" s="45">
        <v>0.25</v>
      </c>
      <c r="K878" s="43" t="s">
        <v>1829</v>
      </c>
      <c r="L878" s="43">
        <v>306.77249999999998</v>
      </c>
      <c r="M878" s="43" t="str">
        <f>VLOOKUP(Combined[[#This Row],[Customer_ID]],Customer[],2,FALSE)</f>
        <v>Justin Lopez</v>
      </c>
      <c r="N878" s="43">
        <f>VLOOKUP(Combined[[#This Row],[Customer_ID]],Customer[],3,FALSE)</f>
        <v>21</v>
      </c>
      <c r="O878" s="43" t="str">
        <f>VLOOKUP(Combined[[#This Row],[Customer_ID]],Customer[],4,FALSE)</f>
        <v>Male</v>
      </c>
      <c r="P878" s="43" t="str">
        <f>VLOOKUP(Combined[[#This Row],[Customer_ID]],Customer[],5,FALSE)</f>
        <v>Port Cheryl</v>
      </c>
      <c r="Q878" s="43" t="str">
        <f>VLOOKUP(Combined[[#This Row],[Customer_ID]],Customer[],6,FALSE)</f>
        <v>Texas</v>
      </c>
      <c r="R878" s="43" t="str">
        <f>VLOOKUP(Combined[[#This Row],[Customer_ID]],Customer[],8,FALSE)</f>
        <v>Gold</v>
      </c>
      <c r="S878" s="43" t="str">
        <f>VLOOKUP(Combined[[#This Row],[Product_ID]],Product[],2,FALSE)</f>
        <v>Yoga Exercise Mat</v>
      </c>
      <c r="T878" s="43" t="str">
        <f>VLOOKUP(Combined[[#This Row],[Product_ID]],Product[],3,FALSE)</f>
        <v>Sports</v>
      </c>
      <c r="U878" s="43" t="str">
        <f>VLOOKUP(Combined[[#This Row],[Product_ID]],Product[],4,FALSE)</f>
        <v>Fitness</v>
      </c>
      <c r="V878" s="43" t="str">
        <f>VLOOKUP(Combined[[#This Row],[Product_ID]],Product[],5,FALSE)</f>
        <v>Carroll, Long and Mendoza</v>
      </c>
      <c r="W878" s="43">
        <f>VLOOKUP(Combined[[#This Row],[Product_ID]],Product[],6,FALSE)</f>
        <v>313.26</v>
      </c>
      <c r="X878" s="43">
        <f>VLOOKUP(Combined[[#This Row],[Product_ID]],Product[],7,FALSE)</f>
        <v>369</v>
      </c>
      <c r="Y878" s="43" t="str">
        <f>_xlfn.XLOOKUP(Combined[[#This Row],[Store_ID]],Store[Store_ID],Store[Store_Name])</f>
        <v>Gardner, Humphrey and Contreras</v>
      </c>
      <c r="Z878" s="43" t="str">
        <f>_xlfn.XLOOKUP(Combined[[#This Row],[Store_ID]],Store[Store_ID],Store[Region])</f>
        <v>East</v>
      </c>
      <c r="AA878" s="43" t="str">
        <f>_xlfn.XLOOKUP(Combined[[#This Row],[Store_ID]],Store[Store_ID],Store[City])</f>
        <v>Johnsonville</v>
      </c>
      <c r="AB878" s="43" t="str">
        <f>_xlfn.XLOOKUP(Combined[[#This Row],[Store_ID]],Store[Store_ID],Store[Store_Type])</f>
        <v>Flagship</v>
      </c>
      <c r="AC878" s="43">
        <f>Combined[[#This Row],[Quantity]]*Combined[[#This Row],[Unit_Price]]</f>
        <v>409.03</v>
      </c>
      <c r="AD878" s="43">
        <f>Combined[[#This Row],[Gross_Sales]]*Combined[[#This Row],[Discount]]</f>
        <v>102.25749999999999</v>
      </c>
      <c r="AE878" s="43">
        <f>Combined[[#This Row],[Quantity]]*Combined[[#This Row],[cost]]</f>
        <v>313.26</v>
      </c>
      <c r="AF878" s="43">
        <f>Combined[[#This Row],[Total_Amount]]-Combined[[#This Row],[Total_Cost]]</f>
        <v>-6.4875000000000114</v>
      </c>
      <c r="AG878" s="43" t="str">
        <f>IF(Combined[[#This Row],[Age]]&lt;=25,"18-25",IF(Combined[[#This Row],[Age]]&lt;=35,"26-35",IF(Combined[[#This Row],[Age]]&lt;=45,"36-45",IF(Combined[[#This Row],[Age]]&lt;=55,"46-55","56-64"))))</f>
        <v>18-25</v>
      </c>
      <c r="AH878" s="43">
        <f>IF(Combined[[#This Row],[Total_Amount]]=0,0,Combined[[#This Row],[Profit]]/Combined[[#This Row],[Total_Amount]])</f>
        <v>-2.1147593086081745E-2</v>
      </c>
    </row>
    <row r="879" spans="1:34">
      <c r="A879" s="43" t="s">
        <v>2703</v>
      </c>
      <c r="B879" s="46">
        <v>45411</v>
      </c>
      <c r="C879" s="43">
        <f t="shared" si="13"/>
        <v>2024</v>
      </c>
      <c r="D879" s="43" t="str">
        <f>TEXT(Combined[[#This Row],[Order_Date]],"MMM")</f>
        <v>Apr</v>
      </c>
      <c r="E879" s="43" t="s">
        <v>711</v>
      </c>
      <c r="F879" s="43" t="s">
        <v>1740</v>
      </c>
      <c r="G879" s="43" t="s">
        <v>1810</v>
      </c>
      <c r="H879" s="43">
        <v>2</v>
      </c>
      <c r="I879" s="43">
        <v>891.13</v>
      </c>
      <c r="J879" s="45">
        <v>0.13</v>
      </c>
      <c r="K879" s="43" t="s">
        <v>1824</v>
      </c>
      <c r="L879" s="43">
        <v>1550.5662</v>
      </c>
      <c r="M879" s="43" t="str">
        <f>VLOOKUP(Combined[[#This Row],[Customer_ID]],Customer[],2,FALSE)</f>
        <v>Jordan Wells</v>
      </c>
      <c r="N879" s="43">
        <f>VLOOKUP(Combined[[#This Row],[Customer_ID]],Customer[],3,FALSE)</f>
        <v>47</v>
      </c>
      <c r="O879" s="43" t="str">
        <f>VLOOKUP(Combined[[#This Row],[Customer_ID]],Customer[],4,FALSE)</f>
        <v>Female</v>
      </c>
      <c r="P879" s="43" t="str">
        <f>VLOOKUP(Combined[[#This Row],[Customer_ID]],Customer[],5,FALSE)</f>
        <v xml:space="preserve">Phillipschester   </v>
      </c>
      <c r="Q879" s="43" t="str">
        <f>VLOOKUP(Combined[[#This Row],[Customer_ID]],Customer[],6,FALSE)</f>
        <v>New Jersey</v>
      </c>
      <c r="R879" s="43" t="str">
        <f>VLOOKUP(Combined[[#This Row],[Customer_ID]],Customer[],8,FALSE)</f>
        <v>Gold</v>
      </c>
      <c r="S879" s="43" t="str">
        <f>VLOOKUP(Combined[[#This Row],[Product_ID]],Product[],2,FALSE)</f>
        <v>Women's Formal Blazer</v>
      </c>
      <c r="T879" s="43" t="str">
        <f>VLOOKUP(Combined[[#This Row],[Product_ID]],Product[],3,FALSE)</f>
        <v>Clothing</v>
      </c>
      <c r="U879" s="43" t="str">
        <f>VLOOKUP(Combined[[#This Row],[Product_ID]],Product[],4,FALSE)</f>
        <v>Outerwear</v>
      </c>
      <c r="V879" s="43" t="str">
        <f>VLOOKUP(Combined[[#This Row],[Product_ID]],Product[],5,FALSE)</f>
        <v>Phillips and Sons</v>
      </c>
      <c r="W879" s="43">
        <f>VLOOKUP(Combined[[#This Row],[Product_ID]],Product[],6,FALSE)</f>
        <v>358.47</v>
      </c>
      <c r="X879" s="43">
        <f>VLOOKUP(Combined[[#This Row],[Product_ID]],Product[],7,FALSE)</f>
        <v>143</v>
      </c>
      <c r="Y879" s="43" t="str">
        <f>_xlfn.XLOOKUP(Combined[[#This Row],[Store_ID]],Store[Store_ID],Store[Store_Name])</f>
        <v>Guerrero-Schmitt</v>
      </c>
      <c r="Z879" s="43" t="str">
        <f>_xlfn.XLOOKUP(Combined[[#This Row],[Store_ID]],Store[Store_ID],Store[Region])</f>
        <v>East</v>
      </c>
      <c r="AA879" s="43" t="str">
        <f>_xlfn.XLOOKUP(Combined[[#This Row],[Store_ID]],Store[Store_ID],Store[City])</f>
        <v>East Stevechester</v>
      </c>
      <c r="AB879" s="43" t="str">
        <f>_xlfn.XLOOKUP(Combined[[#This Row],[Store_ID]],Store[Store_ID],Store[Store_Type])</f>
        <v>Flagship</v>
      </c>
      <c r="AC879" s="43">
        <f>Combined[[#This Row],[Quantity]]*Combined[[#This Row],[Unit_Price]]</f>
        <v>1782.26</v>
      </c>
      <c r="AD879" s="43">
        <f>Combined[[#This Row],[Gross_Sales]]*Combined[[#This Row],[Discount]]</f>
        <v>231.69380000000001</v>
      </c>
      <c r="AE879" s="43">
        <f>Combined[[#This Row],[Quantity]]*Combined[[#This Row],[cost]]</f>
        <v>716.94</v>
      </c>
      <c r="AF879" s="43">
        <f>Combined[[#This Row],[Total_Amount]]-Combined[[#This Row],[Total_Cost]]</f>
        <v>833.62619999999993</v>
      </c>
      <c r="AG879" s="43" t="str">
        <f>IF(Combined[[#This Row],[Age]]&lt;=25,"18-25",IF(Combined[[#This Row],[Age]]&lt;=35,"26-35",IF(Combined[[#This Row],[Age]]&lt;=45,"36-45",IF(Combined[[#This Row],[Age]]&lt;=55,"46-55","56-64"))))</f>
        <v>46-55</v>
      </c>
      <c r="AH879" s="43">
        <f>IF(Combined[[#This Row],[Total_Amount]]=0,0,Combined[[#This Row],[Profit]]/Combined[[#This Row],[Total_Amount]])</f>
        <v>0.53762696491126916</v>
      </c>
    </row>
    <row r="880" spans="1:34">
      <c r="A880" s="43" t="s">
        <v>2704</v>
      </c>
      <c r="B880" s="46">
        <v>45593</v>
      </c>
      <c r="C880" s="43">
        <f t="shared" si="13"/>
        <v>2024</v>
      </c>
      <c r="D880" s="43" t="str">
        <f>TEXT(Combined[[#This Row],[Order_Date]],"MMM")</f>
        <v>Oct</v>
      </c>
      <c r="E880" s="43" t="s">
        <v>130</v>
      </c>
      <c r="F880" s="43" t="s">
        <v>1732</v>
      </c>
      <c r="G880" s="43" t="s">
        <v>1804</v>
      </c>
      <c r="H880" s="43">
        <v>1</v>
      </c>
      <c r="I880" s="43">
        <v>553.38</v>
      </c>
      <c r="J880" s="45">
        <v>0.21</v>
      </c>
      <c r="K880" s="43" t="s">
        <v>1826</v>
      </c>
      <c r="L880" s="43">
        <v>437.17020000000002</v>
      </c>
      <c r="M880" s="43" t="str">
        <f>VLOOKUP(Combined[[#This Row],[Customer_ID]],Customer[],2,FALSE)</f>
        <v>Mike Jennings</v>
      </c>
      <c r="N880" s="43">
        <f>VLOOKUP(Combined[[#This Row],[Customer_ID]],Customer[],3,FALSE)</f>
        <v>48</v>
      </c>
      <c r="O880" s="43" t="str">
        <f>VLOOKUP(Combined[[#This Row],[Customer_ID]],Customer[],4,FALSE)</f>
        <v>Female</v>
      </c>
      <c r="P880" s="43" t="str">
        <f>VLOOKUP(Combined[[#This Row],[Customer_ID]],Customer[],5,FALSE)</f>
        <v>Fostermouth</v>
      </c>
      <c r="Q880" s="43" t="str">
        <f>VLOOKUP(Combined[[#This Row],[Customer_ID]],Customer[],6,FALSE)</f>
        <v>Arizona</v>
      </c>
      <c r="R880" s="43" t="str">
        <f>VLOOKUP(Combined[[#This Row],[Customer_ID]],Customer[],8,FALSE)</f>
        <v>Gold</v>
      </c>
      <c r="S880" s="43" t="str">
        <f>VLOOKUP(Combined[[#This Row],[Product_ID]],Product[],2,FALSE)</f>
        <v>Microwave Oven</v>
      </c>
      <c r="T880" s="43" t="str">
        <f>VLOOKUP(Combined[[#This Row],[Product_ID]],Product[],3,FALSE)</f>
        <v>Home</v>
      </c>
      <c r="U880" s="43" t="str">
        <f>VLOOKUP(Combined[[#This Row],[Product_ID]],Product[],4,FALSE)</f>
        <v>Appliances</v>
      </c>
      <c r="V880" s="43" t="str">
        <f>VLOOKUP(Combined[[#This Row],[Product_ID]],Product[],5,FALSE)</f>
        <v>Green, Powell and Palmer</v>
      </c>
      <c r="W880" s="43">
        <f>VLOOKUP(Combined[[#This Row],[Product_ID]],Product[],6,FALSE)</f>
        <v>447.43</v>
      </c>
      <c r="X880" s="43">
        <f>VLOOKUP(Combined[[#This Row],[Product_ID]],Product[],7,FALSE)</f>
        <v>191</v>
      </c>
      <c r="Y880" s="43" t="str">
        <f>_xlfn.XLOOKUP(Combined[[#This Row],[Store_ID]],Store[Store_ID],Store[Store_Name])</f>
        <v>Frederick-Wright</v>
      </c>
      <c r="Z880" s="43" t="str">
        <f>_xlfn.XLOOKUP(Combined[[#This Row],[Store_ID]],Store[Store_ID],Store[Region])</f>
        <v>West</v>
      </c>
      <c r="AA880" s="43" t="str">
        <f>_xlfn.XLOOKUP(Combined[[#This Row],[Store_ID]],Store[Store_ID],Store[City])</f>
        <v>New Jimmymouth</v>
      </c>
      <c r="AB880" s="43" t="str">
        <f>_xlfn.XLOOKUP(Combined[[#This Row],[Store_ID]],Store[Store_ID],Store[Store_Type])</f>
        <v>Flagship</v>
      </c>
      <c r="AC880" s="43">
        <f>Combined[[#This Row],[Quantity]]*Combined[[#This Row],[Unit_Price]]</f>
        <v>553.38</v>
      </c>
      <c r="AD880" s="43">
        <f>Combined[[#This Row],[Gross_Sales]]*Combined[[#This Row],[Discount]]</f>
        <v>116.2098</v>
      </c>
      <c r="AE880" s="43">
        <f>Combined[[#This Row],[Quantity]]*Combined[[#This Row],[cost]]</f>
        <v>447.43</v>
      </c>
      <c r="AF880" s="43">
        <f>Combined[[#This Row],[Total_Amount]]-Combined[[#This Row],[Total_Cost]]</f>
        <v>-10.259799999999984</v>
      </c>
      <c r="AG880" s="43" t="str">
        <f>IF(Combined[[#This Row],[Age]]&lt;=25,"18-25",IF(Combined[[#This Row],[Age]]&lt;=35,"26-35",IF(Combined[[#This Row],[Age]]&lt;=45,"36-45",IF(Combined[[#This Row],[Age]]&lt;=55,"46-55","56-64"))))</f>
        <v>46-55</v>
      </c>
      <c r="AH880" s="43">
        <f>IF(Combined[[#This Row],[Total_Amount]]=0,0,Combined[[#This Row],[Profit]]/Combined[[#This Row],[Total_Amount]])</f>
        <v>-2.3468662777105995E-2</v>
      </c>
    </row>
    <row r="881" spans="1:34">
      <c r="A881" s="43" t="s">
        <v>2705</v>
      </c>
      <c r="B881" s="46">
        <v>45281</v>
      </c>
      <c r="C881" s="43">
        <f t="shared" si="13"/>
        <v>2023</v>
      </c>
      <c r="D881" s="43" t="str">
        <f>TEXT(Combined[[#This Row],[Order_Date]],"MMM")</f>
        <v>Dec</v>
      </c>
      <c r="E881" s="43" t="s">
        <v>535</v>
      </c>
      <c r="F881" s="43" t="s">
        <v>1718</v>
      </c>
      <c r="G881" s="43" t="s">
        <v>1797</v>
      </c>
      <c r="H881" s="43">
        <v>2</v>
      </c>
      <c r="I881" s="43">
        <v>652.29999999999995</v>
      </c>
      <c r="J881" s="45">
        <v>0.16</v>
      </c>
      <c r="K881" s="43" t="s">
        <v>1829</v>
      </c>
      <c r="L881" s="43">
        <v>1095.864</v>
      </c>
      <c r="M881" s="43" t="str">
        <f>VLOOKUP(Combined[[#This Row],[Customer_ID]],Customer[],2,FALSE)</f>
        <v>John Lawson</v>
      </c>
      <c r="N881" s="43">
        <f>VLOOKUP(Combined[[#This Row],[Customer_ID]],Customer[],3,FALSE)</f>
        <v>41</v>
      </c>
      <c r="O881" s="43" t="str">
        <f>VLOOKUP(Combined[[#This Row],[Customer_ID]],Customer[],4,FALSE)</f>
        <v>Female</v>
      </c>
      <c r="P881" s="43" t="str">
        <f>VLOOKUP(Combined[[#This Row],[Customer_ID]],Customer[],5,FALSE)</f>
        <v>New Juliemouth</v>
      </c>
      <c r="Q881" s="43" t="str">
        <f>VLOOKUP(Combined[[#This Row],[Customer_ID]],Customer[],6,FALSE)</f>
        <v>North Carolina</v>
      </c>
      <c r="R881" s="43" t="str">
        <f>VLOOKUP(Combined[[#This Row],[Customer_ID]],Customer[],8,FALSE)</f>
        <v>Platinum</v>
      </c>
      <c r="S881" s="43" t="str">
        <f>VLOOKUP(Combined[[#This Row],[Product_ID]],Product[],2,FALSE)</f>
        <v>Women's Beanie Hat</v>
      </c>
      <c r="T881" s="43" t="str">
        <f>VLOOKUP(Combined[[#This Row],[Product_ID]],Product[],3,FALSE)</f>
        <v>Clothing</v>
      </c>
      <c r="U881" s="43" t="str">
        <f>VLOOKUP(Combined[[#This Row],[Product_ID]],Product[],4,FALSE)</f>
        <v>Accessories</v>
      </c>
      <c r="V881" s="43" t="str">
        <f>VLOOKUP(Combined[[#This Row],[Product_ID]],Product[],5,FALSE)</f>
        <v>Richardson-Carrillo</v>
      </c>
      <c r="W881" s="43">
        <f>VLOOKUP(Combined[[#This Row],[Product_ID]],Product[],6,FALSE)</f>
        <v>119.57</v>
      </c>
      <c r="X881" s="43">
        <f>VLOOKUP(Combined[[#This Row],[Product_ID]],Product[],7,FALSE)</f>
        <v>210</v>
      </c>
      <c r="Y881" s="43" t="str">
        <f>_xlfn.XLOOKUP(Combined[[#This Row],[Store_ID]],Store[Store_ID],Store[Store_Name])</f>
        <v>Gardner, Humphrey and Contreras</v>
      </c>
      <c r="Z881" s="43" t="str">
        <f>_xlfn.XLOOKUP(Combined[[#This Row],[Store_ID]],Store[Store_ID],Store[Region])</f>
        <v>East</v>
      </c>
      <c r="AA881" s="43" t="str">
        <f>_xlfn.XLOOKUP(Combined[[#This Row],[Store_ID]],Store[Store_ID],Store[City])</f>
        <v>Johnsonville</v>
      </c>
      <c r="AB881" s="43" t="str">
        <f>_xlfn.XLOOKUP(Combined[[#This Row],[Store_ID]],Store[Store_ID],Store[Store_Type])</f>
        <v>Flagship</v>
      </c>
      <c r="AC881" s="43">
        <f>Combined[[#This Row],[Quantity]]*Combined[[#This Row],[Unit_Price]]</f>
        <v>1304.5999999999999</v>
      </c>
      <c r="AD881" s="43">
        <f>Combined[[#This Row],[Gross_Sales]]*Combined[[#This Row],[Discount]]</f>
        <v>208.73599999999999</v>
      </c>
      <c r="AE881" s="43">
        <f>Combined[[#This Row],[Quantity]]*Combined[[#This Row],[cost]]</f>
        <v>239.14</v>
      </c>
      <c r="AF881" s="43">
        <f>Combined[[#This Row],[Total_Amount]]-Combined[[#This Row],[Total_Cost]]</f>
        <v>856.72400000000005</v>
      </c>
      <c r="AG881" s="43" t="str">
        <f>IF(Combined[[#This Row],[Age]]&lt;=25,"18-25",IF(Combined[[#This Row],[Age]]&lt;=35,"26-35",IF(Combined[[#This Row],[Age]]&lt;=45,"36-45",IF(Combined[[#This Row],[Age]]&lt;=55,"46-55","56-64"))))</f>
        <v>36-45</v>
      </c>
      <c r="AH881" s="43">
        <f>IF(Combined[[#This Row],[Total_Amount]]=0,0,Combined[[#This Row],[Profit]]/Combined[[#This Row],[Total_Amount]])</f>
        <v>0.7817794908857304</v>
      </c>
    </row>
    <row r="882" spans="1:34">
      <c r="A882" s="43" t="s">
        <v>2706</v>
      </c>
      <c r="B882" s="46">
        <v>45575</v>
      </c>
      <c r="C882" s="43">
        <f t="shared" si="13"/>
        <v>2024</v>
      </c>
      <c r="D882" s="43" t="str">
        <f>TEXT(Combined[[#This Row],[Order_Date]],"MMM")</f>
        <v>Oct</v>
      </c>
      <c r="E882" s="43" t="s">
        <v>422</v>
      </c>
      <c r="F882" s="43" t="s">
        <v>1632</v>
      </c>
      <c r="G882" s="43" t="s">
        <v>1786</v>
      </c>
      <c r="H882" s="43">
        <v>4</v>
      </c>
      <c r="I882" s="43">
        <v>194.36</v>
      </c>
      <c r="J882" s="45">
        <v>0.18</v>
      </c>
      <c r="K882" s="43" t="s">
        <v>1829</v>
      </c>
      <c r="L882" s="43">
        <v>637.50080000000014</v>
      </c>
      <c r="M882" s="43" t="str">
        <f>VLOOKUP(Combined[[#This Row],[Customer_ID]],Customer[],2,FALSE)</f>
        <v>Michael Chang</v>
      </c>
      <c r="N882" s="43">
        <f>VLOOKUP(Combined[[#This Row],[Customer_ID]],Customer[],3,FALSE)</f>
        <v>50</v>
      </c>
      <c r="O882" s="43" t="str">
        <f>VLOOKUP(Combined[[#This Row],[Customer_ID]],Customer[],4,FALSE)</f>
        <v>Male</v>
      </c>
      <c r="P882" s="43" t="str">
        <f>VLOOKUP(Combined[[#This Row],[Customer_ID]],Customer[],5,FALSE)</f>
        <v>Kathrynport</v>
      </c>
      <c r="Q882" s="43" t="str">
        <f>VLOOKUP(Combined[[#This Row],[Customer_ID]],Customer[],6,FALSE)</f>
        <v>North Carolina</v>
      </c>
      <c r="R882" s="43" t="str">
        <f>VLOOKUP(Combined[[#This Row],[Customer_ID]],Customer[],8,FALSE)</f>
        <v>Platinum</v>
      </c>
      <c r="S882" s="43" t="str">
        <f>VLOOKUP(Combined[[#This Row],[Product_ID]],Product[],2,FALSE)</f>
        <v>Smart Home WiFi Camera</v>
      </c>
      <c r="T882" s="43" t="str">
        <f>VLOOKUP(Combined[[#This Row],[Product_ID]],Product[],3,FALSE)</f>
        <v>Electronics</v>
      </c>
      <c r="U882" s="43" t="str">
        <f>VLOOKUP(Combined[[#This Row],[Product_ID]],Product[],4,FALSE)</f>
        <v>Accessories</v>
      </c>
      <c r="V882" s="43" t="str">
        <f>VLOOKUP(Combined[[#This Row],[Product_ID]],Product[],5,FALSE)</f>
        <v>Holmes LLC</v>
      </c>
      <c r="W882" s="43">
        <f>VLOOKUP(Combined[[#This Row],[Product_ID]],Product[],6,FALSE)</f>
        <v>450.71</v>
      </c>
      <c r="X882" s="43">
        <f>VLOOKUP(Combined[[#This Row],[Product_ID]],Product[],7,FALSE)</f>
        <v>389</v>
      </c>
      <c r="Y882" s="43" t="str">
        <f>_xlfn.XLOOKUP(Combined[[#This Row],[Store_ID]],Store[Store_ID],Store[Store_Name])</f>
        <v>Moore, Padilla and Butler</v>
      </c>
      <c r="Z882" s="43" t="str">
        <f>_xlfn.XLOOKUP(Combined[[#This Row],[Store_ID]],Store[Store_ID],Store[Region])</f>
        <v>South</v>
      </c>
      <c r="AA882" s="43" t="str">
        <f>_xlfn.XLOOKUP(Combined[[#This Row],[Store_ID]],Store[Store_ID],Store[City])</f>
        <v>East Johnstad</v>
      </c>
      <c r="AB882" s="43" t="str">
        <f>_xlfn.XLOOKUP(Combined[[#This Row],[Store_ID]],Store[Store_ID],Store[Store_Type])</f>
        <v>Flagship</v>
      </c>
      <c r="AC882" s="43">
        <f>Combined[[#This Row],[Quantity]]*Combined[[#This Row],[Unit_Price]]</f>
        <v>777.44</v>
      </c>
      <c r="AD882" s="43">
        <f>Combined[[#This Row],[Gross_Sales]]*Combined[[#This Row],[Discount]]</f>
        <v>139.9392</v>
      </c>
      <c r="AE882" s="43">
        <f>Combined[[#This Row],[Quantity]]*Combined[[#This Row],[cost]]</f>
        <v>1802.84</v>
      </c>
      <c r="AF882" s="43">
        <f>Combined[[#This Row],[Total_Amount]]-Combined[[#This Row],[Total_Cost]]</f>
        <v>-1165.3391999999999</v>
      </c>
      <c r="AG882" s="43" t="str">
        <f>IF(Combined[[#This Row],[Age]]&lt;=25,"18-25",IF(Combined[[#This Row],[Age]]&lt;=35,"26-35",IF(Combined[[#This Row],[Age]]&lt;=45,"36-45",IF(Combined[[#This Row],[Age]]&lt;=55,"46-55","56-64"))))</f>
        <v>46-55</v>
      </c>
      <c r="AH882" s="43">
        <f>IF(Combined[[#This Row],[Total_Amount]]=0,0,Combined[[#This Row],[Profit]]/Combined[[#This Row],[Total_Amount]])</f>
        <v>-1.8279807648868827</v>
      </c>
    </row>
    <row r="883" spans="1:34">
      <c r="A883" s="43" t="s">
        <v>2707</v>
      </c>
      <c r="B883" s="46">
        <v>45660</v>
      </c>
      <c r="C883" s="43">
        <f t="shared" si="13"/>
        <v>2025</v>
      </c>
      <c r="D883" s="43" t="str">
        <f>TEXT(Combined[[#This Row],[Order_Date]],"MMM")</f>
        <v>Jan</v>
      </c>
      <c r="E883" s="43" t="s">
        <v>514</v>
      </c>
      <c r="F883" s="43" t="s">
        <v>1732</v>
      </c>
      <c r="G883" s="43" t="s">
        <v>1757</v>
      </c>
      <c r="H883" s="43">
        <v>3</v>
      </c>
      <c r="I883" s="43">
        <v>476.37</v>
      </c>
      <c r="J883" s="45">
        <v>0.21</v>
      </c>
      <c r="K883" s="43" t="s">
        <v>1829</v>
      </c>
      <c r="L883" s="43">
        <v>1128.9969000000001</v>
      </c>
      <c r="M883" s="43" t="str">
        <f>VLOOKUP(Combined[[#This Row],[Customer_ID]],Customer[],2,FALSE)</f>
        <v>Joseph Faulkner</v>
      </c>
      <c r="N883" s="43">
        <f>VLOOKUP(Combined[[#This Row],[Customer_ID]],Customer[],3,FALSE)</f>
        <v>31</v>
      </c>
      <c r="O883" s="43" t="str">
        <f>VLOOKUP(Combined[[#This Row],[Customer_ID]],Customer[],4,FALSE)</f>
        <v>Male</v>
      </c>
      <c r="P883" s="43" t="str">
        <f>VLOOKUP(Combined[[#This Row],[Customer_ID]],Customer[],5,FALSE)</f>
        <v>New Leahfurt</v>
      </c>
      <c r="Q883" s="43" t="str">
        <f>VLOOKUP(Combined[[#This Row],[Customer_ID]],Customer[],6,FALSE)</f>
        <v>North Dakota</v>
      </c>
      <c r="R883" s="43" t="str">
        <f>VLOOKUP(Combined[[#This Row],[Customer_ID]],Customer[],8,FALSE)</f>
        <v>Bronze</v>
      </c>
      <c r="S883" s="43" t="str">
        <f>VLOOKUP(Combined[[#This Row],[Product_ID]],Product[],2,FALSE)</f>
        <v>Microwave Oven</v>
      </c>
      <c r="T883" s="43" t="str">
        <f>VLOOKUP(Combined[[#This Row],[Product_ID]],Product[],3,FALSE)</f>
        <v>Home</v>
      </c>
      <c r="U883" s="43" t="str">
        <f>VLOOKUP(Combined[[#This Row],[Product_ID]],Product[],4,FALSE)</f>
        <v>Appliances</v>
      </c>
      <c r="V883" s="43" t="str">
        <f>VLOOKUP(Combined[[#This Row],[Product_ID]],Product[],5,FALSE)</f>
        <v>Green, Powell and Palmer</v>
      </c>
      <c r="W883" s="43">
        <f>VLOOKUP(Combined[[#This Row],[Product_ID]],Product[],6,FALSE)</f>
        <v>447.43</v>
      </c>
      <c r="X883" s="43">
        <f>VLOOKUP(Combined[[#This Row],[Product_ID]],Product[],7,FALSE)</f>
        <v>191</v>
      </c>
      <c r="Y883" s="43" t="str">
        <f>_xlfn.XLOOKUP(Combined[[#This Row],[Store_ID]],Store[Store_ID],Store[Store_Name])</f>
        <v>Martinez, Adkins and Johnson</v>
      </c>
      <c r="Z883" s="43" t="str">
        <f>_xlfn.XLOOKUP(Combined[[#This Row],[Store_ID]],Store[Store_ID],Store[Region])</f>
        <v>North</v>
      </c>
      <c r="AA883" s="43" t="str">
        <f>_xlfn.XLOOKUP(Combined[[#This Row],[Store_ID]],Store[Store_ID],Store[City])</f>
        <v>Danielmouth</v>
      </c>
      <c r="AB883" s="43" t="str">
        <f>_xlfn.XLOOKUP(Combined[[#This Row],[Store_ID]],Store[Store_ID],Store[Store_Type])</f>
        <v>Flagship</v>
      </c>
      <c r="AC883" s="43">
        <f>Combined[[#This Row],[Quantity]]*Combined[[#This Row],[Unit_Price]]</f>
        <v>1429.1100000000001</v>
      </c>
      <c r="AD883" s="43">
        <f>Combined[[#This Row],[Gross_Sales]]*Combined[[#This Row],[Discount]]</f>
        <v>300.11310000000003</v>
      </c>
      <c r="AE883" s="43">
        <f>Combined[[#This Row],[Quantity]]*Combined[[#This Row],[cost]]</f>
        <v>1342.29</v>
      </c>
      <c r="AF883" s="43">
        <f>Combined[[#This Row],[Total_Amount]]-Combined[[#This Row],[Total_Cost]]</f>
        <v>-213.29309999999987</v>
      </c>
      <c r="AG883" s="43" t="str">
        <f>IF(Combined[[#This Row],[Age]]&lt;=25,"18-25",IF(Combined[[#This Row],[Age]]&lt;=35,"26-35",IF(Combined[[#This Row],[Age]]&lt;=45,"36-45",IF(Combined[[#This Row],[Age]]&lt;=55,"46-55","56-64"))))</f>
        <v>26-35</v>
      </c>
      <c r="AH883" s="43">
        <f>IF(Combined[[#This Row],[Total_Amount]]=0,0,Combined[[#This Row],[Profit]]/Combined[[#This Row],[Total_Amount]])</f>
        <v>-0.18892266223228765</v>
      </c>
    </row>
    <row r="884" spans="1:34">
      <c r="A884" s="43" t="s">
        <v>2708</v>
      </c>
      <c r="B884" s="46">
        <v>45360</v>
      </c>
      <c r="C884" s="43">
        <f t="shared" si="13"/>
        <v>2024</v>
      </c>
      <c r="D884" s="43" t="str">
        <f>TEXT(Combined[[#This Row],[Order_Date]],"MMM")</f>
        <v>Mar</v>
      </c>
      <c r="E884" s="43" t="s">
        <v>1142</v>
      </c>
      <c r="F884" s="43" t="s">
        <v>1628</v>
      </c>
      <c r="G884" s="43" t="s">
        <v>1773</v>
      </c>
      <c r="H884" s="43">
        <v>3</v>
      </c>
      <c r="I884" s="43">
        <v>174.57</v>
      </c>
      <c r="J884" s="45">
        <v>0</v>
      </c>
      <c r="K884" s="43" t="s">
        <v>1826</v>
      </c>
      <c r="L884" s="43">
        <v>523.71</v>
      </c>
      <c r="M884" s="43" t="str">
        <f>VLOOKUP(Combined[[#This Row],[Customer_ID]],Customer[],2,FALSE)</f>
        <v>Brandon Mcbride</v>
      </c>
      <c r="N884" s="43">
        <f>VLOOKUP(Combined[[#This Row],[Customer_ID]],Customer[],3,FALSE)</f>
        <v>63</v>
      </c>
      <c r="O884" s="43" t="str">
        <f>VLOOKUP(Combined[[#This Row],[Customer_ID]],Customer[],4,FALSE)</f>
        <v>Female</v>
      </c>
      <c r="P884" s="43" t="str">
        <f>VLOOKUP(Combined[[#This Row],[Customer_ID]],Customer[],5,FALSE)</f>
        <v>Kellyside</v>
      </c>
      <c r="Q884" s="43" t="str">
        <f>VLOOKUP(Combined[[#This Row],[Customer_ID]],Customer[],6,FALSE)</f>
        <v>Alaska</v>
      </c>
      <c r="R884" s="43" t="str">
        <f>VLOOKUP(Combined[[#This Row],[Customer_ID]],Customer[],8,FALSE)</f>
        <v>Platinum</v>
      </c>
      <c r="S884" s="43" t="str">
        <f>VLOOKUP(Combined[[#This Row],[Product_ID]],Product[],2,FALSE)</f>
        <v>Noise-Canceling Headphones</v>
      </c>
      <c r="T884" s="43" t="str">
        <f>VLOOKUP(Combined[[#This Row],[Product_ID]],Product[],3,FALSE)</f>
        <v>Electronics</v>
      </c>
      <c r="U884" s="43" t="str">
        <f>VLOOKUP(Combined[[#This Row],[Product_ID]],Product[],4,FALSE)</f>
        <v>Audio</v>
      </c>
      <c r="V884" s="43" t="str">
        <f>VLOOKUP(Combined[[#This Row],[Product_ID]],Product[],5,FALSE)</f>
        <v>Taylor-Hart</v>
      </c>
      <c r="W884" s="43">
        <f>VLOOKUP(Combined[[#This Row],[Product_ID]],Product[],6,FALSE)</f>
        <v>38.520000000000003</v>
      </c>
      <c r="X884" s="43">
        <f>VLOOKUP(Combined[[#This Row],[Product_ID]],Product[],7,FALSE)</f>
        <v>378</v>
      </c>
      <c r="Y884" s="43" t="str">
        <f>_xlfn.XLOOKUP(Combined[[#This Row],[Store_ID]],Store[Store_ID],Store[Store_Name])</f>
        <v>Gray Ltd</v>
      </c>
      <c r="Z884" s="43" t="str">
        <f>_xlfn.XLOOKUP(Combined[[#This Row],[Store_ID]],Store[Store_ID],Store[Region])</f>
        <v>North</v>
      </c>
      <c r="AA884" s="43" t="str">
        <f>_xlfn.XLOOKUP(Combined[[#This Row],[Store_ID]],Store[Store_ID],Store[City])</f>
        <v>New Michaelchester</v>
      </c>
      <c r="AB884" s="43" t="str">
        <f>_xlfn.XLOOKUP(Combined[[#This Row],[Store_ID]],Store[Store_ID],Store[Store_Type])</f>
        <v>Outlet</v>
      </c>
      <c r="AC884" s="43">
        <f>Combined[[#This Row],[Quantity]]*Combined[[#This Row],[Unit_Price]]</f>
        <v>523.71</v>
      </c>
      <c r="AD884" s="43">
        <f>Combined[[#This Row],[Gross_Sales]]*Combined[[#This Row],[Discount]]</f>
        <v>0</v>
      </c>
      <c r="AE884" s="43">
        <f>Combined[[#This Row],[Quantity]]*Combined[[#This Row],[cost]]</f>
        <v>115.56</v>
      </c>
      <c r="AF884" s="43">
        <f>Combined[[#This Row],[Total_Amount]]-Combined[[#This Row],[Total_Cost]]</f>
        <v>408.15000000000003</v>
      </c>
      <c r="AG884" s="43" t="str">
        <f>IF(Combined[[#This Row],[Age]]&lt;=25,"18-25",IF(Combined[[#This Row],[Age]]&lt;=35,"26-35",IF(Combined[[#This Row],[Age]]&lt;=45,"36-45",IF(Combined[[#This Row],[Age]]&lt;=55,"46-55","56-64"))))</f>
        <v>56-64</v>
      </c>
      <c r="AH884" s="43">
        <f>IF(Combined[[#This Row],[Total_Amount]]=0,0,Combined[[#This Row],[Profit]]/Combined[[#This Row],[Total_Amount]])</f>
        <v>0.77934352981611965</v>
      </c>
    </row>
    <row r="885" spans="1:34">
      <c r="A885" s="43" t="s">
        <v>2709</v>
      </c>
      <c r="B885" s="46">
        <v>45526</v>
      </c>
      <c r="C885" s="43">
        <f t="shared" si="13"/>
        <v>2024</v>
      </c>
      <c r="D885" s="43" t="str">
        <f>TEXT(Combined[[#This Row],[Order_Date]],"MMM")</f>
        <v>Aug</v>
      </c>
      <c r="E885" s="43" t="s">
        <v>414</v>
      </c>
      <c r="F885" s="43" t="s">
        <v>1718</v>
      </c>
      <c r="G885" s="43" t="s">
        <v>1752</v>
      </c>
      <c r="H885" s="43">
        <v>3</v>
      </c>
      <c r="I885" s="43">
        <v>762</v>
      </c>
      <c r="J885" s="45">
        <v>0.02</v>
      </c>
      <c r="K885" s="43" t="s">
        <v>1826</v>
      </c>
      <c r="L885" s="43">
        <v>2240.2800000000002</v>
      </c>
      <c r="M885" s="43" t="str">
        <f>VLOOKUP(Combined[[#This Row],[Customer_ID]],Customer[],2,FALSE)</f>
        <v>Michael Jones</v>
      </c>
      <c r="N885" s="43">
        <f>VLOOKUP(Combined[[#This Row],[Customer_ID]],Customer[],3,FALSE)</f>
        <v>40</v>
      </c>
      <c r="O885" s="43" t="str">
        <f>VLOOKUP(Combined[[#This Row],[Customer_ID]],Customer[],4,FALSE)</f>
        <v>Male</v>
      </c>
      <c r="P885" s="43" t="str">
        <f>VLOOKUP(Combined[[#This Row],[Customer_ID]],Customer[],5,FALSE)</f>
        <v>North Edwardton</v>
      </c>
      <c r="Q885" s="43" t="str">
        <f>VLOOKUP(Combined[[#This Row],[Customer_ID]],Customer[],6,FALSE)</f>
        <v>Tennessee</v>
      </c>
      <c r="R885" s="43" t="str">
        <f>VLOOKUP(Combined[[#This Row],[Customer_ID]],Customer[],8,FALSE)</f>
        <v>Bronze</v>
      </c>
      <c r="S885" s="43" t="str">
        <f>VLOOKUP(Combined[[#This Row],[Product_ID]],Product[],2,FALSE)</f>
        <v>Women's Beanie Hat</v>
      </c>
      <c r="T885" s="43" t="str">
        <f>VLOOKUP(Combined[[#This Row],[Product_ID]],Product[],3,FALSE)</f>
        <v>Clothing</v>
      </c>
      <c r="U885" s="43" t="str">
        <f>VLOOKUP(Combined[[#This Row],[Product_ID]],Product[],4,FALSE)</f>
        <v>Accessories</v>
      </c>
      <c r="V885" s="43" t="str">
        <f>VLOOKUP(Combined[[#This Row],[Product_ID]],Product[],5,FALSE)</f>
        <v>Richardson-Carrillo</v>
      </c>
      <c r="W885" s="43">
        <f>VLOOKUP(Combined[[#This Row],[Product_ID]],Product[],6,FALSE)</f>
        <v>119.57</v>
      </c>
      <c r="X885" s="43">
        <f>VLOOKUP(Combined[[#This Row],[Product_ID]],Product[],7,FALSE)</f>
        <v>210</v>
      </c>
      <c r="Y885" s="43" t="str">
        <f>_xlfn.XLOOKUP(Combined[[#This Row],[Store_ID]],Store[Store_ID],Store[Store_Name])</f>
        <v>Rivera-Warner</v>
      </c>
      <c r="Z885" s="43" t="str">
        <f>_xlfn.XLOOKUP(Combined[[#This Row],[Store_ID]],Store[Store_ID],Store[Region])</f>
        <v>East</v>
      </c>
      <c r="AA885" s="43" t="str">
        <f>_xlfn.XLOOKUP(Combined[[#This Row],[Store_ID]],Store[Store_ID],Store[City])</f>
        <v>Washingtonfurt</v>
      </c>
      <c r="AB885" s="43" t="str">
        <f>_xlfn.XLOOKUP(Combined[[#This Row],[Store_ID]],Store[Store_ID],Store[Store_Type])</f>
        <v>Flagship</v>
      </c>
      <c r="AC885" s="43">
        <f>Combined[[#This Row],[Quantity]]*Combined[[#This Row],[Unit_Price]]</f>
        <v>2286</v>
      </c>
      <c r="AD885" s="43">
        <f>Combined[[#This Row],[Gross_Sales]]*Combined[[#This Row],[Discount]]</f>
        <v>45.72</v>
      </c>
      <c r="AE885" s="43">
        <f>Combined[[#This Row],[Quantity]]*Combined[[#This Row],[cost]]</f>
        <v>358.71</v>
      </c>
      <c r="AF885" s="43">
        <f>Combined[[#This Row],[Total_Amount]]-Combined[[#This Row],[Total_Cost]]</f>
        <v>1881.5700000000002</v>
      </c>
      <c r="AG885" s="43" t="str">
        <f>IF(Combined[[#This Row],[Age]]&lt;=25,"18-25",IF(Combined[[#This Row],[Age]]&lt;=35,"26-35",IF(Combined[[#This Row],[Age]]&lt;=45,"36-45",IF(Combined[[#This Row],[Age]]&lt;=55,"46-55","56-64"))))</f>
        <v>36-45</v>
      </c>
      <c r="AH885" s="43">
        <f>IF(Combined[[#This Row],[Total_Amount]]=0,0,Combined[[#This Row],[Profit]]/Combined[[#This Row],[Total_Amount]])</f>
        <v>0.83988162194011462</v>
      </c>
    </row>
    <row r="886" spans="1:34">
      <c r="A886" s="43" t="s">
        <v>2710</v>
      </c>
      <c r="B886" s="46">
        <v>45395</v>
      </c>
      <c r="C886" s="43">
        <f t="shared" si="13"/>
        <v>2024</v>
      </c>
      <c r="D886" s="43" t="str">
        <f>TEXT(Combined[[#This Row],[Order_Date]],"MMM")</f>
        <v>Apr</v>
      </c>
      <c r="E886" s="43" t="s">
        <v>1319</v>
      </c>
      <c r="F886" s="43" t="s">
        <v>1692</v>
      </c>
      <c r="G886" s="43" t="s">
        <v>1813</v>
      </c>
      <c r="H886" s="43">
        <v>1</v>
      </c>
      <c r="I886" s="43">
        <v>44.08</v>
      </c>
      <c r="J886" s="45">
        <v>0.05</v>
      </c>
      <c r="K886" s="43" t="s">
        <v>1824</v>
      </c>
      <c r="L886" s="43">
        <v>41.875999999999998</v>
      </c>
      <c r="M886" s="43" t="str">
        <f>VLOOKUP(Combined[[#This Row],[Customer_ID]],Customer[],2,FALSE)</f>
        <v>Bryce Hawkins</v>
      </c>
      <c r="N886" s="43">
        <f>VLOOKUP(Combined[[#This Row],[Customer_ID]],Customer[],3,FALSE)</f>
        <v>40</v>
      </c>
      <c r="O886" s="43" t="str">
        <f>VLOOKUP(Combined[[#This Row],[Customer_ID]],Customer[],4,FALSE)</f>
        <v>Male</v>
      </c>
      <c r="P886" s="43" t="str">
        <f>VLOOKUP(Combined[[#This Row],[Customer_ID]],Customer[],5,FALSE)</f>
        <v>Lake Monique</v>
      </c>
      <c r="Q886" s="43" t="str">
        <f>VLOOKUP(Combined[[#This Row],[Customer_ID]],Customer[],6,FALSE)</f>
        <v>Utah</v>
      </c>
      <c r="R886" s="43" t="str">
        <f>VLOOKUP(Combined[[#This Row],[Customer_ID]],Customer[],8,FALSE)</f>
        <v>Bronze</v>
      </c>
      <c r="S886" s="43" t="str">
        <f>VLOOKUP(Combined[[#This Row],[Product_ID]],Product[],2,FALSE)</f>
        <v>Professional Jump Rope</v>
      </c>
      <c r="T886" s="43" t="str">
        <f>VLOOKUP(Combined[[#This Row],[Product_ID]],Product[],3,FALSE)</f>
        <v>Sports</v>
      </c>
      <c r="U886" s="43" t="str">
        <f>VLOOKUP(Combined[[#This Row],[Product_ID]],Product[],4,FALSE)</f>
        <v>Fitness</v>
      </c>
      <c r="V886" s="43" t="str">
        <f>VLOOKUP(Combined[[#This Row],[Product_ID]],Product[],5,FALSE)</f>
        <v>Davis PLC</v>
      </c>
      <c r="W886" s="43">
        <f>VLOOKUP(Combined[[#This Row],[Product_ID]],Product[],6,FALSE)</f>
        <v>477.61</v>
      </c>
      <c r="X886" s="43">
        <f>VLOOKUP(Combined[[#This Row],[Product_ID]],Product[],7,FALSE)</f>
        <v>300</v>
      </c>
      <c r="Y886" s="43" t="str">
        <f>_xlfn.XLOOKUP(Combined[[#This Row],[Store_ID]],Store[Store_ID],Store[Store_Name])</f>
        <v>Mann-Austin</v>
      </c>
      <c r="Z886" s="43" t="str">
        <f>_xlfn.XLOOKUP(Combined[[#This Row],[Store_ID]],Store[Store_ID],Store[Region])</f>
        <v>East</v>
      </c>
      <c r="AA886" s="43" t="str">
        <f>_xlfn.XLOOKUP(Combined[[#This Row],[Store_ID]],Store[Store_ID],Store[City])</f>
        <v>Vasquezborough</v>
      </c>
      <c r="AB886" s="43" t="str">
        <f>_xlfn.XLOOKUP(Combined[[#This Row],[Store_ID]],Store[Store_ID],Store[Store_Type])</f>
        <v>Online</v>
      </c>
      <c r="AC886" s="43">
        <f>Combined[[#This Row],[Quantity]]*Combined[[#This Row],[Unit_Price]]</f>
        <v>44.08</v>
      </c>
      <c r="AD886" s="43">
        <f>Combined[[#This Row],[Gross_Sales]]*Combined[[#This Row],[Discount]]</f>
        <v>2.2040000000000002</v>
      </c>
      <c r="AE886" s="43">
        <f>Combined[[#This Row],[Quantity]]*Combined[[#This Row],[cost]]</f>
        <v>477.61</v>
      </c>
      <c r="AF886" s="43">
        <f>Combined[[#This Row],[Total_Amount]]-Combined[[#This Row],[Total_Cost]]</f>
        <v>-435.73400000000004</v>
      </c>
      <c r="AG886" s="43" t="str">
        <f>IF(Combined[[#This Row],[Age]]&lt;=25,"18-25",IF(Combined[[#This Row],[Age]]&lt;=35,"26-35",IF(Combined[[#This Row],[Age]]&lt;=45,"36-45",IF(Combined[[#This Row],[Age]]&lt;=55,"46-55","56-64"))))</f>
        <v>36-45</v>
      </c>
      <c r="AH886" s="43">
        <f>IF(Combined[[#This Row],[Total_Amount]]=0,0,Combined[[#This Row],[Profit]]/Combined[[#This Row],[Total_Amount]])</f>
        <v>-10.405339573980324</v>
      </c>
    </row>
    <row r="887" spans="1:34">
      <c r="A887" s="43" t="s">
        <v>2711</v>
      </c>
      <c r="B887" s="46">
        <v>45466</v>
      </c>
      <c r="C887" s="43">
        <f t="shared" si="13"/>
        <v>2024</v>
      </c>
      <c r="D887" s="43" t="str">
        <f>TEXT(Combined[[#This Row],[Order_Date]],"MMM")</f>
        <v>Jun</v>
      </c>
      <c r="E887" s="43" t="s">
        <v>1521</v>
      </c>
      <c r="F887" s="43" t="s">
        <v>1666</v>
      </c>
      <c r="G887" s="43" t="s">
        <v>1797</v>
      </c>
      <c r="H887" s="43">
        <v>1</v>
      </c>
      <c r="I887" s="43">
        <v>992.37</v>
      </c>
      <c r="J887" s="45">
        <v>0.24</v>
      </c>
      <c r="K887" s="43" t="s">
        <v>1829</v>
      </c>
      <c r="L887" s="43">
        <v>754.20119999999997</v>
      </c>
      <c r="M887" s="43" t="str">
        <f>VLOOKUP(Combined[[#This Row],[Customer_ID]],Customer[],2,FALSE)</f>
        <v>James Berger</v>
      </c>
      <c r="N887" s="43">
        <f>VLOOKUP(Combined[[#This Row],[Customer_ID]],Customer[],3,FALSE)</f>
        <v>23</v>
      </c>
      <c r="O887" s="43" t="str">
        <f>VLOOKUP(Combined[[#This Row],[Customer_ID]],Customer[],4,FALSE)</f>
        <v>Female</v>
      </c>
      <c r="P887" s="43" t="str">
        <f>VLOOKUP(Combined[[#This Row],[Customer_ID]],Customer[],5,FALSE)</f>
        <v>Bryanmouth</v>
      </c>
      <c r="Q887" s="43" t="str">
        <f>VLOOKUP(Combined[[#This Row],[Customer_ID]],Customer[],6,FALSE)</f>
        <v>Delaware</v>
      </c>
      <c r="R887" s="43" t="str">
        <f>VLOOKUP(Combined[[#This Row],[Customer_ID]],Customer[],8,FALSE)</f>
        <v>Bronze</v>
      </c>
      <c r="S887" s="43" t="str">
        <f>VLOOKUP(Combined[[#This Row],[Product_ID]],Product[],2,FALSE)</f>
        <v>Men's Hair Styling Gel</v>
      </c>
      <c r="T887" s="43" t="str">
        <f>VLOOKUP(Combined[[#This Row],[Product_ID]],Product[],3,FALSE)</f>
        <v>Beauty</v>
      </c>
      <c r="U887" s="43" t="str">
        <f>VLOOKUP(Combined[[#This Row],[Product_ID]],Product[],4,FALSE)</f>
        <v>Haircare</v>
      </c>
      <c r="V887" s="43" t="str">
        <f>VLOOKUP(Combined[[#This Row],[Product_ID]],Product[],5,FALSE)</f>
        <v>Cline-Mccarthy</v>
      </c>
      <c r="W887" s="43">
        <f>VLOOKUP(Combined[[#This Row],[Product_ID]],Product[],6,FALSE)</f>
        <v>17.309999999999999</v>
      </c>
      <c r="X887" s="43">
        <f>VLOOKUP(Combined[[#This Row],[Product_ID]],Product[],7,FALSE)</f>
        <v>399</v>
      </c>
      <c r="Y887" s="43" t="str">
        <f>_xlfn.XLOOKUP(Combined[[#This Row],[Store_ID]],Store[Store_ID],Store[Store_Name])</f>
        <v>Gardner, Humphrey and Contreras</v>
      </c>
      <c r="Z887" s="43" t="str">
        <f>_xlfn.XLOOKUP(Combined[[#This Row],[Store_ID]],Store[Store_ID],Store[Region])</f>
        <v>East</v>
      </c>
      <c r="AA887" s="43" t="str">
        <f>_xlfn.XLOOKUP(Combined[[#This Row],[Store_ID]],Store[Store_ID],Store[City])</f>
        <v>Johnsonville</v>
      </c>
      <c r="AB887" s="43" t="str">
        <f>_xlfn.XLOOKUP(Combined[[#This Row],[Store_ID]],Store[Store_ID],Store[Store_Type])</f>
        <v>Flagship</v>
      </c>
      <c r="AC887" s="43">
        <f>Combined[[#This Row],[Quantity]]*Combined[[#This Row],[Unit_Price]]</f>
        <v>992.37</v>
      </c>
      <c r="AD887" s="43">
        <f>Combined[[#This Row],[Gross_Sales]]*Combined[[#This Row],[Discount]]</f>
        <v>238.1688</v>
      </c>
      <c r="AE887" s="43">
        <f>Combined[[#This Row],[Quantity]]*Combined[[#This Row],[cost]]</f>
        <v>17.309999999999999</v>
      </c>
      <c r="AF887" s="43">
        <f>Combined[[#This Row],[Total_Amount]]-Combined[[#This Row],[Total_Cost]]</f>
        <v>736.89120000000003</v>
      </c>
      <c r="AG887" s="43" t="str">
        <f>IF(Combined[[#This Row],[Age]]&lt;=25,"18-25",IF(Combined[[#This Row],[Age]]&lt;=35,"26-35",IF(Combined[[#This Row],[Age]]&lt;=45,"36-45",IF(Combined[[#This Row],[Age]]&lt;=55,"46-55","56-64"))))</f>
        <v>18-25</v>
      </c>
      <c r="AH887" s="43">
        <f>IF(Combined[[#This Row],[Total_Amount]]=0,0,Combined[[#This Row],[Profit]]/Combined[[#This Row],[Total_Amount]])</f>
        <v>0.97704856475964241</v>
      </c>
    </row>
    <row r="888" spans="1:34">
      <c r="A888" s="43" t="s">
        <v>2712</v>
      </c>
      <c r="B888" s="46">
        <v>45876</v>
      </c>
      <c r="C888" s="43">
        <f t="shared" si="13"/>
        <v>2025</v>
      </c>
      <c r="D888" s="43" t="str">
        <f>TEXT(Combined[[#This Row],[Order_Date]],"MMM")</f>
        <v>Aug</v>
      </c>
      <c r="E888" s="43" t="s">
        <v>657</v>
      </c>
      <c r="F888" s="43" t="s">
        <v>1610</v>
      </c>
      <c r="G888" s="43" t="s">
        <v>1789</v>
      </c>
      <c r="H888" s="43">
        <v>3</v>
      </c>
      <c r="I888" s="43">
        <v>465.4</v>
      </c>
      <c r="J888" s="45">
        <v>0.28999999999999998</v>
      </c>
      <c r="K888" s="43" t="s">
        <v>1829</v>
      </c>
      <c r="L888" s="43">
        <v>991.30199999999979</v>
      </c>
      <c r="M888" s="43" t="str">
        <f>VLOOKUP(Combined[[#This Row],[Customer_ID]],Customer[],2,FALSE)</f>
        <v>Mary Boyd</v>
      </c>
      <c r="N888" s="43">
        <f>VLOOKUP(Combined[[#This Row],[Customer_ID]],Customer[],3,FALSE)</f>
        <v>25</v>
      </c>
      <c r="O888" s="43" t="str">
        <f>VLOOKUP(Combined[[#This Row],[Customer_ID]],Customer[],4,FALSE)</f>
        <v>Female</v>
      </c>
      <c r="P888" s="43" t="str">
        <f>VLOOKUP(Combined[[#This Row],[Customer_ID]],Customer[],5,FALSE)</f>
        <v>New Logan</v>
      </c>
      <c r="Q888" s="43" t="str">
        <f>VLOOKUP(Combined[[#This Row],[Customer_ID]],Customer[],6,FALSE)</f>
        <v>Michigan</v>
      </c>
      <c r="R888" s="43" t="str">
        <f>VLOOKUP(Combined[[#This Row],[Customer_ID]],Customer[],8,FALSE)</f>
        <v>Bronze</v>
      </c>
      <c r="S888" s="43" t="str">
        <f>VLOOKUP(Combined[[#This Row],[Product_ID]],Product[],2,FALSE)</f>
        <v>Basketball</v>
      </c>
      <c r="T888" s="43" t="str">
        <f>VLOOKUP(Combined[[#This Row],[Product_ID]],Product[],3,FALSE)</f>
        <v>Sports</v>
      </c>
      <c r="U888" s="43" t="str">
        <f>VLOOKUP(Combined[[#This Row],[Product_ID]],Product[],4,FALSE)</f>
        <v>Team Sports</v>
      </c>
      <c r="V888" s="43" t="str">
        <f>VLOOKUP(Combined[[#This Row],[Product_ID]],Product[],5,FALSE)</f>
        <v>Nolan-Snow</v>
      </c>
      <c r="W888" s="43">
        <f>VLOOKUP(Combined[[#This Row],[Product_ID]],Product[],6,FALSE)</f>
        <v>204.39</v>
      </c>
      <c r="X888" s="43">
        <f>VLOOKUP(Combined[[#This Row],[Product_ID]],Product[],7,FALSE)</f>
        <v>281</v>
      </c>
      <c r="Y888" s="43" t="str">
        <f>_xlfn.XLOOKUP(Combined[[#This Row],[Store_ID]],Store[Store_ID],Store[Store_Name])</f>
        <v>Hill, Wagner and Ballard</v>
      </c>
      <c r="Z888" s="43" t="str">
        <f>_xlfn.XLOOKUP(Combined[[#This Row],[Store_ID]],Store[Store_ID],Store[Region])</f>
        <v>East</v>
      </c>
      <c r="AA888" s="43" t="str">
        <f>_xlfn.XLOOKUP(Combined[[#This Row],[Store_ID]],Store[Store_ID],Store[City])</f>
        <v>East Davidville</v>
      </c>
      <c r="AB888" s="43" t="str">
        <f>_xlfn.XLOOKUP(Combined[[#This Row],[Store_ID]],Store[Store_ID],Store[Store_Type])</f>
        <v>Online</v>
      </c>
      <c r="AC888" s="43">
        <f>Combined[[#This Row],[Quantity]]*Combined[[#This Row],[Unit_Price]]</f>
        <v>1396.1999999999998</v>
      </c>
      <c r="AD888" s="43">
        <f>Combined[[#This Row],[Gross_Sales]]*Combined[[#This Row],[Discount]]</f>
        <v>404.89799999999991</v>
      </c>
      <c r="AE888" s="43">
        <f>Combined[[#This Row],[Quantity]]*Combined[[#This Row],[cost]]</f>
        <v>613.16999999999996</v>
      </c>
      <c r="AF888" s="43">
        <f>Combined[[#This Row],[Total_Amount]]-Combined[[#This Row],[Total_Cost]]</f>
        <v>378.13199999999983</v>
      </c>
      <c r="AG888" s="43" t="str">
        <f>IF(Combined[[#This Row],[Age]]&lt;=25,"18-25",IF(Combined[[#This Row],[Age]]&lt;=35,"26-35",IF(Combined[[#This Row],[Age]]&lt;=45,"36-45",IF(Combined[[#This Row],[Age]]&lt;=55,"46-55","56-64"))))</f>
        <v>18-25</v>
      </c>
      <c r="AH888" s="43">
        <f>IF(Combined[[#This Row],[Total_Amount]]=0,0,Combined[[#This Row],[Profit]]/Combined[[#This Row],[Total_Amount]])</f>
        <v>0.38144985080227811</v>
      </c>
    </row>
    <row r="889" spans="1:34">
      <c r="A889" s="43" t="s">
        <v>2713</v>
      </c>
      <c r="B889" s="46">
        <v>45724</v>
      </c>
      <c r="C889" s="43">
        <f t="shared" si="13"/>
        <v>2025</v>
      </c>
      <c r="D889" s="43" t="str">
        <f>TEXT(Combined[[#This Row],[Order_Date]],"MMM")</f>
        <v>Mar</v>
      </c>
      <c r="E889" s="43" t="s">
        <v>1059</v>
      </c>
      <c r="F889" s="43" t="s">
        <v>1580</v>
      </c>
      <c r="G889" s="43" t="s">
        <v>1789</v>
      </c>
      <c r="H889" s="43">
        <v>2</v>
      </c>
      <c r="I889" s="43">
        <v>693.61</v>
      </c>
      <c r="J889" s="45">
        <v>0.15</v>
      </c>
      <c r="K889" s="43" t="s">
        <v>1826</v>
      </c>
      <c r="L889" s="43">
        <v>1179.1369999999999</v>
      </c>
      <c r="M889" s="43" t="str">
        <f>VLOOKUP(Combined[[#This Row],[Customer_ID]],Customer[],2,FALSE)</f>
        <v>Carol Lewis</v>
      </c>
      <c r="N889" s="43">
        <f>VLOOKUP(Combined[[#This Row],[Customer_ID]],Customer[],3,FALSE)</f>
        <v>40</v>
      </c>
      <c r="O889" s="43" t="str">
        <f>VLOOKUP(Combined[[#This Row],[Customer_ID]],Customer[],4,FALSE)</f>
        <v>Female</v>
      </c>
      <c r="P889" s="43" t="str">
        <f>VLOOKUP(Combined[[#This Row],[Customer_ID]],Customer[],5,FALSE)</f>
        <v>Ryanport</v>
      </c>
      <c r="Q889" s="43" t="str">
        <f>VLOOKUP(Combined[[#This Row],[Customer_ID]],Customer[],6,FALSE)</f>
        <v>North Carolina</v>
      </c>
      <c r="R889" s="43" t="str">
        <f>VLOOKUP(Combined[[#This Row],[Customer_ID]],Customer[],8,FALSE)</f>
        <v>Bronze</v>
      </c>
      <c r="S889" s="43" t="str">
        <f>VLOOKUP(Combined[[#This Row],[Product_ID]],Product[],2,FALSE)</f>
        <v>Beard Grooming Kit</v>
      </c>
      <c r="T889" s="43" t="str">
        <f>VLOOKUP(Combined[[#This Row],[Product_ID]],Product[],3,FALSE)</f>
        <v>Beauty</v>
      </c>
      <c r="U889" s="43" t="str">
        <f>VLOOKUP(Combined[[#This Row],[Product_ID]],Product[],4,FALSE)</f>
        <v>Grooming</v>
      </c>
      <c r="V889" s="43" t="str">
        <f>VLOOKUP(Combined[[#This Row],[Product_ID]],Product[],5,FALSE)</f>
        <v>Erickson-Green</v>
      </c>
      <c r="W889" s="43">
        <f>VLOOKUP(Combined[[#This Row],[Product_ID]],Product[],6,FALSE)</f>
        <v>337.42</v>
      </c>
      <c r="X889" s="43">
        <f>VLOOKUP(Combined[[#This Row],[Product_ID]],Product[],7,FALSE)</f>
        <v>256</v>
      </c>
      <c r="Y889" s="43" t="str">
        <f>_xlfn.XLOOKUP(Combined[[#This Row],[Store_ID]],Store[Store_ID],Store[Store_Name])</f>
        <v>Hill, Wagner and Ballard</v>
      </c>
      <c r="Z889" s="43" t="str">
        <f>_xlfn.XLOOKUP(Combined[[#This Row],[Store_ID]],Store[Store_ID],Store[Region])</f>
        <v>East</v>
      </c>
      <c r="AA889" s="43" t="str">
        <f>_xlfn.XLOOKUP(Combined[[#This Row],[Store_ID]],Store[Store_ID],Store[City])</f>
        <v>East Davidville</v>
      </c>
      <c r="AB889" s="43" t="str">
        <f>_xlfn.XLOOKUP(Combined[[#This Row],[Store_ID]],Store[Store_ID],Store[Store_Type])</f>
        <v>Online</v>
      </c>
      <c r="AC889" s="43">
        <f>Combined[[#This Row],[Quantity]]*Combined[[#This Row],[Unit_Price]]</f>
        <v>1387.22</v>
      </c>
      <c r="AD889" s="43">
        <f>Combined[[#This Row],[Gross_Sales]]*Combined[[#This Row],[Discount]]</f>
        <v>208.083</v>
      </c>
      <c r="AE889" s="43">
        <f>Combined[[#This Row],[Quantity]]*Combined[[#This Row],[cost]]</f>
        <v>674.84</v>
      </c>
      <c r="AF889" s="43">
        <f>Combined[[#This Row],[Total_Amount]]-Combined[[#This Row],[Total_Cost]]</f>
        <v>504.29699999999991</v>
      </c>
      <c r="AG889" s="43" t="str">
        <f>IF(Combined[[#This Row],[Age]]&lt;=25,"18-25",IF(Combined[[#This Row],[Age]]&lt;=35,"26-35",IF(Combined[[#This Row],[Age]]&lt;=45,"36-45",IF(Combined[[#This Row],[Age]]&lt;=55,"46-55","56-64"))))</f>
        <v>36-45</v>
      </c>
      <c r="AH889" s="43">
        <f>IF(Combined[[#This Row],[Total_Amount]]=0,0,Combined[[#This Row],[Profit]]/Combined[[#This Row],[Total_Amount]])</f>
        <v>0.42768312757550642</v>
      </c>
    </row>
    <row r="890" spans="1:34">
      <c r="A890" s="43" t="s">
        <v>2714</v>
      </c>
      <c r="B890" s="46">
        <v>45801</v>
      </c>
      <c r="C890" s="43">
        <f t="shared" si="13"/>
        <v>2025</v>
      </c>
      <c r="D890" s="43" t="str">
        <f>TEXT(Combined[[#This Row],[Order_Date]],"MMM")</f>
        <v>May</v>
      </c>
      <c r="E890" s="43" t="s">
        <v>1434</v>
      </c>
      <c r="F890" s="43" t="s">
        <v>1682</v>
      </c>
      <c r="G890" s="43" t="s">
        <v>1782</v>
      </c>
      <c r="H890" s="43">
        <v>2</v>
      </c>
      <c r="I890" s="43">
        <v>995.11</v>
      </c>
      <c r="J890" s="45">
        <v>0.13</v>
      </c>
      <c r="K890" s="43" t="s">
        <v>1826</v>
      </c>
      <c r="L890" s="43">
        <v>1731.4914000000001</v>
      </c>
      <c r="M890" s="43" t="str">
        <f>VLOOKUP(Combined[[#This Row],[Customer_ID]],Customer[],2,FALSE)</f>
        <v>Ronald Ross</v>
      </c>
      <c r="N890" s="43">
        <f>VLOOKUP(Combined[[#This Row],[Customer_ID]],Customer[],3,FALSE)</f>
        <v>28</v>
      </c>
      <c r="O890" s="43" t="str">
        <f>VLOOKUP(Combined[[#This Row],[Customer_ID]],Customer[],4,FALSE)</f>
        <v>Female</v>
      </c>
      <c r="P890" s="43" t="str">
        <f>VLOOKUP(Combined[[#This Row],[Customer_ID]],Customer[],5,FALSE)</f>
        <v>Hartmanside</v>
      </c>
      <c r="Q890" s="43" t="str">
        <f>VLOOKUP(Combined[[#This Row],[Customer_ID]],Customer[],6,FALSE)</f>
        <v>North Carolina</v>
      </c>
      <c r="R890" s="43" t="str">
        <f>VLOOKUP(Combined[[#This Row],[Customer_ID]],Customer[],8,FALSE)</f>
        <v>Silver</v>
      </c>
      <c r="S890" s="43" t="str">
        <f>VLOOKUP(Combined[[#This Row],[Product_ID]],Product[],2,FALSE)</f>
        <v>Smart LED Light Strip</v>
      </c>
      <c r="T890" s="43" t="str">
        <f>VLOOKUP(Combined[[#This Row],[Product_ID]],Product[],3,FALSE)</f>
        <v>Electronics</v>
      </c>
      <c r="U890" s="43" t="str">
        <f>VLOOKUP(Combined[[#This Row],[Product_ID]],Product[],4,FALSE)</f>
        <v>Accessories</v>
      </c>
      <c r="V890" s="43" t="str">
        <f>VLOOKUP(Combined[[#This Row],[Product_ID]],Product[],5,FALSE)</f>
        <v>Flores-Davis</v>
      </c>
      <c r="W890" s="43">
        <f>VLOOKUP(Combined[[#This Row],[Product_ID]],Product[],6,FALSE)</f>
        <v>349.17</v>
      </c>
      <c r="X890" s="43">
        <f>VLOOKUP(Combined[[#This Row],[Product_ID]],Product[],7,FALSE)</f>
        <v>476</v>
      </c>
      <c r="Y890" s="43" t="str">
        <f>_xlfn.XLOOKUP(Combined[[#This Row],[Store_ID]],Store[Store_ID],Store[Store_Name])</f>
        <v>Bean, Jones and Park</v>
      </c>
      <c r="Z890" s="43" t="str">
        <f>_xlfn.XLOOKUP(Combined[[#This Row],[Store_ID]],Store[Store_ID],Store[Region])</f>
        <v>West</v>
      </c>
      <c r="AA890" s="43" t="str">
        <f>_xlfn.XLOOKUP(Combined[[#This Row],[Store_ID]],Store[Store_ID],Store[City])</f>
        <v>Thompsonborough</v>
      </c>
      <c r="AB890" s="43" t="str">
        <f>_xlfn.XLOOKUP(Combined[[#This Row],[Store_ID]],Store[Store_ID],Store[Store_Type])</f>
        <v>Online</v>
      </c>
      <c r="AC890" s="43">
        <f>Combined[[#This Row],[Quantity]]*Combined[[#This Row],[Unit_Price]]</f>
        <v>1990.22</v>
      </c>
      <c r="AD890" s="43">
        <f>Combined[[#This Row],[Gross_Sales]]*Combined[[#This Row],[Discount]]</f>
        <v>258.72860000000003</v>
      </c>
      <c r="AE890" s="43">
        <f>Combined[[#This Row],[Quantity]]*Combined[[#This Row],[cost]]</f>
        <v>698.34</v>
      </c>
      <c r="AF890" s="43">
        <f>Combined[[#This Row],[Total_Amount]]-Combined[[#This Row],[Total_Cost]]</f>
        <v>1033.1514000000002</v>
      </c>
      <c r="AG890" s="43" t="str">
        <f>IF(Combined[[#This Row],[Age]]&lt;=25,"18-25",IF(Combined[[#This Row],[Age]]&lt;=35,"26-35",IF(Combined[[#This Row],[Age]]&lt;=45,"36-45",IF(Combined[[#This Row],[Age]]&lt;=55,"46-55","56-64"))))</f>
        <v>26-35</v>
      </c>
      <c r="AH890" s="43">
        <f>IF(Combined[[#This Row],[Total_Amount]]=0,0,Combined[[#This Row],[Profit]]/Combined[[#This Row],[Total_Amount]])</f>
        <v>0.59668295204931432</v>
      </c>
    </row>
    <row r="891" spans="1:34">
      <c r="A891" s="43" t="s">
        <v>2715</v>
      </c>
      <c r="B891" s="46">
        <v>45749</v>
      </c>
      <c r="C891" s="43">
        <f t="shared" si="13"/>
        <v>2025</v>
      </c>
      <c r="D891" s="43" t="str">
        <f>TEXT(Combined[[#This Row],[Order_Date]],"MMM")</f>
        <v>Apr</v>
      </c>
      <c r="E891" s="43" t="s">
        <v>1190</v>
      </c>
      <c r="F891" s="43" t="s">
        <v>1594</v>
      </c>
      <c r="G891" s="43" t="s">
        <v>1769</v>
      </c>
      <c r="H891" s="43">
        <v>3</v>
      </c>
      <c r="I891" s="43">
        <v>70.97</v>
      </c>
      <c r="J891" s="45">
        <v>0.06</v>
      </c>
      <c r="K891" s="43" t="s">
        <v>1829</v>
      </c>
      <c r="L891" s="43">
        <v>200.1354</v>
      </c>
      <c r="M891" s="43" t="str">
        <f>VLOOKUP(Combined[[#This Row],[Customer_ID]],Customer[],2,FALSE)</f>
        <v>Erika Padilla</v>
      </c>
      <c r="N891" s="43">
        <f>VLOOKUP(Combined[[#This Row],[Customer_ID]],Customer[],3,FALSE)</f>
        <v>50</v>
      </c>
      <c r="O891" s="43" t="str">
        <f>VLOOKUP(Combined[[#This Row],[Customer_ID]],Customer[],4,FALSE)</f>
        <v>Male</v>
      </c>
      <c r="P891" s="43" t="str">
        <f>VLOOKUP(Combined[[#This Row],[Customer_ID]],Customer[],5,FALSE)</f>
        <v>Andrewsland</v>
      </c>
      <c r="Q891" s="43" t="str">
        <f>VLOOKUP(Combined[[#This Row],[Customer_ID]],Customer[],6,FALSE)</f>
        <v>Alabama</v>
      </c>
      <c r="R891" s="43" t="str">
        <f>VLOOKUP(Combined[[#This Row],[Customer_ID]],Customer[],8,FALSE)</f>
        <v>Silver</v>
      </c>
      <c r="S891" s="43" t="str">
        <f>VLOOKUP(Combined[[#This Row],[Product_ID]],Product[],2,FALSE)</f>
        <v>Men's Formal Shirt</v>
      </c>
      <c r="T891" s="43" t="str">
        <f>VLOOKUP(Combined[[#This Row],[Product_ID]],Product[],3,FALSE)</f>
        <v>Clothing</v>
      </c>
      <c r="U891" s="43" t="str">
        <f>VLOOKUP(Combined[[#This Row],[Product_ID]],Product[],4,FALSE)</f>
        <v>Tops</v>
      </c>
      <c r="V891" s="43" t="str">
        <f>VLOOKUP(Combined[[#This Row],[Product_ID]],Product[],5,FALSE)</f>
        <v>Moon, Mora and Santos</v>
      </c>
      <c r="W891" s="43">
        <f>VLOOKUP(Combined[[#This Row],[Product_ID]],Product[],6,FALSE)</f>
        <v>283</v>
      </c>
      <c r="X891" s="43">
        <f>VLOOKUP(Combined[[#This Row],[Product_ID]],Product[],7,FALSE)</f>
        <v>360</v>
      </c>
      <c r="Y891" s="43" t="str">
        <f>_xlfn.XLOOKUP(Combined[[#This Row],[Store_ID]],Store[Store_ID],Store[Store_Name])</f>
        <v>Alexander Group</v>
      </c>
      <c r="Z891" s="43" t="str">
        <f>_xlfn.XLOOKUP(Combined[[#This Row],[Store_ID]],Store[Store_ID],Store[Region])</f>
        <v>South</v>
      </c>
      <c r="AA891" s="43" t="str">
        <f>_xlfn.XLOOKUP(Combined[[#This Row],[Store_ID]],Store[Store_ID],Store[City])</f>
        <v>Port Sharon</v>
      </c>
      <c r="AB891" s="43" t="str">
        <f>_xlfn.XLOOKUP(Combined[[#This Row],[Store_ID]],Store[Store_ID],Store[Store_Type])</f>
        <v>Online</v>
      </c>
      <c r="AC891" s="43">
        <f>Combined[[#This Row],[Quantity]]*Combined[[#This Row],[Unit_Price]]</f>
        <v>212.91</v>
      </c>
      <c r="AD891" s="43">
        <f>Combined[[#This Row],[Gross_Sales]]*Combined[[#This Row],[Discount]]</f>
        <v>12.7746</v>
      </c>
      <c r="AE891" s="43">
        <f>Combined[[#This Row],[Quantity]]*Combined[[#This Row],[cost]]</f>
        <v>849</v>
      </c>
      <c r="AF891" s="43">
        <f>Combined[[#This Row],[Total_Amount]]-Combined[[#This Row],[Total_Cost]]</f>
        <v>-648.8646</v>
      </c>
      <c r="AG891" s="43" t="str">
        <f>IF(Combined[[#This Row],[Age]]&lt;=25,"18-25",IF(Combined[[#This Row],[Age]]&lt;=35,"26-35",IF(Combined[[#This Row],[Age]]&lt;=45,"36-45",IF(Combined[[#This Row],[Age]]&lt;=55,"46-55","56-64"))))</f>
        <v>46-55</v>
      </c>
      <c r="AH891" s="43">
        <f>IF(Combined[[#This Row],[Total_Amount]]=0,0,Combined[[#This Row],[Profit]]/Combined[[#This Row],[Total_Amount]])</f>
        <v>-3.2421280792903202</v>
      </c>
    </row>
    <row r="892" spans="1:34">
      <c r="A892" s="43" t="s">
        <v>2716</v>
      </c>
      <c r="B892" s="46">
        <v>45325</v>
      </c>
      <c r="C892" s="43">
        <f t="shared" si="13"/>
        <v>2024</v>
      </c>
      <c r="D892" s="43" t="str">
        <f>TEXT(Combined[[#This Row],[Order_Date]],"MMM")</f>
        <v>Feb</v>
      </c>
      <c r="E892" s="43" t="s">
        <v>396</v>
      </c>
      <c r="F892" s="43" t="s">
        <v>1714</v>
      </c>
      <c r="G892" s="43" t="s">
        <v>1786</v>
      </c>
      <c r="H892" s="43">
        <v>3</v>
      </c>
      <c r="I892" s="43">
        <v>470.42</v>
      </c>
      <c r="J892" s="45">
        <v>0.16</v>
      </c>
      <c r="K892" s="43" t="s">
        <v>1824</v>
      </c>
      <c r="L892" s="43">
        <v>1185.4584</v>
      </c>
      <c r="M892" s="43" t="str">
        <f>VLOOKUP(Combined[[#This Row],[Customer_ID]],Customer[],2,FALSE)</f>
        <v>Edward Hall</v>
      </c>
      <c r="N892" s="43">
        <f>VLOOKUP(Combined[[#This Row],[Customer_ID]],Customer[],3,FALSE)</f>
        <v>51</v>
      </c>
      <c r="O892" s="43" t="str">
        <f>VLOOKUP(Combined[[#This Row],[Customer_ID]],Customer[],4,FALSE)</f>
        <v>Male</v>
      </c>
      <c r="P892" s="43" t="str">
        <f>VLOOKUP(Combined[[#This Row],[Customer_ID]],Customer[],5,FALSE)</f>
        <v>New William</v>
      </c>
      <c r="Q892" s="43" t="str">
        <f>VLOOKUP(Combined[[#This Row],[Customer_ID]],Customer[],6,FALSE)</f>
        <v>New Mexico</v>
      </c>
      <c r="R892" s="43" t="str">
        <f>VLOOKUP(Combined[[#This Row],[Customer_ID]],Customer[],8,FALSE)</f>
        <v>Gold</v>
      </c>
      <c r="S892" s="43" t="str">
        <f>VLOOKUP(Combined[[#This Row],[Product_ID]],Product[],2,FALSE)</f>
        <v>Hydrating Face Cleanser</v>
      </c>
      <c r="T892" s="43" t="str">
        <f>VLOOKUP(Combined[[#This Row],[Product_ID]],Product[],3,FALSE)</f>
        <v>Beauty</v>
      </c>
      <c r="U892" s="43" t="str">
        <f>VLOOKUP(Combined[[#This Row],[Product_ID]],Product[],4,FALSE)</f>
        <v>Skincare</v>
      </c>
      <c r="V892" s="43" t="str">
        <f>VLOOKUP(Combined[[#This Row],[Product_ID]],Product[],5,FALSE)</f>
        <v>Butler Group</v>
      </c>
      <c r="W892" s="43">
        <f>VLOOKUP(Combined[[#This Row],[Product_ID]],Product[],6,FALSE)</f>
        <v>305.5</v>
      </c>
      <c r="X892" s="43">
        <f>VLOOKUP(Combined[[#This Row],[Product_ID]],Product[],7,FALSE)</f>
        <v>159</v>
      </c>
      <c r="Y892" s="43" t="str">
        <f>_xlfn.XLOOKUP(Combined[[#This Row],[Store_ID]],Store[Store_ID],Store[Store_Name])</f>
        <v>Moore, Padilla and Butler</v>
      </c>
      <c r="Z892" s="43" t="str">
        <f>_xlfn.XLOOKUP(Combined[[#This Row],[Store_ID]],Store[Store_ID],Store[Region])</f>
        <v>South</v>
      </c>
      <c r="AA892" s="43" t="str">
        <f>_xlfn.XLOOKUP(Combined[[#This Row],[Store_ID]],Store[Store_ID],Store[City])</f>
        <v>East Johnstad</v>
      </c>
      <c r="AB892" s="43" t="str">
        <f>_xlfn.XLOOKUP(Combined[[#This Row],[Store_ID]],Store[Store_ID],Store[Store_Type])</f>
        <v>Flagship</v>
      </c>
      <c r="AC892" s="43">
        <f>Combined[[#This Row],[Quantity]]*Combined[[#This Row],[Unit_Price]]</f>
        <v>1411.26</v>
      </c>
      <c r="AD892" s="43">
        <f>Combined[[#This Row],[Gross_Sales]]*Combined[[#This Row],[Discount]]</f>
        <v>225.80160000000001</v>
      </c>
      <c r="AE892" s="43">
        <f>Combined[[#This Row],[Quantity]]*Combined[[#This Row],[cost]]</f>
        <v>916.5</v>
      </c>
      <c r="AF892" s="43">
        <f>Combined[[#This Row],[Total_Amount]]-Combined[[#This Row],[Total_Cost]]</f>
        <v>268.95839999999998</v>
      </c>
      <c r="AG892" s="43" t="str">
        <f>IF(Combined[[#This Row],[Age]]&lt;=25,"18-25",IF(Combined[[#This Row],[Age]]&lt;=35,"26-35",IF(Combined[[#This Row],[Age]]&lt;=45,"36-45",IF(Combined[[#This Row],[Age]]&lt;=55,"46-55","56-64"))))</f>
        <v>46-55</v>
      </c>
      <c r="AH892" s="43">
        <f>IF(Combined[[#This Row],[Total_Amount]]=0,0,Combined[[#This Row],[Profit]]/Combined[[#This Row],[Total_Amount]])</f>
        <v>0.22688134817721145</v>
      </c>
    </row>
    <row r="893" spans="1:34">
      <c r="A893" s="43" t="s">
        <v>2717</v>
      </c>
      <c r="B893" s="46">
        <v>45932</v>
      </c>
      <c r="C893" s="43">
        <f t="shared" si="13"/>
        <v>2025</v>
      </c>
      <c r="D893" s="43" t="str">
        <f>TEXT(Combined[[#This Row],[Order_Date]],"MMM")</f>
        <v>Oct</v>
      </c>
      <c r="E893" s="43" t="s">
        <v>990</v>
      </c>
      <c r="F893" s="43" t="s">
        <v>1720</v>
      </c>
      <c r="G893" s="43" t="s">
        <v>1804</v>
      </c>
      <c r="H893" s="43">
        <v>2</v>
      </c>
      <c r="I893" s="43">
        <v>215.59</v>
      </c>
      <c r="J893" s="45">
        <v>0.18</v>
      </c>
      <c r="K893" s="43" t="s">
        <v>1824</v>
      </c>
      <c r="L893" s="43">
        <v>353.56760000000003</v>
      </c>
      <c r="M893" s="43" t="str">
        <f>VLOOKUP(Combined[[#This Row],[Customer_ID]],Customer[],2,FALSE)</f>
        <v>Elizabeth Johnson</v>
      </c>
      <c r="N893" s="43">
        <f>VLOOKUP(Combined[[#This Row],[Customer_ID]],Customer[],3,FALSE)</f>
        <v>53</v>
      </c>
      <c r="O893" s="43" t="str">
        <f>VLOOKUP(Combined[[#This Row],[Customer_ID]],Customer[],4,FALSE)</f>
        <v>Female</v>
      </c>
      <c r="P893" s="43" t="str">
        <f>VLOOKUP(Combined[[#This Row],[Customer_ID]],Customer[],5,FALSE)</f>
        <v>Anitaland</v>
      </c>
      <c r="Q893" s="43" t="str">
        <f>VLOOKUP(Combined[[#This Row],[Customer_ID]],Customer[],6,FALSE)</f>
        <v>Washington</v>
      </c>
      <c r="R893" s="43" t="str">
        <f>VLOOKUP(Combined[[#This Row],[Customer_ID]],Customer[],8,FALSE)</f>
        <v>Silver</v>
      </c>
      <c r="S893" s="43" t="str">
        <f>VLOOKUP(Combined[[#This Row],[Product_ID]],Product[],2,FALSE)</f>
        <v>Kitchen Cutting Board</v>
      </c>
      <c r="T893" s="43" t="str">
        <f>VLOOKUP(Combined[[#This Row],[Product_ID]],Product[],3,FALSE)</f>
        <v>Home</v>
      </c>
      <c r="U893" s="43" t="str">
        <f>VLOOKUP(Combined[[#This Row],[Product_ID]],Product[],4,FALSE)</f>
        <v>Kitchen</v>
      </c>
      <c r="V893" s="43" t="str">
        <f>VLOOKUP(Combined[[#This Row],[Product_ID]],Product[],5,FALSE)</f>
        <v>Taylor, Dodson and Johnston</v>
      </c>
      <c r="W893" s="43">
        <f>VLOOKUP(Combined[[#This Row],[Product_ID]],Product[],6,FALSE)</f>
        <v>176.07</v>
      </c>
      <c r="X893" s="43">
        <f>VLOOKUP(Combined[[#This Row],[Product_ID]],Product[],7,FALSE)</f>
        <v>82</v>
      </c>
      <c r="Y893" s="43" t="str">
        <f>_xlfn.XLOOKUP(Combined[[#This Row],[Store_ID]],Store[Store_ID],Store[Store_Name])</f>
        <v>Frederick-Wright</v>
      </c>
      <c r="Z893" s="43" t="str">
        <f>_xlfn.XLOOKUP(Combined[[#This Row],[Store_ID]],Store[Store_ID],Store[Region])</f>
        <v>West</v>
      </c>
      <c r="AA893" s="43" t="str">
        <f>_xlfn.XLOOKUP(Combined[[#This Row],[Store_ID]],Store[Store_ID],Store[City])</f>
        <v>New Jimmymouth</v>
      </c>
      <c r="AB893" s="43" t="str">
        <f>_xlfn.XLOOKUP(Combined[[#This Row],[Store_ID]],Store[Store_ID],Store[Store_Type])</f>
        <v>Flagship</v>
      </c>
      <c r="AC893" s="43">
        <f>Combined[[#This Row],[Quantity]]*Combined[[#This Row],[Unit_Price]]</f>
        <v>431.18</v>
      </c>
      <c r="AD893" s="43">
        <f>Combined[[#This Row],[Gross_Sales]]*Combined[[#This Row],[Discount]]</f>
        <v>77.612399999999994</v>
      </c>
      <c r="AE893" s="43">
        <f>Combined[[#This Row],[Quantity]]*Combined[[#This Row],[cost]]</f>
        <v>352.14</v>
      </c>
      <c r="AF893" s="43">
        <f>Combined[[#This Row],[Total_Amount]]-Combined[[#This Row],[Total_Cost]]</f>
        <v>1.4276000000000408</v>
      </c>
      <c r="AG893" s="43" t="str">
        <f>IF(Combined[[#This Row],[Age]]&lt;=25,"18-25",IF(Combined[[#This Row],[Age]]&lt;=35,"26-35",IF(Combined[[#This Row],[Age]]&lt;=45,"36-45",IF(Combined[[#This Row],[Age]]&lt;=55,"46-55","56-64"))))</f>
        <v>46-55</v>
      </c>
      <c r="AH893" s="43">
        <f>IF(Combined[[#This Row],[Total_Amount]]=0,0,Combined[[#This Row],[Profit]]/Combined[[#This Row],[Total_Amount]])</f>
        <v>4.0377002870173647E-3</v>
      </c>
    </row>
    <row r="894" spans="1:34">
      <c r="A894" s="43" t="s">
        <v>2718</v>
      </c>
      <c r="B894" s="46">
        <v>45895</v>
      </c>
      <c r="C894" s="43">
        <f t="shared" si="13"/>
        <v>2025</v>
      </c>
      <c r="D894" s="43" t="str">
        <f>TEXT(Combined[[#This Row],[Order_Date]],"MMM")</f>
        <v>Aug</v>
      </c>
      <c r="E894" s="43" t="s">
        <v>767</v>
      </c>
      <c r="F894" s="43" t="s">
        <v>1732</v>
      </c>
      <c r="G894" s="43" t="s">
        <v>1752</v>
      </c>
      <c r="H894" s="43">
        <v>1</v>
      </c>
      <c r="I894" s="43">
        <v>533.79999999999995</v>
      </c>
      <c r="J894" s="45">
        <v>0.27</v>
      </c>
      <c r="K894" s="43" t="s">
        <v>1829</v>
      </c>
      <c r="L894" s="43">
        <v>389.67399999999998</v>
      </c>
      <c r="M894" s="43" t="str">
        <f>VLOOKUP(Combined[[#This Row],[Customer_ID]],Customer[],2,FALSE)</f>
        <v>Maria Hill</v>
      </c>
      <c r="N894" s="43">
        <f>VLOOKUP(Combined[[#This Row],[Customer_ID]],Customer[],3,FALSE)</f>
        <v>58</v>
      </c>
      <c r="O894" s="43" t="str">
        <f>VLOOKUP(Combined[[#This Row],[Customer_ID]],Customer[],4,FALSE)</f>
        <v>Female</v>
      </c>
      <c r="P894" s="43" t="str">
        <f>VLOOKUP(Combined[[#This Row],[Customer_ID]],Customer[],5,FALSE)</f>
        <v>Zamoraborough</v>
      </c>
      <c r="Q894" s="43" t="str">
        <f>VLOOKUP(Combined[[#This Row],[Customer_ID]],Customer[],6,FALSE)</f>
        <v>Nevada</v>
      </c>
      <c r="R894" s="43" t="str">
        <f>VLOOKUP(Combined[[#This Row],[Customer_ID]],Customer[],8,FALSE)</f>
        <v>Platinum</v>
      </c>
      <c r="S894" s="43" t="str">
        <f>VLOOKUP(Combined[[#This Row],[Product_ID]],Product[],2,FALSE)</f>
        <v>Microwave Oven</v>
      </c>
      <c r="T894" s="43" t="str">
        <f>VLOOKUP(Combined[[#This Row],[Product_ID]],Product[],3,FALSE)</f>
        <v>Home</v>
      </c>
      <c r="U894" s="43" t="str">
        <f>VLOOKUP(Combined[[#This Row],[Product_ID]],Product[],4,FALSE)</f>
        <v>Appliances</v>
      </c>
      <c r="V894" s="43" t="str">
        <f>VLOOKUP(Combined[[#This Row],[Product_ID]],Product[],5,FALSE)</f>
        <v>Green, Powell and Palmer</v>
      </c>
      <c r="W894" s="43">
        <f>VLOOKUP(Combined[[#This Row],[Product_ID]],Product[],6,FALSE)</f>
        <v>447.43</v>
      </c>
      <c r="X894" s="43">
        <f>VLOOKUP(Combined[[#This Row],[Product_ID]],Product[],7,FALSE)</f>
        <v>191</v>
      </c>
      <c r="Y894" s="43" t="str">
        <f>_xlfn.XLOOKUP(Combined[[#This Row],[Store_ID]],Store[Store_ID],Store[Store_Name])</f>
        <v>Rivera-Warner</v>
      </c>
      <c r="Z894" s="43" t="str">
        <f>_xlfn.XLOOKUP(Combined[[#This Row],[Store_ID]],Store[Store_ID],Store[Region])</f>
        <v>East</v>
      </c>
      <c r="AA894" s="43" t="str">
        <f>_xlfn.XLOOKUP(Combined[[#This Row],[Store_ID]],Store[Store_ID],Store[City])</f>
        <v>Washingtonfurt</v>
      </c>
      <c r="AB894" s="43" t="str">
        <f>_xlfn.XLOOKUP(Combined[[#This Row],[Store_ID]],Store[Store_ID],Store[Store_Type])</f>
        <v>Flagship</v>
      </c>
      <c r="AC894" s="43">
        <f>Combined[[#This Row],[Quantity]]*Combined[[#This Row],[Unit_Price]]</f>
        <v>533.79999999999995</v>
      </c>
      <c r="AD894" s="43">
        <f>Combined[[#This Row],[Gross_Sales]]*Combined[[#This Row],[Discount]]</f>
        <v>144.126</v>
      </c>
      <c r="AE894" s="43">
        <f>Combined[[#This Row],[Quantity]]*Combined[[#This Row],[cost]]</f>
        <v>447.43</v>
      </c>
      <c r="AF894" s="43">
        <f>Combined[[#This Row],[Total_Amount]]-Combined[[#This Row],[Total_Cost]]</f>
        <v>-57.756000000000029</v>
      </c>
      <c r="AG894" s="43" t="str">
        <f>IF(Combined[[#This Row],[Age]]&lt;=25,"18-25",IF(Combined[[#This Row],[Age]]&lt;=35,"26-35",IF(Combined[[#This Row],[Age]]&lt;=45,"36-45",IF(Combined[[#This Row],[Age]]&lt;=55,"46-55","56-64"))))</f>
        <v>56-64</v>
      </c>
      <c r="AH894" s="43">
        <f>IF(Combined[[#This Row],[Total_Amount]]=0,0,Combined[[#This Row],[Profit]]/Combined[[#This Row],[Total_Amount]])</f>
        <v>-0.14821620123487847</v>
      </c>
    </row>
    <row r="895" spans="1:34">
      <c r="A895" s="43" t="s">
        <v>2719</v>
      </c>
      <c r="B895" s="46">
        <v>45614</v>
      </c>
      <c r="C895" s="43">
        <f t="shared" si="13"/>
        <v>2024</v>
      </c>
      <c r="D895" s="43" t="str">
        <f>TEXT(Combined[[#This Row],[Order_Date]],"MMM")</f>
        <v>Nov</v>
      </c>
      <c r="E895" s="43" t="s">
        <v>335</v>
      </c>
      <c r="F895" s="43" t="s">
        <v>1612</v>
      </c>
      <c r="G895" s="43" t="s">
        <v>1766</v>
      </c>
      <c r="H895" s="43">
        <v>2</v>
      </c>
      <c r="I895" s="43">
        <v>732.67</v>
      </c>
      <c r="J895" s="45">
        <v>0.24</v>
      </c>
      <c r="K895" s="43" t="s">
        <v>1826</v>
      </c>
      <c r="L895" s="43">
        <v>1113.6584</v>
      </c>
      <c r="M895" s="43" t="str">
        <f>VLOOKUP(Combined[[#This Row],[Customer_ID]],Customer[],2,FALSE)</f>
        <v>Christy Vasquez</v>
      </c>
      <c r="N895" s="43">
        <f>VLOOKUP(Combined[[#This Row],[Customer_ID]],Customer[],3,FALSE)</f>
        <v>28</v>
      </c>
      <c r="O895" s="43" t="str">
        <f>VLOOKUP(Combined[[#This Row],[Customer_ID]],Customer[],4,FALSE)</f>
        <v>Female</v>
      </c>
      <c r="P895" s="43" t="str">
        <f>VLOOKUP(Combined[[#This Row],[Customer_ID]],Customer[],5,FALSE)</f>
        <v>Port Travisstad</v>
      </c>
      <c r="Q895" s="43" t="str">
        <f>VLOOKUP(Combined[[#This Row],[Customer_ID]],Customer[],6,FALSE)</f>
        <v>South Carolina</v>
      </c>
      <c r="R895" s="43" t="str">
        <f>VLOOKUP(Combined[[#This Row],[Customer_ID]],Customer[],8,FALSE)</f>
        <v>Gold</v>
      </c>
      <c r="S895" s="43" t="str">
        <f>VLOOKUP(Combined[[#This Row],[Product_ID]],Product[],2,FALSE)</f>
        <v>Vitamin C Face Serum</v>
      </c>
      <c r="T895" s="43" t="str">
        <f>VLOOKUP(Combined[[#This Row],[Product_ID]],Product[],3,FALSE)</f>
        <v>Beauty</v>
      </c>
      <c r="U895" s="43" t="str">
        <f>VLOOKUP(Combined[[#This Row],[Product_ID]],Product[],4,FALSE)</f>
        <v>Skincare</v>
      </c>
      <c r="V895" s="43" t="str">
        <f>VLOOKUP(Combined[[#This Row],[Product_ID]],Product[],5,FALSE)</f>
        <v>Griffin Ltd</v>
      </c>
      <c r="W895" s="43">
        <f>VLOOKUP(Combined[[#This Row],[Product_ID]],Product[],6,FALSE)</f>
        <v>283.83</v>
      </c>
      <c r="X895" s="43">
        <f>VLOOKUP(Combined[[#This Row],[Product_ID]],Product[],7,FALSE)</f>
        <v>244</v>
      </c>
      <c r="Y895" s="43" t="str">
        <f>_xlfn.XLOOKUP(Combined[[#This Row],[Store_ID]],Store[Store_ID],Store[Store_Name])</f>
        <v>Johnson-Wright</v>
      </c>
      <c r="Z895" s="43" t="str">
        <f>_xlfn.XLOOKUP(Combined[[#This Row],[Store_ID]],Store[Store_ID],Store[Region])</f>
        <v>North</v>
      </c>
      <c r="AA895" s="43" t="str">
        <f>_xlfn.XLOOKUP(Combined[[#This Row],[Store_ID]],Store[Store_ID],Store[City])</f>
        <v>Hoodberg</v>
      </c>
      <c r="AB895" s="43" t="str">
        <f>_xlfn.XLOOKUP(Combined[[#This Row],[Store_ID]],Store[Store_ID],Store[Store_Type])</f>
        <v>Outlet</v>
      </c>
      <c r="AC895" s="43">
        <f>Combined[[#This Row],[Quantity]]*Combined[[#This Row],[Unit_Price]]</f>
        <v>1465.34</v>
      </c>
      <c r="AD895" s="43">
        <f>Combined[[#This Row],[Gross_Sales]]*Combined[[#This Row],[Discount]]</f>
        <v>351.68159999999995</v>
      </c>
      <c r="AE895" s="43">
        <f>Combined[[#This Row],[Quantity]]*Combined[[#This Row],[cost]]</f>
        <v>567.66</v>
      </c>
      <c r="AF895" s="43">
        <f>Combined[[#This Row],[Total_Amount]]-Combined[[#This Row],[Total_Cost]]</f>
        <v>545.99840000000006</v>
      </c>
      <c r="AG895" s="43" t="str">
        <f>IF(Combined[[#This Row],[Age]]&lt;=25,"18-25",IF(Combined[[#This Row],[Age]]&lt;=35,"26-35",IF(Combined[[#This Row],[Age]]&lt;=45,"36-45",IF(Combined[[#This Row],[Age]]&lt;=55,"46-55","56-64"))))</f>
        <v>26-35</v>
      </c>
      <c r="AH895" s="43">
        <f>IF(Combined[[#This Row],[Total_Amount]]=0,0,Combined[[#This Row],[Profit]]/Combined[[#This Row],[Total_Amount]])</f>
        <v>0.49027457611777547</v>
      </c>
    </row>
    <row r="896" spans="1:34">
      <c r="A896" s="43" t="s">
        <v>2720</v>
      </c>
      <c r="B896" s="46">
        <v>45247</v>
      </c>
      <c r="C896" s="43">
        <f t="shared" si="13"/>
        <v>2023</v>
      </c>
      <c r="D896" s="43" t="str">
        <f>TEXT(Combined[[#This Row],[Order_Date]],"MMM")</f>
        <v>Nov</v>
      </c>
      <c r="E896" s="43" t="s">
        <v>1504</v>
      </c>
      <c r="F896" s="43" t="s">
        <v>1668</v>
      </c>
      <c r="G896" s="43" t="s">
        <v>1797</v>
      </c>
      <c r="H896" s="43">
        <v>4</v>
      </c>
      <c r="I896" s="43">
        <v>106.48</v>
      </c>
      <c r="J896" s="45">
        <v>0.1</v>
      </c>
      <c r="K896" s="43" t="s">
        <v>1829</v>
      </c>
      <c r="L896" s="43">
        <v>383.32799999999997</v>
      </c>
      <c r="M896" s="43" t="str">
        <f>VLOOKUP(Combined[[#This Row],[Customer_ID]],Customer[],2,FALSE)</f>
        <v>Melinda Thomas</v>
      </c>
      <c r="N896" s="43">
        <f>VLOOKUP(Combined[[#This Row],[Customer_ID]],Customer[],3,FALSE)</f>
        <v>42</v>
      </c>
      <c r="O896" s="43" t="str">
        <f>VLOOKUP(Combined[[#This Row],[Customer_ID]],Customer[],4,FALSE)</f>
        <v>Female</v>
      </c>
      <c r="P896" s="43" t="str">
        <f>VLOOKUP(Combined[[#This Row],[Customer_ID]],Customer[],5,FALSE)</f>
        <v>Lake Elizabethside</v>
      </c>
      <c r="Q896" s="43" t="str">
        <f>VLOOKUP(Combined[[#This Row],[Customer_ID]],Customer[],6,FALSE)</f>
        <v>Indiana</v>
      </c>
      <c r="R896" s="43" t="str">
        <f>VLOOKUP(Combined[[#This Row],[Customer_ID]],Customer[],8,FALSE)</f>
        <v>Silver</v>
      </c>
      <c r="S896" s="43" t="str">
        <f>VLOOKUP(Combined[[#This Row],[Product_ID]],Product[],2,FALSE)</f>
        <v>Luxury Perfume Spray</v>
      </c>
      <c r="T896" s="43" t="str">
        <f>VLOOKUP(Combined[[#This Row],[Product_ID]],Product[],3,FALSE)</f>
        <v>Beauty</v>
      </c>
      <c r="U896" s="43" t="str">
        <f>VLOOKUP(Combined[[#This Row],[Product_ID]],Product[],4,FALSE)</f>
        <v>Fragrance</v>
      </c>
      <c r="V896" s="43" t="str">
        <f>VLOOKUP(Combined[[#This Row],[Product_ID]],Product[],5,FALSE)</f>
        <v>Gibson, Green and Lopez</v>
      </c>
      <c r="W896" s="43">
        <f>VLOOKUP(Combined[[#This Row],[Product_ID]],Product[],6,FALSE)</f>
        <v>482.75</v>
      </c>
      <c r="X896" s="43">
        <f>VLOOKUP(Combined[[#This Row],[Product_ID]],Product[],7,FALSE)</f>
        <v>444</v>
      </c>
      <c r="Y896" s="43" t="str">
        <f>_xlfn.XLOOKUP(Combined[[#This Row],[Store_ID]],Store[Store_ID],Store[Store_Name])</f>
        <v>Gardner, Humphrey and Contreras</v>
      </c>
      <c r="Z896" s="43" t="str">
        <f>_xlfn.XLOOKUP(Combined[[#This Row],[Store_ID]],Store[Store_ID],Store[Region])</f>
        <v>East</v>
      </c>
      <c r="AA896" s="43" t="str">
        <f>_xlfn.XLOOKUP(Combined[[#This Row],[Store_ID]],Store[Store_ID],Store[City])</f>
        <v>Johnsonville</v>
      </c>
      <c r="AB896" s="43" t="str">
        <f>_xlfn.XLOOKUP(Combined[[#This Row],[Store_ID]],Store[Store_ID],Store[Store_Type])</f>
        <v>Flagship</v>
      </c>
      <c r="AC896" s="43">
        <f>Combined[[#This Row],[Quantity]]*Combined[[#This Row],[Unit_Price]]</f>
        <v>425.92</v>
      </c>
      <c r="AD896" s="43">
        <f>Combined[[#This Row],[Gross_Sales]]*Combined[[#This Row],[Discount]]</f>
        <v>42.592000000000006</v>
      </c>
      <c r="AE896" s="43">
        <f>Combined[[#This Row],[Quantity]]*Combined[[#This Row],[cost]]</f>
        <v>1931</v>
      </c>
      <c r="AF896" s="43">
        <f>Combined[[#This Row],[Total_Amount]]-Combined[[#This Row],[Total_Cost]]</f>
        <v>-1547.672</v>
      </c>
      <c r="AG896" s="43" t="str">
        <f>IF(Combined[[#This Row],[Age]]&lt;=25,"18-25",IF(Combined[[#This Row],[Age]]&lt;=35,"26-35",IF(Combined[[#This Row],[Age]]&lt;=45,"36-45",IF(Combined[[#This Row],[Age]]&lt;=55,"46-55","56-64"))))</f>
        <v>36-45</v>
      </c>
      <c r="AH896" s="43">
        <f>IF(Combined[[#This Row],[Total_Amount]]=0,0,Combined[[#This Row],[Profit]]/Combined[[#This Row],[Total_Amount]])</f>
        <v>-4.0374613907671764</v>
      </c>
    </row>
    <row r="897" spans="1:34">
      <c r="A897" s="43" t="s">
        <v>2721</v>
      </c>
      <c r="B897" s="46">
        <v>45696</v>
      </c>
      <c r="C897" s="43">
        <f t="shared" si="13"/>
        <v>2025</v>
      </c>
      <c r="D897" s="43" t="str">
        <f>TEXT(Combined[[#This Row],[Order_Date]],"MMM")</f>
        <v>Feb</v>
      </c>
      <c r="E897" s="43" t="s">
        <v>372</v>
      </c>
      <c r="F897" s="43" t="s">
        <v>1662</v>
      </c>
      <c r="G897" s="43" t="s">
        <v>1766</v>
      </c>
      <c r="H897" s="43">
        <v>1</v>
      </c>
      <c r="I897" s="43">
        <v>38.950000000000003</v>
      </c>
      <c r="J897" s="45">
        <v>0.28000000000000003</v>
      </c>
      <c r="K897" s="43" t="s">
        <v>1824</v>
      </c>
      <c r="L897" s="43">
        <v>28.044</v>
      </c>
      <c r="M897" s="43" t="str">
        <f>VLOOKUP(Combined[[#This Row],[Customer_ID]],Customer[],2,FALSE)</f>
        <v>Lance Baker</v>
      </c>
      <c r="N897" s="43">
        <f>VLOOKUP(Combined[[#This Row],[Customer_ID]],Customer[],3,FALSE)</f>
        <v>50</v>
      </c>
      <c r="O897" s="43" t="str">
        <f>VLOOKUP(Combined[[#This Row],[Customer_ID]],Customer[],4,FALSE)</f>
        <v>Female</v>
      </c>
      <c r="P897" s="43" t="str">
        <f>VLOOKUP(Combined[[#This Row],[Customer_ID]],Customer[],5,FALSE)</f>
        <v>Port Victoria</v>
      </c>
      <c r="Q897" s="43" t="str">
        <f>VLOOKUP(Combined[[#This Row],[Customer_ID]],Customer[],6,FALSE)</f>
        <v>Florida</v>
      </c>
      <c r="R897" s="43" t="str">
        <f>VLOOKUP(Combined[[#This Row],[Customer_ID]],Customer[],8,FALSE)</f>
        <v>Gold</v>
      </c>
      <c r="S897" s="43" t="str">
        <f>VLOOKUP(Combined[[#This Row],[Product_ID]],Product[],2,FALSE)</f>
        <v>Foam Roller</v>
      </c>
      <c r="T897" s="43" t="str">
        <f>VLOOKUP(Combined[[#This Row],[Product_ID]],Product[],3,FALSE)</f>
        <v>Sports</v>
      </c>
      <c r="U897" s="43" t="str">
        <f>VLOOKUP(Combined[[#This Row],[Product_ID]],Product[],4,FALSE)</f>
        <v>Fitness</v>
      </c>
      <c r="V897" s="43" t="str">
        <f>VLOOKUP(Combined[[#This Row],[Product_ID]],Product[],5,FALSE)</f>
        <v>Atkinson, Camacho and Oliver</v>
      </c>
      <c r="W897" s="43">
        <f>VLOOKUP(Combined[[#This Row],[Product_ID]],Product[],6,FALSE)</f>
        <v>30.62</v>
      </c>
      <c r="X897" s="43">
        <f>VLOOKUP(Combined[[#This Row],[Product_ID]],Product[],7,FALSE)</f>
        <v>138</v>
      </c>
      <c r="Y897" s="43" t="str">
        <f>_xlfn.XLOOKUP(Combined[[#This Row],[Store_ID]],Store[Store_ID],Store[Store_Name])</f>
        <v>Johnson-Wright</v>
      </c>
      <c r="Z897" s="43" t="str">
        <f>_xlfn.XLOOKUP(Combined[[#This Row],[Store_ID]],Store[Store_ID],Store[Region])</f>
        <v>North</v>
      </c>
      <c r="AA897" s="43" t="str">
        <f>_xlfn.XLOOKUP(Combined[[#This Row],[Store_ID]],Store[Store_ID],Store[City])</f>
        <v>Hoodberg</v>
      </c>
      <c r="AB897" s="43" t="str">
        <f>_xlfn.XLOOKUP(Combined[[#This Row],[Store_ID]],Store[Store_ID],Store[Store_Type])</f>
        <v>Outlet</v>
      </c>
      <c r="AC897" s="43">
        <f>Combined[[#This Row],[Quantity]]*Combined[[#This Row],[Unit_Price]]</f>
        <v>38.950000000000003</v>
      </c>
      <c r="AD897" s="43">
        <f>Combined[[#This Row],[Gross_Sales]]*Combined[[#This Row],[Discount]]</f>
        <v>10.906000000000002</v>
      </c>
      <c r="AE897" s="43">
        <f>Combined[[#This Row],[Quantity]]*Combined[[#This Row],[cost]]</f>
        <v>30.62</v>
      </c>
      <c r="AF897" s="43">
        <f>Combined[[#This Row],[Total_Amount]]-Combined[[#This Row],[Total_Cost]]</f>
        <v>-2.5760000000000005</v>
      </c>
      <c r="AG897" s="43" t="str">
        <f>IF(Combined[[#This Row],[Age]]&lt;=25,"18-25",IF(Combined[[#This Row],[Age]]&lt;=35,"26-35",IF(Combined[[#This Row],[Age]]&lt;=45,"36-45",IF(Combined[[#This Row],[Age]]&lt;=55,"46-55","56-64"))))</f>
        <v>46-55</v>
      </c>
      <c r="AH897" s="43">
        <f>IF(Combined[[#This Row],[Total_Amount]]=0,0,Combined[[#This Row],[Profit]]/Combined[[#This Row],[Total_Amount]])</f>
        <v>-9.1855655398659267E-2</v>
      </c>
    </row>
    <row r="898" spans="1:34">
      <c r="A898" s="43" t="s">
        <v>2722</v>
      </c>
      <c r="B898" s="46">
        <v>45294</v>
      </c>
      <c r="C898" s="43">
        <f t="shared" si="13"/>
        <v>2024</v>
      </c>
      <c r="D898" s="43" t="str">
        <f>TEXT(Combined[[#This Row],[Order_Date]],"MMM")</f>
        <v>Jan</v>
      </c>
      <c r="E898" s="43" t="s">
        <v>1337</v>
      </c>
      <c r="F898" s="43" t="s">
        <v>1740</v>
      </c>
      <c r="G898" s="43" t="s">
        <v>1804</v>
      </c>
      <c r="H898" s="43">
        <v>1</v>
      </c>
      <c r="I898" s="43">
        <v>835.17</v>
      </c>
      <c r="J898" s="45">
        <v>0.02</v>
      </c>
      <c r="K898" s="43" t="s">
        <v>1829</v>
      </c>
      <c r="L898" s="43">
        <v>818.46659999999997</v>
      </c>
      <c r="M898" s="43" t="str">
        <f>VLOOKUP(Combined[[#This Row],[Customer_ID]],Customer[],2,FALSE)</f>
        <v>John Smith</v>
      </c>
      <c r="N898" s="43">
        <f>VLOOKUP(Combined[[#This Row],[Customer_ID]],Customer[],3,FALSE)</f>
        <v>27</v>
      </c>
      <c r="O898" s="43" t="str">
        <f>VLOOKUP(Combined[[#This Row],[Customer_ID]],Customer[],4,FALSE)</f>
        <v>Male</v>
      </c>
      <c r="P898" s="43" t="str">
        <f>VLOOKUP(Combined[[#This Row],[Customer_ID]],Customer[],5,FALSE)</f>
        <v>South Andrewport</v>
      </c>
      <c r="Q898" s="43" t="str">
        <f>VLOOKUP(Combined[[#This Row],[Customer_ID]],Customer[],6,FALSE)</f>
        <v>California</v>
      </c>
      <c r="R898" s="43" t="str">
        <f>VLOOKUP(Combined[[#This Row],[Customer_ID]],Customer[],8,FALSE)</f>
        <v>Platinum</v>
      </c>
      <c r="S898" s="43" t="str">
        <f>VLOOKUP(Combined[[#This Row],[Product_ID]],Product[],2,FALSE)</f>
        <v>Women's Formal Blazer</v>
      </c>
      <c r="T898" s="43" t="str">
        <f>VLOOKUP(Combined[[#This Row],[Product_ID]],Product[],3,FALSE)</f>
        <v>Clothing</v>
      </c>
      <c r="U898" s="43" t="str">
        <f>VLOOKUP(Combined[[#This Row],[Product_ID]],Product[],4,FALSE)</f>
        <v>Outerwear</v>
      </c>
      <c r="V898" s="43" t="str">
        <f>VLOOKUP(Combined[[#This Row],[Product_ID]],Product[],5,FALSE)</f>
        <v>Phillips and Sons</v>
      </c>
      <c r="W898" s="43">
        <f>VLOOKUP(Combined[[#This Row],[Product_ID]],Product[],6,FALSE)</f>
        <v>358.47</v>
      </c>
      <c r="X898" s="43">
        <f>VLOOKUP(Combined[[#This Row],[Product_ID]],Product[],7,FALSE)</f>
        <v>143</v>
      </c>
      <c r="Y898" s="43" t="str">
        <f>_xlfn.XLOOKUP(Combined[[#This Row],[Store_ID]],Store[Store_ID],Store[Store_Name])</f>
        <v>Frederick-Wright</v>
      </c>
      <c r="Z898" s="43" t="str">
        <f>_xlfn.XLOOKUP(Combined[[#This Row],[Store_ID]],Store[Store_ID],Store[Region])</f>
        <v>West</v>
      </c>
      <c r="AA898" s="43" t="str">
        <f>_xlfn.XLOOKUP(Combined[[#This Row],[Store_ID]],Store[Store_ID],Store[City])</f>
        <v>New Jimmymouth</v>
      </c>
      <c r="AB898" s="43" t="str">
        <f>_xlfn.XLOOKUP(Combined[[#This Row],[Store_ID]],Store[Store_ID],Store[Store_Type])</f>
        <v>Flagship</v>
      </c>
      <c r="AC898" s="43">
        <f>Combined[[#This Row],[Quantity]]*Combined[[#This Row],[Unit_Price]]</f>
        <v>835.17</v>
      </c>
      <c r="AD898" s="43">
        <f>Combined[[#This Row],[Gross_Sales]]*Combined[[#This Row],[Discount]]</f>
        <v>16.703399999999998</v>
      </c>
      <c r="AE898" s="43">
        <f>Combined[[#This Row],[Quantity]]*Combined[[#This Row],[cost]]</f>
        <v>358.47</v>
      </c>
      <c r="AF898" s="43">
        <f>Combined[[#This Row],[Total_Amount]]-Combined[[#This Row],[Total_Cost]]</f>
        <v>459.99659999999994</v>
      </c>
      <c r="AG898" s="43" t="str">
        <f>IF(Combined[[#This Row],[Age]]&lt;=25,"18-25",IF(Combined[[#This Row],[Age]]&lt;=35,"26-35",IF(Combined[[#This Row],[Age]]&lt;=45,"36-45",IF(Combined[[#This Row],[Age]]&lt;=55,"46-55","56-64"))))</f>
        <v>26-35</v>
      </c>
      <c r="AH898" s="43">
        <f>IF(Combined[[#This Row],[Total_Amount]]=0,0,Combined[[#This Row],[Profit]]/Combined[[#This Row],[Total_Amount]])</f>
        <v>0.56202244538750878</v>
      </c>
    </row>
    <row r="899" spans="1:34">
      <c r="A899" s="43" t="s">
        <v>2723</v>
      </c>
      <c r="B899" s="46">
        <v>45389</v>
      </c>
      <c r="C899" s="43">
        <f t="shared" ref="C899:C962" si="14">YEAR(B899)</f>
        <v>2024</v>
      </c>
      <c r="D899" s="43" t="str">
        <f>TEXT(Combined[[#This Row],[Order_Date]],"MMM")</f>
        <v>Apr</v>
      </c>
      <c r="E899" s="43" t="s">
        <v>458</v>
      </c>
      <c r="F899" s="43" t="s">
        <v>1714</v>
      </c>
      <c r="G899" s="43" t="s">
        <v>1766</v>
      </c>
      <c r="H899" s="43">
        <v>1</v>
      </c>
      <c r="I899" s="43">
        <v>113.07</v>
      </c>
      <c r="J899" s="45">
        <v>0.24</v>
      </c>
      <c r="K899" s="43" t="s">
        <v>1824</v>
      </c>
      <c r="L899" s="43">
        <v>85.933199999999999</v>
      </c>
      <c r="M899" s="43" t="str">
        <f>VLOOKUP(Combined[[#This Row],[Customer_ID]],Customer[],2,FALSE)</f>
        <v>Morgan Bowen</v>
      </c>
      <c r="N899" s="43">
        <f>VLOOKUP(Combined[[#This Row],[Customer_ID]],Customer[],3,FALSE)</f>
        <v>54</v>
      </c>
      <c r="O899" s="43" t="str">
        <f>VLOOKUP(Combined[[#This Row],[Customer_ID]],Customer[],4,FALSE)</f>
        <v>Male</v>
      </c>
      <c r="P899" s="43" t="str">
        <f>VLOOKUP(Combined[[#This Row],[Customer_ID]],Customer[],5,FALSE)</f>
        <v>Parksfort</v>
      </c>
      <c r="Q899" s="43" t="str">
        <f>VLOOKUP(Combined[[#This Row],[Customer_ID]],Customer[],6,FALSE)</f>
        <v>Washington</v>
      </c>
      <c r="R899" s="43" t="str">
        <f>VLOOKUP(Combined[[#This Row],[Customer_ID]],Customer[],8,FALSE)</f>
        <v>Gold</v>
      </c>
      <c r="S899" s="43" t="str">
        <f>VLOOKUP(Combined[[#This Row],[Product_ID]],Product[],2,FALSE)</f>
        <v>Hydrating Face Cleanser</v>
      </c>
      <c r="T899" s="43" t="str">
        <f>VLOOKUP(Combined[[#This Row],[Product_ID]],Product[],3,FALSE)</f>
        <v>Beauty</v>
      </c>
      <c r="U899" s="43" t="str">
        <f>VLOOKUP(Combined[[#This Row],[Product_ID]],Product[],4,FALSE)</f>
        <v>Skincare</v>
      </c>
      <c r="V899" s="43" t="str">
        <f>VLOOKUP(Combined[[#This Row],[Product_ID]],Product[],5,FALSE)</f>
        <v>Butler Group</v>
      </c>
      <c r="W899" s="43">
        <f>VLOOKUP(Combined[[#This Row],[Product_ID]],Product[],6,FALSE)</f>
        <v>305.5</v>
      </c>
      <c r="X899" s="43">
        <f>VLOOKUP(Combined[[#This Row],[Product_ID]],Product[],7,FALSE)</f>
        <v>159</v>
      </c>
      <c r="Y899" s="43" t="str">
        <f>_xlfn.XLOOKUP(Combined[[#This Row],[Store_ID]],Store[Store_ID],Store[Store_Name])</f>
        <v>Johnson-Wright</v>
      </c>
      <c r="Z899" s="43" t="str">
        <f>_xlfn.XLOOKUP(Combined[[#This Row],[Store_ID]],Store[Store_ID],Store[Region])</f>
        <v>North</v>
      </c>
      <c r="AA899" s="43" t="str">
        <f>_xlfn.XLOOKUP(Combined[[#This Row],[Store_ID]],Store[Store_ID],Store[City])</f>
        <v>Hoodberg</v>
      </c>
      <c r="AB899" s="43" t="str">
        <f>_xlfn.XLOOKUP(Combined[[#This Row],[Store_ID]],Store[Store_ID],Store[Store_Type])</f>
        <v>Outlet</v>
      </c>
      <c r="AC899" s="43">
        <f>Combined[[#This Row],[Quantity]]*Combined[[#This Row],[Unit_Price]]</f>
        <v>113.07</v>
      </c>
      <c r="AD899" s="43">
        <f>Combined[[#This Row],[Gross_Sales]]*Combined[[#This Row],[Discount]]</f>
        <v>27.136799999999997</v>
      </c>
      <c r="AE899" s="43">
        <f>Combined[[#This Row],[Quantity]]*Combined[[#This Row],[cost]]</f>
        <v>305.5</v>
      </c>
      <c r="AF899" s="43">
        <f>Combined[[#This Row],[Total_Amount]]-Combined[[#This Row],[Total_Cost]]</f>
        <v>-219.5668</v>
      </c>
      <c r="AG899" s="43" t="str">
        <f>IF(Combined[[#This Row],[Age]]&lt;=25,"18-25",IF(Combined[[#This Row],[Age]]&lt;=35,"26-35",IF(Combined[[#This Row],[Age]]&lt;=45,"36-45",IF(Combined[[#This Row],[Age]]&lt;=55,"46-55","56-64"))))</f>
        <v>46-55</v>
      </c>
      <c r="AH899" s="43">
        <f>IF(Combined[[#This Row],[Total_Amount]]=0,0,Combined[[#This Row],[Profit]]/Combined[[#This Row],[Total_Amount]])</f>
        <v>-2.5550869745337077</v>
      </c>
    </row>
    <row r="900" spans="1:34">
      <c r="A900" s="43" t="s">
        <v>2724</v>
      </c>
      <c r="B900" s="46">
        <v>45930</v>
      </c>
      <c r="C900" s="43">
        <f t="shared" si="14"/>
        <v>2025</v>
      </c>
      <c r="D900" s="43" t="str">
        <f>TEXT(Combined[[#This Row],[Order_Date]],"MMM")</f>
        <v>Sep</v>
      </c>
      <c r="E900" s="43" t="s">
        <v>1437</v>
      </c>
      <c r="F900" s="43" t="s">
        <v>1736</v>
      </c>
      <c r="G900" s="43" t="s">
        <v>1794</v>
      </c>
      <c r="H900" s="43">
        <v>2</v>
      </c>
      <c r="I900" s="43">
        <v>451.33</v>
      </c>
      <c r="J900" s="45">
        <v>0.23</v>
      </c>
      <c r="K900" s="43" t="s">
        <v>1829</v>
      </c>
      <c r="L900" s="43">
        <v>695.04819999999995</v>
      </c>
      <c r="M900" s="43" t="str">
        <f>VLOOKUP(Combined[[#This Row],[Customer_ID]],Customer[],2,FALSE)</f>
        <v>Cynthia Parrish</v>
      </c>
      <c r="N900" s="43">
        <f>VLOOKUP(Combined[[#This Row],[Customer_ID]],Customer[],3,FALSE)</f>
        <v>18</v>
      </c>
      <c r="O900" s="43" t="str">
        <f>VLOOKUP(Combined[[#This Row],[Customer_ID]],Customer[],4,FALSE)</f>
        <v>Male</v>
      </c>
      <c r="P900" s="43" t="str">
        <f>VLOOKUP(Combined[[#This Row],[Customer_ID]],Customer[],5,FALSE)</f>
        <v>Espinozaberg</v>
      </c>
      <c r="Q900" s="43" t="str">
        <f>VLOOKUP(Combined[[#This Row],[Customer_ID]],Customer[],6,FALSE)</f>
        <v>Minnesota</v>
      </c>
      <c r="R900" s="43" t="str">
        <f>VLOOKUP(Combined[[#This Row],[Customer_ID]],Customer[],8,FALSE)</f>
        <v>Silver</v>
      </c>
      <c r="S900" s="43" t="str">
        <f>VLOOKUP(Combined[[#This Row],[Product_ID]],Product[],2,FALSE)</f>
        <v>Vitamin E Body Lotion</v>
      </c>
      <c r="T900" s="43" t="str">
        <f>VLOOKUP(Combined[[#This Row],[Product_ID]],Product[],3,FALSE)</f>
        <v>Beauty</v>
      </c>
      <c r="U900" s="43" t="str">
        <f>VLOOKUP(Combined[[#This Row],[Product_ID]],Product[],4,FALSE)</f>
        <v>Skincare</v>
      </c>
      <c r="V900" s="43" t="str">
        <f>VLOOKUP(Combined[[#This Row],[Product_ID]],Product[],5,FALSE)</f>
        <v>Hoffman-Williams</v>
      </c>
      <c r="W900" s="43">
        <f>VLOOKUP(Combined[[#This Row],[Product_ID]],Product[],6,FALSE)</f>
        <v>358.47</v>
      </c>
      <c r="X900" s="43">
        <f>VLOOKUP(Combined[[#This Row],[Product_ID]],Product[],7,FALSE)</f>
        <v>213</v>
      </c>
      <c r="Y900" s="43" t="str">
        <f>_xlfn.XLOOKUP(Combined[[#This Row],[Store_ID]],Store[Store_ID],Store[Store_Name])</f>
        <v>Thomas, Bridges and Harris</v>
      </c>
      <c r="Z900" s="43" t="str">
        <f>_xlfn.XLOOKUP(Combined[[#This Row],[Store_ID]],Store[Store_ID],Store[Region])</f>
        <v>North</v>
      </c>
      <c r="AA900" s="43" t="str">
        <f>_xlfn.XLOOKUP(Combined[[#This Row],[Store_ID]],Store[Store_ID],Store[City])</f>
        <v>Sabrinatown</v>
      </c>
      <c r="AB900" s="43" t="str">
        <f>_xlfn.XLOOKUP(Combined[[#This Row],[Store_ID]],Store[Store_ID],Store[Store_Type])</f>
        <v>Online</v>
      </c>
      <c r="AC900" s="43">
        <f>Combined[[#This Row],[Quantity]]*Combined[[#This Row],[Unit_Price]]</f>
        <v>902.66</v>
      </c>
      <c r="AD900" s="43">
        <f>Combined[[#This Row],[Gross_Sales]]*Combined[[#This Row],[Discount]]</f>
        <v>207.61179999999999</v>
      </c>
      <c r="AE900" s="43">
        <f>Combined[[#This Row],[Quantity]]*Combined[[#This Row],[cost]]</f>
        <v>716.94</v>
      </c>
      <c r="AF900" s="43">
        <f>Combined[[#This Row],[Total_Amount]]-Combined[[#This Row],[Total_Cost]]</f>
        <v>-21.891800000000103</v>
      </c>
      <c r="AG900" s="43" t="str">
        <f>IF(Combined[[#This Row],[Age]]&lt;=25,"18-25",IF(Combined[[#This Row],[Age]]&lt;=35,"26-35",IF(Combined[[#This Row],[Age]]&lt;=45,"36-45",IF(Combined[[#This Row],[Age]]&lt;=55,"46-55","56-64"))))</f>
        <v>18-25</v>
      </c>
      <c r="AH900" s="43">
        <f>IF(Combined[[#This Row],[Total_Amount]]=0,0,Combined[[#This Row],[Profit]]/Combined[[#This Row],[Total_Amount]])</f>
        <v>-3.1496808422782914E-2</v>
      </c>
    </row>
    <row r="901" spans="1:34">
      <c r="A901" s="43" t="s">
        <v>2725</v>
      </c>
      <c r="B901" s="46">
        <v>45456</v>
      </c>
      <c r="C901" s="43">
        <f t="shared" si="14"/>
        <v>2024</v>
      </c>
      <c r="D901" s="43" t="str">
        <f>TEXT(Combined[[#This Row],[Order_Date]],"MMM")</f>
        <v>Jun</v>
      </c>
      <c r="E901" s="43" t="s">
        <v>1163</v>
      </c>
      <c r="F901" s="43" t="s">
        <v>1720</v>
      </c>
      <c r="G901" s="43" t="s">
        <v>1776</v>
      </c>
      <c r="H901" s="43">
        <v>3</v>
      </c>
      <c r="I901" s="43">
        <v>619.80999999999995</v>
      </c>
      <c r="J901" s="45">
        <v>0.16</v>
      </c>
      <c r="K901" s="43" t="s">
        <v>1829</v>
      </c>
      <c r="L901" s="43">
        <v>1561.9212</v>
      </c>
      <c r="M901" s="43" t="str">
        <f>VLOOKUP(Combined[[#This Row],[Customer_ID]],Customer[],2,FALSE)</f>
        <v>Jacqueline Anthony</v>
      </c>
      <c r="N901" s="43">
        <f>VLOOKUP(Combined[[#This Row],[Customer_ID]],Customer[],3,FALSE)</f>
        <v>28</v>
      </c>
      <c r="O901" s="43" t="str">
        <f>VLOOKUP(Combined[[#This Row],[Customer_ID]],Customer[],4,FALSE)</f>
        <v>Male</v>
      </c>
      <c r="P901" s="43" t="str">
        <f>VLOOKUP(Combined[[#This Row],[Customer_ID]],Customer[],5,FALSE)</f>
        <v>Vincentside</v>
      </c>
      <c r="Q901" s="43" t="str">
        <f>VLOOKUP(Combined[[#This Row],[Customer_ID]],Customer[],6,FALSE)</f>
        <v>Ohio</v>
      </c>
      <c r="R901" s="43" t="str">
        <f>VLOOKUP(Combined[[#This Row],[Customer_ID]],Customer[],8,FALSE)</f>
        <v>Bronze</v>
      </c>
      <c r="S901" s="43" t="str">
        <f>VLOOKUP(Combined[[#This Row],[Product_ID]],Product[],2,FALSE)</f>
        <v>Kitchen Cutting Board</v>
      </c>
      <c r="T901" s="43" t="str">
        <f>VLOOKUP(Combined[[#This Row],[Product_ID]],Product[],3,FALSE)</f>
        <v>Home</v>
      </c>
      <c r="U901" s="43" t="str">
        <f>VLOOKUP(Combined[[#This Row],[Product_ID]],Product[],4,FALSE)</f>
        <v>Kitchen</v>
      </c>
      <c r="V901" s="43" t="str">
        <f>VLOOKUP(Combined[[#This Row],[Product_ID]],Product[],5,FALSE)</f>
        <v>Taylor, Dodson and Johnston</v>
      </c>
      <c r="W901" s="43">
        <f>VLOOKUP(Combined[[#This Row],[Product_ID]],Product[],6,FALSE)</f>
        <v>176.07</v>
      </c>
      <c r="X901" s="43">
        <f>VLOOKUP(Combined[[#This Row],[Product_ID]],Product[],7,FALSE)</f>
        <v>82</v>
      </c>
      <c r="Y901" s="43" t="str">
        <f>_xlfn.XLOOKUP(Combined[[#This Row],[Store_ID]],Store[Store_ID],Store[Store_Name])</f>
        <v>Benson-Elliott</v>
      </c>
      <c r="Z901" s="43" t="str">
        <f>_xlfn.XLOOKUP(Combined[[#This Row],[Store_ID]],Store[Store_ID],Store[Region])</f>
        <v>East</v>
      </c>
      <c r="AA901" s="43" t="str">
        <f>_xlfn.XLOOKUP(Combined[[#This Row],[Store_ID]],Store[Store_ID],Store[City])</f>
        <v>Port Josephberg</v>
      </c>
      <c r="AB901" s="43" t="str">
        <f>_xlfn.XLOOKUP(Combined[[#This Row],[Store_ID]],Store[Store_ID],Store[Store_Type])</f>
        <v>Online</v>
      </c>
      <c r="AC901" s="43">
        <f>Combined[[#This Row],[Quantity]]*Combined[[#This Row],[Unit_Price]]</f>
        <v>1859.4299999999998</v>
      </c>
      <c r="AD901" s="43">
        <f>Combined[[#This Row],[Gross_Sales]]*Combined[[#This Row],[Discount]]</f>
        <v>297.50880000000001</v>
      </c>
      <c r="AE901" s="43">
        <f>Combined[[#This Row],[Quantity]]*Combined[[#This Row],[cost]]</f>
        <v>528.21</v>
      </c>
      <c r="AF901" s="43">
        <f>Combined[[#This Row],[Total_Amount]]-Combined[[#This Row],[Total_Cost]]</f>
        <v>1033.7112</v>
      </c>
      <c r="AG901" s="43" t="str">
        <f>IF(Combined[[#This Row],[Age]]&lt;=25,"18-25",IF(Combined[[#This Row],[Age]]&lt;=35,"26-35",IF(Combined[[#This Row],[Age]]&lt;=45,"36-45",IF(Combined[[#This Row],[Age]]&lt;=55,"46-55","56-64"))))</f>
        <v>26-35</v>
      </c>
      <c r="AH901" s="43">
        <f>IF(Combined[[#This Row],[Total_Amount]]=0,0,Combined[[#This Row],[Profit]]/Combined[[#This Row],[Total_Amount]])</f>
        <v>0.66182032742752961</v>
      </c>
    </row>
    <row r="902" spans="1:34">
      <c r="A902" s="43" t="s">
        <v>2726</v>
      </c>
      <c r="B902" s="46">
        <v>45713</v>
      </c>
      <c r="C902" s="43">
        <f t="shared" si="14"/>
        <v>2025</v>
      </c>
      <c r="D902" s="43" t="str">
        <f>TEXT(Combined[[#This Row],[Order_Date]],"MMM")</f>
        <v>Feb</v>
      </c>
      <c r="E902" s="43" t="s">
        <v>381</v>
      </c>
      <c r="F902" s="43" t="s">
        <v>1672</v>
      </c>
      <c r="G902" s="43" t="s">
        <v>1779</v>
      </c>
      <c r="H902" s="43">
        <v>4</v>
      </c>
      <c r="I902" s="43">
        <v>46.97</v>
      </c>
      <c r="J902" s="45">
        <v>0.26</v>
      </c>
      <c r="K902" s="43" t="s">
        <v>1826</v>
      </c>
      <c r="L902" s="43">
        <v>139.03120000000001</v>
      </c>
      <c r="M902" s="43" t="str">
        <f>VLOOKUP(Combined[[#This Row],[Customer_ID]],Customer[],2,FALSE)</f>
        <v>Travis Holland</v>
      </c>
      <c r="N902" s="43">
        <f>VLOOKUP(Combined[[#This Row],[Customer_ID]],Customer[],3,FALSE)</f>
        <v>38</v>
      </c>
      <c r="O902" s="43" t="str">
        <f>VLOOKUP(Combined[[#This Row],[Customer_ID]],Customer[],4,FALSE)</f>
        <v>Male</v>
      </c>
      <c r="P902" s="43" t="str">
        <f>VLOOKUP(Combined[[#This Row],[Customer_ID]],Customer[],5,FALSE)</f>
        <v>Webstermouth</v>
      </c>
      <c r="Q902" s="43" t="str">
        <f>VLOOKUP(Combined[[#This Row],[Customer_ID]],Customer[],6,FALSE)</f>
        <v>New Hampshire</v>
      </c>
      <c r="R902" s="43" t="str">
        <f>VLOOKUP(Combined[[#This Row],[Customer_ID]],Customer[],8,FALSE)</f>
        <v>Bronze</v>
      </c>
      <c r="S902" s="43" t="str">
        <f>VLOOKUP(Combined[[#This Row],[Product_ID]],Product[],2,FALSE)</f>
        <v>Laptop Cooling Pad</v>
      </c>
      <c r="T902" s="43" t="str">
        <f>VLOOKUP(Combined[[#This Row],[Product_ID]],Product[],3,FALSE)</f>
        <v>Electronics</v>
      </c>
      <c r="U902" s="43" t="str">
        <f>VLOOKUP(Combined[[#This Row],[Product_ID]],Product[],4,FALSE)</f>
        <v>Computer</v>
      </c>
      <c r="V902" s="43" t="str">
        <f>VLOOKUP(Combined[[#This Row],[Product_ID]],Product[],5,FALSE)</f>
        <v>Murray, Gould and Ware</v>
      </c>
      <c r="W902" s="43">
        <f>VLOOKUP(Combined[[#This Row],[Product_ID]],Product[],6,FALSE)</f>
        <v>86.42</v>
      </c>
      <c r="X902" s="43">
        <f>VLOOKUP(Combined[[#This Row],[Product_ID]],Product[],7,FALSE)</f>
        <v>222</v>
      </c>
      <c r="Y902" s="43" t="str">
        <f>_xlfn.XLOOKUP(Combined[[#This Row],[Store_ID]],Store[Store_ID],Store[Store_Name])</f>
        <v>Martinez-Mullins</v>
      </c>
      <c r="Z902" s="43" t="str">
        <f>_xlfn.XLOOKUP(Combined[[#This Row],[Store_ID]],Store[Store_ID],Store[Region])</f>
        <v>South</v>
      </c>
      <c r="AA902" s="43" t="str">
        <f>_xlfn.XLOOKUP(Combined[[#This Row],[Store_ID]],Store[Store_ID],Store[City])</f>
        <v>Williamsfurt</v>
      </c>
      <c r="AB902" s="43" t="str">
        <f>_xlfn.XLOOKUP(Combined[[#This Row],[Store_ID]],Store[Store_ID],Store[Store_Type])</f>
        <v>Online</v>
      </c>
      <c r="AC902" s="43">
        <f>Combined[[#This Row],[Quantity]]*Combined[[#This Row],[Unit_Price]]</f>
        <v>187.88</v>
      </c>
      <c r="AD902" s="43">
        <f>Combined[[#This Row],[Gross_Sales]]*Combined[[#This Row],[Discount]]</f>
        <v>48.848799999999997</v>
      </c>
      <c r="AE902" s="43">
        <f>Combined[[#This Row],[Quantity]]*Combined[[#This Row],[cost]]</f>
        <v>345.68</v>
      </c>
      <c r="AF902" s="43">
        <f>Combined[[#This Row],[Total_Amount]]-Combined[[#This Row],[Total_Cost]]</f>
        <v>-206.64879999999999</v>
      </c>
      <c r="AG902" s="43" t="str">
        <f>IF(Combined[[#This Row],[Age]]&lt;=25,"18-25",IF(Combined[[#This Row],[Age]]&lt;=35,"26-35",IF(Combined[[#This Row],[Age]]&lt;=45,"36-45",IF(Combined[[#This Row],[Age]]&lt;=55,"46-55","56-64"))))</f>
        <v>36-45</v>
      </c>
      <c r="AH902" s="43">
        <f>IF(Combined[[#This Row],[Total_Amount]]=0,0,Combined[[#This Row],[Profit]]/Combined[[#This Row],[Total_Amount]])</f>
        <v>-1.4863483879877322</v>
      </c>
    </row>
    <row r="903" spans="1:34">
      <c r="A903" s="43" t="s">
        <v>2727</v>
      </c>
      <c r="B903" s="46">
        <v>45784</v>
      </c>
      <c r="C903" s="43">
        <f t="shared" si="14"/>
        <v>2025</v>
      </c>
      <c r="D903" s="43" t="str">
        <f>TEXT(Combined[[#This Row],[Order_Date]],"MMM")</f>
        <v>May</v>
      </c>
      <c r="E903" s="43" t="s">
        <v>607</v>
      </c>
      <c r="F903" s="43" t="s">
        <v>1640</v>
      </c>
      <c r="G903" s="43" t="s">
        <v>1761</v>
      </c>
      <c r="H903" s="43">
        <v>2</v>
      </c>
      <c r="I903" s="43">
        <v>71.48</v>
      </c>
      <c r="J903" s="45">
        <v>0.14000000000000001</v>
      </c>
      <c r="K903" s="43" t="s">
        <v>1829</v>
      </c>
      <c r="L903" s="43">
        <v>122.9456</v>
      </c>
      <c r="M903" s="43" t="str">
        <f>VLOOKUP(Combined[[#This Row],[Customer_ID]],Customer[],2,FALSE)</f>
        <v>Leonard Cochran</v>
      </c>
      <c r="N903" s="43">
        <f>VLOOKUP(Combined[[#This Row],[Customer_ID]],Customer[],3,FALSE)</f>
        <v>46</v>
      </c>
      <c r="O903" s="43" t="str">
        <f>VLOOKUP(Combined[[#This Row],[Customer_ID]],Customer[],4,FALSE)</f>
        <v>Female</v>
      </c>
      <c r="P903" s="43" t="str">
        <f>VLOOKUP(Combined[[#This Row],[Customer_ID]],Customer[],5,FALSE)</f>
        <v>Port Sherryview</v>
      </c>
      <c r="Q903" s="43" t="str">
        <f>VLOOKUP(Combined[[#This Row],[Customer_ID]],Customer[],6,FALSE)</f>
        <v>North Dakota</v>
      </c>
      <c r="R903" s="43" t="str">
        <f>VLOOKUP(Combined[[#This Row],[Customer_ID]],Customer[],8,FALSE)</f>
        <v>Silver</v>
      </c>
      <c r="S903" s="43" t="str">
        <f>VLOOKUP(Combined[[#This Row],[Product_ID]],Product[],2,FALSE)</f>
        <v>Men's Winter Jacket</v>
      </c>
      <c r="T903" s="43" t="str">
        <f>VLOOKUP(Combined[[#This Row],[Product_ID]],Product[],3,FALSE)</f>
        <v>Clothing</v>
      </c>
      <c r="U903" s="43" t="str">
        <f>VLOOKUP(Combined[[#This Row],[Product_ID]],Product[],4,FALSE)</f>
        <v>Outerwear</v>
      </c>
      <c r="V903" s="43" t="str">
        <f>VLOOKUP(Combined[[#This Row],[Product_ID]],Product[],5,FALSE)</f>
        <v>Kelly, Smith and Perez</v>
      </c>
      <c r="W903" s="43">
        <f>VLOOKUP(Combined[[#This Row],[Product_ID]],Product[],6,FALSE)</f>
        <v>167.34</v>
      </c>
      <c r="X903" s="43">
        <f>VLOOKUP(Combined[[#This Row],[Product_ID]],Product[],7,FALSE)</f>
        <v>296</v>
      </c>
      <c r="Y903" s="43" t="str">
        <f>_xlfn.XLOOKUP(Combined[[#This Row],[Store_ID]],Store[Store_ID],Store[Store_Name])</f>
        <v>Black-Horn</v>
      </c>
      <c r="Z903" s="43" t="str">
        <f>_xlfn.XLOOKUP(Combined[[#This Row],[Store_ID]],Store[Store_ID],Store[Region])</f>
        <v>South</v>
      </c>
      <c r="AA903" s="43" t="str">
        <f>_xlfn.XLOOKUP(Combined[[#This Row],[Store_ID]],Store[Store_ID],Store[City])</f>
        <v>North Nancyview</v>
      </c>
      <c r="AB903" s="43" t="str">
        <f>_xlfn.XLOOKUP(Combined[[#This Row],[Store_ID]],Store[Store_ID],Store[Store_Type])</f>
        <v>Outlet</v>
      </c>
      <c r="AC903" s="43">
        <f>Combined[[#This Row],[Quantity]]*Combined[[#This Row],[Unit_Price]]</f>
        <v>142.96</v>
      </c>
      <c r="AD903" s="43">
        <f>Combined[[#This Row],[Gross_Sales]]*Combined[[#This Row],[Discount]]</f>
        <v>20.014400000000002</v>
      </c>
      <c r="AE903" s="43">
        <f>Combined[[#This Row],[Quantity]]*Combined[[#This Row],[cost]]</f>
        <v>334.68</v>
      </c>
      <c r="AF903" s="43">
        <f>Combined[[#This Row],[Total_Amount]]-Combined[[#This Row],[Total_Cost]]</f>
        <v>-211.73439999999999</v>
      </c>
      <c r="AG903" s="43" t="str">
        <f>IF(Combined[[#This Row],[Age]]&lt;=25,"18-25",IF(Combined[[#This Row],[Age]]&lt;=35,"26-35",IF(Combined[[#This Row],[Age]]&lt;=45,"36-45",IF(Combined[[#This Row],[Age]]&lt;=55,"46-55","56-64"))))</f>
        <v>46-55</v>
      </c>
      <c r="AH903" s="43">
        <f>IF(Combined[[#This Row],[Total_Amount]]=0,0,Combined[[#This Row],[Profit]]/Combined[[#This Row],[Total_Amount]])</f>
        <v>-1.7221795655964913</v>
      </c>
    </row>
    <row r="904" spans="1:34">
      <c r="A904" s="43" t="s">
        <v>2728</v>
      </c>
      <c r="B904" s="46">
        <v>45812</v>
      </c>
      <c r="C904" s="43">
        <f t="shared" si="14"/>
        <v>2025</v>
      </c>
      <c r="D904" s="43" t="str">
        <f>TEXT(Combined[[#This Row],[Order_Date]],"MMM")</f>
        <v>Jun</v>
      </c>
      <c r="E904" s="43" t="s">
        <v>8</v>
      </c>
      <c r="F904" s="43" t="s">
        <v>1660</v>
      </c>
      <c r="G904" s="43" t="s">
        <v>1813</v>
      </c>
      <c r="H904" s="43">
        <v>2</v>
      </c>
      <c r="I904" s="43">
        <v>404.08</v>
      </c>
      <c r="J904" s="45">
        <v>7.0000000000000007E-2</v>
      </c>
      <c r="K904" s="43" t="s">
        <v>1824</v>
      </c>
      <c r="L904" s="43">
        <v>751.58879999999988</v>
      </c>
      <c r="M904" s="43" t="str">
        <f>VLOOKUP(Combined[[#This Row],[Customer_ID]],Customer[],2,FALSE)</f>
        <v>Sheena Bonilla</v>
      </c>
      <c r="N904" s="43">
        <f>VLOOKUP(Combined[[#This Row],[Customer_ID]],Customer[],3,FALSE)</f>
        <v>55</v>
      </c>
      <c r="O904" s="43" t="str">
        <f>VLOOKUP(Combined[[#This Row],[Customer_ID]],Customer[],4,FALSE)</f>
        <v>Male</v>
      </c>
      <c r="P904" s="43" t="str">
        <f>VLOOKUP(Combined[[#This Row],[Customer_ID]],Customer[],5,FALSE)</f>
        <v>Donaldton</v>
      </c>
      <c r="Q904" s="43" t="str">
        <f>VLOOKUP(Combined[[#This Row],[Customer_ID]],Customer[],6,FALSE)</f>
        <v>North Carolina</v>
      </c>
      <c r="R904" s="43" t="str">
        <f>VLOOKUP(Combined[[#This Row],[Customer_ID]],Customer[],8,FALSE)</f>
        <v>Platinum</v>
      </c>
      <c r="S904" s="43" t="str">
        <f>VLOOKUP(Combined[[#This Row],[Product_ID]],Product[],2,FALSE)</f>
        <v>Premium Blanket Throw</v>
      </c>
      <c r="T904" s="43" t="str">
        <f>VLOOKUP(Combined[[#This Row],[Product_ID]],Product[],3,FALSE)</f>
        <v>Home</v>
      </c>
      <c r="U904" s="43" t="str">
        <f>VLOOKUP(Combined[[#This Row],[Product_ID]],Product[],4,FALSE)</f>
        <v>Decor</v>
      </c>
      <c r="V904" s="43" t="str">
        <f>VLOOKUP(Combined[[#This Row],[Product_ID]],Product[],5,FALSE)</f>
        <v>Hernandez, Kennedy and Porter</v>
      </c>
      <c r="W904" s="43">
        <f>VLOOKUP(Combined[[#This Row],[Product_ID]],Product[],6,FALSE)</f>
        <v>461.47</v>
      </c>
      <c r="X904" s="43">
        <f>VLOOKUP(Combined[[#This Row],[Product_ID]],Product[],7,FALSE)</f>
        <v>190</v>
      </c>
      <c r="Y904" s="43" t="str">
        <f>_xlfn.XLOOKUP(Combined[[#This Row],[Store_ID]],Store[Store_ID],Store[Store_Name])</f>
        <v>Mann-Austin</v>
      </c>
      <c r="Z904" s="43" t="str">
        <f>_xlfn.XLOOKUP(Combined[[#This Row],[Store_ID]],Store[Store_ID],Store[Region])</f>
        <v>East</v>
      </c>
      <c r="AA904" s="43" t="str">
        <f>_xlfn.XLOOKUP(Combined[[#This Row],[Store_ID]],Store[Store_ID],Store[City])</f>
        <v>Vasquezborough</v>
      </c>
      <c r="AB904" s="43" t="str">
        <f>_xlfn.XLOOKUP(Combined[[#This Row],[Store_ID]],Store[Store_ID],Store[Store_Type])</f>
        <v>Online</v>
      </c>
      <c r="AC904" s="43">
        <f>Combined[[#This Row],[Quantity]]*Combined[[#This Row],[Unit_Price]]</f>
        <v>808.16</v>
      </c>
      <c r="AD904" s="43">
        <f>Combined[[#This Row],[Gross_Sales]]*Combined[[#This Row],[Discount]]</f>
        <v>56.571200000000005</v>
      </c>
      <c r="AE904" s="43">
        <f>Combined[[#This Row],[Quantity]]*Combined[[#This Row],[cost]]</f>
        <v>922.94</v>
      </c>
      <c r="AF904" s="43">
        <f>Combined[[#This Row],[Total_Amount]]-Combined[[#This Row],[Total_Cost]]</f>
        <v>-171.35120000000018</v>
      </c>
      <c r="AG904" s="43" t="str">
        <f>IF(Combined[[#This Row],[Age]]&lt;=25,"18-25",IF(Combined[[#This Row],[Age]]&lt;=35,"26-35",IF(Combined[[#This Row],[Age]]&lt;=45,"36-45",IF(Combined[[#This Row],[Age]]&lt;=55,"46-55","56-64"))))</f>
        <v>46-55</v>
      </c>
      <c r="AH904" s="43">
        <f>IF(Combined[[#This Row],[Total_Amount]]=0,0,Combined[[#This Row],[Profit]]/Combined[[#This Row],[Total_Amount]])</f>
        <v>-0.22798530260163563</v>
      </c>
    </row>
    <row r="905" spans="1:34">
      <c r="A905" s="43" t="s">
        <v>2729</v>
      </c>
      <c r="B905" s="46">
        <v>45653</v>
      </c>
      <c r="C905" s="43">
        <f t="shared" si="14"/>
        <v>2024</v>
      </c>
      <c r="D905" s="43" t="str">
        <f>TEXT(Combined[[#This Row],[Order_Date]],"MMM")</f>
        <v>Dec</v>
      </c>
      <c r="E905" s="43" t="s">
        <v>842</v>
      </c>
      <c r="F905" s="43" t="s">
        <v>1582</v>
      </c>
      <c r="G905" s="43" t="s">
        <v>1804</v>
      </c>
      <c r="H905" s="43">
        <v>1</v>
      </c>
      <c r="I905" s="43">
        <v>519.91</v>
      </c>
      <c r="J905" s="45">
        <v>0.05</v>
      </c>
      <c r="K905" s="43" t="s">
        <v>1829</v>
      </c>
      <c r="L905" s="43">
        <v>493.91449999999992</v>
      </c>
      <c r="M905" s="43" t="str">
        <f>VLOOKUP(Combined[[#This Row],[Customer_ID]],Customer[],2,FALSE)</f>
        <v>Matthew Payne</v>
      </c>
      <c r="N905" s="43">
        <f>VLOOKUP(Combined[[#This Row],[Customer_ID]],Customer[],3,FALSE)</f>
        <v>25</v>
      </c>
      <c r="O905" s="43" t="str">
        <f>VLOOKUP(Combined[[#This Row],[Customer_ID]],Customer[],4,FALSE)</f>
        <v>Male</v>
      </c>
      <c r="P905" s="43" t="str">
        <f>VLOOKUP(Combined[[#This Row],[Customer_ID]],Customer[],5,FALSE)</f>
        <v>Grahamfurt</v>
      </c>
      <c r="Q905" s="43" t="str">
        <f>VLOOKUP(Combined[[#This Row],[Customer_ID]],Customer[],6,FALSE)</f>
        <v>Wyoming</v>
      </c>
      <c r="R905" s="43" t="str">
        <f>VLOOKUP(Combined[[#This Row],[Customer_ID]],Customer[],8,FALSE)</f>
        <v>Gold</v>
      </c>
      <c r="S905" s="43" t="str">
        <f>VLOOKUP(Combined[[#This Row],[Product_ID]],Product[],2,FALSE)</f>
        <v>Soccer Training Cone Set</v>
      </c>
      <c r="T905" s="43" t="str">
        <f>VLOOKUP(Combined[[#This Row],[Product_ID]],Product[],3,FALSE)</f>
        <v>Sports</v>
      </c>
      <c r="U905" s="43" t="str">
        <f>VLOOKUP(Combined[[#This Row],[Product_ID]],Product[],4,FALSE)</f>
        <v>Accessories</v>
      </c>
      <c r="V905" s="43" t="str">
        <f>VLOOKUP(Combined[[#This Row],[Product_ID]],Product[],5,FALSE)</f>
        <v>Ford, Murphy and Wilson</v>
      </c>
      <c r="W905" s="43">
        <f>VLOOKUP(Combined[[#This Row],[Product_ID]],Product[],6,FALSE)</f>
        <v>144.53</v>
      </c>
      <c r="X905" s="43">
        <f>VLOOKUP(Combined[[#This Row],[Product_ID]],Product[],7,FALSE)</f>
        <v>367</v>
      </c>
      <c r="Y905" s="43" t="str">
        <f>_xlfn.XLOOKUP(Combined[[#This Row],[Store_ID]],Store[Store_ID],Store[Store_Name])</f>
        <v>Frederick-Wright</v>
      </c>
      <c r="Z905" s="43" t="str">
        <f>_xlfn.XLOOKUP(Combined[[#This Row],[Store_ID]],Store[Store_ID],Store[Region])</f>
        <v>West</v>
      </c>
      <c r="AA905" s="43" t="str">
        <f>_xlfn.XLOOKUP(Combined[[#This Row],[Store_ID]],Store[Store_ID],Store[City])</f>
        <v>New Jimmymouth</v>
      </c>
      <c r="AB905" s="43" t="str">
        <f>_xlfn.XLOOKUP(Combined[[#This Row],[Store_ID]],Store[Store_ID],Store[Store_Type])</f>
        <v>Flagship</v>
      </c>
      <c r="AC905" s="43">
        <f>Combined[[#This Row],[Quantity]]*Combined[[#This Row],[Unit_Price]]</f>
        <v>519.91</v>
      </c>
      <c r="AD905" s="43">
        <f>Combined[[#This Row],[Gross_Sales]]*Combined[[#This Row],[Discount]]</f>
        <v>25.9955</v>
      </c>
      <c r="AE905" s="43">
        <f>Combined[[#This Row],[Quantity]]*Combined[[#This Row],[cost]]</f>
        <v>144.53</v>
      </c>
      <c r="AF905" s="43">
        <f>Combined[[#This Row],[Total_Amount]]-Combined[[#This Row],[Total_Cost]]</f>
        <v>349.38449999999989</v>
      </c>
      <c r="AG905" s="43" t="str">
        <f>IF(Combined[[#This Row],[Age]]&lt;=25,"18-25",IF(Combined[[#This Row],[Age]]&lt;=35,"26-35",IF(Combined[[#This Row],[Age]]&lt;=45,"36-45",IF(Combined[[#This Row],[Age]]&lt;=55,"46-55","56-64"))))</f>
        <v>18-25</v>
      </c>
      <c r="AH905" s="43">
        <f>IF(Combined[[#This Row],[Total_Amount]]=0,0,Combined[[#This Row],[Profit]]/Combined[[#This Row],[Total_Amount]])</f>
        <v>0.70737850376937694</v>
      </c>
    </row>
    <row r="906" spans="1:34">
      <c r="A906" s="43" t="s">
        <v>2730</v>
      </c>
      <c r="B906" s="46">
        <v>45672</v>
      </c>
      <c r="C906" s="43">
        <f t="shared" si="14"/>
        <v>2025</v>
      </c>
      <c r="D906" s="43" t="str">
        <f>TEXT(Combined[[#This Row],[Order_Date]],"MMM")</f>
        <v>Jan</v>
      </c>
      <c r="E906" s="43" t="s">
        <v>490</v>
      </c>
      <c r="F906" s="43" t="s">
        <v>1644</v>
      </c>
      <c r="G906" s="43" t="s">
        <v>1797</v>
      </c>
      <c r="H906" s="43">
        <v>3</v>
      </c>
      <c r="I906" s="43">
        <v>566.16</v>
      </c>
      <c r="J906" s="45">
        <v>0.05</v>
      </c>
      <c r="K906" s="43" t="s">
        <v>1826</v>
      </c>
      <c r="L906" s="43">
        <v>1613.556</v>
      </c>
      <c r="M906" s="43" t="str">
        <f>VLOOKUP(Combined[[#This Row],[Customer_ID]],Customer[],2,FALSE)</f>
        <v>Cameron Simpson</v>
      </c>
      <c r="N906" s="43">
        <f>VLOOKUP(Combined[[#This Row],[Customer_ID]],Customer[],3,FALSE)</f>
        <v>46</v>
      </c>
      <c r="O906" s="43" t="str">
        <f>VLOOKUP(Combined[[#This Row],[Customer_ID]],Customer[],4,FALSE)</f>
        <v>Male</v>
      </c>
      <c r="P906" s="43" t="str">
        <f>VLOOKUP(Combined[[#This Row],[Customer_ID]],Customer[],5,FALSE)</f>
        <v>Michaelfort</v>
      </c>
      <c r="Q906" s="43" t="str">
        <f>VLOOKUP(Combined[[#This Row],[Customer_ID]],Customer[],6,FALSE)</f>
        <v>Indiana</v>
      </c>
      <c r="R906" s="43" t="str">
        <f>VLOOKUP(Combined[[#This Row],[Customer_ID]],Customer[],8,FALSE)</f>
        <v>Platinum</v>
      </c>
      <c r="S906" s="43" t="str">
        <f>VLOOKUP(Combined[[#This Row],[Product_ID]],Product[],2,FALSE)</f>
        <v>Car Dashboard Phone Holder</v>
      </c>
      <c r="T906" s="43" t="str">
        <f>VLOOKUP(Combined[[#This Row],[Product_ID]],Product[],3,FALSE)</f>
        <v>Electronics</v>
      </c>
      <c r="U906" s="43" t="str">
        <f>VLOOKUP(Combined[[#This Row],[Product_ID]],Product[],4,FALSE)</f>
        <v>Accessories</v>
      </c>
      <c r="V906" s="43" t="str">
        <f>VLOOKUP(Combined[[#This Row],[Product_ID]],Product[],5,FALSE)</f>
        <v>Byrd, Stewart and Valdez</v>
      </c>
      <c r="W906" s="43">
        <f>VLOOKUP(Combined[[#This Row],[Product_ID]],Product[],6,FALSE)</f>
        <v>177.98</v>
      </c>
      <c r="X906" s="43">
        <f>VLOOKUP(Combined[[#This Row],[Product_ID]],Product[],7,FALSE)</f>
        <v>103</v>
      </c>
      <c r="Y906" s="43" t="str">
        <f>_xlfn.XLOOKUP(Combined[[#This Row],[Store_ID]],Store[Store_ID],Store[Store_Name])</f>
        <v>Gardner, Humphrey and Contreras</v>
      </c>
      <c r="Z906" s="43" t="str">
        <f>_xlfn.XLOOKUP(Combined[[#This Row],[Store_ID]],Store[Store_ID],Store[Region])</f>
        <v>East</v>
      </c>
      <c r="AA906" s="43" t="str">
        <f>_xlfn.XLOOKUP(Combined[[#This Row],[Store_ID]],Store[Store_ID],Store[City])</f>
        <v>Johnsonville</v>
      </c>
      <c r="AB906" s="43" t="str">
        <f>_xlfn.XLOOKUP(Combined[[#This Row],[Store_ID]],Store[Store_ID],Store[Store_Type])</f>
        <v>Flagship</v>
      </c>
      <c r="AC906" s="43">
        <f>Combined[[#This Row],[Quantity]]*Combined[[#This Row],[Unit_Price]]</f>
        <v>1698.48</v>
      </c>
      <c r="AD906" s="43">
        <f>Combined[[#This Row],[Gross_Sales]]*Combined[[#This Row],[Discount]]</f>
        <v>84.924000000000007</v>
      </c>
      <c r="AE906" s="43">
        <f>Combined[[#This Row],[Quantity]]*Combined[[#This Row],[cost]]</f>
        <v>533.93999999999994</v>
      </c>
      <c r="AF906" s="43">
        <f>Combined[[#This Row],[Total_Amount]]-Combined[[#This Row],[Total_Cost]]</f>
        <v>1079.616</v>
      </c>
      <c r="AG906" s="43" t="str">
        <f>IF(Combined[[#This Row],[Age]]&lt;=25,"18-25",IF(Combined[[#This Row],[Age]]&lt;=35,"26-35",IF(Combined[[#This Row],[Age]]&lt;=45,"36-45",IF(Combined[[#This Row],[Age]]&lt;=55,"46-55","56-64"))))</f>
        <v>46-55</v>
      </c>
      <c r="AH906" s="43">
        <f>IF(Combined[[#This Row],[Total_Amount]]=0,0,Combined[[#This Row],[Profit]]/Combined[[#This Row],[Total_Amount]])</f>
        <v>0.66909112543971205</v>
      </c>
    </row>
    <row r="907" spans="1:34">
      <c r="A907" s="43" t="s">
        <v>2731</v>
      </c>
      <c r="B907" s="46">
        <v>45799</v>
      </c>
      <c r="C907" s="43">
        <f t="shared" si="14"/>
        <v>2025</v>
      </c>
      <c r="D907" s="43" t="str">
        <f>TEXT(Combined[[#This Row],[Order_Date]],"MMM")</f>
        <v>May</v>
      </c>
      <c r="E907" s="43" t="s">
        <v>1223</v>
      </c>
      <c r="F907" s="43" t="s">
        <v>1652</v>
      </c>
      <c r="G907" s="43" t="s">
        <v>1789</v>
      </c>
      <c r="H907" s="43">
        <v>2</v>
      </c>
      <c r="I907" s="43">
        <v>295.12</v>
      </c>
      <c r="J907" s="45">
        <v>0.09</v>
      </c>
      <c r="K907" s="43" t="s">
        <v>1829</v>
      </c>
      <c r="L907" s="43">
        <v>537.11840000000007</v>
      </c>
      <c r="M907" s="43" t="str">
        <f>VLOOKUP(Combined[[#This Row],[Customer_ID]],Customer[],2,FALSE)</f>
        <v>Jacqueline Payne</v>
      </c>
      <c r="N907" s="43">
        <f>VLOOKUP(Combined[[#This Row],[Customer_ID]],Customer[],3,FALSE)</f>
        <v>46</v>
      </c>
      <c r="O907" s="43" t="str">
        <f>VLOOKUP(Combined[[#This Row],[Customer_ID]],Customer[],4,FALSE)</f>
        <v>Male</v>
      </c>
      <c r="P907" s="43" t="str">
        <f>VLOOKUP(Combined[[#This Row],[Customer_ID]],Customer[],5,FALSE)</f>
        <v>Gutierrezstad</v>
      </c>
      <c r="Q907" s="43" t="str">
        <f>VLOOKUP(Combined[[#This Row],[Customer_ID]],Customer[],6,FALSE)</f>
        <v>Missouri</v>
      </c>
      <c r="R907" s="43" t="str">
        <f>VLOOKUP(Combined[[#This Row],[Customer_ID]],Customer[],8,FALSE)</f>
        <v>Gold</v>
      </c>
      <c r="S907" s="43" t="str">
        <f>VLOOKUP(Combined[[#This Row],[Product_ID]],Product[],2,FALSE)</f>
        <v>Rugby Ball</v>
      </c>
      <c r="T907" s="43" t="str">
        <f>VLOOKUP(Combined[[#This Row],[Product_ID]],Product[],3,FALSE)</f>
        <v>Sports</v>
      </c>
      <c r="U907" s="43" t="str">
        <f>VLOOKUP(Combined[[#This Row],[Product_ID]],Product[],4,FALSE)</f>
        <v>Team Sports</v>
      </c>
      <c r="V907" s="43" t="str">
        <f>VLOOKUP(Combined[[#This Row],[Product_ID]],Product[],5,FALSE)</f>
        <v>Harris Inc</v>
      </c>
      <c r="W907" s="43">
        <f>VLOOKUP(Combined[[#This Row],[Product_ID]],Product[],6,FALSE)</f>
        <v>212.26</v>
      </c>
      <c r="X907" s="43">
        <f>VLOOKUP(Combined[[#This Row],[Product_ID]],Product[],7,FALSE)</f>
        <v>82</v>
      </c>
      <c r="Y907" s="43" t="str">
        <f>_xlfn.XLOOKUP(Combined[[#This Row],[Store_ID]],Store[Store_ID],Store[Store_Name])</f>
        <v>Hill, Wagner and Ballard</v>
      </c>
      <c r="Z907" s="43" t="str">
        <f>_xlfn.XLOOKUP(Combined[[#This Row],[Store_ID]],Store[Store_ID],Store[Region])</f>
        <v>East</v>
      </c>
      <c r="AA907" s="43" t="str">
        <f>_xlfn.XLOOKUP(Combined[[#This Row],[Store_ID]],Store[Store_ID],Store[City])</f>
        <v>East Davidville</v>
      </c>
      <c r="AB907" s="43" t="str">
        <f>_xlfn.XLOOKUP(Combined[[#This Row],[Store_ID]],Store[Store_ID],Store[Store_Type])</f>
        <v>Online</v>
      </c>
      <c r="AC907" s="43">
        <f>Combined[[#This Row],[Quantity]]*Combined[[#This Row],[Unit_Price]]</f>
        <v>590.24</v>
      </c>
      <c r="AD907" s="43">
        <f>Combined[[#This Row],[Gross_Sales]]*Combined[[#This Row],[Discount]]</f>
        <v>53.121600000000001</v>
      </c>
      <c r="AE907" s="43">
        <f>Combined[[#This Row],[Quantity]]*Combined[[#This Row],[cost]]</f>
        <v>424.52</v>
      </c>
      <c r="AF907" s="43">
        <f>Combined[[#This Row],[Total_Amount]]-Combined[[#This Row],[Total_Cost]]</f>
        <v>112.59840000000008</v>
      </c>
      <c r="AG907" s="43" t="str">
        <f>IF(Combined[[#This Row],[Age]]&lt;=25,"18-25",IF(Combined[[#This Row],[Age]]&lt;=35,"26-35",IF(Combined[[#This Row],[Age]]&lt;=45,"36-45",IF(Combined[[#This Row],[Age]]&lt;=55,"46-55","56-64"))))</f>
        <v>46-55</v>
      </c>
      <c r="AH907" s="43">
        <f>IF(Combined[[#This Row],[Total_Amount]]=0,0,Combined[[#This Row],[Profit]]/Combined[[#This Row],[Total_Amount]])</f>
        <v>0.20963422589879638</v>
      </c>
    </row>
    <row r="908" spans="1:34">
      <c r="A908" s="43" t="s">
        <v>2732</v>
      </c>
      <c r="B908" s="46">
        <v>45848</v>
      </c>
      <c r="C908" s="43">
        <f t="shared" si="14"/>
        <v>2025</v>
      </c>
      <c r="D908" s="43" t="str">
        <f>TEXT(Combined[[#This Row],[Order_Date]],"MMM")</f>
        <v>Jul</v>
      </c>
      <c r="E908" s="43" t="s">
        <v>384</v>
      </c>
      <c r="F908" s="43" t="s">
        <v>1616</v>
      </c>
      <c r="G908" s="43" t="s">
        <v>1792</v>
      </c>
      <c r="H908" s="43">
        <v>2</v>
      </c>
      <c r="I908" s="43">
        <v>414.18</v>
      </c>
      <c r="J908" s="45">
        <v>0.25</v>
      </c>
      <c r="K908" s="43" t="s">
        <v>1826</v>
      </c>
      <c r="L908" s="43">
        <v>621.27</v>
      </c>
      <c r="M908" s="43" t="str">
        <f>VLOOKUP(Combined[[#This Row],[Customer_ID]],Customer[],2,FALSE)</f>
        <v>Amy Walker</v>
      </c>
      <c r="N908" s="43">
        <f>VLOOKUP(Combined[[#This Row],[Customer_ID]],Customer[],3,FALSE)</f>
        <v>27</v>
      </c>
      <c r="O908" s="43" t="str">
        <f>VLOOKUP(Combined[[#This Row],[Customer_ID]],Customer[],4,FALSE)</f>
        <v>Male</v>
      </c>
      <c r="P908" s="43" t="str">
        <f>VLOOKUP(Combined[[#This Row],[Customer_ID]],Customer[],5,FALSE)</f>
        <v>Smithland</v>
      </c>
      <c r="Q908" s="43" t="str">
        <f>VLOOKUP(Combined[[#This Row],[Customer_ID]],Customer[],6,FALSE)</f>
        <v>West Virginia</v>
      </c>
      <c r="R908" s="43" t="str">
        <f>VLOOKUP(Combined[[#This Row],[Customer_ID]],Customer[],8,FALSE)</f>
        <v>Silver</v>
      </c>
      <c r="S908" s="43" t="str">
        <f>VLOOKUP(Combined[[#This Row],[Product_ID]],Product[],2,FALSE)</f>
        <v>Gaming Mechanical Keyboard</v>
      </c>
      <c r="T908" s="43" t="str">
        <f>VLOOKUP(Combined[[#This Row],[Product_ID]],Product[],3,FALSE)</f>
        <v>Electronics</v>
      </c>
      <c r="U908" s="43" t="str">
        <f>VLOOKUP(Combined[[#This Row],[Product_ID]],Product[],4,FALSE)</f>
        <v>Computer</v>
      </c>
      <c r="V908" s="43" t="str">
        <f>VLOOKUP(Combined[[#This Row],[Product_ID]],Product[],5,FALSE)</f>
        <v>Lucero LLC</v>
      </c>
      <c r="W908" s="43">
        <f>VLOOKUP(Combined[[#This Row],[Product_ID]],Product[],6,FALSE)</f>
        <v>419.28</v>
      </c>
      <c r="X908" s="43">
        <f>VLOOKUP(Combined[[#This Row],[Product_ID]],Product[],7,FALSE)</f>
        <v>86</v>
      </c>
      <c r="Y908" s="43" t="str">
        <f>_xlfn.XLOOKUP(Combined[[#This Row],[Store_ID]],Store[Store_ID],Store[Store_Name])</f>
        <v>Aguirre-Keller</v>
      </c>
      <c r="Z908" s="43" t="str">
        <f>_xlfn.XLOOKUP(Combined[[#This Row],[Store_ID]],Store[Store_ID],Store[Region])</f>
        <v>South</v>
      </c>
      <c r="AA908" s="43" t="str">
        <f>_xlfn.XLOOKUP(Combined[[#This Row],[Store_ID]],Store[Store_ID],Store[City])</f>
        <v>Lake Michael</v>
      </c>
      <c r="AB908" s="43" t="str">
        <f>_xlfn.XLOOKUP(Combined[[#This Row],[Store_ID]],Store[Store_ID],Store[Store_Type])</f>
        <v>Online</v>
      </c>
      <c r="AC908" s="43">
        <f>Combined[[#This Row],[Quantity]]*Combined[[#This Row],[Unit_Price]]</f>
        <v>828.36</v>
      </c>
      <c r="AD908" s="43">
        <f>Combined[[#This Row],[Gross_Sales]]*Combined[[#This Row],[Discount]]</f>
        <v>207.09</v>
      </c>
      <c r="AE908" s="43">
        <f>Combined[[#This Row],[Quantity]]*Combined[[#This Row],[cost]]</f>
        <v>838.56</v>
      </c>
      <c r="AF908" s="43">
        <f>Combined[[#This Row],[Total_Amount]]-Combined[[#This Row],[Total_Cost]]</f>
        <v>-217.28999999999996</v>
      </c>
      <c r="AG908" s="43" t="str">
        <f>IF(Combined[[#This Row],[Age]]&lt;=25,"18-25",IF(Combined[[#This Row],[Age]]&lt;=35,"26-35",IF(Combined[[#This Row],[Age]]&lt;=45,"36-45",IF(Combined[[#This Row],[Age]]&lt;=55,"46-55","56-64"))))</f>
        <v>26-35</v>
      </c>
      <c r="AH908" s="43">
        <f>IF(Combined[[#This Row],[Total_Amount]]=0,0,Combined[[#This Row],[Profit]]/Combined[[#This Row],[Total_Amount]])</f>
        <v>-0.34975131585301072</v>
      </c>
    </row>
    <row r="909" spans="1:34">
      <c r="A909" s="43" t="s">
        <v>2733</v>
      </c>
      <c r="B909" s="46">
        <v>45918</v>
      </c>
      <c r="C909" s="43">
        <f t="shared" si="14"/>
        <v>2025</v>
      </c>
      <c r="D909" s="43" t="str">
        <f>TEXT(Combined[[#This Row],[Order_Date]],"MMM")</f>
        <v>Sep</v>
      </c>
      <c r="E909" s="43" t="s">
        <v>854</v>
      </c>
      <c r="F909" s="43" t="s">
        <v>1664</v>
      </c>
      <c r="G909" s="43" t="s">
        <v>1782</v>
      </c>
      <c r="H909" s="43">
        <v>2</v>
      </c>
      <c r="I909" s="43">
        <v>433.75</v>
      </c>
      <c r="J909" s="45">
        <v>0</v>
      </c>
      <c r="K909" s="43" t="s">
        <v>1824</v>
      </c>
      <c r="L909" s="43">
        <v>867.5</v>
      </c>
      <c r="M909" s="43" t="str">
        <f>VLOOKUP(Combined[[#This Row],[Customer_ID]],Customer[],2,FALSE)</f>
        <v>Kevin Orr</v>
      </c>
      <c r="N909" s="43">
        <f>VLOOKUP(Combined[[#This Row],[Customer_ID]],Customer[],3,FALSE)</f>
        <v>53</v>
      </c>
      <c r="O909" s="43" t="str">
        <f>VLOOKUP(Combined[[#This Row],[Customer_ID]],Customer[],4,FALSE)</f>
        <v>Female</v>
      </c>
      <c r="P909" s="43" t="str">
        <f>VLOOKUP(Combined[[#This Row],[Customer_ID]],Customer[],5,FALSE)</f>
        <v>Ryanberg</v>
      </c>
      <c r="Q909" s="43" t="str">
        <f>VLOOKUP(Combined[[#This Row],[Customer_ID]],Customer[],6,FALSE)</f>
        <v>Minnesota</v>
      </c>
      <c r="R909" s="43" t="str">
        <f>VLOOKUP(Combined[[#This Row],[Customer_ID]],Customer[],8,FALSE)</f>
        <v>Bronze</v>
      </c>
      <c r="S909" s="43" t="str">
        <f>VLOOKUP(Combined[[#This Row],[Product_ID]],Product[],2,FALSE)</f>
        <v>Womens Cotton Scarf</v>
      </c>
      <c r="T909" s="43" t="str">
        <f>VLOOKUP(Combined[[#This Row],[Product_ID]],Product[],3,FALSE)</f>
        <v>Clothing</v>
      </c>
      <c r="U909" s="43" t="str">
        <f>VLOOKUP(Combined[[#This Row],[Product_ID]],Product[],4,FALSE)</f>
        <v>Accessories</v>
      </c>
      <c r="V909" s="43" t="str">
        <f>VLOOKUP(Combined[[#This Row],[Product_ID]],Product[],5,FALSE)</f>
        <v>Shepherd-Gould</v>
      </c>
      <c r="W909" s="43">
        <f>VLOOKUP(Combined[[#This Row],[Product_ID]],Product[],6,FALSE)</f>
        <v>113.83</v>
      </c>
      <c r="X909" s="43">
        <f>VLOOKUP(Combined[[#This Row],[Product_ID]],Product[],7,FALSE)</f>
        <v>485</v>
      </c>
      <c r="Y909" s="43" t="str">
        <f>_xlfn.XLOOKUP(Combined[[#This Row],[Store_ID]],Store[Store_ID],Store[Store_Name])</f>
        <v>Bean, Jones and Park</v>
      </c>
      <c r="Z909" s="43" t="str">
        <f>_xlfn.XLOOKUP(Combined[[#This Row],[Store_ID]],Store[Store_ID],Store[Region])</f>
        <v>West</v>
      </c>
      <c r="AA909" s="43" t="str">
        <f>_xlfn.XLOOKUP(Combined[[#This Row],[Store_ID]],Store[Store_ID],Store[City])</f>
        <v>Thompsonborough</v>
      </c>
      <c r="AB909" s="43" t="str">
        <f>_xlfn.XLOOKUP(Combined[[#This Row],[Store_ID]],Store[Store_ID],Store[Store_Type])</f>
        <v>Online</v>
      </c>
      <c r="AC909" s="43">
        <f>Combined[[#This Row],[Quantity]]*Combined[[#This Row],[Unit_Price]]</f>
        <v>867.5</v>
      </c>
      <c r="AD909" s="43">
        <f>Combined[[#This Row],[Gross_Sales]]*Combined[[#This Row],[Discount]]</f>
        <v>0</v>
      </c>
      <c r="AE909" s="43">
        <f>Combined[[#This Row],[Quantity]]*Combined[[#This Row],[cost]]</f>
        <v>227.66</v>
      </c>
      <c r="AF909" s="43">
        <f>Combined[[#This Row],[Total_Amount]]-Combined[[#This Row],[Total_Cost]]</f>
        <v>639.84</v>
      </c>
      <c r="AG909" s="43" t="str">
        <f>IF(Combined[[#This Row],[Age]]&lt;=25,"18-25",IF(Combined[[#This Row],[Age]]&lt;=35,"26-35",IF(Combined[[#This Row],[Age]]&lt;=45,"36-45",IF(Combined[[#This Row],[Age]]&lt;=55,"46-55","56-64"))))</f>
        <v>46-55</v>
      </c>
      <c r="AH909" s="43">
        <f>IF(Combined[[#This Row],[Total_Amount]]=0,0,Combined[[#This Row],[Profit]]/Combined[[#This Row],[Total_Amount]])</f>
        <v>0.73756772334293952</v>
      </c>
    </row>
    <row r="910" spans="1:34">
      <c r="A910" s="43" t="s">
        <v>2734</v>
      </c>
      <c r="B910" s="46">
        <v>45288</v>
      </c>
      <c r="C910" s="43">
        <f t="shared" si="14"/>
        <v>2023</v>
      </c>
      <c r="D910" s="43" t="str">
        <f>TEXT(Combined[[#This Row],[Order_Date]],"MMM")</f>
        <v>Dec</v>
      </c>
      <c r="E910" s="43" t="s">
        <v>893</v>
      </c>
      <c r="F910" s="43" t="s">
        <v>1718</v>
      </c>
      <c r="G910" s="43" t="s">
        <v>1813</v>
      </c>
      <c r="H910" s="43">
        <v>3</v>
      </c>
      <c r="I910" s="43">
        <v>104.33</v>
      </c>
      <c r="J910" s="45">
        <v>0.13</v>
      </c>
      <c r="K910" s="43" t="s">
        <v>1829</v>
      </c>
      <c r="L910" s="43">
        <v>272.30130000000003</v>
      </c>
      <c r="M910" s="43" t="str">
        <f>VLOOKUP(Combined[[#This Row],[Customer_ID]],Customer[],2,FALSE)</f>
        <v>Brittany Watson</v>
      </c>
      <c r="N910" s="43">
        <f>VLOOKUP(Combined[[#This Row],[Customer_ID]],Customer[],3,FALSE)</f>
        <v>59</v>
      </c>
      <c r="O910" s="43" t="str">
        <f>VLOOKUP(Combined[[#This Row],[Customer_ID]],Customer[],4,FALSE)</f>
        <v>Male</v>
      </c>
      <c r="P910" s="43" t="str">
        <f>VLOOKUP(Combined[[#This Row],[Customer_ID]],Customer[],5,FALSE)</f>
        <v>North Joshualand</v>
      </c>
      <c r="Q910" s="43" t="str">
        <f>VLOOKUP(Combined[[#This Row],[Customer_ID]],Customer[],6,FALSE)</f>
        <v>Connecticut</v>
      </c>
      <c r="R910" s="43" t="str">
        <f>VLOOKUP(Combined[[#This Row],[Customer_ID]],Customer[],8,FALSE)</f>
        <v>Platinum</v>
      </c>
      <c r="S910" s="43" t="str">
        <f>VLOOKUP(Combined[[#This Row],[Product_ID]],Product[],2,FALSE)</f>
        <v>Women's Beanie Hat</v>
      </c>
      <c r="T910" s="43" t="str">
        <f>VLOOKUP(Combined[[#This Row],[Product_ID]],Product[],3,FALSE)</f>
        <v>Clothing</v>
      </c>
      <c r="U910" s="43" t="str">
        <f>VLOOKUP(Combined[[#This Row],[Product_ID]],Product[],4,FALSE)</f>
        <v>Accessories</v>
      </c>
      <c r="V910" s="43" t="str">
        <f>VLOOKUP(Combined[[#This Row],[Product_ID]],Product[],5,FALSE)</f>
        <v>Richardson-Carrillo</v>
      </c>
      <c r="W910" s="43">
        <f>VLOOKUP(Combined[[#This Row],[Product_ID]],Product[],6,FALSE)</f>
        <v>119.57</v>
      </c>
      <c r="X910" s="43">
        <f>VLOOKUP(Combined[[#This Row],[Product_ID]],Product[],7,FALSE)</f>
        <v>210</v>
      </c>
      <c r="Y910" s="43" t="str">
        <f>_xlfn.XLOOKUP(Combined[[#This Row],[Store_ID]],Store[Store_ID],Store[Store_Name])</f>
        <v>Mann-Austin</v>
      </c>
      <c r="Z910" s="43" t="str">
        <f>_xlfn.XLOOKUP(Combined[[#This Row],[Store_ID]],Store[Store_ID],Store[Region])</f>
        <v>East</v>
      </c>
      <c r="AA910" s="43" t="str">
        <f>_xlfn.XLOOKUP(Combined[[#This Row],[Store_ID]],Store[Store_ID],Store[City])</f>
        <v>Vasquezborough</v>
      </c>
      <c r="AB910" s="43" t="str">
        <f>_xlfn.XLOOKUP(Combined[[#This Row],[Store_ID]],Store[Store_ID],Store[Store_Type])</f>
        <v>Online</v>
      </c>
      <c r="AC910" s="43">
        <f>Combined[[#This Row],[Quantity]]*Combined[[#This Row],[Unit_Price]]</f>
        <v>312.99</v>
      </c>
      <c r="AD910" s="43">
        <f>Combined[[#This Row],[Gross_Sales]]*Combined[[#This Row],[Discount]]</f>
        <v>40.688700000000004</v>
      </c>
      <c r="AE910" s="43">
        <f>Combined[[#This Row],[Quantity]]*Combined[[#This Row],[cost]]</f>
        <v>358.71</v>
      </c>
      <c r="AF910" s="43">
        <f>Combined[[#This Row],[Total_Amount]]-Combined[[#This Row],[Total_Cost]]</f>
        <v>-86.408699999999953</v>
      </c>
      <c r="AG910" s="43" t="str">
        <f>IF(Combined[[#This Row],[Age]]&lt;=25,"18-25",IF(Combined[[#This Row],[Age]]&lt;=35,"26-35",IF(Combined[[#This Row],[Age]]&lt;=45,"36-45",IF(Combined[[#This Row],[Age]]&lt;=55,"46-55","56-64"))))</f>
        <v>56-64</v>
      </c>
      <c r="AH910" s="43">
        <f>IF(Combined[[#This Row],[Total_Amount]]=0,0,Combined[[#This Row],[Profit]]/Combined[[#This Row],[Total_Amount]])</f>
        <v>-0.31732753387515938</v>
      </c>
    </row>
    <row r="911" spans="1:34">
      <c r="A911" s="43" t="s">
        <v>2735</v>
      </c>
      <c r="B911" s="46">
        <v>45477</v>
      </c>
      <c r="C911" s="43">
        <f t="shared" si="14"/>
        <v>2024</v>
      </c>
      <c r="D911" s="43" t="str">
        <f>TEXT(Combined[[#This Row],[Order_Date]],"MMM")</f>
        <v>Jul</v>
      </c>
      <c r="E911" s="43" t="s">
        <v>1431</v>
      </c>
      <c r="F911" s="43" t="s">
        <v>1553</v>
      </c>
      <c r="G911" s="43" t="s">
        <v>1794</v>
      </c>
      <c r="H911" s="43">
        <v>1</v>
      </c>
      <c r="I911" s="43">
        <v>221.7</v>
      </c>
      <c r="J911" s="45">
        <v>0.04</v>
      </c>
      <c r="K911" s="43" t="s">
        <v>1824</v>
      </c>
      <c r="L911" s="43">
        <v>212.83199999999999</v>
      </c>
      <c r="M911" s="43" t="str">
        <f>VLOOKUP(Combined[[#This Row],[Customer_ID]],Customer[],2,FALSE)</f>
        <v>David Pierce</v>
      </c>
      <c r="N911" s="43">
        <f>VLOOKUP(Combined[[#This Row],[Customer_ID]],Customer[],3,FALSE)</f>
        <v>45</v>
      </c>
      <c r="O911" s="43" t="str">
        <f>VLOOKUP(Combined[[#This Row],[Customer_ID]],Customer[],4,FALSE)</f>
        <v>Female</v>
      </c>
      <c r="P911" s="43" t="str">
        <f>VLOOKUP(Combined[[#This Row],[Customer_ID]],Customer[],5,FALSE)</f>
        <v>Grayland</v>
      </c>
      <c r="Q911" s="43" t="str">
        <f>VLOOKUP(Combined[[#This Row],[Customer_ID]],Customer[],6,FALSE)</f>
        <v>Washington</v>
      </c>
      <c r="R911" s="43" t="str">
        <f>VLOOKUP(Combined[[#This Row],[Customer_ID]],Customer[],8,FALSE)</f>
        <v>Platinum</v>
      </c>
      <c r="S911" s="43" t="str">
        <f>VLOOKUP(Combined[[#This Row],[Product_ID]],Product[],2,FALSE)</f>
        <v>Women's Yoga Pants</v>
      </c>
      <c r="T911" s="43" t="str">
        <f>VLOOKUP(Combined[[#This Row],[Product_ID]],Product[],3,FALSE)</f>
        <v>Clothing</v>
      </c>
      <c r="U911" s="43" t="str">
        <f>VLOOKUP(Combined[[#This Row],[Product_ID]],Product[],4,FALSE)</f>
        <v>Bottoms</v>
      </c>
      <c r="V911" s="43" t="str">
        <f>VLOOKUP(Combined[[#This Row],[Product_ID]],Product[],5,FALSE)</f>
        <v>Gonzales-Davis</v>
      </c>
      <c r="W911" s="43">
        <f>VLOOKUP(Combined[[#This Row],[Product_ID]],Product[],6,FALSE)</f>
        <v>306.45999999999998</v>
      </c>
      <c r="X911" s="43">
        <f>VLOOKUP(Combined[[#This Row],[Product_ID]],Product[],7,FALSE)</f>
        <v>487</v>
      </c>
      <c r="Y911" s="43" t="str">
        <f>_xlfn.XLOOKUP(Combined[[#This Row],[Store_ID]],Store[Store_ID],Store[Store_Name])</f>
        <v>Thomas, Bridges and Harris</v>
      </c>
      <c r="Z911" s="43" t="str">
        <f>_xlfn.XLOOKUP(Combined[[#This Row],[Store_ID]],Store[Store_ID],Store[Region])</f>
        <v>North</v>
      </c>
      <c r="AA911" s="43" t="str">
        <f>_xlfn.XLOOKUP(Combined[[#This Row],[Store_ID]],Store[Store_ID],Store[City])</f>
        <v>Sabrinatown</v>
      </c>
      <c r="AB911" s="43" t="str">
        <f>_xlfn.XLOOKUP(Combined[[#This Row],[Store_ID]],Store[Store_ID],Store[Store_Type])</f>
        <v>Online</v>
      </c>
      <c r="AC911" s="43">
        <f>Combined[[#This Row],[Quantity]]*Combined[[#This Row],[Unit_Price]]</f>
        <v>221.7</v>
      </c>
      <c r="AD911" s="43">
        <f>Combined[[#This Row],[Gross_Sales]]*Combined[[#This Row],[Discount]]</f>
        <v>8.8680000000000003</v>
      </c>
      <c r="AE911" s="43">
        <f>Combined[[#This Row],[Quantity]]*Combined[[#This Row],[cost]]</f>
        <v>306.45999999999998</v>
      </c>
      <c r="AF911" s="43">
        <f>Combined[[#This Row],[Total_Amount]]-Combined[[#This Row],[Total_Cost]]</f>
        <v>-93.627999999999986</v>
      </c>
      <c r="AG911" s="43" t="str">
        <f>IF(Combined[[#This Row],[Age]]&lt;=25,"18-25",IF(Combined[[#This Row],[Age]]&lt;=35,"26-35",IF(Combined[[#This Row],[Age]]&lt;=45,"36-45",IF(Combined[[#This Row],[Age]]&lt;=55,"46-55","56-64"))))</f>
        <v>36-45</v>
      </c>
      <c r="AH911" s="43">
        <f>IF(Combined[[#This Row],[Total_Amount]]=0,0,Combined[[#This Row],[Profit]]/Combined[[#This Row],[Total_Amount]])</f>
        <v>-0.43991505036836559</v>
      </c>
    </row>
    <row r="912" spans="1:34">
      <c r="A912" s="43" t="s">
        <v>2736</v>
      </c>
      <c r="B912" s="46">
        <v>45796</v>
      </c>
      <c r="C912" s="43">
        <f t="shared" si="14"/>
        <v>2025</v>
      </c>
      <c r="D912" s="43" t="str">
        <f>TEXT(Combined[[#This Row],[Order_Date]],"MMM")</f>
        <v>May</v>
      </c>
      <c r="E912" s="43" t="s">
        <v>687</v>
      </c>
      <c r="F912" s="43" t="s">
        <v>1682</v>
      </c>
      <c r="G912" s="43" t="s">
        <v>1773</v>
      </c>
      <c r="H912" s="43">
        <v>2</v>
      </c>
      <c r="I912" s="43">
        <v>491.26</v>
      </c>
      <c r="J912" s="45">
        <v>0.14000000000000001</v>
      </c>
      <c r="K912" s="43" t="s">
        <v>1829</v>
      </c>
      <c r="L912" s="43">
        <v>844.96719999999993</v>
      </c>
      <c r="M912" s="43" t="str">
        <f>VLOOKUP(Combined[[#This Row],[Customer_ID]],Customer[],2,FALSE)</f>
        <v>Rodney Huffman</v>
      </c>
      <c r="N912" s="43">
        <f>VLOOKUP(Combined[[#This Row],[Customer_ID]],Customer[],3,FALSE)</f>
        <v>20</v>
      </c>
      <c r="O912" s="43" t="str">
        <f>VLOOKUP(Combined[[#This Row],[Customer_ID]],Customer[],4,FALSE)</f>
        <v>Female</v>
      </c>
      <c r="P912" s="43" t="str">
        <f>VLOOKUP(Combined[[#This Row],[Customer_ID]],Customer[],5,FALSE)</f>
        <v>Garzafort</v>
      </c>
      <c r="Q912" s="43" t="str">
        <f>VLOOKUP(Combined[[#This Row],[Customer_ID]],Customer[],6,FALSE)</f>
        <v>Delaware</v>
      </c>
      <c r="R912" s="43" t="str">
        <f>VLOOKUP(Combined[[#This Row],[Customer_ID]],Customer[],8,FALSE)</f>
        <v>Silver</v>
      </c>
      <c r="S912" s="43" t="str">
        <f>VLOOKUP(Combined[[#This Row],[Product_ID]],Product[],2,FALSE)</f>
        <v>Smart LED Light Strip</v>
      </c>
      <c r="T912" s="43" t="str">
        <f>VLOOKUP(Combined[[#This Row],[Product_ID]],Product[],3,FALSE)</f>
        <v>Electronics</v>
      </c>
      <c r="U912" s="43" t="str">
        <f>VLOOKUP(Combined[[#This Row],[Product_ID]],Product[],4,FALSE)</f>
        <v>Accessories</v>
      </c>
      <c r="V912" s="43" t="str">
        <f>VLOOKUP(Combined[[#This Row],[Product_ID]],Product[],5,FALSE)</f>
        <v>Flores-Davis</v>
      </c>
      <c r="W912" s="43">
        <f>VLOOKUP(Combined[[#This Row],[Product_ID]],Product[],6,FALSE)</f>
        <v>349.17</v>
      </c>
      <c r="X912" s="43">
        <f>VLOOKUP(Combined[[#This Row],[Product_ID]],Product[],7,FALSE)</f>
        <v>476</v>
      </c>
      <c r="Y912" s="43" t="str">
        <f>_xlfn.XLOOKUP(Combined[[#This Row],[Store_ID]],Store[Store_ID],Store[Store_Name])</f>
        <v>Gray Ltd</v>
      </c>
      <c r="Z912" s="43" t="str">
        <f>_xlfn.XLOOKUP(Combined[[#This Row],[Store_ID]],Store[Store_ID],Store[Region])</f>
        <v>North</v>
      </c>
      <c r="AA912" s="43" t="str">
        <f>_xlfn.XLOOKUP(Combined[[#This Row],[Store_ID]],Store[Store_ID],Store[City])</f>
        <v>New Michaelchester</v>
      </c>
      <c r="AB912" s="43" t="str">
        <f>_xlfn.XLOOKUP(Combined[[#This Row],[Store_ID]],Store[Store_ID],Store[Store_Type])</f>
        <v>Outlet</v>
      </c>
      <c r="AC912" s="43">
        <f>Combined[[#This Row],[Quantity]]*Combined[[#This Row],[Unit_Price]]</f>
        <v>982.52</v>
      </c>
      <c r="AD912" s="43">
        <f>Combined[[#This Row],[Gross_Sales]]*Combined[[#This Row],[Discount]]</f>
        <v>137.55280000000002</v>
      </c>
      <c r="AE912" s="43">
        <f>Combined[[#This Row],[Quantity]]*Combined[[#This Row],[cost]]</f>
        <v>698.34</v>
      </c>
      <c r="AF912" s="43">
        <f>Combined[[#This Row],[Total_Amount]]-Combined[[#This Row],[Total_Cost]]</f>
        <v>146.6271999999999</v>
      </c>
      <c r="AG912" s="43" t="str">
        <f>IF(Combined[[#This Row],[Age]]&lt;=25,"18-25",IF(Combined[[#This Row],[Age]]&lt;=35,"26-35",IF(Combined[[#This Row],[Age]]&lt;=45,"36-45",IF(Combined[[#This Row],[Age]]&lt;=55,"46-55","56-64"))))</f>
        <v>18-25</v>
      </c>
      <c r="AH912" s="43">
        <f>IF(Combined[[#This Row],[Total_Amount]]=0,0,Combined[[#This Row],[Profit]]/Combined[[#This Row],[Total_Amount]])</f>
        <v>0.17353004945044009</v>
      </c>
    </row>
    <row r="913" spans="1:34">
      <c r="A913" s="43" t="s">
        <v>2737</v>
      </c>
      <c r="B913" s="46">
        <v>45630</v>
      </c>
      <c r="C913" s="43">
        <f t="shared" si="14"/>
        <v>2024</v>
      </c>
      <c r="D913" s="43" t="str">
        <f>TEXT(Combined[[#This Row],[Order_Date]],"MMM")</f>
        <v>Dec</v>
      </c>
      <c r="E913" s="43" t="s">
        <v>598</v>
      </c>
      <c r="F913" s="43" t="s">
        <v>1622</v>
      </c>
      <c r="G913" s="43" t="s">
        <v>1782</v>
      </c>
      <c r="H913" s="43">
        <v>4</v>
      </c>
      <c r="I913" s="43">
        <v>923.14</v>
      </c>
      <c r="J913" s="45">
        <v>0.15</v>
      </c>
      <c r="K913" s="43" t="s">
        <v>1824</v>
      </c>
      <c r="L913" s="43">
        <v>3138.6759999999999</v>
      </c>
      <c r="M913" s="43" t="str">
        <f>VLOOKUP(Combined[[#This Row],[Customer_ID]],Customer[],2,FALSE)</f>
        <v>Erin Ward</v>
      </c>
      <c r="N913" s="43">
        <f>VLOOKUP(Combined[[#This Row],[Customer_ID]],Customer[],3,FALSE)</f>
        <v>60</v>
      </c>
      <c r="O913" s="43" t="str">
        <f>VLOOKUP(Combined[[#This Row],[Customer_ID]],Customer[],4,FALSE)</f>
        <v>Male</v>
      </c>
      <c r="P913" s="43" t="str">
        <f>VLOOKUP(Combined[[#This Row],[Customer_ID]],Customer[],5,FALSE)</f>
        <v>New Brianchester</v>
      </c>
      <c r="Q913" s="43" t="str">
        <f>VLOOKUP(Combined[[#This Row],[Customer_ID]],Customer[],6,FALSE)</f>
        <v>New York</v>
      </c>
      <c r="R913" s="43" t="str">
        <f>VLOOKUP(Combined[[#This Row],[Customer_ID]],Customer[],8,FALSE)</f>
        <v>Bronze</v>
      </c>
      <c r="S913" s="43" t="str">
        <f>VLOOKUP(Combined[[#This Row],[Product_ID]],Product[],2,FALSE)</f>
        <v>Men's Casual Sneakers</v>
      </c>
      <c r="T913" s="43" t="str">
        <f>VLOOKUP(Combined[[#This Row],[Product_ID]],Product[],3,FALSE)</f>
        <v>Clothing</v>
      </c>
      <c r="U913" s="43" t="str">
        <f>VLOOKUP(Combined[[#This Row],[Product_ID]],Product[],4,FALSE)</f>
        <v>Footwear</v>
      </c>
      <c r="V913" s="43" t="str">
        <f>VLOOKUP(Combined[[#This Row],[Product_ID]],Product[],5,FALSE)</f>
        <v>Hogan-Lee</v>
      </c>
      <c r="W913" s="43">
        <f>VLOOKUP(Combined[[#This Row],[Product_ID]],Product[],6,FALSE)</f>
        <v>353.47</v>
      </c>
      <c r="X913" s="43">
        <f>VLOOKUP(Combined[[#This Row],[Product_ID]],Product[],7,FALSE)</f>
        <v>214</v>
      </c>
      <c r="Y913" s="43" t="str">
        <f>_xlfn.XLOOKUP(Combined[[#This Row],[Store_ID]],Store[Store_ID],Store[Store_Name])</f>
        <v>Bean, Jones and Park</v>
      </c>
      <c r="Z913" s="43" t="str">
        <f>_xlfn.XLOOKUP(Combined[[#This Row],[Store_ID]],Store[Store_ID],Store[Region])</f>
        <v>West</v>
      </c>
      <c r="AA913" s="43" t="str">
        <f>_xlfn.XLOOKUP(Combined[[#This Row],[Store_ID]],Store[Store_ID],Store[City])</f>
        <v>Thompsonborough</v>
      </c>
      <c r="AB913" s="43" t="str">
        <f>_xlfn.XLOOKUP(Combined[[#This Row],[Store_ID]],Store[Store_ID],Store[Store_Type])</f>
        <v>Online</v>
      </c>
      <c r="AC913" s="43">
        <f>Combined[[#This Row],[Quantity]]*Combined[[#This Row],[Unit_Price]]</f>
        <v>3692.56</v>
      </c>
      <c r="AD913" s="43">
        <f>Combined[[#This Row],[Gross_Sales]]*Combined[[#This Row],[Discount]]</f>
        <v>553.88400000000001</v>
      </c>
      <c r="AE913" s="43">
        <f>Combined[[#This Row],[Quantity]]*Combined[[#This Row],[cost]]</f>
        <v>1413.88</v>
      </c>
      <c r="AF913" s="43">
        <f>Combined[[#This Row],[Total_Amount]]-Combined[[#This Row],[Total_Cost]]</f>
        <v>1724.7959999999998</v>
      </c>
      <c r="AG913" s="43" t="str">
        <f>IF(Combined[[#This Row],[Age]]&lt;=25,"18-25",IF(Combined[[#This Row],[Age]]&lt;=35,"26-35",IF(Combined[[#This Row],[Age]]&lt;=45,"36-45",IF(Combined[[#This Row],[Age]]&lt;=55,"46-55","56-64"))))</f>
        <v>56-64</v>
      </c>
      <c r="AH913" s="43">
        <f>IF(Combined[[#This Row],[Total_Amount]]=0,0,Combined[[#This Row],[Profit]]/Combined[[#This Row],[Total_Amount]])</f>
        <v>0.54952980173805765</v>
      </c>
    </row>
    <row r="914" spans="1:34">
      <c r="A914" s="43" t="s">
        <v>2738</v>
      </c>
      <c r="B914" s="46">
        <v>45625</v>
      </c>
      <c r="C914" s="43">
        <f t="shared" si="14"/>
        <v>2024</v>
      </c>
      <c r="D914" s="43" t="str">
        <f>TEXT(Combined[[#This Row],[Order_Date]],"MMM")</f>
        <v>Nov</v>
      </c>
      <c r="E914" s="43" t="s">
        <v>634</v>
      </c>
      <c r="F914" s="43" t="s">
        <v>1676</v>
      </c>
      <c r="G914" s="43" t="s">
        <v>1779</v>
      </c>
      <c r="H914" s="43">
        <v>2</v>
      </c>
      <c r="I914" s="43">
        <v>747.65</v>
      </c>
      <c r="J914" s="45">
        <v>0.08</v>
      </c>
      <c r="K914" s="43" t="s">
        <v>1824</v>
      </c>
      <c r="L914" s="43">
        <v>1375.6759999999999</v>
      </c>
      <c r="M914" s="43" t="str">
        <f>VLOOKUP(Combined[[#This Row],[Customer_ID]],Customer[],2,FALSE)</f>
        <v>David Roberts</v>
      </c>
      <c r="N914" s="43">
        <f>VLOOKUP(Combined[[#This Row],[Customer_ID]],Customer[],3,FALSE)</f>
        <v>38</v>
      </c>
      <c r="O914" s="43" t="str">
        <f>VLOOKUP(Combined[[#This Row],[Customer_ID]],Customer[],4,FALSE)</f>
        <v>Male</v>
      </c>
      <c r="P914" s="43" t="str">
        <f>VLOOKUP(Combined[[#This Row],[Customer_ID]],Customer[],5,FALSE)</f>
        <v>Port Amanda</v>
      </c>
      <c r="Q914" s="43" t="str">
        <f>VLOOKUP(Combined[[#This Row],[Customer_ID]],Customer[],6,FALSE)</f>
        <v>Georgia</v>
      </c>
      <c r="R914" s="43" t="str">
        <f>VLOOKUP(Combined[[#This Row],[Customer_ID]],Customer[],8,FALSE)</f>
        <v>Gold</v>
      </c>
      <c r="S914" s="43" t="str">
        <f>VLOOKUP(Combined[[#This Row],[Product_ID]],Product[],2,FALSE)</f>
        <v>Matte Lipstick Set</v>
      </c>
      <c r="T914" s="43" t="str">
        <f>VLOOKUP(Combined[[#This Row],[Product_ID]],Product[],3,FALSE)</f>
        <v>Beauty</v>
      </c>
      <c r="U914" s="43" t="str">
        <f>VLOOKUP(Combined[[#This Row],[Product_ID]],Product[],4,FALSE)</f>
        <v>Makeup</v>
      </c>
      <c r="V914" s="43" t="str">
        <f>VLOOKUP(Combined[[#This Row],[Product_ID]],Product[],5,FALSE)</f>
        <v>Zhang Inc</v>
      </c>
      <c r="W914" s="43">
        <f>VLOOKUP(Combined[[#This Row],[Product_ID]],Product[],6,FALSE)</f>
        <v>299.11</v>
      </c>
      <c r="X914" s="43">
        <f>VLOOKUP(Combined[[#This Row],[Product_ID]],Product[],7,FALSE)</f>
        <v>118</v>
      </c>
      <c r="Y914" s="43" t="str">
        <f>_xlfn.XLOOKUP(Combined[[#This Row],[Store_ID]],Store[Store_ID],Store[Store_Name])</f>
        <v>Martinez-Mullins</v>
      </c>
      <c r="Z914" s="43" t="str">
        <f>_xlfn.XLOOKUP(Combined[[#This Row],[Store_ID]],Store[Store_ID],Store[Region])</f>
        <v>South</v>
      </c>
      <c r="AA914" s="43" t="str">
        <f>_xlfn.XLOOKUP(Combined[[#This Row],[Store_ID]],Store[Store_ID],Store[City])</f>
        <v>Williamsfurt</v>
      </c>
      <c r="AB914" s="43" t="str">
        <f>_xlfn.XLOOKUP(Combined[[#This Row],[Store_ID]],Store[Store_ID],Store[Store_Type])</f>
        <v>Online</v>
      </c>
      <c r="AC914" s="43">
        <f>Combined[[#This Row],[Quantity]]*Combined[[#This Row],[Unit_Price]]</f>
        <v>1495.3</v>
      </c>
      <c r="AD914" s="43">
        <f>Combined[[#This Row],[Gross_Sales]]*Combined[[#This Row],[Discount]]</f>
        <v>119.624</v>
      </c>
      <c r="AE914" s="43">
        <f>Combined[[#This Row],[Quantity]]*Combined[[#This Row],[cost]]</f>
        <v>598.22</v>
      </c>
      <c r="AF914" s="43">
        <f>Combined[[#This Row],[Total_Amount]]-Combined[[#This Row],[Total_Cost]]</f>
        <v>777.4559999999999</v>
      </c>
      <c r="AG914" s="43" t="str">
        <f>IF(Combined[[#This Row],[Age]]&lt;=25,"18-25",IF(Combined[[#This Row],[Age]]&lt;=35,"26-35",IF(Combined[[#This Row],[Age]]&lt;=45,"36-45",IF(Combined[[#This Row],[Age]]&lt;=55,"46-55","56-64"))))</f>
        <v>36-45</v>
      </c>
      <c r="AH914" s="43">
        <f>IF(Combined[[#This Row],[Total_Amount]]=0,0,Combined[[#This Row],[Profit]]/Combined[[#This Row],[Total_Amount]])</f>
        <v>0.56514469976942239</v>
      </c>
    </row>
    <row r="915" spans="1:34">
      <c r="A915" s="43" t="s">
        <v>2739</v>
      </c>
      <c r="B915" s="46">
        <v>45773</v>
      </c>
      <c r="C915" s="43">
        <f t="shared" si="14"/>
        <v>2025</v>
      </c>
      <c r="D915" s="43" t="str">
        <f>TEXT(Combined[[#This Row],[Order_Date]],"MMM")</f>
        <v>Apr</v>
      </c>
      <c r="E915" s="43" t="s">
        <v>384</v>
      </c>
      <c r="F915" s="43" t="s">
        <v>1632</v>
      </c>
      <c r="G915" s="43" t="s">
        <v>1779</v>
      </c>
      <c r="H915" s="43">
        <v>3</v>
      </c>
      <c r="I915" s="43">
        <v>94.55</v>
      </c>
      <c r="J915" s="45">
        <v>0.13</v>
      </c>
      <c r="K915" s="43" t="s">
        <v>1829</v>
      </c>
      <c r="L915" s="43">
        <v>246.77549999999999</v>
      </c>
      <c r="M915" s="43" t="str">
        <f>VLOOKUP(Combined[[#This Row],[Customer_ID]],Customer[],2,FALSE)</f>
        <v>Amy Walker</v>
      </c>
      <c r="N915" s="43">
        <f>VLOOKUP(Combined[[#This Row],[Customer_ID]],Customer[],3,FALSE)</f>
        <v>27</v>
      </c>
      <c r="O915" s="43" t="str">
        <f>VLOOKUP(Combined[[#This Row],[Customer_ID]],Customer[],4,FALSE)</f>
        <v>Male</v>
      </c>
      <c r="P915" s="43" t="str">
        <f>VLOOKUP(Combined[[#This Row],[Customer_ID]],Customer[],5,FALSE)</f>
        <v>Smithland</v>
      </c>
      <c r="Q915" s="43" t="str">
        <f>VLOOKUP(Combined[[#This Row],[Customer_ID]],Customer[],6,FALSE)</f>
        <v>West Virginia</v>
      </c>
      <c r="R915" s="43" t="str">
        <f>VLOOKUP(Combined[[#This Row],[Customer_ID]],Customer[],8,FALSE)</f>
        <v>Silver</v>
      </c>
      <c r="S915" s="43" t="str">
        <f>VLOOKUP(Combined[[#This Row],[Product_ID]],Product[],2,FALSE)</f>
        <v>Smart Home WiFi Camera</v>
      </c>
      <c r="T915" s="43" t="str">
        <f>VLOOKUP(Combined[[#This Row],[Product_ID]],Product[],3,FALSE)</f>
        <v>Electronics</v>
      </c>
      <c r="U915" s="43" t="str">
        <f>VLOOKUP(Combined[[#This Row],[Product_ID]],Product[],4,FALSE)</f>
        <v>Accessories</v>
      </c>
      <c r="V915" s="43" t="str">
        <f>VLOOKUP(Combined[[#This Row],[Product_ID]],Product[],5,FALSE)</f>
        <v>Holmes LLC</v>
      </c>
      <c r="W915" s="43">
        <f>VLOOKUP(Combined[[#This Row],[Product_ID]],Product[],6,FALSE)</f>
        <v>450.71</v>
      </c>
      <c r="X915" s="43">
        <f>VLOOKUP(Combined[[#This Row],[Product_ID]],Product[],7,FALSE)</f>
        <v>389</v>
      </c>
      <c r="Y915" s="43" t="str">
        <f>_xlfn.XLOOKUP(Combined[[#This Row],[Store_ID]],Store[Store_ID],Store[Store_Name])</f>
        <v>Martinez-Mullins</v>
      </c>
      <c r="Z915" s="43" t="str">
        <f>_xlfn.XLOOKUP(Combined[[#This Row],[Store_ID]],Store[Store_ID],Store[Region])</f>
        <v>South</v>
      </c>
      <c r="AA915" s="43" t="str">
        <f>_xlfn.XLOOKUP(Combined[[#This Row],[Store_ID]],Store[Store_ID],Store[City])</f>
        <v>Williamsfurt</v>
      </c>
      <c r="AB915" s="43" t="str">
        <f>_xlfn.XLOOKUP(Combined[[#This Row],[Store_ID]],Store[Store_ID],Store[Store_Type])</f>
        <v>Online</v>
      </c>
      <c r="AC915" s="43">
        <f>Combined[[#This Row],[Quantity]]*Combined[[#This Row],[Unit_Price]]</f>
        <v>283.64999999999998</v>
      </c>
      <c r="AD915" s="43">
        <f>Combined[[#This Row],[Gross_Sales]]*Combined[[#This Row],[Discount]]</f>
        <v>36.874499999999998</v>
      </c>
      <c r="AE915" s="43">
        <f>Combined[[#This Row],[Quantity]]*Combined[[#This Row],[cost]]</f>
        <v>1352.1299999999999</v>
      </c>
      <c r="AF915" s="43">
        <f>Combined[[#This Row],[Total_Amount]]-Combined[[#This Row],[Total_Cost]]</f>
        <v>-1105.3544999999999</v>
      </c>
      <c r="AG915" s="43" t="str">
        <f>IF(Combined[[#This Row],[Age]]&lt;=25,"18-25",IF(Combined[[#This Row],[Age]]&lt;=35,"26-35",IF(Combined[[#This Row],[Age]]&lt;=45,"36-45",IF(Combined[[#This Row],[Age]]&lt;=55,"46-55","56-64"))))</f>
        <v>26-35</v>
      </c>
      <c r="AH915" s="43">
        <f>IF(Combined[[#This Row],[Total_Amount]]=0,0,Combined[[#This Row],[Profit]]/Combined[[#This Row],[Total_Amount]])</f>
        <v>-4.4791906003634878</v>
      </c>
    </row>
    <row r="916" spans="1:34">
      <c r="A916" s="43" t="s">
        <v>2740</v>
      </c>
      <c r="B916" s="46">
        <v>45308</v>
      </c>
      <c r="C916" s="43">
        <f t="shared" si="14"/>
        <v>2024</v>
      </c>
      <c r="D916" s="43" t="str">
        <f>TEXT(Combined[[#This Row],[Order_Date]],"MMM")</f>
        <v>Jan</v>
      </c>
      <c r="E916" s="43" t="s">
        <v>153</v>
      </c>
      <c r="F916" s="43" t="s">
        <v>1578</v>
      </c>
      <c r="G916" s="43" t="s">
        <v>1813</v>
      </c>
      <c r="H916" s="43">
        <v>3</v>
      </c>
      <c r="I916" s="43">
        <v>620.12</v>
      </c>
      <c r="J916" s="45">
        <v>0.06</v>
      </c>
      <c r="K916" s="43" t="s">
        <v>1824</v>
      </c>
      <c r="L916" s="43">
        <v>1748.7384</v>
      </c>
      <c r="M916" s="43" t="str">
        <f>VLOOKUP(Combined[[#This Row],[Customer_ID]],Customer[],2,FALSE)</f>
        <v>Tonya Reynolds</v>
      </c>
      <c r="N916" s="43">
        <f>VLOOKUP(Combined[[#This Row],[Customer_ID]],Customer[],3,FALSE)</f>
        <v>55</v>
      </c>
      <c r="O916" s="43" t="str">
        <f>VLOOKUP(Combined[[#This Row],[Customer_ID]],Customer[],4,FALSE)</f>
        <v>Female</v>
      </c>
      <c r="P916" s="43" t="str">
        <f>VLOOKUP(Combined[[#This Row],[Customer_ID]],Customer[],5,FALSE)</f>
        <v>Darleneton</v>
      </c>
      <c r="Q916" s="43" t="str">
        <f>VLOOKUP(Combined[[#This Row],[Customer_ID]],Customer[],6,FALSE)</f>
        <v>Michigan</v>
      </c>
      <c r="R916" s="43" t="str">
        <f>VLOOKUP(Combined[[#This Row],[Customer_ID]],Customer[],8,FALSE)</f>
        <v>Gold</v>
      </c>
      <c r="S916" s="43" t="str">
        <f>VLOOKUP(Combined[[#This Row],[Product_ID]],Product[],2,FALSE)</f>
        <v>4K Home Projector</v>
      </c>
      <c r="T916" s="43" t="str">
        <f>VLOOKUP(Combined[[#This Row],[Product_ID]],Product[],3,FALSE)</f>
        <v>Electronics</v>
      </c>
      <c r="U916" s="43" t="str">
        <f>VLOOKUP(Combined[[#This Row],[Product_ID]],Product[],4,FALSE)</f>
        <v>Appliances</v>
      </c>
      <c r="V916" s="43" t="str">
        <f>VLOOKUP(Combined[[#This Row],[Product_ID]],Product[],5,FALSE)</f>
        <v>Thomas LLC</v>
      </c>
      <c r="W916" s="43">
        <f>VLOOKUP(Combined[[#This Row],[Product_ID]],Product[],6,FALSE)</f>
        <v>465.34</v>
      </c>
      <c r="X916" s="43">
        <f>VLOOKUP(Combined[[#This Row],[Product_ID]],Product[],7,FALSE)</f>
        <v>301</v>
      </c>
      <c r="Y916" s="43" t="str">
        <f>_xlfn.XLOOKUP(Combined[[#This Row],[Store_ID]],Store[Store_ID],Store[Store_Name])</f>
        <v>Mann-Austin</v>
      </c>
      <c r="Z916" s="43" t="str">
        <f>_xlfn.XLOOKUP(Combined[[#This Row],[Store_ID]],Store[Store_ID],Store[Region])</f>
        <v>East</v>
      </c>
      <c r="AA916" s="43" t="str">
        <f>_xlfn.XLOOKUP(Combined[[#This Row],[Store_ID]],Store[Store_ID],Store[City])</f>
        <v>Vasquezborough</v>
      </c>
      <c r="AB916" s="43" t="str">
        <f>_xlfn.XLOOKUP(Combined[[#This Row],[Store_ID]],Store[Store_ID],Store[Store_Type])</f>
        <v>Online</v>
      </c>
      <c r="AC916" s="43">
        <f>Combined[[#This Row],[Quantity]]*Combined[[#This Row],[Unit_Price]]</f>
        <v>1860.3600000000001</v>
      </c>
      <c r="AD916" s="43">
        <f>Combined[[#This Row],[Gross_Sales]]*Combined[[#This Row],[Discount]]</f>
        <v>111.6216</v>
      </c>
      <c r="AE916" s="43">
        <f>Combined[[#This Row],[Quantity]]*Combined[[#This Row],[cost]]</f>
        <v>1396.02</v>
      </c>
      <c r="AF916" s="43">
        <f>Combined[[#This Row],[Total_Amount]]-Combined[[#This Row],[Total_Cost]]</f>
        <v>352.71839999999997</v>
      </c>
      <c r="AG916" s="43" t="str">
        <f>IF(Combined[[#This Row],[Age]]&lt;=25,"18-25",IF(Combined[[#This Row],[Age]]&lt;=35,"26-35",IF(Combined[[#This Row],[Age]]&lt;=45,"36-45",IF(Combined[[#This Row],[Age]]&lt;=55,"46-55","56-64"))))</f>
        <v>46-55</v>
      </c>
      <c r="AH916" s="43">
        <f>IF(Combined[[#This Row],[Total_Amount]]=0,0,Combined[[#This Row],[Profit]]/Combined[[#This Row],[Total_Amount]])</f>
        <v>0.20169877895973462</v>
      </c>
    </row>
    <row r="917" spans="1:34">
      <c r="A917" s="43" t="s">
        <v>2741</v>
      </c>
      <c r="B917" s="46">
        <v>45869</v>
      </c>
      <c r="C917" s="43">
        <f t="shared" si="14"/>
        <v>2025</v>
      </c>
      <c r="D917" s="43" t="str">
        <f>TEXT(Combined[[#This Row],[Order_Date]],"MMM")</f>
        <v>Jul</v>
      </c>
      <c r="E917" s="43" t="s">
        <v>1495</v>
      </c>
      <c r="F917" s="43" t="s">
        <v>1686</v>
      </c>
      <c r="G917" s="43" t="s">
        <v>1776</v>
      </c>
      <c r="H917" s="43">
        <v>2</v>
      </c>
      <c r="I917" s="43">
        <v>354.09</v>
      </c>
      <c r="J917" s="45">
        <v>0.12</v>
      </c>
      <c r="K917" s="43" t="s">
        <v>1829</v>
      </c>
      <c r="L917" s="43">
        <v>623.19839999999999</v>
      </c>
      <c r="M917" s="43" t="str">
        <f>VLOOKUP(Combined[[#This Row],[Customer_ID]],Customer[],2,FALSE)</f>
        <v>Eric Lee</v>
      </c>
      <c r="N917" s="43">
        <f>VLOOKUP(Combined[[#This Row],[Customer_ID]],Customer[],3,FALSE)</f>
        <v>22</v>
      </c>
      <c r="O917" s="43" t="str">
        <f>VLOOKUP(Combined[[#This Row],[Customer_ID]],Customer[],4,FALSE)</f>
        <v>Female</v>
      </c>
      <c r="P917" s="43" t="str">
        <f>VLOOKUP(Combined[[#This Row],[Customer_ID]],Customer[],5,FALSE)</f>
        <v>Lake April</v>
      </c>
      <c r="Q917" s="43" t="str">
        <f>VLOOKUP(Combined[[#This Row],[Customer_ID]],Customer[],6,FALSE)</f>
        <v>Vermont</v>
      </c>
      <c r="R917" s="43" t="str">
        <f>VLOOKUP(Combined[[#This Row],[Customer_ID]],Customer[],8,FALSE)</f>
        <v>Bronze</v>
      </c>
      <c r="S917" s="43" t="str">
        <f>VLOOKUP(Combined[[#This Row],[Product_ID]],Product[],2,FALSE)</f>
        <v>Men's Sports Shorts</v>
      </c>
      <c r="T917" s="43" t="str">
        <f>VLOOKUP(Combined[[#This Row],[Product_ID]],Product[],3,FALSE)</f>
        <v>Clothing</v>
      </c>
      <c r="U917" s="43" t="str">
        <f>VLOOKUP(Combined[[#This Row],[Product_ID]],Product[],4,FALSE)</f>
        <v>Bottoms</v>
      </c>
      <c r="V917" s="43" t="str">
        <f>VLOOKUP(Combined[[#This Row],[Product_ID]],Product[],5,FALSE)</f>
        <v>Fitzpatrick Ltd</v>
      </c>
      <c r="W917" s="43">
        <f>VLOOKUP(Combined[[#This Row],[Product_ID]],Product[],6,FALSE)</f>
        <v>218.22</v>
      </c>
      <c r="X917" s="43">
        <f>VLOOKUP(Combined[[#This Row],[Product_ID]],Product[],7,FALSE)</f>
        <v>224</v>
      </c>
      <c r="Y917" s="43" t="str">
        <f>_xlfn.XLOOKUP(Combined[[#This Row],[Store_ID]],Store[Store_ID],Store[Store_Name])</f>
        <v>Benson-Elliott</v>
      </c>
      <c r="Z917" s="43" t="str">
        <f>_xlfn.XLOOKUP(Combined[[#This Row],[Store_ID]],Store[Store_ID],Store[Region])</f>
        <v>East</v>
      </c>
      <c r="AA917" s="43" t="str">
        <f>_xlfn.XLOOKUP(Combined[[#This Row],[Store_ID]],Store[Store_ID],Store[City])</f>
        <v>Port Josephberg</v>
      </c>
      <c r="AB917" s="43" t="str">
        <f>_xlfn.XLOOKUP(Combined[[#This Row],[Store_ID]],Store[Store_ID],Store[Store_Type])</f>
        <v>Online</v>
      </c>
      <c r="AC917" s="43">
        <f>Combined[[#This Row],[Quantity]]*Combined[[#This Row],[Unit_Price]]</f>
        <v>708.18</v>
      </c>
      <c r="AD917" s="43">
        <f>Combined[[#This Row],[Gross_Sales]]*Combined[[#This Row],[Discount]]</f>
        <v>84.981599999999986</v>
      </c>
      <c r="AE917" s="43">
        <f>Combined[[#This Row],[Quantity]]*Combined[[#This Row],[cost]]</f>
        <v>436.44</v>
      </c>
      <c r="AF917" s="43">
        <f>Combined[[#This Row],[Total_Amount]]-Combined[[#This Row],[Total_Cost]]</f>
        <v>186.75839999999999</v>
      </c>
      <c r="AG917" s="43" t="str">
        <f>IF(Combined[[#This Row],[Age]]&lt;=25,"18-25",IF(Combined[[#This Row],[Age]]&lt;=35,"26-35",IF(Combined[[#This Row],[Age]]&lt;=45,"36-45",IF(Combined[[#This Row],[Age]]&lt;=55,"46-55","56-64"))))</f>
        <v>18-25</v>
      </c>
      <c r="AH917" s="43">
        <f>IF(Combined[[#This Row],[Total_Amount]]=0,0,Combined[[#This Row],[Profit]]/Combined[[#This Row],[Total_Amount]])</f>
        <v>0.29967727773370406</v>
      </c>
    </row>
    <row r="918" spans="1:34">
      <c r="A918" s="43" t="s">
        <v>2742</v>
      </c>
      <c r="B918" s="46">
        <v>45621</v>
      </c>
      <c r="C918" s="43">
        <f t="shared" si="14"/>
        <v>2024</v>
      </c>
      <c r="D918" s="43" t="str">
        <f>TEXT(Combined[[#This Row],[Order_Date]],"MMM")</f>
        <v>Nov</v>
      </c>
      <c r="E918" s="43" t="s">
        <v>447</v>
      </c>
      <c r="F918" s="43" t="s">
        <v>1654</v>
      </c>
      <c r="G918" s="43" t="s">
        <v>1773</v>
      </c>
      <c r="H918" s="43">
        <v>3</v>
      </c>
      <c r="I918" s="43">
        <v>214.94</v>
      </c>
      <c r="J918" s="45">
        <v>0.22</v>
      </c>
      <c r="K918" s="43" t="s">
        <v>1829</v>
      </c>
      <c r="L918" s="43">
        <v>502.95960000000002</v>
      </c>
      <c r="M918" s="43" t="str">
        <f>VLOOKUP(Combined[[#This Row],[Customer_ID]],Customer[],2,FALSE)</f>
        <v>Jamie Reyes</v>
      </c>
      <c r="N918" s="43">
        <f>VLOOKUP(Combined[[#This Row],[Customer_ID]],Customer[],3,FALSE)</f>
        <v>29</v>
      </c>
      <c r="O918" s="43" t="str">
        <f>VLOOKUP(Combined[[#This Row],[Customer_ID]],Customer[],4,FALSE)</f>
        <v>Male</v>
      </c>
      <c r="P918" s="43" t="str">
        <f>VLOOKUP(Combined[[#This Row],[Customer_ID]],Customer[],5,FALSE)</f>
        <v xml:space="preserve">   jonesbury </v>
      </c>
      <c r="Q918" s="43" t="str">
        <f>VLOOKUP(Combined[[#This Row],[Customer_ID]],Customer[],6,FALSE)</f>
        <v>Connecticut</v>
      </c>
      <c r="R918" s="43" t="str">
        <f>VLOOKUP(Combined[[#This Row],[Customer_ID]],Customer[],8,FALSE)</f>
        <v>Platinum</v>
      </c>
      <c r="S918" s="43" t="str">
        <f>VLOOKUP(Combined[[#This Row],[Product_ID]],Product[],2,FALSE)</f>
        <v>Men's Track Pants</v>
      </c>
      <c r="T918" s="43" t="str">
        <f>VLOOKUP(Combined[[#This Row],[Product_ID]],Product[],3,FALSE)</f>
        <v>Clothing</v>
      </c>
      <c r="U918" s="43" t="str">
        <f>VLOOKUP(Combined[[#This Row],[Product_ID]],Product[],4,FALSE)</f>
        <v>Bottoms</v>
      </c>
      <c r="V918" s="43" t="str">
        <f>VLOOKUP(Combined[[#This Row],[Product_ID]],Product[],5,FALSE)</f>
        <v>Hamilton, Woods and Walker</v>
      </c>
      <c r="W918" s="43">
        <f>VLOOKUP(Combined[[#This Row],[Product_ID]],Product[],6,FALSE)</f>
        <v>386.56</v>
      </c>
      <c r="X918" s="43">
        <f>VLOOKUP(Combined[[#This Row],[Product_ID]],Product[],7,FALSE)</f>
        <v>125</v>
      </c>
      <c r="Y918" s="43" t="str">
        <f>_xlfn.XLOOKUP(Combined[[#This Row],[Store_ID]],Store[Store_ID],Store[Store_Name])</f>
        <v>Gray Ltd</v>
      </c>
      <c r="Z918" s="43" t="str">
        <f>_xlfn.XLOOKUP(Combined[[#This Row],[Store_ID]],Store[Store_ID],Store[Region])</f>
        <v>North</v>
      </c>
      <c r="AA918" s="43" t="str">
        <f>_xlfn.XLOOKUP(Combined[[#This Row],[Store_ID]],Store[Store_ID],Store[City])</f>
        <v>New Michaelchester</v>
      </c>
      <c r="AB918" s="43" t="str">
        <f>_xlfn.XLOOKUP(Combined[[#This Row],[Store_ID]],Store[Store_ID],Store[Store_Type])</f>
        <v>Outlet</v>
      </c>
      <c r="AC918" s="43">
        <f>Combined[[#This Row],[Quantity]]*Combined[[#This Row],[Unit_Price]]</f>
        <v>644.81999999999994</v>
      </c>
      <c r="AD918" s="43">
        <f>Combined[[#This Row],[Gross_Sales]]*Combined[[#This Row],[Discount]]</f>
        <v>141.8604</v>
      </c>
      <c r="AE918" s="43">
        <f>Combined[[#This Row],[Quantity]]*Combined[[#This Row],[cost]]</f>
        <v>1159.68</v>
      </c>
      <c r="AF918" s="43">
        <f>Combined[[#This Row],[Total_Amount]]-Combined[[#This Row],[Total_Cost]]</f>
        <v>-656.72040000000004</v>
      </c>
      <c r="AG918" s="43" t="str">
        <f>IF(Combined[[#This Row],[Age]]&lt;=25,"18-25",IF(Combined[[#This Row],[Age]]&lt;=35,"26-35",IF(Combined[[#This Row],[Age]]&lt;=45,"36-45",IF(Combined[[#This Row],[Age]]&lt;=55,"46-55","56-64"))))</f>
        <v>26-35</v>
      </c>
      <c r="AH918" s="43">
        <f>IF(Combined[[#This Row],[Total_Amount]]=0,0,Combined[[#This Row],[Profit]]/Combined[[#This Row],[Total_Amount]])</f>
        <v>-1.3057120293558369</v>
      </c>
    </row>
    <row r="919" spans="1:34">
      <c r="A919" s="43" t="s">
        <v>2743</v>
      </c>
      <c r="B919" s="46">
        <v>45428</v>
      </c>
      <c r="C919" s="43">
        <f t="shared" si="14"/>
        <v>2024</v>
      </c>
      <c r="D919" s="43" t="str">
        <f>TEXT(Combined[[#This Row],[Order_Date]],"MMM")</f>
        <v>May</v>
      </c>
      <c r="E919" s="43" t="s">
        <v>651</v>
      </c>
      <c r="F919" s="43" t="s">
        <v>1565</v>
      </c>
      <c r="G919" s="43" t="s">
        <v>1794</v>
      </c>
      <c r="H919" s="43">
        <v>2</v>
      </c>
      <c r="I919" s="43">
        <v>309.77999999999997</v>
      </c>
      <c r="J919" s="45">
        <v>0.16</v>
      </c>
      <c r="K919" s="43" t="s">
        <v>1824</v>
      </c>
      <c r="L919" s="43">
        <v>520.43039999999996</v>
      </c>
      <c r="M919" s="43" t="str">
        <f>VLOOKUP(Combined[[#This Row],[Customer_ID]],Customer[],2,FALSE)</f>
        <v>Carmen Price</v>
      </c>
      <c r="N919" s="43">
        <f>VLOOKUP(Combined[[#This Row],[Customer_ID]],Customer[],3,FALSE)</f>
        <v>46</v>
      </c>
      <c r="O919" s="43" t="str">
        <f>VLOOKUP(Combined[[#This Row],[Customer_ID]],Customer[],4,FALSE)</f>
        <v>Male</v>
      </c>
      <c r="P919" s="43" t="str">
        <f>VLOOKUP(Combined[[#This Row],[Customer_ID]],Customer[],5,FALSE)</f>
        <v>North Briannamouth</v>
      </c>
      <c r="Q919" s="43" t="str">
        <f>VLOOKUP(Combined[[#This Row],[Customer_ID]],Customer[],6,FALSE)</f>
        <v>Tennessee</v>
      </c>
      <c r="R919" s="43" t="str">
        <f>VLOOKUP(Combined[[#This Row],[Customer_ID]],Customer[],8,FALSE)</f>
        <v>Bronze</v>
      </c>
      <c r="S919" s="43" t="str">
        <f>VLOOKUP(Combined[[#This Row],[Product_ID]],Product[],2,FALSE)</f>
        <v>Adjustable Dumbbell Set</v>
      </c>
      <c r="T919" s="43" t="str">
        <f>VLOOKUP(Combined[[#This Row],[Product_ID]],Product[],3,FALSE)</f>
        <v>Sports</v>
      </c>
      <c r="U919" s="43" t="str">
        <f>VLOOKUP(Combined[[#This Row],[Product_ID]],Product[],4,FALSE)</f>
        <v>Fitness</v>
      </c>
      <c r="V919" s="43" t="str">
        <f>VLOOKUP(Combined[[#This Row],[Product_ID]],Product[],5,FALSE)</f>
        <v>Hill PLC</v>
      </c>
      <c r="W919" s="43">
        <f>VLOOKUP(Combined[[#This Row],[Product_ID]],Product[],6,FALSE)</f>
        <v>495.72</v>
      </c>
      <c r="X919" s="43">
        <f>VLOOKUP(Combined[[#This Row],[Product_ID]],Product[],7,FALSE)</f>
        <v>323</v>
      </c>
      <c r="Y919" s="43" t="str">
        <f>_xlfn.XLOOKUP(Combined[[#This Row],[Store_ID]],Store[Store_ID],Store[Store_Name])</f>
        <v>Thomas, Bridges and Harris</v>
      </c>
      <c r="Z919" s="43" t="str">
        <f>_xlfn.XLOOKUP(Combined[[#This Row],[Store_ID]],Store[Store_ID],Store[Region])</f>
        <v>North</v>
      </c>
      <c r="AA919" s="43" t="str">
        <f>_xlfn.XLOOKUP(Combined[[#This Row],[Store_ID]],Store[Store_ID],Store[City])</f>
        <v>Sabrinatown</v>
      </c>
      <c r="AB919" s="43" t="str">
        <f>_xlfn.XLOOKUP(Combined[[#This Row],[Store_ID]],Store[Store_ID],Store[Store_Type])</f>
        <v>Online</v>
      </c>
      <c r="AC919" s="43">
        <f>Combined[[#This Row],[Quantity]]*Combined[[#This Row],[Unit_Price]]</f>
        <v>619.55999999999995</v>
      </c>
      <c r="AD919" s="43">
        <f>Combined[[#This Row],[Gross_Sales]]*Combined[[#This Row],[Discount]]</f>
        <v>99.129599999999996</v>
      </c>
      <c r="AE919" s="43">
        <f>Combined[[#This Row],[Quantity]]*Combined[[#This Row],[cost]]</f>
        <v>991.44</v>
      </c>
      <c r="AF919" s="43">
        <f>Combined[[#This Row],[Total_Amount]]-Combined[[#This Row],[Total_Cost]]</f>
        <v>-471.00960000000009</v>
      </c>
      <c r="AG919" s="43" t="str">
        <f>IF(Combined[[#This Row],[Age]]&lt;=25,"18-25",IF(Combined[[#This Row],[Age]]&lt;=35,"26-35",IF(Combined[[#This Row],[Age]]&lt;=45,"36-45",IF(Combined[[#This Row],[Age]]&lt;=55,"46-55","56-64"))))</f>
        <v>46-55</v>
      </c>
      <c r="AH919" s="43">
        <f>IF(Combined[[#This Row],[Total_Amount]]=0,0,Combined[[#This Row],[Profit]]/Combined[[#This Row],[Total_Amount]])</f>
        <v>-0.90503859882128357</v>
      </c>
    </row>
    <row r="920" spans="1:34">
      <c r="A920" s="43" t="s">
        <v>2744</v>
      </c>
      <c r="B920" s="46">
        <v>45807</v>
      </c>
      <c r="C920" s="43">
        <f t="shared" si="14"/>
        <v>2025</v>
      </c>
      <c r="D920" s="43" t="str">
        <f>TEXT(Combined[[#This Row],[Order_Date]],"MMM")</f>
        <v>May</v>
      </c>
      <c r="E920" s="43" t="s">
        <v>255</v>
      </c>
      <c r="F920" s="43" t="s">
        <v>1574</v>
      </c>
      <c r="G920" s="43" t="s">
        <v>1766</v>
      </c>
      <c r="H920" s="43">
        <v>2</v>
      </c>
      <c r="I920" s="43">
        <v>183.85</v>
      </c>
      <c r="J920" s="45">
        <v>0.14000000000000001</v>
      </c>
      <c r="K920" s="43" t="s">
        <v>1826</v>
      </c>
      <c r="L920" s="43">
        <v>316.22199999999998</v>
      </c>
      <c r="M920" s="43" t="str">
        <f>VLOOKUP(Combined[[#This Row],[Customer_ID]],Customer[],2,FALSE)</f>
        <v>Roy Cole</v>
      </c>
      <c r="N920" s="43">
        <f>VLOOKUP(Combined[[#This Row],[Customer_ID]],Customer[],3,FALSE)</f>
        <v>24</v>
      </c>
      <c r="O920" s="43" t="str">
        <f>VLOOKUP(Combined[[#This Row],[Customer_ID]],Customer[],4,FALSE)</f>
        <v>Female</v>
      </c>
      <c r="P920" s="43" t="str">
        <f>VLOOKUP(Combined[[#This Row],[Customer_ID]],Customer[],5,FALSE)</f>
        <v>North Cynthiatown</v>
      </c>
      <c r="Q920" s="43" t="str">
        <f>VLOOKUP(Combined[[#This Row],[Customer_ID]],Customer[],6,FALSE)</f>
        <v>New Jersey</v>
      </c>
      <c r="R920" s="43" t="str">
        <f>VLOOKUP(Combined[[#This Row],[Customer_ID]],Customer[],8,FALSE)</f>
        <v>Platinum</v>
      </c>
      <c r="S920" s="43" t="str">
        <f>VLOOKUP(Combined[[#This Row],[Product_ID]],Product[],2,FALSE)</f>
        <v>USB-C Fast Charger</v>
      </c>
      <c r="T920" s="43" t="str">
        <f>VLOOKUP(Combined[[#This Row],[Product_ID]],Product[],3,FALSE)</f>
        <v>Electronics</v>
      </c>
      <c r="U920" s="43" t="str">
        <f>VLOOKUP(Combined[[#This Row],[Product_ID]],Product[],4,FALSE)</f>
        <v>Accessories</v>
      </c>
      <c r="V920" s="43" t="str">
        <f>VLOOKUP(Combined[[#This Row],[Product_ID]],Product[],5,FALSE)</f>
        <v>Dawson-Perkins</v>
      </c>
      <c r="W920" s="43">
        <f>VLOOKUP(Combined[[#This Row],[Product_ID]],Product[],6,FALSE)</f>
        <v>242.23</v>
      </c>
      <c r="X920" s="43">
        <f>VLOOKUP(Combined[[#This Row],[Product_ID]],Product[],7,FALSE)</f>
        <v>453</v>
      </c>
      <c r="Y920" s="43" t="str">
        <f>_xlfn.XLOOKUP(Combined[[#This Row],[Store_ID]],Store[Store_ID],Store[Store_Name])</f>
        <v>Johnson-Wright</v>
      </c>
      <c r="Z920" s="43" t="str">
        <f>_xlfn.XLOOKUP(Combined[[#This Row],[Store_ID]],Store[Store_ID],Store[Region])</f>
        <v>North</v>
      </c>
      <c r="AA920" s="43" t="str">
        <f>_xlfn.XLOOKUP(Combined[[#This Row],[Store_ID]],Store[Store_ID],Store[City])</f>
        <v>Hoodberg</v>
      </c>
      <c r="AB920" s="43" t="str">
        <f>_xlfn.XLOOKUP(Combined[[#This Row],[Store_ID]],Store[Store_ID],Store[Store_Type])</f>
        <v>Outlet</v>
      </c>
      <c r="AC920" s="43">
        <f>Combined[[#This Row],[Quantity]]*Combined[[#This Row],[Unit_Price]]</f>
        <v>367.7</v>
      </c>
      <c r="AD920" s="43">
        <f>Combined[[#This Row],[Gross_Sales]]*Combined[[#This Row],[Discount]]</f>
        <v>51.478000000000002</v>
      </c>
      <c r="AE920" s="43">
        <f>Combined[[#This Row],[Quantity]]*Combined[[#This Row],[cost]]</f>
        <v>484.46</v>
      </c>
      <c r="AF920" s="43">
        <f>Combined[[#This Row],[Total_Amount]]-Combined[[#This Row],[Total_Cost]]</f>
        <v>-168.238</v>
      </c>
      <c r="AG920" s="43" t="str">
        <f>IF(Combined[[#This Row],[Age]]&lt;=25,"18-25",IF(Combined[[#This Row],[Age]]&lt;=35,"26-35",IF(Combined[[#This Row],[Age]]&lt;=45,"36-45",IF(Combined[[#This Row],[Age]]&lt;=55,"46-55","56-64"))))</f>
        <v>18-25</v>
      </c>
      <c r="AH920" s="43">
        <f>IF(Combined[[#This Row],[Total_Amount]]=0,0,Combined[[#This Row],[Profit]]/Combined[[#This Row],[Total_Amount]])</f>
        <v>-0.53202496979969771</v>
      </c>
    </row>
    <row r="921" spans="1:34">
      <c r="A921" s="43" t="s">
        <v>2745</v>
      </c>
      <c r="B921" s="46">
        <v>45238</v>
      </c>
      <c r="C921" s="43">
        <f t="shared" si="14"/>
        <v>2023</v>
      </c>
      <c r="D921" s="43" t="str">
        <f>TEXT(Combined[[#This Row],[Order_Date]],"MMM")</f>
        <v>Nov</v>
      </c>
      <c r="E921" s="43" t="s">
        <v>1272</v>
      </c>
      <c r="F921" s="43" t="s">
        <v>1688</v>
      </c>
      <c r="G921" s="43" t="s">
        <v>1752</v>
      </c>
      <c r="H921" s="43">
        <v>1</v>
      </c>
      <c r="I921" s="43">
        <v>550.05999999999995</v>
      </c>
      <c r="J921" s="45">
        <v>0.01</v>
      </c>
      <c r="K921" s="43" t="s">
        <v>1824</v>
      </c>
      <c r="L921" s="43">
        <v>544.55939999999998</v>
      </c>
      <c r="M921" s="43" t="str">
        <f>VLOOKUP(Combined[[#This Row],[Customer_ID]],Customer[],2,FALSE)</f>
        <v>Sarah Smith</v>
      </c>
      <c r="N921" s="43">
        <f>VLOOKUP(Combined[[#This Row],[Customer_ID]],Customer[],3,FALSE)</f>
        <v>55</v>
      </c>
      <c r="O921" s="43" t="str">
        <f>VLOOKUP(Combined[[#This Row],[Customer_ID]],Customer[],4,FALSE)</f>
        <v>Male</v>
      </c>
      <c r="P921" s="43" t="str">
        <f>VLOOKUP(Combined[[#This Row],[Customer_ID]],Customer[],5,FALSE)</f>
        <v>Kathleenport</v>
      </c>
      <c r="Q921" s="43" t="str">
        <f>VLOOKUP(Combined[[#This Row],[Customer_ID]],Customer[],6,FALSE)</f>
        <v>Wyoming</v>
      </c>
      <c r="R921" s="43" t="str">
        <f>VLOOKUP(Combined[[#This Row],[Customer_ID]],Customer[],8,FALSE)</f>
        <v>Gold</v>
      </c>
      <c r="S921" s="43" t="str">
        <f>VLOOKUP(Combined[[#This Row],[Product_ID]],Product[],2,FALSE)</f>
        <v>Kitchen Storage Rack</v>
      </c>
      <c r="T921" s="43" t="str">
        <f>VLOOKUP(Combined[[#This Row],[Product_ID]],Product[],3,FALSE)</f>
        <v>Home</v>
      </c>
      <c r="U921" s="43" t="str">
        <f>VLOOKUP(Combined[[#This Row],[Product_ID]],Product[],4,FALSE)</f>
        <v>Storage</v>
      </c>
      <c r="V921" s="43" t="str">
        <f>VLOOKUP(Combined[[#This Row],[Product_ID]],Product[],5,FALSE)</f>
        <v>Duran Group</v>
      </c>
      <c r="W921" s="43">
        <f>VLOOKUP(Combined[[#This Row],[Product_ID]],Product[],6,FALSE)</f>
        <v>138.05000000000001</v>
      </c>
      <c r="X921" s="43">
        <f>VLOOKUP(Combined[[#This Row],[Product_ID]],Product[],7,FALSE)</f>
        <v>89</v>
      </c>
      <c r="Y921" s="43" t="str">
        <f>_xlfn.XLOOKUP(Combined[[#This Row],[Store_ID]],Store[Store_ID],Store[Store_Name])</f>
        <v>Rivera-Warner</v>
      </c>
      <c r="Z921" s="43" t="str">
        <f>_xlfn.XLOOKUP(Combined[[#This Row],[Store_ID]],Store[Store_ID],Store[Region])</f>
        <v>East</v>
      </c>
      <c r="AA921" s="43" t="str">
        <f>_xlfn.XLOOKUP(Combined[[#This Row],[Store_ID]],Store[Store_ID],Store[City])</f>
        <v>Washingtonfurt</v>
      </c>
      <c r="AB921" s="43" t="str">
        <f>_xlfn.XLOOKUP(Combined[[#This Row],[Store_ID]],Store[Store_ID],Store[Store_Type])</f>
        <v>Flagship</v>
      </c>
      <c r="AC921" s="43">
        <f>Combined[[#This Row],[Quantity]]*Combined[[#This Row],[Unit_Price]]</f>
        <v>550.05999999999995</v>
      </c>
      <c r="AD921" s="43">
        <f>Combined[[#This Row],[Gross_Sales]]*Combined[[#This Row],[Discount]]</f>
        <v>5.5005999999999995</v>
      </c>
      <c r="AE921" s="43">
        <f>Combined[[#This Row],[Quantity]]*Combined[[#This Row],[cost]]</f>
        <v>138.05000000000001</v>
      </c>
      <c r="AF921" s="43">
        <f>Combined[[#This Row],[Total_Amount]]-Combined[[#This Row],[Total_Cost]]</f>
        <v>406.50939999999997</v>
      </c>
      <c r="AG921" s="43" t="str">
        <f>IF(Combined[[#This Row],[Age]]&lt;=25,"18-25",IF(Combined[[#This Row],[Age]]&lt;=35,"26-35",IF(Combined[[#This Row],[Age]]&lt;=45,"36-45",IF(Combined[[#This Row],[Age]]&lt;=55,"46-55","56-64"))))</f>
        <v>46-55</v>
      </c>
      <c r="AH921" s="43">
        <f>IF(Combined[[#This Row],[Total_Amount]]=0,0,Combined[[#This Row],[Profit]]/Combined[[#This Row],[Total_Amount]])</f>
        <v>0.74649230184989912</v>
      </c>
    </row>
    <row r="922" spans="1:34">
      <c r="A922" s="43" t="s">
        <v>2746</v>
      </c>
      <c r="B922" s="46">
        <v>45253</v>
      </c>
      <c r="C922" s="43">
        <f t="shared" si="14"/>
        <v>2023</v>
      </c>
      <c r="D922" s="43" t="str">
        <f>TEXT(Combined[[#This Row],[Order_Date]],"MMM")</f>
        <v>Nov</v>
      </c>
      <c r="E922" s="43" t="s">
        <v>121</v>
      </c>
      <c r="F922" s="43" t="s">
        <v>1706</v>
      </c>
      <c r="G922" s="43" t="s">
        <v>1769</v>
      </c>
      <c r="H922" s="43">
        <v>2</v>
      </c>
      <c r="I922" s="43">
        <v>32.19</v>
      </c>
      <c r="J922" s="45">
        <v>0.13</v>
      </c>
      <c r="K922" s="43" t="s">
        <v>1829</v>
      </c>
      <c r="L922" s="43">
        <v>56.010599999999997</v>
      </c>
      <c r="M922" s="43" t="str">
        <f>VLOOKUP(Combined[[#This Row],[Customer_ID]],Customer[],2,FALSE)</f>
        <v>David Arnold</v>
      </c>
      <c r="N922" s="43">
        <f>VLOOKUP(Combined[[#This Row],[Customer_ID]],Customer[],3,FALSE)</f>
        <v>54</v>
      </c>
      <c r="O922" s="43" t="str">
        <f>VLOOKUP(Combined[[#This Row],[Customer_ID]],Customer[],4,FALSE)</f>
        <v>Female</v>
      </c>
      <c r="P922" s="43" t="str">
        <f>VLOOKUP(Combined[[#This Row],[Customer_ID]],Customer[],5,FALSE)</f>
        <v>East Jennifer</v>
      </c>
      <c r="Q922" s="43" t="str">
        <f>VLOOKUP(Combined[[#This Row],[Customer_ID]],Customer[],6,FALSE)</f>
        <v>California</v>
      </c>
      <c r="R922" s="43" t="str">
        <f>VLOOKUP(Combined[[#This Row],[Customer_ID]],Customer[],8,FALSE)</f>
        <v>Silver</v>
      </c>
      <c r="S922" s="43" t="str">
        <f>VLOOKUP(Combined[[#This Row],[Product_ID]],Product[],2,FALSE)</f>
        <v>Decorative Lamp Shade</v>
      </c>
      <c r="T922" s="43" t="str">
        <f>VLOOKUP(Combined[[#This Row],[Product_ID]],Product[],3,FALSE)</f>
        <v>Home</v>
      </c>
      <c r="U922" s="43" t="str">
        <f>VLOOKUP(Combined[[#This Row],[Product_ID]],Product[],4,FALSE)</f>
        <v>Lighting</v>
      </c>
      <c r="V922" s="43" t="str">
        <f>VLOOKUP(Combined[[#This Row],[Product_ID]],Product[],5,FALSE)</f>
        <v>Ramirez-Hanson</v>
      </c>
      <c r="W922" s="43">
        <f>VLOOKUP(Combined[[#This Row],[Product_ID]],Product[],6,FALSE)</f>
        <v>228.53</v>
      </c>
      <c r="X922" s="43">
        <f>VLOOKUP(Combined[[#This Row],[Product_ID]],Product[],7,FALSE)</f>
        <v>469</v>
      </c>
      <c r="Y922" s="43" t="str">
        <f>_xlfn.XLOOKUP(Combined[[#This Row],[Store_ID]],Store[Store_ID],Store[Store_Name])</f>
        <v>Alexander Group</v>
      </c>
      <c r="Z922" s="43" t="str">
        <f>_xlfn.XLOOKUP(Combined[[#This Row],[Store_ID]],Store[Store_ID],Store[Region])</f>
        <v>South</v>
      </c>
      <c r="AA922" s="43" t="str">
        <f>_xlfn.XLOOKUP(Combined[[#This Row],[Store_ID]],Store[Store_ID],Store[City])</f>
        <v>Port Sharon</v>
      </c>
      <c r="AB922" s="43" t="str">
        <f>_xlfn.XLOOKUP(Combined[[#This Row],[Store_ID]],Store[Store_ID],Store[Store_Type])</f>
        <v>Online</v>
      </c>
      <c r="AC922" s="43">
        <f>Combined[[#This Row],[Quantity]]*Combined[[#This Row],[Unit_Price]]</f>
        <v>64.38</v>
      </c>
      <c r="AD922" s="43">
        <f>Combined[[#This Row],[Gross_Sales]]*Combined[[#This Row],[Discount]]</f>
        <v>8.3693999999999988</v>
      </c>
      <c r="AE922" s="43">
        <f>Combined[[#This Row],[Quantity]]*Combined[[#This Row],[cost]]</f>
        <v>457.06</v>
      </c>
      <c r="AF922" s="43">
        <f>Combined[[#This Row],[Total_Amount]]-Combined[[#This Row],[Total_Cost]]</f>
        <v>-401.04939999999999</v>
      </c>
      <c r="AG922" s="43" t="str">
        <f>IF(Combined[[#This Row],[Age]]&lt;=25,"18-25",IF(Combined[[#This Row],[Age]]&lt;=35,"26-35",IF(Combined[[#This Row],[Age]]&lt;=45,"36-45",IF(Combined[[#This Row],[Age]]&lt;=55,"46-55","56-64"))))</f>
        <v>46-55</v>
      </c>
      <c r="AH922" s="43">
        <f>IF(Combined[[#This Row],[Total_Amount]]=0,0,Combined[[#This Row],[Profit]]/Combined[[#This Row],[Total_Amount]])</f>
        <v>-7.1602410972208839</v>
      </c>
    </row>
    <row r="923" spans="1:34">
      <c r="A923" s="43" t="s">
        <v>2747</v>
      </c>
      <c r="B923" s="46">
        <v>45460</v>
      </c>
      <c r="C923" s="43">
        <f t="shared" si="14"/>
        <v>2024</v>
      </c>
      <c r="D923" s="43" t="str">
        <f>TEXT(Combined[[#This Row],[Order_Date]],"MMM")</f>
        <v>Jun</v>
      </c>
      <c r="E923" s="43" t="s">
        <v>470</v>
      </c>
      <c r="F923" s="43" t="s">
        <v>1614</v>
      </c>
      <c r="G923" s="43" t="s">
        <v>1813</v>
      </c>
      <c r="H923" s="43">
        <v>2</v>
      </c>
      <c r="I923" s="43">
        <v>892.06</v>
      </c>
      <c r="J923" s="45">
        <v>0.08</v>
      </c>
      <c r="K923" s="43" t="s">
        <v>1824</v>
      </c>
      <c r="L923" s="43">
        <v>1641.3904</v>
      </c>
      <c r="M923" s="43" t="str">
        <f>VLOOKUP(Combined[[#This Row],[Customer_ID]],Customer[],2,FALSE)</f>
        <v>Sean Roth</v>
      </c>
      <c r="N923" s="43">
        <f>VLOOKUP(Combined[[#This Row],[Customer_ID]],Customer[],3,FALSE)</f>
        <v>43</v>
      </c>
      <c r="O923" s="43" t="str">
        <f>VLOOKUP(Combined[[#This Row],[Customer_ID]],Customer[],4,FALSE)</f>
        <v>Male</v>
      </c>
      <c r="P923" s="43" t="str">
        <f>VLOOKUP(Combined[[#This Row],[Customer_ID]],Customer[],5,FALSE)</f>
        <v>Lake Michael</v>
      </c>
      <c r="Q923" s="43" t="str">
        <f>VLOOKUP(Combined[[#This Row],[Customer_ID]],Customer[],6,FALSE)</f>
        <v>Virginia</v>
      </c>
      <c r="R923" s="43" t="str">
        <f>VLOOKUP(Combined[[#This Row],[Customer_ID]],Customer[],8,FALSE)</f>
        <v>Gold</v>
      </c>
      <c r="S923" s="43" t="str">
        <f>VLOOKUP(Combined[[#This Row],[Product_ID]],Product[],2,FALSE)</f>
        <v>Modern Wall Clock</v>
      </c>
      <c r="T923" s="43" t="str">
        <f>VLOOKUP(Combined[[#This Row],[Product_ID]],Product[],3,FALSE)</f>
        <v>Home</v>
      </c>
      <c r="U923" s="43" t="str">
        <f>VLOOKUP(Combined[[#This Row],[Product_ID]],Product[],4,FALSE)</f>
        <v>Decor</v>
      </c>
      <c r="V923" s="43" t="str">
        <f>VLOOKUP(Combined[[#This Row],[Product_ID]],Product[],5,FALSE)</f>
        <v>Weiss-Watson</v>
      </c>
      <c r="W923" s="43">
        <f>VLOOKUP(Combined[[#This Row],[Product_ID]],Product[],6,FALSE)</f>
        <v>179.77</v>
      </c>
      <c r="X923" s="43">
        <f>VLOOKUP(Combined[[#This Row],[Product_ID]],Product[],7,FALSE)</f>
        <v>305</v>
      </c>
      <c r="Y923" s="43" t="str">
        <f>_xlfn.XLOOKUP(Combined[[#This Row],[Store_ID]],Store[Store_ID],Store[Store_Name])</f>
        <v>Mann-Austin</v>
      </c>
      <c r="Z923" s="43" t="str">
        <f>_xlfn.XLOOKUP(Combined[[#This Row],[Store_ID]],Store[Store_ID],Store[Region])</f>
        <v>East</v>
      </c>
      <c r="AA923" s="43" t="str">
        <f>_xlfn.XLOOKUP(Combined[[#This Row],[Store_ID]],Store[Store_ID],Store[City])</f>
        <v>Vasquezborough</v>
      </c>
      <c r="AB923" s="43" t="str">
        <f>_xlfn.XLOOKUP(Combined[[#This Row],[Store_ID]],Store[Store_ID],Store[Store_Type])</f>
        <v>Online</v>
      </c>
      <c r="AC923" s="43">
        <f>Combined[[#This Row],[Quantity]]*Combined[[#This Row],[Unit_Price]]</f>
        <v>1784.12</v>
      </c>
      <c r="AD923" s="43">
        <f>Combined[[#This Row],[Gross_Sales]]*Combined[[#This Row],[Discount]]</f>
        <v>142.7296</v>
      </c>
      <c r="AE923" s="43">
        <f>Combined[[#This Row],[Quantity]]*Combined[[#This Row],[cost]]</f>
        <v>359.54</v>
      </c>
      <c r="AF923" s="43">
        <f>Combined[[#This Row],[Total_Amount]]-Combined[[#This Row],[Total_Cost]]</f>
        <v>1281.8504</v>
      </c>
      <c r="AG923" s="43" t="str">
        <f>IF(Combined[[#This Row],[Age]]&lt;=25,"18-25",IF(Combined[[#This Row],[Age]]&lt;=35,"26-35",IF(Combined[[#This Row],[Age]]&lt;=45,"36-45",IF(Combined[[#This Row],[Age]]&lt;=55,"46-55","56-64"))))</f>
        <v>36-45</v>
      </c>
      <c r="AH923" s="43">
        <f>IF(Combined[[#This Row],[Total_Amount]]=0,0,Combined[[#This Row],[Profit]]/Combined[[#This Row],[Total_Amount]])</f>
        <v>0.78095400094943901</v>
      </c>
    </row>
    <row r="924" spans="1:34">
      <c r="A924" s="43" t="s">
        <v>2748</v>
      </c>
      <c r="B924" s="46">
        <v>45628</v>
      </c>
      <c r="C924" s="43">
        <f t="shared" si="14"/>
        <v>2024</v>
      </c>
      <c r="D924" s="43" t="str">
        <f>TEXT(Combined[[#This Row],[Order_Date]],"MMM")</f>
        <v>Dec</v>
      </c>
      <c r="E924" s="43" t="s">
        <v>1455</v>
      </c>
      <c r="F924" s="43" t="s">
        <v>1664</v>
      </c>
      <c r="G924" s="43" t="s">
        <v>1776</v>
      </c>
      <c r="H924" s="43">
        <v>1</v>
      </c>
      <c r="I924" s="43">
        <v>127.47</v>
      </c>
      <c r="J924" s="45">
        <v>0.16</v>
      </c>
      <c r="K924" s="43" t="s">
        <v>1829</v>
      </c>
      <c r="L924" s="43">
        <v>107.0748</v>
      </c>
      <c r="M924" s="43" t="str">
        <f>VLOOKUP(Combined[[#This Row],[Customer_ID]],Customer[],2,FALSE)</f>
        <v>Philip Mendoza</v>
      </c>
      <c r="N924" s="43">
        <f>VLOOKUP(Combined[[#This Row],[Customer_ID]],Customer[],3,FALSE)</f>
        <v>42</v>
      </c>
      <c r="O924" s="43" t="str">
        <f>VLOOKUP(Combined[[#This Row],[Customer_ID]],Customer[],4,FALSE)</f>
        <v>Male</v>
      </c>
      <c r="P924" s="43" t="str">
        <f>VLOOKUP(Combined[[#This Row],[Customer_ID]],Customer[],5,FALSE)</f>
        <v>Tylermouth</v>
      </c>
      <c r="Q924" s="43" t="str">
        <f>VLOOKUP(Combined[[#This Row],[Customer_ID]],Customer[],6,FALSE)</f>
        <v>Massachusetts</v>
      </c>
      <c r="R924" s="43" t="str">
        <f>VLOOKUP(Combined[[#This Row],[Customer_ID]],Customer[],8,FALSE)</f>
        <v>Silver</v>
      </c>
      <c r="S924" s="43" t="str">
        <f>VLOOKUP(Combined[[#This Row],[Product_ID]],Product[],2,FALSE)</f>
        <v>Womens Cotton Scarf</v>
      </c>
      <c r="T924" s="43" t="str">
        <f>VLOOKUP(Combined[[#This Row],[Product_ID]],Product[],3,FALSE)</f>
        <v>Clothing</v>
      </c>
      <c r="U924" s="43" t="str">
        <f>VLOOKUP(Combined[[#This Row],[Product_ID]],Product[],4,FALSE)</f>
        <v>Accessories</v>
      </c>
      <c r="V924" s="43" t="str">
        <f>VLOOKUP(Combined[[#This Row],[Product_ID]],Product[],5,FALSE)</f>
        <v>Shepherd-Gould</v>
      </c>
      <c r="W924" s="43">
        <f>VLOOKUP(Combined[[#This Row],[Product_ID]],Product[],6,FALSE)</f>
        <v>113.83</v>
      </c>
      <c r="X924" s="43">
        <f>VLOOKUP(Combined[[#This Row],[Product_ID]],Product[],7,FALSE)</f>
        <v>485</v>
      </c>
      <c r="Y924" s="43" t="str">
        <f>_xlfn.XLOOKUP(Combined[[#This Row],[Store_ID]],Store[Store_ID],Store[Store_Name])</f>
        <v>Benson-Elliott</v>
      </c>
      <c r="Z924" s="43" t="str">
        <f>_xlfn.XLOOKUP(Combined[[#This Row],[Store_ID]],Store[Store_ID],Store[Region])</f>
        <v>East</v>
      </c>
      <c r="AA924" s="43" t="str">
        <f>_xlfn.XLOOKUP(Combined[[#This Row],[Store_ID]],Store[Store_ID],Store[City])</f>
        <v>Port Josephberg</v>
      </c>
      <c r="AB924" s="43" t="str">
        <f>_xlfn.XLOOKUP(Combined[[#This Row],[Store_ID]],Store[Store_ID],Store[Store_Type])</f>
        <v>Online</v>
      </c>
      <c r="AC924" s="43">
        <f>Combined[[#This Row],[Quantity]]*Combined[[#This Row],[Unit_Price]]</f>
        <v>127.47</v>
      </c>
      <c r="AD924" s="43">
        <f>Combined[[#This Row],[Gross_Sales]]*Combined[[#This Row],[Discount]]</f>
        <v>20.395199999999999</v>
      </c>
      <c r="AE924" s="43">
        <f>Combined[[#This Row],[Quantity]]*Combined[[#This Row],[cost]]</f>
        <v>113.83</v>
      </c>
      <c r="AF924" s="43">
        <f>Combined[[#This Row],[Total_Amount]]-Combined[[#This Row],[Total_Cost]]</f>
        <v>-6.7552000000000021</v>
      </c>
      <c r="AG924" s="43" t="str">
        <f>IF(Combined[[#This Row],[Age]]&lt;=25,"18-25",IF(Combined[[#This Row],[Age]]&lt;=35,"26-35",IF(Combined[[#This Row],[Age]]&lt;=45,"36-45",IF(Combined[[#This Row],[Age]]&lt;=55,"46-55","56-64"))))</f>
        <v>36-45</v>
      </c>
      <c r="AH924" s="43">
        <f>IF(Combined[[#This Row],[Total_Amount]]=0,0,Combined[[#This Row],[Profit]]/Combined[[#This Row],[Total_Amount]])</f>
        <v>-6.3088607216637366E-2</v>
      </c>
    </row>
    <row r="925" spans="1:34">
      <c r="A925" s="43" t="s">
        <v>2749</v>
      </c>
      <c r="B925" s="46">
        <v>45778</v>
      </c>
      <c r="C925" s="43">
        <f t="shared" si="14"/>
        <v>2025</v>
      </c>
      <c r="D925" s="43" t="str">
        <f>TEXT(Combined[[#This Row],[Order_Date]],"MMM")</f>
        <v>May</v>
      </c>
      <c r="E925" s="43" t="s">
        <v>1211</v>
      </c>
      <c r="F925" s="43" t="s">
        <v>1702</v>
      </c>
      <c r="G925" s="43" t="s">
        <v>1799</v>
      </c>
      <c r="H925" s="43">
        <v>3</v>
      </c>
      <c r="I925" s="43">
        <v>212.87</v>
      </c>
      <c r="J925" s="45">
        <v>0.18</v>
      </c>
      <c r="K925" s="43" t="s">
        <v>1824</v>
      </c>
      <c r="L925" s="43">
        <v>523.66020000000003</v>
      </c>
      <c r="M925" s="43" t="str">
        <f>VLOOKUP(Combined[[#This Row],[Customer_ID]],Customer[],2,FALSE)</f>
        <v>Timothy Valenzuela</v>
      </c>
      <c r="N925" s="43">
        <f>VLOOKUP(Combined[[#This Row],[Customer_ID]],Customer[],3,FALSE)</f>
        <v>53</v>
      </c>
      <c r="O925" s="43" t="str">
        <f>VLOOKUP(Combined[[#This Row],[Customer_ID]],Customer[],4,FALSE)</f>
        <v>Male</v>
      </c>
      <c r="P925" s="43" t="str">
        <f>VLOOKUP(Combined[[#This Row],[Customer_ID]],Customer[],5,FALSE)</f>
        <v>Stevensshire</v>
      </c>
      <c r="Q925" s="43" t="str">
        <f>VLOOKUP(Combined[[#This Row],[Customer_ID]],Customer[],6,FALSE)</f>
        <v>Missouri</v>
      </c>
      <c r="R925" s="43" t="str">
        <f>VLOOKUP(Combined[[#This Row],[Customer_ID]],Customer[],8,FALSE)</f>
        <v>Platinum</v>
      </c>
      <c r="S925" s="43" t="str">
        <f>VLOOKUP(Combined[[#This Row],[Product_ID]],Product[],2,FALSE)</f>
        <v>WiFi Mesh Router</v>
      </c>
      <c r="T925" s="43" t="str">
        <f>VLOOKUP(Combined[[#This Row],[Product_ID]],Product[],3,FALSE)</f>
        <v>Electronics</v>
      </c>
      <c r="U925" s="43" t="str">
        <f>VLOOKUP(Combined[[#This Row],[Product_ID]],Product[],4,FALSE)</f>
        <v>Appliances</v>
      </c>
      <c r="V925" s="43" t="str">
        <f>VLOOKUP(Combined[[#This Row],[Product_ID]],Product[],5,FALSE)</f>
        <v>White, Reeves and Woods</v>
      </c>
      <c r="W925" s="43">
        <f>VLOOKUP(Combined[[#This Row],[Product_ID]],Product[],6,FALSE)</f>
        <v>480.9</v>
      </c>
      <c r="X925" s="43">
        <f>VLOOKUP(Combined[[#This Row],[Product_ID]],Product[],7,FALSE)</f>
        <v>104</v>
      </c>
      <c r="Y925" s="43" t="str">
        <f>_xlfn.XLOOKUP(Combined[[#This Row],[Store_ID]],Store[Store_ID],Store[Store_Name])</f>
        <v>Mcdonald Inc</v>
      </c>
      <c r="Z925" s="43" t="str">
        <f>_xlfn.XLOOKUP(Combined[[#This Row],[Store_ID]],Store[Store_ID],Store[Region])</f>
        <v>South</v>
      </c>
      <c r="AA925" s="43" t="str">
        <f>_xlfn.XLOOKUP(Combined[[#This Row],[Store_ID]],Store[Store_ID],Store[City])</f>
        <v>Christopherland</v>
      </c>
      <c r="AB925" s="43" t="str">
        <f>_xlfn.XLOOKUP(Combined[[#This Row],[Store_ID]],Store[Store_ID],Store[Store_Type])</f>
        <v>Outlet</v>
      </c>
      <c r="AC925" s="43">
        <f>Combined[[#This Row],[Quantity]]*Combined[[#This Row],[Unit_Price]]</f>
        <v>638.61</v>
      </c>
      <c r="AD925" s="43">
        <f>Combined[[#This Row],[Gross_Sales]]*Combined[[#This Row],[Discount]]</f>
        <v>114.9498</v>
      </c>
      <c r="AE925" s="43">
        <f>Combined[[#This Row],[Quantity]]*Combined[[#This Row],[cost]]</f>
        <v>1442.6999999999998</v>
      </c>
      <c r="AF925" s="43">
        <f>Combined[[#This Row],[Total_Amount]]-Combined[[#This Row],[Total_Cost]]</f>
        <v>-919.03979999999979</v>
      </c>
      <c r="AG925" s="43" t="str">
        <f>IF(Combined[[#This Row],[Age]]&lt;=25,"18-25",IF(Combined[[#This Row],[Age]]&lt;=35,"26-35",IF(Combined[[#This Row],[Age]]&lt;=45,"36-45",IF(Combined[[#This Row],[Age]]&lt;=55,"46-55","56-64"))))</f>
        <v>46-55</v>
      </c>
      <c r="AH925" s="43">
        <f>IF(Combined[[#This Row],[Total_Amount]]=0,0,Combined[[#This Row],[Profit]]/Combined[[#This Row],[Total_Amount]])</f>
        <v>-1.7550308387003628</v>
      </c>
    </row>
    <row r="926" spans="1:34">
      <c r="A926" s="43" t="s">
        <v>2750</v>
      </c>
      <c r="B926" s="46">
        <v>45471</v>
      </c>
      <c r="C926" s="43">
        <f t="shared" si="14"/>
        <v>2024</v>
      </c>
      <c r="D926" s="43" t="str">
        <f>TEXT(Combined[[#This Row],[Order_Date]],"MMM")</f>
        <v>Jun</v>
      </c>
      <c r="E926" s="43" t="s">
        <v>598</v>
      </c>
      <c r="F926" s="43" t="s">
        <v>1710</v>
      </c>
      <c r="G926" s="43" t="s">
        <v>1779</v>
      </c>
      <c r="H926" s="43">
        <v>1</v>
      </c>
      <c r="I926" s="43">
        <v>26.37</v>
      </c>
      <c r="J926" s="45">
        <v>0.3</v>
      </c>
      <c r="K926" s="43" t="s">
        <v>1829</v>
      </c>
      <c r="L926" s="43">
        <v>18.459</v>
      </c>
      <c r="M926" s="43" t="str">
        <f>VLOOKUP(Combined[[#This Row],[Customer_ID]],Customer[],2,FALSE)</f>
        <v>Erin Ward</v>
      </c>
      <c r="N926" s="43">
        <f>VLOOKUP(Combined[[#This Row],[Customer_ID]],Customer[],3,FALSE)</f>
        <v>60</v>
      </c>
      <c r="O926" s="43" t="str">
        <f>VLOOKUP(Combined[[#This Row],[Customer_ID]],Customer[],4,FALSE)</f>
        <v>Male</v>
      </c>
      <c r="P926" s="43" t="str">
        <f>VLOOKUP(Combined[[#This Row],[Customer_ID]],Customer[],5,FALSE)</f>
        <v>New Brianchester</v>
      </c>
      <c r="Q926" s="43" t="str">
        <f>VLOOKUP(Combined[[#This Row],[Customer_ID]],Customer[],6,FALSE)</f>
        <v>New York</v>
      </c>
      <c r="R926" s="43" t="str">
        <f>VLOOKUP(Combined[[#This Row],[Customer_ID]],Customer[],8,FALSE)</f>
        <v>Bronze</v>
      </c>
      <c r="S926" s="43" t="str">
        <f>VLOOKUP(Combined[[#This Row],[Product_ID]],Product[],2,FALSE)</f>
        <v>Badminton Racket Set</v>
      </c>
      <c r="T926" s="43" t="str">
        <f>VLOOKUP(Combined[[#This Row],[Product_ID]],Product[],3,FALSE)</f>
        <v>Sports</v>
      </c>
      <c r="U926" s="43" t="str">
        <f>VLOOKUP(Combined[[#This Row],[Product_ID]],Product[],4,FALSE)</f>
        <v>Equipment</v>
      </c>
      <c r="V926" s="43" t="str">
        <f>VLOOKUP(Combined[[#This Row],[Product_ID]],Product[],5,FALSE)</f>
        <v>Robinson-Brown</v>
      </c>
      <c r="W926" s="43">
        <f>VLOOKUP(Combined[[#This Row],[Product_ID]],Product[],6,FALSE)</f>
        <v>285.54000000000002</v>
      </c>
      <c r="X926" s="43">
        <f>VLOOKUP(Combined[[#This Row],[Product_ID]],Product[],7,FALSE)</f>
        <v>358</v>
      </c>
      <c r="Y926" s="43" t="str">
        <f>_xlfn.XLOOKUP(Combined[[#This Row],[Store_ID]],Store[Store_ID],Store[Store_Name])</f>
        <v>Martinez-Mullins</v>
      </c>
      <c r="Z926" s="43" t="str">
        <f>_xlfn.XLOOKUP(Combined[[#This Row],[Store_ID]],Store[Store_ID],Store[Region])</f>
        <v>South</v>
      </c>
      <c r="AA926" s="43" t="str">
        <f>_xlfn.XLOOKUP(Combined[[#This Row],[Store_ID]],Store[Store_ID],Store[City])</f>
        <v>Williamsfurt</v>
      </c>
      <c r="AB926" s="43" t="str">
        <f>_xlfn.XLOOKUP(Combined[[#This Row],[Store_ID]],Store[Store_ID],Store[Store_Type])</f>
        <v>Online</v>
      </c>
      <c r="AC926" s="43">
        <f>Combined[[#This Row],[Quantity]]*Combined[[#This Row],[Unit_Price]]</f>
        <v>26.37</v>
      </c>
      <c r="AD926" s="43">
        <f>Combined[[#This Row],[Gross_Sales]]*Combined[[#This Row],[Discount]]</f>
        <v>7.9109999999999996</v>
      </c>
      <c r="AE926" s="43">
        <f>Combined[[#This Row],[Quantity]]*Combined[[#This Row],[cost]]</f>
        <v>285.54000000000002</v>
      </c>
      <c r="AF926" s="43">
        <f>Combined[[#This Row],[Total_Amount]]-Combined[[#This Row],[Total_Cost]]</f>
        <v>-267.08100000000002</v>
      </c>
      <c r="AG926" s="43" t="str">
        <f>IF(Combined[[#This Row],[Age]]&lt;=25,"18-25",IF(Combined[[#This Row],[Age]]&lt;=35,"26-35",IF(Combined[[#This Row],[Age]]&lt;=45,"36-45",IF(Combined[[#This Row],[Age]]&lt;=55,"46-55","56-64"))))</f>
        <v>56-64</v>
      </c>
      <c r="AH926" s="43">
        <f>IF(Combined[[#This Row],[Total_Amount]]=0,0,Combined[[#This Row],[Profit]]/Combined[[#This Row],[Total_Amount]])</f>
        <v>-14.468876970583457</v>
      </c>
    </row>
    <row r="927" spans="1:34">
      <c r="A927" s="43" t="s">
        <v>2751</v>
      </c>
      <c r="B927" s="46">
        <v>45770</v>
      </c>
      <c r="C927" s="43">
        <f t="shared" si="14"/>
        <v>2025</v>
      </c>
      <c r="D927" s="43" t="str">
        <f>TEXT(Combined[[#This Row],[Order_Date]],"MMM")</f>
        <v>Apr</v>
      </c>
      <c r="E927" s="43" t="s">
        <v>1437</v>
      </c>
      <c r="F927" s="43" t="s">
        <v>1616</v>
      </c>
      <c r="G927" s="43" t="s">
        <v>1810</v>
      </c>
      <c r="H927" s="43">
        <v>4</v>
      </c>
      <c r="I927" s="43">
        <v>953.98</v>
      </c>
      <c r="J927" s="45">
        <v>0.16</v>
      </c>
      <c r="K927" s="43" t="s">
        <v>1824</v>
      </c>
      <c r="L927" s="43">
        <v>3205.3728000000001</v>
      </c>
      <c r="M927" s="43" t="str">
        <f>VLOOKUP(Combined[[#This Row],[Customer_ID]],Customer[],2,FALSE)</f>
        <v>Cynthia Parrish</v>
      </c>
      <c r="N927" s="43">
        <f>VLOOKUP(Combined[[#This Row],[Customer_ID]],Customer[],3,FALSE)</f>
        <v>18</v>
      </c>
      <c r="O927" s="43" t="str">
        <f>VLOOKUP(Combined[[#This Row],[Customer_ID]],Customer[],4,FALSE)</f>
        <v>Male</v>
      </c>
      <c r="P927" s="43" t="str">
        <f>VLOOKUP(Combined[[#This Row],[Customer_ID]],Customer[],5,FALSE)</f>
        <v>Espinozaberg</v>
      </c>
      <c r="Q927" s="43" t="str">
        <f>VLOOKUP(Combined[[#This Row],[Customer_ID]],Customer[],6,FALSE)</f>
        <v>Minnesota</v>
      </c>
      <c r="R927" s="43" t="str">
        <f>VLOOKUP(Combined[[#This Row],[Customer_ID]],Customer[],8,FALSE)</f>
        <v>Silver</v>
      </c>
      <c r="S927" s="43" t="str">
        <f>VLOOKUP(Combined[[#This Row],[Product_ID]],Product[],2,FALSE)</f>
        <v>Gaming Mechanical Keyboard</v>
      </c>
      <c r="T927" s="43" t="str">
        <f>VLOOKUP(Combined[[#This Row],[Product_ID]],Product[],3,FALSE)</f>
        <v>Electronics</v>
      </c>
      <c r="U927" s="43" t="str">
        <f>VLOOKUP(Combined[[#This Row],[Product_ID]],Product[],4,FALSE)</f>
        <v>Computer</v>
      </c>
      <c r="V927" s="43" t="str">
        <f>VLOOKUP(Combined[[#This Row],[Product_ID]],Product[],5,FALSE)</f>
        <v>Lucero LLC</v>
      </c>
      <c r="W927" s="43">
        <f>VLOOKUP(Combined[[#This Row],[Product_ID]],Product[],6,FALSE)</f>
        <v>419.28</v>
      </c>
      <c r="X927" s="43">
        <f>VLOOKUP(Combined[[#This Row],[Product_ID]],Product[],7,FALSE)</f>
        <v>86</v>
      </c>
      <c r="Y927" s="43" t="str">
        <f>_xlfn.XLOOKUP(Combined[[#This Row],[Store_ID]],Store[Store_ID],Store[Store_Name])</f>
        <v>Guerrero-Schmitt</v>
      </c>
      <c r="Z927" s="43" t="str">
        <f>_xlfn.XLOOKUP(Combined[[#This Row],[Store_ID]],Store[Store_ID],Store[Region])</f>
        <v>East</v>
      </c>
      <c r="AA927" s="43" t="str">
        <f>_xlfn.XLOOKUP(Combined[[#This Row],[Store_ID]],Store[Store_ID],Store[City])</f>
        <v>East Stevechester</v>
      </c>
      <c r="AB927" s="43" t="str">
        <f>_xlfn.XLOOKUP(Combined[[#This Row],[Store_ID]],Store[Store_ID],Store[Store_Type])</f>
        <v>Flagship</v>
      </c>
      <c r="AC927" s="43">
        <f>Combined[[#This Row],[Quantity]]*Combined[[#This Row],[Unit_Price]]</f>
        <v>3815.92</v>
      </c>
      <c r="AD927" s="43">
        <f>Combined[[#This Row],[Gross_Sales]]*Combined[[#This Row],[Discount]]</f>
        <v>610.54719999999998</v>
      </c>
      <c r="AE927" s="43">
        <f>Combined[[#This Row],[Quantity]]*Combined[[#This Row],[cost]]</f>
        <v>1677.12</v>
      </c>
      <c r="AF927" s="43">
        <f>Combined[[#This Row],[Total_Amount]]-Combined[[#This Row],[Total_Cost]]</f>
        <v>1528.2528000000002</v>
      </c>
      <c r="AG927" s="43" t="str">
        <f>IF(Combined[[#This Row],[Age]]&lt;=25,"18-25",IF(Combined[[#This Row],[Age]]&lt;=35,"26-35",IF(Combined[[#This Row],[Age]]&lt;=45,"36-45",IF(Combined[[#This Row],[Age]]&lt;=55,"46-55","56-64"))))</f>
        <v>18-25</v>
      </c>
      <c r="AH927" s="43">
        <f>IF(Combined[[#This Row],[Total_Amount]]=0,0,Combined[[#This Row],[Profit]]/Combined[[#This Row],[Total_Amount]])</f>
        <v>0.47677848891710822</v>
      </c>
    </row>
    <row r="928" spans="1:34">
      <c r="A928" s="43" t="s">
        <v>2752</v>
      </c>
      <c r="B928" s="46">
        <v>45369</v>
      </c>
      <c r="C928" s="43">
        <f t="shared" si="14"/>
        <v>2024</v>
      </c>
      <c r="D928" s="43" t="str">
        <f>TEXT(Combined[[#This Row],[Order_Date]],"MMM")</f>
        <v>Mar</v>
      </c>
      <c r="E928" s="43" t="s">
        <v>699</v>
      </c>
      <c r="F928" s="43" t="s">
        <v>1682</v>
      </c>
      <c r="G928" s="43" t="s">
        <v>1813</v>
      </c>
      <c r="H928" s="43">
        <v>3</v>
      </c>
      <c r="I928" s="43">
        <v>968.88</v>
      </c>
      <c r="J928" s="45">
        <v>0.15</v>
      </c>
      <c r="K928" s="43" t="s">
        <v>1824</v>
      </c>
      <c r="L928" s="43">
        <v>2470.6439999999998</v>
      </c>
      <c r="M928" s="43" t="str">
        <f>VLOOKUP(Combined[[#This Row],[Customer_ID]],Customer[],2,FALSE)</f>
        <v>Steve Medina</v>
      </c>
      <c r="N928" s="43">
        <f>VLOOKUP(Combined[[#This Row],[Customer_ID]],Customer[],3,FALSE)</f>
        <v>50</v>
      </c>
      <c r="O928" s="43" t="str">
        <f>VLOOKUP(Combined[[#This Row],[Customer_ID]],Customer[],4,FALSE)</f>
        <v>Female</v>
      </c>
      <c r="P928" s="43" t="str">
        <f>VLOOKUP(Combined[[#This Row],[Customer_ID]],Customer[],5,FALSE)</f>
        <v>East Josephside</v>
      </c>
      <c r="Q928" s="43" t="str">
        <f>VLOOKUP(Combined[[#This Row],[Customer_ID]],Customer[],6,FALSE)</f>
        <v>Oregon</v>
      </c>
      <c r="R928" s="43" t="str">
        <f>VLOOKUP(Combined[[#This Row],[Customer_ID]],Customer[],8,FALSE)</f>
        <v>Gold</v>
      </c>
      <c r="S928" s="43" t="str">
        <f>VLOOKUP(Combined[[#This Row],[Product_ID]],Product[],2,FALSE)</f>
        <v>Smart LED Light Strip</v>
      </c>
      <c r="T928" s="43" t="str">
        <f>VLOOKUP(Combined[[#This Row],[Product_ID]],Product[],3,FALSE)</f>
        <v>Electronics</v>
      </c>
      <c r="U928" s="43" t="str">
        <f>VLOOKUP(Combined[[#This Row],[Product_ID]],Product[],4,FALSE)</f>
        <v>Accessories</v>
      </c>
      <c r="V928" s="43" t="str">
        <f>VLOOKUP(Combined[[#This Row],[Product_ID]],Product[],5,FALSE)</f>
        <v>Flores-Davis</v>
      </c>
      <c r="W928" s="43">
        <f>VLOOKUP(Combined[[#This Row],[Product_ID]],Product[],6,FALSE)</f>
        <v>349.17</v>
      </c>
      <c r="X928" s="43">
        <f>VLOOKUP(Combined[[#This Row],[Product_ID]],Product[],7,FALSE)</f>
        <v>476</v>
      </c>
      <c r="Y928" s="43" t="str">
        <f>_xlfn.XLOOKUP(Combined[[#This Row],[Store_ID]],Store[Store_ID],Store[Store_Name])</f>
        <v>Mann-Austin</v>
      </c>
      <c r="Z928" s="43" t="str">
        <f>_xlfn.XLOOKUP(Combined[[#This Row],[Store_ID]],Store[Store_ID],Store[Region])</f>
        <v>East</v>
      </c>
      <c r="AA928" s="43" t="str">
        <f>_xlfn.XLOOKUP(Combined[[#This Row],[Store_ID]],Store[Store_ID],Store[City])</f>
        <v>Vasquezborough</v>
      </c>
      <c r="AB928" s="43" t="str">
        <f>_xlfn.XLOOKUP(Combined[[#This Row],[Store_ID]],Store[Store_ID],Store[Store_Type])</f>
        <v>Online</v>
      </c>
      <c r="AC928" s="43">
        <f>Combined[[#This Row],[Quantity]]*Combined[[#This Row],[Unit_Price]]</f>
        <v>2906.64</v>
      </c>
      <c r="AD928" s="43">
        <f>Combined[[#This Row],[Gross_Sales]]*Combined[[#This Row],[Discount]]</f>
        <v>435.99599999999998</v>
      </c>
      <c r="AE928" s="43">
        <f>Combined[[#This Row],[Quantity]]*Combined[[#This Row],[cost]]</f>
        <v>1047.51</v>
      </c>
      <c r="AF928" s="43">
        <f>Combined[[#This Row],[Total_Amount]]-Combined[[#This Row],[Total_Cost]]</f>
        <v>1423.1339999999998</v>
      </c>
      <c r="AG928" s="43" t="str">
        <f>IF(Combined[[#This Row],[Age]]&lt;=25,"18-25",IF(Combined[[#This Row],[Age]]&lt;=35,"26-35",IF(Combined[[#This Row],[Age]]&lt;=45,"36-45",IF(Combined[[#This Row],[Age]]&lt;=55,"46-55","56-64"))))</f>
        <v>46-55</v>
      </c>
      <c r="AH928" s="43">
        <f>IF(Combined[[#This Row],[Total_Amount]]=0,0,Combined[[#This Row],[Profit]]/Combined[[#This Row],[Total_Amount]])</f>
        <v>0.5760174270352183</v>
      </c>
    </row>
    <row r="929" spans="1:34">
      <c r="A929" s="43" t="s">
        <v>2753</v>
      </c>
      <c r="B929" s="46">
        <v>45910</v>
      </c>
      <c r="C929" s="43">
        <f t="shared" si="14"/>
        <v>2025</v>
      </c>
      <c r="D929" s="43" t="str">
        <f>TEXT(Combined[[#This Row],[Order_Date]],"MMM")</f>
        <v>Sep</v>
      </c>
      <c r="E929" s="43" t="s">
        <v>616</v>
      </c>
      <c r="F929" s="43" t="s">
        <v>1700</v>
      </c>
      <c r="G929" s="43" t="s">
        <v>1810</v>
      </c>
      <c r="H929" s="43">
        <v>1</v>
      </c>
      <c r="I929" s="43">
        <v>533.04999999999995</v>
      </c>
      <c r="J929" s="45">
        <v>0.11</v>
      </c>
      <c r="K929" s="43" t="s">
        <v>1826</v>
      </c>
      <c r="L929" s="43">
        <v>474.41449999999998</v>
      </c>
      <c r="M929" s="43" t="str">
        <f>VLOOKUP(Combined[[#This Row],[Customer_ID]],Customer[],2,FALSE)</f>
        <v>Dr. Suzanne Bullock</v>
      </c>
      <c r="N929" s="43">
        <f>VLOOKUP(Combined[[#This Row],[Customer_ID]],Customer[],3,FALSE)</f>
        <v>60</v>
      </c>
      <c r="O929" s="43" t="str">
        <f>VLOOKUP(Combined[[#This Row],[Customer_ID]],Customer[],4,FALSE)</f>
        <v>Female</v>
      </c>
      <c r="P929" s="43" t="str">
        <f>VLOOKUP(Combined[[#This Row],[Customer_ID]],Customer[],5,FALSE)</f>
        <v>Lake Blaketon</v>
      </c>
      <c r="Q929" s="43" t="str">
        <f>VLOOKUP(Combined[[#This Row],[Customer_ID]],Customer[],6,FALSE)</f>
        <v>Alabama</v>
      </c>
      <c r="R929" s="43" t="str">
        <f>VLOOKUP(Combined[[#This Row],[Customer_ID]],Customer[],8,FALSE)</f>
        <v>Platinum</v>
      </c>
      <c r="S929" s="43" t="str">
        <f>VLOOKUP(Combined[[#This Row],[Product_ID]],Product[],2,FALSE)</f>
        <v>Wireless Mouse</v>
      </c>
      <c r="T929" s="43" t="str">
        <f>VLOOKUP(Combined[[#This Row],[Product_ID]],Product[],3,FALSE)</f>
        <v>Electronics</v>
      </c>
      <c r="U929" s="43" t="str">
        <f>VLOOKUP(Combined[[#This Row],[Product_ID]],Product[],4,FALSE)</f>
        <v>Computer</v>
      </c>
      <c r="V929" s="43" t="str">
        <f>VLOOKUP(Combined[[#This Row],[Product_ID]],Product[],5,FALSE)</f>
        <v>Larson Ltd</v>
      </c>
      <c r="W929" s="43">
        <f>VLOOKUP(Combined[[#This Row],[Product_ID]],Product[],6,FALSE)</f>
        <v>392.89</v>
      </c>
      <c r="X929" s="43">
        <f>VLOOKUP(Combined[[#This Row],[Product_ID]],Product[],7,FALSE)</f>
        <v>320</v>
      </c>
      <c r="Y929" s="43" t="str">
        <f>_xlfn.XLOOKUP(Combined[[#This Row],[Store_ID]],Store[Store_ID],Store[Store_Name])</f>
        <v>Guerrero-Schmitt</v>
      </c>
      <c r="Z929" s="43" t="str">
        <f>_xlfn.XLOOKUP(Combined[[#This Row],[Store_ID]],Store[Store_ID],Store[Region])</f>
        <v>East</v>
      </c>
      <c r="AA929" s="43" t="str">
        <f>_xlfn.XLOOKUP(Combined[[#This Row],[Store_ID]],Store[Store_ID],Store[City])</f>
        <v>East Stevechester</v>
      </c>
      <c r="AB929" s="43" t="str">
        <f>_xlfn.XLOOKUP(Combined[[#This Row],[Store_ID]],Store[Store_ID],Store[Store_Type])</f>
        <v>Flagship</v>
      </c>
      <c r="AC929" s="43">
        <f>Combined[[#This Row],[Quantity]]*Combined[[#This Row],[Unit_Price]]</f>
        <v>533.04999999999995</v>
      </c>
      <c r="AD929" s="43">
        <f>Combined[[#This Row],[Gross_Sales]]*Combined[[#This Row],[Discount]]</f>
        <v>58.635499999999993</v>
      </c>
      <c r="AE929" s="43">
        <f>Combined[[#This Row],[Quantity]]*Combined[[#This Row],[cost]]</f>
        <v>392.89</v>
      </c>
      <c r="AF929" s="43">
        <f>Combined[[#This Row],[Total_Amount]]-Combined[[#This Row],[Total_Cost]]</f>
        <v>81.524499999999989</v>
      </c>
      <c r="AG929" s="43" t="str">
        <f>IF(Combined[[#This Row],[Age]]&lt;=25,"18-25",IF(Combined[[#This Row],[Age]]&lt;=35,"26-35",IF(Combined[[#This Row],[Age]]&lt;=45,"36-45",IF(Combined[[#This Row],[Age]]&lt;=55,"46-55","56-64"))))</f>
        <v>56-64</v>
      </c>
      <c r="AH929" s="43">
        <f>IF(Combined[[#This Row],[Total_Amount]]=0,0,Combined[[#This Row],[Profit]]/Combined[[#This Row],[Total_Amount]])</f>
        <v>0.17184234461636394</v>
      </c>
    </row>
    <row r="930" spans="1:34">
      <c r="A930" s="43" t="s">
        <v>2754</v>
      </c>
      <c r="B930" s="46">
        <v>45637</v>
      </c>
      <c r="C930" s="43">
        <f t="shared" si="14"/>
        <v>2024</v>
      </c>
      <c r="D930" s="43" t="str">
        <f>TEXT(Combined[[#This Row],[Order_Date]],"MMM")</f>
        <v>Dec</v>
      </c>
      <c r="E930" s="43" t="s">
        <v>1190</v>
      </c>
      <c r="F930" s="43" t="s">
        <v>1710</v>
      </c>
      <c r="G930" s="43" t="s">
        <v>1757</v>
      </c>
      <c r="H930" s="43">
        <v>3</v>
      </c>
      <c r="I930" s="43">
        <v>138.86000000000001</v>
      </c>
      <c r="J930" s="45">
        <v>0.11</v>
      </c>
      <c r="K930" s="43" t="s">
        <v>1826</v>
      </c>
      <c r="L930" s="43">
        <v>370.75619999999998</v>
      </c>
      <c r="M930" s="43" t="str">
        <f>VLOOKUP(Combined[[#This Row],[Customer_ID]],Customer[],2,FALSE)</f>
        <v>Erika Padilla</v>
      </c>
      <c r="N930" s="43">
        <f>VLOOKUP(Combined[[#This Row],[Customer_ID]],Customer[],3,FALSE)</f>
        <v>50</v>
      </c>
      <c r="O930" s="43" t="str">
        <f>VLOOKUP(Combined[[#This Row],[Customer_ID]],Customer[],4,FALSE)</f>
        <v>Male</v>
      </c>
      <c r="P930" s="43" t="str">
        <f>VLOOKUP(Combined[[#This Row],[Customer_ID]],Customer[],5,FALSE)</f>
        <v>Andrewsland</v>
      </c>
      <c r="Q930" s="43" t="str">
        <f>VLOOKUP(Combined[[#This Row],[Customer_ID]],Customer[],6,FALSE)</f>
        <v>Alabama</v>
      </c>
      <c r="R930" s="43" t="str">
        <f>VLOOKUP(Combined[[#This Row],[Customer_ID]],Customer[],8,FALSE)</f>
        <v>Silver</v>
      </c>
      <c r="S930" s="43" t="str">
        <f>VLOOKUP(Combined[[#This Row],[Product_ID]],Product[],2,FALSE)</f>
        <v>Badminton Racket Set</v>
      </c>
      <c r="T930" s="43" t="str">
        <f>VLOOKUP(Combined[[#This Row],[Product_ID]],Product[],3,FALSE)</f>
        <v>Sports</v>
      </c>
      <c r="U930" s="43" t="str">
        <f>VLOOKUP(Combined[[#This Row],[Product_ID]],Product[],4,FALSE)</f>
        <v>Equipment</v>
      </c>
      <c r="V930" s="43" t="str">
        <f>VLOOKUP(Combined[[#This Row],[Product_ID]],Product[],5,FALSE)</f>
        <v>Robinson-Brown</v>
      </c>
      <c r="W930" s="43">
        <f>VLOOKUP(Combined[[#This Row],[Product_ID]],Product[],6,FALSE)</f>
        <v>285.54000000000002</v>
      </c>
      <c r="X930" s="43">
        <f>VLOOKUP(Combined[[#This Row],[Product_ID]],Product[],7,FALSE)</f>
        <v>358</v>
      </c>
      <c r="Y930" s="43" t="str">
        <f>_xlfn.XLOOKUP(Combined[[#This Row],[Store_ID]],Store[Store_ID],Store[Store_Name])</f>
        <v>Martinez, Adkins and Johnson</v>
      </c>
      <c r="Z930" s="43" t="str">
        <f>_xlfn.XLOOKUP(Combined[[#This Row],[Store_ID]],Store[Store_ID],Store[Region])</f>
        <v>North</v>
      </c>
      <c r="AA930" s="43" t="str">
        <f>_xlfn.XLOOKUP(Combined[[#This Row],[Store_ID]],Store[Store_ID],Store[City])</f>
        <v>Danielmouth</v>
      </c>
      <c r="AB930" s="43" t="str">
        <f>_xlfn.XLOOKUP(Combined[[#This Row],[Store_ID]],Store[Store_ID],Store[Store_Type])</f>
        <v>Flagship</v>
      </c>
      <c r="AC930" s="43">
        <f>Combined[[#This Row],[Quantity]]*Combined[[#This Row],[Unit_Price]]</f>
        <v>416.58000000000004</v>
      </c>
      <c r="AD930" s="43">
        <f>Combined[[#This Row],[Gross_Sales]]*Combined[[#This Row],[Discount]]</f>
        <v>45.823800000000006</v>
      </c>
      <c r="AE930" s="43">
        <f>Combined[[#This Row],[Quantity]]*Combined[[#This Row],[cost]]</f>
        <v>856.62000000000012</v>
      </c>
      <c r="AF930" s="43">
        <f>Combined[[#This Row],[Total_Amount]]-Combined[[#This Row],[Total_Cost]]</f>
        <v>-485.86380000000014</v>
      </c>
      <c r="AG930" s="43" t="str">
        <f>IF(Combined[[#This Row],[Age]]&lt;=25,"18-25",IF(Combined[[#This Row],[Age]]&lt;=35,"26-35",IF(Combined[[#This Row],[Age]]&lt;=45,"36-45",IF(Combined[[#This Row],[Age]]&lt;=55,"46-55","56-64"))))</f>
        <v>46-55</v>
      </c>
      <c r="AH930" s="43">
        <f>IF(Combined[[#This Row],[Total_Amount]]=0,0,Combined[[#This Row],[Profit]]/Combined[[#This Row],[Total_Amount]])</f>
        <v>-1.3104670940094869</v>
      </c>
    </row>
    <row r="931" spans="1:34">
      <c r="A931" s="43" t="s">
        <v>2755</v>
      </c>
      <c r="B931" s="46">
        <v>45706</v>
      </c>
      <c r="C931" s="43">
        <f t="shared" si="14"/>
        <v>2025</v>
      </c>
      <c r="D931" s="43" t="str">
        <f>TEXT(Combined[[#This Row],[Order_Date]],"MMM")</f>
        <v>Feb</v>
      </c>
      <c r="E931" s="43" t="s">
        <v>532</v>
      </c>
      <c r="F931" s="43" t="s">
        <v>1592</v>
      </c>
      <c r="G931" s="43" t="s">
        <v>1752</v>
      </c>
      <c r="H931" s="43">
        <v>1</v>
      </c>
      <c r="I931" s="43">
        <v>588.92999999999995</v>
      </c>
      <c r="J931" s="45">
        <v>0.03</v>
      </c>
      <c r="K931" s="43" t="s">
        <v>1829</v>
      </c>
      <c r="L931" s="43">
        <v>571.26209999999992</v>
      </c>
      <c r="M931" s="43" t="str">
        <f>VLOOKUP(Combined[[#This Row],[Customer_ID]],Customer[],2,FALSE)</f>
        <v>Brian Choi</v>
      </c>
      <c r="N931" s="43">
        <f>VLOOKUP(Combined[[#This Row],[Customer_ID]],Customer[],3,FALSE)</f>
        <v>46</v>
      </c>
      <c r="O931" s="43" t="str">
        <f>VLOOKUP(Combined[[#This Row],[Customer_ID]],Customer[],4,FALSE)</f>
        <v>Female</v>
      </c>
      <c r="P931" s="43" t="str">
        <f>VLOOKUP(Combined[[#This Row],[Customer_ID]],Customer[],5,FALSE)</f>
        <v>Floydton</v>
      </c>
      <c r="Q931" s="43" t="str">
        <f>VLOOKUP(Combined[[#This Row],[Customer_ID]],Customer[],6,FALSE)</f>
        <v>New Jersey</v>
      </c>
      <c r="R931" s="43" t="str">
        <f>VLOOKUP(Combined[[#This Row],[Customer_ID]],Customer[],8,FALSE)</f>
        <v>Gold</v>
      </c>
      <c r="S931" s="43" t="str">
        <f>VLOOKUP(Combined[[#This Row],[Product_ID]],Product[],2,FALSE)</f>
        <v>Carbon Fiber Tennis Racket</v>
      </c>
      <c r="T931" s="43" t="str">
        <f>VLOOKUP(Combined[[#This Row],[Product_ID]],Product[],3,FALSE)</f>
        <v>Sports</v>
      </c>
      <c r="U931" s="43" t="str">
        <f>VLOOKUP(Combined[[#This Row],[Product_ID]],Product[],4,FALSE)</f>
        <v>Equipment</v>
      </c>
      <c r="V931" s="43" t="str">
        <f>VLOOKUP(Combined[[#This Row],[Product_ID]],Product[],5,FALSE)</f>
        <v>Flores, Pineda and Rodriguez</v>
      </c>
      <c r="W931" s="43">
        <f>VLOOKUP(Combined[[#This Row],[Product_ID]],Product[],6,FALSE)</f>
        <v>484.62</v>
      </c>
      <c r="X931" s="43">
        <f>VLOOKUP(Combined[[#This Row],[Product_ID]],Product[],7,FALSE)</f>
        <v>432</v>
      </c>
      <c r="Y931" s="43" t="str">
        <f>_xlfn.XLOOKUP(Combined[[#This Row],[Store_ID]],Store[Store_ID],Store[Store_Name])</f>
        <v>Rivera-Warner</v>
      </c>
      <c r="Z931" s="43" t="str">
        <f>_xlfn.XLOOKUP(Combined[[#This Row],[Store_ID]],Store[Store_ID],Store[Region])</f>
        <v>East</v>
      </c>
      <c r="AA931" s="43" t="str">
        <f>_xlfn.XLOOKUP(Combined[[#This Row],[Store_ID]],Store[Store_ID],Store[City])</f>
        <v>Washingtonfurt</v>
      </c>
      <c r="AB931" s="43" t="str">
        <f>_xlfn.XLOOKUP(Combined[[#This Row],[Store_ID]],Store[Store_ID],Store[Store_Type])</f>
        <v>Flagship</v>
      </c>
      <c r="AC931" s="43">
        <f>Combined[[#This Row],[Quantity]]*Combined[[#This Row],[Unit_Price]]</f>
        <v>588.92999999999995</v>
      </c>
      <c r="AD931" s="43">
        <f>Combined[[#This Row],[Gross_Sales]]*Combined[[#This Row],[Discount]]</f>
        <v>17.667899999999999</v>
      </c>
      <c r="AE931" s="43">
        <f>Combined[[#This Row],[Quantity]]*Combined[[#This Row],[cost]]</f>
        <v>484.62</v>
      </c>
      <c r="AF931" s="43">
        <f>Combined[[#This Row],[Total_Amount]]-Combined[[#This Row],[Total_Cost]]</f>
        <v>86.642099999999914</v>
      </c>
      <c r="AG931" s="43" t="str">
        <f>IF(Combined[[#This Row],[Age]]&lt;=25,"18-25",IF(Combined[[#This Row],[Age]]&lt;=35,"26-35",IF(Combined[[#This Row],[Age]]&lt;=45,"36-45",IF(Combined[[#This Row],[Age]]&lt;=55,"46-55","56-64"))))</f>
        <v>46-55</v>
      </c>
      <c r="AH931" s="43">
        <f>IF(Combined[[#This Row],[Total_Amount]]=0,0,Combined[[#This Row],[Profit]]/Combined[[#This Row],[Total_Amount]])</f>
        <v>0.15166785963920926</v>
      </c>
    </row>
    <row r="932" spans="1:34">
      <c r="A932" s="43" t="s">
        <v>2756</v>
      </c>
      <c r="B932" s="46">
        <v>45557</v>
      </c>
      <c r="C932" s="43">
        <f t="shared" si="14"/>
        <v>2024</v>
      </c>
      <c r="D932" s="43" t="str">
        <f>TEXT(Combined[[#This Row],[Order_Date]],"MMM")</f>
        <v>Sep</v>
      </c>
      <c r="E932" s="43" t="s">
        <v>1254</v>
      </c>
      <c r="F932" s="43" t="s">
        <v>1652</v>
      </c>
      <c r="G932" s="43" t="s">
        <v>1773</v>
      </c>
      <c r="H932" s="43">
        <v>2</v>
      </c>
      <c r="I932" s="43">
        <v>576.83000000000004</v>
      </c>
      <c r="J932" s="45">
        <v>0.19</v>
      </c>
      <c r="K932" s="43" t="s">
        <v>1826</v>
      </c>
      <c r="L932" s="43">
        <v>934.46460000000013</v>
      </c>
      <c r="M932" s="43" t="str">
        <f>VLOOKUP(Combined[[#This Row],[Customer_ID]],Customer[],2,FALSE)</f>
        <v>Justin Ingram</v>
      </c>
      <c r="N932" s="43">
        <f>VLOOKUP(Combined[[#This Row],[Customer_ID]],Customer[],3,FALSE)</f>
        <v>34</v>
      </c>
      <c r="O932" s="43" t="str">
        <f>VLOOKUP(Combined[[#This Row],[Customer_ID]],Customer[],4,FALSE)</f>
        <v>Male</v>
      </c>
      <c r="P932" s="43" t="str">
        <f>VLOOKUP(Combined[[#This Row],[Customer_ID]],Customer[],5,FALSE)</f>
        <v>Lake Lisaland</v>
      </c>
      <c r="Q932" s="43" t="str">
        <f>VLOOKUP(Combined[[#This Row],[Customer_ID]],Customer[],6,FALSE)</f>
        <v>Louisiana</v>
      </c>
      <c r="R932" s="43" t="str">
        <f>VLOOKUP(Combined[[#This Row],[Customer_ID]],Customer[],8,FALSE)</f>
        <v>Bronze</v>
      </c>
      <c r="S932" s="43" t="str">
        <f>VLOOKUP(Combined[[#This Row],[Product_ID]],Product[],2,FALSE)</f>
        <v>Rugby Ball</v>
      </c>
      <c r="T932" s="43" t="str">
        <f>VLOOKUP(Combined[[#This Row],[Product_ID]],Product[],3,FALSE)</f>
        <v>Sports</v>
      </c>
      <c r="U932" s="43" t="str">
        <f>VLOOKUP(Combined[[#This Row],[Product_ID]],Product[],4,FALSE)</f>
        <v>Team Sports</v>
      </c>
      <c r="V932" s="43" t="str">
        <f>VLOOKUP(Combined[[#This Row],[Product_ID]],Product[],5,FALSE)</f>
        <v>Harris Inc</v>
      </c>
      <c r="W932" s="43">
        <f>VLOOKUP(Combined[[#This Row],[Product_ID]],Product[],6,FALSE)</f>
        <v>212.26</v>
      </c>
      <c r="X932" s="43">
        <f>VLOOKUP(Combined[[#This Row],[Product_ID]],Product[],7,FALSE)</f>
        <v>82</v>
      </c>
      <c r="Y932" s="43" t="str">
        <f>_xlfn.XLOOKUP(Combined[[#This Row],[Store_ID]],Store[Store_ID],Store[Store_Name])</f>
        <v>Gray Ltd</v>
      </c>
      <c r="Z932" s="43" t="str">
        <f>_xlfn.XLOOKUP(Combined[[#This Row],[Store_ID]],Store[Store_ID],Store[Region])</f>
        <v>North</v>
      </c>
      <c r="AA932" s="43" t="str">
        <f>_xlfn.XLOOKUP(Combined[[#This Row],[Store_ID]],Store[Store_ID],Store[City])</f>
        <v>New Michaelchester</v>
      </c>
      <c r="AB932" s="43" t="str">
        <f>_xlfn.XLOOKUP(Combined[[#This Row],[Store_ID]],Store[Store_ID],Store[Store_Type])</f>
        <v>Outlet</v>
      </c>
      <c r="AC932" s="43">
        <f>Combined[[#This Row],[Quantity]]*Combined[[#This Row],[Unit_Price]]</f>
        <v>1153.6600000000001</v>
      </c>
      <c r="AD932" s="43">
        <f>Combined[[#This Row],[Gross_Sales]]*Combined[[#This Row],[Discount]]</f>
        <v>219.19540000000001</v>
      </c>
      <c r="AE932" s="43">
        <f>Combined[[#This Row],[Quantity]]*Combined[[#This Row],[cost]]</f>
        <v>424.52</v>
      </c>
      <c r="AF932" s="43">
        <f>Combined[[#This Row],[Total_Amount]]-Combined[[#This Row],[Total_Cost]]</f>
        <v>509.94460000000015</v>
      </c>
      <c r="AG932" s="43" t="str">
        <f>IF(Combined[[#This Row],[Age]]&lt;=25,"18-25",IF(Combined[[#This Row],[Age]]&lt;=35,"26-35",IF(Combined[[#This Row],[Age]]&lt;=45,"36-45",IF(Combined[[#This Row],[Age]]&lt;=55,"46-55","56-64"))))</f>
        <v>26-35</v>
      </c>
      <c r="AH932" s="43">
        <f>IF(Combined[[#This Row],[Total_Amount]]=0,0,Combined[[#This Row],[Profit]]/Combined[[#This Row],[Total_Amount]])</f>
        <v>0.54570777748028132</v>
      </c>
    </row>
    <row r="933" spans="1:34">
      <c r="A933" s="43" t="s">
        <v>2757</v>
      </c>
      <c r="B933" s="46">
        <v>45338</v>
      </c>
      <c r="C933" s="43">
        <f t="shared" si="14"/>
        <v>2024</v>
      </c>
      <c r="D933" s="43" t="str">
        <f>TEXT(Combined[[#This Row],[Order_Date]],"MMM")</f>
        <v>Feb</v>
      </c>
      <c r="E933" s="43" t="s">
        <v>1017</v>
      </c>
      <c r="F933" s="43" t="s">
        <v>1678</v>
      </c>
      <c r="G933" s="43" t="s">
        <v>1794</v>
      </c>
      <c r="H933" s="43">
        <v>1</v>
      </c>
      <c r="I933" s="43">
        <v>681.3</v>
      </c>
      <c r="J933" s="45">
        <v>0.05</v>
      </c>
      <c r="K933" s="43" t="s">
        <v>1824</v>
      </c>
      <c r="L933" s="43">
        <v>647.2349999999999</v>
      </c>
      <c r="M933" s="43" t="str">
        <f>VLOOKUP(Combined[[#This Row],[Customer_ID]],Customer[],2,FALSE)</f>
        <v>Kristy Dunlap</v>
      </c>
      <c r="N933" s="43">
        <f>VLOOKUP(Combined[[#This Row],[Customer_ID]],Customer[],3,FALSE)</f>
        <v>64</v>
      </c>
      <c r="O933" s="43" t="str">
        <f>VLOOKUP(Combined[[#This Row],[Customer_ID]],Customer[],4,FALSE)</f>
        <v>Female</v>
      </c>
      <c r="P933" s="43" t="str">
        <f>VLOOKUP(Combined[[#This Row],[Customer_ID]],Customer[],5,FALSE)</f>
        <v>Whiteport</v>
      </c>
      <c r="Q933" s="43" t="str">
        <f>VLOOKUP(Combined[[#This Row],[Customer_ID]],Customer[],6,FALSE)</f>
        <v>North Carolina</v>
      </c>
      <c r="R933" s="43" t="str">
        <f>VLOOKUP(Combined[[#This Row],[Customer_ID]],Customer[],8,FALSE)</f>
        <v>Platinum</v>
      </c>
      <c r="S933" s="43" t="str">
        <f>VLOOKUP(Combined[[#This Row],[Product_ID]],Product[],2,FALSE)</f>
        <v>Adjustable Dumbbells 20kg</v>
      </c>
      <c r="T933" s="43" t="str">
        <f>VLOOKUP(Combined[[#This Row],[Product_ID]],Product[],3,FALSE)</f>
        <v>Sports</v>
      </c>
      <c r="U933" s="43" t="str">
        <f>VLOOKUP(Combined[[#This Row],[Product_ID]],Product[],4,FALSE)</f>
        <v>Fitness</v>
      </c>
      <c r="V933" s="43" t="str">
        <f>VLOOKUP(Combined[[#This Row],[Product_ID]],Product[],5,FALSE)</f>
        <v>Montgomery, Benton and Miller</v>
      </c>
      <c r="W933" s="43">
        <f>VLOOKUP(Combined[[#This Row],[Product_ID]],Product[],6,FALSE)</f>
        <v>240.63</v>
      </c>
      <c r="X933" s="43">
        <f>VLOOKUP(Combined[[#This Row],[Product_ID]],Product[],7,FALSE)</f>
        <v>423</v>
      </c>
      <c r="Y933" s="43" t="str">
        <f>_xlfn.XLOOKUP(Combined[[#This Row],[Store_ID]],Store[Store_ID],Store[Store_Name])</f>
        <v>Thomas, Bridges and Harris</v>
      </c>
      <c r="Z933" s="43" t="str">
        <f>_xlfn.XLOOKUP(Combined[[#This Row],[Store_ID]],Store[Store_ID],Store[Region])</f>
        <v>North</v>
      </c>
      <c r="AA933" s="43" t="str">
        <f>_xlfn.XLOOKUP(Combined[[#This Row],[Store_ID]],Store[Store_ID],Store[City])</f>
        <v>Sabrinatown</v>
      </c>
      <c r="AB933" s="43" t="str">
        <f>_xlfn.XLOOKUP(Combined[[#This Row],[Store_ID]],Store[Store_ID],Store[Store_Type])</f>
        <v>Online</v>
      </c>
      <c r="AC933" s="43">
        <f>Combined[[#This Row],[Quantity]]*Combined[[#This Row],[Unit_Price]]</f>
        <v>681.3</v>
      </c>
      <c r="AD933" s="43">
        <f>Combined[[#This Row],[Gross_Sales]]*Combined[[#This Row],[Discount]]</f>
        <v>34.064999999999998</v>
      </c>
      <c r="AE933" s="43">
        <f>Combined[[#This Row],[Quantity]]*Combined[[#This Row],[cost]]</f>
        <v>240.63</v>
      </c>
      <c r="AF933" s="43">
        <f>Combined[[#This Row],[Total_Amount]]-Combined[[#This Row],[Total_Cost]]</f>
        <v>406.6049999999999</v>
      </c>
      <c r="AG933" s="43" t="str">
        <f>IF(Combined[[#This Row],[Age]]&lt;=25,"18-25",IF(Combined[[#This Row],[Age]]&lt;=35,"26-35",IF(Combined[[#This Row],[Age]]&lt;=45,"36-45",IF(Combined[[#This Row],[Age]]&lt;=55,"46-55","56-64"))))</f>
        <v>56-64</v>
      </c>
      <c r="AH933" s="43">
        <f>IF(Combined[[#This Row],[Total_Amount]]=0,0,Combined[[#This Row],[Profit]]/Combined[[#This Row],[Total_Amount]])</f>
        <v>0.62821849869058377</v>
      </c>
    </row>
    <row r="934" spans="1:34">
      <c r="A934" s="43" t="s">
        <v>2758</v>
      </c>
      <c r="B934" s="46">
        <v>45441</v>
      </c>
      <c r="C934" s="43">
        <f t="shared" si="14"/>
        <v>2024</v>
      </c>
      <c r="D934" s="43" t="str">
        <f>TEXT(Combined[[#This Row],[Order_Date]],"MMM")</f>
        <v>May</v>
      </c>
      <c r="E934" s="43" t="s">
        <v>1411</v>
      </c>
      <c r="F934" s="43" t="s">
        <v>1598</v>
      </c>
      <c r="G934" s="43" t="s">
        <v>1801</v>
      </c>
      <c r="H934" s="43">
        <v>3</v>
      </c>
      <c r="I934" s="43">
        <v>504.97</v>
      </c>
      <c r="J934" s="45">
        <v>0.3</v>
      </c>
      <c r="K934" s="43" t="s">
        <v>1824</v>
      </c>
      <c r="L934" s="43">
        <v>1060.4369999999999</v>
      </c>
      <c r="M934" s="43" t="str">
        <f>VLOOKUP(Combined[[#This Row],[Customer_ID]],Customer[],2,FALSE)</f>
        <v>Christina Robertson</v>
      </c>
      <c r="N934" s="43">
        <f>VLOOKUP(Combined[[#This Row],[Customer_ID]],Customer[],3,FALSE)</f>
        <v>59</v>
      </c>
      <c r="O934" s="43" t="str">
        <f>VLOOKUP(Combined[[#This Row],[Customer_ID]],Customer[],4,FALSE)</f>
        <v>Male</v>
      </c>
      <c r="P934" s="43" t="str">
        <f>VLOOKUP(Combined[[#This Row],[Customer_ID]],Customer[],5,FALSE)</f>
        <v>Hubbardborough</v>
      </c>
      <c r="Q934" s="43" t="str">
        <f>VLOOKUP(Combined[[#This Row],[Customer_ID]],Customer[],6,FALSE)</f>
        <v>Kentucky</v>
      </c>
      <c r="R934" s="43" t="str">
        <f>VLOOKUP(Combined[[#This Row],[Customer_ID]],Customer[],8,FALSE)</f>
        <v>Platinum</v>
      </c>
      <c r="S934" s="43" t="str">
        <f>VLOOKUP(Combined[[#This Row],[Product_ID]],Product[],2,FALSE)</f>
        <v>Women's Scarf Set</v>
      </c>
      <c r="T934" s="43" t="str">
        <f>VLOOKUP(Combined[[#This Row],[Product_ID]],Product[],3,FALSE)</f>
        <v>Clothing</v>
      </c>
      <c r="U934" s="43" t="str">
        <f>VLOOKUP(Combined[[#This Row],[Product_ID]],Product[],4,FALSE)</f>
        <v>Accessories</v>
      </c>
      <c r="V934" s="43" t="str">
        <f>VLOOKUP(Combined[[#This Row],[Product_ID]],Product[],5,FALSE)</f>
        <v>Brown and Sons</v>
      </c>
      <c r="W934" s="43">
        <f>VLOOKUP(Combined[[#This Row],[Product_ID]],Product[],6,FALSE)</f>
        <v>174.02</v>
      </c>
      <c r="X934" s="43">
        <f>VLOOKUP(Combined[[#This Row],[Product_ID]],Product[],7,FALSE)</f>
        <v>268</v>
      </c>
      <c r="Y934" s="43" t="str">
        <f>_xlfn.XLOOKUP(Combined[[#This Row],[Store_ID]],Store[Store_ID],Store[Store_Name])</f>
        <v>Shelton PLC</v>
      </c>
      <c r="Z934" s="43" t="str">
        <f>_xlfn.XLOOKUP(Combined[[#This Row],[Store_ID]],Store[Store_ID],Store[Region])</f>
        <v>North</v>
      </c>
      <c r="AA934" s="43" t="str">
        <f>_xlfn.XLOOKUP(Combined[[#This Row],[Store_ID]],Store[Store_ID],Store[City])</f>
        <v>East Jenniferstad</v>
      </c>
      <c r="AB934" s="43" t="str">
        <f>_xlfn.XLOOKUP(Combined[[#This Row],[Store_ID]],Store[Store_ID],Store[Store_Type])</f>
        <v>Flagship</v>
      </c>
      <c r="AC934" s="43">
        <f>Combined[[#This Row],[Quantity]]*Combined[[#This Row],[Unit_Price]]</f>
        <v>1514.91</v>
      </c>
      <c r="AD934" s="43">
        <f>Combined[[#This Row],[Gross_Sales]]*Combined[[#This Row],[Discount]]</f>
        <v>454.47300000000001</v>
      </c>
      <c r="AE934" s="43">
        <f>Combined[[#This Row],[Quantity]]*Combined[[#This Row],[cost]]</f>
        <v>522.06000000000006</v>
      </c>
      <c r="AF934" s="43">
        <f>Combined[[#This Row],[Total_Amount]]-Combined[[#This Row],[Total_Cost]]</f>
        <v>538.37699999999984</v>
      </c>
      <c r="AG934" s="43" t="str">
        <f>IF(Combined[[#This Row],[Age]]&lt;=25,"18-25",IF(Combined[[#This Row],[Age]]&lt;=35,"26-35",IF(Combined[[#This Row],[Age]]&lt;=45,"36-45",IF(Combined[[#This Row],[Age]]&lt;=55,"46-55","56-64"))))</f>
        <v>56-64</v>
      </c>
      <c r="AH934" s="43">
        <f>IF(Combined[[#This Row],[Total_Amount]]=0,0,Combined[[#This Row],[Profit]]/Combined[[#This Row],[Total_Amount]])</f>
        <v>0.50769352634809983</v>
      </c>
    </row>
    <row r="935" spans="1:34">
      <c r="A935" s="43" t="s">
        <v>2759</v>
      </c>
      <c r="B935" s="46">
        <v>45396</v>
      </c>
      <c r="C935" s="43">
        <f t="shared" si="14"/>
        <v>2024</v>
      </c>
      <c r="D935" s="43" t="str">
        <f>TEXT(Combined[[#This Row],[Order_Date]],"MMM")</f>
        <v>Apr</v>
      </c>
      <c r="E935" s="43" t="s">
        <v>224</v>
      </c>
      <c r="F935" s="43" t="s">
        <v>1624</v>
      </c>
      <c r="G935" s="43" t="s">
        <v>1792</v>
      </c>
      <c r="H935" s="43">
        <v>3</v>
      </c>
      <c r="I935" s="43">
        <v>649.78</v>
      </c>
      <c r="J935" s="45">
        <v>0.1</v>
      </c>
      <c r="K935" s="43" t="s">
        <v>1826</v>
      </c>
      <c r="L935" s="43">
        <v>1754.4059999999999</v>
      </c>
      <c r="M935" s="43" t="str">
        <f>VLOOKUP(Combined[[#This Row],[Customer_ID]],Customer[],2,FALSE)</f>
        <v>Dr. David Smith</v>
      </c>
      <c r="N935" s="43">
        <f>VLOOKUP(Combined[[#This Row],[Customer_ID]],Customer[],3,FALSE)</f>
        <v>22</v>
      </c>
      <c r="O935" s="43" t="str">
        <f>VLOOKUP(Combined[[#This Row],[Customer_ID]],Customer[],4,FALSE)</f>
        <v>Female</v>
      </c>
      <c r="P935" s="43" t="str">
        <f>VLOOKUP(Combined[[#This Row],[Customer_ID]],Customer[],5,FALSE)</f>
        <v>Schmidtchester</v>
      </c>
      <c r="Q935" s="43" t="str">
        <f>VLOOKUP(Combined[[#This Row],[Customer_ID]],Customer[],6,FALSE)</f>
        <v>Alaska</v>
      </c>
      <c r="R935" s="43" t="str">
        <f>VLOOKUP(Combined[[#This Row],[Customer_ID]],Customer[],8,FALSE)</f>
        <v>Silver</v>
      </c>
      <c r="S935" s="43" t="str">
        <f>VLOOKUP(Combined[[#This Row],[Product_ID]],Product[],2,FALSE)</f>
        <v>Sports Water Hydration Pack</v>
      </c>
      <c r="T935" s="43" t="str">
        <f>VLOOKUP(Combined[[#This Row],[Product_ID]],Product[],3,FALSE)</f>
        <v>Sports</v>
      </c>
      <c r="U935" s="43" t="str">
        <f>VLOOKUP(Combined[[#This Row],[Product_ID]],Product[],4,FALSE)</f>
        <v>Outdoor</v>
      </c>
      <c r="V935" s="43" t="str">
        <f>VLOOKUP(Combined[[#This Row],[Product_ID]],Product[],5,FALSE)</f>
        <v>Sims-Smith</v>
      </c>
      <c r="W935" s="43">
        <f>VLOOKUP(Combined[[#This Row],[Product_ID]],Product[],6,FALSE)</f>
        <v>135.61000000000001</v>
      </c>
      <c r="X935" s="43">
        <f>VLOOKUP(Combined[[#This Row],[Product_ID]],Product[],7,FALSE)</f>
        <v>394</v>
      </c>
      <c r="Y935" s="43" t="str">
        <f>_xlfn.XLOOKUP(Combined[[#This Row],[Store_ID]],Store[Store_ID],Store[Store_Name])</f>
        <v>Aguirre-Keller</v>
      </c>
      <c r="Z935" s="43" t="str">
        <f>_xlfn.XLOOKUP(Combined[[#This Row],[Store_ID]],Store[Store_ID],Store[Region])</f>
        <v>South</v>
      </c>
      <c r="AA935" s="43" t="str">
        <f>_xlfn.XLOOKUP(Combined[[#This Row],[Store_ID]],Store[Store_ID],Store[City])</f>
        <v>Lake Michael</v>
      </c>
      <c r="AB935" s="43" t="str">
        <f>_xlfn.XLOOKUP(Combined[[#This Row],[Store_ID]],Store[Store_ID],Store[Store_Type])</f>
        <v>Online</v>
      </c>
      <c r="AC935" s="43">
        <f>Combined[[#This Row],[Quantity]]*Combined[[#This Row],[Unit_Price]]</f>
        <v>1949.34</v>
      </c>
      <c r="AD935" s="43">
        <f>Combined[[#This Row],[Gross_Sales]]*Combined[[#This Row],[Discount]]</f>
        <v>194.934</v>
      </c>
      <c r="AE935" s="43">
        <f>Combined[[#This Row],[Quantity]]*Combined[[#This Row],[cost]]</f>
        <v>406.83000000000004</v>
      </c>
      <c r="AF935" s="43">
        <f>Combined[[#This Row],[Total_Amount]]-Combined[[#This Row],[Total_Cost]]</f>
        <v>1347.576</v>
      </c>
      <c r="AG935" s="43" t="str">
        <f>IF(Combined[[#This Row],[Age]]&lt;=25,"18-25",IF(Combined[[#This Row],[Age]]&lt;=35,"26-35",IF(Combined[[#This Row],[Age]]&lt;=45,"36-45",IF(Combined[[#This Row],[Age]]&lt;=55,"46-55","56-64"))))</f>
        <v>18-25</v>
      </c>
      <c r="AH935" s="43">
        <f>IF(Combined[[#This Row],[Total_Amount]]=0,0,Combined[[#This Row],[Profit]]/Combined[[#This Row],[Total_Amount]])</f>
        <v>0.76810954818895971</v>
      </c>
    </row>
    <row r="936" spans="1:34">
      <c r="A936" s="43" t="s">
        <v>2760</v>
      </c>
      <c r="B936" s="46">
        <v>45317</v>
      </c>
      <c r="C936" s="43">
        <f t="shared" si="14"/>
        <v>2024</v>
      </c>
      <c r="D936" s="43" t="str">
        <f>TEXT(Combined[[#This Row],[Order_Date]],"MMM")</f>
        <v>Jan</v>
      </c>
      <c r="E936" s="43" t="s">
        <v>785</v>
      </c>
      <c r="F936" s="43" t="s">
        <v>1626</v>
      </c>
      <c r="G936" s="43" t="s">
        <v>1786</v>
      </c>
      <c r="H936" s="43">
        <v>2</v>
      </c>
      <c r="I936" s="43">
        <v>986.73</v>
      </c>
      <c r="J936" s="45">
        <v>0.05</v>
      </c>
      <c r="K936" s="43" t="s">
        <v>1826</v>
      </c>
      <c r="L936" s="43">
        <v>1874.787</v>
      </c>
      <c r="M936" s="43" t="str">
        <f>VLOOKUP(Combined[[#This Row],[Customer_ID]],Customer[],2,FALSE)</f>
        <v>Laura Soto</v>
      </c>
      <c r="N936" s="43">
        <f>VLOOKUP(Combined[[#This Row],[Customer_ID]],Customer[],3,FALSE)</f>
        <v>57</v>
      </c>
      <c r="O936" s="43" t="str">
        <f>VLOOKUP(Combined[[#This Row],[Customer_ID]],Customer[],4,FALSE)</f>
        <v>Female</v>
      </c>
      <c r="P936" s="43" t="str">
        <f>VLOOKUP(Combined[[#This Row],[Customer_ID]],Customer[],5,FALSE)</f>
        <v>Rodriguezton</v>
      </c>
      <c r="Q936" s="43" t="str">
        <f>VLOOKUP(Combined[[#This Row],[Customer_ID]],Customer[],6,FALSE)</f>
        <v>Michigan</v>
      </c>
      <c r="R936" s="43" t="str">
        <f>VLOOKUP(Combined[[#This Row],[Customer_ID]],Customer[],8,FALSE)</f>
        <v>Platinum</v>
      </c>
      <c r="S936" s="43" t="str">
        <f>VLOOKUP(Combined[[#This Row],[Product_ID]],Product[],2,FALSE)</f>
        <v>Portable Power Bank</v>
      </c>
      <c r="T936" s="43" t="str">
        <f>VLOOKUP(Combined[[#This Row],[Product_ID]],Product[],3,FALSE)</f>
        <v>Electronics</v>
      </c>
      <c r="U936" s="43" t="str">
        <f>VLOOKUP(Combined[[#This Row],[Product_ID]],Product[],4,FALSE)</f>
        <v>Mobile</v>
      </c>
      <c r="V936" s="43" t="str">
        <f>VLOOKUP(Combined[[#This Row],[Product_ID]],Product[],5,FALSE)</f>
        <v>Cummings and Sons</v>
      </c>
      <c r="W936" s="43">
        <f>VLOOKUP(Combined[[#This Row],[Product_ID]],Product[],6,FALSE)</f>
        <v>326.06</v>
      </c>
      <c r="X936" s="43">
        <f>VLOOKUP(Combined[[#This Row],[Product_ID]],Product[],7,FALSE)</f>
        <v>301</v>
      </c>
      <c r="Y936" s="43" t="str">
        <f>_xlfn.XLOOKUP(Combined[[#This Row],[Store_ID]],Store[Store_ID],Store[Store_Name])</f>
        <v>Moore, Padilla and Butler</v>
      </c>
      <c r="Z936" s="43" t="str">
        <f>_xlfn.XLOOKUP(Combined[[#This Row],[Store_ID]],Store[Store_ID],Store[Region])</f>
        <v>South</v>
      </c>
      <c r="AA936" s="43" t="str">
        <f>_xlfn.XLOOKUP(Combined[[#This Row],[Store_ID]],Store[Store_ID],Store[City])</f>
        <v>East Johnstad</v>
      </c>
      <c r="AB936" s="43" t="str">
        <f>_xlfn.XLOOKUP(Combined[[#This Row],[Store_ID]],Store[Store_ID],Store[Store_Type])</f>
        <v>Flagship</v>
      </c>
      <c r="AC936" s="43">
        <f>Combined[[#This Row],[Quantity]]*Combined[[#This Row],[Unit_Price]]</f>
        <v>1973.46</v>
      </c>
      <c r="AD936" s="43">
        <f>Combined[[#This Row],[Gross_Sales]]*Combined[[#This Row],[Discount]]</f>
        <v>98.673000000000002</v>
      </c>
      <c r="AE936" s="43">
        <f>Combined[[#This Row],[Quantity]]*Combined[[#This Row],[cost]]</f>
        <v>652.12</v>
      </c>
      <c r="AF936" s="43">
        <f>Combined[[#This Row],[Total_Amount]]-Combined[[#This Row],[Total_Cost]]</f>
        <v>1222.6669999999999</v>
      </c>
      <c r="AG936" s="43" t="str">
        <f>IF(Combined[[#This Row],[Age]]&lt;=25,"18-25",IF(Combined[[#This Row],[Age]]&lt;=35,"26-35",IF(Combined[[#This Row],[Age]]&lt;=45,"36-45",IF(Combined[[#This Row],[Age]]&lt;=55,"46-55","56-64"))))</f>
        <v>56-64</v>
      </c>
      <c r="AH936" s="43">
        <f>IF(Combined[[#This Row],[Total_Amount]]=0,0,Combined[[#This Row],[Profit]]/Combined[[#This Row],[Total_Amount]])</f>
        <v>0.65216315240077938</v>
      </c>
    </row>
    <row r="937" spans="1:34">
      <c r="A937" s="43" t="s">
        <v>2761</v>
      </c>
      <c r="B937" s="46">
        <v>45235</v>
      </c>
      <c r="C937" s="43">
        <f t="shared" si="14"/>
        <v>2023</v>
      </c>
      <c r="D937" s="43" t="str">
        <f>TEXT(Combined[[#This Row],[Order_Date]],"MMM")</f>
        <v>Nov</v>
      </c>
      <c r="E937" s="43" t="s">
        <v>414</v>
      </c>
      <c r="F937" s="43" t="s">
        <v>1574</v>
      </c>
      <c r="G937" s="43" t="s">
        <v>1801</v>
      </c>
      <c r="H937" s="43">
        <v>2</v>
      </c>
      <c r="I937" s="43">
        <v>65.44</v>
      </c>
      <c r="J937" s="45">
        <v>0.05</v>
      </c>
      <c r="K937" s="43" t="s">
        <v>1826</v>
      </c>
      <c r="L937" s="43">
        <v>124.336</v>
      </c>
      <c r="M937" s="43" t="str">
        <f>VLOOKUP(Combined[[#This Row],[Customer_ID]],Customer[],2,FALSE)</f>
        <v>Michael Jones</v>
      </c>
      <c r="N937" s="43">
        <f>VLOOKUP(Combined[[#This Row],[Customer_ID]],Customer[],3,FALSE)</f>
        <v>40</v>
      </c>
      <c r="O937" s="43" t="str">
        <f>VLOOKUP(Combined[[#This Row],[Customer_ID]],Customer[],4,FALSE)</f>
        <v>Male</v>
      </c>
      <c r="P937" s="43" t="str">
        <f>VLOOKUP(Combined[[#This Row],[Customer_ID]],Customer[],5,FALSE)</f>
        <v>North Edwardton</v>
      </c>
      <c r="Q937" s="43" t="str">
        <f>VLOOKUP(Combined[[#This Row],[Customer_ID]],Customer[],6,FALSE)</f>
        <v>Tennessee</v>
      </c>
      <c r="R937" s="43" t="str">
        <f>VLOOKUP(Combined[[#This Row],[Customer_ID]],Customer[],8,FALSE)</f>
        <v>Bronze</v>
      </c>
      <c r="S937" s="43" t="str">
        <f>VLOOKUP(Combined[[#This Row],[Product_ID]],Product[],2,FALSE)</f>
        <v>USB-C Fast Charger</v>
      </c>
      <c r="T937" s="43" t="str">
        <f>VLOOKUP(Combined[[#This Row],[Product_ID]],Product[],3,FALSE)</f>
        <v>Electronics</v>
      </c>
      <c r="U937" s="43" t="str">
        <f>VLOOKUP(Combined[[#This Row],[Product_ID]],Product[],4,FALSE)</f>
        <v>Accessories</v>
      </c>
      <c r="V937" s="43" t="str">
        <f>VLOOKUP(Combined[[#This Row],[Product_ID]],Product[],5,FALSE)</f>
        <v>Dawson-Perkins</v>
      </c>
      <c r="W937" s="43">
        <f>VLOOKUP(Combined[[#This Row],[Product_ID]],Product[],6,FALSE)</f>
        <v>242.23</v>
      </c>
      <c r="X937" s="43">
        <f>VLOOKUP(Combined[[#This Row],[Product_ID]],Product[],7,FALSE)</f>
        <v>453</v>
      </c>
      <c r="Y937" s="43" t="str">
        <f>_xlfn.XLOOKUP(Combined[[#This Row],[Store_ID]],Store[Store_ID],Store[Store_Name])</f>
        <v>Shelton PLC</v>
      </c>
      <c r="Z937" s="43" t="str">
        <f>_xlfn.XLOOKUP(Combined[[#This Row],[Store_ID]],Store[Store_ID],Store[Region])</f>
        <v>North</v>
      </c>
      <c r="AA937" s="43" t="str">
        <f>_xlfn.XLOOKUP(Combined[[#This Row],[Store_ID]],Store[Store_ID],Store[City])</f>
        <v>East Jenniferstad</v>
      </c>
      <c r="AB937" s="43" t="str">
        <f>_xlfn.XLOOKUP(Combined[[#This Row],[Store_ID]],Store[Store_ID],Store[Store_Type])</f>
        <v>Flagship</v>
      </c>
      <c r="AC937" s="43">
        <f>Combined[[#This Row],[Quantity]]*Combined[[#This Row],[Unit_Price]]</f>
        <v>130.88</v>
      </c>
      <c r="AD937" s="43">
        <f>Combined[[#This Row],[Gross_Sales]]*Combined[[#This Row],[Discount]]</f>
        <v>6.5440000000000005</v>
      </c>
      <c r="AE937" s="43">
        <f>Combined[[#This Row],[Quantity]]*Combined[[#This Row],[cost]]</f>
        <v>484.46</v>
      </c>
      <c r="AF937" s="43">
        <f>Combined[[#This Row],[Total_Amount]]-Combined[[#This Row],[Total_Cost]]</f>
        <v>-360.12399999999997</v>
      </c>
      <c r="AG937" s="43" t="str">
        <f>IF(Combined[[#This Row],[Age]]&lt;=25,"18-25",IF(Combined[[#This Row],[Age]]&lt;=35,"26-35",IF(Combined[[#This Row],[Age]]&lt;=45,"36-45",IF(Combined[[#This Row],[Age]]&lt;=55,"46-55","56-64"))))</f>
        <v>36-45</v>
      </c>
      <c r="AH937" s="43">
        <f>IF(Combined[[#This Row],[Total_Amount]]=0,0,Combined[[#This Row],[Profit]]/Combined[[#This Row],[Total_Amount]])</f>
        <v>-2.8963775575858959</v>
      </c>
    </row>
    <row r="938" spans="1:34">
      <c r="A938" s="43" t="s">
        <v>2762</v>
      </c>
      <c r="B938" s="46">
        <v>45824</v>
      </c>
      <c r="C938" s="43">
        <f t="shared" si="14"/>
        <v>2025</v>
      </c>
      <c r="D938" s="43" t="str">
        <f>TEXT(Combined[[#This Row],[Order_Date]],"MMM")</f>
        <v>Jun</v>
      </c>
      <c r="E938" s="43" t="s">
        <v>1196</v>
      </c>
      <c r="F938" s="43" t="s">
        <v>1674</v>
      </c>
      <c r="G938" s="43" t="s">
        <v>1797</v>
      </c>
      <c r="H938" s="43">
        <v>3</v>
      </c>
      <c r="I938" s="43">
        <v>953.74</v>
      </c>
      <c r="J938" s="45">
        <v>0.04</v>
      </c>
      <c r="K938" s="43" t="s">
        <v>1824</v>
      </c>
      <c r="L938" s="43">
        <v>2746.7712000000001</v>
      </c>
      <c r="M938" s="43" t="str">
        <f>VLOOKUP(Combined[[#This Row],[Customer_ID]],Customer[],2,FALSE)</f>
        <v>Kristine Higgins</v>
      </c>
      <c r="N938" s="43">
        <f>VLOOKUP(Combined[[#This Row],[Customer_ID]],Customer[],3,FALSE)</f>
        <v>27</v>
      </c>
      <c r="O938" s="43" t="str">
        <f>VLOOKUP(Combined[[#This Row],[Customer_ID]],Customer[],4,FALSE)</f>
        <v>Female</v>
      </c>
      <c r="P938" s="43" t="str">
        <f>VLOOKUP(Combined[[#This Row],[Customer_ID]],Customer[],5,FALSE)</f>
        <v>Jennifertown</v>
      </c>
      <c r="Q938" s="43" t="str">
        <f>VLOOKUP(Combined[[#This Row],[Customer_ID]],Customer[],6,FALSE)</f>
        <v>South Carolina</v>
      </c>
      <c r="R938" s="43" t="str">
        <f>VLOOKUP(Combined[[#This Row],[Customer_ID]],Customer[],8,FALSE)</f>
        <v>Silver</v>
      </c>
      <c r="S938" s="43" t="str">
        <f>VLOOKUP(Combined[[#This Row],[Product_ID]],Product[],2,FALSE)</f>
        <v>Organic Sunscreen Lotion</v>
      </c>
      <c r="T938" s="43" t="str">
        <f>VLOOKUP(Combined[[#This Row],[Product_ID]],Product[],3,FALSE)</f>
        <v>Beauty</v>
      </c>
      <c r="U938" s="43" t="str">
        <f>VLOOKUP(Combined[[#This Row],[Product_ID]],Product[],4,FALSE)</f>
        <v>Skincare</v>
      </c>
      <c r="V938" s="43" t="str">
        <f>VLOOKUP(Combined[[#This Row],[Product_ID]],Product[],5,FALSE)</f>
        <v>Anderson-Riley</v>
      </c>
      <c r="W938" s="43">
        <f>VLOOKUP(Combined[[#This Row],[Product_ID]],Product[],6,FALSE)</f>
        <v>266.86</v>
      </c>
      <c r="X938" s="43">
        <f>VLOOKUP(Combined[[#This Row],[Product_ID]],Product[],7,FALSE)</f>
        <v>458</v>
      </c>
      <c r="Y938" s="43" t="str">
        <f>_xlfn.XLOOKUP(Combined[[#This Row],[Store_ID]],Store[Store_ID],Store[Store_Name])</f>
        <v>Gardner, Humphrey and Contreras</v>
      </c>
      <c r="Z938" s="43" t="str">
        <f>_xlfn.XLOOKUP(Combined[[#This Row],[Store_ID]],Store[Store_ID],Store[Region])</f>
        <v>East</v>
      </c>
      <c r="AA938" s="43" t="str">
        <f>_xlfn.XLOOKUP(Combined[[#This Row],[Store_ID]],Store[Store_ID],Store[City])</f>
        <v>Johnsonville</v>
      </c>
      <c r="AB938" s="43" t="str">
        <f>_xlfn.XLOOKUP(Combined[[#This Row],[Store_ID]],Store[Store_ID],Store[Store_Type])</f>
        <v>Flagship</v>
      </c>
      <c r="AC938" s="43">
        <f>Combined[[#This Row],[Quantity]]*Combined[[#This Row],[Unit_Price]]</f>
        <v>2861.2200000000003</v>
      </c>
      <c r="AD938" s="43">
        <f>Combined[[#This Row],[Gross_Sales]]*Combined[[#This Row],[Discount]]</f>
        <v>114.44880000000001</v>
      </c>
      <c r="AE938" s="43">
        <f>Combined[[#This Row],[Quantity]]*Combined[[#This Row],[cost]]</f>
        <v>800.58</v>
      </c>
      <c r="AF938" s="43">
        <f>Combined[[#This Row],[Total_Amount]]-Combined[[#This Row],[Total_Cost]]</f>
        <v>1946.1912000000002</v>
      </c>
      <c r="AG938" s="43" t="str">
        <f>IF(Combined[[#This Row],[Age]]&lt;=25,"18-25",IF(Combined[[#This Row],[Age]]&lt;=35,"26-35",IF(Combined[[#This Row],[Age]]&lt;=45,"36-45",IF(Combined[[#This Row],[Age]]&lt;=55,"46-55","56-64"))))</f>
        <v>26-35</v>
      </c>
      <c r="AH938" s="43">
        <f>IF(Combined[[#This Row],[Total_Amount]]=0,0,Combined[[#This Row],[Profit]]/Combined[[#This Row],[Total_Amount]])</f>
        <v>0.7085377915714276</v>
      </c>
    </row>
    <row r="939" spans="1:34">
      <c r="A939" s="43" t="s">
        <v>2763</v>
      </c>
      <c r="B939" s="46">
        <v>45543</v>
      </c>
      <c r="C939" s="43">
        <f t="shared" si="14"/>
        <v>2024</v>
      </c>
      <c r="D939" s="43" t="str">
        <f>TEXT(Combined[[#This Row],[Order_Date]],"MMM")</f>
        <v>Sep</v>
      </c>
      <c r="E939" s="43" t="s">
        <v>247</v>
      </c>
      <c r="F939" s="43" t="s">
        <v>1700</v>
      </c>
      <c r="G939" s="43" t="s">
        <v>1789</v>
      </c>
      <c r="H939" s="43">
        <v>3</v>
      </c>
      <c r="I939" s="43">
        <v>904.48</v>
      </c>
      <c r="J939" s="45">
        <v>0.21</v>
      </c>
      <c r="K939" s="43" t="s">
        <v>1826</v>
      </c>
      <c r="L939" s="43">
        <v>2143.6176</v>
      </c>
      <c r="M939" s="43" t="str">
        <f>VLOOKUP(Combined[[#This Row],[Customer_ID]],Customer[],2,FALSE)</f>
        <v>Amber Mcclain</v>
      </c>
      <c r="N939" s="43">
        <f>VLOOKUP(Combined[[#This Row],[Customer_ID]],Customer[],3,FALSE)</f>
        <v>58</v>
      </c>
      <c r="O939" s="43" t="str">
        <f>VLOOKUP(Combined[[#This Row],[Customer_ID]],Customer[],4,FALSE)</f>
        <v>Male</v>
      </c>
      <c r="P939" s="43" t="str">
        <f>VLOOKUP(Combined[[#This Row],[Customer_ID]],Customer[],5,FALSE)</f>
        <v>Brendaburgh</v>
      </c>
      <c r="Q939" s="43" t="str">
        <f>VLOOKUP(Combined[[#This Row],[Customer_ID]],Customer[],6,FALSE)</f>
        <v>Florida</v>
      </c>
      <c r="R939" s="43" t="str">
        <f>VLOOKUP(Combined[[#This Row],[Customer_ID]],Customer[],8,FALSE)</f>
        <v>Silver</v>
      </c>
      <c r="S939" s="43" t="str">
        <f>VLOOKUP(Combined[[#This Row],[Product_ID]],Product[],2,FALSE)</f>
        <v>Wireless Mouse</v>
      </c>
      <c r="T939" s="43" t="str">
        <f>VLOOKUP(Combined[[#This Row],[Product_ID]],Product[],3,FALSE)</f>
        <v>Electronics</v>
      </c>
      <c r="U939" s="43" t="str">
        <f>VLOOKUP(Combined[[#This Row],[Product_ID]],Product[],4,FALSE)</f>
        <v>Computer</v>
      </c>
      <c r="V939" s="43" t="str">
        <f>VLOOKUP(Combined[[#This Row],[Product_ID]],Product[],5,FALSE)</f>
        <v>Larson Ltd</v>
      </c>
      <c r="W939" s="43">
        <f>VLOOKUP(Combined[[#This Row],[Product_ID]],Product[],6,FALSE)</f>
        <v>392.89</v>
      </c>
      <c r="X939" s="43">
        <f>VLOOKUP(Combined[[#This Row],[Product_ID]],Product[],7,FALSE)</f>
        <v>320</v>
      </c>
      <c r="Y939" s="43" t="str">
        <f>_xlfn.XLOOKUP(Combined[[#This Row],[Store_ID]],Store[Store_ID],Store[Store_Name])</f>
        <v>Hill, Wagner and Ballard</v>
      </c>
      <c r="Z939" s="43" t="str">
        <f>_xlfn.XLOOKUP(Combined[[#This Row],[Store_ID]],Store[Store_ID],Store[Region])</f>
        <v>East</v>
      </c>
      <c r="AA939" s="43" t="str">
        <f>_xlfn.XLOOKUP(Combined[[#This Row],[Store_ID]],Store[Store_ID],Store[City])</f>
        <v>East Davidville</v>
      </c>
      <c r="AB939" s="43" t="str">
        <f>_xlfn.XLOOKUP(Combined[[#This Row],[Store_ID]],Store[Store_ID],Store[Store_Type])</f>
        <v>Online</v>
      </c>
      <c r="AC939" s="43">
        <f>Combined[[#This Row],[Quantity]]*Combined[[#This Row],[Unit_Price]]</f>
        <v>2713.44</v>
      </c>
      <c r="AD939" s="43">
        <f>Combined[[#This Row],[Gross_Sales]]*Combined[[#This Row],[Discount]]</f>
        <v>569.82240000000002</v>
      </c>
      <c r="AE939" s="43">
        <f>Combined[[#This Row],[Quantity]]*Combined[[#This Row],[cost]]</f>
        <v>1178.67</v>
      </c>
      <c r="AF939" s="43">
        <f>Combined[[#This Row],[Total_Amount]]-Combined[[#This Row],[Total_Cost]]</f>
        <v>964.94759999999997</v>
      </c>
      <c r="AG939" s="43" t="str">
        <f>IF(Combined[[#This Row],[Age]]&lt;=25,"18-25",IF(Combined[[#This Row],[Age]]&lt;=35,"26-35",IF(Combined[[#This Row],[Age]]&lt;=45,"36-45",IF(Combined[[#This Row],[Age]]&lt;=55,"46-55","56-64"))))</f>
        <v>56-64</v>
      </c>
      <c r="AH939" s="43">
        <f>IF(Combined[[#This Row],[Total_Amount]]=0,0,Combined[[#This Row],[Profit]]/Combined[[#This Row],[Total_Amount]])</f>
        <v>0.45014913107636362</v>
      </c>
    </row>
    <row r="940" spans="1:34">
      <c r="A940" s="43" t="s">
        <v>2764</v>
      </c>
      <c r="B940" s="46">
        <v>45595</v>
      </c>
      <c r="C940" s="43">
        <f t="shared" si="14"/>
        <v>2024</v>
      </c>
      <c r="D940" s="43" t="str">
        <f>TEXT(Combined[[#This Row],[Order_Date]],"MMM")</f>
        <v>Oct</v>
      </c>
      <c r="E940" s="43" t="s">
        <v>1513</v>
      </c>
      <c r="F940" s="43" t="s">
        <v>1672</v>
      </c>
      <c r="G940" s="43" t="s">
        <v>1801</v>
      </c>
      <c r="H940" s="43">
        <v>3</v>
      </c>
      <c r="I940" s="43">
        <v>920.82</v>
      </c>
      <c r="J940" s="45">
        <v>0.1</v>
      </c>
      <c r="K940" s="43" t="s">
        <v>1826</v>
      </c>
      <c r="L940" s="43">
        <v>2486.2139999999999</v>
      </c>
      <c r="M940" s="43" t="str">
        <f>VLOOKUP(Combined[[#This Row],[Customer_ID]],Customer[],2,FALSE)</f>
        <v>Darrell Miller</v>
      </c>
      <c r="N940" s="43">
        <f>VLOOKUP(Combined[[#This Row],[Customer_ID]],Customer[],3,FALSE)</f>
        <v>59</v>
      </c>
      <c r="O940" s="43" t="str">
        <f>VLOOKUP(Combined[[#This Row],[Customer_ID]],Customer[],4,FALSE)</f>
        <v>Female</v>
      </c>
      <c r="P940" s="43" t="str">
        <f>VLOOKUP(Combined[[#This Row],[Customer_ID]],Customer[],5,FALSE)</f>
        <v>Port Carol</v>
      </c>
      <c r="Q940" s="43" t="str">
        <f>VLOOKUP(Combined[[#This Row],[Customer_ID]],Customer[],6,FALSE)</f>
        <v>Florida</v>
      </c>
      <c r="R940" s="43" t="str">
        <f>VLOOKUP(Combined[[#This Row],[Customer_ID]],Customer[],8,FALSE)</f>
        <v>Platinum</v>
      </c>
      <c r="S940" s="43" t="str">
        <f>VLOOKUP(Combined[[#This Row],[Product_ID]],Product[],2,FALSE)</f>
        <v>Laptop Cooling Pad</v>
      </c>
      <c r="T940" s="43" t="str">
        <f>VLOOKUP(Combined[[#This Row],[Product_ID]],Product[],3,FALSE)</f>
        <v>Electronics</v>
      </c>
      <c r="U940" s="43" t="str">
        <f>VLOOKUP(Combined[[#This Row],[Product_ID]],Product[],4,FALSE)</f>
        <v>Computer</v>
      </c>
      <c r="V940" s="43" t="str">
        <f>VLOOKUP(Combined[[#This Row],[Product_ID]],Product[],5,FALSE)</f>
        <v>Murray, Gould and Ware</v>
      </c>
      <c r="W940" s="43">
        <f>VLOOKUP(Combined[[#This Row],[Product_ID]],Product[],6,FALSE)</f>
        <v>86.42</v>
      </c>
      <c r="X940" s="43">
        <f>VLOOKUP(Combined[[#This Row],[Product_ID]],Product[],7,FALSE)</f>
        <v>222</v>
      </c>
      <c r="Y940" s="43" t="str">
        <f>_xlfn.XLOOKUP(Combined[[#This Row],[Store_ID]],Store[Store_ID],Store[Store_Name])</f>
        <v>Shelton PLC</v>
      </c>
      <c r="Z940" s="43" t="str">
        <f>_xlfn.XLOOKUP(Combined[[#This Row],[Store_ID]],Store[Store_ID],Store[Region])</f>
        <v>North</v>
      </c>
      <c r="AA940" s="43" t="str">
        <f>_xlfn.XLOOKUP(Combined[[#This Row],[Store_ID]],Store[Store_ID],Store[City])</f>
        <v>East Jenniferstad</v>
      </c>
      <c r="AB940" s="43" t="str">
        <f>_xlfn.XLOOKUP(Combined[[#This Row],[Store_ID]],Store[Store_ID],Store[Store_Type])</f>
        <v>Flagship</v>
      </c>
      <c r="AC940" s="43">
        <f>Combined[[#This Row],[Quantity]]*Combined[[#This Row],[Unit_Price]]</f>
        <v>2762.46</v>
      </c>
      <c r="AD940" s="43">
        <f>Combined[[#This Row],[Gross_Sales]]*Combined[[#This Row],[Discount]]</f>
        <v>276.24600000000004</v>
      </c>
      <c r="AE940" s="43">
        <f>Combined[[#This Row],[Quantity]]*Combined[[#This Row],[cost]]</f>
        <v>259.26</v>
      </c>
      <c r="AF940" s="43">
        <f>Combined[[#This Row],[Total_Amount]]-Combined[[#This Row],[Total_Cost]]</f>
        <v>2226.9539999999997</v>
      </c>
      <c r="AG940" s="43" t="str">
        <f>IF(Combined[[#This Row],[Age]]&lt;=25,"18-25",IF(Combined[[#This Row],[Age]]&lt;=35,"26-35",IF(Combined[[#This Row],[Age]]&lt;=45,"36-45",IF(Combined[[#This Row],[Age]]&lt;=55,"46-55","56-64"))))</f>
        <v>56-64</v>
      </c>
      <c r="AH940" s="43">
        <f>IF(Combined[[#This Row],[Total_Amount]]=0,0,Combined[[#This Row],[Profit]]/Combined[[#This Row],[Total_Amount]])</f>
        <v>0.89572096368212861</v>
      </c>
    </row>
    <row r="941" spans="1:34">
      <c r="A941" s="43" t="s">
        <v>2765</v>
      </c>
      <c r="B941" s="46">
        <v>45803</v>
      </c>
      <c r="C941" s="43">
        <f t="shared" si="14"/>
        <v>2025</v>
      </c>
      <c r="D941" s="43" t="str">
        <f>TEXT(Combined[[#This Row],[Order_Date]],"MMM")</f>
        <v>May</v>
      </c>
      <c r="E941" s="43" t="s">
        <v>963</v>
      </c>
      <c r="F941" s="43" t="s">
        <v>1604</v>
      </c>
      <c r="G941" s="43" t="s">
        <v>1757</v>
      </c>
      <c r="H941" s="43">
        <v>1</v>
      </c>
      <c r="I941" s="43">
        <v>182.28</v>
      </c>
      <c r="J941" s="45">
        <v>0.15</v>
      </c>
      <c r="K941" s="43" t="s">
        <v>1829</v>
      </c>
      <c r="L941" s="43">
        <v>154.93799999999999</v>
      </c>
      <c r="M941" s="43" t="str">
        <f>VLOOKUP(Combined[[#This Row],[Customer_ID]],Customer[],2,FALSE)</f>
        <v>Roberta Green</v>
      </c>
      <c r="N941" s="43">
        <f>VLOOKUP(Combined[[#This Row],[Customer_ID]],Customer[],3,FALSE)</f>
        <v>64</v>
      </c>
      <c r="O941" s="43" t="str">
        <f>VLOOKUP(Combined[[#This Row],[Customer_ID]],Customer[],4,FALSE)</f>
        <v>Male</v>
      </c>
      <c r="P941" s="43" t="str">
        <f>VLOOKUP(Combined[[#This Row],[Customer_ID]],Customer[],5,FALSE)</f>
        <v>West Joseph</v>
      </c>
      <c r="Q941" s="43" t="str">
        <f>VLOOKUP(Combined[[#This Row],[Customer_ID]],Customer[],6,FALSE)</f>
        <v>Washington</v>
      </c>
      <c r="R941" s="43" t="str">
        <f>VLOOKUP(Combined[[#This Row],[Customer_ID]],Customer[],8,FALSE)</f>
        <v>Platinum</v>
      </c>
      <c r="S941" s="43" t="str">
        <f>VLOOKUP(Combined[[#This Row],[Product_ID]],Product[],2,FALSE)</f>
        <v>Sports Stopwatch Timer</v>
      </c>
      <c r="T941" s="43" t="str">
        <f>VLOOKUP(Combined[[#This Row],[Product_ID]],Product[],3,FALSE)</f>
        <v>Sports</v>
      </c>
      <c r="U941" s="43" t="str">
        <f>VLOOKUP(Combined[[#This Row],[Product_ID]],Product[],4,FALSE)</f>
        <v>Accessories</v>
      </c>
      <c r="V941" s="43" t="str">
        <f>VLOOKUP(Combined[[#This Row],[Product_ID]],Product[],5,FALSE)</f>
        <v>Burns-Hansen</v>
      </c>
      <c r="W941" s="43">
        <f>VLOOKUP(Combined[[#This Row],[Product_ID]],Product[],6,FALSE)</f>
        <v>38.76</v>
      </c>
      <c r="X941" s="43">
        <f>VLOOKUP(Combined[[#This Row],[Product_ID]],Product[],7,FALSE)</f>
        <v>137</v>
      </c>
      <c r="Y941" s="43" t="str">
        <f>_xlfn.XLOOKUP(Combined[[#This Row],[Store_ID]],Store[Store_ID],Store[Store_Name])</f>
        <v>Martinez, Adkins and Johnson</v>
      </c>
      <c r="Z941" s="43" t="str">
        <f>_xlfn.XLOOKUP(Combined[[#This Row],[Store_ID]],Store[Store_ID],Store[Region])</f>
        <v>North</v>
      </c>
      <c r="AA941" s="43" t="str">
        <f>_xlfn.XLOOKUP(Combined[[#This Row],[Store_ID]],Store[Store_ID],Store[City])</f>
        <v>Danielmouth</v>
      </c>
      <c r="AB941" s="43" t="str">
        <f>_xlfn.XLOOKUP(Combined[[#This Row],[Store_ID]],Store[Store_ID],Store[Store_Type])</f>
        <v>Flagship</v>
      </c>
      <c r="AC941" s="43">
        <f>Combined[[#This Row],[Quantity]]*Combined[[#This Row],[Unit_Price]]</f>
        <v>182.28</v>
      </c>
      <c r="AD941" s="43">
        <f>Combined[[#This Row],[Gross_Sales]]*Combined[[#This Row],[Discount]]</f>
        <v>27.341999999999999</v>
      </c>
      <c r="AE941" s="43">
        <f>Combined[[#This Row],[Quantity]]*Combined[[#This Row],[cost]]</f>
        <v>38.76</v>
      </c>
      <c r="AF941" s="43">
        <f>Combined[[#This Row],[Total_Amount]]-Combined[[#This Row],[Total_Cost]]</f>
        <v>116.178</v>
      </c>
      <c r="AG941" s="43" t="str">
        <f>IF(Combined[[#This Row],[Age]]&lt;=25,"18-25",IF(Combined[[#This Row],[Age]]&lt;=35,"26-35",IF(Combined[[#This Row],[Age]]&lt;=45,"36-45",IF(Combined[[#This Row],[Age]]&lt;=55,"46-55","56-64"))))</f>
        <v>56-64</v>
      </c>
      <c r="AH941" s="43">
        <f>IF(Combined[[#This Row],[Total_Amount]]=0,0,Combined[[#This Row],[Profit]]/Combined[[#This Row],[Total_Amount]])</f>
        <v>0.7498354180381831</v>
      </c>
    </row>
    <row r="942" spans="1:34">
      <c r="A942" s="43" t="s">
        <v>2766</v>
      </c>
      <c r="B942" s="46">
        <v>45880</v>
      </c>
      <c r="C942" s="43">
        <f t="shared" si="14"/>
        <v>2025</v>
      </c>
      <c r="D942" s="43" t="str">
        <f>TEXT(Combined[[#This Row],[Order_Date]],"MMM")</f>
        <v>Aug</v>
      </c>
      <c r="E942" s="43" t="s">
        <v>1377</v>
      </c>
      <c r="F942" s="43" t="s">
        <v>1610</v>
      </c>
      <c r="G942" s="43" t="s">
        <v>1804</v>
      </c>
      <c r="H942" s="43">
        <v>3</v>
      </c>
      <c r="I942" s="43">
        <v>938.68</v>
      </c>
      <c r="J942" s="45">
        <v>0.14000000000000001</v>
      </c>
      <c r="K942" s="43" t="s">
        <v>1824</v>
      </c>
      <c r="L942" s="43">
        <v>2421.7944000000002</v>
      </c>
      <c r="M942" s="43" t="str">
        <f>VLOOKUP(Combined[[#This Row],[Customer_ID]],Customer[],2,FALSE)</f>
        <v>Gene Lee</v>
      </c>
      <c r="N942" s="43">
        <f>VLOOKUP(Combined[[#This Row],[Customer_ID]],Customer[],3,FALSE)</f>
        <v>41</v>
      </c>
      <c r="O942" s="43" t="str">
        <f>VLOOKUP(Combined[[#This Row],[Customer_ID]],Customer[],4,FALSE)</f>
        <v>Female</v>
      </c>
      <c r="P942" s="43" t="str">
        <f>VLOOKUP(Combined[[#This Row],[Customer_ID]],Customer[],5,FALSE)</f>
        <v>Mcfarlandmouth</v>
      </c>
      <c r="Q942" s="43" t="str">
        <f>VLOOKUP(Combined[[#This Row],[Customer_ID]],Customer[],6,FALSE)</f>
        <v>Virginia</v>
      </c>
      <c r="R942" s="43" t="str">
        <f>VLOOKUP(Combined[[#This Row],[Customer_ID]],Customer[],8,FALSE)</f>
        <v>Platinum</v>
      </c>
      <c r="S942" s="43" t="str">
        <f>VLOOKUP(Combined[[#This Row],[Product_ID]],Product[],2,FALSE)</f>
        <v>Basketball</v>
      </c>
      <c r="T942" s="43" t="str">
        <f>VLOOKUP(Combined[[#This Row],[Product_ID]],Product[],3,FALSE)</f>
        <v>Sports</v>
      </c>
      <c r="U942" s="43" t="str">
        <f>VLOOKUP(Combined[[#This Row],[Product_ID]],Product[],4,FALSE)</f>
        <v>Team Sports</v>
      </c>
      <c r="V942" s="43" t="str">
        <f>VLOOKUP(Combined[[#This Row],[Product_ID]],Product[],5,FALSE)</f>
        <v>Nolan-Snow</v>
      </c>
      <c r="W942" s="43">
        <f>VLOOKUP(Combined[[#This Row],[Product_ID]],Product[],6,FALSE)</f>
        <v>204.39</v>
      </c>
      <c r="X942" s="43">
        <f>VLOOKUP(Combined[[#This Row],[Product_ID]],Product[],7,FALSE)</f>
        <v>281</v>
      </c>
      <c r="Y942" s="43" t="str">
        <f>_xlfn.XLOOKUP(Combined[[#This Row],[Store_ID]],Store[Store_ID],Store[Store_Name])</f>
        <v>Frederick-Wright</v>
      </c>
      <c r="Z942" s="43" t="str">
        <f>_xlfn.XLOOKUP(Combined[[#This Row],[Store_ID]],Store[Store_ID],Store[Region])</f>
        <v>West</v>
      </c>
      <c r="AA942" s="43" t="str">
        <f>_xlfn.XLOOKUP(Combined[[#This Row],[Store_ID]],Store[Store_ID],Store[City])</f>
        <v>New Jimmymouth</v>
      </c>
      <c r="AB942" s="43" t="str">
        <f>_xlfn.XLOOKUP(Combined[[#This Row],[Store_ID]],Store[Store_ID],Store[Store_Type])</f>
        <v>Flagship</v>
      </c>
      <c r="AC942" s="43">
        <f>Combined[[#This Row],[Quantity]]*Combined[[#This Row],[Unit_Price]]</f>
        <v>2816.04</v>
      </c>
      <c r="AD942" s="43">
        <f>Combined[[#This Row],[Gross_Sales]]*Combined[[#This Row],[Discount]]</f>
        <v>394.24560000000002</v>
      </c>
      <c r="AE942" s="43">
        <f>Combined[[#This Row],[Quantity]]*Combined[[#This Row],[cost]]</f>
        <v>613.16999999999996</v>
      </c>
      <c r="AF942" s="43">
        <f>Combined[[#This Row],[Total_Amount]]-Combined[[#This Row],[Total_Cost]]</f>
        <v>1808.6244000000002</v>
      </c>
      <c r="AG942" s="43" t="str">
        <f>IF(Combined[[#This Row],[Age]]&lt;=25,"18-25",IF(Combined[[#This Row],[Age]]&lt;=35,"26-35",IF(Combined[[#This Row],[Age]]&lt;=45,"36-45",IF(Combined[[#This Row],[Age]]&lt;=55,"46-55","56-64"))))</f>
        <v>36-45</v>
      </c>
      <c r="AH942" s="43">
        <f>IF(Combined[[#This Row],[Total_Amount]]=0,0,Combined[[#This Row],[Profit]]/Combined[[#This Row],[Total_Amount]])</f>
        <v>0.7468117029257314</v>
      </c>
    </row>
    <row r="943" spans="1:34">
      <c r="A943" s="43" t="s">
        <v>2767</v>
      </c>
      <c r="B943" s="46">
        <v>45690</v>
      </c>
      <c r="C943" s="43">
        <f t="shared" si="14"/>
        <v>2025</v>
      </c>
      <c r="D943" s="43" t="str">
        <f>TEXT(Combined[[#This Row],[Order_Date]],"MMM")</f>
        <v>Feb</v>
      </c>
      <c r="E943" s="43" t="s">
        <v>295</v>
      </c>
      <c r="F943" s="43" t="s">
        <v>1730</v>
      </c>
      <c r="G943" s="43" t="s">
        <v>1773</v>
      </c>
      <c r="H943" s="43">
        <v>3</v>
      </c>
      <c r="I943" s="43">
        <v>219.96</v>
      </c>
      <c r="J943" s="45">
        <v>0.18</v>
      </c>
      <c r="K943" s="43" t="s">
        <v>1826</v>
      </c>
      <c r="L943" s="43">
        <v>541.10160000000008</v>
      </c>
      <c r="M943" s="43" t="str">
        <f>VLOOKUP(Combined[[#This Row],[Customer_ID]],Customer[],2,FALSE)</f>
        <v>Krystal Ford</v>
      </c>
      <c r="N943" s="43">
        <f>VLOOKUP(Combined[[#This Row],[Customer_ID]],Customer[],3,FALSE)</f>
        <v>34</v>
      </c>
      <c r="O943" s="43" t="str">
        <f>VLOOKUP(Combined[[#This Row],[Customer_ID]],Customer[],4,FALSE)</f>
        <v>Female</v>
      </c>
      <c r="P943" s="43" t="str">
        <f>VLOOKUP(Combined[[#This Row],[Customer_ID]],Customer[],5,FALSE)</f>
        <v>South David</v>
      </c>
      <c r="Q943" s="43" t="str">
        <f>VLOOKUP(Combined[[#This Row],[Customer_ID]],Customer[],6,FALSE)</f>
        <v>Arizona</v>
      </c>
      <c r="R943" s="43" t="str">
        <f>VLOOKUP(Combined[[#This Row],[Customer_ID]],Customer[],8,FALSE)</f>
        <v>Platinum</v>
      </c>
      <c r="S943" s="43" t="str">
        <f>VLOOKUP(Combined[[#This Row],[Product_ID]],Product[],2,FALSE)</f>
        <v>Women's High Heels</v>
      </c>
      <c r="T943" s="43" t="str">
        <f>VLOOKUP(Combined[[#This Row],[Product_ID]],Product[],3,FALSE)</f>
        <v>Clothing</v>
      </c>
      <c r="U943" s="43" t="str">
        <f>VLOOKUP(Combined[[#This Row],[Product_ID]],Product[],4,FALSE)</f>
        <v>Footwear</v>
      </c>
      <c r="V943" s="43" t="str">
        <f>VLOOKUP(Combined[[#This Row],[Product_ID]],Product[],5,FALSE)</f>
        <v>Smith-Charles</v>
      </c>
      <c r="W943" s="43">
        <f>VLOOKUP(Combined[[#This Row],[Product_ID]],Product[],6,FALSE)</f>
        <v>438.25</v>
      </c>
      <c r="X943" s="43">
        <f>VLOOKUP(Combined[[#This Row],[Product_ID]],Product[],7,FALSE)</f>
        <v>496</v>
      </c>
      <c r="Y943" s="43" t="str">
        <f>_xlfn.XLOOKUP(Combined[[#This Row],[Store_ID]],Store[Store_ID],Store[Store_Name])</f>
        <v>Gray Ltd</v>
      </c>
      <c r="Z943" s="43" t="str">
        <f>_xlfn.XLOOKUP(Combined[[#This Row],[Store_ID]],Store[Store_ID],Store[Region])</f>
        <v>North</v>
      </c>
      <c r="AA943" s="43" t="str">
        <f>_xlfn.XLOOKUP(Combined[[#This Row],[Store_ID]],Store[Store_ID],Store[City])</f>
        <v>New Michaelchester</v>
      </c>
      <c r="AB943" s="43" t="str">
        <f>_xlfn.XLOOKUP(Combined[[#This Row],[Store_ID]],Store[Store_ID],Store[Store_Type])</f>
        <v>Outlet</v>
      </c>
      <c r="AC943" s="43">
        <f>Combined[[#This Row],[Quantity]]*Combined[[#This Row],[Unit_Price]]</f>
        <v>659.88</v>
      </c>
      <c r="AD943" s="43">
        <f>Combined[[#This Row],[Gross_Sales]]*Combined[[#This Row],[Discount]]</f>
        <v>118.77839999999999</v>
      </c>
      <c r="AE943" s="43">
        <f>Combined[[#This Row],[Quantity]]*Combined[[#This Row],[cost]]</f>
        <v>1314.75</v>
      </c>
      <c r="AF943" s="43">
        <f>Combined[[#This Row],[Total_Amount]]-Combined[[#This Row],[Total_Cost]]</f>
        <v>-773.64839999999992</v>
      </c>
      <c r="AG943" s="43" t="str">
        <f>IF(Combined[[#This Row],[Age]]&lt;=25,"18-25",IF(Combined[[#This Row],[Age]]&lt;=35,"26-35",IF(Combined[[#This Row],[Age]]&lt;=45,"36-45",IF(Combined[[#This Row],[Age]]&lt;=55,"46-55","56-64"))))</f>
        <v>26-35</v>
      </c>
      <c r="AH943" s="43">
        <f>IF(Combined[[#This Row],[Total_Amount]]=0,0,Combined[[#This Row],[Profit]]/Combined[[#This Row],[Total_Amount]])</f>
        <v>-1.4297655006009959</v>
      </c>
    </row>
    <row r="944" spans="1:34">
      <c r="A944" s="43" t="s">
        <v>2768</v>
      </c>
      <c r="B944" s="46">
        <v>45841</v>
      </c>
      <c r="C944" s="43">
        <f t="shared" si="14"/>
        <v>2025</v>
      </c>
      <c r="D944" s="43" t="str">
        <f>TEXT(Combined[[#This Row],[Order_Date]],"MMM")</f>
        <v>Jul</v>
      </c>
      <c r="E944" s="43" t="s">
        <v>1458</v>
      </c>
      <c r="F944" s="43" t="s">
        <v>1690</v>
      </c>
      <c r="G944" s="43" t="s">
        <v>1810</v>
      </c>
      <c r="H944" s="43">
        <v>3</v>
      </c>
      <c r="I944" s="43">
        <v>385.74</v>
      </c>
      <c r="J944" s="45">
        <v>0.27</v>
      </c>
      <c r="K944" s="43" t="s">
        <v>1824</v>
      </c>
      <c r="L944" s="43">
        <v>844.77059999999994</v>
      </c>
      <c r="M944" s="43" t="str">
        <f>VLOOKUP(Combined[[#This Row],[Customer_ID]],Customer[],2,FALSE)</f>
        <v>Laura Mathews</v>
      </c>
      <c r="N944" s="43">
        <f>VLOOKUP(Combined[[#This Row],[Customer_ID]],Customer[],3,FALSE)</f>
        <v>53</v>
      </c>
      <c r="O944" s="43" t="str">
        <f>VLOOKUP(Combined[[#This Row],[Customer_ID]],Customer[],4,FALSE)</f>
        <v>Male</v>
      </c>
      <c r="P944" s="43" t="str">
        <f>VLOOKUP(Combined[[#This Row],[Customer_ID]],Customer[],5,FALSE)</f>
        <v>Chambersfurt</v>
      </c>
      <c r="Q944" s="43" t="str">
        <f>VLOOKUP(Combined[[#This Row],[Customer_ID]],Customer[],6,FALSE)</f>
        <v>Wisconsin</v>
      </c>
      <c r="R944" s="43" t="str">
        <f>VLOOKUP(Combined[[#This Row],[Customer_ID]],Customer[],8,FALSE)</f>
        <v>Bronze</v>
      </c>
      <c r="S944" s="43" t="str">
        <f>VLOOKUP(Combined[[#This Row],[Product_ID]],Product[],2,FALSE)</f>
        <v>Hair Repair Oil Treatment</v>
      </c>
      <c r="T944" s="43" t="str">
        <f>VLOOKUP(Combined[[#This Row],[Product_ID]],Product[],3,FALSE)</f>
        <v>Beauty</v>
      </c>
      <c r="U944" s="43" t="str">
        <f>VLOOKUP(Combined[[#This Row],[Product_ID]],Product[],4,FALSE)</f>
        <v>Haircare</v>
      </c>
      <c r="V944" s="43" t="str">
        <f>VLOOKUP(Combined[[#This Row],[Product_ID]],Product[],5,FALSE)</f>
        <v>Hopkins Ltd</v>
      </c>
      <c r="W944" s="43">
        <f>VLOOKUP(Combined[[#This Row],[Product_ID]],Product[],6,FALSE)</f>
        <v>214.32</v>
      </c>
      <c r="X944" s="43">
        <f>VLOOKUP(Combined[[#This Row],[Product_ID]],Product[],7,FALSE)</f>
        <v>383</v>
      </c>
      <c r="Y944" s="43" t="str">
        <f>_xlfn.XLOOKUP(Combined[[#This Row],[Store_ID]],Store[Store_ID],Store[Store_Name])</f>
        <v>Guerrero-Schmitt</v>
      </c>
      <c r="Z944" s="43" t="str">
        <f>_xlfn.XLOOKUP(Combined[[#This Row],[Store_ID]],Store[Store_ID],Store[Region])</f>
        <v>East</v>
      </c>
      <c r="AA944" s="43" t="str">
        <f>_xlfn.XLOOKUP(Combined[[#This Row],[Store_ID]],Store[Store_ID],Store[City])</f>
        <v>East Stevechester</v>
      </c>
      <c r="AB944" s="43" t="str">
        <f>_xlfn.XLOOKUP(Combined[[#This Row],[Store_ID]],Store[Store_ID],Store[Store_Type])</f>
        <v>Flagship</v>
      </c>
      <c r="AC944" s="43">
        <f>Combined[[#This Row],[Quantity]]*Combined[[#This Row],[Unit_Price]]</f>
        <v>1157.22</v>
      </c>
      <c r="AD944" s="43">
        <f>Combined[[#This Row],[Gross_Sales]]*Combined[[#This Row],[Discount]]</f>
        <v>312.44940000000003</v>
      </c>
      <c r="AE944" s="43">
        <f>Combined[[#This Row],[Quantity]]*Combined[[#This Row],[cost]]</f>
        <v>642.96</v>
      </c>
      <c r="AF944" s="43">
        <f>Combined[[#This Row],[Total_Amount]]-Combined[[#This Row],[Total_Cost]]</f>
        <v>201.81059999999991</v>
      </c>
      <c r="AG944" s="43" t="str">
        <f>IF(Combined[[#This Row],[Age]]&lt;=25,"18-25",IF(Combined[[#This Row],[Age]]&lt;=35,"26-35",IF(Combined[[#This Row],[Age]]&lt;=45,"36-45",IF(Combined[[#This Row],[Age]]&lt;=55,"46-55","56-64"))))</f>
        <v>46-55</v>
      </c>
      <c r="AH944" s="43">
        <f>IF(Combined[[#This Row],[Total_Amount]]=0,0,Combined[[#This Row],[Profit]]/Combined[[#This Row],[Total_Amount]])</f>
        <v>0.23889396719061948</v>
      </c>
    </row>
    <row r="945" spans="1:34">
      <c r="A945" s="43" t="s">
        <v>2769</v>
      </c>
      <c r="B945" s="46">
        <v>45380</v>
      </c>
      <c r="C945" s="43">
        <f t="shared" si="14"/>
        <v>2024</v>
      </c>
      <c r="D945" s="43" t="str">
        <f>TEXT(Combined[[#This Row],[Order_Date]],"MMM")</f>
        <v>Mar</v>
      </c>
      <c r="E945" s="43" t="s">
        <v>1400</v>
      </c>
      <c r="F945" s="43" t="s">
        <v>1710</v>
      </c>
      <c r="G945" s="43" t="s">
        <v>1810</v>
      </c>
      <c r="H945" s="43">
        <v>2</v>
      </c>
      <c r="I945" s="43">
        <v>830.94</v>
      </c>
      <c r="J945" s="45">
        <v>0.28000000000000003</v>
      </c>
      <c r="K945" s="43" t="s">
        <v>1826</v>
      </c>
      <c r="L945" s="43">
        <v>1196.5536</v>
      </c>
      <c r="M945" s="43" t="str">
        <f>VLOOKUP(Combined[[#This Row],[Customer_ID]],Customer[],2,FALSE)</f>
        <v>April Phillips</v>
      </c>
      <c r="N945" s="43">
        <f>VLOOKUP(Combined[[#This Row],[Customer_ID]],Customer[],3,FALSE)</f>
        <v>62</v>
      </c>
      <c r="O945" s="43" t="str">
        <f>VLOOKUP(Combined[[#This Row],[Customer_ID]],Customer[],4,FALSE)</f>
        <v>Female</v>
      </c>
      <c r="P945" s="43" t="str">
        <f>VLOOKUP(Combined[[#This Row],[Customer_ID]],Customer[],5,FALSE)</f>
        <v>Lake Carolyn</v>
      </c>
      <c r="Q945" s="43" t="str">
        <f>VLOOKUP(Combined[[#This Row],[Customer_ID]],Customer[],6,FALSE)</f>
        <v>Hawaii</v>
      </c>
      <c r="R945" s="43" t="str">
        <f>VLOOKUP(Combined[[#This Row],[Customer_ID]],Customer[],8,FALSE)</f>
        <v>Platinum</v>
      </c>
      <c r="S945" s="43" t="str">
        <f>VLOOKUP(Combined[[#This Row],[Product_ID]],Product[],2,FALSE)</f>
        <v>Badminton Racket Set</v>
      </c>
      <c r="T945" s="43" t="str">
        <f>VLOOKUP(Combined[[#This Row],[Product_ID]],Product[],3,FALSE)</f>
        <v>Sports</v>
      </c>
      <c r="U945" s="43" t="str">
        <f>VLOOKUP(Combined[[#This Row],[Product_ID]],Product[],4,FALSE)</f>
        <v>Equipment</v>
      </c>
      <c r="V945" s="43" t="str">
        <f>VLOOKUP(Combined[[#This Row],[Product_ID]],Product[],5,FALSE)</f>
        <v>Robinson-Brown</v>
      </c>
      <c r="W945" s="43">
        <f>VLOOKUP(Combined[[#This Row],[Product_ID]],Product[],6,FALSE)</f>
        <v>285.54000000000002</v>
      </c>
      <c r="X945" s="43">
        <f>VLOOKUP(Combined[[#This Row],[Product_ID]],Product[],7,FALSE)</f>
        <v>358</v>
      </c>
      <c r="Y945" s="43" t="str">
        <f>_xlfn.XLOOKUP(Combined[[#This Row],[Store_ID]],Store[Store_ID],Store[Store_Name])</f>
        <v>Guerrero-Schmitt</v>
      </c>
      <c r="Z945" s="43" t="str">
        <f>_xlfn.XLOOKUP(Combined[[#This Row],[Store_ID]],Store[Store_ID],Store[Region])</f>
        <v>East</v>
      </c>
      <c r="AA945" s="43" t="str">
        <f>_xlfn.XLOOKUP(Combined[[#This Row],[Store_ID]],Store[Store_ID],Store[City])</f>
        <v>East Stevechester</v>
      </c>
      <c r="AB945" s="43" t="str">
        <f>_xlfn.XLOOKUP(Combined[[#This Row],[Store_ID]],Store[Store_ID],Store[Store_Type])</f>
        <v>Flagship</v>
      </c>
      <c r="AC945" s="43">
        <f>Combined[[#This Row],[Quantity]]*Combined[[#This Row],[Unit_Price]]</f>
        <v>1661.88</v>
      </c>
      <c r="AD945" s="43">
        <f>Combined[[#This Row],[Gross_Sales]]*Combined[[#This Row],[Discount]]</f>
        <v>465.32640000000009</v>
      </c>
      <c r="AE945" s="43">
        <f>Combined[[#This Row],[Quantity]]*Combined[[#This Row],[cost]]</f>
        <v>571.08000000000004</v>
      </c>
      <c r="AF945" s="43">
        <f>Combined[[#This Row],[Total_Amount]]-Combined[[#This Row],[Total_Cost]]</f>
        <v>625.47359999999992</v>
      </c>
      <c r="AG945" s="43" t="str">
        <f>IF(Combined[[#This Row],[Age]]&lt;=25,"18-25",IF(Combined[[#This Row],[Age]]&lt;=35,"26-35",IF(Combined[[#This Row],[Age]]&lt;=45,"36-45",IF(Combined[[#This Row],[Age]]&lt;=55,"46-55","56-64"))))</f>
        <v>56-64</v>
      </c>
      <c r="AH945" s="43">
        <f>IF(Combined[[#This Row],[Total_Amount]]=0,0,Combined[[#This Row],[Profit]]/Combined[[#This Row],[Total_Amount]])</f>
        <v>0.52272927848781692</v>
      </c>
    </row>
    <row r="946" spans="1:34">
      <c r="A946" s="43" t="s">
        <v>2770</v>
      </c>
      <c r="B946" s="46">
        <v>45503</v>
      </c>
      <c r="C946" s="43">
        <f t="shared" si="14"/>
        <v>2024</v>
      </c>
      <c r="D946" s="43" t="str">
        <f>TEXT(Combined[[#This Row],[Order_Date]],"MMM")</f>
        <v>Jul</v>
      </c>
      <c r="E946" s="43" t="s">
        <v>1196</v>
      </c>
      <c r="F946" s="43" t="s">
        <v>1551</v>
      </c>
      <c r="G946" s="43" t="s">
        <v>1786</v>
      </c>
      <c r="H946" s="43">
        <v>3</v>
      </c>
      <c r="I946" s="43">
        <v>462.75</v>
      </c>
      <c r="J946" s="45">
        <v>0.22</v>
      </c>
      <c r="K946" s="43" t="s">
        <v>1826</v>
      </c>
      <c r="L946" s="43">
        <v>1082.835</v>
      </c>
      <c r="M946" s="43" t="str">
        <f>VLOOKUP(Combined[[#This Row],[Customer_ID]],Customer[],2,FALSE)</f>
        <v>Kristine Higgins</v>
      </c>
      <c r="N946" s="43">
        <f>VLOOKUP(Combined[[#This Row],[Customer_ID]],Customer[],3,FALSE)</f>
        <v>27</v>
      </c>
      <c r="O946" s="43" t="str">
        <f>VLOOKUP(Combined[[#This Row],[Customer_ID]],Customer[],4,FALSE)</f>
        <v>Female</v>
      </c>
      <c r="P946" s="43" t="str">
        <f>VLOOKUP(Combined[[#This Row],[Customer_ID]],Customer[],5,FALSE)</f>
        <v>Jennifertown</v>
      </c>
      <c r="Q946" s="43" t="str">
        <f>VLOOKUP(Combined[[#This Row],[Customer_ID]],Customer[],6,FALSE)</f>
        <v>South Carolina</v>
      </c>
      <c r="R946" s="43" t="str">
        <f>VLOOKUP(Combined[[#This Row],[Customer_ID]],Customer[],8,FALSE)</f>
        <v>Silver</v>
      </c>
      <c r="S946" s="43" t="str">
        <f>VLOOKUP(Combined[[#This Row],[Product_ID]],Product[],2,FALSE)</f>
        <v>Men's Running Jacket</v>
      </c>
      <c r="T946" s="43" t="str">
        <f>VLOOKUP(Combined[[#This Row],[Product_ID]],Product[],3,FALSE)</f>
        <v>Clothing</v>
      </c>
      <c r="U946" s="43" t="str">
        <f>VLOOKUP(Combined[[#This Row],[Product_ID]],Product[],4,FALSE)</f>
        <v>Outerwear</v>
      </c>
      <c r="V946" s="43" t="str">
        <f>VLOOKUP(Combined[[#This Row],[Product_ID]],Product[],5,FALSE)</f>
        <v>Pineda Ltd</v>
      </c>
      <c r="W946" s="43">
        <f>VLOOKUP(Combined[[#This Row],[Product_ID]],Product[],6,FALSE)</f>
        <v>364.67</v>
      </c>
      <c r="X946" s="43">
        <f>VLOOKUP(Combined[[#This Row],[Product_ID]],Product[],7,FALSE)</f>
        <v>452</v>
      </c>
      <c r="Y946" s="43" t="str">
        <f>_xlfn.XLOOKUP(Combined[[#This Row],[Store_ID]],Store[Store_ID],Store[Store_Name])</f>
        <v>Moore, Padilla and Butler</v>
      </c>
      <c r="Z946" s="43" t="str">
        <f>_xlfn.XLOOKUP(Combined[[#This Row],[Store_ID]],Store[Store_ID],Store[Region])</f>
        <v>South</v>
      </c>
      <c r="AA946" s="43" t="str">
        <f>_xlfn.XLOOKUP(Combined[[#This Row],[Store_ID]],Store[Store_ID],Store[City])</f>
        <v>East Johnstad</v>
      </c>
      <c r="AB946" s="43" t="str">
        <f>_xlfn.XLOOKUP(Combined[[#This Row],[Store_ID]],Store[Store_ID],Store[Store_Type])</f>
        <v>Flagship</v>
      </c>
      <c r="AC946" s="43">
        <f>Combined[[#This Row],[Quantity]]*Combined[[#This Row],[Unit_Price]]</f>
        <v>1388.25</v>
      </c>
      <c r="AD946" s="43">
        <f>Combined[[#This Row],[Gross_Sales]]*Combined[[#This Row],[Discount]]</f>
        <v>305.41500000000002</v>
      </c>
      <c r="AE946" s="43">
        <f>Combined[[#This Row],[Quantity]]*Combined[[#This Row],[cost]]</f>
        <v>1094.01</v>
      </c>
      <c r="AF946" s="43">
        <f>Combined[[#This Row],[Total_Amount]]-Combined[[#This Row],[Total_Cost]]</f>
        <v>-11.174999999999955</v>
      </c>
      <c r="AG946" s="43" t="str">
        <f>IF(Combined[[#This Row],[Age]]&lt;=25,"18-25",IF(Combined[[#This Row],[Age]]&lt;=35,"26-35",IF(Combined[[#This Row],[Age]]&lt;=45,"36-45",IF(Combined[[#This Row],[Age]]&lt;=55,"46-55","56-64"))))</f>
        <v>26-35</v>
      </c>
      <c r="AH946" s="43">
        <f>IF(Combined[[#This Row],[Total_Amount]]=0,0,Combined[[#This Row],[Profit]]/Combined[[#This Row],[Total_Amount]])</f>
        <v>-1.0320131876047555E-2</v>
      </c>
    </row>
    <row r="947" spans="1:34">
      <c r="A947" s="43" t="s">
        <v>2771</v>
      </c>
      <c r="B947" s="46">
        <v>45567</v>
      </c>
      <c r="C947" s="43">
        <f t="shared" si="14"/>
        <v>2024</v>
      </c>
      <c r="D947" s="43" t="str">
        <f>TEXT(Combined[[#This Row],[Order_Date]],"MMM")</f>
        <v>Oct</v>
      </c>
      <c r="E947" s="43" t="s">
        <v>247</v>
      </c>
      <c r="F947" s="43" t="s">
        <v>1576</v>
      </c>
      <c r="G947" s="43" t="s">
        <v>1801</v>
      </c>
      <c r="H947" s="43">
        <v>4</v>
      </c>
      <c r="I947" s="43">
        <v>973.9</v>
      </c>
      <c r="J947" s="45">
        <v>0.02</v>
      </c>
      <c r="K947" s="43" t="s">
        <v>1829</v>
      </c>
      <c r="L947" s="43">
        <v>3817.6880000000001</v>
      </c>
      <c r="M947" s="43" t="str">
        <f>VLOOKUP(Combined[[#This Row],[Customer_ID]],Customer[],2,FALSE)</f>
        <v>Amber Mcclain</v>
      </c>
      <c r="N947" s="43">
        <f>VLOOKUP(Combined[[#This Row],[Customer_ID]],Customer[],3,FALSE)</f>
        <v>58</v>
      </c>
      <c r="O947" s="43" t="str">
        <f>VLOOKUP(Combined[[#This Row],[Customer_ID]],Customer[],4,FALSE)</f>
        <v>Male</v>
      </c>
      <c r="P947" s="43" t="str">
        <f>VLOOKUP(Combined[[#This Row],[Customer_ID]],Customer[],5,FALSE)</f>
        <v>Brendaburgh</v>
      </c>
      <c r="Q947" s="43" t="str">
        <f>VLOOKUP(Combined[[#This Row],[Customer_ID]],Customer[],6,FALSE)</f>
        <v>Florida</v>
      </c>
      <c r="R947" s="43" t="str">
        <f>VLOOKUP(Combined[[#This Row],[Customer_ID]],Customer[],8,FALSE)</f>
        <v>Silver</v>
      </c>
      <c r="S947" s="43" t="str">
        <f>VLOOKUP(Combined[[#This Row],[Product_ID]],Product[],2,FALSE)</f>
        <v>Decorative Wall Mirror</v>
      </c>
      <c r="T947" s="43" t="str">
        <f>VLOOKUP(Combined[[#This Row],[Product_ID]],Product[],3,FALSE)</f>
        <v>Home</v>
      </c>
      <c r="U947" s="43" t="str">
        <f>VLOOKUP(Combined[[#This Row],[Product_ID]],Product[],4,FALSE)</f>
        <v>Decor</v>
      </c>
      <c r="V947" s="43" t="str">
        <f>VLOOKUP(Combined[[#This Row],[Product_ID]],Product[],5,FALSE)</f>
        <v>Luna, Anderson and Bowman</v>
      </c>
      <c r="W947" s="43">
        <f>VLOOKUP(Combined[[#This Row],[Product_ID]],Product[],6,FALSE)</f>
        <v>48.01</v>
      </c>
      <c r="X947" s="43">
        <f>VLOOKUP(Combined[[#This Row],[Product_ID]],Product[],7,FALSE)</f>
        <v>439</v>
      </c>
      <c r="Y947" s="43" t="str">
        <f>_xlfn.XLOOKUP(Combined[[#This Row],[Store_ID]],Store[Store_ID],Store[Store_Name])</f>
        <v>Shelton PLC</v>
      </c>
      <c r="Z947" s="43" t="str">
        <f>_xlfn.XLOOKUP(Combined[[#This Row],[Store_ID]],Store[Store_ID],Store[Region])</f>
        <v>North</v>
      </c>
      <c r="AA947" s="43" t="str">
        <f>_xlfn.XLOOKUP(Combined[[#This Row],[Store_ID]],Store[Store_ID],Store[City])</f>
        <v>East Jenniferstad</v>
      </c>
      <c r="AB947" s="43" t="str">
        <f>_xlfn.XLOOKUP(Combined[[#This Row],[Store_ID]],Store[Store_ID],Store[Store_Type])</f>
        <v>Flagship</v>
      </c>
      <c r="AC947" s="43">
        <f>Combined[[#This Row],[Quantity]]*Combined[[#This Row],[Unit_Price]]</f>
        <v>3895.6</v>
      </c>
      <c r="AD947" s="43">
        <f>Combined[[#This Row],[Gross_Sales]]*Combined[[#This Row],[Discount]]</f>
        <v>77.912000000000006</v>
      </c>
      <c r="AE947" s="43">
        <f>Combined[[#This Row],[Quantity]]*Combined[[#This Row],[cost]]</f>
        <v>192.04</v>
      </c>
      <c r="AF947" s="43">
        <f>Combined[[#This Row],[Total_Amount]]-Combined[[#This Row],[Total_Cost]]</f>
        <v>3625.6480000000001</v>
      </c>
      <c r="AG947" s="43" t="str">
        <f>IF(Combined[[#This Row],[Age]]&lt;=25,"18-25",IF(Combined[[#This Row],[Age]]&lt;=35,"26-35",IF(Combined[[#This Row],[Age]]&lt;=45,"36-45",IF(Combined[[#This Row],[Age]]&lt;=55,"46-55","56-64"))))</f>
        <v>56-64</v>
      </c>
      <c r="AH947" s="43">
        <f>IF(Combined[[#This Row],[Total_Amount]]=0,0,Combined[[#This Row],[Profit]]/Combined[[#This Row],[Total_Amount]])</f>
        <v>0.94969730370842254</v>
      </c>
    </row>
    <row r="948" spans="1:34">
      <c r="A948" s="43" t="s">
        <v>2772</v>
      </c>
      <c r="B948" s="46">
        <v>45600</v>
      </c>
      <c r="C948" s="43">
        <f t="shared" si="14"/>
        <v>2024</v>
      </c>
      <c r="D948" s="43" t="str">
        <f>TEXT(Combined[[#This Row],[Order_Date]],"MMM")</f>
        <v>Nov</v>
      </c>
      <c r="E948" s="43" t="s">
        <v>475</v>
      </c>
      <c r="F948" s="43" t="s">
        <v>1618</v>
      </c>
      <c r="G948" s="43" t="s">
        <v>1757</v>
      </c>
      <c r="H948" s="43">
        <v>2</v>
      </c>
      <c r="I948" s="43">
        <v>157.18</v>
      </c>
      <c r="J948" s="45">
        <v>0.15</v>
      </c>
      <c r="K948" s="43" t="s">
        <v>1824</v>
      </c>
      <c r="L948" s="43">
        <v>267.20600000000002</v>
      </c>
      <c r="M948" s="43" t="str">
        <f>VLOOKUP(Combined[[#This Row],[Customer_ID]],Customer[],2,FALSE)</f>
        <v>Patty Francis</v>
      </c>
      <c r="N948" s="43">
        <f>VLOOKUP(Combined[[#This Row],[Customer_ID]],Customer[],3,FALSE)</f>
        <v>63</v>
      </c>
      <c r="O948" s="43" t="str">
        <f>VLOOKUP(Combined[[#This Row],[Customer_ID]],Customer[],4,FALSE)</f>
        <v>Female</v>
      </c>
      <c r="P948" s="43" t="str">
        <f>VLOOKUP(Combined[[#This Row],[Customer_ID]],Customer[],5,FALSE)</f>
        <v>South Brooke</v>
      </c>
      <c r="Q948" s="43" t="str">
        <f>VLOOKUP(Combined[[#This Row],[Customer_ID]],Customer[],6,FALSE)</f>
        <v>Pennsylvania</v>
      </c>
      <c r="R948" s="43" t="str">
        <f>VLOOKUP(Combined[[#This Row],[Customer_ID]],Customer[],8,FALSE)</f>
        <v>Gold</v>
      </c>
      <c r="S948" s="43" t="str">
        <f>VLOOKUP(Combined[[#This Row],[Product_ID]],Product[],2,FALSE)</f>
        <v>Bedroom Table Lamp</v>
      </c>
      <c r="T948" s="43" t="str">
        <f>VLOOKUP(Combined[[#This Row],[Product_ID]],Product[],3,FALSE)</f>
        <v>Home</v>
      </c>
      <c r="U948" s="43" t="str">
        <f>VLOOKUP(Combined[[#This Row],[Product_ID]],Product[],4,FALSE)</f>
        <v>Lighting</v>
      </c>
      <c r="V948" s="43" t="str">
        <f>VLOOKUP(Combined[[#This Row],[Product_ID]],Product[],5,FALSE)</f>
        <v>Jones LLC</v>
      </c>
      <c r="W948" s="43">
        <f>VLOOKUP(Combined[[#This Row],[Product_ID]],Product[],6,FALSE)</f>
        <v>382.22</v>
      </c>
      <c r="X948" s="43">
        <f>VLOOKUP(Combined[[#This Row],[Product_ID]],Product[],7,FALSE)</f>
        <v>329</v>
      </c>
      <c r="Y948" s="43" t="str">
        <f>_xlfn.XLOOKUP(Combined[[#This Row],[Store_ID]],Store[Store_ID],Store[Store_Name])</f>
        <v>Martinez, Adkins and Johnson</v>
      </c>
      <c r="Z948" s="43" t="str">
        <f>_xlfn.XLOOKUP(Combined[[#This Row],[Store_ID]],Store[Store_ID],Store[Region])</f>
        <v>North</v>
      </c>
      <c r="AA948" s="43" t="str">
        <f>_xlfn.XLOOKUP(Combined[[#This Row],[Store_ID]],Store[Store_ID],Store[City])</f>
        <v>Danielmouth</v>
      </c>
      <c r="AB948" s="43" t="str">
        <f>_xlfn.XLOOKUP(Combined[[#This Row],[Store_ID]],Store[Store_ID],Store[Store_Type])</f>
        <v>Flagship</v>
      </c>
      <c r="AC948" s="43">
        <f>Combined[[#This Row],[Quantity]]*Combined[[#This Row],[Unit_Price]]</f>
        <v>314.36</v>
      </c>
      <c r="AD948" s="43">
        <f>Combined[[#This Row],[Gross_Sales]]*Combined[[#This Row],[Discount]]</f>
        <v>47.154000000000003</v>
      </c>
      <c r="AE948" s="43">
        <f>Combined[[#This Row],[Quantity]]*Combined[[#This Row],[cost]]</f>
        <v>764.44</v>
      </c>
      <c r="AF948" s="43">
        <f>Combined[[#This Row],[Total_Amount]]-Combined[[#This Row],[Total_Cost]]</f>
        <v>-497.23400000000004</v>
      </c>
      <c r="AG948" s="43" t="str">
        <f>IF(Combined[[#This Row],[Age]]&lt;=25,"18-25",IF(Combined[[#This Row],[Age]]&lt;=35,"26-35",IF(Combined[[#This Row],[Age]]&lt;=45,"36-45",IF(Combined[[#This Row],[Age]]&lt;=55,"46-55","56-64"))))</f>
        <v>56-64</v>
      </c>
      <c r="AH948" s="43">
        <f>IF(Combined[[#This Row],[Total_Amount]]=0,0,Combined[[#This Row],[Profit]]/Combined[[#This Row],[Total_Amount]])</f>
        <v>-1.8608639027566747</v>
      </c>
    </row>
    <row r="949" spans="1:34">
      <c r="A949" s="43" t="s">
        <v>2773</v>
      </c>
      <c r="B949" s="46">
        <v>45415</v>
      </c>
      <c r="C949" s="43">
        <f t="shared" si="14"/>
        <v>2024</v>
      </c>
      <c r="D949" s="43" t="str">
        <f>TEXT(Combined[[#This Row],[Order_Date]],"MMM")</f>
        <v>May</v>
      </c>
      <c r="E949" s="43" t="s">
        <v>63</v>
      </c>
      <c r="F949" s="43" t="s">
        <v>1694</v>
      </c>
      <c r="G949" s="43" t="s">
        <v>1797</v>
      </c>
      <c r="H949" s="43">
        <v>3</v>
      </c>
      <c r="I949" s="43">
        <v>239.57</v>
      </c>
      <c r="J949" s="45">
        <v>0.16</v>
      </c>
      <c r="K949" s="43" t="s">
        <v>1824</v>
      </c>
      <c r="L949" s="43">
        <v>603.71640000000002</v>
      </c>
      <c r="M949" s="43" t="str">
        <f>VLOOKUP(Combined[[#This Row],[Customer_ID]],Customer[],2,FALSE)</f>
        <v>Nathan Hernandez</v>
      </c>
      <c r="N949" s="43">
        <f>VLOOKUP(Combined[[#This Row],[Customer_ID]],Customer[],3,FALSE)</f>
        <v>32</v>
      </c>
      <c r="O949" s="43" t="str">
        <f>VLOOKUP(Combined[[#This Row],[Customer_ID]],Customer[],4,FALSE)</f>
        <v>Female</v>
      </c>
      <c r="P949" s="43" t="str">
        <f>VLOOKUP(Combined[[#This Row],[Customer_ID]],Customer[],5,FALSE)</f>
        <v>New Becky</v>
      </c>
      <c r="Q949" s="43" t="str">
        <f>VLOOKUP(Combined[[#This Row],[Customer_ID]],Customer[],6,FALSE)</f>
        <v>Montana</v>
      </c>
      <c r="R949" s="43" t="str">
        <f>VLOOKUP(Combined[[#This Row],[Customer_ID]],Customer[],8,FALSE)</f>
        <v>Silver</v>
      </c>
      <c r="S949" s="43" t="str">
        <f>VLOOKUP(Combined[[#This Row],[Product_ID]],Product[],2,FALSE)</f>
        <v>Shin Guards – Adult</v>
      </c>
      <c r="T949" s="43" t="str">
        <f>VLOOKUP(Combined[[#This Row],[Product_ID]],Product[],3,FALSE)</f>
        <v>Sports</v>
      </c>
      <c r="U949" s="43" t="str">
        <f>VLOOKUP(Combined[[#This Row],[Product_ID]],Product[],4,FALSE)</f>
        <v>Team Sports</v>
      </c>
      <c r="V949" s="43" t="str">
        <f>VLOOKUP(Combined[[#This Row],[Product_ID]],Product[],5,FALSE)</f>
        <v>French Ltd</v>
      </c>
      <c r="W949" s="43">
        <f>VLOOKUP(Combined[[#This Row],[Product_ID]],Product[],6,FALSE)</f>
        <v>107.06</v>
      </c>
      <c r="X949" s="43">
        <f>VLOOKUP(Combined[[#This Row],[Product_ID]],Product[],7,FALSE)</f>
        <v>359</v>
      </c>
      <c r="Y949" s="43" t="str">
        <f>_xlfn.XLOOKUP(Combined[[#This Row],[Store_ID]],Store[Store_ID],Store[Store_Name])</f>
        <v>Gardner, Humphrey and Contreras</v>
      </c>
      <c r="Z949" s="43" t="str">
        <f>_xlfn.XLOOKUP(Combined[[#This Row],[Store_ID]],Store[Store_ID],Store[Region])</f>
        <v>East</v>
      </c>
      <c r="AA949" s="43" t="str">
        <f>_xlfn.XLOOKUP(Combined[[#This Row],[Store_ID]],Store[Store_ID],Store[City])</f>
        <v>Johnsonville</v>
      </c>
      <c r="AB949" s="43" t="str">
        <f>_xlfn.XLOOKUP(Combined[[#This Row],[Store_ID]],Store[Store_ID],Store[Store_Type])</f>
        <v>Flagship</v>
      </c>
      <c r="AC949" s="43">
        <f>Combined[[#This Row],[Quantity]]*Combined[[#This Row],[Unit_Price]]</f>
        <v>718.71</v>
      </c>
      <c r="AD949" s="43">
        <f>Combined[[#This Row],[Gross_Sales]]*Combined[[#This Row],[Discount]]</f>
        <v>114.99360000000001</v>
      </c>
      <c r="AE949" s="43">
        <f>Combined[[#This Row],[Quantity]]*Combined[[#This Row],[cost]]</f>
        <v>321.18</v>
      </c>
      <c r="AF949" s="43">
        <f>Combined[[#This Row],[Total_Amount]]-Combined[[#This Row],[Total_Cost]]</f>
        <v>282.53640000000001</v>
      </c>
      <c r="AG949" s="43" t="str">
        <f>IF(Combined[[#This Row],[Age]]&lt;=25,"18-25",IF(Combined[[#This Row],[Age]]&lt;=35,"26-35",IF(Combined[[#This Row],[Age]]&lt;=45,"36-45",IF(Combined[[#This Row],[Age]]&lt;=55,"46-55","56-64"))))</f>
        <v>26-35</v>
      </c>
      <c r="AH949" s="43">
        <f>IF(Combined[[#This Row],[Total_Amount]]=0,0,Combined[[#This Row],[Profit]]/Combined[[#This Row],[Total_Amount]])</f>
        <v>0.46799523749893163</v>
      </c>
    </row>
    <row r="950" spans="1:34">
      <c r="A950" s="43" t="s">
        <v>2774</v>
      </c>
      <c r="B950" s="46">
        <v>45343</v>
      </c>
      <c r="C950" s="43">
        <f t="shared" si="14"/>
        <v>2024</v>
      </c>
      <c r="D950" s="43" t="str">
        <f>TEXT(Combined[[#This Row],[Order_Date]],"MMM")</f>
        <v>Feb</v>
      </c>
      <c r="E950" s="43" t="s">
        <v>1029</v>
      </c>
      <c r="F950" s="43" t="s">
        <v>1565</v>
      </c>
      <c r="G950" s="43" t="s">
        <v>1804</v>
      </c>
      <c r="H950" s="43">
        <v>4</v>
      </c>
      <c r="I950" s="43">
        <v>583.21</v>
      </c>
      <c r="J950" s="45">
        <v>0.2</v>
      </c>
      <c r="K950" s="43" t="s">
        <v>1824</v>
      </c>
      <c r="L950" s="43">
        <v>1866.2719999999999</v>
      </c>
      <c r="M950" s="43" t="str">
        <f>VLOOKUP(Combined[[#This Row],[Customer_ID]],Customer[],2,FALSE)</f>
        <v>Reginald Willis</v>
      </c>
      <c r="N950" s="43">
        <f>VLOOKUP(Combined[[#This Row],[Customer_ID]],Customer[],3,FALSE)</f>
        <v>62</v>
      </c>
      <c r="O950" s="43" t="str">
        <f>VLOOKUP(Combined[[#This Row],[Customer_ID]],Customer[],4,FALSE)</f>
        <v>Female</v>
      </c>
      <c r="P950" s="43" t="str">
        <f>VLOOKUP(Combined[[#This Row],[Customer_ID]],Customer[],5,FALSE)</f>
        <v>Kellybury</v>
      </c>
      <c r="Q950" s="43" t="str">
        <f>VLOOKUP(Combined[[#This Row],[Customer_ID]],Customer[],6,FALSE)</f>
        <v>New York</v>
      </c>
      <c r="R950" s="43" t="str">
        <f>VLOOKUP(Combined[[#This Row],[Customer_ID]],Customer[],8,FALSE)</f>
        <v>Bronze</v>
      </c>
      <c r="S950" s="43" t="str">
        <f>VLOOKUP(Combined[[#This Row],[Product_ID]],Product[],2,FALSE)</f>
        <v>Adjustable Dumbbell Set</v>
      </c>
      <c r="T950" s="43" t="str">
        <f>VLOOKUP(Combined[[#This Row],[Product_ID]],Product[],3,FALSE)</f>
        <v>Sports</v>
      </c>
      <c r="U950" s="43" t="str">
        <f>VLOOKUP(Combined[[#This Row],[Product_ID]],Product[],4,FALSE)</f>
        <v>Fitness</v>
      </c>
      <c r="V950" s="43" t="str">
        <f>VLOOKUP(Combined[[#This Row],[Product_ID]],Product[],5,FALSE)</f>
        <v>Hill PLC</v>
      </c>
      <c r="W950" s="43">
        <f>VLOOKUP(Combined[[#This Row],[Product_ID]],Product[],6,FALSE)</f>
        <v>495.72</v>
      </c>
      <c r="X950" s="43">
        <f>VLOOKUP(Combined[[#This Row],[Product_ID]],Product[],7,FALSE)</f>
        <v>323</v>
      </c>
      <c r="Y950" s="43" t="str">
        <f>_xlfn.XLOOKUP(Combined[[#This Row],[Store_ID]],Store[Store_ID],Store[Store_Name])</f>
        <v>Frederick-Wright</v>
      </c>
      <c r="Z950" s="43" t="str">
        <f>_xlfn.XLOOKUP(Combined[[#This Row],[Store_ID]],Store[Store_ID],Store[Region])</f>
        <v>West</v>
      </c>
      <c r="AA950" s="43" t="str">
        <f>_xlfn.XLOOKUP(Combined[[#This Row],[Store_ID]],Store[Store_ID],Store[City])</f>
        <v>New Jimmymouth</v>
      </c>
      <c r="AB950" s="43" t="str">
        <f>_xlfn.XLOOKUP(Combined[[#This Row],[Store_ID]],Store[Store_ID],Store[Store_Type])</f>
        <v>Flagship</v>
      </c>
      <c r="AC950" s="43">
        <f>Combined[[#This Row],[Quantity]]*Combined[[#This Row],[Unit_Price]]</f>
        <v>2332.84</v>
      </c>
      <c r="AD950" s="43">
        <f>Combined[[#This Row],[Gross_Sales]]*Combined[[#This Row],[Discount]]</f>
        <v>466.56800000000004</v>
      </c>
      <c r="AE950" s="43">
        <f>Combined[[#This Row],[Quantity]]*Combined[[#This Row],[cost]]</f>
        <v>1982.88</v>
      </c>
      <c r="AF950" s="43">
        <f>Combined[[#This Row],[Total_Amount]]-Combined[[#This Row],[Total_Cost]]</f>
        <v>-116.60800000000017</v>
      </c>
      <c r="AG950" s="43" t="str">
        <f>IF(Combined[[#This Row],[Age]]&lt;=25,"18-25",IF(Combined[[#This Row],[Age]]&lt;=35,"26-35",IF(Combined[[#This Row],[Age]]&lt;=45,"36-45",IF(Combined[[#This Row],[Age]]&lt;=55,"46-55","56-64"))))</f>
        <v>56-64</v>
      </c>
      <c r="AH950" s="43">
        <f>IF(Combined[[#This Row],[Total_Amount]]=0,0,Combined[[#This Row],[Profit]]/Combined[[#This Row],[Total_Amount]])</f>
        <v>-6.2481781862451014E-2</v>
      </c>
    </row>
    <row r="951" spans="1:34">
      <c r="A951" s="43" t="s">
        <v>2775</v>
      </c>
      <c r="B951" s="46">
        <v>45399</v>
      </c>
      <c r="C951" s="43">
        <f t="shared" si="14"/>
        <v>2024</v>
      </c>
      <c r="D951" s="43" t="str">
        <f>TEXT(Combined[[#This Row],[Order_Date]],"MMM")</f>
        <v>Apr</v>
      </c>
      <c r="E951" s="43" t="s">
        <v>1283</v>
      </c>
      <c r="F951" s="43" t="s">
        <v>1710</v>
      </c>
      <c r="G951" s="43" t="s">
        <v>1782</v>
      </c>
      <c r="H951" s="43">
        <v>3</v>
      </c>
      <c r="I951" s="43">
        <v>758.75</v>
      </c>
      <c r="J951" s="45">
        <v>0.27</v>
      </c>
      <c r="K951" s="43" t="s">
        <v>1826</v>
      </c>
      <c r="L951" s="43">
        <v>1661.6624999999999</v>
      </c>
      <c r="M951" s="43" t="str">
        <f>VLOOKUP(Combined[[#This Row],[Customer_ID]],Customer[],2,FALSE)</f>
        <v>Megan Ryan</v>
      </c>
      <c r="N951" s="43">
        <f>VLOOKUP(Combined[[#This Row],[Customer_ID]],Customer[],3,FALSE)</f>
        <v>59</v>
      </c>
      <c r="O951" s="43" t="str">
        <f>VLOOKUP(Combined[[#This Row],[Customer_ID]],Customer[],4,FALSE)</f>
        <v>Female</v>
      </c>
      <c r="P951" s="43" t="str">
        <f>VLOOKUP(Combined[[#This Row],[Customer_ID]],Customer[],5,FALSE)</f>
        <v>Andrewsfurt</v>
      </c>
      <c r="Q951" s="43" t="str">
        <f>VLOOKUP(Combined[[#This Row],[Customer_ID]],Customer[],6,FALSE)</f>
        <v>Idaho</v>
      </c>
      <c r="R951" s="43" t="str">
        <f>VLOOKUP(Combined[[#This Row],[Customer_ID]],Customer[],8,FALSE)</f>
        <v>Bronze</v>
      </c>
      <c r="S951" s="43" t="str">
        <f>VLOOKUP(Combined[[#This Row],[Product_ID]],Product[],2,FALSE)</f>
        <v>Badminton Racket Set</v>
      </c>
      <c r="T951" s="43" t="str">
        <f>VLOOKUP(Combined[[#This Row],[Product_ID]],Product[],3,FALSE)</f>
        <v>Sports</v>
      </c>
      <c r="U951" s="43" t="str">
        <f>VLOOKUP(Combined[[#This Row],[Product_ID]],Product[],4,FALSE)</f>
        <v>Equipment</v>
      </c>
      <c r="V951" s="43" t="str">
        <f>VLOOKUP(Combined[[#This Row],[Product_ID]],Product[],5,FALSE)</f>
        <v>Robinson-Brown</v>
      </c>
      <c r="W951" s="43">
        <f>VLOOKUP(Combined[[#This Row],[Product_ID]],Product[],6,FALSE)</f>
        <v>285.54000000000002</v>
      </c>
      <c r="X951" s="43">
        <f>VLOOKUP(Combined[[#This Row],[Product_ID]],Product[],7,FALSE)</f>
        <v>358</v>
      </c>
      <c r="Y951" s="43" t="str">
        <f>_xlfn.XLOOKUP(Combined[[#This Row],[Store_ID]],Store[Store_ID],Store[Store_Name])</f>
        <v>Bean, Jones and Park</v>
      </c>
      <c r="Z951" s="43" t="str">
        <f>_xlfn.XLOOKUP(Combined[[#This Row],[Store_ID]],Store[Store_ID],Store[Region])</f>
        <v>West</v>
      </c>
      <c r="AA951" s="43" t="str">
        <f>_xlfn.XLOOKUP(Combined[[#This Row],[Store_ID]],Store[Store_ID],Store[City])</f>
        <v>Thompsonborough</v>
      </c>
      <c r="AB951" s="43" t="str">
        <f>_xlfn.XLOOKUP(Combined[[#This Row],[Store_ID]],Store[Store_ID],Store[Store_Type])</f>
        <v>Online</v>
      </c>
      <c r="AC951" s="43">
        <f>Combined[[#This Row],[Quantity]]*Combined[[#This Row],[Unit_Price]]</f>
        <v>2276.25</v>
      </c>
      <c r="AD951" s="43">
        <f>Combined[[#This Row],[Gross_Sales]]*Combined[[#This Row],[Discount]]</f>
        <v>614.58750000000009</v>
      </c>
      <c r="AE951" s="43">
        <f>Combined[[#This Row],[Quantity]]*Combined[[#This Row],[cost]]</f>
        <v>856.62000000000012</v>
      </c>
      <c r="AF951" s="43">
        <f>Combined[[#This Row],[Total_Amount]]-Combined[[#This Row],[Total_Cost]]</f>
        <v>805.04249999999979</v>
      </c>
      <c r="AG951" s="43" t="str">
        <f>IF(Combined[[#This Row],[Age]]&lt;=25,"18-25",IF(Combined[[#This Row],[Age]]&lt;=35,"26-35",IF(Combined[[#This Row],[Age]]&lt;=45,"36-45",IF(Combined[[#This Row],[Age]]&lt;=55,"46-55","56-64"))))</f>
        <v>56-64</v>
      </c>
      <c r="AH951" s="43">
        <f>IF(Combined[[#This Row],[Total_Amount]]=0,0,Combined[[#This Row],[Profit]]/Combined[[#This Row],[Total_Amount]])</f>
        <v>0.48448015165534508</v>
      </c>
    </row>
    <row r="952" spans="1:34">
      <c r="A952" s="43" t="s">
        <v>2776</v>
      </c>
      <c r="B952" s="46">
        <v>45689</v>
      </c>
      <c r="C952" s="43">
        <f t="shared" si="14"/>
        <v>2025</v>
      </c>
      <c r="D952" s="43" t="str">
        <f>TEXT(Combined[[#This Row],[Order_Date]],"MMM")</f>
        <v>Feb</v>
      </c>
      <c r="E952" s="43" t="s">
        <v>975</v>
      </c>
      <c r="F952" s="43" t="s">
        <v>1670</v>
      </c>
      <c r="G952" s="43" t="s">
        <v>1773</v>
      </c>
      <c r="H952" s="43">
        <v>4</v>
      </c>
      <c r="I952" s="43">
        <v>372.42</v>
      </c>
      <c r="J952" s="45">
        <v>0.19</v>
      </c>
      <c r="K952" s="43" t="s">
        <v>1824</v>
      </c>
      <c r="L952" s="43">
        <v>1206.6407999999999</v>
      </c>
      <c r="M952" s="43" t="str">
        <f>VLOOKUP(Combined[[#This Row],[Customer_ID]],Customer[],2,FALSE)</f>
        <v>Stacy Collins</v>
      </c>
      <c r="N952" s="43">
        <f>VLOOKUP(Combined[[#This Row],[Customer_ID]],Customer[],3,FALSE)</f>
        <v>41</v>
      </c>
      <c r="O952" s="43" t="str">
        <f>VLOOKUP(Combined[[#This Row],[Customer_ID]],Customer[],4,FALSE)</f>
        <v>Female</v>
      </c>
      <c r="P952" s="43" t="str">
        <f>VLOOKUP(Combined[[#This Row],[Customer_ID]],Customer[],5,FALSE)</f>
        <v>Randychester</v>
      </c>
      <c r="Q952" s="43" t="str">
        <f>VLOOKUP(Combined[[#This Row],[Customer_ID]],Customer[],6,FALSE)</f>
        <v>California</v>
      </c>
      <c r="R952" s="43" t="str">
        <f>VLOOKUP(Combined[[#This Row],[Customer_ID]],Customer[],8,FALSE)</f>
        <v>Bronze</v>
      </c>
      <c r="S952" s="43" t="str">
        <f>VLOOKUP(Combined[[#This Row],[Product_ID]],Product[],2,FALSE)</f>
        <v>Tennis Ball 3-Pack</v>
      </c>
      <c r="T952" s="43" t="str">
        <f>VLOOKUP(Combined[[#This Row],[Product_ID]],Product[],3,FALSE)</f>
        <v>Sports</v>
      </c>
      <c r="U952" s="43" t="str">
        <f>VLOOKUP(Combined[[#This Row],[Product_ID]],Product[],4,FALSE)</f>
        <v>Equipment</v>
      </c>
      <c r="V952" s="43" t="str">
        <f>VLOOKUP(Combined[[#This Row],[Product_ID]],Product[],5,FALSE)</f>
        <v>Lopez LLC</v>
      </c>
      <c r="W952" s="43">
        <f>VLOOKUP(Combined[[#This Row],[Product_ID]],Product[],6,FALSE)</f>
        <v>103.45</v>
      </c>
      <c r="X952" s="43">
        <f>VLOOKUP(Combined[[#This Row],[Product_ID]],Product[],7,FALSE)</f>
        <v>465</v>
      </c>
      <c r="Y952" s="43" t="str">
        <f>_xlfn.XLOOKUP(Combined[[#This Row],[Store_ID]],Store[Store_ID],Store[Store_Name])</f>
        <v>Gray Ltd</v>
      </c>
      <c r="Z952" s="43" t="str">
        <f>_xlfn.XLOOKUP(Combined[[#This Row],[Store_ID]],Store[Store_ID],Store[Region])</f>
        <v>North</v>
      </c>
      <c r="AA952" s="43" t="str">
        <f>_xlfn.XLOOKUP(Combined[[#This Row],[Store_ID]],Store[Store_ID],Store[City])</f>
        <v>New Michaelchester</v>
      </c>
      <c r="AB952" s="43" t="str">
        <f>_xlfn.XLOOKUP(Combined[[#This Row],[Store_ID]],Store[Store_ID],Store[Store_Type])</f>
        <v>Outlet</v>
      </c>
      <c r="AC952" s="43">
        <f>Combined[[#This Row],[Quantity]]*Combined[[#This Row],[Unit_Price]]</f>
        <v>1489.68</v>
      </c>
      <c r="AD952" s="43">
        <f>Combined[[#This Row],[Gross_Sales]]*Combined[[#This Row],[Discount]]</f>
        <v>283.03919999999999</v>
      </c>
      <c r="AE952" s="43">
        <f>Combined[[#This Row],[Quantity]]*Combined[[#This Row],[cost]]</f>
        <v>413.8</v>
      </c>
      <c r="AF952" s="43">
        <f>Combined[[#This Row],[Total_Amount]]-Combined[[#This Row],[Total_Cost]]</f>
        <v>792.84079999999994</v>
      </c>
      <c r="AG952" s="43" t="str">
        <f>IF(Combined[[#This Row],[Age]]&lt;=25,"18-25",IF(Combined[[#This Row],[Age]]&lt;=35,"26-35",IF(Combined[[#This Row],[Age]]&lt;=45,"36-45",IF(Combined[[#This Row],[Age]]&lt;=55,"46-55","56-64"))))</f>
        <v>36-45</v>
      </c>
      <c r="AH952" s="43">
        <f>IF(Combined[[#This Row],[Total_Amount]]=0,0,Combined[[#This Row],[Profit]]/Combined[[#This Row],[Total_Amount]])</f>
        <v>0.65706447187928674</v>
      </c>
    </row>
    <row r="953" spans="1:34">
      <c r="A953" s="43" t="s">
        <v>2777</v>
      </c>
      <c r="B953" s="46">
        <v>45699</v>
      </c>
      <c r="C953" s="43">
        <f t="shared" si="14"/>
        <v>2025</v>
      </c>
      <c r="D953" s="43" t="str">
        <f>TEXT(Combined[[#This Row],[Order_Date]],"MMM")</f>
        <v>Feb</v>
      </c>
      <c r="E953" s="43" t="s">
        <v>517</v>
      </c>
      <c r="F953" s="43" t="s">
        <v>1674</v>
      </c>
      <c r="G953" s="43" t="s">
        <v>1813</v>
      </c>
      <c r="H953" s="43">
        <v>4</v>
      </c>
      <c r="I953" s="43">
        <v>286.27999999999997</v>
      </c>
      <c r="J953" s="45">
        <v>0.28000000000000003</v>
      </c>
      <c r="K953" s="43" t="s">
        <v>1826</v>
      </c>
      <c r="L953" s="43">
        <v>824.48639999999989</v>
      </c>
      <c r="M953" s="43" t="str">
        <f>VLOOKUP(Combined[[#This Row],[Customer_ID]],Customer[],2,FALSE)</f>
        <v>Julie Hale</v>
      </c>
      <c r="N953" s="43">
        <f>VLOOKUP(Combined[[#This Row],[Customer_ID]],Customer[],3,FALSE)</f>
        <v>35</v>
      </c>
      <c r="O953" s="43" t="str">
        <f>VLOOKUP(Combined[[#This Row],[Customer_ID]],Customer[],4,FALSE)</f>
        <v>Female</v>
      </c>
      <c r="P953" s="43" t="str">
        <f>VLOOKUP(Combined[[#This Row],[Customer_ID]],Customer[],5,FALSE)</f>
        <v>Owensview</v>
      </c>
      <c r="Q953" s="43" t="str">
        <f>VLOOKUP(Combined[[#This Row],[Customer_ID]],Customer[],6,FALSE)</f>
        <v>Vermont</v>
      </c>
      <c r="R953" s="43" t="str">
        <f>VLOOKUP(Combined[[#This Row],[Customer_ID]],Customer[],8,FALSE)</f>
        <v>Gold</v>
      </c>
      <c r="S953" s="43" t="str">
        <f>VLOOKUP(Combined[[#This Row],[Product_ID]],Product[],2,FALSE)</f>
        <v>Organic Sunscreen Lotion</v>
      </c>
      <c r="T953" s="43" t="str">
        <f>VLOOKUP(Combined[[#This Row],[Product_ID]],Product[],3,FALSE)</f>
        <v>Beauty</v>
      </c>
      <c r="U953" s="43" t="str">
        <f>VLOOKUP(Combined[[#This Row],[Product_ID]],Product[],4,FALSE)</f>
        <v>Skincare</v>
      </c>
      <c r="V953" s="43" t="str">
        <f>VLOOKUP(Combined[[#This Row],[Product_ID]],Product[],5,FALSE)</f>
        <v>Anderson-Riley</v>
      </c>
      <c r="W953" s="43">
        <f>VLOOKUP(Combined[[#This Row],[Product_ID]],Product[],6,FALSE)</f>
        <v>266.86</v>
      </c>
      <c r="X953" s="43">
        <f>VLOOKUP(Combined[[#This Row],[Product_ID]],Product[],7,FALSE)</f>
        <v>458</v>
      </c>
      <c r="Y953" s="43" t="str">
        <f>_xlfn.XLOOKUP(Combined[[#This Row],[Store_ID]],Store[Store_ID],Store[Store_Name])</f>
        <v>Mann-Austin</v>
      </c>
      <c r="Z953" s="43" t="str">
        <f>_xlfn.XLOOKUP(Combined[[#This Row],[Store_ID]],Store[Store_ID],Store[Region])</f>
        <v>East</v>
      </c>
      <c r="AA953" s="43" t="str">
        <f>_xlfn.XLOOKUP(Combined[[#This Row],[Store_ID]],Store[Store_ID],Store[City])</f>
        <v>Vasquezborough</v>
      </c>
      <c r="AB953" s="43" t="str">
        <f>_xlfn.XLOOKUP(Combined[[#This Row],[Store_ID]],Store[Store_ID],Store[Store_Type])</f>
        <v>Online</v>
      </c>
      <c r="AC953" s="43">
        <f>Combined[[#This Row],[Quantity]]*Combined[[#This Row],[Unit_Price]]</f>
        <v>1145.1199999999999</v>
      </c>
      <c r="AD953" s="43">
        <f>Combined[[#This Row],[Gross_Sales]]*Combined[[#This Row],[Discount]]</f>
        <v>320.6336</v>
      </c>
      <c r="AE953" s="43">
        <f>Combined[[#This Row],[Quantity]]*Combined[[#This Row],[cost]]</f>
        <v>1067.44</v>
      </c>
      <c r="AF953" s="43">
        <f>Combined[[#This Row],[Total_Amount]]-Combined[[#This Row],[Total_Cost]]</f>
        <v>-242.95360000000016</v>
      </c>
      <c r="AG953" s="43" t="str">
        <f>IF(Combined[[#This Row],[Age]]&lt;=25,"18-25",IF(Combined[[#This Row],[Age]]&lt;=35,"26-35",IF(Combined[[#This Row],[Age]]&lt;=45,"36-45",IF(Combined[[#This Row],[Age]]&lt;=55,"46-55","56-64"))))</f>
        <v>26-35</v>
      </c>
      <c r="AH953" s="43">
        <f>IF(Combined[[#This Row],[Total_Amount]]=0,0,Combined[[#This Row],[Profit]]/Combined[[#This Row],[Total_Amount]])</f>
        <v>-0.29467265924580466</v>
      </c>
    </row>
    <row r="954" spans="1:34">
      <c r="A954" s="43" t="s">
        <v>2778</v>
      </c>
      <c r="B954" s="46">
        <v>45663</v>
      </c>
      <c r="C954" s="43">
        <f t="shared" si="14"/>
        <v>2025</v>
      </c>
      <c r="D954" s="43" t="str">
        <f>TEXT(Combined[[#This Row],[Order_Date]],"MMM")</f>
        <v>Jan</v>
      </c>
      <c r="E954" s="43" t="s">
        <v>887</v>
      </c>
      <c r="F954" s="43" t="s">
        <v>1694</v>
      </c>
      <c r="G954" s="43" t="s">
        <v>1792</v>
      </c>
      <c r="H954" s="43">
        <v>3</v>
      </c>
      <c r="I954" s="43">
        <v>488.37</v>
      </c>
      <c r="J954" s="45">
        <v>0.27</v>
      </c>
      <c r="K954" s="43" t="s">
        <v>1829</v>
      </c>
      <c r="L954" s="43">
        <v>1069.5302999999999</v>
      </c>
      <c r="M954" s="43" t="str">
        <f>VLOOKUP(Combined[[#This Row],[Customer_ID]],Customer[],2,FALSE)</f>
        <v>Aaron Luna</v>
      </c>
      <c r="N954" s="43">
        <f>VLOOKUP(Combined[[#This Row],[Customer_ID]],Customer[],3,FALSE)</f>
        <v>21</v>
      </c>
      <c r="O954" s="43" t="str">
        <f>VLOOKUP(Combined[[#This Row],[Customer_ID]],Customer[],4,FALSE)</f>
        <v>Female</v>
      </c>
      <c r="P954" s="43" t="str">
        <f>VLOOKUP(Combined[[#This Row],[Customer_ID]],Customer[],5,FALSE)</f>
        <v>Gilltown</v>
      </c>
      <c r="Q954" s="43" t="str">
        <f>VLOOKUP(Combined[[#This Row],[Customer_ID]],Customer[],6,FALSE)</f>
        <v>Ohio</v>
      </c>
      <c r="R954" s="43" t="str">
        <f>VLOOKUP(Combined[[#This Row],[Customer_ID]],Customer[],8,FALSE)</f>
        <v>Bronze</v>
      </c>
      <c r="S954" s="43" t="str">
        <f>VLOOKUP(Combined[[#This Row],[Product_ID]],Product[],2,FALSE)</f>
        <v>Shin Guards – Adult</v>
      </c>
      <c r="T954" s="43" t="str">
        <f>VLOOKUP(Combined[[#This Row],[Product_ID]],Product[],3,FALSE)</f>
        <v>Sports</v>
      </c>
      <c r="U954" s="43" t="str">
        <f>VLOOKUP(Combined[[#This Row],[Product_ID]],Product[],4,FALSE)</f>
        <v>Team Sports</v>
      </c>
      <c r="V954" s="43" t="str">
        <f>VLOOKUP(Combined[[#This Row],[Product_ID]],Product[],5,FALSE)</f>
        <v>French Ltd</v>
      </c>
      <c r="W954" s="43">
        <f>VLOOKUP(Combined[[#This Row],[Product_ID]],Product[],6,FALSE)</f>
        <v>107.06</v>
      </c>
      <c r="X954" s="43">
        <f>VLOOKUP(Combined[[#This Row],[Product_ID]],Product[],7,FALSE)</f>
        <v>359</v>
      </c>
      <c r="Y954" s="43" t="str">
        <f>_xlfn.XLOOKUP(Combined[[#This Row],[Store_ID]],Store[Store_ID],Store[Store_Name])</f>
        <v>Aguirre-Keller</v>
      </c>
      <c r="Z954" s="43" t="str">
        <f>_xlfn.XLOOKUP(Combined[[#This Row],[Store_ID]],Store[Store_ID],Store[Region])</f>
        <v>South</v>
      </c>
      <c r="AA954" s="43" t="str">
        <f>_xlfn.XLOOKUP(Combined[[#This Row],[Store_ID]],Store[Store_ID],Store[City])</f>
        <v>Lake Michael</v>
      </c>
      <c r="AB954" s="43" t="str">
        <f>_xlfn.XLOOKUP(Combined[[#This Row],[Store_ID]],Store[Store_ID],Store[Store_Type])</f>
        <v>Online</v>
      </c>
      <c r="AC954" s="43">
        <f>Combined[[#This Row],[Quantity]]*Combined[[#This Row],[Unit_Price]]</f>
        <v>1465.1100000000001</v>
      </c>
      <c r="AD954" s="43">
        <f>Combined[[#This Row],[Gross_Sales]]*Combined[[#This Row],[Discount]]</f>
        <v>395.57970000000006</v>
      </c>
      <c r="AE954" s="43">
        <f>Combined[[#This Row],[Quantity]]*Combined[[#This Row],[cost]]</f>
        <v>321.18</v>
      </c>
      <c r="AF954" s="43">
        <f>Combined[[#This Row],[Total_Amount]]-Combined[[#This Row],[Total_Cost]]</f>
        <v>748.35029999999983</v>
      </c>
      <c r="AG954" s="43" t="str">
        <f>IF(Combined[[#This Row],[Age]]&lt;=25,"18-25",IF(Combined[[#This Row],[Age]]&lt;=35,"26-35",IF(Combined[[#This Row],[Age]]&lt;=45,"36-45",IF(Combined[[#This Row],[Age]]&lt;=55,"46-55","56-64"))))</f>
        <v>18-25</v>
      </c>
      <c r="AH954" s="43">
        <f>IF(Combined[[#This Row],[Total_Amount]]=0,0,Combined[[#This Row],[Profit]]/Combined[[#This Row],[Total_Amount]])</f>
        <v>0.69969995239966543</v>
      </c>
    </row>
    <row r="955" spans="1:34">
      <c r="A955" s="43" t="s">
        <v>2779</v>
      </c>
      <c r="B955" s="46">
        <v>45377</v>
      </c>
      <c r="C955" s="43">
        <f t="shared" si="14"/>
        <v>2024</v>
      </c>
      <c r="D955" s="43" t="str">
        <f>TEXT(Combined[[#This Row],[Order_Date]],"MMM")</f>
        <v>Mar</v>
      </c>
      <c r="E955" s="43" t="s">
        <v>1446</v>
      </c>
      <c r="F955" s="43" t="s">
        <v>1722</v>
      </c>
      <c r="G955" s="43" t="s">
        <v>1782</v>
      </c>
      <c r="H955" s="43">
        <v>3</v>
      </c>
      <c r="I955" s="43">
        <v>662.82</v>
      </c>
      <c r="J955" s="45">
        <v>0.01</v>
      </c>
      <c r="K955" s="43" t="s">
        <v>1829</v>
      </c>
      <c r="L955" s="43">
        <v>1968.5753999999999</v>
      </c>
      <c r="M955" s="43" t="str">
        <f>VLOOKUP(Combined[[#This Row],[Customer_ID]],Customer[],2,FALSE)</f>
        <v>James Foster</v>
      </c>
      <c r="N955" s="43">
        <f>VLOOKUP(Combined[[#This Row],[Customer_ID]],Customer[],3,FALSE)</f>
        <v>19</v>
      </c>
      <c r="O955" s="43" t="str">
        <f>VLOOKUP(Combined[[#This Row],[Customer_ID]],Customer[],4,FALSE)</f>
        <v>Male</v>
      </c>
      <c r="P955" s="43" t="str">
        <f>VLOOKUP(Combined[[#This Row],[Customer_ID]],Customer[],5,FALSE)</f>
        <v>East Audrey</v>
      </c>
      <c r="Q955" s="43" t="str">
        <f>VLOOKUP(Combined[[#This Row],[Customer_ID]],Customer[],6,FALSE)</f>
        <v>Utah</v>
      </c>
      <c r="R955" s="43" t="str">
        <f>VLOOKUP(Combined[[#This Row],[Customer_ID]],Customer[],8,FALSE)</f>
        <v>Gold</v>
      </c>
      <c r="S955" s="43" t="str">
        <f>VLOOKUP(Combined[[#This Row],[Product_ID]],Product[],2,FALSE)</f>
        <v>LED Bedside Lamp</v>
      </c>
      <c r="T955" s="43" t="str">
        <f>VLOOKUP(Combined[[#This Row],[Product_ID]],Product[],3,FALSE)</f>
        <v>Home</v>
      </c>
      <c r="U955" s="43" t="str">
        <f>VLOOKUP(Combined[[#This Row],[Product_ID]],Product[],4,FALSE)</f>
        <v>Lighting</v>
      </c>
      <c r="V955" s="43" t="str">
        <f>VLOOKUP(Combined[[#This Row],[Product_ID]],Product[],5,FALSE)</f>
        <v>Aguilar, Horton and Lewis</v>
      </c>
      <c r="W955" s="43">
        <f>VLOOKUP(Combined[[#This Row],[Product_ID]],Product[],6,FALSE)</f>
        <v>371.38</v>
      </c>
      <c r="X955" s="43">
        <f>VLOOKUP(Combined[[#This Row],[Product_ID]],Product[],7,FALSE)</f>
        <v>220</v>
      </c>
      <c r="Y955" s="43" t="str">
        <f>_xlfn.XLOOKUP(Combined[[#This Row],[Store_ID]],Store[Store_ID],Store[Store_Name])</f>
        <v>Bean, Jones and Park</v>
      </c>
      <c r="Z955" s="43" t="str">
        <f>_xlfn.XLOOKUP(Combined[[#This Row],[Store_ID]],Store[Store_ID],Store[Region])</f>
        <v>West</v>
      </c>
      <c r="AA955" s="43" t="str">
        <f>_xlfn.XLOOKUP(Combined[[#This Row],[Store_ID]],Store[Store_ID],Store[City])</f>
        <v>Thompsonborough</v>
      </c>
      <c r="AB955" s="43" t="str">
        <f>_xlfn.XLOOKUP(Combined[[#This Row],[Store_ID]],Store[Store_ID],Store[Store_Type])</f>
        <v>Online</v>
      </c>
      <c r="AC955" s="43">
        <f>Combined[[#This Row],[Quantity]]*Combined[[#This Row],[Unit_Price]]</f>
        <v>1988.46</v>
      </c>
      <c r="AD955" s="43">
        <f>Combined[[#This Row],[Gross_Sales]]*Combined[[#This Row],[Discount]]</f>
        <v>19.884600000000002</v>
      </c>
      <c r="AE955" s="43">
        <f>Combined[[#This Row],[Quantity]]*Combined[[#This Row],[cost]]</f>
        <v>1114.1399999999999</v>
      </c>
      <c r="AF955" s="43">
        <f>Combined[[#This Row],[Total_Amount]]-Combined[[#This Row],[Total_Cost]]</f>
        <v>854.43540000000007</v>
      </c>
      <c r="AG955" s="43" t="str">
        <f>IF(Combined[[#This Row],[Age]]&lt;=25,"18-25",IF(Combined[[#This Row],[Age]]&lt;=35,"26-35",IF(Combined[[#This Row],[Age]]&lt;=45,"36-45",IF(Combined[[#This Row],[Age]]&lt;=55,"46-55","56-64"))))</f>
        <v>18-25</v>
      </c>
      <c r="AH955" s="43">
        <f>IF(Combined[[#This Row],[Total_Amount]]=0,0,Combined[[#This Row],[Profit]]/Combined[[#This Row],[Total_Amount]])</f>
        <v>0.4340374262525073</v>
      </c>
    </row>
    <row r="956" spans="1:34">
      <c r="A956" s="43" t="s">
        <v>2780</v>
      </c>
      <c r="B956" s="46">
        <v>45412</v>
      </c>
      <c r="C956" s="43">
        <f t="shared" si="14"/>
        <v>2024</v>
      </c>
      <c r="D956" s="43" t="str">
        <f>TEXT(Combined[[#This Row],[Order_Date]],"MMM")</f>
        <v>Apr</v>
      </c>
      <c r="E956" s="43" t="s">
        <v>1527</v>
      </c>
      <c r="F956" s="43" t="s">
        <v>1557</v>
      </c>
      <c r="G956" s="43" t="s">
        <v>1804</v>
      </c>
      <c r="H956" s="43">
        <v>2</v>
      </c>
      <c r="I956" s="43">
        <v>824.34</v>
      </c>
      <c r="J956" s="45">
        <v>0.1</v>
      </c>
      <c r="K956" s="43" t="s">
        <v>1829</v>
      </c>
      <c r="L956" s="43">
        <v>1483.8119999999999</v>
      </c>
      <c r="M956" s="43" t="str">
        <f>VLOOKUP(Combined[[#This Row],[Customer_ID]],Customer[],2,FALSE)</f>
        <v>Sarah Marsh</v>
      </c>
      <c r="N956" s="43">
        <f>VLOOKUP(Combined[[#This Row],[Customer_ID]],Customer[],3,FALSE)</f>
        <v>47</v>
      </c>
      <c r="O956" s="43" t="str">
        <f>VLOOKUP(Combined[[#This Row],[Customer_ID]],Customer[],4,FALSE)</f>
        <v>Female</v>
      </c>
      <c r="P956" s="43" t="str">
        <f>VLOOKUP(Combined[[#This Row],[Customer_ID]],Customer[],5,FALSE)</f>
        <v>Port William</v>
      </c>
      <c r="Q956" s="43" t="str">
        <f>VLOOKUP(Combined[[#This Row],[Customer_ID]],Customer[],6,FALSE)</f>
        <v>New York</v>
      </c>
      <c r="R956" s="43" t="str">
        <f>VLOOKUP(Combined[[#This Row],[Customer_ID]],Customer[],8,FALSE)</f>
        <v>Gold</v>
      </c>
      <c r="S956" s="43" t="str">
        <f>VLOOKUP(Combined[[#This Row],[Product_ID]],Product[],2,FALSE)</f>
        <v>Herbal Face Moisturizer</v>
      </c>
      <c r="T956" s="43" t="str">
        <f>VLOOKUP(Combined[[#This Row],[Product_ID]],Product[],3,FALSE)</f>
        <v>Beauty</v>
      </c>
      <c r="U956" s="43" t="str">
        <f>VLOOKUP(Combined[[#This Row],[Product_ID]],Product[],4,FALSE)</f>
        <v>Skincare</v>
      </c>
      <c r="V956" s="43" t="str">
        <f>VLOOKUP(Combined[[#This Row],[Product_ID]],Product[],5,FALSE)</f>
        <v>Davidson PLC</v>
      </c>
      <c r="W956" s="43">
        <f>VLOOKUP(Combined[[#This Row],[Product_ID]],Product[],6,FALSE)</f>
        <v>312.8</v>
      </c>
      <c r="X956" s="43">
        <f>VLOOKUP(Combined[[#This Row],[Product_ID]],Product[],7,FALSE)</f>
        <v>350</v>
      </c>
      <c r="Y956" s="43" t="str">
        <f>_xlfn.XLOOKUP(Combined[[#This Row],[Store_ID]],Store[Store_ID],Store[Store_Name])</f>
        <v>Frederick-Wright</v>
      </c>
      <c r="Z956" s="43" t="str">
        <f>_xlfn.XLOOKUP(Combined[[#This Row],[Store_ID]],Store[Store_ID],Store[Region])</f>
        <v>West</v>
      </c>
      <c r="AA956" s="43" t="str">
        <f>_xlfn.XLOOKUP(Combined[[#This Row],[Store_ID]],Store[Store_ID],Store[City])</f>
        <v>New Jimmymouth</v>
      </c>
      <c r="AB956" s="43" t="str">
        <f>_xlfn.XLOOKUP(Combined[[#This Row],[Store_ID]],Store[Store_ID],Store[Store_Type])</f>
        <v>Flagship</v>
      </c>
      <c r="AC956" s="43">
        <f>Combined[[#This Row],[Quantity]]*Combined[[#This Row],[Unit_Price]]</f>
        <v>1648.68</v>
      </c>
      <c r="AD956" s="43">
        <f>Combined[[#This Row],[Gross_Sales]]*Combined[[#This Row],[Discount]]</f>
        <v>164.86800000000002</v>
      </c>
      <c r="AE956" s="43">
        <f>Combined[[#This Row],[Quantity]]*Combined[[#This Row],[cost]]</f>
        <v>625.6</v>
      </c>
      <c r="AF956" s="43">
        <f>Combined[[#This Row],[Total_Amount]]-Combined[[#This Row],[Total_Cost]]</f>
        <v>858.21199999999988</v>
      </c>
      <c r="AG956" s="43" t="str">
        <f>IF(Combined[[#This Row],[Age]]&lt;=25,"18-25",IF(Combined[[#This Row],[Age]]&lt;=35,"26-35",IF(Combined[[#This Row],[Age]]&lt;=45,"36-45",IF(Combined[[#This Row],[Age]]&lt;=55,"46-55","56-64"))))</f>
        <v>46-55</v>
      </c>
      <c r="AH956" s="43">
        <f>IF(Combined[[#This Row],[Total_Amount]]=0,0,Combined[[#This Row],[Profit]]/Combined[[#This Row],[Total_Amount]])</f>
        <v>0.57838324531679208</v>
      </c>
    </row>
    <row r="957" spans="1:34">
      <c r="A957" s="43" t="s">
        <v>2781</v>
      </c>
      <c r="B957" s="46">
        <v>45349</v>
      </c>
      <c r="C957" s="43">
        <f t="shared" si="14"/>
        <v>2024</v>
      </c>
      <c r="D957" s="43" t="str">
        <f>TEXT(Combined[[#This Row],[Order_Date]],"MMM")</f>
        <v>Feb</v>
      </c>
      <c r="E957" s="43" t="s">
        <v>396</v>
      </c>
      <c r="F957" s="43" t="s">
        <v>1666</v>
      </c>
      <c r="G957" s="43" t="s">
        <v>1782</v>
      </c>
      <c r="H957" s="43">
        <v>1</v>
      </c>
      <c r="I957" s="43">
        <v>437.12</v>
      </c>
      <c r="J957" s="45">
        <v>0.21</v>
      </c>
      <c r="K957" s="43" t="s">
        <v>1824</v>
      </c>
      <c r="L957" s="43">
        <v>345.32479999999998</v>
      </c>
      <c r="M957" s="43" t="str">
        <f>VLOOKUP(Combined[[#This Row],[Customer_ID]],Customer[],2,FALSE)</f>
        <v>Edward Hall</v>
      </c>
      <c r="N957" s="43">
        <f>VLOOKUP(Combined[[#This Row],[Customer_ID]],Customer[],3,FALSE)</f>
        <v>51</v>
      </c>
      <c r="O957" s="43" t="str">
        <f>VLOOKUP(Combined[[#This Row],[Customer_ID]],Customer[],4,FALSE)</f>
        <v>Male</v>
      </c>
      <c r="P957" s="43" t="str">
        <f>VLOOKUP(Combined[[#This Row],[Customer_ID]],Customer[],5,FALSE)</f>
        <v>New William</v>
      </c>
      <c r="Q957" s="43" t="str">
        <f>VLOOKUP(Combined[[#This Row],[Customer_ID]],Customer[],6,FALSE)</f>
        <v>New Mexico</v>
      </c>
      <c r="R957" s="43" t="str">
        <f>VLOOKUP(Combined[[#This Row],[Customer_ID]],Customer[],8,FALSE)</f>
        <v>Gold</v>
      </c>
      <c r="S957" s="43" t="str">
        <f>VLOOKUP(Combined[[#This Row],[Product_ID]],Product[],2,FALSE)</f>
        <v>Men's Hair Styling Gel</v>
      </c>
      <c r="T957" s="43" t="str">
        <f>VLOOKUP(Combined[[#This Row],[Product_ID]],Product[],3,FALSE)</f>
        <v>Beauty</v>
      </c>
      <c r="U957" s="43" t="str">
        <f>VLOOKUP(Combined[[#This Row],[Product_ID]],Product[],4,FALSE)</f>
        <v>Haircare</v>
      </c>
      <c r="V957" s="43" t="str">
        <f>VLOOKUP(Combined[[#This Row],[Product_ID]],Product[],5,FALSE)</f>
        <v>Cline-Mccarthy</v>
      </c>
      <c r="W957" s="43">
        <f>VLOOKUP(Combined[[#This Row],[Product_ID]],Product[],6,FALSE)</f>
        <v>17.309999999999999</v>
      </c>
      <c r="X957" s="43">
        <f>VLOOKUP(Combined[[#This Row],[Product_ID]],Product[],7,FALSE)</f>
        <v>399</v>
      </c>
      <c r="Y957" s="43" t="str">
        <f>_xlfn.XLOOKUP(Combined[[#This Row],[Store_ID]],Store[Store_ID],Store[Store_Name])</f>
        <v>Bean, Jones and Park</v>
      </c>
      <c r="Z957" s="43" t="str">
        <f>_xlfn.XLOOKUP(Combined[[#This Row],[Store_ID]],Store[Store_ID],Store[Region])</f>
        <v>West</v>
      </c>
      <c r="AA957" s="43" t="str">
        <f>_xlfn.XLOOKUP(Combined[[#This Row],[Store_ID]],Store[Store_ID],Store[City])</f>
        <v>Thompsonborough</v>
      </c>
      <c r="AB957" s="43" t="str">
        <f>_xlfn.XLOOKUP(Combined[[#This Row],[Store_ID]],Store[Store_ID],Store[Store_Type])</f>
        <v>Online</v>
      </c>
      <c r="AC957" s="43">
        <f>Combined[[#This Row],[Quantity]]*Combined[[#This Row],[Unit_Price]]</f>
        <v>437.12</v>
      </c>
      <c r="AD957" s="43">
        <f>Combined[[#This Row],[Gross_Sales]]*Combined[[#This Row],[Discount]]</f>
        <v>91.795199999999994</v>
      </c>
      <c r="AE957" s="43">
        <f>Combined[[#This Row],[Quantity]]*Combined[[#This Row],[cost]]</f>
        <v>17.309999999999999</v>
      </c>
      <c r="AF957" s="43">
        <f>Combined[[#This Row],[Total_Amount]]-Combined[[#This Row],[Total_Cost]]</f>
        <v>328.01479999999998</v>
      </c>
      <c r="AG957" s="43" t="str">
        <f>IF(Combined[[#This Row],[Age]]&lt;=25,"18-25",IF(Combined[[#This Row],[Age]]&lt;=35,"26-35",IF(Combined[[#This Row],[Age]]&lt;=45,"36-45",IF(Combined[[#This Row],[Age]]&lt;=55,"46-55","56-64"))))</f>
        <v>46-55</v>
      </c>
      <c r="AH957" s="43">
        <f>IF(Combined[[#This Row],[Total_Amount]]=0,0,Combined[[#This Row],[Profit]]/Combined[[#This Row],[Total_Amount]])</f>
        <v>0.94987327872194527</v>
      </c>
    </row>
    <row r="958" spans="1:34">
      <c r="A958" s="43" t="s">
        <v>2782</v>
      </c>
      <c r="B958" s="46">
        <v>45486</v>
      </c>
      <c r="C958" s="43">
        <f t="shared" si="14"/>
        <v>2024</v>
      </c>
      <c r="D958" s="43" t="str">
        <f>TEXT(Combined[[#This Row],[Order_Date]],"MMM")</f>
        <v>Jul</v>
      </c>
      <c r="E958" s="43" t="s">
        <v>1118</v>
      </c>
      <c r="F958" s="43" t="s">
        <v>1724</v>
      </c>
      <c r="G958" s="43" t="s">
        <v>1776</v>
      </c>
      <c r="H958" s="43">
        <v>3</v>
      </c>
      <c r="I958" s="43">
        <v>23.37</v>
      </c>
      <c r="J958" s="45">
        <v>0.15</v>
      </c>
      <c r="K958" s="43" t="s">
        <v>1826</v>
      </c>
      <c r="L958" s="43">
        <v>59.593499999999999</v>
      </c>
      <c r="M958" s="43" t="str">
        <f>VLOOKUP(Combined[[#This Row],[Customer_ID]],Customer[],2,FALSE)</f>
        <v>Manuel Castillo</v>
      </c>
      <c r="N958" s="43">
        <f>VLOOKUP(Combined[[#This Row],[Customer_ID]],Customer[],3,FALSE)</f>
        <v>41</v>
      </c>
      <c r="O958" s="43" t="str">
        <f>VLOOKUP(Combined[[#This Row],[Customer_ID]],Customer[],4,FALSE)</f>
        <v>Male</v>
      </c>
      <c r="P958" s="43" t="str">
        <f>VLOOKUP(Combined[[#This Row],[Customer_ID]],Customer[],5,FALSE)</f>
        <v>Nealview</v>
      </c>
      <c r="Q958" s="43" t="str">
        <f>VLOOKUP(Combined[[#This Row],[Customer_ID]],Customer[],6,FALSE)</f>
        <v>Tennessee</v>
      </c>
      <c r="R958" s="43" t="str">
        <f>VLOOKUP(Combined[[#This Row],[Customer_ID]],Customer[],8,FALSE)</f>
        <v>Gold</v>
      </c>
      <c r="S958" s="43" t="str">
        <f>VLOOKUP(Combined[[#This Row],[Product_ID]],Product[],2,FALSE)</f>
        <v>Sports Wrist Sweatbands</v>
      </c>
      <c r="T958" s="43" t="str">
        <f>VLOOKUP(Combined[[#This Row],[Product_ID]],Product[],3,FALSE)</f>
        <v>Sports</v>
      </c>
      <c r="U958" s="43" t="str">
        <f>VLOOKUP(Combined[[#This Row],[Product_ID]],Product[],4,FALSE)</f>
        <v>Accessories</v>
      </c>
      <c r="V958" s="43" t="str">
        <f>VLOOKUP(Combined[[#This Row],[Product_ID]],Product[],5,FALSE)</f>
        <v>Olsen-Daniels</v>
      </c>
      <c r="W958" s="43">
        <f>VLOOKUP(Combined[[#This Row],[Product_ID]],Product[],6,FALSE)</f>
        <v>131.24</v>
      </c>
      <c r="X958" s="43">
        <f>VLOOKUP(Combined[[#This Row],[Product_ID]],Product[],7,FALSE)</f>
        <v>232</v>
      </c>
      <c r="Y958" s="43" t="str">
        <f>_xlfn.XLOOKUP(Combined[[#This Row],[Store_ID]],Store[Store_ID],Store[Store_Name])</f>
        <v>Benson-Elliott</v>
      </c>
      <c r="Z958" s="43" t="str">
        <f>_xlfn.XLOOKUP(Combined[[#This Row],[Store_ID]],Store[Store_ID],Store[Region])</f>
        <v>East</v>
      </c>
      <c r="AA958" s="43" t="str">
        <f>_xlfn.XLOOKUP(Combined[[#This Row],[Store_ID]],Store[Store_ID],Store[City])</f>
        <v>Port Josephberg</v>
      </c>
      <c r="AB958" s="43" t="str">
        <f>_xlfn.XLOOKUP(Combined[[#This Row],[Store_ID]],Store[Store_ID],Store[Store_Type])</f>
        <v>Online</v>
      </c>
      <c r="AC958" s="43">
        <f>Combined[[#This Row],[Quantity]]*Combined[[#This Row],[Unit_Price]]</f>
        <v>70.11</v>
      </c>
      <c r="AD958" s="43">
        <f>Combined[[#This Row],[Gross_Sales]]*Combined[[#This Row],[Discount]]</f>
        <v>10.516499999999999</v>
      </c>
      <c r="AE958" s="43">
        <f>Combined[[#This Row],[Quantity]]*Combined[[#This Row],[cost]]</f>
        <v>393.72</v>
      </c>
      <c r="AF958" s="43">
        <f>Combined[[#This Row],[Total_Amount]]-Combined[[#This Row],[Total_Cost]]</f>
        <v>-334.12650000000002</v>
      </c>
      <c r="AG958" s="43" t="str">
        <f>IF(Combined[[#This Row],[Age]]&lt;=25,"18-25",IF(Combined[[#This Row],[Age]]&lt;=35,"26-35",IF(Combined[[#This Row],[Age]]&lt;=45,"36-45",IF(Combined[[#This Row],[Age]]&lt;=55,"46-55","56-64"))))</f>
        <v>36-45</v>
      </c>
      <c r="AH958" s="43">
        <f>IF(Combined[[#This Row],[Total_Amount]]=0,0,Combined[[#This Row],[Profit]]/Combined[[#This Row],[Total_Amount]])</f>
        <v>-5.6067608044501505</v>
      </c>
    </row>
    <row r="959" spans="1:34">
      <c r="A959" s="43" t="s">
        <v>2783</v>
      </c>
      <c r="B959" s="46">
        <v>45761</v>
      </c>
      <c r="C959" s="43">
        <f t="shared" si="14"/>
        <v>2025</v>
      </c>
      <c r="D959" s="43" t="str">
        <f>TEXT(Combined[[#This Row],[Order_Date]],"MMM")</f>
        <v>Apr</v>
      </c>
      <c r="E959" s="43" t="s">
        <v>616</v>
      </c>
      <c r="F959" s="43" t="s">
        <v>1620</v>
      </c>
      <c r="G959" s="43" t="s">
        <v>1782</v>
      </c>
      <c r="H959" s="43">
        <v>1</v>
      </c>
      <c r="I959" s="43">
        <v>579.69000000000005</v>
      </c>
      <c r="J959" s="45">
        <v>0.02</v>
      </c>
      <c r="K959" s="43" t="s">
        <v>1824</v>
      </c>
      <c r="L959" s="43">
        <v>568.09620000000007</v>
      </c>
      <c r="M959" s="43" t="str">
        <f>VLOOKUP(Combined[[#This Row],[Customer_ID]],Customer[],2,FALSE)</f>
        <v>Dr. Suzanne Bullock</v>
      </c>
      <c r="N959" s="43">
        <f>VLOOKUP(Combined[[#This Row],[Customer_ID]],Customer[],3,FALSE)</f>
        <v>60</v>
      </c>
      <c r="O959" s="43" t="str">
        <f>VLOOKUP(Combined[[#This Row],[Customer_ID]],Customer[],4,FALSE)</f>
        <v>Female</v>
      </c>
      <c r="P959" s="43" t="str">
        <f>VLOOKUP(Combined[[#This Row],[Customer_ID]],Customer[],5,FALSE)</f>
        <v>Lake Blaketon</v>
      </c>
      <c r="Q959" s="43" t="str">
        <f>VLOOKUP(Combined[[#This Row],[Customer_ID]],Customer[],6,FALSE)</f>
        <v>Alabama</v>
      </c>
      <c r="R959" s="43" t="str">
        <f>VLOOKUP(Combined[[#This Row],[Customer_ID]],Customer[],8,FALSE)</f>
        <v>Platinum</v>
      </c>
      <c r="S959" s="43" t="str">
        <f>VLOOKUP(Combined[[#This Row],[Product_ID]],Product[],2,FALSE)</f>
        <v>Women's Summer Dress</v>
      </c>
      <c r="T959" s="43" t="str">
        <f>VLOOKUP(Combined[[#This Row],[Product_ID]],Product[],3,FALSE)</f>
        <v>Clothing</v>
      </c>
      <c r="U959" s="43" t="str">
        <f>VLOOKUP(Combined[[#This Row],[Product_ID]],Product[],4,FALSE)</f>
        <v>Tops</v>
      </c>
      <c r="V959" s="43" t="str">
        <f>VLOOKUP(Combined[[#This Row],[Product_ID]],Product[],5,FALSE)</f>
        <v>Smith-Mills</v>
      </c>
      <c r="W959" s="43">
        <f>VLOOKUP(Combined[[#This Row],[Product_ID]],Product[],6,FALSE)</f>
        <v>223.43</v>
      </c>
      <c r="X959" s="43">
        <f>VLOOKUP(Combined[[#This Row],[Product_ID]],Product[],7,FALSE)</f>
        <v>154</v>
      </c>
      <c r="Y959" s="43" t="str">
        <f>_xlfn.XLOOKUP(Combined[[#This Row],[Store_ID]],Store[Store_ID],Store[Store_Name])</f>
        <v>Bean, Jones and Park</v>
      </c>
      <c r="Z959" s="43" t="str">
        <f>_xlfn.XLOOKUP(Combined[[#This Row],[Store_ID]],Store[Store_ID],Store[Region])</f>
        <v>West</v>
      </c>
      <c r="AA959" s="43" t="str">
        <f>_xlfn.XLOOKUP(Combined[[#This Row],[Store_ID]],Store[Store_ID],Store[City])</f>
        <v>Thompsonborough</v>
      </c>
      <c r="AB959" s="43" t="str">
        <f>_xlfn.XLOOKUP(Combined[[#This Row],[Store_ID]],Store[Store_ID],Store[Store_Type])</f>
        <v>Online</v>
      </c>
      <c r="AC959" s="43">
        <f>Combined[[#This Row],[Quantity]]*Combined[[#This Row],[Unit_Price]]</f>
        <v>579.69000000000005</v>
      </c>
      <c r="AD959" s="43">
        <f>Combined[[#This Row],[Gross_Sales]]*Combined[[#This Row],[Discount]]</f>
        <v>11.593800000000002</v>
      </c>
      <c r="AE959" s="43">
        <f>Combined[[#This Row],[Quantity]]*Combined[[#This Row],[cost]]</f>
        <v>223.43</v>
      </c>
      <c r="AF959" s="43">
        <f>Combined[[#This Row],[Total_Amount]]-Combined[[#This Row],[Total_Cost]]</f>
        <v>344.66620000000006</v>
      </c>
      <c r="AG959" s="43" t="str">
        <f>IF(Combined[[#This Row],[Age]]&lt;=25,"18-25",IF(Combined[[#This Row],[Age]]&lt;=35,"26-35",IF(Combined[[#This Row],[Age]]&lt;=45,"36-45",IF(Combined[[#This Row],[Age]]&lt;=55,"46-55","56-64"))))</f>
        <v>56-64</v>
      </c>
      <c r="AH959" s="43">
        <f>IF(Combined[[#This Row],[Total_Amount]]=0,0,Combined[[#This Row],[Profit]]/Combined[[#This Row],[Total_Amount]])</f>
        <v>0.6067039350025577</v>
      </c>
    </row>
    <row r="960" spans="1:34">
      <c r="A960" s="43" t="s">
        <v>2784</v>
      </c>
      <c r="B960" s="46">
        <v>45639</v>
      </c>
      <c r="C960" s="43">
        <f t="shared" si="14"/>
        <v>2024</v>
      </c>
      <c r="D960" s="43" t="str">
        <f>TEXT(Combined[[#This Row],[Order_Date]],"MMM")</f>
        <v>Dec</v>
      </c>
      <c r="E960" s="43" t="s">
        <v>1334</v>
      </c>
      <c r="F960" s="43" t="s">
        <v>1704</v>
      </c>
      <c r="G960" s="43" t="s">
        <v>1799</v>
      </c>
      <c r="H960" s="43">
        <v>3</v>
      </c>
      <c r="I960" s="43">
        <v>240.51</v>
      </c>
      <c r="J960" s="45">
        <v>7.0000000000000007E-2</v>
      </c>
      <c r="K960" s="43" t="s">
        <v>1824</v>
      </c>
      <c r="L960" s="43">
        <v>671.02289999999994</v>
      </c>
      <c r="M960" s="43" t="str">
        <f>VLOOKUP(Combined[[#This Row],[Customer_ID]],Customer[],2,FALSE)</f>
        <v>Kimberly Roberts</v>
      </c>
      <c r="N960" s="43">
        <f>VLOOKUP(Combined[[#This Row],[Customer_ID]],Customer[],3,FALSE)</f>
        <v>36</v>
      </c>
      <c r="O960" s="43" t="str">
        <f>VLOOKUP(Combined[[#This Row],[Customer_ID]],Customer[],4,FALSE)</f>
        <v>Female</v>
      </c>
      <c r="P960" s="43" t="str">
        <f>VLOOKUP(Combined[[#This Row],[Customer_ID]],Customer[],5,FALSE)</f>
        <v>Josephchester</v>
      </c>
      <c r="Q960" s="43" t="str">
        <f>VLOOKUP(Combined[[#This Row],[Customer_ID]],Customer[],6,FALSE)</f>
        <v>New Jersey</v>
      </c>
      <c r="R960" s="43" t="str">
        <f>VLOOKUP(Combined[[#This Row],[Customer_ID]],Customer[],8,FALSE)</f>
        <v>Gold</v>
      </c>
      <c r="S960" s="43" t="str">
        <f>VLOOKUP(Combined[[#This Row],[Product_ID]],Product[],2,FALSE)</f>
        <v>Essential Oil Diffuser</v>
      </c>
      <c r="T960" s="43" t="str">
        <f>VLOOKUP(Combined[[#This Row],[Product_ID]],Product[],3,FALSE)</f>
        <v>Home</v>
      </c>
      <c r="U960" s="43" t="str">
        <f>VLOOKUP(Combined[[#This Row],[Product_ID]],Product[],4,FALSE)</f>
        <v>Decor</v>
      </c>
      <c r="V960" s="43" t="str">
        <f>VLOOKUP(Combined[[#This Row],[Product_ID]],Product[],5,FALSE)</f>
        <v>Hernandez Inc</v>
      </c>
      <c r="W960" s="43">
        <f>VLOOKUP(Combined[[#This Row],[Product_ID]],Product[],6,FALSE)</f>
        <v>325.26</v>
      </c>
      <c r="X960" s="43">
        <f>VLOOKUP(Combined[[#This Row],[Product_ID]],Product[],7,FALSE)</f>
        <v>400</v>
      </c>
      <c r="Y960" s="43" t="str">
        <f>_xlfn.XLOOKUP(Combined[[#This Row],[Store_ID]],Store[Store_ID],Store[Store_Name])</f>
        <v>Mcdonald Inc</v>
      </c>
      <c r="Z960" s="43" t="str">
        <f>_xlfn.XLOOKUP(Combined[[#This Row],[Store_ID]],Store[Store_ID],Store[Region])</f>
        <v>South</v>
      </c>
      <c r="AA960" s="43" t="str">
        <f>_xlfn.XLOOKUP(Combined[[#This Row],[Store_ID]],Store[Store_ID],Store[City])</f>
        <v>Christopherland</v>
      </c>
      <c r="AB960" s="43" t="str">
        <f>_xlfn.XLOOKUP(Combined[[#This Row],[Store_ID]],Store[Store_ID],Store[Store_Type])</f>
        <v>Outlet</v>
      </c>
      <c r="AC960" s="43">
        <f>Combined[[#This Row],[Quantity]]*Combined[[#This Row],[Unit_Price]]</f>
        <v>721.53</v>
      </c>
      <c r="AD960" s="43">
        <f>Combined[[#This Row],[Gross_Sales]]*Combined[[#This Row],[Discount]]</f>
        <v>50.507100000000001</v>
      </c>
      <c r="AE960" s="43">
        <f>Combined[[#This Row],[Quantity]]*Combined[[#This Row],[cost]]</f>
        <v>975.78</v>
      </c>
      <c r="AF960" s="43">
        <f>Combined[[#This Row],[Total_Amount]]-Combined[[#This Row],[Total_Cost]]</f>
        <v>-304.75710000000004</v>
      </c>
      <c r="AG960" s="43" t="str">
        <f>IF(Combined[[#This Row],[Age]]&lt;=25,"18-25",IF(Combined[[#This Row],[Age]]&lt;=35,"26-35",IF(Combined[[#This Row],[Age]]&lt;=45,"36-45",IF(Combined[[#This Row],[Age]]&lt;=55,"46-55","56-64"))))</f>
        <v>36-45</v>
      </c>
      <c r="AH960" s="43">
        <f>IF(Combined[[#This Row],[Total_Amount]]=0,0,Combined[[#This Row],[Profit]]/Combined[[#This Row],[Total_Amount]])</f>
        <v>-0.45416795760621592</v>
      </c>
    </row>
    <row r="961" spans="1:34">
      <c r="A961" s="43" t="s">
        <v>2785</v>
      </c>
      <c r="B961" s="46">
        <v>45893</v>
      </c>
      <c r="C961" s="43">
        <f t="shared" si="14"/>
        <v>2025</v>
      </c>
      <c r="D961" s="43" t="str">
        <f>TEXT(Combined[[#This Row],[Order_Date]],"MMM")</f>
        <v>Aug</v>
      </c>
      <c r="E961" s="43" t="s">
        <v>1193</v>
      </c>
      <c r="F961" s="43" t="s">
        <v>1598</v>
      </c>
      <c r="G961" s="43" t="s">
        <v>1799</v>
      </c>
      <c r="H961" s="43">
        <v>2</v>
      </c>
      <c r="I961" s="43">
        <v>855.4</v>
      </c>
      <c r="J961" s="45">
        <v>0.08</v>
      </c>
      <c r="K961" s="43" t="s">
        <v>1829</v>
      </c>
      <c r="L961" s="43">
        <v>1573.9359999999999</v>
      </c>
      <c r="M961" s="43" t="str">
        <f>VLOOKUP(Combined[[#This Row],[Customer_ID]],Customer[],2,FALSE)</f>
        <v>Martha Brown</v>
      </c>
      <c r="N961" s="43">
        <f>VLOOKUP(Combined[[#This Row],[Customer_ID]],Customer[],3,FALSE)</f>
        <v>20</v>
      </c>
      <c r="O961" s="43" t="str">
        <f>VLOOKUP(Combined[[#This Row],[Customer_ID]],Customer[],4,FALSE)</f>
        <v>Female</v>
      </c>
      <c r="P961" s="43" t="str">
        <f>VLOOKUP(Combined[[#This Row],[Customer_ID]],Customer[],5,FALSE)</f>
        <v>Novakstad</v>
      </c>
      <c r="Q961" s="43" t="str">
        <f>VLOOKUP(Combined[[#This Row],[Customer_ID]],Customer[],6,FALSE)</f>
        <v>California</v>
      </c>
      <c r="R961" s="43" t="str">
        <f>VLOOKUP(Combined[[#This Row],[Customer_ID]],Customer[],8,FALSE)</f>
        <v>Gold</v>
      </c>
      <c r="S961" s="43" t="str">
        <f>VLOOKUP(Combined[[#This Row],[Product_ID]],Product[],2,FALSE)</f>
        <v>Women's Scarf Set</v>
      </c>
      <c r="T961" s="43" t="str">
        <f>VLOOKUP(Combined[[#This Row],[Product_ID]],Product[],3,FALSE)</f>
        <v>Clothing</v>
      </c>
      <c r="U961" s="43" t="str">
        <f>VLOOKUP(Combined[[#This Row],[Product_ID]],Product[],4,FALSE)</f>
        <v>Accessories</v>
      </c>
      <c r="V961" s="43" t="str">
        <f>VLOOKUP(Combined[[#This Row],[Product_ID]],Product[],5,FALSE)</f>
        <v>Brown and Sons</v>
      </c>
      <c r="W961" s="43">
        <f>VLOOKUP(Combined[[#This Row],[Product_ID]],Product[],6,FALSE)</f>
        <v>174.02</v>
      </c>
      <c r="X961" s="43">
        <f>VLOOKUP(Combined[[#This Row],[Product_ID]],Product[],7,FALSE)</f>
        <v>268</v>
      </c>
      <c r="Y961" s="43" t="str">
        <f>_xlfn.XLOOKUP(Combined[[#This Row],[Store_ID]],Store[Store_ID],Store[Store_Name])</f>
        <v>Mcdonald Inc</v>
      </c>
      <c r="Z961" s="43" t="str">
        <f>_xlfn.XLOOKUP(Combined[[#This Row],[Store_ID]],Store[Store_ID],Store[Region])</f>
        <v>South</v>
      </c>
      <c r="AA961" s="43" t="str">
        <f>_xlfn.XLOOKUP(Combined[[#This Row],[Store_ID]],Store[Store_ID],Store[City])</f>
        <v>Christopherland</v>
      </c>
      <c r="AB961" s="43" t="str">
        <f>_xlfn.XLOOKUP(Combined[[#This Row],[Store_ID]],Store[Store_ID],Store[Store_Type])</f>
        <v>Outlet</v>
      </c>
      <c r="AC961" s="43">
        <f>Combined[[#This Row],[Quantity]]*Combined[[#This Row],[Unit_Price]]</f>
        <v>1710.8</v>
      </c>
      <c r="AD961" s="43">
        <f>Combined[[#This Row],[Gross_Sales]]*Combined[[#This Row],[Discount]]</f>
        <v>136.864</v>
      </c>
      <c r="AE961" s="43">
        <f>Combined[[#This Row],[Quantity]]*Combined[[#This Row],[cost]]</f>
        <v>348.04</v>
      </c>
      <c r="AF961" s="43">
        <f>Combined[[#This Row],[Total_Amount]]-Combined[[#This Row],[Total_Cost]]</f>
        <v>1225.896</v>
      </c>
      <c r="AG961" s="43" t="str">
        <f>IF(Combined[[#This Row],[Age]]&lt;=25,"18-25",IF(Combined[[#This Row],[Age]]&lt;=35,"26-35",IF(Combined[[#This Row],[Age]]&lt;=45,"36-45",IF(Combined[[#This Row],[Age]]&lt;=55,"46-55","56-64"))))</f>
        <v>18-25</v>
      </c>
      <c r="AH961" s="43">
        <f>IF(Combined[[#This Row],[Total_Amount]]=0,0,Combined[[#This Row],[Profit]]/Combined[[#This Row],[Total_Amount]])</f>
        <v>0.77887283853981359</v>
      </c>
    </row>
    <row r="962" spans="1:34">
      <c r="A962" s="43" t="s">
        <v>2786</v>
      </c>
      <c r="B962" s="46">
        <v>45227</v>
      </c>
      <c r="C962" s="43">
        <f t="shared" si="14"/>
        <v>2023</v>
      </c>
      <c r="D962" s="43" t="str">
        <f>TEXT(Combined[[#This Row],[Order_Date]],"MMM")</f>
        <v>Oct</v>
      </c>
      <c r="E962" s="43" t="s">
        <v>40</v>
      </c>
      <c r="F962" s="43" t="s">
        <v>1728</v>
      </c>
      <c r="G962" s="43" t="s">
        <v>1779</v>
      </c>
      <c r="H962" s="43">
        <v>1</v>
      </c>
      <c r="I962" s="43">
        <v>537.26</v>
      </c>
      <c r="J962" s="45">
        <v>0.09</v>
      </c>
      <c r="K962" s="43" t="s">
        <v>1824</v>
      </c>
      <c r="L962" s="43">
        <v>488.90660000000003</v>
      </c>
      <c r="M962" s="43" t="str">
        <f>VLOOKUP(Combined[[#This Row],[Customer_ID]],Customer[],2,FALSE)</f>
        <v>Daniel Boyd</v>
      </c>
      <c r="N962" s="43">
        <f>VLOOKUP(Combined[[#This Row],[Customer_ID]],Customer[],3,FALSE)</f>
        <v>29</v>
      </c>
      <c r="O962" s="43" t="str">
        <f>VLOOKUP(Combined[[#This Row],[Customer_ID]],Customer[],4,FALSE)</f>
        <v>Female</v>
      </c>
      <c r="P962" s="43" t="str">
        <f>VLOOKUP(Combined[[#This Row],[Customer_ID]],Customer[],5,FALSE)</f>
        <v>West Pamelafurt</v>
      </c>
      <c r="Q962" s="43" t="str">
        <f>VLOOKUP(Combined[[#This Row],[Customer_ID]],Customer[],6,FALSE)</f>
        <v>West Virginia</v>
      </c>
      <c r="R962" s="43" t="str">
        <f>VLOOKUP(Combined[[#This Row],[Customer_ID]],Customer[],8,FALSE)</f>
        <v>Bronze</v>
      </c>
      <c r="S962" s="43" t="str">
        <f>VLOOKUP(Combined[[#This Row],[Product_ID]],Product[],2,FALSE)</f>
        <v>Gaming Mouse Pad XL</v>
      </c>
      <c r="T962" s="43" t="str">
        <f>VLOOKUP(Combined[[#This Row],[Product_ID]],Product[],3,FALSE)</f>
        <v>Electronics</v>
      </c>
      <c r="U962" s="43" t="str">
        <f>VLOOKUP(Combined[[#This Row],[Product_ID]],Product[],4,FALSE)</f>
        <v>Accessories</v>
      </c>
      <c r="V962" s="43" t="str">
        <f>VLOOKUP(Combined[[#This Row],[Product_ID]],Product[],5,FALSE)</f>
        <v>Sharp, Taylor and Rodriguez</v>
      </c>
      <c r="W962" s="43">
        <f>VLOOKUP(Combined[[#This Row],[Product_ID]],Product[],6,FALSE)</f>
        <v>340.14</v>
      </c>
      <c r="X962" s="43">
        <f>VLOOKUP(Combined[[#This Row],[Product_ID]],Product[],7,FALSE)</f>
        <v>361</v>
      </c>
      <c r="Y962" s="43" t="str">
        <f>_xlfn.XLOOKUP(Combined[[#This Row],[Store_ID]],Store[Store_ID],Store[Store_Name])</f>
        <v>Martinez-Mullins</v>
      </c>
      <c r="Z962" s="43" t="str">
        <f>_xlfn.XLOOKUP(Combined[[#This Row],[Store_ID]],Store[Store_ID],Store[Region])</f>
        <v>South</v>
      </c>
      <c r="AA962" s="43" t="str">
        <f>_xlfn.XLOOKUP(Combined[[#This Row],[Store_ID]],Store[Store_ID],Store[City])</f>
        <v>Williamsfurt</v>
      </c>
      <c r="AB962" s="43" t="str">
        <f>_xlfn.XLOOKUP(Combined[[#This Row],[Store_ID]],Store[Store_ID],Store[Store_Type])</f>
        <v>Online</v>
      </c>
      <c r="AC962" s="43">
        <f>Combined[[#This Row],[Quantity]]*Combined[[#This Row],[Unit_Price]]</f>
        <v>537.26</v>
      </c>
      <c r="AD962" s="43">
        <f>Combined[[#This Row],[Gross_Sales]]*Combined[[#This Row],[Discount]]</f>
        <v>48.353400000000001</v>
      </c>
      <c r="AE962" s="43">
        <f>Combined[[#This Row],[Quantity]]*Combined[[#This Row],[cost]]</f>
        <v>340.14</v>
      </c>
      <c r="AF962" s="43">
        <f>Combined[[#This Row],[Total_Amount]]-Combined[[#This Row],[Total_Cost]]</f>
        <v>148.76660000000004</v>
      </c>
      <c r="AG962" s="43" t="str">
        <f>IF(Combined[[#This Row],[Age]]&lt;=25,"18-25",IF(Combined[[#This Row],[Age]]&lt;=35,"26-35",IF(Combined[[#This Row],[Age]]&lt;=45,"36-45",IF(Combined[[#This Row],[Age]]&lt;=55,"46-55","56-64"))))</f>
        <v>26-35</v>
      </c>
      <c r="AH962" s="43">
        <f>IF(Combined[[#This Row],[Total_Amount]]=0,0,Combined[[#This Row],[Profit]]/Combined[[#This Row],[Total_Amount]])</f>
        <v>0.30428429479168423</v>
      </c>
    </row>
    <row r="963" spans="1:34">
      <c r="A963" s="43" t="s">
        <v>2787</v>
      </c>
      <c r="B963" s="46">
        <v>45637</v>
      </c>
      <c r="C963" s="43">
        <f t="shared" ref="C963:C1026" si="15">YEAR(B963)</f>
        <v>2024</v>
      </c>
      <c r="D963" s="43" t="str">
        <f>TEXT(Combined[[#This Row],[Order_Date]],"MMM")</f>
        <v>Dec</v>
      </c>
      <c r="E963" s="43" t="s">
        <v>1199</v>
      </c>
      <c r="F963" s="43" t="s">
        <v>1650</v>
      </c>
      <c r="G963" s="43" t="s">
        <v>1789</v>
      </c>
      <c r="H963" s="43">
        <v>3</v>
      </c>
      <c r="I963" s="43">
        <v>918.26</v>
      </c>
      <c r="J963" s="45">
        <v>0.17</v>
      </c>
      <c r="K963" s="43" t="s">
        <v>1829</v>
      </c>
      <c r="L963" s="43">
        <v>2286.4674</v>
      </c>
      <c r="M963" s="43" t="str">
        <f>VLOOKUP(Combined[[#This Row],[Customer_ID]],Customer[],2,FALSE)</f>
        <v>Andrew Mason</v>
      </c>
      <c r="N963" s="43">
        <f>VLOOKUP(Combined[[#This Row],[Customer_ID]],Customer[],3,FALSE)</f>
        <v>52</v>
      </c>
      <c r="O963" s="43" t="str">
        <f>VLOOKUP(Combined[[#This Row],[Customer_ID]],Customer[],4,FALSE)</f>
        <v>Female</v>
      </c>
      <c r="P963" s="43" t="str">
        <f>VLOOKUP(Combined[[#This Row],[Customer_ID]],Customer[],5,FALSE)</f>
        <v>North Michael</v>
      </c>
      <c r="Q963" s="43" t="str">
        <f>VLOOKUP(Combined[[#This Row],[Customer_ID]],Customer[],6,FALSE)</f>
        <v>Iowa</v>
      </c>
      <c r="R963" s="43" t="str">
        <f>VLOOKUP(Combined[[#This Row],[Customer_ID]],Customer[],8,FALSE)</f>
        <v>Bronze</v>
      </c>
      <c r="S963" s="43" t="str">
        <f>VLOOKUP(Combined[[#This Row],[Product_ID]],Product[],2,FALSE)</f>
        <v>HDMI Cable – 2m</v>
      </c>
      <c r="T963" s="43" t="str">
        <f>VLOOKUP(Combined[[#This Row],[Product_ID]],Product[],3,FALSE)</f>
        <v>Electronics</v>
      </c>
      <c r="U963" s="43" t="str">
        <f>VLOOKUP(Combined[[#This Row],[Product_ID]],Product[],4,FALSE)</f>
        <v>Accessories</v>
      </c>
      <c r="V963" s="43" t="str">
        <f>VLOOKUP(Combined[[#This Row],[Product_ID]],Product[],5,FALSE)</f>
        <v>Bautista, Green and Hale</v>
      </c>
      <c r="W963" s="43">
        <f>VLOOKUP(Combined[[#This Row],[Product_ID]],Product[],6,FALSE)</f>
        <v>88.49</v>
      </c>
      <c r="X963" s="43">
        <f>VLOOKUP(Combined[[#This Row],[Product_ID]],Product[],7,FALSE)</f>
        <v>246</v>
      </c>
      <c r="Y963" s="43" t="str">
        <f>_xlfn.XLOOKUP(Combined[[#This Row],[Store_ID]],Store[Store_ID],Store[Store_Name])</f>
        <v>Hill, Wagner and Ballard</v>
      </c>
      <c r="Z963" s="43" t="str">
        <f>_xlfn.XLOOKUP(Combined[[#This Row],[Store_ID]],Store[Store_ID],Store[Region])</f>
        <v>East</v>
      </c>
      <c r="AA963" s="43" t="str">
        <f>_xlfn.XLOOKUP(Combined[[#This Row],[Store_ID]],Store[Store_ID],Store[City])</f>
        <v>East Davidville</v>
      </c>
      <c r="AB963" s="43" t="str">
        <f>_xlfn.XLOOKUP(Combined[[#This Row],[Store_ID]],Store[Store_ID],Store[Store_Type])</f>
        <v>Online</v>
      </c>
      <c r="AC963" s="43">
        <f>Combined[[#This Row],[Quantity]]*Combined[[#This Row],[Unit_Price]]</f>
        <v>2754.7799999999997</v>
      </c>
      <c r="AD963" s="43">
        <f>Combined[[#This Row],[Gross_Sales]]*Combined[[#This Row],[Discount]]</f>
        <v>468.31259999999997</v>
      </c>
      <c r="AE963" s="43">
        <f>Combined[[#This Row],[Quantity]]*Combined[[#This Row],[cost]]</f>
        <v>265.46999999999997</v>
      </c>
      <c r="AF963" s="43">
        <f>Combined[[#This Row],[Total_Amount]]-Combined[[#This Row],[Total_Cost]]</f>
        <v>2020.9974</v>
      </c>
      <c r="AG963" s="43" t="str">
        <f>IF(Combined[[#This Row],[Age]]&lt;=25,"18-25",IF(Combined[[#This Row],[Age]]&lt;=35,"26-35",IF(Combined[[#This Row],[Age]]&lt;=45,"36-45",IF(Combined[[#This Row],[Age]]&lt;=55,"46-55","56-64"))))</f>
        <v>46-55</v>
      </c>
      <c r="AH963" s="43">
        <f>IF(Combined[[#This Row],[Total_Amount]]=0,0,Combined[[#This Row],[Profit]]/Combined[[#This Row],[Total_Amount]])</f>
        <v>0.8838951301033201</v>
      </c>
    </row>
    <row r="964" spans="1:34">
      <c r="A964" s="43" t="s">
        <v>2788</v>
      </c>
      <c r="B964" s="46">
        <v>45472</v>
      </c>
      <c r="C964" s="43">
        <f t="shared" si="15"/>
        <v>2024</v>
      </c>
      <c r="D964" s="43" t="str">
        <f>TEXT(Combined[[#This Row],[Order_Date]],"MMM")</f>
        <v>Jun</v>
      </c>
      <c r="E964" s="43" t="s">
        <v>341</v>
      </c>
      <c r="F964" s="43" t="s">
        <v>1557</v>
      </c>
      <c r="G964" s="43" t="s">
        <v>1786</v>
      </c>
      <c r="H964" s="43">
        <v>4</v>
      </c>
      <c r="I964" s="43">
        <v>579.70000000000005</v>
      </c>
      <c r="J964" s="45">
        <v>0.18</v>
      </c>
      <c r="K964" s="43" t="s">
        <v>1826</v>
      </c>
      <c r="L964" s="43">
        <v>1901.4159999999999</v>
      </c>
      <c r="M964" s="43" t="str">
        <f>VLOOKUP(Combined[[#This Row],[Customer_ID]],Customer[],2,FALSE)</f>
        <v>Amy Fowler</v>
      </c>
      <c r="N964" s="43">
        <f>VLOOKUP(Combined[[#This Row],[Customer_ID]],Customer[],3,FALSE)</f>
        <v>62</v>
      </c>
      <c r="O964" s="43" t="str">
        <f>VLOOKUP(Combined[[#This Row],[Customer_ID]],Customer[],4,FALSE)</f>
        <v>Female</v>
      </c>
      <c r="P964" s="43" t="str">
        <f>VLOOKUP(Combined[[#This Row],[Customer_ID]],Customer[],5,FALSE)</f>
        <v>West Bobbyshire</v>
      </c>
      <c r="Q964" s="43" t="str">
        <f>VLOOKUP(Combined[[#This Row],[Customer_ID]],Customer[],6,FALSE)</f>
        <v>New York</v>
      </c>
      <c r="R964" s="43" t="str">
        <f>VLOOKUP(Combined[[#This Row],[Customer_ID]],Customer[],8,FALSE)</f>
        <v>Platinum</v>
      </c>
      <c r="S964" s="43" t="str">
        <f>VLOOKUP(Combined[[#This Row],[Product_ID]],Product[],2,FALSE)</f>
        <v>Herbal Face Moisturizer</v>
      </c>
      <c r="T964" s="43" t="str">
        <f>VLOOKUP(Combined[[#This Row],[Product_ID]],Product[],3,FALSE)</f>
        <v>Beauty</v>
      </c>
      <c r="U964" s="43" t="str">
        <f>VLOOKUP(Combined[[#This Row],[Product_ID]],Product[],4,FALSE)</f>
        <v>Skincare</v>
      </c>
      <c r="V964" s="43" t="str">
        <f>VLOOKUP(Combined[[#This Row],[Product_ID]],Product[],5,FALSE)</f>
        <v>Davidson PLC</v>
      </c>
      <c r="W964" s="43">
        <f>VLOOKUP(Combined[[#This Row],[Product_ID]],Product[],6,FALSE)</f>
        <v>312.8</v>
      </c>
      <c r="X964" s="43">
        <f>VLOOKUP(Combined[[#This Row],[Product_ID]],Product[],7,FALSE)</f>
        <v>350</v>
      </c>
      <c r="Y964" s="43" t="str">
        <f>_xlfn.XLOOKUP(Combined[[#This Row],[Store_ID]],Store[Store_ID],Store[Store_Name])</f>
        <v>Moore, Padilla and Butler</v>
      </c>
      <c r="Z964" s="43" t="str">
        <f>_xlfn.XLOOKUP(Combined[[#This Row],[Store_ID]],Store[Store_ID],Store[Region])</f>
        <v>South</v>
      </c>
      <c r="AA964" s="43" t="str">
        <f>_xlfn.XLOOKUP(Combined[[#This Row],[Store_ID]],Store[Store_ID],Store[City])</f>
        <v>East Johnstad</v>
      </c>
      <c r="AB964" s="43" t="str">
        <f>_xlfn.XLOOKUP(Combined[[#This Row],[Store_ID]],Store[Store_ID],Store[Store_Type])</f>
        <v>Flagship</v>
      </c>
      <c r="AC964" s="43">
        <f>Combined[[#This Row],[Quantity]]*Combined[[#This Row],[Unit_Price]]</f>
        <v>2318.8000000000002</v>
      </c>
      <c r="AD964" s="43">
        <f>Combined[[#This Row],[Gross_Sales]]*Combined[[#This Row],[Discount]]</f>
        <v>417.38400000000001</v>
      </c>
      <c r="AE964" s="43">
        <f>Combined[[#This Row],[Quantity]]*Combined[[#This Row],[cost]]</f>
        <v>1251.2</v>
      </c>
      <c r="AF964" s="43">
        <f>Combined[[#This Row],[Total_Amount]]-Combined[[#This Row],[Total_Cost]]</f>
        <v>650.21599999999989</v>
      </c>
      <c r="AG964" s="43" t="str">
        <f>IF(Combined[[#This Row],[Age]]&lt;=25,"18-25",IF(Combined[[#This Row],[Age]]&lt;=35,"26-35",IF(Combined[[#This Row],[Age]]&lt;=45,"36-45",IF(Combined[[#This Row],[Age]]&lt;=55,"46-55","56-64"))))</f>
        <v>56-64</v>
      </c>
      <c r="AH964" s="43">
        <f>IF(Combined[[#This Row],[Total_Amount]]=0,0,Combined[[#This Row],[Profit]]/Combined[[#This Row],[Total_Amount]])</f>
        <v>0.34196409412774476</v>
      </c>
    </row>
    <row r="965" spans="1:34">
      <c r="A965" s="43" t="s">
        <v>2789</v>
      </c>
      <c r="B965" s="46">
        <v>45710</v>
      </c>
      <c r="C965" s="43">
        <f t="shared" si="15"/>
        <v>2025</v>
      </c>
      <c r="D965" s="43" t="str">
        <f>TEXT(Combined[[#This Row],[Order_Date]],"MMM")</f>
        <v>Feb</v>
      </c>
      <c r="E965" s="43" t="s">
        <v>490</v>
      </c>
      <c r="F965" s="43" t="s">
        <v>1634</v>
      </c>
      <c r="G965" s="43" t="s">
        <v>1776</v>
      </c>
      <c r="H965" s="43">
        <v>1</v>
      </c>
      <c r="I965" s="43">
        <v>824.32</v>
      </c>
      <c r="J965" s="45">
        <v>0.18</v>
      </c>
      <c r="K965" s="43" t="s">
        <v>1824</v>
      </c>
      <c r="L965" s="43">
        <v>675.94240000000013</v>
      </c>
      <c r="M965" s="43" t="str">
        <f>VLOOKUP(Combined[[#This Row],[Customer_ID]],Customer[],2,FALSE)</f>
        <v>Cameron Simpson</v>
      </c>
      <c r="N965" s="43">
        <f>VLOOKUP(Combined[[#This Row],[Customer_ID]],Customer[],3,FALSE)</f>
        <v>46</v>
      </c>
      <c r="O965" s="43" t="str">
        <f>VLOOKUP(Combined[[#This Row],[Customer_ID]],Customer[],4,FALSE)</f>
        <v>Male</v>
      </c>
      <c r="P965" s="43" t="str">
        <f>VLOOKUP(Combined[[#This Row],[Customer_ID]],Customer[],5,FALSE)</f>
        <v>Michaelfort</v>
      </c>
      <c r="Q965" s="43" t="str">
        <f>VLOOKUP(Combined[[#This Row],[Customer_ID]],Customer[],6,FALSE)</f>
        <v>Indiana</v>
      </c>
      <c r="R965" s="43" t="str">
        <f>VLOOKUP(Combined[[#This Row],[Customer_ID]],Customer[],8,FALSE)</f>
        <v>Platinum</v>
      </c>
      <c r="S965" s="43" t="str">
        <f>VLOOKUP(Combined[[#This Row],[Product_ID]],Product[],2,FALSE)</f>
        <v>USB External Hard Drive</v>
      </c>
      <c r="T965" s="43" t="str">
        <f>VLOOKUP(Combined[[#This Row],[Product_ID]],Product[],3,FALSE)</f>
        <v>Electronics</v>
      </c>
      <c r="U965" s="43" t="str">
        <f>VLOOKUP(Combined[[#This Row],[Product_ID]],Product[],4,FALSE)</f>
        <v>Computer</v>
      </c>
      <c r="V965" s="43" t="str">
        <f>VLOOKUP(Combined[[#This Row],[Product_ID]],Product[],5,FALSE)</f>
        <v>Robinson Inc</v>
      </c>
      <c r="W965" s="43">
        <f>VLOOKUP(Combined[[#This Row],[Product_ID]],Product[],6,FALSE)</f>
        <v>253.33</v>
      </c>
      <c r="X965" s="43">
        <f>VLOOKUP(Combined[[#This Row],[Product_ID]],Product[],7,FALSE)</f>
        <v>266</v>
      </c>
      <c r="Y965" s="43" t="str">
        <f>_xlfn.XLOOKUP(Combined[[#This Row],[Store_ID]],Store[Store_ID],Store[Store_Name])</f>
        <v>Benson-Elliott</v>
      </c>
      <c r="Z965" s="43" t="str">
        <f>_xlfn.XLOOKUP(Combined[[#This Row],[Store_ID]],Store[Store_ID],Store[Region])</f>
        <v>East</v>
      </c>
      <c r="AA965" s="43" t="str">
        <f>_xlfn.XLOOKUP(Combined[[#This Row],[Store_ID]],Store[Store_ID],Store[City])</f>
        <v>Port Josephberg</v>
      </c>
      <c r="AB965" s="43" t="str">
        <f>_xlfn.XLOOKUP(Combined[[#This Row],[Store_ID]],Store[Store_ID],Store[Store_Type])</f>
        <v>Online</v>
      </c>
      <c r="AC965" s="43">
        <f>Combined[[#This Row],[Quantity]]*Combined[[#This Row],[Unit_Price]]</f>
        <v>824.32</v>
      </c>
      <c r="AD965" s="43">
        <f>Combined[[#This Row],[Gross_Sales]]*Combined[[#This Row],[Discount]]</f>
        <v>148.3776</v>
      </c>
      <c r="AE965" s="43">
        <f>Combined[[#This Row],[Quantity]]*Combined[[#This Row],[cost]]</f>
        <v>253.33</v>
      </c>
      <c r="AF965" s="43">
        <f>Combined[[#This Row],[Total_Amount]]-Combined[[#This Row],[Total_Cost]]</f>
        <v>422.61240000000009</v>
      </c>
      <c r="AG965" s="43" t="str">
        <f>IF(Combined[[#This Row],[Age]]&lt;=25,"18-25",IF(Combined[[#This Row],[Age]]&lt;=35,"26-35",IF(Combined[[#This Row],[Age]]&lt;=45,"36-45",IF(Combined[[#This Row],[Age]]&lt;=55,"46-55","56-64"))))</f>
        <v>46-55</v>
      </c>
      <c r="AH965" s="43">
        <f>IF(Combined[[#This Row],[Total_Amount]]=0,0,Combined[[#This Row],[Profit]]/Combined[[#This Row],[Total_Amount]])</f>
        <v>0.62521954533404034</v>
      </c>
    </row>
    <row r="966" spans="1:34">
      <c r="A966" s="43" t="s">
        <v>2790</v>
      </c>
      <c r="B966" s="46">
        <v>45682</v>
      </c>
      <c r="C966" s="43">
        <f t="shared" si="15"/>
        <v>2025</v>
      </c>
      <c r="D966" s="43" t="str">
        <f>TEXT(Combined[[#This Row],[Order_Date]],"MMM")</f>
        <v>Jan</v>
      </c>
      <c r="E966" s="43" t="s">
        <v>384</v>
      </c>
      <c r="F966" s="43" t="s">
        <v>1640</v>
      </c>
      <c r="G966" s="43" t="s">
        <v>1801</v>
      </c>
      <c r="H966" s="43">
        <v>4</v>
      </c>
      <c r="I966" s="43">
        <v>614.99</v>
      </c>
      <c r="J966" s="45">
        <v>0.16</v>
      </c>
      <c r="K966" s="43" t="s">
        <v>1826</v>
      </c>
      <c r="L966" s="43">
        <v>2066.3663999999999</v>
      </c>
      <c r="M966" s="43" t="str">
        <f>VLOOKUP(Combined[[#This Row],[Customer_ID]],Customer[],2,FALSE)</f>
        <v>Amy Walker</v>
      </c>
      <c r="N966" s="43">
        <f>VLOOKUP(Combined[[#This Row],[Customer_ID]],Customer[],3,FALSE)</f>
        <v>27</v>
      </c>
      <c r="O966" s="43" t="str">
        <f>VLOOKUP(Combined[[#This Row],[Customer_ID]],Customer[],4,FALSE)</f>
        <v>Male</v>
      </c>
      <c r="P966" s="43" t="str">
        <f>VLOOKUP(Combined[[#This Row],[Customer_ID]],Customer[],5,FALSE)</f>
        <v>Smithland</v>
      </c>
      <c r="Q966" s="43" t="str">
        <f>VLOOKUP(Combined[[#This Row],[Customer_ID]],Customer[],6,FALSE)</f>
        <v>West Virginia</v>
      </c>
      <c r="R966" s="43" t="str">
        <f>VLOOKUP(Combined[[#This Row],[Customer_ID]],Customer[],8,FALSE)</f>
        <v>Silver</v>
      </c>
      <c r="S966" s="43" t="str">
        <f>VLOOKUP(Combined[[#This Row],[Product_ID]],Product[],2,FALSE)</f>
        <v>Men's Winter Jacket</v>
      </c>
      <c r="T966" s="43" t="str">
        <f>VLOOKUP(Combined[[#This Row],[Product_ID]],Product[],3,FALSE)</f>
        <v>Clothing</v>
      </c>
      <c r="U966" s="43" t="str">
        <f>VLOOKUP(Combined[[#This Row],[Product_ID]],Product[],4,FALSE)</f>
        <v>Outerwear</v>
      </c>
      <c r="V966" s="43" t="str">
        <f>VLOOKUP(Combined[[#This Row],[Product_ID]],Product[],5,FALSE)</f>
        <v>Kelly, Smith and Perez</v>
      </c>
      <c r="W966" s="43">
        <f>VLOOKUP(Combined[[#This Row],[Product_ID]],Product[],6,FALSE)</f>
        <v>167.34</v>
      </c>
      <c r="X966" s="43">
        <f>VLOOKUP(Combined[[#This Row],[Product_ID]],Product[],7,FALSE)</f>
        <v>296</v>
      </c>
      <c r="Y966" s="43" t="str">
        <f>_xlfn.XLOOKUP(Combined[[#This Row],[Store_ID]],Store[Store_ID],Store[Store_Name])</f>
        <v>Shelton PLC</v>
      </c>
      <c r="Z966" s="43" t="str">
        <f>_xlfn.XLOOKUP(Combined[[#This Row],[Store_ID]],Store[Store_ID],Store[Region])</f>
        <v>North</v>
      </c>
      <c r="AA966" s="43" t="str">
        <f>_xlfn.XLOOKUP(Combined[[#This Row],[Store_ID]],Store[Store_ID],Store[City])</f>
        <v>East Jenniferstad</v>
      </c>
      <c r="AB966" s="43" t="str">
        <f>_xlfn.XLOOKUP(Combined[[#This Row],[Store_ID]],Store[Store_ID],Store[Store_Type])</f>
        <v>Flagship</v>
      </c>
      <c r="AC966" s="43">
        <f>Combined[[#This Row],[Quantity]]*Combined[[#This Row],[Unit_Price]]</f>
        <v>2459.96</v>
      </c>
      <c r="AD966" s="43">
        <f>Combined[[#This Row],[Gross_Sales]]*Combined[[#This Row],[Discount]]</f>
        <v>393.59360000000004</v>
      </c>
      <c r="AE966" s="43">
        <f>Combined[[#This Row],[Quantity]]*Combined[[#This Row],[cost]]</f>
        <v>669.36</v>
      </c>
      <c r="AF966" s="43">
        <f>Combined[[#This Row],[Total_Amount]]-Combined[[#This Row],[Total_Cost]]</f>
        <v>1397.0063999999998</v>
      </c>
      <c r="AG966" s="43" t="str">
        <f>IF(Combined[[#This Row],[Age]]&lt;=25,"18-25",IF(Combined[[#This Row],[Age]]&lt;=35,"26-35",IF(Combined[[#This Row],[Age]]&lt;=45,"36-45",IF(Combined[[#This Row],[Age]]&lt;=55,"46-55","56-64"))))</f>
        <v>26-35</v>
      </c>
      <c r="AH966" s="43">
        <f>IF(Combined[[#This Row],[Total_Amount]]=0,0,Combined[[#This Row],[Profit]]/Combined[[#This Row],[Total_Amount]])</f>
        <v>0.67606906500221831</v>
      </c>
    </row>
    <row r="967" spans="1:34">
      <c r="A967" s="43" t="s">
        <v>2791</v>
      </c>
      <c r="B967" s="46">
        <v>45730</v>
      </c>
      <c r="C967" s="43">
        <f t="shared" si="15"/>
        <v>2025</v>
      </c>
      <c r="D967" s="43" t="str">
        <f>TEXT(Combined[[#This Row],[Order_Date]],"MMM")</f>
        <v>Mar</v>
      </c>
      <c r="E967" s="43" t="s">
        <v>441</v>
      </c>
      <c r="F967" s="43" t="s">
        <v>1672</v>
      </c>
      <c r="G967" s="43" t="s">
        <v>1752</v>
      </c>
      <c r="H967" s="43">
        <v>4</v>
      </c>
      <c r="I967" s="43">
        <v>189.21</v>
      </c>
      <c r="J967" s="45">
        <v>0.06</v>
      </c>
      <c r="K967" s="43" t="s">
        <v>1829</v>
      </c>
      <c r="L967" s="43">
        <v>711.42959999999994</v>
      </c>
      <c r="M967" s="43" t="str">
        <f>VLOOKUP(Combined[[#This Row],[Customer_ID]],Customer[],2,FALSE)</f>
        <v>Susan Mcdonald</v>
      </c>
      <c r="N967" s="43">
        <f>VLOOKUP(Combined[[#This Row],[Customer_ID]],Customer[],3,FALSE)</f>
        <v>45</v>
      </c>
      <c r="O967" s="43" t="str">
        <f>VLOOKUP(Combined[[#This Row],[Customer_ID]],Customer[],4,FALSE)</f>
        <v>Male</v>
      </c>
      <c r="P967" s="43" t="str">
        <f>VLOOKUP(Combined[[#This Row],[Customer_ID]],Customer[],5,FALSE)</f>
        <v>East Ellen</v>
      </c>
      <c r="Q967" s="43" t="str">
        <f>VLOOKUP(Combined[[#This Row],[Customer_ID]],Customer[],6,FALSE)</f>
        <v>Arkansas</v>
      </c>
      <c r="R967" s="43" t="str">
        <f>VLOOKUP(Combined[[#This Row],[Customer_ID]],Customer[],8,FALSE)</f>
        <v>Silver</v>
      </c>
      <c r="S967" s="43" t="str">
        <f>VLOOKUP(Combined[[#This Row],[Product_ID]],Product[],2,FALSE)</f>
        <v>Laptop Cooling Pad</v>
      </c>
      <c r="T967" s="43" t="str">
        <f>VLOOKUP(Combined[[#This Row],[Product_ID]],Product[],3,FALSE)</f>
        <v>Electronics</v>
      </c>
      <c r="U967" s="43" t="str">
        <f>VLOOKUP(Combined[[#This Row],[Product_ID]],Product[],4,FALSE)</f>
        <v>Computer</v>
      </c>
      <c r="V967" s="43" t="str">
        <f>VLOOKUP(Combined[[#This Row],[Product_ID]],Product[],5,FALSE)</f>
        <v>Murray, Gould and Ware</v>
      </c>
      <c r="W967" s="43">
        <f>VLOOKUP(Combined[[#This Row],[Product_ID]],Product[],6,FALSE)</f>
        <v>86.42</v>
      </c>
      <c r="X967" s="43">
        <f>VLOOKUP(Combined[[#This Row],[Product_ID]],Product[],7,FALSE)</f>
        <v>222</v>
      </c>
      <c r="Y967" s="43" t="str">
        <f>_xlfn.XLOOKUP(Combined[[#This Row],[Store_ID]],Store[Store_ID],Store[Store_Name])</f>
        <v>Rivera-Warner</v>
      </c>
      <c r="Z967" s="43" t="str">
        <f>_xlfn.XLOOKUP(Combined[[#This Row],[Store_ID]],Store[Store_ID],Store[Region])</f>
        <v>East</v>
      </c>
      <c r="AA967" s="43" t="str">
        <f>_xlfn.XLOOKUP(Combined[[#This Row],[Store_ID]],Store[Store_ID],Store[City])</f>
        <v>Washingtonfurt</v>
      </c>
      <c r="AB967" s="43" t="str">
        <f>_xlfn.XLOOKUP(Combined[[#This Row],[Store_ID]],Store[Store_ID],Store[Store_Type])</f>
        <v>Flagship</v>
      </c>
      <c r="AC967" s="43">
        <f>Combined[[#This Row],[Quantity]]*Combined[[#This Row],[Unit_Price]]</f>
        <v>756.84</v>
      </c>
      <c r="AD967" s="43">
        <f>Combined[[#This Row],[Gross_Sales]]*Combined[[#This Row],[Discount]]</f>
        <v>45.410400000000003</v>
      </c>
      <c r="AE967" s="43">
        <f>Combined[[#This Row],[Quantity]]*Combined[[#This Row],[cost]]</f>
        <v>345.68</v>
      </c>
      <c r="AF967" s="43">
        <f>Combined[[#This Row],[Total_Amount]]-Combined[[#This Row],[Total_Cost]]</f>
        <v>365.74959999999993</v>
      </c>
      <c r="AG967" s="43" t="str">
        <f>IF(Combined[[#This Row],[Age]]&lt;=25,"18-25",IF(Combined[[#This Row],[Age]]&lt;=35,"26-35",IF(Combined[[#This Row],[Age]]&lt;=45,"36-45",IF(Combined[[#This Row],[Age]]&lt;=55,"46-55","56-64"))))</f>
        <v>36-45</v>
      </c>
      <c r="AH967" s="43">
        <f>IF(Combined[[#This Row],[Total_Amount]]=0,0,Combined[[#This Row],[Profit]]/Combined[[#This Row],[Total_Amount]])</f>
        <v>0.5141051201693041</v>
      </c>
    </row>
    <row r="968" spans="1:34">
      <c r="A968" s="43" t="s">
        <v>2792</v>
      </c>
      <c r="B968" s="46">
        <v>45629</v>
      </c>
      <c r="C968" s="43">
        <f t="shared" si="15"/>
        <v>2024</v>
      </c>
      <c r="D968" s="43" t="str">
        <f>TEXT(Combined[[#This Row],[Order_Date]],"MMM")</f>
        <v>Dec</v>
      </c>
      <c r="E968" s="43" t="s">
        <v>517</v>
      </c>
      <c r="F968" s="43" t="s">
        <v>1672</v>
      </c>
      <c r="G968" s="43" t="s">
        <v>1799</v>
      </c>
      <c r="H968" s="43">
        <v>2</v>
      </c>
      <c r="I968" s="43">
        <v>233.33</v>
      </c>
      <c r="J968" s="45">
        <v>0.05</v>
      </c>
      <c r="K968" s="43" t="s">
        <v>1824</v>
      </c>
      <c r="L968" s="43">
        <v>443.327</v>
      </c>
      <c r="M968" s="43" t="str">
        <f>VLOOKUP(Combined[[#This Row],[Customer_ID]],Customer[],2,FALSE)</f>
        <v>Julie Hale</v>
      </c>
      <c r="N968" s="43">
        <f>VLOOKUP(Combined[[#This Row],[Customer_ID]],Customer[],3,FALSE)</f>
        <v>35</v>
      </c>
      <c r="O968" s="43" t="str">
        <f>VLOOKUP(Combined[[#This Row],[Customer_ID]],Customer[],4,FALSE)</f>
        <v>Female</v>
      </c>
      <c r="P968" s="43" t="str">
        <f>VLOOKUP(Combined[[#This Row],[Customer_ID]],Customer[],5,FALSE)</f>
        <v>Owensview</v>
      </c>
      <c r="Q968" s="43" t="str">
        <f>VLOOKUP(Combined[[#This Row],[Customer_ID]],Customer[],6,FALSE)</f>
        <v>Vermont</v>
      </c>
      <c r="R968" s="43" t="str">
        <f>VLOOKUP(Combined[[#This Row],[Customer_ID]],Customer[],8,FALSE)</f>
        <v>Gold</v>
      </c>
      <c r="S968" s="43" t="str">
        <f>VLOOKUP(Combined[[#This Row],[Product_ID]],Product[],2,FALSE)</f>
        <v>Laptop Cooling Pad</v>
      </c>
      <c r="T968" s="43" t="str">
        <f>VLOOKUP(Combined[[#This Row],[Product_ID]],Product[],3,FALSE)</f>
        <v>Electronics</v>
      </c>
      <c r="U968" s="43" t="str">
        <f>VLOOKUP(Combined[[#This Row],[Product_ID]],Product[],4,FALSE)</f>
        <v>Computer</v>
      </c>
      <c r="V968" s="43" t="str">
        <f>VLOOKUP(Combined[[#This Row],[Product_ID]],Product[],5,FALSE)</f>
        <v>Murray, Gould and Ware</v>
      </c>
      <c r="W968" s="43">
        <f>VLOOKUP(Combined[[#This Row],[Product_ID]],Product[],6,FALSE)</f>
        <v>86.42</v>
      </c>
      <c r="X968" s="43">
        <f>VLOOKUP(Combined[[#This Row],[Product_ID]],Product[],7,FALSE)</f>
        <v>222</v>
      </c>
      <c r="Y968" s="43" t="str">
        <f>_xlfn.XLOOKUP(Combined[[#This Row],[Store_ID]],Store[Store_ID],Store[Store_Name])</f>
        <v>Mcdonald Inc</v>
      </c>
      <c r="Z968" s="43" t="str">
        <f>_xlfn.XLOOKUP(Combined[[#This Row],[Store_ID]],Store[Store_ID],Store[Region])</f>
        <v>South</v>
      </c>
      <c r="AA968" s="43" t="str">
        <f>_xlfn.XLOOKUP(Combined[[#This Row],[Store_ID]],Store[Store_ID],Store[City])</f>
        <v>Christopherland</v>
      </c>
      <c r="AB968" s="43" t="str">
        <f>_xlfn.XLOOKUP(Combined[[#This Row],[Store_ID]],Store[Store_ID],Store[Store_Type])</f>
        <v>Outlet</v>
      </c>
      <c r="AC968" s="43">
        <f>Combined[[#This Row],[Quantity]]*Combined[[#This Row],[Unit_Price]]</f>
        <v>466.66</v>
      </c>
      <c r="AD968" s="43">
        <f>Combined[[#This Row],[Gross_Sales]]*Combined[[#This Row],[Discount]]</f>
        <v>23.333000000000002</v>
      </c>
      <c r="AE968" s="43">
        <f>Combined[[#This Row],[Quantity]]*Combined[[#This Row],[cost]]</f>
        <v>172.84</v>
      </c>
      <c r="AF968" s="43">
        <f>Combined[[#This Row],[Total_Amount]]-Combined[[#This Row],[Total_Cost]]</f>
        <v>270.48699999999997</v>
      </c>
      <c r="AG968" s="43" t="str">
        <f>IF(Combined[[#This Row],[Age]]&lt;=25,"18-25",IF(Combined[[#This Row],[Age]]&lt;=35,"26-35",IF(Combined[[#This Row],[Age]]&lt;=45,"36-45",IF(Combined[[#This Row],[Age]]&lt;=55,"46-55","56-64"))))</f>
        <v>26-35</v>
      </c>
      <c r="AH968" s="43">
        <f>IF(Combined[[#This Row],[Total_Amount]]=0,0,Combined[[#This Row],[Profit]]/Combined[[#This Row],[Total_Amount]])</f>
        <v>0.61012976877113279</v>
      </c>
    </row>
    <row r="969" spans="1:34">
      <c r="A969" s="43" t="s">
        <v>2793</v>
      </c>
      <c r="B969" s="46">
        <v>45783</v>
      </c>
      <c r="C969" s="43">
        <f t="shared" si="15"/>
        <v>2025</v>
      </c>
      <c r="D969" s="43" t="str">
        <f>TEXT(Combined[[#This Row],[Order_Date]],"MMM")</f>
        <v>May</v>
      </c>
      <c r="E969" s="43" t="s">
        <v>794</v>
      </c>
      <c r="F969" s="43" t="s">
        <v>1626</v>
      </c>
      <c r="G969" s="43" t="s">
        <v>1810</v>
      </c>
      <c r="H969" s="43">
        <v>3</v>
      </c>
      <c r="I969" s="43">
        <v>529.89</v>
      </c>
      <c r="J969" s="45">
        <v>0.21</v>
      </c>
      <c r="K969" s="43" t="s">
        <v>1824</v>
      </c>
      <c r="L969" s="43">
        <v>1255.8393000000001</v>
      </c>
      <c r="M969" s="43" t="str">
        <f>VLOOKUP(Combined[[#This Row],[Customer_ID]],Customer[],2,FALSE)</f>
        <v>Nicholas Webb</v>
      </c>
      <c r="N969" s="43">
        <f>VLOOKUP(Combined[[#This Row],[Customer_ID]],Customer[],3,FALSE)</f>
        <v>19</v>
      </c>
      <c r="O969" s="43" t="str">
        <f>VLOOKUP(Combined[[#This Row],[Customer_ID]],Customer[],4,FALSE)</f>
        <v>Male</v>
      </c>
      <c r="P969" s="43" t="str">
        <f>VLOOKUP(Combined[[#This Row],[Customer_ID]],Customer[],5,FALSE)</f>
        <v>Lake Timothy</v>
      </c>
      <c r="Q969" s="43" t="str">
        <f>VLOOKUP(Combined[[#This Row],[Customer_ID]],Customer[],6,FALSE)</f>
        <v>Nevada</v>
      </c>
      <c r="R969" s="43" t="str">
        <f>VLOOKUP(Combined[[#This Row],[Customer_ID]],Customer[],8,FALSE)</f>
        <v>Gold</v>
      </c>
      <c r="S969" s="43" t="str">
        <f>VLOOKUP(Combined[[#This Row],[Product_ID]],Product[],2,FALSE)</f>
        <v>Portable Power Bank</v>
      </c>
      <c r="T969" s="43" t="str">
        <f>VLOOKUP(Combined[[#This Row],[Product_ID]],Product[],3,FALSE)</f>
        <v>Electronics</v>
      </c>
      <c r="U969" s="43" t="str">
        <f>VLOOKUP(Combined[[#This Row],[Product_ID]],Product[],4,FALSE)</f>
        <v>Mobile</v>
      </c>
      <c r="V969" s="43" t="str">
        <f>VLOOKUP(Combined[[#This Row],[Product_ID]],Product[],5,FALSE)</f>
        <v>Cummings and Sons</v>
      </c>
      <c r="W969" s="43">
        <f>VLOOKUP(Combined[[#This Row],[Product_ID]],Product[],6,FALSE)</f>
        <v>326.06</v>
      </c>
      <c r="X969" s="43">
        <f>VLOOKUP(Combined[[#This Row],[Product_ID]],Product[],7,FALSE)</f>
        <v>301</v>
      </c>
      <c r="Y969" s="43" t="str">
        <f>_xlfn.XLOOKUP(Combined[[#This Row],[Store_ID]],Store[Store_ID],Store[Store_Name])</f>
        <v>Guerrero-Schmitt</v>
      </c>
      <c r="Z969" s="43" t="str">
        <f>_xlfn.XLOOKUP(Combined[[#This Row],[Store_ID]],Store[Store_ID],Store[Region])</f>
        <v>East</v>
      </c>
      <c r="AA969" s="43" t="str">
        <f>_xlfn.XLOOKUP(Combined[[#This Row],[Store_ID]],Store[Store_ID],Store[City])</f>
        <v>East Stevechester</v>
      </c>
      <c r="AB969" s="43" t="str">
        <f>_xlfn.XLOOKUP(Combined[[#This Row],[Store_ID]],Store[Store_ID],Store[Store_Type])</f>
        <v>Flagship</v>
      </c>
      <c r="AC969" s="43">
        <f>Combined[[#This Row],[Quantity]]*Combined[[#This Row],[Unit_Price]]</f>
        <v>1589.67</v>
      </c>
      <c r="AD969" s="43">
        <f>Combined[[#This Row],[Gross_Sales]]*Combined[[#This Row],[Discount]]</f>
        <v>333.83069999999998</v>
      </c>
      <c r="AE969" s="43">
        <f>Combined[[#This Row],[Quantity]]*Combined[[#This Row],[cost]]</f>
        <v>978.18000000000006</v>
      </c>
      <c r="AF969" s="43">
        <f>Combined[[#This Row],[Total_Amount]]-Combined[[#This Row],[Total_Cost]]</f>
        <v>277.65930000000003</v>
      </c>
      <c r="AG969" s="43" t="str">
        <f>IF(Combined[[#This Row],[Age]]&lt;=25,"18-25",IF(Combined[[#This Row],[Age]]&lt;=35,"26-35",IF(Combined[[#This Row],[Age]]&lt;=45,"36-45",IF(Combined[[#This Row],[Age]]&lt;=55,"46-55","56-64"))))</f>
        <v>18-25</v>
      </c>
      <c r="AH969" s="43">
        <f>IF(Combined[[#This Row],[Total_Amount]]=0,0,Combined[[#This Row],[Profit]]/Combined[[#This Row],[Total_Amount]])</f>
        <v>0.2210946097960145</v>
      </c>
    </row>
    <row r="970" spans="1:34">
      <c r="A970" s="43" t="s">
        <v>2794</v>
      </c>
      <c r="B970" s="46">
        <v>45518</v>
      </c>
      <c r="C970" s="43">
        <f t="shared" si="15"/>
        <v>2024</v>
      </c>
      <c r="D970" s="43" t="str">
        <f>TEXT(Combined[[#This Row],[Order_Date]],"MMM")</f>
        <v>Aug</v>
      </c>
      <c r="E970" s="43" t="s">
        <v>1504</v>
      </c>
      <c r="F970" s="43" t="s">
        <v>1732</v>
      </c>
      <c r="G970" s="43" t="s">
        <v>1757</v>
      </c>
      <c r="H970" s="43">
        <v>2</v>
      </c>
      <c r="I970" s="43">
        <v>954.1</v>
      </c>
      <c r="J970" s="45">
        <v>0.17</v>
      </c>
      <c r="K970" s="43" t="s">
        <v>1826</v>
      </c>
      <c r="L970" s="43">
        <v>1583.806</v>
      </c>
      <c r="M970" s="43" t="str">
        <f>VLOOKUP(Combined[[#This Row],[Customer_ID]],Customer[],2,FALSE)</f>
        <v>Melinda Thomas</v>
      </c>
      <c r="N970" s="43">
        <f>VLOOKUP(Combined[[#This Row],[Customer_ID]],Customer[],3,FALSE)</f>
        <v>42</v>
      </c>
      <c r="O970" s="43" t="str">
        <f>VLOOKUP(Combined[[#This Row],[Customer_ID]],Customer[],4,FALSE)</f>
        <v>Female</v>
      </c>
      <c r="P970" s="43" t="str">
        <f>VLOOKUP(Combined[[#This Row],[Customer_ID]],Customer[],5,FALSE)</f>
        <v>Lake Elizabethside</v>
      </c>
      <c r="Q970" s="43" t="str">
        <f>VLOOKUP(Combined[[#This Row],[Customer_ID]],Customer[],6,FALSE)</f>
        <v>Indiana</v>
      </c>
      <c r="R970" s="43" t="str">
        <f>VLOOKUP(Combined[[#This Row],[Customer_ID]],Customer[],8,FALSE)</f>
        <v>Silver</v>
      </c>
      <c r="S970" s="43" t="str">
        <f>VLOOKUP(Combined[[#This Row],[Product_ID]],Product[],2,FALSE)</f>
        <v>Microwave Oven</v>
      </c>
      <c r="T970" s="43" t="str">
        <f>VLOOKUP(Combined[[#This Row],[Product_ID]],Product[],3,FALSE)</f>
        <v>Home</v>
      </c>
      <c r="U970" s="43" t="str">
        <f>VLOOKUP(Combined[[#This Row],[Product_ID]],Product[],4,FALSE)</f>
        <v>Appliances</v>
      </c>
      <c r="V970" s="43" t="str">
        <f>VLOOKUP(Combined[[#This Row],[Product_ID]],Product[],5,FALSE)</f>
        <v>Green, Powell and Palmer</v>
      </c>
      <c r="W970" s="43">
        <f>VLOOKUP(Combined[[#This Row],[Product_ID]],Product[],6,FALSE)</f>
        <v>447.43</v>
      </c>
      <c r="X970" s="43">
        <f>VLOOKUP(Combined[[#This Row],[Product_ID]],Product[],7,FALSE)</f>
        <v>191</v>
      </c>
      <c r="Y970" s="43" t="str">
        <f>_xlfn.XLOOKUP(Combined[[#This Row],[Store_ID]],Store[Store_ID],Store[Store_Name])</f>
        <v>Martinez, Adkins and Johnson</v>
      </c>
      <c r="Z970" s="43" t="str">
        <f>_xlfn.XLOOKUP(Combined[[#This Row],[Store_ID]],Store[Store_ID],Store[Region])</f>
        <v>North</v>
      </c>
      <c r="AA970" s="43" t="str">
        <f>_xlfn.XLOOKUP(Combined[[#This Row],[Store_ID]],Store[Store_ID],Store[City])</f>
        <v>Danielmouth</v>
      </c>
      <c r="AB970" s="43" t="str">
        <f>_xlfn.XLOOKUP(Combined[[#This Row],[Store_ID]],Store[Store_ID],Store[Store_Type])</f>
        <v>Flagship</v>
      </c>
      <c r="AC970" s="43">
        <f>Combined[[#This Row],[Quantity]]*Combined[[#This Row],[Unit_Price]]</f>
        <v>1908.2</v>
      </c>
      <c r="AD970" s="43">
        <f>Combined[[#This Row],[Gross_Sales]]*Combined[[#This Row],[Discount]]</f>
        <v>324.39400000000001</v>
      </c>
      <c r="AE970" s="43">
        <f>Combined[[#This Row],[Quantity]]*Combined[[#This Row],[cost]]</f>
        <v>894.86</v>
      </c>
      <c r="AF970" s="43">
        <f>Combined[[#This Row],[Total_Amount]]-Combined[[#This Row],[Total_Cost]]</f>
        <v>688.94600000000003</v>
      </c>
      <c r="AG970" s="43" t="str">
        <f>IF(Combined[[#This Row],[Age]]&lt;=25,"18-25",IF(Combined[[#This Row],[Age]]&lt;=35,"26-35",IF(Combined[[#This Row],[Age]]&lt;=45,"36-45",IF(Combined[[#This Row],[Age]]&lt;=55,"46-55","56-64"))))</f>
        <v>36-45</v>
      </c>
      <c r="AH970" s="43">
        <f>IF(Combined[[#This Row],[Total_Amount]]=0,0,Combined[[#This Row],[Profit]]/Combined[[#This Row],[Total_Amount]])</f>
        <v>0.4349939323376727</v>
      </c>
    </row>
    <row r="971" spans="1:34">
      <c r="A971" s="43" t="s">
        <v>2795</v>
      </c>
      <c r="B971" s="46">
        <v>45274</v>
      </c>
      <c r="C971" s="43">
        <f t="shared" si="15"/>
        <v>2023</v>
      </c>
      <c r="D971" s="43" t="str">
        <f>TEXT(Combined[[#This Row],[Order_Date]],"MMM")</f>
        <v>Dec</v>
      </c>
      <c r="E971" s="43" t="s">
        <v>1017</v>
      </c>
      <c r="F971" s="43" t="s">
        <v>1678</v>
      </c>
      <c r="G971" s="43" t="s">
        <v>1779</v>
      </c>
      <c r="H971" s="43">
        <v>1</v>
      </c>
      <c r="I971" s="43">
        <v>370.04</v>
      </c>
      <c r="J971" s="45">
        <v>0.04</v>
      </c>
      <c r="K971" s="43" t="s">
        <v>1829</v>
      </c>
      <c r="L971" s="43">
        <v>355.23840000000001</v>
      </c>
      <c r="M971" s="43" t="str">
        <f>VLOOKUP(Combined[[#This Row],[Customer_ID]],Customer[],2,FALSE)</f>
        <v>Kristy Dunlap</v>
      </c>
      <c r="N971" s="43">
        <f>VLOOKUP(Combined[[#This Row],[Customer_ID]],Customer[],3,FALSE)</f>
        <v>64</v>
      </c>
      <c r="O971" s="43" t="str">
        <f>VLOOKUP(Combined[[#This Row],[Customer_ID]],Customer[],4,FALSE)</f>
        <v>Female</v>
      </c>
      <c r="P971" s="43" t="str">
        <f>VLOOKUP(Combined[[#This Row],[Customer_ID]],Customer[],5,FALSE)</f>
        <v>Whiteport</v>
      </c>
      <c r="Q971" s="43" t="str">
        <f>VLOOKUP(Combined[[#This Row],[Customer_ID]],Customer[],6,FALSE)</f>
        <v>North Carolina</v>
      </c>
      <c r="R971" s="43" t="str">
        <f>VLOOKUP(Combined[[#This Row],[Customer_ID]],Customer[],8,FALSE)</f>
        <v>Platinum</v>
      </c>
      <c r="S971" s="43" t="str">
        <f>VLOOKUP(Combined[[#This Row],[Product_ID]],Product[],2,FALSE)</f>
        <v>Adjustable Dumbbells 20kg</v>
      </c>
      <c r="T971" s="43" t="str">
        <f>VLOOKUP(Combined[[#This Row],[Product_ID]],Product[],3,FALSE)</f>
        <v>Sports</v>
      </c>
      <c r="U971" s="43" t="str">
        <f>VLOOKUP(Combined[[#This Row],[Product_ID]],Product[],4,FALSE)</f>
        <v>Fitness</v>
      </c>
      <c r="V971" s="43" t="str">
        <f>VLOOKUP(Combined[[#This Row],[Product_ID]],Product[],5,FALSE)</f>
        <v>Montgomery, Benton and Miller</v>
      </c>
      <c r="W971" s="43">
        <f>VLOOKUP(Combined[[#This Row],[Product_ID]],Product[],6,FALSE)</f>
        <v>240.63</v>
      </c>
      <c r="X971" s="43">
        <f>VLOOKUP(Combined[[#This Row],[Product_ID]],Product[],7,FALSE)</f>
        <v>423</v>
      </c>
      <c r="Y971" s="43" t="str">
        <f>_xlfn.XLOOKUP(Combined[[#This Row],[Store_ID]],Store[Store_ID],Store[Store_Name])</f>
        <v>Martinez-Mullins</v>
      </c>
      <c r="Z971" s="43" t="str">
        <f>_xlfn.XLOOKUP(Combined[[#This Row],[Store_ID]],Store[Store_ID],Store[Region])</f>
        <v>South</v>
      </c>
      <c r="AA971" s="43" t="str">
        <f>_xlfn.XLOOKUP(Combined[[#This Row],[Store_ID]],Store[Store_ID],Store[City])</f>
        <v>Williamsfurt</v>
      </c>
      <c r="AB971" s="43" t="str">
        <f>_xlfn.XLOOKUP(Combined[[#This Row],[Store_ID]],Store[Store_ID],Store[Store_Type])</f>
        <v>Online</v>
      </c>
      <c r="AC971" s="43">
        <f>Combined[[#This Row],[Quantity]]*Combined[[#This Row],[Unit_Price]]</f>
        <v>370.04</v>
      </c>
      <c r="AD971" s="43">
        <f>Combined[[#This Row],[Gross_Sales]]*Combined[[#This Row],[Discount]]</f>
        <v>14.801600000000001</v>
      </c>
      <c r="AE971" s="43">
        <f>Combined[[#This Row],[Quantity]]*Combined[[#This Row],[cost]]</f>
        <v>240.63</v>
      </c>
      <c r="AF971" s="43">
        <f>Combined[[#This Row],[Total_Amount]]-Combined[[#This Row],[Total_Cost]]</f>
        <v>114.60840000000002</v>
      </c>
      <c r="AG971" s="43" t="str">
        <f>IF(Combined[[#This Row],[Age]]&lt;=25,"18-25",IF(Combined[[#This Row],[Age]]&lt;=35,"26-35",IF(Combined[[#This Row],[Age]]&lt;=45,"36-45",IF(Combined[[#This Row],[Age]]&lt;=55,"46-55","56-64"))))</f>
        <v>56-64</v>
      </c>
      <c r="AH971" s="43">
        <f>IF(Combined[[#This Row],[Total_Amount]]=0,0,Combined[[#This Row],[Profit]]/Combined[[#This Row],[Total_Amount]])</f>
        <v>0.32262390552372722</v>
      </c>
    </row>
    <row r="972" spans="1:34">
      <c r="A972" s="43" t="s">
        <v>2796</v>
      </c>
      <c r="B972" s="46">
        <v>45297</v>
      </c>
      <c r="C972" s="43">
        <f t="shared" si="15"/>
        <v>2024</v>
      </c>
      <c r="D972" s="43" t="str">
        <f>TEXT(Combined[[#This Row],[Order_Date]],"MMM")</f>
        <v>Jan</v>
      </c>
      <c r="E972" s="43" t="s">
        <v>227</v>
      </c>
      <c r="F972" s="43" t="s">
        <v>1740</v>
      </c>
      <c r="G972" s="43" t="s">
        <v>1813</v>
      </c>
      <c r="H972" s="43">
        <v>4</v>
      </c>
      <c r="I972" s="43">
        <v>492.71</v>
      </c>
      <c r="J972" s="45">
        <v>0.08</v>
      </c>
      <c r="K972" s="43" t="s">
        <v>1824</v>
      </c>
      <c r="L972" s="43">
        <v>1813.1728000000001</v>
      </c>
      <c r="M972" s="43" t="str">
        <f>VLOOKUP(Combined[[#This Row],[Customer_ID]],Customer[],2,FALSE)</f>
        <v>Kristin Stein</v>
      </c>
      <c r="N972" s="43">
        <f>VLOOKUP(Combined[[#This Row],[Customer_ID]],Customer[],3,FALSE)</f>
        <v>23</v>
      </c>
      <c r="O972" s="43" t="str">
        <f>VLOOKUP(Combined[[#This Row],[Customer_ID]],Customer[],4,FALSE)</f>
        <v>Male</v>
      </c>
      <c r="P972" s="43" t="str">
        <f>VLOOKUP(Combined[[#This Row],[Customer_ID]],Customer[],5,FALSE)</f>
        <v>Jennifermouth</v>
      </c>
      <c r="Q972" s="43" t="str">
        <f>VLOOKUP(Combined[[#This Row],[Customer_ID]],Customer[],6,FALSE)</f>
        <v>Missouri</v>
      </c>
      <c r="R972" s="43" t="str">
        <f>VLOOKUP(Combined[[#This Row],[Customer_ID]],Customer[],8,FALSE)</f>
        <v>Silver</v>
      </c>
      <c r="S972" s="43" t="str">
        <f>VLOOKUP(Combined[[#This Row],[Product_ID]],Product[],2,FALSE)</f>
        <v>Women's Formal Blazer</v>
      </c>
      <c r="T972" s="43" t="str">
        <f>VLOOKUP(Combined[[#This Row],[Product_ID]],Product[],3,FALSE)</f>
        <v>Clothing</v>
      </c>
      <c r="U972" s="43" t="str">
        <f>VLOOKUP(Combined[[#This Row],[Product_ID]],Product[],4,FALSE)</f>
        <v>Outerwear</v>
      </c>
      <c r="V972" s="43" t="str">
        <f>VLOOKUP(Combined[[#This Row],[Product_ID]],Product[],5,FALSE)</f>
        <v>Phillips and Sons</v>
      </c>
      <c r="W972" s="43">
        <f>VLOOKUP(Combined[[#This Row],[Product_ID]],Product[],6,FALSE)</f>
        <v>358.47</v>
      </c>
      <c r="X972" s="43">
        <f>VLOOKUP(Combined[[#This Row],[Product_ID]],Product[],7,FALSE)</f>
        <v>143</v>
      </c>
      <c r="Y972" s="43" t="str">
        <f>_xlfn.XLOOKUP(Combined[[#This Row],[Store_ID]],Store[Store_ID],Store[Store_Name])</f>
        <v>Mann-Austin</v>
      </c>
      <c r="Z972" s="43" t="str">
        <f>_xlfn.XLOOKUP(Combined[[#This Row],[Store_ID]],Store[Store_ID],Store[Region])</f>
        <v>East</v>
      </c>
      <c r="AA972" s="43" t="str">
        <f>_xlfn.XLOOKUP(Combined[[#This Row],[Store_ID]],Store[Store_ID],Store[City])</f>
        <v>Vasquezborough</v>
      </c>
      <c r="AB972" s="43" t="str">
        <f>_xlfn.XLOOKUP(Combined[[#This Row],[Store_ID]],Store[Store_ID],Store[Store_Type])</f>
        <v>Online</v>
      </c>
      <c r="AC972" s="43">
        <f>Combined[[#This Row],[Quantity]]*Combined[[#This Row],[Unit_Price]]</f>
        <v>1970.84</v>
      </c>
      <c r="AD972" s="43">
        <f>Combined[[#This Row],[Gross_Sales]]*Combined[[#This Row],[Discount]]</f>
        <v>157.66720000000001</v>
      </c>
      <c r="AE972" s="43">
        <f>Combined[[#This Row],[Quantity]]*Combined[[#This Row],[cost]]</f>
        <v>1433.88</v>
      </c>
      <c r="AF972" s="43">
        <f>Combined[[#This Row],[Total_Amount]]-Combined[[#This Row],[Total_Cost]]</f>
        <v>379.29279999999994</v>
      </c>
      <c r="AG972" s="43" t="str">
        <f>IF(Combined[[#This Row],[Age]]&lt;=25,"18-25",IF(Combined[[#This Row],[Age]]&lt;=35,"26-35",IF(Combined[[#This Row],[Age]]&lt;=45,"36-45",IF(Combined[[#This Row],[Age]]&lt;=55,"46-55","56-64"))))</f>
        <v>18-25</v>
      </c>
      <c r="AH972" s="43">
        <f>IF(Combined[[#This Row],[Total_Amount]]=0,0,Combined[[#This Row],[Profit]]/Combined[[#This Row],[Total_Amount]])</f>
        <v>0.20918734276181505</v>
      </c>
    </row>
    <row r="973" spans="1:34">
      <c r="A973" s="43" t="s">
        <v>2797</v>
      </c>
      <c r="B973" s="46">
        <v>45530</v>
      </c>
      <c r="C973" s="43">
        <f t="shared" si="15"/>
        <v>2024</v>
      </c>
      <c r="D973" s="43" t="str">
        <f>TEXT(Combined[[#This Row],[Order_Date]],"MMM")</f>
        <v>Aug</v>
      </c>
      <c r="E973" s="43" t="s">
        <v>890</v>
      </c>
      <c r="F973" s="43" t="s">
        <v>1730</v>
      </c>
      <c r="G973" s="43" t="s">
        <v>1797</v>
      </c>
      <c r="H973" s="43">
        <v>4</v>
      </c>
      <c r="I973" s="43">
        <v>853.26</v>
      </c>
      <c r="J973" s="45">
        <v>0.24</v>
      </c>
      <c r="K973" s="43" t="s">
        <v>1829</v>
      </c>
      <c r="L973" s="43">
        <v>2593.9104000000002</v>
      </c>
      <c r="M973" s="43" t="str">
        <f>VLOOKUP(Combined[[#This Row],[Customer_ID]],Customer[],2,FALSE)</f>
        <v>Antonio Leon</v>
      </c>
      <c r="N973" s="43">
        <f>VLOOKUP(Combined[[#This Row],[Customer_ID]],Customer[],3,FALSE)</f>
        <v>48</v>
      </c>
      <c r="O973" s="43" t="str">
        <f>VLOOKUP(Combined[[#This Row],[Customer_ID]],Customer[],4,FALSE)</f>
        <v>Male</v>
      </c>
      <c r="P973" s="43" t="str">
        <f>VLOOKUP(Combined[[#This Row],[Customer_ID]],Customer[],5,FALSE)</f>
        <v>Morrisville</v>
      </c>
      <c r="Q973" s="43" t="str">
        <f>VLOOKUP(Combined[[#This Row],[Customer_ID]],Customer[],6,FALSE)</f>
        <v>Hawaii</v>
      </c>
      <c r="R973" s="43" t="str">
        <f>VLOOKUP(Combined[[#This Row],[Customer_ID]],Customer[],8,FALSE)</f>
        <v>Bronze</v>
      </c>
      <c r="S973" s="43" t="str">
        <f>VLOOKUP(Combined[[#This Row],[Product_ID]],Product[],2,FALSE)</f>
        <v>Women's High Heels</v>
      </c>
      <c r="T973" s="43" t="str">
        <f>VLOOKUP(Combined[[#This Row],[Product_ID]],Product[],3,FALSE)</f>
        <v>Clothing</v>
      </c>
      <c r="U973" s="43" t="str">
        <f>VLOOKUP(Combined[[#This Row],[Product_ID]],Product[],4,FALSE)</f>
        <v>Footwear</v>
      </c>
      <c r="V973" s="43" t="str">
        <f>VLOOKUP(Combined[[#This Row],[Product_ID]],Product[],5,FALSE)</f>
        <v>Smith-Charles</v>
      </c>
      <c r="W973" s="43">
        <f>VLOOKUP(Combined[[#This Row],[Product_ID]],Product[],6,FALSE)</f>
        <v>438.25</v>
      </c>
      <c r="X973" s="43">
        <f>VLOOKUP(Combined[[#This Row],[Product_ID]],Product[],7,FALSE)</f>
        <v>496</v>
      </c>
      <c r="Y973" s="43" t="str">
        <f>_xlfn.XLOOKUP(Combined[[#This Row],[Store_ID]],Store[Store_ID],Store[Store_Name])</f>
        <v>Gardner, Humphrey and Contreras</v>
      </c>
      <c r="Z973" s="43" t="str">
        <f>_xlfn.XLOOKUP(Combined[[#This Row],[Store_ID]],Store[Store_ID],Store[Region])</f>
        <v>East</v>
      </c>
      <c r="AA973" s="43" t="str">
        <f>_xlfn.XLOOKUP(Combined[[#This Row],[Store_ID]],Store[Store_ID],Store[City])</f>
        <v>Johnsonville</v>
      </c>
      <c r="AB973" s="43" t="str">
        <f>_xlfn.XLOOKUP(Combined[[#This Row],[Store_ID]],Store[Store_ID],Store[Store_Type])</f>
        <v>Flagship</v>
      </c>
      <c r="AC973" s="43">
        <f>Combined[[#This Row],[Quantity]]*Combined[[#This Row],[Unit_Price]]</f>
        <v>3413.04</v>
      </c>
      <c r="AD973" s="43">
        <f>Combined[[#This Row],[Gross_Sales]]*Combined[[#This Row],[Discount]]</f>
        <v>819.12959999999998</v>
      </c>
      <c r="AE973" s="43">
        <f>Combined[[#This Row],[Quantity]]*Combined[[#This Row],[cost]]</f>
        <v>1753</v>
      </c>
      <c r="AF973" s="43">
        <f>Combined[[#This Row],[Total_Amount]]-Combined[[#This Row],[Total_Cost]]</f>
        <v>840.91040000000021</v>
      </c>
      <c r="AG973" s="43" t="str">
        <f>IF(Combined[[#This Row],[Age]]&lt;=25,"18-25",IF(Combined[[#This Row],[Age]]&lt;=35,"26-35",IF(Combined[[#This Row],[Age]]&lt;=45,"36-45",IF(Combined[[#This Row],[Age]]&lt;=55,"46-55","56-64"))))</f>
        <v>46-55</v>
      </c>
      <c r="AH973" s="43">
        <f>IF(Combined[[#This Row],[Total_Amount]]=0,0,Combined[[#This Row],[Profit]]/Combined[[#This Row],[Total_Amount]])</f>
        <v>0.32418637127943978</v>
      </c>
    </row>
    <row r="974" spans="1:34">
      <c r="A974" s="43" t="s">
        <v>2798</v>
      </c>
      <c r="B974" s="46">
        <v>45740</v>
      </c>
      <c r="C974" s="43">
        <f t="shared" si="15"/>
        <v>2025</v>
      </c>
      <c r="D974" s="43" t="str">
        <f>TEXT(Combined[[#This Row],[Order_Date]],"MMM")</f>
        <v>Mar</v>
      </c>
      <c r="E974" s="43" t="s">
        <v>1263</v>
      </c>
      <c r="F974" s="43" t="s">
        <v>1551</v>
      </c>
      <c r="G974" s="43" t="s">
        <v>1804</v>
      </c>
      <c r="H974" s="43">
        <v>1</v>
      </c>
      <c r="I974" s="43">
        <v>402.47</v>
      </c>
      <c r="J974" s="45">
        <v>0.19</v>
      </c>
      <c r="K974" s="43" t="s">
        <v>1826</v>
      </c>
      <c r="L974" s="43">
        <v>326.00070000000011</v>
      </c>
      <c r="M974" s="43" t="str">
        <f>VLOOKUP(Combined[[#This Row],[Customer_ID]],Customer[],2,FALSE)</f>
        <v>David Lozano</v>
      </c>
      <c r="N974" s="43">
        <f>VLOOKUP(Combined[[#This Row],[Customer_ID]],Customer[],3,FALSE)</f>
        <v>23</v>
      </c>
      <c r="O974" s="43" t="str">
        <f>VLOOKUP(Combined[[#This Row],[Customer_ID]],Customer[],4,FALSE)</f>
        <v>Female</v>
      </c>
      <c r="P974" s="43" t="str">
        <f>VLOOKUP(Combined[[#This Row],[Customer_ID]],Customer[],5,FALSE)</f>
        <v>North Michaelfurt</v>
      </c>
      <c r="Q974" s="43" t="str">
        <f>VLOOKUP(Combined[[#This Row],[Customer_ID]],Customer[],6,FALSE)</f>
        <v>Wisconsin</v>
      </c>
      <c r="R974" s="43" t="str">
        <f>VLOOKUP(Combined[[#This Row],[Customer_ID]],Customer[],8,FALSE)</f>
        <v>Gold</v>
      </c>
      <c r="S974" s="43" t="str">
        <f>VLOOKUP(Combined[[#This Row],[Product_ID]],Product[],2,FALSE)</f>
        <v>Men's Running Jacket</v>
      </c>
      <c r="T974" s="43" t="str">
        <f>VLOOKUP(Combined[[#This Row],[Product_ID]],Product[],3,FALSE)</f>
        <v>Clothing</v>
      </c>
      <c r="U974" s="43" t="str">
        <f>VLOOKUP(Combined[[#This Row],[Product_ID]],Product[],4,FALSE)</f>
        <v>Outerwear</v>
      </c>
      <c r="V974" s="43" t="str">
        <f>VLOOKUP(Combined[[#This Row],[Product_ID]],Product[],5,FALSE)</f>
        <v>Pineda Ltd</v>
      </c>
      <c r="W974" s="43">
        <f>VLOOKUP(Combined[[#This Row],[Product_ID]],Product[],6,FALSE)</f>
        <v>364.67</v>
      </c>
      <c r="X974" s="43">
        <f>VLOOKUP(Combined[[#This Row],[Product_ID]],Product[],7,FALSE)</f>
        <v>452</v>
      </c>
      <c r="Y974" s="43" t="str">
        <f>_xlfn.XLOOKUP(Combined[[#This Row],[Store_ID]],Store[Store_ID],Store[Store_Name])</f>
        <v>Frederick-Wright</v>
      </c>
      <c r="Z974" s="43" t="str">
        <f>_xlfn.XLOOKUP(Combined[[#This Row],[Store_ID]],Store[Store_ID],Store[Region])</f>
        <v>West</v>
      </c>
      <c r="AA974" s="43" t="str">
        <f>_xlfn.XLOOKUP(Combined[[#This Row],[Store_ID]],Store[Store_ID],Store[City])</f>
        <v>New Jimmymouth</v>
      </c>
      <c r="AB974" s="43" t="str">
        <f>_xlfn.XLOOKUP(Combined[[#This Row],[Store_ID]],Store[Store_ID],Store[Store_Type])</f>
        <v>Flagship</v>
      </c>
      <c r="AC974" s="43">
        <f>Combined[[#This Row],[Quantity]]*Combined[[#This Row],[Unit_Price]]</f>
        <v>402.47</v>
      </c>
      <c r="AD974" s="43">
        <f>Combined[[#This Row],[Gross_Sales]]*Combined[[#This Row],[Discount]]</f>
        <v>76.469300000000004</v>
      </c>
      <c r="AE974" s="43">
        <f>Combined[[#This Row],[Quantity]]*Combined[[#This Row],[cost]]</f>
        <v>364.67</v>
      </c>
      <c r="AF974" s="43">
        <f>Combined[[#This Row],[Total_Amount]]-Combined[[#This Row],[Total_Cost]]</f>
        <v>-38.669299999999907</v>
      </c>
      <c r="AG974" s="43" t="str">
        <f>IF(Combined[[#This Row],[Age]]&lt;=25,"18-25",IF(Combined[[#This Row],[Age]]&lt;=35,"26-35",IF(Combined[[#This Row],[Age]]&lt;=45,"36-45",IF(Combined[[#This Row],[Age]]&lt;=55,"46-55","56-64"))))</f>
        <v>18-25</v>
      </c>
      <c r="AH974" s="43">
        <f>IF(Combined[[#This Row],[Total_Amount]]=0,0,Combined[[#This Row],[Profit]]/Combined[[#This Row],[Total_Amount]])</f>
        <v>-0.11861722996300282</v>
      </c>
    </row>
    <row r="975" spans="1:34">
      <c r="A975" s="43" t="s">
        <v>2799</v>
      </c>
      <c r="B975" s="46">
        <v>45311</v>
      </c>
      <c r="C975" s="43">
        <f t="shared" si="15"/>
        <v>2024</v>
      </c>
      <c r="D975" s="43" t="str">
        <f>TEXT(Combined[[#This Row],[Order_Date]],"MMM")</f>
        <v>Jan</v>
      </c>
      <c r="E975" s="43" t="s">
        <v>1252</v>
      </c>
      <c r="F975" s="43" t="s">
        <v>1656</v>
      </c>
      <c r="G975" s="43" t="s">
        <v>1810</v>
      </c>
      <c r="H975" s="43">
        <v>2</v>
      </c>
      <c r="I975" s="43">
        <v>528.29999999999995</v>
      </c>
      <c r="J975" s="45">
        <v>0.24</v>
      </c>
      <c r="K975" s="43" t="s">
        <v>1824</v>
      </c>
      <c r="L975" s="43">
        <v>803.01599999999996</v>
      </c>
      <c r="M975" s="43" t="str">
        <f>VLOOKUP(Combined[[#This Row],[Customer_ID]],Customer[],2,FALSE)</f>
        <v>Cassandra Perez</v>
      </c>
      <c r="N975" s="43">
        <f>VLOOKUP(Combined[[#This Row],[Customer_ID]],Customer[],3,FALSE)</f>
        <v>31</v>
      </c>
      <c r="O975" s="43" t="str">
        <f>VLOOKUP(Combined[[#This Row],[Customer_ID]],Customer[],4,FALSE)</f>
        <v>Male</v>
      </c>
      <c r="P975" s="43" t="str">
        <f>VLOOKUP(Combined[[#This Row],[Customer_ID]],Customer[],5,FALSE)</f>
        <v>Brandonville</v>
      </c>
      <c r="Q975" s="43" t="str">
        <f>VLOOKUP(Combined[[#This Row],[Customer_ID]],Customer[],6,FALSE)</f>
        <v>Mississippi</v>
      </c>
      <c r="R975" s="43" t="str">
        <f>VLOOKUP(Combined[[#This Row],[Customer_ID]],Customer[],8,FALSE)</f>
        <v>Bronze</v>
      </c>
      <c r="S975" s="43" t="str">
        <f>VLOOKUP(Combined[[#This Row],[Product_ID]],Product[],2,FALSE)</f>
        <v>Sports Stopwatch Pro</v>
      </c>
      <c r="T975" s="43" t="str">
        <f>VLOOKUP(Combined[[#This Row],[Product_ID]],Product[],3,FALSE)</f>
        <v>Sports</v>
      </c>
      <c r="U975" s="43" t="str">
        <f>VLOOKUP(Combined[[#This Row],[Product_ID]],Product[],4,FALSE)</f>
        <v>Accessories</v>
      </c>
      <c r="V975" s="43" t="str">
        <f>VLOOKUP(Combined[[#This Row],[Product_ID]],Product[],5,FALSE)</f>
        <v>Thompson-French</v>
      </c>
      <c r="W975" s="43">
        <f>VLOOKUP(Combined[[#This Row],[Product_ID]],Product[],6,FALSE)</f>
        <v>434.84</v>
      </c>
      <c r="X975" s="43">
        <f>VLOOKUP(Combined[[#This Row],[Product_ID]],Product[],7,FALSE)</f>
        <v>185</v>
      </c>
      <c r="Y975" s="43" t="str">
        <f>_xlfn.XLOOKUP(Combined[[#This Row],[Store_ID]],Store[Store_ID],Store[Store_Name])</f>
        <v>Guerrero-Schmitt</v>
      </c>
      <c r="Z975" s="43" t="str">
        <f>_xlfn.XLOOKUP(Combined[[#This Row],[Store_ID]],Store[Store_ID],Store[Region])</f>
        <v>East</v>
      </c>
      <c r="AA975" s="43" t="str">
        <f>_xlfn.XLOOKUP(Combined[[#This Row],[Store_ID]],Store[Store_ID],Store[City])</f>
        <v>East Stevechester</v>
      </c>
      <c r="AB975" s="43" t="str">
        <f>_xlfn.XLOOKUP(Combined[[#This Row],[Store_ID]],Store[Store_ID],Store[Store_Type])</f>
        <v>Flagship</v>
      </c>
      <c r="AC975" s="43">
        <f>Combined[[#This Row],[Quantity]]*Combined[[#This Row],[Unit_Price]]</f>
        <v>1056.5999999999999</v>
      </c>
      <c r="AD975" s="43">
        <f>Combined[[#This Row],[Gross_Sales]]*Combined[[#This Row],[Discount]]</f>
        <v>253.58399999999997</v>
      </c>
      <c r="AE975" s="43">
        <f>Combined[[#This Row],[Quantity]]*Combined[[#This Row],[cost]]</f>
        <v>869.68</v>
      </c>
      <c r="AF975" s="43">
        <f>Combined[[#This Row],[Total_Amount]]-Combined[[#This Row],[Total_Cost]]</f>
        <v>-66.663999999999987</v>
      </c>
      <c r="AG975" s="43" t="str">
        <f>IF(Combined[[#This Row],[Age]]&lt;=25,"18-25",IF(Combined[[#This Row],[Age]]&lt;=35,"26-35",IF(Combined[[#This Row],[Age]]&lt;=45,"36-45",IF(Combined[[#This Row],[Age]]&lt;=55,"46-55","56-64"))))</f>
        <v>26-35</v>
      </c>
      <c r="AH975" s="43">
        <f>IF(Combined[[#This Row],[Total_Amount]]=0,0,Combined[[#This Row],[Profit]]/Combined[[#This Row],[Total_Amount]])</f>
        <v>-8.3017025812686163E-2</v>
      </c>
    </row>
    <row r="976" spans="1:34">
      <c r="A976" s="43" t="s">
        <v>2800</v>
      </c>
      <c r="B976" s="46">
        <v>45667</v>
      </c>
      <c r="C976" s="43">
        <f t="shared" si="15"/>
        <v>2025</v>
      </c>
      <c r="D976" s="43" t="str">
        <f>TEXT(Combined[[#This Row],[Order_Date]],"MMM")</f>
        <v>Jan</v>
      </c>
      <c r="E976" s="43" t="s">
        <v>1374</v>
      </c>
      <c r="F976" s="43" t="s">
        <v>1568</v>
      </c>
      <c r="G976" s="43" t="s">
        <v>1776</v>
      </c>
      <c r="H976" s="43">
        <v>4</v>
      </c>
      <c r="I976" s="43">
        <v>599.85</v>
      </c>
      <c r="J976" s="45">
        <v>0.25</v>
      </c>
      <c r="K976" s="43" t="s">
        <v>1824</v>
      </c>
      <c r="L976" s="43">
        <v>1799.55</v>
      </c>
      <c r="M976" s="43" t="str">
        <f>VLOOKUP(Combined[[#This Row],[Customer_ID]],Customer[],2,FALSE)</f>
        <v>Cheryl Carr</v>
      </c>
      <c r="N976" s="43">
        <f>VLOOKUP(Combined[[#This Row],[Customer_ID]],Customer[],3,FALSE)</f>
        <v>19</v>
      </c>
      <c r="O976" s="43" t="str">
        <f>VLOOKUP(Combined[[#This Row],[Customer_ID]],Customer[],4,FALSE)</f>
        <v>Male</v>
      </c>
      <c r="P976" s="43" t="str">
        <f>VLOOKUP(Combined[[#This Row],[Customer_ID]],Customer[],5,FALSE)</f>
        <v>Jessicaland</v>
      </c>
      <c r="Q976" s="43" t="str">
        <f>VLOOKUP(Combined[[#This Row],[Customer_ID]],Customer[],6,FALSE)</f>
        <v>Wyoming</v>
      </c>
      <c r="R976" s="43" t="str">
        <f>VLOOKUP(Combined[[#This Row],[Customer_ID]],Customer[],8,FALSE)</f>
        <v>Gold</v>
      </c>
      <c r="S976" s="43" t="str">
        <f>VLOOKUP(Combined[[#This Row],[Product_ID]],Product[],2,FALSE)</f>
        <v>Ceramic Kitchen Bowl Set</v>
      </c>
      <c r="T976" s="43" t="str">
        <f>VLOOKUP(Combined[[#This Row],[Product_ID]],Product[],3,FALSE)</f>
        <v>Home</v>
      </c>
      <c r="U976" s="43" t="str">
        <f>VLOOKUP(Combined[[#This Row],[Product_ID]],Product[],4,FALSE)</f>
        <v>Kitchen</v>
      </c>
      <c r="V976" s="43" t="str">
        <f>VLOOKUP(Combined[[#This Row],[Product_ID]],Product[],5,FALSE)</f>
        <v>Hamilton Group</v>
      </c>
      <c r="W976" s="43">
        <f>VLOOKUP(Combined[[#This Row],[Product_ID]],Product[],6,FALSE)</f>
        <v>298.86</v>
      </c>
      <c r="X976" s="43">
        <f>VLOOKUP(Combined[[#This Row],[Product_ID]],Product[],7,FALSE)</f>
        <v>308</v>
      </c>
      <c r="Y976" s="43" t="str">
        <f>_xlfn.XLOOKUP(Combined[[#This Row],[Store_ID]],Store[Store_ID],Store[Store_Name])</f>
        <v>Benson-Elliott</v>
      </c>
      <c r="Z976" s="43" t="str">
        <f>_xlfn.XLOOKUP(Combined[[#This Row],[Store_ID]],Store[Store_ID],Store[Region])</f>
        <v>East</v>
      </c>
      <c r="AA976" s="43" t="str">
        <f>_xlfn.XLOOKUP(Combined[[#This Row],[Store_ID]],Store[Store_ID],Store[City])</f>
        <v>Port Josephberg</v>
      </c>
      <c r="AB976" s="43" t="str">
        <f>_xlfn.XLOOKUP(Combined[[#This Row],[Store_ID]],Store[Store_ID],Store[Store_Type])</f>
        <v>Online</v>
      </c>
      <c r="AC976" s="43">
        <f>Combined[[#This Row],[Quantity]]*Combined[[#This Row],[Unit_Price]]</f>
        <v>2399.4</v>
      </c>
      <c r="AD976" s="43">
        <f>Combined[[#This Row],[Gross_Sales]]*Combined[[#This Row],[Discount]]</f>
        <v>599.85</v>
      </c>
      <c r="AE976" s="43">
        <f>Combined[[#This Row],[Quantity]]*Combined[[#This Row],[cost]]</f>
        <v>1195.44</v>
      </c>
      <c r="AF976" s="43">
        <f>Combined[[#This Row],[Total_Amount]]-Combined[[#This Row],[Total_Cost]]</f>
        <v>604.1099999999999</v>
      </c>
      <c r="AG976" s="43" t="str">
        <f>IF(Combined[[#This Row],[Age]]&lt;=25,"18-25",IF(Combined[[#This Row],[Age]]&lt;=35,"26-35",IF(Combined[[#This Row],[Age]]&lt;=45,"36-45",IF(Combined[[#This Row],[Age]]&lt;=55,"46-55","56-64"))))</f>
        <v>18-25</v>
      </c>
      <c r="AH976" s="43">
        <f>IF(Combined[[#This Row],[Total_Amount]]=0,0,Combined[[#This Row],[Profit]]/Combined[[#This Row],[Total_Amount]])</f>
        <v>0.33570059181462025</v>
      </c>
    </row>
    <row r="977" spans="1:34">
      <c r="A977" s="43" t="s">
        <v>2801</v>
      </c>
      <c r="B977" s="46">
        <v>45281</v>
      </c>
      <c r="C977" s="43">
        <f t="shared" si="15"/>
        <v>2023</v>
      </c>
      <c r="D977" s="43" t="str">
        <f>TEXT(Combined[[#This Row],[Order_Date]],"MMM")</f>
        <v>Dec</v>
      </c>
      <c r="E977" s="43" t="s">
        <v>957</v>
      </c>
      <c r="F977" s="43" t="s">
        <v>1580</v>
      </c>
      <c r="G977" s="43" t="s">
        <v>1786</v>
      </c>
      <c r="H977" s="43">
        <v>2</v>
      </c>
      <c r="I977" s="43">
        <v>61.42</v>
      </c>
      <c r="J977" s="45">
        <v>0.08</v>
      </c>
      <c r="K977" s="43" t="s">
        <v>1826</v>
      </c>
      <c r="L977" s="43">
        <v>113.0128</v>
      </c>
      <c r="M977" s="43" t="str">
        <f>VLOOKUP(Combined[[#This Row],[Customer_ID]],Customer[],2,FALSE)</f>
        <v>John Sloan</v>
      </c>
      <c r="N977" s="43">
        <f>VLOOKUP(Combined[[#This Row],[Customer_ID]],Customer[],3,FALSE)</f>
        <v>23</v>
      </c>
      <c r="O977" s="43" t="str">
        <f>VLOOKUP(Combined[[#This Row],[Customer_ID]],Customer[],4,FALSE)</f>
        <v>Female</v>
      </c>
      <c r="P977" s="43" t="str">
        <f>VLOOKUP(Combined[[#This Row],[Customer_ID]],Customer[],5,FALSE)</f>
        <v>East Johntown</v>
      </c>
      <c r="Q977" s="43" t="str">
        <f>VLOOKUP(Combined[[#This Row],[Customer_ID]],Customer[],6,FALSE)</f>
        <v>Delaware</v>
      </c>
      <c r="R977" s="43" t="str">
        <f>VLOOKUP(Combined[[#This Row],[Customer_ID]],Customer[],8,FALSE)</f>
        <v>Platinum</v>
      </c>
      <c r="S977" s="43" t="str">
        <f>VLOOKUP(Combined[[#This Row],[Product_ID]],Product[],2,FALSE)</f>
        <v>Beard Grooming Kit</v>
      </c>
      <c r="T977" s="43" t="str">
        <f>VLOOKUP(Combined[[#This Row],[Product_ID]],Product[],3,FALSE)</f>
        <v>Beauty</v>
      </c>
      <c r="U977" s="43" t="str">
        <f>VLOOKUP(Combined[[#This Row],[Product_ID]],Product[],4,FALSE)</f>
        <v>Grooming</v>
      </c>
      <c r="V977" s="43" t="str">
        <f>VLOOKUP(Combined[[#This Row],[Product_ID]],Product[],5,FALSE)</f>
        <v>Erickson-Green</v>
      </c>
      <c r="W977" s="43">
        <f>VLOOKUP(Combined[[#This Row],[Product_ID]],Product[],6,FALSE)</f>
        <v>337.42</v>
      </c>
      <c r="X977" s="43">
        <f>VLOOKUP(Combined[[#This Row],[Product_ID]],Product[],7,FALSE)</f>
        <v>256</v>
      </c>
      <c r="Y977" s="43" t="str">
        <f>_xlfn.XLOOKUP(Combined[[#This Row],[Store_ID]],Store[Store_ID],Store[Store_Name])</f>
        <v>Moore, Padilla and Butler</v>
      </c>
      <c r="Z977" s="43" t="str">
        <f>_xlfn.XLOOKUP(Combined[[#This Row],[Store_ID]],Store[Store_ID],Store[Region])</f>
        <v>South</v>
      </c>
      <c r="AA977" s="43" t="str">
        <f>_xlfn.XLOOKUP(Combined[[#This Row],[Store_ID]],Store[Store_ID],Store[City])</f>
        <v>East Johnstad</v>
      </c>
      <c r="AB977" s="43" t="str">
        <f>_xlfn.XLOOKUP(Combined[[#This Row],[Store_ID]],Store[Store_ID],Store[Store_Type])</f>
        <v>Flagship</v>
      </c>
      <c r="AC977" s="43">
        <f>Combined[[#This Row],[Quantity]]*Combined[[#This Row],[Unit_Price]]</f>
        <v>122.84</v>
      </c>
      <c r="AD977" s="43">
        <f>Combined[[#This Row],[Gross_Sales]]*Combined[[#This Row],[Discount]]</f>
        <v>9.8272000000000013</v>
      </c>
      <c r="AE977" s="43">
        <f>Combined[[#This Row],[Quantity]]*Combined[[#This Row],[cost]]</f>
        <v>674.84</v>
      </c>
      <c r="AF977" s="43">
        <f>Combined[[#This Row],[Total_Amount]]-Combined[[#This Row],[Total_Cost]]</f>
        <v>-561.82720000000006</v>
      </c>
      <c r="AG977" s="43" t="str">
        <f>IF(Combined[[#This Row],[Age]]&lt;=25,"18-25",IF(Combined[[#This Row],[Age]]&lt;=35,"26-35",IF(Combined[[#This Row],[Age]]&lt;=45,"36-45",IF(Combined[[#This Row],[Age]]&lt;=55,"46-55","56-64"))))</f>
        <v>18-25</v>
      </c>
      <c r="AH977" s="43">
        <f>IF(Combined[[#This Row],[Total_Amount]]=0,0,Combined[[#This Row],[Profit]]/Combined[[#This Row],[Total_Amount]])</f>
        <v>-4.971358996503052</v>
      </c>
    </row>
    <row r="978" spans="1:34">
      <c r="A978" s="43" t="s">
        <v>2802</v>
      </c>
      <c r="B978" s="46">
        <v>45693</v>
      </c>
      <c r="C978" s="43">
        <f t="shared" si="15"/>
        <v>2025</v>
      </c>
      <c r="D978" s="43" t="str">
        <f>TEXT(Combined[[#This Row],[Order_Date]],"MMM")</f>
        <v>Feb</v>
      </c>
      <c r="E978" s="43" t="s">
        <v>797</v>
      </c>
      <c r="F978" s="43" t="s">
        <v>1586</v>
      </c>
      <c r="G978" s="43" t="s">
        <v>1789</v>
      </c>
      <c r="H978" s="43">
        <v>2</v>
      </c>
      <c r="I978" s="43">
        <v>466.42</v>
      </c>
      <c r="J978" s="45">
        <v>0.12</v>
      </c>
      <c r="K978" s="43" t="s">
        <v>1826</v>
      </c>
      <c r="L978" s="43">
        <v>820.89920000000006</v>
      </c>
      <c r="M978" s="43" t="str">
        <f>VLOOKUP(Combined[[#This Row],[Customer_ID]],Customer[],2,FALSE)</f>
        <v>Lauren George</v>
      </c>
      <c r="N978" s="43">
        <f>VLOOKUP(Combined[[#This Row],[Customer_ID]],Customer[],3,FALSE)</f>
        <v>41</v>
      </c>
      <c r="O978" s="43" t="str">
        <f>VLOOKUP(Combined[[#This Row],[Customer_ID]],Customer[],4,FALSE)</f>
        <v>Female</v>
      </c>
      <c r="P978" s="43" t="str">
        <f>VLOOKUP(Combined[[#This Row],[Customer_ID]],Customer[],5,FALSE)</f>
        <v>Garciamouth</v>
      </c>
      <c r="Q978" s="43" t="str">
        <f>VLOOKUP(Combined[[#This Row],[Customer_ID]],Customer[],6,FALSE)</f>
        <v>New York</v>
      </c>
      <c r="R978" s="43" t="str">
        <f>VLOOKUP(Combined[[#This Row],[Customer_ID]],Customer[],8,FALSE)</f>
        <v>Gold</v>
      </c>
      <c r="S978" s="43" t="str">
        <f>VLOOKUP(Combined[[#This Row],[Product_ID]],Product[],2,FALSE)</f>
        <v>Knee Support Brace</v>
      </c>
      <c r="T978" s="43" t="str">
        <f>VLOOKUP(Combined[[#This Row],[Product_ID]],Product[],3,FALSE)</f>
        <v>Sports</v>
      </c>
      <c r="U978" s="43" t="str">
        <f>VLOOKUP(Combined[[#This Row],[Product_ID]],Product[],4,FALSE)</f>
        <v>Equipment</v>
      </c>
      <c r="V978" s="43" t="str">
        <f>VLOOKUP(Combined[[#This Row],[Product_ID]],Product[],5,FALSE)</f>
        <v>May-Reese</v>
      </c>
      <c r="W978" s="43">
        <f>VLOOKUP(Combined[[#This Row],[Product_ID]],Product[],6,FALSE)</f>
        <v>21.34</v>
      </c>
      <c r="X978" s="43">
        <f>VLOOKUP(Combined[[#This Row],[Product_ID]],Product[],7,FALSE)</f>
        <v>65</v>
      </c>
      <c r="Y978" s="43" t="str">
        <f>_xlfn.XLOOKUP(Combined[[#This Row],[Store_ID]],Store[Store_ID],Store[Store_Name])</f>
        <v>Hill, Wagner and Ballard</v>
      </c>
      <c r="Z978" s="43" t="str">
        <f>_xlfn.XLOOKUP(Combined[[#This Row],[Store_ID]],Store[Store_ID],Store[Region])</f>
        <v>East</v>
      </c>
      <c r="AA978" s="43" t="str">
        <f>_xlfn.XLOOKUP(Combined[[#This Row],[Store_ID]],Store[Store_ID],Store[City])</f>
        <v>East Davidville</v>
      </c>
      <c r="AB978" s="43" t="str">
        <f>_xlfn.XLOOKUP(Combined[[#This Row],[Store_ID]],Store[Store_ID],Store[Store_Type])</f>
        <v>Online</v>
      </c>
      <c r="AC978" s="43">
        <f>Combined[[#This Row],[Quantity]]*Combined[[#This Row],[Unit_Price]]</f>
        <v>932.84</v>
      </c>
      <c r="AD978" s="43">
        <f>Combined[[#This Row],[Gross_Sales]]*Combined[[#This Row],[Discount]]</f>
        <v>111.9408</v>
      </c>
      <c r="AE978" s="43">
        <f>Combined[[#This Row],[Quantity]]*Combined[[#This Row],[cost]]</f>
        <v>42.68</v>
      </c>
      <c r="AF978" s="43">
        <f>Combined[[#This Row],[Total_Amount]]-Combined[[#This Row],[Total_Cost]]</f>
        <v>778.21920000000011</v>
      </c>
      <c r="AG978" s="43" t="str">
        <f>IF(Combined[[#This Row],[Age]]&lt;=25,"18-25",IF(Combined[[#This Row],[Age]]&lt;=35,"26-35",IF(Combined[[#This Row],[Age]]&lt;=45,"36-45",IF(Combined[[#This Row],[Age]]&lt;=55,"46-55","56-64"))))</f>
        <v>36-45</v>
      </c>
      <c r="AH978" s="43">
        <f>IF(Combined[[#This Row],[Total_Amount]]=0,0,Combined[[#This Row],[Profit]]/Combined[[#This Row],[Total_Amount]])</f>
        <v>0.94800823292311653</v>
      </c>
    </row>
    <row r="979" spans="1:34">
      <c r="A979" s="43" t="s">
        <v>2803</v>
      </c>
      <c r="B979" s="46">
        <v>45857</v>
      </c>
      <c r="C979" s="43">
        <f t="shared" si="15"/>
        <v>2025</v>
      </c>
      <c r="D979" s="43" t="str">
        <f>TEXT(Combined[[#This Row],[Order_Date]],"MMM")</f>
        <v>Jul</v>
      </c>
      <c r="E979" s="43" t="s">
        <v>353</v>
      </c>
      <c r="F979" s="43" t="s">
        <v>1610</v>
      </c>
      <c r="G979" s="43" t="s">
        <v>1773</v>
      </c>
      <c r="H979" s="43">
        <v>4</v>
      </c>
      <c r="I979" s="43">
        <v>540.69000000000005</v>
      </c>
      <c r="J979" s="45">
        <v>0.09</v>
      </c>
      <c r="K979" s="43" t="s">
        <v>1829</v>
      </c>
      <c r="L979" s="43">
        <v>1968.1116</v>
      </c>
      <c r="M979" s="43" t="str">
        <f>VLOOKUP(Combined[[#This Row],[Customer_ID]],Customer[],2,FALSE)</f>
        <v>Sheila Wilson</v>
      </c>
      <c r="N979" s="43">
        <f>VLOOKUP(Combined[[#This Row],[Customer_ID]],Customer[],3,FALSE)</f>
        <v>35</v>
      </c>
      <c r="O979" s="43" t="str">
        <f>VLOOKUP(Combined[[#This Row],[Customer_ID]],Customer[],4,FALSE)</f>
        <v>Male</v>
      </c>
      <c r="P979" s="43" t="str">
        <f>VLOOKUP(Combined[[#This Row],[Customer_ID]],Customer[],5,FALSE)</f>
        <v>South Dustin</v>
      </c>
      <c r="Q979" s="43" t="str">
        <f>VLOOKUP(Combined[[#This Row],[Customer_ID]],Customer[],6,FALSE)</f>
        <v>Tennessee</v>
      </c>
      <c r="R979" s="43" t="str">
        <f>VLOOKUP(Combined[[#This Row],[Customer_ID]],Customer[],8,FALSE)</f>
        <v>Silver</v>
      </c>
      <c r="S979" s="43" t="str">
        <f>VLOOKUP(Combined[[#This Row],[Product_ID]],Product[],2,FALSE)</f>
        <v>Basketball</v>
      </c>
      <c r="T979" s="43" t="str">
        <f>VLOOKUP(Combined[[#This Row],[Product_ID]],Product[],3,FALSE)</f>
        <v>Sports</v>
      </c>
      <c r="U979" s="43" t="str">
        <f>VLOOKUP(Combined[[#This Row],[Product_ID]],Product[],4,FALSE)</f>
        <v>Team Sports</v>
      </c>
      <c r="V979" s="43" t="str">
        <f>VLOOKUP(Combined[[#This Row],[Product_ID]],Product[],5,FALSE)</f>
        <v>Nolan-Snow</v>
      </c>
      <c r="W979" s="43">
        <f>VLOOKUP(Combined[[#This Row],[Product_ID]],Product[],6,FALSE)</f>
        <v>204.39</v>
      </c>
      <c r="X979" s="43">
        <f>VLOOKUP(Combined[[#This Row],[Product_ID]],Product[],7,FALSE)</f>
        <v>281</v>
      </c>
      <c r="Y979" s="43" t="str">
        <f>_xlfn.XLOOKUP(Combined[[#This Row],[Store_ID]],Store[Store_ID],Store[Store_Name])</f>
        <v>Gray Ltd</v>
      </c>
      <c r="Z979" s="43" t="str">
        <f>_xlfn.XLOOKUP(Combined[[#This Row],[Store_ID]],Store[Store_ID],Store[Region])</f>
        <v>North</v>
      </c>
      <c r="AA979" s="43" t="str">
        <f>_xlfn.XLOOKUP(Combined[[#This Row],[Store_ID]],Store[Store_ID],Store[City])</f>
        <v>New Michaelchester</v>
      </c>
      <c r="AB979" s="43" t="str">
        <f>_xlfn.XLOOKUP(Combined[[#This Row],[Store_ID]],Store[Store_ID],Store[Store_Type])</f>
        <v>Outlet</v>
      </c>
      <c r="AC979" s="43">
        <f>Combined[[#This Row],[Quantity]]*Combined[[#This Row],[Unit_Price]]</f>
        <v>2162.7600000000002</v>
      </c>
      <c r="AD979" s="43">
        <f>Combined[[#This Row],[Gross_Sales]]*Combined[[#This Row],[Discount]]</f>
        <v>194.64840000000001</v>
      </c>
      <c r="AE979" s="43">
        <f>Combined[[#This Row],[Quantity]]*Combined[[#This Row],[cost]]</f>
        <v>817.56</v>
      </c>
      <c r="AF979" s="43">
        <f>Combined[[#This Row],[Total_Amount]]-Combined[[#This Row],[Total_Cost]]</f>
        <v>1150.5516</v>
      </c>
      <c r="AG979" s="43" t="str">
        <f>IF(Combined[[#This Row],[Age]]&lt;=25,"18-25",IF(Combined[[#This Row],[Age]]&lt;=35,"26-35",IF(Combined[[#This Row],[Age]]&lt;=45,"36-45",IF(Combined[[#This Row],[Age]]&lt;=55,"46-55","56-64"))))</f>
        <v>26-35</v>
      </c>
      <c r="AH979" s="43">
        <f>IF(Combined[[#This Row],[Total_Amount]]=0,0,Combined[[#This Row],[Profit]]/Combined[[#This Row],[Total_Amount]])</f>
        <v>0.58459672713681488</v>
      </c>
    </row>
    <row r="980" spans="1:34">
      <c r="A980" s="43" t="s">
        <v>2804</v>
      </c>
      <c r="B980" s="46">
        <v>45737</v>
      </c>
      <c r="C980" s="43">
        <f t="shared" si="15"/>
        <v>2025</v>
      </c>
      <c r="D980" s="43" t="str">
        <f>TEXT(Combined[[#This Row],[Order_Date]],"MMM")</f>
        <v>Mar</v>
      </c>
      <c r="E980" s="43" t="s">
        <v>942</v>
      </c>
      <c r="F980" s="43" t="s">
        <v>1586</v>
      </c>
      <c r="G980" s="43" t="s">
        <v>1797</v>
      </c>
      <c r="H980" s="43">
        <v>3</v>
      </c>
      <c r="I980" s="43">
        <v>677.46</v>
      </c>
      <c r="J980" s="45">
        <v>0.05</v>
      </c>
      <c r="K980" s="43" t="s">
        <v>1824</v>
      </c>
      <c r="L980" s="43">
        <v>1930.761</v>
      </c>
      <c r="M980" s="43" t="str">
        <f>VLOOKUP(Combined[[#This Row],[Customer_ID]],Customer[],2,FALSE)</f>
        <v>Tracy Stephens</v>
      </c>
      <c r="N980" s="43">
        <f>VLOOKUP(Combined[[#This Row],[Customer_ID]],Customer[],3,FALSE)</f>
        <v>64</v>
      </c>
      <c r="O980" s="43" t="str">
        <f>VLOOKUP(Combined[[#This Row],[Customer_ID]],Customer[],4,FALSE)</f>
        <v>Male</v>
      </c>
      <c r="P980" s="43" t="str">
        <f>VLOOKUP(Combined[[#This Row],[Customer_ID]],Customer[],5,FALSE)</f>
        <v>New Joshuatown</v>
      </c>
      <c r="Q980" s="43" t="str">
        <f>VLOOKUP(Combined[[#This Row],[Customer_ID]],Customer[],6,FALSE)</f>
        <v>Maine</v>
      </c>
      <c r="R980" s="43" t="str">
        <f>VLOOKUP(Combined[[#This Row],[Customer_ID]],Customer[],8,FALSE)</f>
        <v>Platinum</v>
      </c>
      <c r="S980" s="43" t="str">
        <f>VLOOKUP(Combined[[#This Row],[Product_ID]],Product[],2,FALSE)</f>
        <v>Knee Support Brace</v>
      </c>
      <c r="T980" s="43" t="str">
        <f>VLOOKUP(Combined[[#This Row],[Product_ID]],Product[],3,FALSE)</f>
        <v>Sports</v>
      </c>
      <c r="U980" s="43" t="str">
        <f>VLOOKUP(Combined[[#This Row],[Product_ID]],Product[],4,FALSE)</f>
        <v>Equipment</v>
      </c>
      <c r="V980" s="43" t="str">
        <f>VLOOKUP(Combined[[#This Row],[Product_ID]],Product[],5,FALSE)</f>
        <v>May-Reese</v>
      </c>
      <c r="W980" s="43">
        <f>VLOOKUP(Combined[[#This Row],[Product_ID]],Product[],6,FALSE)</f>
        <v>21.34</v>
      </c>
      <c r="X980" s="43">
        <f>VLOOKUP(Combined[[#This Row],[Product_ID]],Product[],7,FALSE)</f>
        <v>65</v>
      </c>
      <c r="Y980" s="43" t="str">
        <f>_xlfn.XLOOKUP(Combined[[#This Row],[Store_ID]],Store[Store_ID],Store[Store_Name])</f>
        <v>Gardner, Humphrey and Contreras</v>
      </c>
      <c r="Z980" s="43" t="str">
        <f>_xlfn.XLOOKUP(Combined[[#This Row],[Store_ID]],Store[Store_ID],Store[Region])</f>
        <v>East</v>
      </c>
      <c r="AA980" s="43" t="str">
        <f>_xlfn.XLOOKUP(Combined[[#This Row],[Store_ID]],Store[Store_ID],Store[City])</f>
        <v>Johnsonville</v>
      </c>
      <c r="AB980" s="43" t="str">
        <f>_xlfn.XLOOKUP(Combined[[#This Row],[Store_ID]],Store[Store_ID],Store[Store_Type])</f>
        <v>Flagship</v>
      </c>
      <c r="AC980" s="43">
        <f>Combined[[#This Row],[Quantity]]*Combined[[#This Row],[Unit_Price]]</f>
        <v>2032.38</v>
      </c>
      <c r="AD980" s="43">
        <f>Combined[[#This Row],[Gross_Sales]]*Combined[[#This Row],[Discount]]</f>
        <v>101.61900000000001</v>
      </c>
      <c r="AE980" s="43">
        <f>Combined[[#This Row],[Quantity]]*Combined[[#This Row],[cost]]</f>
        <v>64.02</v>
      </c>
      <c r="AF980" s="43">
        <f>Combined[[#This Row],[Total_Amount]]-Combined[[#This Row],[Total_Cost]]</f>
        <v>1866.741</v>
      </c>
      <c r="AG980" s="43" t="str">
        <f>IF(Combined[[#This Row],[Age]]&lt;=25,"18-25",IF(Combined[[#This Row],[Age]]&lt;=35,"26-35",IF(Combined[[#This Row],[Age]]&lt;=45,"36-45",IF(Combined[[#This Row],[Age]]&lt;=55,"46-55","56-64"))))</f>
        <v>56-64</v>
      </c>
      <c r="AH980" s="43">
        <f>IF(Combined[[#This Row],[Total_Amount]]=0,0,Combined[[#This Row],[Profit]]/Combined[[#This Row],[Total_Amount]])</f>
        <v>0.9668420897252431</v>
      </c>
    </row>
    <row r="981" spans="1:34">
      <c r="A981" s="43" t="s">
        <v>2805</v>
      </c>
      <c r="B981" s="46">
        <v>45771</v>
      </c>
      <c r="C981" s="43">
        <f t="shared" si="15"/>
        <v>2025</v>
      </c>
      <c r="D981" s="43" t="str">
        <f>TEXT(Combined[[#This Row],[Order_Date]],"MMM")</f>
        <v>Apr</v>
      </c>
      <c r="E981" s="43" t="s">
        <v>1032</v>
      </c>
      <c r="F981" s="43" t="s">
        <v>1590</v>
      </c>
      <c r="G981" s="43" t="s">
        <v>1757</v>
      </c>
      <c r="H981" s="43">
        <v>3</v>
      </c>
      <c r="I981" s="43">
        <v>614.63</v>
      </c>
      <c r="J981" s="45">
        <v>0.06</v>
      </c>
      <c r="K981" s="43" t="s">
        <v>1826</v>
      </c>
      <c r="L981" s="43">
        <v>1733.2565999999999</v>
      </c>
      <c r="M981" s="43" t="str">
        <f>VLOOKUP(Combined[[#This Row],[Customer_ID]],Customer[],2,FALSE)</f>
        <v>Mario Harvey Jr.</v>
      </c>
      <c r="N981" s="43">
        <f>VLOOKUP(Combined[[#This Row],[Customer_ID]],Customer[],3,FALSE)</f>
        <v>46</v>
      </c>
      <c r="O981" s="43" t="str">
        <f>VLOOKUP(Combined[[#This Row],[Customer_ID]],Customer[],4,FALSE)</f>
        <v>Male</v>
      </c>
      <c r="P981" s="43" t="str">
        <f>VLOOKUP(Combined[[#This Row],[Customer_ID]],Customer[],5,FALSE)</f>
        <v>Jessicaport</v>
      </c>
      <c r="Q981" s="43" t="str">
        <f>VLOOKUP(Combined[[#This Row],[Customer_ID]],Customer[],6,FALSE)</f>
        <v>Minnesota</v>
      </c>
      <c r="R981" s="43" t="str">
        <f>VLOOKUP(Combined[[#This Row],[Customer_ID]],Customer[],8,FALSE)</f>
        <v>Platinum</v>
      </c>
      <c r="S981" s="43" t="str">
        <f>VLOOKUP(Combined[[#This Row],[Product_ID]],Product[],2,FALSE)</f>
        <v>Multi-Purpose Storage Box</v>
      </c>
      <c r="T981" s="43" t="str">
        <f>VLOOKUP(Combined[[#This Row],[Product_ID]],Product[],3,FALSE)</f>
        <v>Home</v>
      </c>
      <c r="U981" s="43" t="str">
        <f>VLOOKUP(Combined[[#This Row],[Product_ID]],Product[],4,FALSE)</f>
        <v>Storage</v>
      </c>
      <c r="V981" s="43" t="str">
        <f>VLOOKUP(Combined[[#This Row],[Product_ID]],Product[],5,FALSE)</f>
        <v>Gardner-Montes</v>
      </c>
      <c r="W981" s="43">
        <f>VLOOKUP(Combined[[#This Row],[Product_ID]],Product[],6,FALSE)</f>
        <v>123.46</v>
      </c>
      <c r="X981" s="43">
        <f>VLOOKUP(Combined[[#This Row],[Product_ID]],Product[],7,FALSE)</f>
        <v>76</v>
      </c>
      <c r="Y981" s="43" t="str">
        <f>_xlfn.XLOOKUP(Combined[[#This Row],[Store_ID]],Store[Store_ID],Store[Store_Name])</f>
        <v>Martinez, Adkins and Johnson</v>
      </c>
      <c r="Z981" s="43" t="str">
        <f>_xlfn.XLOOKUP(Combined[[#This Row],[Store_ID]],Store[Store_ID],Store[Region])</f>
        <v>North</v>
      </c>
      <c r="AA981" s="43" t="str">
        <f>_xlfn.XLOOKUP(Combined[[#This Row],[Store_ID]],Store[Store_ID],Store[City])</f>
        <v>Danielmouth</v>
      </c>
      <c r="AB981" s="43" t="str">
        <f>_xlfn.XLOOKUP(Combined[[#This Row],[Store_ID]],Store[Store_ID],Store[Store_Type])</f>
        <v>Flagship</v>
      </c>
      <c r="AC981" s="43">
        <f>Combined[[#This Row],[Quantity]]*Combined[[#This Row],[Unit_Price]]</f>
        <v>1843.8899999999999</v>
      </c>
      <c r="AD981" s="43">
        <f>Combined[[#This Row],[Gross_Sales]]*Combined[[#This Row],[Discount]]</f>
        <v>110.63339999999999</v>
      </c>
      <c r="AE981" s="43">
        <f>Combined[[#This Row],[Quantity]]*Combined[[#This Row],[cost]]</f>
        <v>370.38</v>
      </c>
      <c r="AF981" s="43">
        <f>Combined[[#This Row],[Total_Amount]]-Combined[[#This Row],[Total_Cost]]</f>
        <v>1362.8766000000001</v>
      </c>
      <c r="AG981" s="43" t="str">
        <f>IF(Combined[[#This Row],[Age]]&lt;=25,"18-25",IF(Combined[[#This Row],[Age]]&lt;=35,"26-35",IF(Combined[[#This Row],[Age]]&lt;=45,"36-45",IF(Combined[[#This Row],[Age]]&lt;=55,"46-55","56-64"))))</f>
        <v>46-55</v>
      </c>
      <c r="AH981" s="43">
        <f>IF(Combined[[#This Row],[Total_Amount]]=0,0,Combined[[#This Row],[Profit]]/Combined[[#This Row],[Total_Amount]])</f>
        <v>0.78630977086716425</v>
      </c>
    </row>
    <row r="982" spans="1:34">
      <c r="A982" s="43" t="s">
        <v>2806</v>
      </c>
      <c r="B982" s="46">
        <v>45272</v>
      </c>
      <c r="C982" s="43">
        <f t="shared" si="15"/>
        <v>2023</v>
      </c>
      <c r="D982" s="43" t="str">
        <f>TEXT(Combined[[#This Row],[Order_Date]],"MMM")</f>
        <v>Dec</v>
      </c>
      <c r="E982" s="43" t="s">
        <v>746</v>
      </c>
      <c r="F982" s="43" t="s">
        <v>1680</v>
      </c>
      <c r="G982" s="43" t="s">
        <v>1782</v>
      </c>
      <c r="H982" s="43">
        <v>4</v>
      </c>
      <c r="I982" s="43">
        <v>649.52</v>
      </c>
      <c r="J982" s="45">
        <v>0.11</v>
      </c>
      <c r="K982" s="43" t="s">
        <v>1824</v>
      </c>
      <c r="L982" s="43">
        <v>2312.2912000000001</v>
      </c>
      <c r="M982" s="43" t="str">
        <f>VLOOKUP(Combined[[#This Row],[Customer_ID]],Customer[],2,FALSE)</f>
        <v>Christy Hill</v>
      </c>
      <c r="N982" s="43">
        <f>VLOOKUP(Combined[[#This Row],[Customer_ID]],Customer[],3,FALSE)</f>
        <v>27</v>
      </c>
      <c r="O982" s="43" t="str">
        <f>VLOOKUP(Combined[[#This Row],[Customer_ID]],Customer[],4,FALSE)</f>
        <v>Female</v>
      </c>
      <c r="P982" s="43" t="str">
        <f>VLOOKUP(Combined[[#This Row],[Customer_ID]],Customer[],5,FALSE)</f>
        <v>Tammyton</v>
      </c>
      <c r="Q982" s="43" t="str">
        <f>VLOOKUP(Combined[[#This Row],[Customer_ID]],Customer[],6,FALSE)</f>
        <v>New Jersey</v>
      </c>
      <c r="R982" s="43" t="str">
        <f>VLOOKUP(Combined[[#This Row],[Customer_ID]],Customer[],8,FALSE)</f>
        <v>Platinum</v>
      </c>
      <c r="S982" s="43" t="str">
        <f>VLOOKUP(Combined[[#This Row],[Product_ID]],Product[],2,FALSE)</f>
        <v>Women's Hair Dryer Brush</v>
      </c>
      <c r="T982" s="43" t="str">
        <f>VLOOKUP(Combined[[#This Row],[Product_ID]],Product[],3,FALSE)</f>
        <v>Beauty</v>
      </c>
      <c r="U982" s="43" t="str">
        <f>VLOOKUP(Combined[[#This Row],[Product_ID]],Product[],4,FALSE)</f>
        <v>Haircare</v>
      </c>
      <c r="V982" s="43" t="str">
        <f>VLOOKUP(Combined[[#This Row],[Product_ID]],Product[],5,FALSE)</f>
        <v>Torres, Spencer and Potter</v>
      </c>
      <c r="W982" s="43">
        <f>VLOOKUP(Combined[[#This Row],[Product_ID]],Product[],6,FALSE)</f>
        <v>340.39</v>
      </c>
      <c r="X982" s="43">
        <f>VLOOKUP(Combined[[#This Row],[Product_ID]],Product[],7,FALSE)</f>
        <v>177</v>
      </c>
      <c r="Y982" s="43" t="str">
        <f>_xlfn.XLOOKUP(Combined[[#This Row],[Store_ID]],Store[Store_ID],Store[Store_Name])</f>
        <v>Bean, Jones and Park</v>
      </c>
      <c r="Z982" s="43" t="str">
        <f>_xlfn.XLOOKUP(Combined[[#This Row],[Store_ID]],Store[Store_ID],Store[Region])</f>
        <v>West</v>
      </c>
      <c r="AA982" s="43" t="str">
        <f>_xlfn.XLOOKUP(Combined[[#This Row],[Store_ID]],Store[Store_ID],Store[City])</f>
        <v>Thompsonborough</v>
      </c>
      <c r="AB982" s="43" t="str">
        <f>_xlfn.XLOOKUP(Combined[[#This Row],[Store_ID]],Store[Store_ID],Store[Store_Type])</f>
        <v>Online</v>
      </c>
      <c r="AC982" s="43">
        <f>Combined[[#This Row],[Quantity]]*Combined[[#This Row],[Unit_Price]]</f>
        <v>2598.08</v>
      </c>
      <c r="AD982" s="43">
        <f>Combined[[#This Row],[Gross_Sales]]*Combined[[#This Row],[Discount]]</f>
        <v>285.78879999999998</v>
      </c>
      <c r="AE982" s="43">
        <f>Combined[[#This Row],[Quantity]]*Combined[[#This Row],[cost]]</f>
        <v>1361.56</v>
      </c>
      <c r="AF982" s="43">
        <f>Combined[[#This Row],[Total_Amount]]-Combined[[#This Row],[Total_Cost]]</f>
        <v>950.73120000000017</v>
      </c>
      <c r="AG982" s="43" t="str">
        <f>IF(Combined[[#This Row],[Age]]&lt;=25,"18-25",IF(Combined[[#This Row],[Age]]&lt;=35,"26-35",IF(Combined[[#This Row],[Age]]&lt;=45,"36-45",IF(Combined[[#This Row],[Age]]&lt;=55,"46-55","56-64"))))</f>
        <v>26-35</v>
      </c>
      <c r="AH982" s="43">
        <f>IF(Combined[[#This Row],[Total_Amount]]=0,0,Combined[[#This Row],[Profit]]/Combined[[#This Row],[Total_Amount]])</f>
        <v>0.41116413019259862</v>
      </c>
    </row>
    <row r="983" spans="1:34">
      <c r="A983" s="43" t="s">
        <v>2807</v>
      </c>
      <c r="B983" s="46">
        <v>45481</v>
      </c>
      <c r="C983" s="43">
        <f t="shared" si="15"/>
        <v>2024</v>
      </c>
      <c r="D983" s="43" t="str">
        <f>TEXT(Combined[[#This Row],[Order_Date]],"MMM")</f>
        <v>Jul</v>
      </c>
      <c r="E983" s="43" t="s">
        <v>1377</v>
      </c>
      <c r="F983" s="43" t="s">
        <v>1718</v>
      </c>
      <c r="G983" s="43" t="s">
        <v>1782</v>
      </c>
      <c r="H983" s="43">
        <v>2</v>
      </c>
      <c r="I983" s="43">
        <v>943.93</v>
      </c>
      <c r="J983" s="45">
        <v>0.22</v>
      </c>
      <c r="K983" s="43" t="s">
        <v>1826</v>
      </c>
      <c r="L983" s="43">
        <v>1472.5308</v>
      </c>
      <c r="M983" s="43" t="str">
        <f>VLOOKUP(Combined[[#This Row],[Customer_ID]],Customer[],2,FALSE)</f>
        <v>Gene Lee</v>
      </c>
      <c r="N983" s="43">
        <f>VLOOKUP(Combined[[#This Row],[Customer_ID]],Customer[],3,FALSE)</f>
        <v>41</v>
      </c>
      <c r="O983" s="43" t="str">
        <f>VLOOKUP(Combined[[#This Row],[Customer_ID]],Customer[],4,FALSE)</f>
        <v>Female</v>
      </c>
      <c r="P983" s="43" t="str">
        <f>VLOOKUP(Combined[[#This Row],[Customer_ID]],Customer[],5,FALSE)</f>
        <v>Mcfarlandmouth</v>
      </c>
      <c r="Q983" s="43" t="str">
        <f>VLOOKUP(Combined[[#This Row],[Customer_ID]],Customer[],6,FALSE)</f>
        <v>Virginia</v>
      </c>
      <c r="R983" s="43" t="str">
        <f>VLOOKUP(Combined[[#This Row],[Customer_ID]],Customer[],8,FALSE)</f>
        <v>Platinum</v>
      </c>
      <c r="S983" s="43" t="str">
        <f>VLOOKUP(Combined[[#This Row],[Product_ID]],Product[],2,FALSE)</f>
        <v>Women's Beanie Hat</v>
      </c>
      <c r="T983" s="43" t="str">
        <f>VLOOKUP(Combined[[#This Row],[Product_ID]],Product[],3,FALSE)</f>
        <v>Clothing</v>
      </c>
      <c r="U983" s="43" t="str">
        <f>VLOOKUP(Combined[[#This Row],[Product_ID]],Product[],4,FALSE)</f>
        <v>Accessories</v>
      </c>
      <c r="V983" s="43" t="str">
        <f>VLOOKUP(Combined[[#This Row],[Product_ID]],Product[],5,FALSE)</f>
        <v>Richardson-Carrillo</v>
      </c>
      <c r="W983" s="43">
        <f>VLOOKUP(Combined[[#This Row],[Product_ID]],Product[],6,FALSE)</f>
        <v>119.57</v>
      </c>
      <c r="X983" s="43">
        <f>VLOOKUP(Combined[[#This Row],[Product_ID]],Product[],7,FALSE)</f>
        <v>210</v>
      </c>
      <c r="Y983" s="43" t="str">
        <f>_xlfn.XLOOKUP(Combined[[#This Row],[Store_ID]],Store[Store_ID],Store[Store_Name])</f>
        <v>Bean, Jones and Park</v>
      </c>
      <c r="Z983" s="43" t="str">
        <f>_xlfn.XLOOKUP(Combined[[#This Row],[Store_ID]],Store[Store_ID],Store[Region])</f>
        <v>West</v>
      </c>
      <c r="AA983" s="43" t="str">
        <f>_xlfn.XLOOKUP(Combined[[#This Row],[Store_ID]],Store[Store_ID],Store[City])</f>
        <v>Thompsonborough</v>
      </c>
      <c r="AB983" s="43" t="str">
        <f>_xlfn.XLOOKUP(Combined[[#This Row],[Store_ID]],Store[Store_ID],Store[Store_Type])</f>
        <v>Online</v>
      </c>
      <c r="AC983" s="43">
        <f>Combined[[#This Row],[Quantity]]*Combined[[#This Row],[Unit_Price]]</f>
        <v>1887.86</v>
      </c>
      <c r="AD983" s="43">
        <f>Combined[[#This Row],[Gross_Sales]]*Combined[[#This Row],[Discount]]</f>
        <v>415.32919999999996</v>
      </c>
      <c r="AE983" s="43">
        <f>Combined[[#This Row],[Quantity]]*Combined[[#This Row],[cost]]</f>
        <v>239.14</v>
      </c>
      <c r="AF983" s="43">
        <f>Combined[[#This Row],[Total_Amount]]-Combined[[#This Row],[Total_Cost]]</f>
        <v>1233.3908000000001</v>
      </c>
      <c r="AG983" s="43" t="str">
        <f>IF(Combined[[#This Row],[Age]]&lt;=25,"18-25",IF(Combined[[#This Row],[Age]]&lt;=35,"26-35",IF(Combined[[#This Row],[Age]]&lt;=45,"36-45",IF(Combined[[#This Row],[Age]]&lt;=55,"46-55","56-64"))))</f>
        <v>36-45</v>
      </c>
      <c r="AH983" s="43">
        <f>IF(Combined[[#This Row],[Total_Amount]]=0,0,Combined[[#This Row],[Profit]]/Combined[[#This Row],[Total_Amount]])</f>
        <v>0.83759932220093469</v>
      </c>
    </row>
    <row r="984" spans="1:34">
      <c r="A984" s="43" t="s">
        <v>2808</v>
      </c>
      <c r="B984" s="46">
        <v>45228</v>
      </c>
      <c r="C984" s="43">
        <f t="shared" si="15"/>
        <v>2023</v>
      </c>
      <c r="D984" s="43" t="str">
        <f>TEXT(Combined[[#This Row],[Order_Date]],"MMM")</f>
        <v>Oct</v>
      </c>
      <c r="E984" s="43" t="s">
        <v>550</v>
      </c>
      <c r="F984" s="43" t="s">
        <v>1610</v>
      </c>
      <c r="G984" s="43" t="s">
        <v>1782</v>
      </c>
      <c r="H984" s="43">
        <v>4</v>
      </c>
      <c r="I984" s="43">
        <v>538.73</v>
      </c>
      <c r="J984" s="45">
        <v>0.03</v>
      </c>
      <c r="K984" s="43" t="s">
        <v>1824</v>
      </c>
      <c r="L984" s="43">
        <v>2090.2723999999998</v>
      </c>
      <c r="M984" s="43" t="str">
        <f>VLOOKUP(Combined[[#This Row],[Customer_ID]],Customer[],2,FALSE)</f>
        <v>Jason Wheeler</v>
      </c>
      <c r="N984" s="43">
        <f>VLOOKUP(Combined[[#This Row],[Customer_ID]],Customer[],3,FALSE)</f>
        <v>47</v>
      </c>
      <c r="O984" s="43" t="str">
        <f>VLOOKUP(Combined[[#This Row],[Customer_ID]],Customer[],4,FALSE)</f>
        <v>Female</v>
      </c>
      <c r="P984" s="43" t="str">
        <f>VLOOKUP(Combined[[#This Row],[Customer_ID]],Customer[],5,FALSE)</f>
        <v>Carolview</v>
      </c>
      <c r="Q984" s="43" t="str">
        <f>VLOOKUP(Combined[[#This Row],[Customer_ID]],Customer[],6,FALSE)</f>
        <v>Illinois</v>
      </c>
      <c r="R984" s="43" t="str">
        <f>VLOOKUP(Combined[[#This Row],[Customer_ID]],Customer[],8,FALSE)</f>
        <v>Platinum</v>
      </c>
      <c r="S984" s="43" t="str">
        <f>VLOOKUP(Combined[[#This Row],[Product_ID]],Product[],2,FALSE)</f>
        <v>Basketball</v>
      </c>
      <c r="T984" s="43" t="str">
        <f>VLOOKUP(Combined[[#This Row],[Product_ID]],Product[],3,FALSE)</f>
        <v>Sports</v>
      </c>
      <c r="U984" s="43" t="str">
        <f>VLOOKUP(Combined[[#This Row],[Product_ID]],Product[],4,FALSE)</f>
        <v>Team Sports</v>
      </c>
      <c r="V984" s="43" t="str">
        <f>VLOOKUP(Combined[[#This Row],[Product_ID]],Product[],5,FALSE)</f>
        <v>Nolan-Snow</v>
      </c>
      <c r="W984" s="43">
        <f>VLOOKUP(Combined[[#This Row],[Product_ID]],Product[],6,FALSE)</f>
        <v>204.39</v>
      </c>
      <c r="X984" s="43">
        <f>VLOOKUP(Combined[[#This Row],[Product_ID]],Product[],7,FALSE)</f>
        <v>281</v>
      </c>
      <c r="Y984" s="43" t="str">
        <f>_xlfn.XLOOKUP(Combined[[#This Row],[Store_ID]],Store[Store_ID],Store[Store_Name])</f>
        <v>Bean, Jones and Park</v>
      </c>
      <c r="Z984" s="43" t="str">
        <f>_xlfn.XLOOKUP(Combined[[#This Row],[Store_ID]],Store[Store_ID],Store[Region])</f>
        <v>West</v>
      </c>
      <c r="AA984" s="43" t="str">
        <f>_xlfn.XLOOKUP(Combined[[#This Row],[Store_ID]],Store[Store_ID],Store[City])</f>
        <v>Thompsonborough</v>
      </c>
      <c r="AB984" s="43" t="str">
        <f>_xlfn.XLOOKUP(Combined[[#This Row],[Store_ID]],Store[Store_ID],Store[Store_Type])</f>
        <v>Online</v>
      </c>
      <c r="AC984" s="43">
        <f>Combined[[#This Row],[Quantity]]*Combined[[#This Row],[Unit_Price]]</f>
        <v>2154.92</v>
      </c>
      <c r="AD984" s="43">
        <f>Combined[[#This Row],[Gross_Sales]]*Combined[[#This Row],[Discount]]</f>
        <v>64.647599999999997</v>
      </c>
      <c r="AE984" s="43">
        <f>Combined[[#This Row],[Quantity]]*Combined[[#This Row],[cost]]</f>
        <v>817.56</v>
      </c>
      <c r="AF984" s="43">
        <f>Combined[[#This Row],[Total_Amount]]-Combined[[#This Row],[Total_Cost]]</f>
        <v>1272.7123999999999</v>
      </c>
      <c r="AG984" s="43" t="str">
        <f>IF(Combined[[#This Row],[Age]]&lt;=25,"18-25",IF(Combined[[#This Row],[Age]]&lt;=35,"26-35",IF(Combined[[#This Row],[Age]]&lt;=45,"36-45",IF(Combined[[#This Row],[Age]]&lt;=55,"46-55","56-64"))))</f>
        <v>46-55</v>
      </c>
      <c r="AH984" s="43">
        <f>IF(Combined[[#This Row],[Total_Amount]]=0,0,Combined[[#This Row],[Profit]]/Combined[[#This Row],[Total_Amount]])</f>
        <v>0.60887394389362837</v>
      </c>
    </row>
    <row r="985" spans="1:34">
      <c r="A985" s="43" t="s">
        <v>2809</v>
      </c>
      <c r="B985" s="46">
        <v>45432</v>
      </c>
      <c r="C985" s="43">
        <f t="shared" si="15"/>
        <v>2024</v>
      </c>
      <c r="D985" s="43" t="str">
        <f>TEXT(Combined[[#This Row],[Order_Date]],"MMM")</f>
        <v>May</v>
      </c>
      <c r="E985" s="43" t="s">
        <v>318</v>
      </c>
      <c r="F985" s="43" t="s">
        <v>1680</v>
      </c>
      <c r="G985" s="43" t="s">
        <v>1782</v>
      </c>
      <c r="H985" s="43">
        <v>2</v>
      </c>
      <c r="I985" s="43">
        <v>853.93</v>
      </c>
      <c r="J985" s="45">
        <v>0.01</v>
      </c>
      <c r="K985" s="43" t="s">
        <v>1826</v>
      </c>
      <c r="L985" s="43">
        <v>1690.7814000000001</v>
      </c>
      <c r="M985" s="43" t="str">
        <f>VLOOKUP(Combined[[#This Row],[Customer_ID]],Customer[],2,FALSE)</f>
        <v>Timothy Wright</v>
      </c>
      <c r="N985" s="43">
        <f>VLOOKUP(Combined[[#This Row],[Customer_ID]],Customer[],3,FALSE)</f>
        <v>58</v>
      </c>
      <c r="O985" s="43" t="str">
        <f>VLOOKUP(Combined[[#This Row],[Customer_ID]],Customer[],4,FALSE)</f>
        <v>Male</v>
      </c>
      <c r="P985" s="43" t="str">
        <f>VLOOKUP(Combined[[#This Row],[Customer_ID]],Customer[],5,FALSE)</f>
        <v>Ashleystad</v>
      </c>
      <c r="Q985" s="43" t="str">
        <f>VLOOKUP(Combined[[#This Row],[Customer_ID]],Customer[],6,FALSE)</f>
        <v>Arkansas</v>
      </c>
      <c r="R985" s="43" t="str">
        <f>VLOOKUP(Combined[[#This Row],[Customer_ID]],Customer[],8,FALSE)</f>
        <v>Silver</v>
      </c>
      <c r="S985" s="43" t="str">
        <f>VLOOKUP(Combined[[#This Row],[Product_ID]],Product[],2,FALSE)</f>
        <v>Women's Hair Dryer Brush</v>
      </c>
      <c r="T985" s="43" t="str">
        <f>VLOOKUP(Combined[[#This Row],[Product_ID]],Product[],3,FALSE)</f>
        <v>Beauty</v>
      </c>
      <c r="U985" s="43" t="str">
        <f>VLOOKUP(Combined[[#This Row],[Product_ID]],Product[],4,FALSE)</f>
        <v>Haircare</v>
      </c>
      <c r="V985" s="43" t="str">
        <f>VLOOKUP(Combined[[#This Row],[Product_ID]],Product[],5,FALSE)</f>
        <v>Torres, Spencer and Potter</v>
      </c>
      <c r="W985" s="43">
        <f>VLOOKUP(Combined[[#This Row],[Product_ID]],Product[],6,FALSE)</f>
        <v>340.39</v>
      </c>
      <c r="X985" s="43">
        <f>VLOOKUP(Combined[[#This Row],[Product_ID]],Product[],7,FALSE)</f>
        <v>177</v>
      </c>
      <c r="Y985" s="43" t="str">
        <f>_xlfn.XLOOKUP(Combined[[#This Row],[Store_ID]],Store[Store_ID],Store[Store_Name])</f>
        <v>Bean, Jones and Park</v>
      </c>
      <c r="Z985" s="43" t="str">
        <f>_xlfn.XLOOKUP(Combined[[#This Row],[Store_ID]],Store[Store_ID],Store[Region])</f>
        <v>West</v>
      </c>
      <c r="AA985" s="43" t="str">
        <f>_xlfn.XLOOKUP(Combined[[#This Row],[Store_ID]],Store[Store_ID],Store[City])</f>
        <v>Thompsonborough</v>
      </c>
      <c r="AB985" s="43" t="str">
        <f>_xlfn.XLOOKUP(Combined[[#This Row],[Store_ID]],Store[Store_ID],Store[Store_Type])</f>
        <v>Online</v>
      </c>
      <c r="AC985" s="43">
        <f>Combined[[#This Row],[Quantity]]*Combined[[#This Row],[Unit_Price]]</f>
        <v>1707.86</v>
      </c>
      <c r="AD985" s="43">
        <f>Combined[[#This Row],[Gross_Sales]]*Combined[[#This Row],[Discount]]</f>
        <v>17.078599999999998</v>
      </c>
      <c r="AE985" s="43">
        <f>Combined[[#This Row],[Quantity]]*Combined[[#This Row],[cost]]</f>
        <v>680.78</v>
      </c>
      <c r="AF985" s="43">
        <f>Combined[[#This Row],[Total_Amount]]-Combined[[#This Row],[Total_Cost]]</f>
        <v>1010.0014000000001</v>
      </c>
      <c r="AG985" s="43" t="str">
        <f>IF(Combined[[#This Row],[Age]]&lt;=25,"18-25",IF(Combined[[#This Row],[Age]]&lt;=35,"26-35",IF(Combined[[#This Row],[Age]]&lt;=45,"36-45",IF(Combined[[#This Row],[Age]]&lt;=55,"46-55","56-64"))))</f>
        <v>56-64</v>
      </c>
      <c r="AH985" s="43">
        <f>IF(Combined[[#This Row],[Total_Amount]]=0,0,Combined[[#This Row],[Profit]]/Combined[[#This Row],[Total_Amount]])</f>
        <v>0.5973577660601187</v>
      </c>
    </row>
    <row r="986" spans="1:34">
      <c r="A986" s="43" t="s">
        <v>2810</v>
      </c>
      <c r="B986" s="46">
        <v>45914</v>
      </c>
      <c r="C986" s="43">
        <f t="shared" si="15"/>
        <v>2025</v>
      </c>
      <c r="D986" s="43" t="str">
        <f>TEXT(Combined[[#This Row],[Order_Date]],"MMM")</f>
        <v>Sep</v>
      </c>
      <c r="E986" s="43" t="s">
        <v>1510</v>
      </c>
      <c r="F986" s="43" t="s">
        <v>1606</v>
      </c>
      <c r="G986" s="43" t="s">
        <v>1769</v>
      </c>
      <c r="H986" s="43">
        <v>4</v>
      </c>
      <c r="I986" s="43">
        <v>465.42</v>
      </c>
      <c r="J986" s="45">
        <v>0.26</v>
      </c>
      <c r="K986" s="43" t="s">
        <v>1829</v>
      </c>
      <c r="L986" s="43">
        <v>1377.6432</v>
      </c>
      <c r="M986" s="43" t="str">
        <f>VLOOKUP(Combined[[#This Row],[Customer_ID]],Customer[],2,FALSE)</f>
        <v>Kaitlin Brown</v>
      </c>
      <c r="N986" s="43">
        <f>VLOOKUP(Combined[[#This Row],[Customer_ID]],Customer[],3,FALSE)</f>
        <v>52</v>
      </c>
      <c r="O986" s="43" t="str">
        <f>VLOOKUP(Combined[[#This Row],[Customer_ID]],Customer[],4,FALSE)</f>
        <v>Female</v>
      </c>
      <c r="P986" s="43" t="str">
        <f>VLOOKUP(Combined[[#This Row],[Customer_ID]],Customer[],5,FALSE)</f>
        <v>Kellyberg</v>
      </c>
      <c r="Q986" s="43" t="str">
        <f>VLOOKUP(Combined[[#This Row],[Customer_ID]],Customer[],6,FALSE)</f>
        <v>South Dakota</v>
      </c>
      <c r="R986" s="43" t="str">
        <f>VLOOKUP(Combined[[#This Row],[Customer_ID]],Customer[],8,FALSE)</f>
        <v>Gold</v>
      </c>
      <c r="S986" s="43" t="str">
        <f>VLOOKUP(Combined[[#This Row],[Product_ID]],Product[],2,FALSE)</f>
        <v>Fabric Sofa Throw Blanket</v>
      </c>
      <c r="T986" s="43" t="str">
        <f>VLOOKUP(Combined[[#This Row],[Product_ID]],Product[],3,FALSE)</f>
        <v>Home</v>
      </c>
      <c r="U986" s="43" t="str">
        <f>VLOOKUP(Combined[[#This Row],[Product_ID]],Product[],4,FALSE)</f>
        <v>Decor</v>
      </c>
      <c r="V986" s="43" t="str">
        <f>VLOOKUP(Combined[[#This Row],[Product_ID]],Product[],5,FALSE)</f>
        <v>Hoffman Group</v>
      </c>
      <c r="W986" s="43">
        <f>VLOOKUP(Combined[[#This Row],[Product_ID]],Product[],6,FALSE)</f>
        <v>218.48</v>
      </c>
      <c r="X986" s="43">
        <f>VLOOKUP(Combined[[#This Row],[Product_ID]],Product[],7,FALSE)</f>
        <v>276</v>
      </c>
      <c r="Y986" s="43" t="str">
        <f>_xlfn.XLOOKUP(Combined[[#This Row],[Store_ID]],Store[Store_ID],Store[Store_Name])</f>
        <v>Alexander Group</v>
      </c>
      <c r="Z986" s="43" t="str">
        <f>_xlfn.XLOOKUP(Combined[[#This Row],[Store_ID]],Store[Store_ID],Store[Region])</f>
        <v>South</v>
      </c>
      <c r="AA986" s="43" t="str">
        <f>_xlfn.XLOOKUP(Combined[[#This Row],[Store_ID]],Store[Store_ID],Store[City])</f>
        <v>Port Sharon</v>
      </c>
      <c r="AB986" s="43" t="str">
        <f>_xlfn.XLOOKUP(Combined[[#This Row],[Store_ID]],Store[Store_ID],Store[Store_Type])</f>
        <v>Online</v>
      </c>
      <c r="AC986" s="43">
        <f>Combined[[#This Row],[Quantity]]*Combined[[#This Row],[Unit_Price]]</f>
        <v>1861.68</v>
      </c>
      <c r="AD986" s="43">
        <f>Combined[[#This Row],[Gross_Sales]]*Combined[[#This Row],[Discount]]</f>
        <v>484.03680000000003</v>
      </c>
      <c r="AE986" s="43">
        <f>Combined[[#This Row],[Quantity]]*Combined[[#This Row],[cost]]</f>
        <v>873.92</v>
      </c>
      <c r="AF986" s="43">
        <f>Combined[[#This Row],[Total_Amount]]-Combined[[#This Row],[Total_Cost]]</f>
        <v>503.72320000000002</v>
      </c>
      <c r="AG986" s="43" t="str">
        <f>IF(Combined[[#This Row],[Age]]&lt;=25,"18-25",IF(Combined[[#This Row],[Age]]&lt;=35,"26-35",IF(Combined[[#This Row],[Age]]&lt;=45,"36-45",IF(Combined[[#This Row],[Age]]&lt;=55,"46-55","56-64"))))</f>
        <v>46-55</v>
      </c>
      <c r="AH986" s="43">
        <f>IF(Combined[[#This Row],[Total_Amount]]=0,0,Combined[[#This Row],[Profit]]/Combined[[#This Row],[Total_Amount]])</f>
        <v>0.36564126328210383</v>
      </c>
    </row>
    <row r="987" spans="1:34">
      <c r="A987" s="43" t="s">
        <v>2811</v>
      </c>
      <c r="B987" s="46">
        <v>45758</v>
      </c>
      <c r="C987" s="43">
        <f t="shared" si="15"/>
        <v>2025</v>
      </c>
      <c r="D987" s="43" t="str">
        <f>TEXT(Combined[[#This Row],[Order_Date]],"MMM")</f>
        <v>Apr</v>
      </c>
      <c r="E987" s="43" t="s">
        <v>208</v>
      </c>
      <c r="F987" s="43" t="s">
        <v>1546</v>
      </c>
      <c r="G987" s="43" t="s">
        <v>1792</v>
      </c>
      <c r="H987" s="43">
        <v>4</v>
      </c>
      <c r="I987" s="43">
        <v>880.26</v>
      </c>
      <c r="J987" s="45">
        <v>0.11</v>
      </c>
      <c r="K987" s="43" t="s">
        <v>1829</v>
      </c>
      <c r="L987" s="43">
        <v>3133.7256000000002</v>
      </c>
      <c r="M987" s="43" t="str">
        <f>VLOOKUP(Combined[[#This Row],[Customer_ID]],Customer[],2,FALSE)</f>
        <v>Wayne Mcpherson</v>
      </c>
      <c r="N987" s="43">
        <f>VLOOKUP(Combined[[#This Row],[Customer_ID]],Customer[],3,FALSE)</f>
        <v>56</v>
      </c>
      <c r="O987" s="43" t="str">
        <f>VLOOKUP(Combined[[#This Row],[Customer_ID]],Customer[],4,FALSE)</f>
        <v>Female</v>
      </c>
      <c r="P987" s="43" t="str">
        <f>VLOOKUP(Combined[[#This Row],[Customer_ID]],Customer[],5,FALSE)</f>
        <v>Edwardsfort</v>
      </c>
      <c r="Q987" s="43" t="str">
        <f>VLOOKUP(Combined[[#This Row],[Customer_ID]],Customer[],6,FALSE)</f>
        <v>Minnesota</v>
      </c>
      <c r="R987" s="43" t="str">
        <f>VLOOKUP(Combined[[#This Row],[Customer_ID]],Customer[],8,FALSE)</f>
        <v>Bronze</v>
      </c>
      <c r="S987" s="43" t="str">
        <f>VLOOKUP(Combined[[#This Row],[Product_ID]],Product[],2,FALSE)</f>
        <v>Men's Graphic T-Shirt</v>
      </c>
      <c r="T987" s="43" t="str">
        <f>VLOOKUP(Combined[[#This Row],[Product_ID]],Product[],3,FALSE)</f>
        <v>Clothing</v>
      </c>
      <c r="U987" s="43" t="str">
        <f>VLOOKUP(Combined[[#This Row],[Product_ID]],Product[],4,FALSE)</f>
        <v>Tops</v>
      </c>
      <c r="V987" s="43" t="str">
        <f>VLOOKUP(Combined[[#This Row],[Product_ID]],Product[],5,FALSE)</f>
        <v>Terry-Moore</v>
      </c>
      <c r="W987" s="43">
        <f>VLOOKUP(Combined[[#This Row],[Product_ID]],Product[],6,FALSE)</f>
        <v>342.56</v>
      </c>
      <c r="X987" s="43">
        <f>VLOOKUP(Combined[[#This Row],[Product_ID]],Product[],7,FALSE)</f>
        <v>181</v>
      </c>
      <c r="Y987" s="43" t="str">
        <f>_xlfn.XLOOKUP(Combined[[#This Row],[Store_ID]],Store[Store_ID],Store[Store_Name])</f>
        <v>Aguirre-Keller</v>
      </c>
      <c r="Z987" s="43" t="str">
        <f>_xlfn.XLOOKUP(Combined[[#This Row],[Store_ID]],Store[Store_ID],Store[Region])</f>
        <v>South</v>
      </c>
      <c r="AA987" s="43" t="str">
        <f>_xlfn.XLOOKUP(Combined[[#This Row],[Store_ID]],Store[Store_ID],Store[City])</f>
        <v>Lake Michael</v>
      </c>
      <c r="AB987" s="43" t="str">
        <f>_xlfn.XLOOKUP(Combined[[#This Row],[Store_ID]],Store[Store_ID],Store[Store_Type])</f>
        <v>Online</v>
      </c>
      <c r="AC987" s="43">
        <f>Combined[[#This Row],[Quantity]]*Combined[[#This Row],[Unit_Price]]</f>
        <v>3521.04</v>
      </c>
      <c r="AD987" s="43">
        <f>Combined[[#This Row],[Gross_Sales]]*Combined[[#This Row],[Discount]]</f>
        <v>387.31439999999998</v>
      </c>
      <c r="AE987" s="43">
        <f>Combined[[#This Row],[Quantity]]*Combined[[#This Row],[cost]]</f>
        <v>1370.24</v>
      </c>
      <c r="AF987" s="43">
        <f>Combined[[#This Row],[Total_Amount]]-Combined[[#This Row],[Total_Cost]]</f>
        <v>1763.4856000000002</v>
      </c>
      <c r="AG987" s="43" t="str">
        <f>IF(Combined[[#This Row],[Age]]&lt;=25,"18-25",IF(Combined[[#This Row],[Age]]&lt;=35,"26-35",IF(Combined[[#This Row],[Age]]&lt;=45,"36-45",IF(Combined[[#This Row],[Age]]&lt;=55,"46-55","56-64"))))</f>
        <v>56-64</v>
      </c>
      <c r="AH987" s="43">
        <f>IF(Combined[[#This Row],[Total_Amount]]=0,0,Combined[[#This Row],[Profit]]/Combined[[#This Row],[Total_Amount]])</f>
        <v>0.56274410241917805</v>
      </c>
    </row>
    <row r="988" spans="1:34">
      <c r="A988" s="43" t="s">
        <v>2812</v>
      </c>
      <c r="B988" s="46">
        <v>45429</v>
      </c>
      <c r="C988" s="43">
        <f t="shared" si="15"/>
        <v>2024</v>
      </c>
      <c r="D988" s="43" t="str">
        <f>TEXT(Combined[[#This Row],[Order_Date]],"MMM")</f>
        <v>May</v>
      </c>
      <c r="E988" s="43" t="s">
        <v>1487</v>
      </c>
      <c r="F988" s="43" t="s">
        <v>1650</v>
      </c>
      <c r="G988" s="43" t="s">
        <v>1792</v>
      </c>
      <c r="H988" s="43">
        <v>3</v>
      </c>
      <c r="I988" s="43">
        <v>461.02</v>
      </c>
      <c r="J988" s="45">
        <v>0.28999999999999998</v>
      </c>
      <c r="K988" s="43" t="s">
        <v>1826</v>
      </c>
      <c r="L988" s="43">
        <v>981.97259999999994</v>
      </c>
      <c r="M988" s="43" t="str">
        <f>VLOOKUP(Combined[[#This Row],[Customer_ID]],Customer[],2,FALSE)</f>
        <v>Sarah Smith</v>
      </c>
      <c r="N988" s="43">
        <f>VLOOKUP(Combined[[#This Row],[Customer_ID]],Customer[],3,FALSE)</f>
        <v>48</v>
      </c>
      <c r="O988" s="43" t="str">
        <f>VLOOKUP(Combined[[#This Row],[Customer_ID]],Customer[],4,FALSE)</f>
        <v>Male</v>
      </c>
      <c r="P988" s="43" t="str">
        <f>VLOOKUP(Combined[[#This Row],[Customer_ID]],Customer[],5,FALSE)</f>
        <v>East Rodney</v>
      </c>
      <c r="Q988" s="43" t="str">
        <f>VLOOKUP(Combined[[#This Row],[Customer_ID]],Customer[],6,FALSE)</f>
        <v>Nevada</v>
      </c>
      <c r="R988" s="43" t="str">
        <f>VLOOKUP(Combined[[#This Row],[Customer_ID]],Customer[],8,FALSE)</f>
        <v>Gold</v>
      </c>
      <c r="S988" s="43" t="str">
        <f>VLOOKUP(Combined[[#This Row],[Product_ID]],Product[],2,FALSE)</f>
        <v>HDMI Cable – 2m</v>
      </c>
      <c r="T988" s="43" t="str">
        <f>VLOOKUP(Combined[[#This Row],[Product_ID]],Product[],3,FALSE)</f>
        <v>Electronics</v>
      </c>
      <c r="U988" s="43" t="str">
        <f>VLOOKUP(Combined[[#This Row],[Product_ID]],Product[],4,FALSE)</f>
        <v>Accessories</v>
      </c>
      <c r="V988" s="43" t="str">
        <f>VLOOKUP(Combined[[#This Row],[Product_ID]],Product[],5,FALSE)</f>
        <v>Bautista, Green and Hale</v>
      </c>
      <c r="W988" s="43">
        <f>VLOOKUP(Combined[[#This Row],[Product_ID]],Product[],6,FALSE)</f>
        <v>88.49</v>
      </c>
      <c r="X988" s="43">
        <f>VLOOKUP(Combined[[#This Row],[Product_ID]],Product[],7,FALSE)</f>
        <v>246</v>
      </c>
      <c r="Y988" s="43" t="str">
        <f>_xlfn.XLOOKUP(Combined[[#This Row],[Store_ID]],Store[Store_ID],Store[Store_Name])</f>
        <v>Aguirre-Keller</v>
      </c>
      <c r="Z988" s="43" t="str">
        <f>_xlfn.XLOOKUP(Combined[[#This Row],[Store_ID]],Store[Store_ID],Store[Region])</f>
        <v>South</v>
      </c>
      <c r="AA988" s="43" t="str">
        <f>_xlfn.XLOOKUP(Combined[[#This Row],[Store_ID]],Store[Store_ID],Store[City])</f>
        <v>Lake Michael</v>
      </c>
      <c r="AB988" s="43" t="str">
        <f>_xlfn.XLOOKUP(Combined[[#This Row],[Store_ID]],Store[Store_ID],Store[Store_Type])</f>
        <v>Online</v>
      </c>
      <c r="AC988" s="43">
        <f>Combined[[#This Row],[Quantity]]*Combined[[#This Row],[Unit_Price]]</f>
        <v>1383.06</v>
      </c>
      <c r="AD988" s="43">
        <f>Combined[[#This Row],[Gross_Sales]]*Combined[[#This Row],[Discount]]</f>
        <v>401.08739999999995</v>
      </c>
      <c r="AE988" s="43">
        <f>Combined[[#This Row],[Quantity]]*Combined[[#This Row],[cost]]</f>
        <v>265.46999999999997</v>
      </c>
      <c r="AF988" s="43">
        <f>Combined[[#This Row],[Total_Amount]]-Combined[[#This Row],[Total_Cost]]</f>
        <v>716.50260000000003</v>
      </c>
      <c r="AG988" s="43" t="str">
        <f>IF(Combined[[#This Row],[Age]]&lt;=25,"18-25",IF(Combined[[#This Row],[Age]]&lt;=35,"26-35",IF(Combined[[#This Row],[Age]]&lt;=45,"36-45",IF(Combined[[#This Row],[Age]]&lt;=55,"46-55","56-64"))))</f>
        <v>46-55</v>
      </c>
      <c r="AH988" s="43">
        <f>IF(Combined[[#This Row],[Total_Amount]]=0,0,Combined[[#This Row],[Profit]]/Combined[[#This Row],[Total_Amount]])</f>
        <v>0.72965640792828645</v>
      </c>
    </row>
    <row r="989" spans="1:34">
      <c r="A989" s="43" t="s">
        <v>2813</v>
      </c>
      <c r="B989" s="46">
        <v>45578</v>
      </c>
      <c r="C989" s="43">
        <f t="shared" si="15"/>
        <v>2024</v>
      </c>
      <c r="D989" s="43" t="str">
        <f>TEXT(Combined[[#This Row],[Order_Date]],"MMM")</f>
        <v>Oct</v>
      </c>
      <c r="E989" s="43" t="s">
        <v>110</v>
      </c>
      <c r="F989" s="43" t="s">
        <v>1598</v>
      </c>
      <c r="G989" s="43" t="s">
        <v>1797</v>
      </c>
      <c r="H989" s="43">
        <v>1</v>
      </c>
      <c r="I989" s="43">
        <v>531.99</v>
      </c>
      <c r="J989" s="45">
        <v>0.17</v>
      </c>
      <c r="K989" s="43" t="s">
        <v>1826</v>
      </c>
      <c r="L989" s="43">
        <v>441.55169999999998</v>
      </c>
      <c r="M989" s="43" t="str">
        <f>VLOOKUP(Combined[[#This Row],[Customer_ID]],Customer[],2,FALSE)</f>
        <v>Amber Carlson</v>
      </c>
      <c r="N989" s="43">
        <f>VLOOKUP(Combined[[#This Row],[Customer_ID]],Customer[],3,FALSE)</f>
        <v>18</v>
      </c>
      <c r="O989" s="43" t="str">
        <f>VLOOKUP(Combined[[#This Row],[Customer_ID]],Customer[],4,FALSE)</f>
        <v>Female</v>
      </c>
      <c r="P989" s="43" t="str">
        <f>VLOOKUP(Combined[[#This Row],[Customer_ID]],Customer[],5,FALSE)</f>
        <v>East Michellemouth</v>
      </c>
      <c r="Q989" s="43" t="str">
        <f>VLOOKUP(Combined[[#This Row],[Customer_ID]],Customer[],6,FALSE)</f>
        <v>Missouri</v>
      </c>
      <c r="R989" s="43" t="str">
        <f>VLOOKUP(Combined[[#This Row],[Customer_ID]],Customer[],8,FALSE)</f>
        <v>Gold</v>
      </c>
      <c r="S989" s="43" t="str">
        <f>VLOOKUP(Combined[[#This Row],[Product_ID]],Product[],2,FALSE)</f>
        <v>Women's Scarf Set</v>
      </c>
      <c r="T989" s="43" t="str">
        <f>VLOOKUP(Combined[[#This Row],[Product_ID]],Product[],3,FALSE)</f>
        <v>Clothing</v>
      </c>
      <c r="U989" s="43" t="str">
        <f>VLOOKUP(Combined[[#This Row],[Product_ID]],Product[],4,FALSE)</f>
        <v>Accessories</v>
      </c>
      <c r="V989" s="43" t="str">
        <f>VLOOKUP(Combined[[#This Row],[Product_ID]],Product[],5,FALSE)</f>
        <v>Brown and Sons</v>
      </c>
      <c r="W989" s="43">
        <f>VLOOKUP(Combined[[#This Row],[Product_ID]],Product[],6,FALSE)</f>
        <v>174.02</v>
      </c>
      <c r="X989" s="43">
        <f>VLOOKUP(Combined[[#This Row],[Product_ID]],Product[],7,FALSE)</f>
        <v>268</v>
      </c>
      <c r="Y989" s="43" t="str">
        <f>_xlfn.XLOOKUP(Combined[[#This Row],[Store_ID]],Store[Store_ID],Store[Store_Name])</f>
        <v>Gardner, Humphrey and Contreras</v>
      </c>
      <c r="Z989" s="43" t="str">
        <f>_xlfn.XLOOKUP(Combined[[#This Row],[Store_ID]],Store[Store_ID],Store[Region])</f>
        <v>East</v>
      </c>
      <c r="AA989" s="43" t="str">
        <f>_xlfn.XLOOKUP(Combined[[#This Row],[Store_ID]],Store[Store_ID],Store[City])</f>
        <v>Johnsonville</v>
      </c>
      <c r="AB989" s="43" t="str">
        <f>_xlfn.XLOOKUP(Combined[[#This Row],[Store_ID]],Store[Store_ID],Store[Store_Type])</f>
        <v>Flagship</v>
      </c>
      <c r="AC989" s="43">
        <f>Combined[[#This Row],[Quantity]]*Combined[[#This Row],[Unit_Price]]</f>
        <v>531.99</v>
      </c>
      <c r="AD989" s="43">
        <f>Combined[[#This Row],[Gross_Sales]]*Combined[[#This Row],[Discount]]</f>
        <v>90.438300000000012</v>
      </c>
      <c r="AE989" s="43">
        <f>Combined[[#This Row],[Quantity]]*Combined[[#This Row],[cost]]</f>
        <v>174.02</v>
      </c>
      <c r="AF989" s="43">
        <f>Combined[[#This Row],[Total_Amount]]-Combined[[#This Row],[Total_Cost]]</f>
        <v>267.5317</v>
      </c>
      <c r="AG989" s="43" t="str">
        <f>IF(Combined[[#This Row],[Age]]&lt;=25,"18-25",IF(Combined[[#This Row],[Age]]&lt;=35,"26-35",IF(Combined[[#This Row],[Age]]&lt;=45,"36-45",IF(Combined[[#This Row],[Age]]&lt;=55,"46-55","56-64"))))</f>
        <v>18-25</v>
      </c>
      <c r="AH989" s="43">
        <f>IF(Combined[[#This Row],[Total_Amount]]=0,0,Combined[[#This Row],[Profit]]/Combined[[#This Row],[Total_Amount]])</f>
        <v>0.60588986521850108</v>
      </c>
    </row>
    <row r="990" spans="1:34">
      <c r="A990" s="43" t="s">
        <v>2814</v>
      </c>
      <c r="B990" s="46">
        <v>45486</v>
      </c>
      <c r="C990" s="43">
        <f t="shared" si="15"/>
        <v>2024</v>
      </c>
      <c r="D990" s="43" t="str">
        <f>TEXT(Combined[[#This Row],[Order_Date]],"MMM")</f>
        <v>Jul</v>
      </c>
      <c r="E990" s="43" t="s">
        <v>27</v>
      </c>
      <c r="F990" s="43" t="s">
        <v>1642</v>
      </c>
      <c r="G990" s="43" t="s">
        <v>1807</v>
      </c>
      <c r="H990" s="43">
        <v>2</v>
      </c>
      <c r="I990" s="43">
        <v>274.08999999999997</v>
      </c>
      <c r="J990" s="45">
        <v>0.13</v>
      </c>
      <c r="K990" s="43" t="s">
        <v>1826</v>
      </c>
      <c r="L990" s="43">
        <v>476.91660000000002</v>
      </c>
      <c r="M990" s="43" t="str">
        <f>VLOOKUP(Combined[[#This Row],[Customer_ID]],Customer[],2,FALSE)</f>
        <v>Caroline Collins</v>
      </c>
      <c r="N990" s="43">
        <f>VLOOKUP(Combined[[#This Row],[Customer_ID]],Customer[],3,FALSE)</f>
        <v>64</v>
      </c>
      <c r="O990" s="43" t="str">
        <f>VLOOKUP(Combined[[#This Row],[Customer_ID]],Customer[],4,FALSE)</f>
        <v>Female</v>
      </c>
      <c r="P990" s="43" t="str">
        <f>VLOOKUP(Combined[[#This Row],[Customer_ID]],Customer[],5,FALSE)</f>
        <v>Nicholasshire</v>
      </c>
      <c r="Q990" s="43" t="str">
        <f>VLOOKUP(Combined[[#This Row],[Customer_ID]],Customer[],6,FALSE)</f>
        <v>California</v>
      </c>
      <c r="R990" s="43" t="str">
        <f>VLOOKUP(Combined[[#This Row],[Customer_ID]],Customer[],8,FALSE)</f>
        <v>Silver</v>
      </c>
      <c r="S990" s="43" t="str">
        <f>VLOOKUP(Combined[[#This Row],[Product_ID]],Product[],2,FALSE)</f>
        <v>Makeup Brush Set</v>
      </c>
      <c r="T990" s="43" t="str">
        <f>VLOOKUP(Combined[[#This Row],[Product_ID]],Product[],3,FALSE)</f>
        <v>Beauty</v>
      </c>
      <c r="U990" s="43" t="str">
        <f>VLOOKUP(Combined[[#This Row],[Product_ID]],Product[],4,FALSE)</f>
        <v>Makeup</v>
      </c>
      <c r="V990" s="43" t="str">
        <f>VLOOKUP(Combined[[#This Row],[Product_ID]],Product[],5,FALSE)</f>
        <v>Cook Inc</v>
      </c>
      <c r="W990" s="43">
        <f>VLOOKUP(Combined[[#This Row],[Product_ID]],Product[],6,FALSE)</f>
        <v>241.08</v>
      </c>
      <c r="X990" s="43">
        <f>VLOOKUP(Combined[[#This Row],[Product_ID]],Product[],7,FALSE)</f>
        <v>431</v>
      </c>
      <c r="Y990" s="43" t="str">
        <f>_xlfn.XLOOKUP(Combined[[#This Row],[Store_ID]],Store[Store_ID],Store[Store_Name])</f>
        <v>Holloway Ltd</v>
      </c>
      <c r="Z990" s="43" t="str">
        <f>_xlfn.XLOOKUP(Combined[[#This Row],[Store_ID]],Store[Store_ID],Store[Region])</f>
        <v>North</v>
      </c>
      <c r="AA990" s="43" t="str">
        <f>_xlfn.XLOOKUP(Combined[[#This Row],[Store_ID]],Store[Store_ID],Store[City])</f>
        <v>Bensonhaven</v>
      </c>
      <c r="AB990" s="43" t="str">
        <f>_xlfn.XLOOKUP(Combined[[#This Row],[Store_ID]],Store[Store_ID],Store[Store_Type])</f>
        <v>Flagship</v>
      </c>
      <c r="AC990" s="43">
        <f>Combined[[#This Row],[Quantity]]*Combined[[#This Row],[Unit_Price]]</f>
        <v>548.17999999999995</v>
      </c>
      <c r="AD990" s="43">
        <f>Combined[[#This Row],[Gross_Sales]]*Combined[[#This Row],[Discount]]</f>
        <v>71.26339999999999</v>
      </c>
      <c r="AE990" s="43">
        <f>Combined[[#This Row],[Quantity]]*Combined[[#This Row],[cost]]</f>
        <v>482.16</v>
      </c>
      <c r="AF990" s="43">
        <f>Combined[[#This Row],[Total_Amount]]-Combined[[#This Row],[Total_Cost]]</f>
        <v>-5.2434000000000083</v>
      </c>
      <c r="AG990" s="43" t="str">
        <f>IF(Combined[[#This Row],[Age]]&lt;=25,"18-25",IF(Combined[[#This Row],[Age]]&lt;=35,"26-35",IF(Combined[[#This Row],[Age]]&lt;=45,"36-45",IF(Combined[[#This Row],[Age]]&lt;=55,"46-55","56-64"))))</f>
        <v>56-64</v>
      </c>
      <c r="AH990" s="43">
        <f>IF(Combined[[#This Row],[Total_Amount]]=0,0,Combined[[#This Row],[Profit]]/Combined[[#This Row],[Total_Amount]])</f>
        <v>-1.0994375117158867E-2</v>
      </c>
    </row>
    <row r="991" spans="1:34">
      <c r="A991" s="43" t="s">
        <v>2815</v>
      </c>
      <c r="B991" s="46">
        <v>45694</v>
      </c>
      <c r="C991" s="43">
        <f t="shared" si="15"/>
        <v>2025</v>
      </c>
      <c r="D991" s="43" t="str">
        <f>TEXT(Combined[[#This Row],[Order_Date]],"MMM")</f>
        <v>Feb</v>
      </c>
      <c r="E991" s="43" t="s">
        <v>1371</v>
      </c>
      <c r="F991" s="43" t="s">
        <v>1724</v>
      </c>
      <c r="G991" s="43" t="s">
        <v>1789</v>
      </c>
      <c r="H991" s="43">
        <v>1</v>
      </c>
      <c r="I991" s="43">
        <v>66.14</v>
      </c>
      <c r="J991" s="45">
        <v>0.14000000000000001</v>
      </c>
      <c r="K991" s="43" t="s">
        <v>1829</v>
      </c>
      <c r="L991" s="43">
        <v>56.880400000000002</v>
      </c>
      <c r="M991" s="43" t="str">
        <f>VLOOKUP(Combined[[#This Row],[Customer_ID]],Customer[],2,FALSE)</f>
        <v>Adam Castro</v>
      </c>
      <c r="N991" s="43">
        <f>VLOOKUP(Combined[[#This Row],[Customer_ID]],Customer[],3,FALSE)</f>
        <v>51</v>
      </c>
      <c r="O991" s="43" t="str">
        <f>VLOOKUP(Combined[[#This Row],[Customer_ID]],Customer[],4,FALSE)</f>
        <v>Male</v>
      </c>
      <c r="P991" s="43" t="str">
        <f>VLOOKUP(Combined[[#This Row],[Customer_ID]],Customer[],5,FALSE)</f>
        <v>New Donnabury</v>
      </c>
      <c r="Q991" s="43" t="str">
        <f>VLOOKUP(Combined[[#This Row],[Customer_ID]],Customer[],6,FALSE)</f>
        <v>Texas</v>
      </c>
      <c r="R991" s="43" t="str">
        <f>VLOOKUP(Combined[[#This Row],[Customer_ID]],Customer[],8,FALSE)</f>
        <v>Silver</v>
      </c>
      <c r="S991" s="43" t="str">
        <f>VLOOKUP(Combined[[#This Row],[Product_ID]],Product[],2,FALSE)</f>
        <v>Sports Wrist Sweatbands</v>
      </c>
      <c r="T991" s="43" t="str">
        <f>VLOOKUP(Combined[[#This Row],[Product_ID]],Product[],3,FALSE)</f>
        <v>Sports</v>
      </c>
      <c r="U991" s="43" t="str">
        <f>VLOOKUP(Combined[[#This Row],[Product_ID]],Product[],4,FALSE)</f>
        <v>Accessories</v>
      </c>
      <c r="V991" s="43" t="str">
        <f>VLOOKUP(Combined[[#This Row],[Product_ID]],Product[],5,FALSE)</f>
        <v>Olsen-Daniels</v>
      </c>
      <c r="W991" s="43">
        <f>VLOOKUP(Combined[[#This Row],[Product_ID]],Product[],6,FALSE)</f>
        <v>131.24</v>
      </c>
      <c r="X991" s="43">
        <f>VLOOKUP(Combined[[#This Row],[Product_ID]],Product[],7,FALSE)</f>
        <v>232</v>
      </c>
      <c r="Y991" s="43" t="str">
        <f>_xlfn.XLOOKUP(Combined[[#This Row],[Store_ID]],Store[Store_ID],Store[Store_Name])</f>
        <v>Hill, Wagner and Ballard</v>
      </c>
      <c r="Z991" s="43" t="str">
        <f>_xlfn.XLOOKUP(Combined[[#This Row],[Store_ID]],Store[Store_ID],Store[Region])</f>
        <v>East</v>
      </c>
      <c r="AA991" s="43" t="str">
        <f>_xlfn.XLOOKUP(Combined[[#This Row],[Store_ID]],Store[Store_ID],Store[City])</f>
        <v>East Davidville</v>
      </c>
      <c r="AB991" s="43" t="str">
        <f>_xlfn.XLOOKUP(Combined[[#This Row],[Store_ID]],Store[Store_ID],Store[Store_Type])</f>
        <v>Online</v>
      </c>
      <c r="AC991" s="43">
        <f>Combined[[#This Row],[Quantity]]*Combined[[#This Row],[Unit_Price]]</f>
        <v>66.14</v>
      </c>
      <c r="AD991" s="43">
        <f>Combined[[#This Row],[Gross_Sales]]*Combined[[#This Row],[Discount]]</f>
        <v>9.2596000000000007</v>
      </c>
      <c r="AE991" s="43">
        <f>Combined[[#This Row],[Quantity]]*Combined[[#This Row],[cost]]</f>
        <v>131.24</v>
      </c>
      <c r="AF991" s="43">
        <f>Combined[[#This Row],[Total_Amount]]-Combined[[#This Row],[Total_Cost]]</f>
        <v>-74.3596</v>
      </c>
      <c r="AG991" s="43" t="str">
        <f>IF(Combined[[#This Row],[Age]]&lt;=25,"18-25",IF(Combined[[#This Row],[Age]]&lt;=35,"26-35",IF(Combined[[#This Row],[Age]]&lt;=45,"36-45",IF(Combined[[#This Row],[Age]]&lt;=55,"46-55","56-64"))))</f>
        <v>46-55</v>
      </c>
      <c r="AH991" s="43">
        <f>IF(Combined[[#This Row],[Total_Amount]]=0,0,Combined[[#This Row],[Profit]]/Combined[[#This Row],[Total_Amount]])</f>
        <v>-1.3072974170364484</v>
      </c>
    </row>
    <row r="992" spans="1:34">
      <c r="A992" s="43" t="s">
        <v>2816</v>
      </c>
      <c r="B992" s="46">
        <v>45875</v>
      </c>
      <c r="C992" s="43">
        <f t="shared" si="15"/>
        <v>2025</v>
      </c>
      <c r="D992" s="43" t="str">
        <f>TEXT(Combined[[#This Row],[Order_Date]],"MMM")</f>
        <v>Aug</v>
      </c>
      <c r="E992" s="43" t="s">
        <v>281</v>
      </c>
      <c r="F992" s="43" t="s">
        <v>1588</v>
      </c>
      <c r="G992" s="43" t="s">
        <v>1786</v>
      </c>
      <c r="H992" s="43">
        <v>3</v>
      </c>
      <c r="I992" s="43">
        <v>955.82</v>
      </c>
      <c r="J992" s="45">
        <v>0.16</v>
      </c>
      <c r="K992" s="43" t="s">
        <v>1829</v>
      </c>
      <c r="L992" s="43">
        <v>2408.6664000000001</v>
      </c>
      <c r="M992" s="43" t="str">
        <f>VLOOKUP(Combined[[#This Row],[Customer_ID]],Customer[],2,FALSE)</f>
        <v>Katherine Young</v>
      </c>
      <c r="N992" s="43">
        <f>VLOOKUP(Combined[[#This Row],[Customer_ID]],Customer[],3,FALSE)</f>
        <v>29</v>
      </c>
      <c r="O992" s="43" t="str">
        <f>VLOOKUP(Combined[[#This Row],[Customer_ID]],Customer[],4,FALSE)</f>
        <v>Male</v>
      </c>
      <c r="P992" s="43" t="str">
        <f>VLOOKUP(Combined[[#This Row],[Customer_ID]],Customer[],5,FALSE)</f>
        <v>North Valeriemouth</v>
      </c>
      <c r="Q992" s="43" t="str">
        <f>VLOOKUP(Combined[[#This Row],[Customer_ID]],Customer[],6,FALSE)</f>
        <v>Vermont</v>
      </c>
      <c r="R992" s="43" t="str">
        <f>VLOOKUP(Combined[[#This Row],[Customer_ID]],Customer[],8,FALSE)</f>
        <v>Gold</v>
      </c>
      <c r="S992" s="43" t="str">
        <f>VLOOKUP(Combined[[#This Row],[Product_ID]],Product[],2,FALSE)</f>
        <v>Outdoor Sports Water Bottle</v>
      </c>
      <c r="T992" s="43" t="str">
        <f>VLOOKUP(Combined[[#This Row],[Product_ID]],Product[],3,FALSE)</f>
        <v>Sports</v>
      </c>
      <c r="U992" s="43" t="str">
        <f>VLOOKUP(Combined[[#This Row],[Product_ID]],Product[],4,FALSE)</f>
        <v>Accessories</v>
      </c>
      <c r="V992" s="43" t="str">
        <f>VLOOKUP(Combined[[#This Row],[Product_ID]],Product[],5,FALSE)</f>
        <v>Soto-Ellis</v>
      </c>
      <c r="W992" s="43">
        <f>VLOOKUP(Combined[[#This Row],[Product_ID]],Product[],6,FALSE)</f>
        <v>131.51</v>
      </c>
      <c r="X992" s="43">
        <f>VLOOKUP(Combined[[#This Row],[Product_ID]],Product[],7,FALSE)</f>
        <v>199.2</v>
      </c>
      <c r="Y992" s="43" t="str">
        <f>_xlfn.XLOOKUP(Combined[[#This Row],[Store_ID]],Store[Store_ID],Store[Store_Name])</f>
        <v>Moore, Padilla and Butler</v>
      </c>
      <c r="Z992" s="43" t="str">
        <f>_xlfn.XLOOKUP(Combined[[#This Row],[Store_ID]],Store[Store_ID],Store[Region])</f>
        <v>South</v>
      </c>
      <c r="AA992" s="43" t="str">
        <f>_xlfn.XLOOKUP(Combined[[#This Row],[Store_ID]],Store[Store_ID],Store[City])</f>
        <v>East Johnstad</v>
      </c>
      <c r="AB992" s="43" t="str">
        <f>_xlfn.XLOOKUP(Combined[[#This Row],[Store_ID]],Store[Store_ID],Store[Store_Type])</f>
        <v>Flagship</v>
      </c>
      <c r="AC992" s="43">
        <f>Combined[[#This Row],[Quantity]]*Combined[[#This Row],[Unit_Price]]</f>
        <v>2867.46</v>
      </c>
      <c r="AD992" s="43">
        <f>Combined[[#This Row],[Gross_Sales]]*Combined[[#This Row],[Discount]]</f>
        <v>458.79360000000003</v>
      </c>
      <c r="AE992" s="43">
        <f>Combined[[#This Row],[Quantity]]*Combined[[#This Row],[cost]]</f>
        <v>394.53</v>
      </c>
      <c r="AF992" s="43">
        <f>Combined[[#This Row],[Total_Amount]]-Combined[[#This Row],[Total_Cost]]</f>
        <v>2014.1364000000001</v>
      </c>
      <c r="AG992" s="43" t="str">
        <f>IF(Combined[[#This Row],[Age]]&lt;=25,"18-25",IF(Combined[[#This Row],[Age]]&lt;=35,"26-35",IF(Combined[[#This Row],[Age]]&lt;=45,"36-45",IF(Combined[[#This Row],[Age]]&lt;=55,"46-55","56-64"))))</f>
        <v>26-35</v>
      </c>
      <c r="AH992" s="43">
        <f>IF(Combined[[#This Row],[Total_Amount]]=0,0,Combined[[#This Row],[Profit]]/Combined[[#This Row],[Total_Amount]])</f>
        <v>0.83620396747345338</v>
      </c>
    </row>
    <row r="993" spans="1:34">
      <c r="A993" s="43" t="s">
        <v>2817</v>
      </c>
      <c r="B993" s="46">
        <v>45432</v>
      </c>
      <c r="C993" s="43">
        <f t="shared" si="15"/>
        <v>2024</v>
      </c>
      <c r="D993" s="43" t="str">
        <f>TEXT(Combined[[#This Row],[Order_Date]],"MMM")</f>
        <v>May</v>
      </c>
      <c r="E993" s="43" t="s">
        <v>1005</v>
      </c>
      <c r="F993" s="43" t="s">
        <v>1592</v>
      </c>
      <c r="G993" s="43" t="s">
        <v>1794</v>
      </c>
      <c r="H993" s="43">
        <v>1</v>
      </c>
      <c r="I993" s="43">
        <v>904.92</v>
      </c>
      <c r="J993" s="45">
        <v>0.13</v>
      </c>
      <c r="K993" s="43" t="s">
        <v>1824</v>
      </c>
      <c r="L993" s="43">
        <v>787.28039999999999</v>
      </c>
      <c r="M993" s="43" t="str">
        <f>VLOOKUP(Combined[[#This Row],[Customer_ID]],Customer[],2,FALSE)</f>
        <v>Casey Simpson</v>
      </c>
      <c r="N993" s="43">
        <f>VLOOKUP(Combined[[#This Row],[Customer_ID]],Customer[],3,FALSE)</f>
        <v>54</v>
      </c>
      <c r="O993" s="43" t="str">
        <f>VLOOKUP(Combined[[#This Row],[Customer_ID]],Customer[],4,FALSE)</f>
        <v>Male</v>
      </c>
      <c r="P993" s="43" t="str">
        <f>VLOOKUP(Combined[[#This Row],[Customer_ID]],Customer[],5,FALSE)</f>
        <v>West Mathewside</v>
      </c>
      <c r="Q993" s="43" t="str">
        <f>VLOOKUP(Combined[[#This Row],[Customer_ID]],Customer[],6,FALSE)</f>
        <v>Mississippi</v>
      </c>
      <c r="R993" s="43" t="str">
        <f>VLOOKUP(Combined[[#This Row],[Customer_ID]],Customer[],8,FALSE)</f>
        <v>Platinum</v>
      </c>
      <c r="S993" s="43" t="str">
        <f>VLOOKUP(Combined[[#This Row],[Product_ID]],Product[],2,FALSE)</f>
        <v>Carbon Fiber Tennis Racket</v>
      </c>
      <c r="T993" s="43" t="str">
        <f>VLOOKUP(Combined[[#This Row],[Product_ID]],Product[],3,FALSE)</f>
        <v>Sports</v>
      </c>
      <c r="U993" s="43" t="str">
        <f>VLOOKUP(Combined[[#This Row],[Product_ID]],Product[],4,FALSE)</f>
        <v>Equipment</v>
      </c>
      <c r="V993" s="43" t="str">
        <f>VLOOKUP(Combined[[#This Row],[Product_ID]],Product[],5,FALSE)</f>
        <v>Flores, Pineda and Rodriguez</v>
      </c>
      <c r="W993" s="43">
        <f>VLOOKUP(Combined[[#This Row],[Product_ID]],Product[],6,FALSE)</f>
        <v>484.62</v>
      </c>
      <c r="X993" s="43">
        <f>VLOOKUP(Combined[[#This Row],[Product_ID]],Product[],7,FALSE)</f>
        <v>432</v>
      </c>
      <c r="Y993" s="43" t="str">
        <f>_xlfn.XLOOKUP(Combined[[#This Row],[Store_ID]],Store[Store_ID],Store[Store_Name])</f>
        <v>Thomas, Bridges and Harris</v>
      </c>
      <c r="Z993" s="43" t="str">
        <f>_xlfn.XLOOKUP(Combined[[#This Row],[Store_ID]],Store[Store_ID],Store[Region])</f>
        <v>North</v>
      </c>
      <c r="AA993" s="43" t="str">
        <f>_xlfn.XLOOKUP(Combined[[#This Row],[Store_ID]],Store[Store_ID],Store[City])</f>
        <v>Sabrinatown</v>
      </c>
      <c r="AB993" s="43" t="str">
        <f>_xlfn.XLOOKUP(Combined[[#This Row],[Store_ID]],Store[Store_ID],Store[Store_Type])</f>
        <v>Online</v>
      </c>
      <c r="AC993" s="43">
        <f>Combined[[#This Row],[Quantity]]*Combined[[#This Row],[Unit_Price]]</f>
        <v>904.92</v>
      </c>
      <c r="AD993" s="43">
        <f>Combined[[#This Row],[Gross_Sales]]*Combined[[#This Row],[Discount]]</f>
        <v>117.6396</v>
      </c>
      <c r="AE993" s="43">
        <f>Combined[[#This Row],[Quantity]]*Combined[[#This Row],[cost]]</f>
        <v>484.62</v>
      </c>
      <c r="AF993" s="43">
        <f>Combined[[#This Row],[Total_Amount]]-Combined[[#This Row],[Total_Cost]]</f>
        <v>302.66039999999998</v>
      </c>
      <c r="AG993" s="43" t="str">
        <f>IF(Combined[[#This Row],[Age]]&lt;=25,"18-25",IF(Combined[[#This Row],[Age]]&lt;=35,"26-35",IF(Combined[[#This Row],[Age]]&lt;=45,"36-45",IF(Combined[[#This Row],[Age]]&lt;=55,"46-55","56-64"))))</f>
        <v>46-55</v>
      </c>
      <c r="AH993" s="43">
        <f>IF(Combined[[#This Row],[Total_Amount]]=0,0,Combined[[#This Row],[Profit]]/Combined[[#This Row],[Total_Amount]])</f>
        <v>0.38443786991267659</v>
      </c>
    </row>
    <row r="994" spans="1:34">
      <c r="A994" s="43" t="s">
        <v>2818</v>
      </c>
      <c r="B994" s="46">
        <v>45575</v>
      </c>
      <c r="C994" s="43">
        <f t="shared" si="15"/>
        <v>2024</v>
      </c>
      <c r="D994" s="43" t="str">
        <f>TEXT(Combined[[#This Row],[Order_Date]],"MMM")</f>
        <v>Oct</v>
      </c>
      <c r="E994" s="43" t="s">
        <v>8</v>
      </c>
      <c r="F994" s="43" t="s">
        <v>1628</v>
      </c>
      <c r="G994" s="43" t="s">
        <v>1779</v>
      </c>
      <c r="H994" s="43">
        <v>3</v>
      </c>
      <c r="I994" s="43">
        <v>490.02</v>
      </c>
      <c r="J994" s="45">
        <v>0.26</v>
      </c>
      <c r="K994" s="43" t="s">
        <v>1824</v>
      </c>
      <c r="L994" s="43">
        <v>1087.8444</v>
      </c>
      <c r="M994" s="43" t="str">
        <f>VLOOKUP(Combined[[#This Row],[Customer_ID]],Customer[],2,FALSE)</f>
        <v>Sheena Bonilla</v>
      </c>
      <c r="N994" s="43">
        <f>VLOOKUP(Combined[[#This Row],[Customer_ID]],Customer[],3,FALSE)</f>
        <v>55</v>
      </c>
      <c r="O994" s="43" t="str">
        <f>VLOOKUP(Combined[[#This Row],[Customer_ID]],Customer[],4,FALSE)</f>
        <v>Male</v>
      </c>
      <c r="P994" s="43" t="str">
        <f>VLOOKUP(Combined[[#This Row],[Customer_ID]],Customer[],5,FALSE)</f>
        <v>Donaldton</v>
      </c>
      <c r="Q994" s="43" t="str">
        <f>VLOOKUP(Combined[[#This Row],[Customer_ID]],Customer[],6,FALSE)</f>
        <v>North Carolina</v>
      </c>
      <c r="R994" s="43" t="str">
        <f>VLOOKUP(Combined[[#This Row],[Customer_ID]],Customer[],8,FALSE)</f>
        <v>Platinum</v>
      </c>
      <c r="S994" s="43" t="str">
        <f>VLOOKUP(Combined[[#This Row],[Product_ID]],Product[],2,FALSE)</f>
        <v>Noise-Canceling Headphones</v>
      </c>
      <c r="T994" s="43" t="str">
        <f>VLOOKUP(Combined[[#This Row],[Product_ID]],Product[],3,FALSE)</f>
        <v>Electronics</v>
      </c>
      <c r="U994" s="43" t="str">
        <f>VLOOKUP(Combined[[#This Row],[Product_ID]],Product[],4,FALSE)</f>
        <v>Audio</v>
      </c>
      <c r="V994" s="43" t="str">
        <f>VLOOKUP(Combined[[#This Row],[Product_ID]],Product[],5,FALSE)</f>
        <v>Taylor-Hart</v>
      </c>
      <c r="W994" s="43">
        <f>VLOOKUP(Combined[[#This Row],[Product_ID]],Product[],6,FALSE)</f>
        <v>38.520000000000003</v>
      </c>
      <c r="X994" s="43">
        <f>VLOOKUP(Combined[[#This Row],[Product_ID]],Product[],7,FALSE)</f>
        <v>378</v>
      </c>
      <c r="Y994" s="43" t="str">
        <f>_xlfn.XLOOKUP(Combined[[#This Row],[Store_ID]],Store[Store_ID],Store[Store_Name])</f>
        <v>Martinez-Mullins</v>
      </c>
      <c r="Z994" s="43" t="str">
        <f>_xlfn.XLOOKUP(Combined[[#This Row],[Store_ID]],Store[Store_ID],Store[Region])</f>
        <v>South</v>
      </c>
      <c r="AA994" s="43" t="str">
        <f>_xlfn.XLOOKUP(Combined[[#This Row],[Store_ID]],Store[Store_ID],Store[City])</f>
        <v>Williamsfurt</v>
      </c>
      <c r="AB994" s="43" t="str">
        <f>_xlfn.XLOOKUP(Combined[[#This Row],[Store_ID]],Store[Store_ID],Store[Store_Type])</f>
        <v>Online</v>
      </c>
      <c r="AC994" s="43">
        <f>Combined[[#This Row],[Quantity]]*Combined[[#This Row],[Unit_Price]]</f>
        <v>1470.06</v>
      </c>
      <c r="AD994" s="43">
        <f>Combined[[#This Row],[Gross_Sales]]*Combined[[#This Row],[Discount]]</f>
        <v>382.21559999999999</v>
      </c>
      <c r="AE994" s="43">
        <f>Combined[[#This Row],[Quantity]]*Combined[[#This Row],[cost]]</f>
        <v>115.56</v>
      </c>
      <c r="AF994" s="43">
        <f>Combined[[#This Row],[Total_Amount]]-Combined[[#This Row],[Total_Cost]]</f>
        <v>972.28440000000001</v>
      </c>
      <c r="AG994" s="43" t="str">
        <f>IF(Combined[[#This Row],[Age]]&lt;=25,"18-25",IF(Combined[[#This Row],[Age]]&lt;=35,"26-35",IF(Combined[[#This Row],[Age]]&lt;=45,"36-45",IF(Combined[[#This Row],[Age]]&lt;=55,"46-55","56-64"))))</f>
        <v>46-55</v>
      </c>
      <c r="AH994" s="43">
        <f>IF(Combined[[#This Row],[Total_Amount]]=0,0,Combined[[#This Row],[Profit]]/Combined[[#This Row],[Total_Amount]])</f>
        <v>0.89377157247856409</v>
      </c>
    </row>
    <row r="995" spans="1:34">
      <c r="A995" s="43" t="s">
        <v>2819</v>
      </c>
      <c r="B995" s="46">
        <v>45340</v>
      </c>
      <c r="C995" s="43">
        <f t="shared" si="15"/>
        <v>2024</v>
      </c>
      <c r="D995" s="43" t="str">
        <f>TEXT(Combined[[#This Row],[Order_Date]],"MMM")</f>
        <v>Feb</v>
      </c>
      <c r="E995" s="43" t="s">
        <v>1136</v>
      </c>
      <c r="F995" s="43" t="s">
        <v>1586</v>
      </c>
      <c r="G995" s="43" t="s">
        <v>1776</v>
      </c>
      <c r="H995" s="43">
        <v>2</v>
      </c>
      <c r="I995" s="43">
        <v>957.54</v>
      </c>
      <c r="J995" s="45">
        <v>0.1</v>
      </c>
      <c r="K995" s="43" t="s">
        <v>1829</v>
      </c>
      <c r="L995" s="43">
        <v>1723.5719999999999</v>
      </c>
      <c r="M995" s="43" t="str">
        <f>VLOOKUP(Combined[[#This Row],[Customer_ID]],Customer[],2,FALSE)</f>
        <v>Elizabeth Smith</v>
      </c>
      <c r="N995" s="43">
        <f>VLOOKUP(Combined[[#This Row],[Customer_ID]],Customer[],3,FALSE)</f>
        <v>23</v>
      </c>
      <c r="O995" s="43" t="str">
        <f>VLOOKUP(Combined[[#This Row],[Customer_ID]],Customer[],4,FALSE)</f>
        <v>Male</v>
      </c>
      <c r="P995" s="43" t="str">
        <f>VLOOKUP(Combined[[#This Row],[Customer_ID]],Customer[],5,FALSE)</f>
        <v>Murphytown</v>
      </c>
      <c r="Q995" s="43" t="str">
        <f>VLOOKUP(Combined[[#This Row],[Customer_ID]],Customer[],6,FALSE)</f>
        <v>Ohio</v>
      </c>
      <c r="R995" s="43" t="str">
        <f>VLOOKUP(Combined[[#This Row],[Customer_ID]],Customer[],8,FALSE)</f>
        <v>Bronze</v>
      </c>
      <c r="S995" s="43" t="str">
        <f>VLOOKUP(Combined[[#This Row],[Product_ID]],Product[],2,FALSE)</f>
        <v>Knee Support Brace</v>
      </c>
      <c r="T995" s="43" t="str">
        <f>VLOOKUP(Combined[[#This Row],[Product_ID]],Product[],3,FALSE)</f>
        <v>Sports</v>
      </c>
      <c r="U995" s="43" t="str">
        <f>VLOOKUP(Combined[[#This Row],[Product_ID]],Product[],4,FALSE)</f>
        <v>Equipment</v>
      </c>
      <c r="V995" s="43" t="str">
        <f>VLOOKUP(Combined[[#This Row],[Product_ID]],Product[],5,FALSE)</f>
        <v>May-Reese</v>
      </c>
      <c r="W995" s="43">
        <f>VLOOKUP(Combined[[#This Row],[Product_ID]],Product[],6,FALSE)</f>
        <v>21.34</v>
      </c>
      <c r="X995" s="43">
        <f>VLOOKUP(Combined[[#This Row],[Product_ID]],Product[],7,FALSE)</f>
        <v>65</v>
      </c>
      <c r="Y995" s="43" t="str">
        <f>_xlfn.XLOOKUP(Combined[[#This Row],[Store_ID]],Store[Store_ID],Store[Store_Name])</f>
        <v>Benson-Elliott</v>
      </c>
      <c r="Z995" s="43" t="str">
        <f>_xlfn.XLOOKUP(Combined[[#This Row],[Store_ID]],Store[Store_ID],Store[Region])</f>
        <v>East</v>
      </c>
      <c r="AA995" s="43" t="str">
        <f>_xlfn.XLOOKUP(Combined[[#This Row],[Store_ID]],Store[Store_ID],Store[City])</f>
        <v>Port Josephberg</v>
      </c>
      <c r="AB995" s="43" t="str">
        <f>_xlfn.XLOOKUP(Combined[[#This Row],[Store_ID]],Store[Store_ID],Store[Store_Type])</f>
        <v>Online</v>
      </c>
      <c r="AC995" s="43">
        <f>Combined[[#This Row],[Quantity]]*Combined[[#This Row],[Unit_Price]]</f>
        <v>1915.08</v>
      </c>
      <c r="AD995" s="43">
        <f>Combined[[#This Row],[Gross_Sales]]*Combined[[#This Row],[Discount]]</f>
        <v>191.50800000000001</v>
      </c>
      <c r="AE995" s="43">
        <f>Combined[[#This Row],[Quantity]]*Combined[[#This Row],[cost]]</f>
        <v>42.68</v>
      </c>
      <c r="AF995" s="43">
        <f>Combined[[#This Row],[Total_Amount]]-Combined[[#This Row],[Total_Cost]]</f>
        <v>1680.8919999999998</v>
      </c>
      <c r="AG995" s="43" t="str">
        <f>IF(Combined[[#This Row],[Age]]&lt;=25,"18-25",IF(Combined[[#This Row],[Age]]&lt;=35,"26-35",IF(Combined[[#This Row],[Age]]&lt;=45,"36-45",IF(Combined[[#This Row],[Age]]&lt;=55,"46-55","56-64"))))</f>
        <v>18-25</v>
      </c>
      <c r="AH995" s="43">
        <f>IF(Combined[[#This Row],[Total_Amount]]=0,0,Combined[[#This Row],[Profit]]/Combined[[#This Row],[Total_Amount]])</f>
        <v>0.97523747194779209</v>
      </c>
    </row>
    <row r="996" spans="1:34">
      <c r="A996" s="43" t="s">
        <v>2820</v>
      </c>
      <c r="B996" s="46">
        <v>45926</v>
      </c>
      <c r="C996" s="43">
        <f t="shared" si="15"/>
        <v>2025</v>
      </c>
      <c r="D996" s="43" t="str">
        <f>TEXT(Combined[[#This Row],[Order_Date]],"MMM")</f>
        <v>Sep</v>
      </c>
      <c r="E996" s="43" t="s">
        <v>1035</v>
      </c>
      <c r="F996" s="43" t="s">
        <v>1746</v>
      </c>
      <c r="G996" s="43" t="s">
        <v>1797</v>
      </c>
      <c r="H996" s="43">
        <v>2</v>
      </c>
      <c r="I996" s="43">
        <v>314.39999999999998</v>
      </c>
      <c r="J996" s="45">
        <v>7.0000000000000007E-2</v>
      </c>
      <c r="K996" s="43" t="s">
        <v>1826</v>
      </c>
      <c r="L996" s="43">
        <v>584.78399999999988</v>
      </c>
      <c r="M996" s="43" t="str">
        <f>VLOOKUP(Combined[[#This Row],[Customer_ID]],Customer[],2,FALSE)</f>
        <v>Victor Mcintosh</v>
      </c>
      <c r="N996" s="43">
        <f>VLOOKUP(Combined[[#This Row],[Customer_ID]],Customer[],3,FALSE)</f>
        <v>62</v>
      </c>
      <c r="O996" s="43" t="str">
        <f>VLOOKUP(Combined[[#This Row],[Customer_ID]],Customer[],4,FALSE)</f>
        <v>Female</v>
      </c>
      <c r="P996" s="43" t="str">
        <f>VLOOKUP(Combined[[#This Row],[Customer_ID]],Customer[],5,FALSE)</f>
        <v>Tiffanyshire</v>
      </c>
      <c r="Q996" s="43" t="str">
        <f>VLOOKUP(Combined[[#This Row],[Customer_ID]],Customer[],6,FALSE)</f>
        <v>Minnesota</v>
      </c>
      <c r="R996" s="43" t="str">
        <f>VLOOKUP(Combined[[#This Row],[Customer_ID]],Customer[],8,FALSE)</f>
        <v>Bronze</v>
      </c>
      <c r="S996" s="43" t="str">
        <f>VLOOKUP(Combined[[#This Row],[Product_ID]],Product[],2,FALSE)</f>
        <v>Stainless Steel Cookware Set</v>
      </c>
      <c r="T996" s="43" t="str">
        <f>VLOOKUP(Combined[[#This Row],[Product_ID]],Product[],3,FALSE)</f>
        <v>Home</v>
      </c>
      <c r="U996" s="43" t="str">
        <f>VLOOKUP(Combined[[#This Row],[Product_ID]],Product[],4,FALSE)</f>
        <v>Kitchen</v>
      </c>
      <c r="V996" s="43" t="str">
        <f>VLOOKUP(Combined[[#This Row],[Product_ID]],Product[],5,FALSE)</f>
        <v>Campbell Ltd</v>
      </c>
      <c r="W996" s="43">
        <f>VLOOKUP(Combined[[#This Row],[Product_ID]],Product[],6,FALSE)</f>
        <v>201.41</v>
      </c>
      <c r="X996" s="43">
        <f>VLOOKUP(Combined[[#This Row],[Product_ID]],Product[],7,FALSE)</f>
        <v>146</v>
      </c>
      <c r="Y996" s="43" t="str">
        <f>_xlfn.XLOOKUP(Combined[[#This Row],[Store_ID]],Store[Store_ID],Store[Store_Name])</f>
        <v>Gardner, Humphrey and Contreras</v>
      </c>
      <c r="Z996" s="43" t="str">
        <f>_xlfn.XLOOKUP(Combined[[#This Row],[Store_ID]],Store[Store_ID],Store[Region])</f>
        <v>East</v>
      </c>
      <c r="AA996" s="43" t="str">
        <f>_xlfn.XLOOKUP(Combined[[#This Row],[Store_ID]],Store[Store_ID],Store[City])</f>
        <v>Johnsonville</v>
      </c>
      <c r="AB996" s="43" t="str">
        <f>_xlfn.XLOOKUP(Combined[[#This Row],[Store_ID]],Store[Store_ID],Store[Store_Type])</f>
        <v>Flagship</v>
      </c>
      <c r="AC996" s="43">
        <f>Combined[[#This Row],[Quantity]]*Combined[[#This Row],[Unit_Price]]</f>
        <v>628.79999999999995</v>
      </c>
      <c r="AD996" s="43">
        <f>Combined[[#This Row],[Gross_Sales]]*Combined[[#This Row],[Discount]]</f>
        <v>44.015999999999998</v>
      </c>
      <c r="AE996" s="43">
        <f>Combined[[#This Row],[Quantity]]*Combined[[#This Row],[cost]]</f>
        <v>402.82</v>
      </c>
      <c r="AF996" s="43">
        <f>Combined[[#This Row],[Total_Amount]]-Combined[[#This Row],[Total_Cost]]</f>
        <v>181.96399999999988</v>
      </c>
      <c r="AG996" s="43" t="str">
        <f>IF(Combined[[#This Row],[Age]]&lt;=25,"18-25",IF(Combined[[#This Row],[Age]]&lt;=35,"26-35",IF(Combined[[#This Row],[Age]]&lt;=45,"36-45",IF(Combined[[#This Row],[Age]]&lt;=55,"46-55","56-64"))))</f>
        <v>56-64</v>
      </c>
      <c r="AH996" s="43">
        <f>IF(Combined[[#This Row],[Total_Amount]]=0,0,Combined[[#This Row],[Profit]]/Combined[[#This Row],[Total_Amount]])</f>
        <v>0.31116446414402571</v>
      </c>
    </row>
    <row r="997" spans="1:34">
      <c r="A997" s="43" t="s">
        <v>2821</v>
      </c>
      <c r="B997" s="46">
        <v>45373</v>
      </c>
      <c r="C997" s="43">
        <f t="shared" si="15"/>
        <v>2024</v>
      </c>
      <c r="D997" s="43" t="str">
        <f>TEXT(Combined[[#This Row],[Order_Date]],"MMM")</f>
        <v>Mar</v>
      </c>
      <c r="E997" s="43" t="s">
        <v>1229</v>
      </c>
      <c r="F997" s="43" t="s">
        <v>1596</v>
      </c>
      <c r="G997" s="43" t="s">
        <v>1776</v>
      </c>
      <c r="H997" s="43">
        <v>3</v>
      </c>
      <c r="I997" s="43">
        <v>480.11</v>
      </c>
      <c r="J997" s="45">
        <v>0.11</v>
      </c>
      <c r="K997" s="43" t="s">
        <v>1826</v>
      </c>
      <c r="L997" s="43">
        <v>1281.8937000000001</v>
      </c>
      <c r="M997" s="43" t="str">
        <f>VLOOKUP(Combined[[#This Row],[Customer_ID]],Customer[],2,FALSE)</f>
        <v>Alejandro Evans</v>
      </c>
      <c r="N997" s="43">
        <f>VLOOKUP(Combined[[#This Row],[Customer_ID]],Customer[],3,FALSE)</f>
        <v>43</v>
      </c>
      <c r="O997" s="43" t="str">
        <f>VLOOKUP(Combined[[#This Row],[Customer_ID]],Customer[],4,FALSE)</f>
        <v>Female</v>
      </c>
      <c r="P997" s="43" t="str">
        <f>VLOOKUP(Combined[[#This Row],[Customer_ID]],Customer[],5,FALSE)</f>
        <v>Cannonberg</v>
      </c>
      <c r="Q997" s="43" t="str">
        <f>VLOOKUP(Combined[[#This Row],[Customer_ID]],Customer[],6,FALSE)</f>
        <v>Connecticut</v>
      </c>
      <c r="R997" s="43" t="str">
        <f>VLOOKUP(Combined[[#This Row],[Customer_ID]],Customer[],8,FALSE)</f>
        <v>Bronze</v>
      </c>
      <c r="S997" s="43" t="str">
        <f>VLOOKUP(Combined[[#This Row],[Product_ID]],Product[],2,FALSE)</f>
        <v>Foldable Camping Chair</v>
      </c>
      <c r="T997" s="43" t="str">
        <f>VLOOKUP(Combined[[#This Row],[Product_ID]],Product[],3,FALSE)</f>
        <v>Sports</v>
      </c>
      <c r="U997" s="43" t="str">
        <f>VLOOKUP(Combined[[#This Row],[Product_ID]],Product[],4,FALSE)</f>
        <v>Outdoor</v>
      </c>
      <c r="V997" s="43" t="str">
        <f>VLOOKUP(Combined[[#This Row],[Product_ID]],Product[],5,FALSE)</f>
        <v>Cook Ltd</v>
      </c>
      <c r="W997" s="43">
        <f>VLOOKUP(Combined[[#This Row],[Product_ID]],Product[],6,FALSE)</f>
        <v>166.06</v>
      </c>
      <c r="X997" s="43">
        <f>VLOOKUP(Combined[[#This Row],[Product_ID]],Product[],7,FALSE)</f>
        <v>340</v>
      </c>
      <c r="Y997" s="43" t="str">
        <f>_xlfn.XLOOKUP(Combined[[#This Row],[Store_ID]],Store[Store_ID],Store[Store_Name])</f>
        <v>Benson-Elliott</v>
      </c>
      <c r="Z997" s="43" t="str">
        <f>_xlfn.XLOOKUP(Combined[[#This Row],[Store_ID]],Store[Store_ID],Store[Region])</f>
        <v>East</v>
      </c>
      <c r="AA997" s="43" t="str">
        <f>_xlfn.XLOOKUP(Combined[[#This Row],[Store_ID]],Store[Store_ID],Store[City])</f>
        <v>Port Josephberg</v>
      </c>
      <c r="AB997" s="43" t="str">
        <f>_xlfn.XLOOKUP(Combined[[#This Row],[Store_ID]],Store[Store_ID],Store[Store_Type])</f>
        <v>Online</v>
      </c>
      <c r="AC997" s="43">
        <f>Combined[[#This Row],[Quantity]]*Combined[[#This Row],[Unit_Price]]</f>
        <v>1440.33</v>
      </c>
      <c r="AD997" s="43">
        <f>Combined[[#This Row],[Gross_Sales]]*Combined[[#This Row],[Discount]]</f>
        <v>158.43629999999999</v>
      </c>
      <c r="AE997" s="43">
        <f>Combined[[#This Row],[Quantity]]*Combined[[#This Row],[cost]]</f>
        <v>498.18</v>
      </c>
      <c r="AF997" s="43">
        <f>Combined[[#This Row],[Total_Amount]]-Combined[[#This Row],[Total_Cost]]</f>
        <v>783.71370000000002</v>
      </c>
      <c r="AG997" s="43" t="str">
        <f>IF(Combined[[#This Row],[Age]]&lt;=25,"18-25",IF(Combined[[#This Row],[Age]]&lt;=35,"26-35",IF(Combined[[#This Row],[Age]]&lt;=45,"36-45",IF(Combined[[#This Row],[Age]]&lt;=55,"46-55","56-64"))))</f>
        <v>36-45</v>
      </c>
      <c r="AH997" s="43">
        <f>IF(Combined[[#This Row],[Total_Amount]]=0,0,Combined[[#This Row],[Profit]]/Combined[[#This Row],[Total_Amount]])</f>
        <v>0.61137183215737778</v>
      </c>
    </row>
    <row r="998" spans="1:34">
      <c r="A998" s="43" t="s">
        <v>2822</v>
      </c>
      <c r="B998" s="46">
        <v>45579</v>
      </c>
      <c r="C998" s="43">
        <f t="shared" si="15"/>
        <v>2024</v>
      </c>
      <c r="D998" s="43" t="str">
        <f>TEXT(Combined[[#This Row],[Order_Date]],"MMM")</f>
        <v>Oct</v>
      </c>
      <c r="E998" s="43" t="s">
        <v>1211</v>
      </c>
      <c r="F998" s="43" t="s">
        <v>1644</v>
      </c>
      <c r="G998" s="43" t="s">
        <v>1776</v>
      </c>
      <c r="H998" s="43">
        <v>4</v>
      </c>
      <c r="I998" s="43">
        <v>826.55</v>
      </c>
      <c r="J998" s="45">
        <v>0.28000000000000003</v>
      </c>
      <c r="K998" s="43" t="s">
        <v>1824</v>
      </c>
      <c r="L998" s="43">
        <v>2380.4639999999999</v>
      </c>
      <c r="M998" s="43" t="str">
        <f>VLOOKUP(Combined[[#This Row],[Customer_ID]],Customer[],2,FALSE)</f>
        <v>Timothy Valenzuela</v>
      </c>
      <c r="N998" s="43">
        <f>VLOOKUP(Combined[[#This Row],[Customer_ID]],Customer[],3,FALSE)</f>
        <v>53</v>
      </c>
      <c r="O998" s="43" t="str">
        <f>VLOOKUP(Combined[[#This Row],[Customer_ID]],Customer[],4,FALSE)</f>
        <v>Male</v>
      </c>
      <c r="P998" s="43" t="str">
        <f>VLOOKUP(Combined[[#This Row],[Customer_ID]],Customer[],5,FALSE)</f>
        <v>Stevensshire</v>
      </c>
      <c r="Q998" s="43" t="str">
        <f>VLOOKUP(Combined[[#This Row],[Customer_ID]],Customer[],6,FALSE)</f>
        <v>Missouri</v>
      </c>
      <c r="R998" s="43" t="str">
        <f>VLOOKUP(Combined[[#This Row],[Customer_ID]],Customer[],8,FALSE)</f>
        <v>Platinum</v>
      </c>
      <c r="S998" s="43" t="str">
        <f>VLOOKUP(Combined[[#This Row],[Product_ID]],Product[],2,FALSE)</f>
        <v>Car Dashboard Phone Holder</v>
      </c>
      <c r="T998" s="43" t="str">
        <f>VLOOKUP(Combined[[#This Row],[Product_ID]],Product[],3,FALSE)</f>
        <v>Electronics</v>
      </c>
      <c r="U998" s="43" t="str">
        <f>VLOOKUP(Combined[[#This Row],[Product_ID]],Product[],4,FALSE)</f>
        <v>Accessories</v>
      </c>
      <c r="V998" s="43" t="str">
        <f>VLOOKUP(Combined[[#This Row],[Product_ID]],Product[],5,FALSE)</f>
        <v>Byrd, Stewart and Valdez</v>
      </c>
      <c r="W998" s="43">
        <f>VLOOKUP(Combined[[#This Row],[Product_ID]],Product[],6,FALSE)</f>
        <v>177.98</v>
      </c>
      <c r="X998" s="43">
        <f>VLOOKUP(Combined[[#This Row],[Product_ID]],Product[],7,FALSE)</f>
        <v>103</v>
      </c>
      <c r="Y998" s="43" t="str">
        <f>_xlfn.XLOOKUP(Combined[[#This Row],[Store_ID]],Store[Store_ID],Store[Store_Name])</f>
        <v>Benson-Elliott</v>
      </c>
      <c r="Z998" s="43" t="str">
        <f>_xlfn.XLOOKUP(Combined[[#This Row],[Store_ID]],Store[Store_ID],Store[Region])</f>
        <v>East</v>
      </c>
      <c r="AA998" s="43" t="str">
        <f>_xlfn.XLOOKUP(Combined[[#This Row],[Store_ID]],Store[Store_ID],Store[City])</f>
        <v>Port Josephberg</v>
      </c>
      <c r="AB998" s="43" t="str">
        <f>_xlfn.XLOOKUP(Combined[[#This Row],[Store_ID]],Store[Store_ID],Store[Store_Type])</f>
        <v>Online</v>
      </c>
      <c r="AC998" s="43">
        <f>Combined[[#This Row],[Quantity]]*Combined[[#This Row],[Unit_Price]]</f>
        <v>3306.2</v>
      </c>
      <c r="AD998" s="43">
        <f>Combined[[#This Row],[Gross_Sales]]*Combined[[#This Row],[Discount]]</f>
        <v>925.73599999999999</v>
      </c>
      <c r="AE998" s="43">
        <f>Combined[[#This Row],[Quantity]]*Combined[[#This Row],[cost]]</f>
        <v>711.92</v>
      </c>
      <c r="AF998" s="43">
        <f>Combined[[#This Row],[Total_Amount]]-Combined[[#This Row],[Total_Cost]]</f>
        <v>1668.5439999999999</v>
      </c>
      <c r="AG998" s="43" t="str">
        <f>IF(Combined[[#This Row],[Age]]&lt;=25,"18-25",IF(Combined[[#This Row],[Age]]&lt;=35,"26-35",IF(Combined[[#This Row],[Age]]&lt;=45,"36-45",IF(Combined[[#This Row],[Age]]&lt;=55,"46-55","56-64"))))</f>
        <v>46-55</v>
      </c>
      <c r="AH998" s="43">
        <f>IF(Combined[[#This Row],[Total_Amount]]=0,0,Combined[[#This Row],[Profit]]/Combined[[#This Row],[Total_Amount]])</f>
        <v>0.70093225522419156</v>
      </c>
    </row>
    <row r="999" spans="1:34">
      <c r="A999" s="43" t="s">
        <v>2823</v>
      </c>
      <c r="B999" s="46">
        <v>45805</v>
      </c>
      <c r="C999" s="43">
        <f t="shared" si="15"/>
        <v>2025</v>
      </c>
      <c r="D999" s="43" t="str">
        <f>TEXT(Combined[[#This Row],[Order_Date]],"MMM")</f>
        <v>May</v>
      </c>
      <c r="E999" s="43" t="s">
        <v>625</v>
      </c>
      <c r="F999" s="43" t="s">
        <v>1602</v>
      </c>
      <c r="G999" s="43" t="s">
        <v>1766</v>
      </c>
      <c r="H999" s="43">
        <v>3</v>
      </c>
      <c r="I999" s="43">
        <v>530.16999999999996</v>
      </c>
      <c r="J999" s="45">
        <v>0.18</v>
      </c>
      <c r="K999" s="43" t="s">
        <v>1826</v>
      </c>
      <c r="L999" s="43">
        <v>1304.2182</v>
      </c>
      <c r="M999" s="43" t="str">
        <f>VLOOKUP(Combined[[#This Row],[Customer_ID]],Customer[],2,FALSE)</f>
        <v>Christopher Stewart</v>
      </c>
      <c r="N999" s="43">
        <f>VLOOKUP(Combined[[#This Row],[Customer_ID]],Customer[],3,FALSE)</f>
        <v>21</v>
      </c>
      <c r="O999" s="43" t="str">
        <f>VLOOKUP(Combined[[#This Row],[Customer_ID]],Customer[],4,FALSE)</f>
        <v>Male</v>
      </c>
      <c r="P999" s="43" t="str">
        <f>VLOOKUP(Combined[[#This Row],[Customer_ID]],Customer[],5,FALSE)</f>
        <v>Amandaside</v>
      </c>
      <c r="Q999" s="43" t="str">
        <f>VLOOKUP(Combined[[#This Row],[Customer_ID]],Customer[],6,FALSE)</f>
        <v>New York</v>
      </c>
      <c r="R999" s="43" t="str">
        <f>VLOOKUP(Combined[[#This Row],[Customer_ID]],Customer[],8,FALSE)</f>
        <v>Bronze</v>
      </c>
      <c r="S999" s="43" t="str">
        <f>VLOOKUP(Combined[[#This Row],[Product_ID]],Product[],2,FALSE)</f>
        <v>Decorative Floor Vase</v>
      </c>
      <c r="T999" s="43" t="str">
        <f>VLOOKUP(Combined[[#This Row],[Product_ID]],Product[],3,FALSE)</f>
        <v>Home</v>
      </c>
      <c r="U999" s="43" t="str">
        <f>VLOOKUP(Combined[[#This Row],[Product_ID]],Product[],4,FALSE)</f>
        <v>Decor</v>
      </c>
      <c r="V999" s="43" t="str">
        <f>VLOOKUP(Combined[[#This Row],[Product_ID]],Product[],5,FALSE)</f>
        <v>Khan, Jones and Paul</v>
      </c>
      <c r="W999" s="43">
        <f>VLOOKUP(Combined[[#This Row],[Product_ID]],Product[],6,FALSE)</f>
        <v>219.12</v>
      </c>
      <c r="X999" s="43">
        <f>VLOOKUP(Combined[[#This Row],[Product_ID]],Product[],7,FALSE)</f>
        <v>378</v>
      </c>
      <c r="Y999" s="43" t="str">
        <f>_xlfn.XLOOKUP(Combined[[#This Row],[Store_ID]],Store[Store_ID],Store[Store_Name])</f>
        <v>Johnson-Wright</v>
      </c>
      <c r="Z999" s="43" t="str">
        <f>_xlfn.XLOOKUP(Combined[[#This Row],[Store_ID]],Store[Store_ID],Store[Region])</f>
        <v>North</v>
      </c>
      <c r="AA999" s="43" t="str">
        <f>_xlfn.XLOOKUP(Combined[[#This Row],[Store_ID]],Store[Store_ID],Store[City])</f>
        <v>Hoodberg</v>
      </c>
      <c r="AB999" s="43" t="str">
        <f>_xlfn.XLOOKUP(Combined[[#This Row],[Store_ID]],Store[Store_ID],Store[Store_Type])</f>
        <v>Outlet</v>
      </c>
      <c r="AC999" s="43">
        <f>Combined[[#This Row],[Quantity]]*Combined[[#This Row],[Unit_Price]]</f>
        <v>1590.5099999999998</v>
      </c>
      <c r="AD999" s="43">
        <f>Combined[[#This Row],[Gross_Sales]]*Combined[[#This Row],[Discount]]</f>
        <v>286.29179999999997</v>
      </c>
      <c r="AE999" s="43">
        <f>Combined[[#This Row],[Quantity]]*Combined[[#This Row],[cost]]</f>
        <v>657.36</v>
      </c>
      <c r="AF999" s="43">
        <f>Combined[[#This Row],[Total_Amount]]-Combined[[#This Row],[Total_Cost]]</f>
        <v>646.85820000000001</v>
      </c>
      <c r="AG999" s="43" t="str">
        <f>IF(Combined[[#This Row],[Age]]&lt;=25,"18-25",IF(Combined[[#This Row],[Age]]&lt;=35,"26-35",IF(Combined[[#This Row],[Age]]&lt;=45,"36-45",IF(Combined[[#This Row],[Age]]&lt;=55,"46-55","56-64"))))</f>
        <v>18-25</v>
      </c>
      <c r="AH999" s="43">
        <f>IF(Combined[[#This Row],[Total_Amount]]=0,0,Combined[[#This Row],[Profit]]/Combined[[#This Row],[Total_Amount]])</f>
        <v>0.49597390988716461</v>
      </c>
    </row>
    <row r="1000" spans="1:34">
      <c r="A1000" s="43" t="s">
        <v>2824</v>
      </c>
      <c r="B1000" s="46">
        <v>45522</v>
      </c>
      <c r="C1000" s="43">
        <f t="shared" si="15"/>
        <v>2024</v>
      </c>
      <c r="D1000" s="43" t="str">
        <f>TEXT(Combined[[#This Row],[Order_Date]],"MMM")</f>
        <v>Aug</v>
      </c>
      <c r="E1000" s="43" t="s">
        <v>1266</v>
      </c>
      <c r="F1000" s="43" t="s">
        <v>1616</v>
      </c>
      <c r="G1000" s="43" t="s">
        <v>1807</v>
      </c>
      <c r="H1000" s="43">
        <v>3</v>
      </c>
      <c r="I1000" s="43">
        <v>336.17</v>
      </c>
      <c r="J1000" s="45">
        <v>0.04</v>
      </c>
      <c r="K1000" s="43" t="s">
        <v>1829</v>
      </c>
      <c r="L1000" s="43">
        <v>968.16959999999995</v>
      </c>
      <c r="M1000" s="43" t="str">
        <f>VLOOKUP(Combined[[#This Row],[Customer_ID]],Customer[],2,FALSE)</f>
        <v>Joseph Mendoza</v>
      </c>
      <c r="N1000" s="43">
        <f>VLOOKUP(Combined[[#This Row],[Customer_ID]],Customer[],3,FALSE)</f>
        <v>33</v>
      </c>
      <c r="O1000" s="43" t="str">
        <f>VLOOKUP(Combined[[#This Row],[Customer_ID]],Customer[],4,FALSE)</f>
        <v>Male</v>
      </c>
      <c r="P1000" s="43" t="str">
        <f>VLOOKUP(Combined[[#This Row],[Customer_ID]],Customer[],5,FALSE)</f>
        <v>Ashleymouth</v>
      </c>
      <c r="Q1000" s="43" t="str">
        <f>VLOOKUP(Combined[[#This Row],[Customer_ID]],Customer[],6,FALSE)</f>
        <v>Maryland</v>
      </c>
      <c r="R1000" s="43" t="str">
        <f>VLOOKUP(Combined[[#This Row],[Customer_ID]],Customer[],8,FALSE)</f>
        <v>Gold</v>
      </c>
      <c r="S1000" s="43" t="str">
        <f>VLOOKUP(Combined[[#This Row],[Product_ID]],Product[],2,FALSE)</f>
        <v>Gaming Mechanical Keyboard</v>
      </c>
      <c r="T1000" s="43" t="str">
        <f>VLOOKUP(Combined[[#This Row],[Product_ID]],Product[],3,FALSE)</f>
        <v>Electronics</v>
      </c>
      <c r="U1000" s="43" t="str">
        <f>VLOOKUP(Combined[[#This Row],[Product_ID]],Product[],4,FALSE)</f>
        <v>Computer</v>
      </c>
      <c r="V1000" s="43" t="str">
        <f>VLOOKUP(Combined[[#This Row],[Product_ID]],Product[],5,FALSE)</f>
        <v>Lucero LLC</v>
      </c>
      <c r="W1000" s="43">
        <f>VLOOKUP(Combined[[#This Row],[Product_ID]],Product[],6,FALSE)</f>
        <v>419.28</v>
      </c>
      <c r="X1000" s="43">
        <f>VLOOKUP(Combined[[#This Row],[Product_ID]],Product[],7,FALSE)</f>
        <v>86</v>
      </c>
      <c r="Y1000" s="43" t="str">
        <f>_xlfn.XLOOKUP(Combined[[#This Row],[Store_ID]],Store[Store_ID],Store[Store_Name])</f>
        <v>Holloway Ltd</v>
      </c>
      <c r="Z1000" s="43" t="str">
        <f>_xlfn.XLOOKUP(Combined[[#This Row],[Store_ID]],Store[Store_ID],Store[Region])</f>
        <v>North</v>
      </c>
      <c r="AA1000" s="43" t="str">
        <f>_xlfn.XLOOKUP(Combined[[#This Row],[Store_ID]],Store[Store_ID],Store[City])</f>
        <v>Bensonhaven</v>
      </c>
      <c r="AB1000" s="43" t="str">
        <f>_xlfn.XLOOKUP(Combined[[#This Row],[Store_ID]],Store[Store_ID],Store[Store_Type])</f>
        <v>Flagship</v>
      </c>
      <c r="AC1000" s="43">
        <f>Combined[[#This Row],[Quantity]]*Combined[[#This Row],[Unit_Price]]</f>
        <v>1008.51</v>
      </c>
      <c r="AD1000" s="43">
        <f>Combined[[#This Row],[Gross_Sales]]*Combined[[#This Row],[Discount]]</f>
        <v>40.340400000000002</v>
      </c>
      <c r="AE1000" s="43">
        <f>Combined[[#This Row],[Quantity]]*Combined[[#This Row],[cost]]</f>
        <v>1257.8399999999999</v>
      </c>
      <c r="AF1000" s="43">
        <f>Combined[[#This Row],[Total_Amount]]-Combined[[#This Row],[Total_Cost]]</f>
        <v>-289.67039999999997</v>
      </c>
      <c r="AG1000" s="43" t="str">
        <f>IF(Combined[[#This Row],[Age]]&lt;=25,"18-25",IF(Combined[[#This Row],[Age]]&lt;=35,"26-35",IF(Combined[[#This Row],[Age]]&lt;=45,"36-45",IF(Combined[[#This Row],[Age]]&lt;=55,"46-55","56-64"))))</f>
        <v>26-35</v>
      </c>
      <c r="AH1000" s="43">
        <f>IF(Combined[[#This Row],[Total_Amount]]=0,0,Combined[[#This Row],[Profit]]/Combined[[#This Row],[Total_Amount]])</f>
        <v>-0.29919386024927863</v>
      </c>
    </row>
    <row r="1001" spans="1:34">
      <c r="A1001" s="43" t="s">
        <v>2825</v>
      </c>
      <c r="B1001" s="46">
        <v>45304</v>
      </c>
      <c r="C1001" s="43">
        <f t="shared" si="15"/>
        <v>2024</v>
      </c>
      <c r="D1001" s="43" t="str">
        <f>TEXT(Combined[[#This Row],[Order_Date]],"MMM")</f>
        <v>Jan</v>
      </c>
      <c r="E1001" s="43" t="s">
        <v>1307</v>
      </c>
      <c r="F1001" s="43" t="s">
        <v>1710</v>
      </c>
      <c r="G1001" s="43" t="s">
        <v>1782</v>
      </c>
      <c r="H1001" s="43">
        <v>4</v>
      </c>
      <c r="I1001" s="43">
        <v>22.51</v>
      </c>
      <c r="J1001" s="45">
        <v>0.27</v>
      </c>
      <c r="K1001" s="43" t="s">
        <v>1826</v>
      </c>
      <c r="L1001" s="43">
        <v>65.729200000000006</v>
      </c>
      <c r="M1001" s="43" t="str">
        <f>VLOOKUP(Combined[[#This Row],[Customer_ID]],Customer[],2,FALSE)</f>
        <v>Holly Robinson</v>
      </c>
      <c r="N1001" s="43">
        <f>VLOOKUP(Combined[[#This Row],[Customer_ID]],Customer[],3,FALSE)</f>
        <v>45</v>
      </c>
      <c r="O1001" s="43" t="str">
        <f>VLOOKUP(Combined[[#This Row],[Customer_ID]],Customer[],4,FALSE)</f>
        <v>Female</v>
      </c>
      <c r="P1001" s="43" t="str">
        <f>VLOOKUP(Combined[[#This Row],[Customer_ID]],Customer[],5,FALSE)</f>
        <v>East Amy</v>
      </c>
      <c r="Q1001" s="43" t="str">
        <f>VLOOKUP(Combined[[#This Row],[Customer_ID]],Customer[],6,FALSE)</f>
        <v>Washington</v>
      </c>
      <c r="R1001" s="43" t="str">
        <f>VLOOKUP(Combined[[#This Row],[Customer_ID]],Customer[],8,FALSE)</f>
        <v>Platinum</v>
      </c>
      <c r="S1001" s="43" t="str">
        <f>VLOOKUP(Combined[[#This Row],[Product_ID]],Product[],2,FALSE)</f>
        <v>Badminton Racket Set</v>
      </c>
      <c r="T1001" s="43" t="str">
        <f>VLOOKUP(Combined[[#This Row],[Product_ID]],Product[],3,FALSE)</f>
        <v>Sports</v>
      </c>
      <c r="U1001" s="43" t="str">
        <f>VLOOKUP(Combined[[#This Row],[Product_ID]],Product[],4,FALSE)</f>
        <v>Equipment</v>
      </c>
      <c r="V1001" s="43" t="str">
        <f>VLOOKUP(Combined[[#This Row],[Product_ID]],Product[],5,FALSE)</f>
        <v>Robinson-Brown</v>
      </c>
      <c r="W1001" s="43">
        <f>VLOOKUP(Combined[[#This Row],[Product_ID]],Product[],6,FALSE)</f>
        <v>285.54000000000002</v>
      </c>
      <c r="X1001" s="43">
        <f>VLOOKUP(Combined[[#This Row],[Product_ID]],Product[],7,FALSE)</f>
        <v>358</v>
      </c>
      <c r="Y1001" s="43" t="str">
        <f>_xlfn.XLOOKUP(Combined[[#This Row],[Store_ID]],Store[Store_ID],Store[Store_Name])</f>
        <v>Bean, Jones and Park</v>
      </c>
      <c r="Z1001" s="43" t="str">
        <f>_xlfn.XLOOKUP(Combined[[#This Row],[Store_ID]],Store[Store_ID],Store[Region])</f>
        <v>West</v>
      </c>
      <c r="AA1001" s="43" t="str">
        <f>_xlfn.XLOOKUP(Combined[[#This Row],[Store_ID]],Store[Store_ID],Store[City])</f>
        <v>Thompsonborough</v>
      </c>
      <c r="AB1001" s="43" t="str">
        <f>_xlfn.XLOOKUP(Combined[[#This Row],[Store_ID]],Store[Store_ID],Store[Store_Type])</f>
        <v>Online</v>
      </c>
      <c r="AC1001" s="43">
        <f>Combined[[#This Row],[Quantity]]*Combined[[#This Row],[Unit_Price]]</f>
        <v>90.04</v>
      </c>
      <c r="AD1001" s="43">
        <f>Combined[[#This Row],[Gross_Sales]]*Combined[[#This Row],[Discount]]</f>
        <v>24.310800000000004</v>
      </c>
      <c r="AE1001" s="43">
        <f>Combined[[#This Row],[Quantity]]*Combined[[#This Row],[cost]]</f>
        <v>1142.1600000000001</v>
      </c>
      <c r="AF1001" s="43">
        <f>Combined[[#This Row],[Total_Amount]]-Combined[[#This Row],[Total_Cost]]</f>
        <v>-1076.4308000000001</v>
      </c>
      <c r="AG1001" s="43" t="str">
        <f>IF(Combined[[#This Row],[Age]]&lt;=25,"18-25",IF(Combined[[#This Row],[Age]]&lt;=35,"26-35",IF(Combined[[#This Row],[Age]]&lt;=45,"36-45",IF(Combined[[#This Row],[Age]]&lt;=55,"46-55","56-64"))))</f>
        <v>36-45</v>
      </c>
      <c r="AH1001" s="43">
        <f>IF(Combined[[#This Row],[Total_Amount]]=0,0,Combined[[#This Row],[Profit]]/Combined[[#This Row],[Total_Amount]])</f>
        <v>-16.376751885006968</v>
      </c>
    </row>
    <row r="1002" spans="1:34">
      <c r="A1002" s="43" t="s">
        <v>2826</v>
      </c>
      <c r="B1002" s="46">
        <v>45456</v>
      </c>
      <c r="C1002" s="43">
        <f t="shared" si="15"/>
        <v>2024</v>
      </c>
      <c r="D1002" s="43" t="str">
        <f>TEXT(Combined[[#This Row],[Order_Date]],"MMM")</f>
        <v>Jun</v>
      </c>
      <c r="E1002" s="43" t="s">
        <v>625</v>
      </c>
      <c r="F1002" s="43" t="s">
        <v>1666</v>
      </c>
      <c r="G1002" s="43" t="s">
        <v>1761</v>
      </c>
      <c r="H1002" s="43">
        <v>2</v>
      </c>
      <c r="I1002" s="43">
        <v>909.51</v>
      </c>
      <c r="J1002" s="45">
        <v>0.27</v>
      </c>
      <c r="K1002" s="43" t="s">
        <v>1824</v>
      </c>
      <c r="L1002" s="43">
        <v>1327.8846000000001</v>
      </c>
      <c r="M1002" s="43" t="str">
        <f>VLOOKUP(Combined[[#This Row],[Customer_ID]],Customer[],2,FALSE)</f>
        <v>Christopher Stewart</v>
      </c>
      <c r="N1002" s="43">
        <f>VLOOKUP(Combined[[#This Row],[Customer_ID]],Customer[],3,FALSE)</f>
        <v>21</v>
      </c>
      <c r="O1002" s="43" t="str">
        <f>VLOOKUP(Combined[[#This Row],[Customer_ID]],Customer[],4,FALSE)</f>
        <v>Male</v>
      </c>
      <c r="P1002" s="43" t="str">
        <f>VLOOKUP(Combined[[#This Row],[Customer_ID]],Customer[],5,FALSE)</f>
        <v>Amandaside</v>
      </c>
      <c r="Q1002" s="43" t="str">
        <f>VLOOKUP(Combined[[#This Row],[Customer_ID]],Customer[],6,FALSE)</f>
        <v>New York</v>
      </c>
      <c r="R1002" s="43" t="str">
        <f>VLOOKUP(Combined[[#This Row],[Customer_ID]],Customer[],8,FALSE)</f>
        <v>Bronze</v>
      </c>
      <c r="S1002" s="43" t="str">
        <f>VLOOKUP(Combined[[#This Row],[Product_ID]],Product[],2,FALSE)</f>
        <v>Men's Hair Styling Gel</v>
      </c>
      <c r="T1002" s="43" t="str">
        <f>VLOOKUP(Combined[[#This Row],[Product_ID]],Product[],3,FALSE)</f>
        <v>Beauty</v>
      </c>
      <c r="U1002" s="43" t="str">
        <f>VLOOKUP(Combined[[#This Row],[Product_ID]],Product[],4,FALSE)</f>
        <v>Haircare</v>
      </c>
      <c r="V1002" s="43" t="str">
        <f>VLOOKUP(Combined[[#This Row],[Product_ID]],Product[],5,FALSE)</f>
        <v>Cline-Mccarthy</v>
      </c>
      <c r="W1002" s="43">
        <f>VLOOKUP(Combined[[#This Row],[Product_ID]],Product[],6,FALSE)</f>
        <v>17.309999999999999</v>
      </c>
      <c r="X1002" s="43">
        <f>VLOOKUP(Combined[[#This Row],[Product_ID]],Product[],7,FALSE)</f>
        <v>399</v>
      </c>
      <c r="Y1002" s="43" t="str">
        <f>_xlfn.XLOOKUP(Combined[[#This Row],[Store_ID]],Store[Store_ID],Store[Store_Name])</f>
        <v>Black-Horn</v>
      </c>
      <c r="Z1002" s="43" t="str">
        <f>_xlfn.XLOOKUP(Combined[[#This Row],[Store_ID]],Store[Store_ID],Store[Region])</f>
        <v>South</v>
      </c>
      <c r="AA1002" s="43" t="str">
        <f>_xlfn.XLOOKUP(Combined[[#This Row],[Store_ID]],Store[Store_ID],Store[City])</f>
        <v>North Nancyview</v>
      </c>
      <c r="AB1002" s="43" t="str">
        <f>_xlfn.XLOOKUP(Combined[[#This Row],[Store_ID]],Store[Store_ID],Store[Store_Type])</f>
        <v>Outlet</v>
      </c>
      <c r="AC1002" s="43">
        <f>Combined[[#This Row],[Quantity]]*Combined[[#This Row],[Unit_Price]]</f>
        <v>1819.02</v>
      </c>
      <c r="AD1002" s="43">
        <f>Combined[[#This Row],[Gross_Sales]]*Combined[[#This Row],[Discount]]</f>
        <v>491.1354</v>
      </c>
      <c r="AE1002" s="43">
        <f>Combined[[#This Row],[Quantity]]*Combined[[#This Row],[cost]]</f>
        <v>34.619999999999997</v>
      </c>
      <c r="AF1002" s="43">
        <f>Combined[[#This Row],[Total_Amount]]-Combined[[#This Row],[Total_Cost]]</f>
        <v>1293.2646000000002</v>
      </c>
      <c r="AG1002" s="43" t="str">
        <f>IF(Combined[[#This Row],[Age]]&lt;=25,"18-25",IF(Combined[[#This Row],[Age]]&lt;=35,"26-35",IF(Combined[[#This Row],[Age]]&lt;=45,"36-45",IF(Combined[[#This Row],[Age]]&lt;=55,"46-55","56-64"))))</f>
        <v>18-25</v>
      </c>
      <c r="AH1002" s="43">
        <f>IF(Combined[[#This Row],[Total_Amount]]=0,0,Combined[[#This Row],[Profit]]/Combined[[#This Row],[Total_Amount]])</f>
        <v>0.97392845733733191</v>
      </c>
    </row>
    <row r="1003" spans="1:34">
      <c r="A1003" s="43" t="s">
        <v>2827</v>
      </c>
      <c r="B1003" s="46">
        <v>45776</v>
      </c>
      <c r="C1003" s="43">
        <f t="shared" si="15"/>
        <v>2025</v>
      </c>
      <c r="D1003" s="43" t="str">
        <f>TEXT(Combined[[#This Row],[Order_Date]],"MMM")</f>
        <v>Apr</v>
      </c>
      <c r="E1003" s="43" t="s">
        <v>198</v>
      </c>
      <c r="F1003" s="43" t="s">
        <v>1686</v>
      </c>
      <c r="G1003" s="43" t="s">
        <v>1799</v>
      </c>
      <c r="H1003" s="43">
        <v>4</v>
      </c>
      <c r="I1003" s="43">
        <v>593.84</v>
      </c>
      <c r="J1003" s="45">
        <v>0.24</v>
      </c>
      <c r="K1003" s="43" t="s">
        <v>1826</v>
      </c>
      <c r="L1003" s="43">
        <v>1805.2736</v>
      </c>
      <c r="M1003" s="43" t="str">
        <f>VLOOKUP(Combined[[#This Row],[Customer_ID]],Customer[],2,FALSE)</f>
        <v>Debra Liu</v>
      </c>
      <c r="N1003" s="43">
        <f>VLOOKUP(Combined[[#This Row],[Customer_ID]],Customer[],3,FALSE)</f>
        <v>55</v>
      </c>
      <c r="O1003" s="43" t="str">
        <f>VLOOKUP(Combined[[#This Row],[Customer_ID]],Customer[],4,FALSE)</f>
        <v>Male</v>
      </c>
      <c r="P1003" s="43" t="str">
        <f>VLOOKUP(Combined[[#This Row],[Customer_ID]],Customer[],5,FALSE)</f>
        <v>South Timtown</v>
      </c>
      <c r="Q1003" s="43" t="str">
        <f>VLOOKUP(Combined[[#This Row],[Customer_ID]],Customer[],6,FALSE)</f>
        <v>Minnesota</v>
      </c>
      <c r="R1003" s="43" t="str">
        <f>VLOOKUP(Combined[[#This Row],[Customer_ID]],Customer[],8,FALSE)</f>
        <v>Bronze</v>
      </c>
      <c r="S1003" s="43" t="str">
        <f>VLOOKUP(Combined[[#This Row],[Product_ID]],Product[],2,FALSE)</f>
        <v>Men's Sports Shorts</v>
      </c>
      <c r="T1003" s="43" t="str">
        <f>VLOOKUP(Combined[[#This Row],[Product_ID]],Product[],3,FALSE)</f>
        <v>Clothing</v>
      </c>
      <c r="U1003" s="43" t="str">
        <f>VLOOKUP(Combined[[#This Row],[Product_ID]],Product[],4,FALSE)</f>
        <v>Bottoms</v>
      </c>
      <c r="V1003" s="43" t="str">
        <f>VLOOKUP(Combined[[#This Row],[Product_ID]],Product[],5,FALSE)</f>
        <v>Fitzpatrick Ltd</v>
      </c>
      <c r="W1003" s="43">
        <f>VLOOKUP(Combined[[#This Row],[Product_ID]],Product[],6,FALSE)</f>
        <v>218.22</v>
      </c>
      <c r="X1003" s="43">
        <f>VLOOKUP(Combined[[#This Row],[Product_ID]],Product[],7,FALSE)</f>
        <v>224</v>
      </c>
      <c r="Y1003" s="43" t="str">
        <f>_xlfn.XLOOKUP(Combined[[#This Row],[Store_ID]],Store[Store_ID],Store[Store_Name])</f>
        <v>Mcdonald Inc</v>
      </c>
      <c r="Z1003" s="43" t="str">
        <f>_xlfn.XLOOKUP(Combined[[#This Row],[Store_ID]],Store[Store_ID],Store[Region])</f>
        <v>South</v>
      </c>
      <c r="AA1003" s="43" t="str">
        <f>_xlfn.XLOOKUP(Combined[[#This Row],[Store_ID]],Store[Store_ID],Store[City])</f>
        <v>Christopherland</v>
      </c>
      <c r="AB1003" s="43" t="str">
        <f>_xlfn.XLOOKUP(Combined[[#This Row],[Store_ID]],Store[Store_ID],Store[Store_Type])</f>
        <v>Outlet</v>
      </c>
      <c r="AC1003" s="43">
        <f>Combined[[#This Row],[Quantity]]*Combined[[#This Row],[Unit_Price]]</f>
        <v>2375.36</v>
      </c>
      <c r="AD1003" s="43">
        <f>Combined[[#This Row],[Gross_Sales]]*Combined[[#This Row],[Discount]]</f>
        <v>570.08640000000003</v>
      </c>
      <c r="AE1003" s="43">
        <f>Combined[[#This Row],[Quantity]]*Combined[[#This Row],[cost]]</f>
        <v>872.88</v>
      </c>
      <c r="AF1003" s="43">
        <f>Combined[[#This Row],[Total_Amount]]-Combined[[#This Row],[Total_Cost]]</f>
        <v>932.39359999999999</v>
      </c>
      <c r="AG1003" s="43" t="str">
        <f>IF(Combined[[#This Row],[Age]]&lt;=25,"18-25",IF(Combined[[#This Row],[Age]]&lt;=35,"26-35",IF(Combined[[#This Row],[Age]]&lt;=45,"36-45",IF(Combined[[#This Row],[Age]]&lt;=55,"46-55","56-64"))))</f>
        <v>46-55</v>
      </c>
      <c r="AH1003" s="43">
        <f>IF(Combined[[#This Row],[Total_Amount]]=0,0,Combined[[#This Row],[Profit]]/Combined[[#This Row],[Total_Amount]])</f>
        <v>0.51648326325715943</v>
      </c>
    </row>
    <row r="1004" spans="1:34">
      <c r="A1004" s="43" t="s">
        <v>2828</v>
      </c>
      <c r="B1004" s="46">
        <v>45566</v>
      </c>
      <c r="C1004" s="43">
        <f t="shared" si="15"/>
        <v>2024</v>
      </c>
      <c r="D1004" s="43" t="str">
        <f>TEXT(Combined[[#This Row],[Order_Date]],"MMM")</f>
        <v>Oct</v>
      </c>
      <c r="E1004" s="43" t="s">
        <v>384</v>
      </c>
      <c r="F1004" s="43" t="s">
        <v>1694</v>
      </c>
      <c r="G1004" s="43" t="s">
        <v>1789</v>
      </c>
      <c r="H1004" s="43">
        <v>3</v>
      </c>
      <c r="I1004" s="43">
        <v>909.11</v>
      </c>
      <c r="J1004" s="45">
        <v>0.23</v>
      </c>
      <c r="K1004" s="43" t="s">
        <v>1829</v>
      </c>
      <c r="L1004" s="43">
        <v>2100.0441000000001</v>
      </c>
      <c r="M1004" s="43" t="str">
        <f>VLOOKUP(Combined[[#This Row],[Customer_ID]],Customer[],2,FALSE)</f>
        <v>Amy Walker</v>
      </c>
      <c r="N1004" s="43">
        <f>VLOOKUP(Combined[[#This Row],[Customer_ID]],Customer[],3,FALSE)</f>
        <v>27</v>
      </c>
      <c r="O1004" s="43" t="str">
        <f>VLOOKUP(Combined[[#This Row],[Customer_ID]],Customer[],4,FALSE)</f>
        <v>Male</v>
      </c>
      <c r="P1004" s="43" t="str">
        <f>VLOOKUP(Combined[[#This Row],[Customer_ID]],Customer[],5,FALSE)</f>
        <v>Smithland</v>
      </c>
      <c r="Q1004" s="43" t="str">
        <f>VLOOKUP(Combined[[#This Row],[Customer_ID]],Customer[],6,FALSE)</f>
        <v>West Virginia</v>
      </c>
      <c r="R1004" s="43" t="str">
        <f>VLOOKUP(Combined[[#This Row],[Customer_ID]],Customer[],8,FALSE)</f>
        <v>Silver</v>
      </c>
      <c r="S1004" s="43" t="str">
        <f>VLOOKUP(Combined[[#This Row],[Product_ID]],Product[],2,FALSE)</f>
        <v>Shin Guards – Adult</v>
      </c>
      <c r="T1004" s="43" t="str">
        <f>VLOOKUP(Combined[[#This Row],[Product_ID]],Product[],3,FALSE)</f>
        <v>Sports</v>
      </c>
      <c r="U1004" s="43" t="str">
        <f>VLOOKUP(Combined[[#This Row],[Product_ID]],Product[],4,FALSE)</f>
        <v>Team Sports</v>
      </c>
      <c r="V1004" s="43" t="str">
        <f>VLOOKUP(Combined[[#This Row],[Product_ID]],Product[],5,FALSE)</f>
        <v>French Ltd</v>
      </c>
      <c r="W1004" s="43">
        <f>VLOOKUP(Combined[[#This Row],[Product_ID]],Product[],6,FALSE)</f>
        <v>107.06</v>
      </c>
      <c r="X1004" s="43">
        <f>VLOOKUP(Combined[[#This Row],[Product_ID]],Product[],7,FALSE)</f>
        <v>359</v>
      </c>
      <c r="Y1004" s="43" t="str">
        <f>_xlfn.XLOOKUP(Combined[[#This Row],[Store_ID]],Store[Store_ID],Store[Store_Name])</f>
        <v>Hill, Wagner and Ballard</v>
      </c>
      <c r="Z1004" s="43" t="str">
        <f>_xlfn.XLOOKUP(Combined[[#This Row],[Store_ID]],Store[Store_ID],Store[Region])</f>
        <v>East</v>
      </c>
      <c r="AA1004" s="43" t="str">
        <f>_xlfn.XLOOKUP(Combined[[#This Row],[Store_ID]],Store[Store_ID],Store[City])</f>
        <v>East Davidville</v>
      </c>
      <c r="AB1004" s="43" t="str">
        <f>_xlfn.XLOOKUP(Combined[[#This Row],[Store_ID]],Store[Store_ID],Store[Store_Type])</f>
        <v>Online</v>
      </c>
      <c r="AC1004" s="43">
        <f>Combined[[#This Row],[Quantity]]*Combined[[#This Row],[Unit_Price]]</f>
        <v>2727.33</v>
      </c>
      <c r="AD1004" s="43">
        <f>Combined[[#This Row],[Gross_Sales]]*Combined[[#This Row],[Discount]]</f>
        <v>627.28589999999997</v>
      </c>
      <c r="AE1004" s="43">
        <f>Combined[[#This Row],[Quantity]]*Combined[[#This Row],[cost]]</f>
        <v>321.18</v>
      </c>
      <c r="AF1004" s="43">
        <f>Combined[[#This Row],[Total_Amount]]-Combined[[#This Row],[Total_Cost]]</f>
        <v>1778.8641</v>
      </c>
      <c r="AG1004" s="43" t="str">
        <f>IF(Combined[[#This Row],[Age]]&lt;=25,"18-25",IF(Combined[[#This Row],[Age]]&lt;=35,"26-35",IF(Combined[[#This Row],[Age]]&lt;=45,"36-45",IF(Combined[[#This Row],[Age]]&lt;=55,"46-55","56-64"))))</f>
        <v>26-35</v>
      </c>
      <c r="AH1004" s="43">
        <f>IF(Combined[[#This Row],[Total_Amount]]=0,0,Combined[[#This Row],[Profit]]/Combined[[#This Row],[Total_Amount]])</f>
        <v>0.84706035458969642</v>
      </c>
    </row>
    <row r="1005" spans="1:34">
      <c r="A1005" s="43" t="s">
        <v>2829</v>
      </c>
      <c r="B1005" s="46">
        <v>45542</v>
      </c>
      <c r="C1005" s="43">
        <f t="shared" si="15"/>
        <v>2024</v>
      </c>
      <c r="D1005" s="43" t="str">
        <f>TEXT(Combined[[#This Row],[Order_Date]],"MMM")</f>
        <v>Sep</v>
      </c>
      <c r="E1005" s="43" t="s">
        <v>1243</v>
      </c>
      <c r="F1005" s="43" t="s">
        <v>1596</v>
      </c>
      <c r="G1005" s="43" t="s">
        <v>1757</v>
      </c>
      <c r="H1005" s="43">
        <v>4</v>
      </c>
      <c r="I1005" s="43">
        <v>996.85</v>
      </c>
      <c r="J1005" s="45">
        <v>0.24</v>
      </c>
      <c r="K1005" s="43" t="s">
        <v>1826</v>
      </c>
      <c r="L1005" s="43">
        <v>3030.424</v>
      </c>
      <c r="M1005" s="43" t="str">
        <f>VLOOKUP(Combined[[#This Row],[Customer_ID]],Customer[],2,FALSE)</f>
        <v>John Donaldson</v>
      </c>
      <c r="N1005" s="43">
        <f>VLOOKUP(Combined[[#This Row],[Customer_ID]],Customer[],3,FALSE)</f>
        <v>27</v>
      </c>
      <c r="O1005" s="43" t="str">
        <f>VLOOKUP(Combined[[#This Row],[Customer_ID]],Customer[],4,FALSE)</f>
        <v>Male</v>
      </c>
      <c r="P1005" s="43" t="str">
        <f>VLOOKUP(Combined[[#This Row],[Customer_ID]],Customer[],5,FALSE)</f>
        <v>New Edward</v>
      </c>
      <c r="Q1005" s="43" t="str">
        <f>VLOOKUP(Combined[[#This Row],[Customer_ID]],Customer[],6,FALSE)</f>
        <v>Maine</v>
      </c>
      <c r="R1005" s="43" t="str">
        <f>VLOOKUP(Combined[[#This Row],[Customer_ID]],Customer[],8,FALSE)</f>
        <v>Bronze</v>
      </c>
      <c r="S1005" s="43" t="str">
        <f>VLOOKUP(Combined[[#This Row],[Product_ID]],Product[],2,FALSE)</f>
        <v>Foldable Camping Chair</v>
      </c>
      <c r="T1005" s="43" t="str">
        <f>VLOOKUP(Combined[[#This Row],[Product_ID]],Product[],3,FALSE)</f>
        <v>Sports</v>
      </c>
      <c r="U1005" s="43" t="str">
        <f>VLOOKUP(Combined[[#This Row],[Product_ID]],Product[],4,FALSE)</f>
        <v>Outdoor</v>
      </c>
      <c r="V1005" s="43" t="str">
        <f>VLOOKUP(Combined[[#This Row],[Product_ID]],Product[],5,FALSE)</f>
        <v>Cook Ltd</v>
      </c>
      <c r="W1005" s="43">
        <f>VLOOKUP(Combined[[#This Row],[Product_ID]],Product[],6,FALSE)</f>
        <v>166.06</v>
      </c>
      <c r="X1005" s="43">
        <f>VLOOKUP(Combined[[#This Row],[Product_ID]],Product[],7,FALSE)</f>
        <v>340</v>
      </c>
      <c r="Y1005" s="43" t="str">
        <f>_xlfn.XLOOKUP(Combined[[#This Row],[Store_ID]],Store[Store_ID],Store[Store_Name])</f>
        <v>Martinez, Adkins and Johnson</v>
      </c>
      <c r="Z1005" s="43" t="str">
        <f>_xlfn.XLOOKUP(Combined[[#This Row],[Store_ID]],Store[Store_ID],Store[Region])</f>
        <v>North</v>
      </c>
      <c r="AA1005" s="43" t="str">
        <f>_xlfn.XLOOKUP(Combined[[#This Row],[Store_ID]],Store[Store_ID],Store[City])</f>
        <v>Danielmouth</v>
      </c>
      <c r="AB1005" s="43" t="str">
        <f>_xlfn.XLOOKUP(Combined[[#This Row],[Store_ID]],Store[Store_ID],Store[Store_Type])</f>
        <v>Flagship</v>
      </c>
      <c r="AC1005" s="43">
        <f>Combined[[#This Row],[Quantity]]*Combined[[#This Row],[Unit_Price]]</f>
        <v>3987.4</v>
      </c>
      <c r="AD1005" s="43">
        <f>Combined[[#This Row],[Gross_Sales]]*Combined[[#This Row],[Discount]]</f>
        <v>956.976</v>
      </c>
      <c r="AE1005" s="43">
        <f>Combined[[#This Row],[Quantity]]*Combined[[#This Row],[cost]]</f>
        <v>664.24</v>
      </c>
      <c r="AF1005" s="43">
        <f>Combined[[#This Row],[Total_Amount]]-Combined[[#This Row],[Total_Cost]]</f>
        <v>2366.1840000000002</v>
      </c>
      <c r="AG1005" s="43" t="str">
        <f>IF(Combined[[#This Row],[Age]]&lt;=25,"18-25",IF(Combined[[#This Row],[Age]]&lt;=35,"26-35",IF(Combined[[#This Row],[Age]]&lt;=45,"36-45",IF(Combined[[#This Row],[Age]]&lt;=55,"46-55","56-64"))))</f>
        <v>26-35</v>
      </c>
      <c r="AH1005" s="43">
        <f>IF(Combined[[#This Row],[Total_Amount]]=0,0,Combined[[#This Row],[Profit]]/Combined[[#This Row],[Total_Amount]])</f>
        <v>0.78080955008276076</v>
      </c>
    </row>
    <row r="1006" spans="1:34">
      <c r="A1006" s="43" t="s">
        <v>2830</v>
      </c>
      <c r="B1006" s="46">
        <v>45834</v>
      </c>
      <c r="C1006" s="43">
        <f t="shared" si="15"/>
        <v>2025</v>
      </c>
      <c r="D1006" s="43" t="str">
        <f>TEXT(Combined[[#This Row],[Order_Date]],"MMM")</f>
        <v>Jun</v>
      </c>
      <c r="E1006" s="43" t="s">
        <v>948</v>
      </c>
      <c r="F1006" s="43" t="s">
        <v>1543</v>
      </c>
      <c r="G1006" s="43" t="s">
        <v>1807</v>
      </c>
      <c r="H1006" s="43">
        <v>1</v>
      </c>
      <c r="I1006" s="43">
        <v>522.69000000000005</v>
      </c>
      <c r="J1006" s="45">
        <v>0.06</v>
      </c>
      <c r="K1006" s="43" t="s">
        <v>1829</v>
      </c>
      <c r="L1006" s="43">
        <v>491.32860000000011</v>
      </c>
      <c r="M1006" s="43" t="str">
        <f>VLOOKUP(Combined[[#This Row],[Customer_ID]],Customer[],2,FALSE)</f>
        <v>Matthew Avery</v>
      </c>
      <c r="N1006" s="43">
        <f>VLOOKUP(Combined[[#This Row],[Customer_ID]],Customer[],3,FALSE)</f>
        <v>29</v>
      </c>
      <c r="O1006" s="43" t="str">
        <f>VLOOKUP(Combined[[#This Row],[Customer_ID]],Customer[],4,FALSE)</f>
        <v>Male</v>
      </c>
      <c r="P1006" s="43" t="str">
        <f>VLOOKUP(Combined[[#This Row],[Customer_ID]],Customer[],5,FALSE)</f>
        <v>Lake Melissashire</v>
      </c>
      <c r="Q1006" s="43" t="str">
        <f>VLOOKUP(Combined[[#This Row],[Customer_ID]],Customer[],6,FALSE)</f>
        <v>Oregon</v>
      </c>
      <c r="R1006" s="43" t="str">
        <f>VLOOKUP(Combined[[#This Row],[Customer_ID]],Customer[],8,FALSE)</f>
        <v>Silver</v>
      </c>
      <c r="S1006" s="43" t="str">
        <f>VLOOKUP(Combined[[#This Row],[Product_ID]],Product[],2,FALSE)</f>
        <v>Brother Laser Printer</v>
      </c>
      <c r="T1006" s="43" t="str">
        <f>VLOOKUP(Combined[[#This Row],[Product_ID]],Product[],3,FALSE)</f>
        <v>Electronics</v>
      </c>
      <c r="U1006" s="43" t="str">
        <f>VLOOKUP(Combined[[#This Row],[Product_ID]],Product[],4,FALSE)</f>
        <v>Computer</v>
      </c>
      <c r="V1006" s="43" t="str">
        <f>VLOOKUP(Combined[[#This Row],[Product_ID]],Product[],5,FALSE)</f>
        <v>Hunt Inc</v>
      </c>
      <c r="W1006" s="43">
        <f>VLOOKUP(Combined[[#This Row],[Product_ID]],Product[],6,FALSE)</f>
        <v>112.42</v>
      </c>
      <c r="X1006" s="43">
        <f>VLOOKUP(Combined[[#This Row],[Product_ID]],Product[],7,FALSE)</f>
        <v>416</v>
      </c>
      <c r="Y1006" s="43" t="str">
        <f>_xlfn.XLOOKUP(Combined[[#This Row],[Store_ID]],Store[Store_ID],Store[Store_Name])</f>
        <v>Holloway Ltd</v>
      </c>
      <c r="Z1006" s="43" t="str">
        <f>_xlfn.XLOOKUP(Combined[[#This Row],[Store_ID]],Store[Store_ID],Store[Region])</f>
        <v>North</v>
      </c>
      <c r="AA1006" s="43" t="str">
        <f>_xlfn.XLOOKUP(Combined[[#This Row],[Store_ID]],Store[Store_ID],Store[City])</f>
        <v>Bensonhaven</v>
      </c>
      <c r="AB1006" s="43" t="str">
        <f>_xlfn.XLOOKUP(Combined[[#This Row],[Store_ID]],Store[Store_ID],Store[Store_Type])</f>
        <v>Flagship</v>
      </c>
      <c r="AC1006" s="43">
        <f>Combined[[#This Row],[Quantity]]*Combined[[#This Row],[Unit_Price]]</f>
        <v>522.69000000000005</v>
      </c>
      <c r="AD1006" s="43">
        <f>Combined[[#This Row],[Gross_Sales]]*Combined[[#This Row],[Discount]]</f>
        <v>31.361400000000003</v>
      </c>
      <c r="AE1006" s="43">
        <f>Combined[[#This Row],[Quantity]]*Combined[[#This Row],[cost]]</f>
        <v>112.42</v>
      </c>
      <c r="AF1006" s="43">
        <f>Combined[[#This Row],[Total_Amount]]-Combined[[#This Row],[Total_Cost]]</f>
        <v>378.90860000000009</v>
      </c>
      <c r="AG1006" s="43" t="str">
        <f>IF(Combined[[#This Row],[Age]]&lt;=25,"18-25",IF(Combined[[#This Row],[Age]]&lt;=35,"26-35",IF(Combined[[#This Row],[Age]]&lt;=45,"36-45",IF(Combined[[#This Row],[Age]]&lt;=55,"46-55","56-64"))))</f>
        <v>26-35</v>
      </c>
      <c r="AH1006" s="43">
        <f>IF(Combined[[#This Row],[Total_Amount]]=0,0,Combined[[#This Row],[Profit]]/Combined[[#This Row],[Total_Amount]])</f>
        <v>0.77119182559289245</v>
      </c>
    </row>
    <row r="1007" spans="1:34">
      <c r="A1007" s="43" t="s">
        <v>2831</v>
      </c>
      <c r="B1007" s="46">
        <v>45405</v>
      </c>
      <c r="C1007" s="43">
        <f t="shared" si="15"/>
        <v>2024</v>
      </c>
      <c r="D1007" s="43" t="str">
        <f>TEXT(Combined[[#This Row],[Order_Date]],"MMM")</f>
        <v>Apr</v>
      </c>
      <c r="E1007" s="43" t="s">
        <v>637</v>
      </c>
      <c r="F1007" s="43" t="s">
        <v>1656</v>
      </c>
      <c r="G1007" s="43" t="s">
        <v>1766</v>
      </c>
      <c r="H1007" s="43">
        <v>3</v>
      </c>
      <c r="I1007" s="43">
        <v>261.05</v>
      </c>
      <c r="J1007" s="45">
        <v>0.12</v>
      </c>
      <c r="K1007" s="43" t="s">
        <v>1826</v>
      </c>
      <c r="L1007" s="43">
        <v>689.17200000000014</v>
      </c>
      <c r="M1007" s="43" t="str">
        <f>VLOOKUP(Combined[[#This Row],[Customer_ID]],Customer[],2,FALSE)</f>
        <v>Ashley Ferguson</v>
      </c>
      <c r="N1007" s="43">
        <f>VLOOKUP(Combined[[#This Row],[Customer_ID]],Customer[],3,FALSE)</f>
        <v>46</v>
      </c>
      <c r="O1007" s="43" t="str">
        <f>VLOOKUP(Combined[[#This Row],[Customer_ID]],Customer[],4,FALSE)</f>
        <v>Male</v>
      </c>
      <c r="P1007" s="43" t="str">
        <f>VLOOKUP(Combined[[#This Row],[Customer_ID]],Customer[],5,FALSE)</f>
        <v>Sarahmouth</v>
      </c>
      <c r="Q1007" s="43" t="str">
        <f>VLOOKUP(Combined[[#This Row],[Customer_ID]],Customer[],6,FALSE)</f>
        <v>Pennsylvania</v>
      </c>
      <c r="R1007" s="43" t="str">
        <f>VLOOKUP(Combined[[#This Row],[Customer_ID]],Customer[],8,FALSE)</f>
        <v>Gold</v>
      </c>
      <c r="S1007" s="43" t="str">
        <f>VLOOKUP(Combined[[#This Row],[Product_ID]],Product[],2,FALSE)</f>
        <v>Sports Stopwatch Pro</v>
      </c>
      <c r="T1007" s="43" t="str">
        <f>VLOOKUP(Combined[[#This Row],[Product_ID]],Product[],3,FALSE)</f>
        <v>Sports</v>
      </c>
      <c r="U1007" s="43" t="str">
        <f>VLOOKUP(Combined[[#This Row],[Product_ID]],Product[],4,FALSE)</f>
        <v>Accessories</v>
      </c>
      <c r="V1007" s="43" t="str">
        <f>VLOOKUP(Combined[[#This Row],[Product_ID]],Product[],5,FALSE)</f>
        <v>Thompson-French</v>
      </c>
      <c r="W1007" s="43">
        <f>VLOOKUP(Combined[[#This Row],[Product_ID]],Product[],6,FALSE)</f>
        <v>434.84</v>
      </c>
      <c r="X1007" s="43">
        <f>VLOOKUP(Combined[[#This Row],[Product_ID]],Product[],7,FALSE)</f>
        <v>185</v>
      </c>
      <c r="Y1007" s="43" t="str">
        <f>_xlfn.XLOOKUP(Combined[[#This Row],[Store_ID]],Store[Store_ID],Store[Store_Name])</f>
        <v>Johnson-Wright</v>
      </c>
      <c r="Z1007" s="43" t="str">
        <f>_xlfn.XLOOKUP(Combined[[#This Row],[Store_ID]],Store[Store_ID],Store[Region])</f>
        <v>North</v>
      </c>
      <c r="AA1007" s="43" t="str">
        <f>_xlfn.XLOOKUP(Combined[[#This Row],[Store_ID]],Store[Store_ID],Store[City])</f>
        <v>Hoodberg</v>
      </c>
      <c r="AB1007" s="43" t="str">
        <f>_xlfn.XLOOKUP(Combined[[#This Row],[Store_ID]],Store[Store_ID],Store[Store_Type])</f>
        <v>Outlet</v>
      </c>
      <c r="AC1007" s="43">
        <f>Combined[[#This Row],[Quantity]]*Combined[[#This Row],[Unit_Price]]</f>
        <v>783.15000000000009</v>
      </c>
      <c r="AD1007" s="43">
        <f>Combined[[#This Row],[Gross_Sales]]*Combined[[#This Row],[Discount]]</f>
        <v>93.978000000000009</v>
      </c>
      <c r="AE1007" s="43">
        <f>Combined[[#This Row],[Quantity]]*Combined[[#This Row],[cost]]</f>
        <v>1304.52</v>
      </c>
      <c r="AF1007" s="43">
        <f>Combined[[#This Row],[Total_Amount]]-Combined[[#This Row],[Total_Cost]]</f>
        <v>-615.34799999999984</v>
      </c>
      <c r="AG1007" s="43" t="str">
        <f>IF(Combined[[#This Row],[Age]]&lt;=25,"18-25",IF(Combined[[#This Row],[Age]]&lt;=35,"26-35",IF(Combined[[#This Row],[Age]]&lt;=45,"36-45",IF(Combined[[#This Row],[Age]]&lt;=55,"46-55","56-64"))))</f>
        <v>46-55</v>
      </c>
      <c r="AH1007" s="43">
        <f>IF(Combined[[#This Row],[Total_Amount]]=0,0,Combined[[#This Row],[Profit]]/Combined[[#This Row],[Total_Amount]])</f>
        <v>-0.89288015183437475</v>
      </c>
    </row>
    <row r="1008" spans="1:34">
      <c r="A1008" s="43" t="s">
        <v>2832</v>
      </c>
      <c r="B1008" s="46">
        <v>45918</v>
      </c>
      <c r="C1008" s="43">
        <f t="shared" si="15"/>
        <v>2025</v>
      </c>
      <c r="D1008" s="43" t="str">
        <f>TEXT(Combined[[#This Row],[Order_Date]],"MMM")</f>
        <v>Sep</v>
      </c>
      <c r="E1008" s="43" t="s">
        <v>314</v>
      </c>
      <c r="F1008" s="43" t="s">
        <v>1594</v>
      </c>
      <c r="G1008" s="43" t="s">
        <v>1807</v>
      </c>
      <c r="H1008" s="43">
        <v>3</v>
      </c>
      <c r="I1008" s="43">
        <v>644.73</v>
      </c>
      <c r="J1008" s="45">
        <v>0.01</v>
      </c>
      <c r="K1008" s="43" t="s">
        <v>1829</v>
      </c>
      <c r="L1008" s="43">
        <v>1914.8480999999999</v>
      </c>
      <c r="M1008" s="43" t="str">
        <f>VLOOKUP(Combined[[#This Row],[Customer_ID]],Customer[],2,FALSE)</f>
        <v>Melissa Duffy Md</v>
      </c>
      <c r="N1008" s="43">
        <f>VLOOKUP(Combined[[#This Row],[Customer_ID]],Customer[],3,FALSE)</f>
        <v>58</v>
      </c>
      <c r="O1008" s="43" t="str">
        <f>VLOOKUP(Combined[[#This Row],[Customer_ID]],Customer[],4,FALSE)</f>
        <v>Female</v>
      </c>
      <c r="P1008" s="43" t="str">
        <f>VLOOKUP(Combined[[#This Row],[Customer_ID]],Customer[],5,FALSE)</f>
        <v>East Jenna</v>
      </c>
      <c r="Q1008" s="43" t="str">
        <f>VLOOKUP(Combined[[#This Row],[Customer_ID]],Customer[],6,FALSE)</f>
        <v>South Carolina</v>
      </c>
      <c r="R1008" s="43" t="str">
        <f>VLOOKUP(Combined[[#This Row],[Customer_ID]],Customer[],8,FALSE)</f>
        <v>Bronze</v>
      </c>
      <c r="S1008" s="43" t="str">
        <f>VLOOKUP(Combined[[#This Row],[Product_ID]],Product[],2,FALSE)</f>
        <v>Men's Formal Shirt</v>
      </c>
      <c r="T1008" s="43" t="str">
        <f>VLOOKUP(Combined[[#This Row],[Product_ID]],Product[],3,FALSE)</f>
        <v>Clothing</v>
      </c>
      <c r="U1008" s="43" t="str">
        <f>VLOOKUP(Combined[[#This Row],[Product_ID]],Product[],4,FALSE)</f>
        <v>Tops</v>
      </c>
      <c r="V1008" s="43" t="str">
        <f>VLOOKUP(Combined[[#This Row],[Product_ID]],Product[],5,FALSE)</f>
        <v>Moon, Mora and Santos</v>
      </c>
      <c r="W1008" s="43">
        <f>VLOOKUP(Combined[[#This Row],[Product_ID]],Product[],6,FALSE)</f>
        <v>283</v>
      </c>
      <c r="X1008" s="43">
        <f>VLOOKUP(Combined[[#This Row],[Product_ID]],Product[],7,FALSE)</f>
        <v>360</v>
      </c>
      <c r="Y1008" s="43" t="str">
        <f>_xlfn.XLOOKUP(Combined[[#This Row],[Store_ID]],Store[Store_ID],Store[Store_Name])</f>
        <v>Holloway Ltd</v>
      </c>
      <c r="Z1008" s="43" t="str">
        <f>_xlfn.XLOOKUP(Combined[[#This Row],[Store_ID]],Store[Store_ID],Store[Region])</f>
        <v>North</v>
      </c>
      <c r="AA1008" s="43" t="str">
        <f>_xlfn.XLOOKUP(Combined[[#This Row],[Store_ID]],Store[Store_ID],Store[City])</f>
        <v>Bensonhaven</v>
      </c>
      <c r="AB1008" s="43" t="str">
        <f>_xlfn.XLOOKUP(Combined[[#This Row],[Store_ID]],Store[Store_ID],Store[Store_Type])</f>
        <v>Flagship</v>
      </c>
      <c r="AC1008" s="43">
        <f>Combined[[#This Row],[Quantity]]*Combined[[#This Row],[Unit_Price]]</f>
        <v>1934.19</v>
      </c>
      <c r="AD1008" s="43">
        <f>Combined[[#This Row],[Gross_Sales]]*Combined[[#This Row],[Discount]]</f>
        <v>19.341900000000003</v>
      </c>
      <c r="AE1008" s="43">
        <f>Combined[[#This Row],[Quantity]]*Combined[[#This Row],[cost]]</f>
        <v>849</v>
      </c>
      <c r="AF1008" s="43">
        <f>Combined[[#This Row],[Total_Amount]]-Combined[[#This Row],[Total_Cost]]</f>
        <v>1065.8480999999999</v>
      </c>
      <c r="AG1008" s="43" t="str">
        <f>IF(Combined[[#This Row],[Age]]&lt;=25,"18-25",IF(Combined[[#This Row],[Age]]&lt;=35,"26-35",IF(Combined[[#This Row],[Age]]&lt;=45,"36-45",IF(Combined[[#This Row],[Age]]&lt;=55,"46-55","56-64"))))</f>
        <v>56-64</v>
      </c>
      <c r="AH1008" s="43">
        <f>IF(Combined[[#This Row],[Total_Amount]]=0,0,Combined[[#This Row],[Profit]]/Combined[[#This Row],[Total_Amount]])</f>
        <v>0.55662279425715278</v>
      </c>
    </row>
    <row r="1009" spans="1:34">
      <c r="A1009" s="43" t="s">
        <v>2833</v>
      </c>
      <c r="B1009" s="46">
        <v>45217</v>
      </c>
      <c r="C1009" s="43">
        <f t="shared" si="15"/>
        <v>2023</v>
      </c>
      <c r="D1009" s="43" t="str">
        <f>TEXT(Combined[[#This Row],[Order_Date]],"MMM")</f>
        <v>Oct</v>
      </c>
      <c r="E1009" s="43" t="s">
        <v>648</v>
      </c>
      <c r="F1009" s="43" t="s">
        <v>1698</v>
      </c>
      <c r="G1009" s="43" t="s">
        <v>1761</v>
      </c>
      <c r="H1009" s="43">
        <v>2</v>
      </c>
      <c r="I1009" s="43">
        <v>541.52</v>
      </c>
      <c r="J1009" s="45">
        <v>0.26</v>
      </c>
      <c r="K1009" s="43" t="s">
        <v>1826</v>
      </c>
      <c r="L1009" s="43">
        <v>801.44959999999992</v>
      </c>
      <c r="M1009" s="43" t="str">
        <f>VLOOKUP(Combined[[#This Row],[Customer_ID]],Customer[],2,FALSE)</f>
        <v>Wanda Snyder</v>
      </c>
      <c r="N1009" s="43">
        <f>VLOOKUP(Combined[[#This Row],[Customer_ID]],Customer[],3,FALSE)</f>
        <v>54</v>
      </c>
      <c r="O1009" s="43" t="str">
        <f>VLOOKUP(Combined[[#This Row],[Customer_ID]],Customer[],4,FALSE)</f>
        <v>Male</v>
      </c>
      <c r="P1009" s="43" t="str">
        <f>VLOOKUP(Combined[[#This Row],[Customer_ID]],Customer[],5,FALSE)</f>
        <v>Frostmouth</v>
      </c>
      <c r="Q1009" s="43" t="str">
        <f>VLOOKUP(Combined[[#This Row],[Customer_ID]],Customer[],6,FALSE)</f>
        <v>Vermont</v>
      </c>
      <c r="R1009" s="43" t="str">
        <f>VLOOKUP(Combined[[#This Row],[Customer_ID]],Customer[],8,FALSE)</f>
        <v>Bronze</v>
      </c>
      <c r="S1009" s="43" t="str">
        <f>VLOOKUP(Combined[[#This Row],[Product_ID]],Product[],2,FALSE)</f>
        <v>Women's Ankle Boots</v>
      </c>
      <c r="T1009" s="43" t="str">
        <f>VLOOKUP(Combined[[#This Row],[Product_ID]],Product[],3,FALSE)</f>
        <v>Clothing</v>
      </c>
      <c r="U1009" s="43" t="str">
        <f>VLOOKUP(Combined[[#This Row],[Product_ID]],Product[],4,FALSE)</f>
        <v>Footwear</v>
      </c>
      <c r="V1009" s="43" t="str">
        <f>VLOOKUP(Combined[[#This Row],[Product_ID]],Product[],5,FALSE)</f>
        <v>Poole PLC</v>
      </c>
      <c r="W1009" s="43">
        <f>VLOOKUP(Combined[[#This Row],[Product_ID]],Product[],6,FALSE)</f>
        <v>158.13999999999999</v>
      </c>
      <c r="X1009" s="43">
        <f>VLOOKUP(Combined[[#This Row],[Product_ID]],Product[],7,FALSE)</f>
        <v>82</v>
      </c>
      <c r="Y1009" s="43" t="str">
        <f>_xlfn.XLOOKUP(Combined[[#This Row],[Store_ID]],Store[Store_ID],Store[Store_Name])</f>
        <v>Black-Horn</v>
      </c>
      <c r="Z1009" s="43" t="str">
        <f>_xlfn.XLOOKUP(Combined[[#This Row],[Store_ID]],Store[Store_ID],Store[Region])</f>
        <v>South</v>
      </c>
      <c r="AA1009" s="43" t="str">
        <f>_xlfn.XLOOKUP(Combined[[#This Row],[Store_ID]],Store[Store_ID],Store[City])</f>
        <v>North Nancyview</v>
      </c>
      <c r="AB1009" s="43" t="str">
        <f>_xlfn.XLOOKUP(Combined[[#This Row],[Store_ID]],Store[Store_ID],Store[Store_Type])</f>
        <v>Outlet</v>
      </c>
      <c r="AC1009" s="43">
        <f>Combined[[#This Row],[Quantity]]*Combined[[#This Row],[Unit_Price]]</f>
        <v>1083.04</v>
      </c>
      <c r="AD1009" s="43">
        <f>Combined[[#This Row],[Gross_Sales]]*Combined[[#This Row],[Discount]]</f>
        <v>281.59039999999999</v>
      </c>
      <c r="AE1009" s="43">
        <f>Combined[[#This Row],[Quantity]]*Combined[[#This Row],[cost]]</f>
        <v>316.27999999999997</v>
      </c>
      <c r="AF1009" s="43">
        <f>Combined[[#This Row],[Total_Amount]]-Combined[[#This Row],[Total_Cost]]</f>
        <v>485.16959999999995</v>
      </c>
      <c r="AG1009" s="43" t="str">
        <f>IF(Combined[[#This Row],[Age]]&lt;=25,"18-25",IF(Combined[[#This Row],[Age]]&lt;=35,"26-35",IF(Combined[[#This Row],[Age]]&lt;=45,"36-45",IF(Combined[[#This Row],[Age]]&lt;=55,"46-55","56-64"))))</f>
        <v>46-55</v>
      </c>
      <c r="AH1009" s="43">
        <f>IF(Combined[[#This Row],[Total_Amount]]=0,0,Combined[[#This Row],[Profit]]/Combined[[#This Row],[Total_Amount]])</f>
        <v>0.60536507847779819</v>
      </c>
    </row>
    <row r="1010" spans="1:34">
      <c r="A1010" s="43" t="s">
        <v>2834</v>
      </c>
      <c r="B1010" s="46">
        <v>45259</v>
      </c>
      <c r="C1010" s="43">
        <f t="shared" si="15"/>
        <v>2023</v>
      </c>
      <c r="D1010" s="43" t="str">
        <f>TEXT(Combined[[#This Row],[Order_Date]],"MMM")</f>
        <v>Nov</v>
      </c>
      <c r="E1010" s="43" t="s">
        <v>1322</v>
      </c>
      <c r="F1010" s="43" t="s">
        <v>1674</v>
      </c>
      <c r="G1010" s="43" t="s">
        <v>1789</v>
      </c>
      <c r="H1010" s="43">
        <v>1</v>
      </c>
      <c r="I1010" s="43">
        <v>395.18</v>
      </c>
      <c r="J1010" s="45">
        <v>0.09</v>
      </c>
      <c r="K1010" s="43" t="s">
        <v>1826</v>
      </c>
      <c r="L1010" s="43">
        <v>359.61380000000003</v>
      </c>
      <c r="M1010" s="43" t="str">
        <f>VLOOKUP(Combined[[#This Row],[Customer_ID]],Customer[],2,FALSE)</f>
        <v>Jeanette Nichols</v>
      </c>
      <c r="N1010" s="43">
        <f>VLOOKUP(Combined[[#This Row],[Customer_ID]],Customer[],3,FALSE)</f>
        <v>28</v>
      </c>
      <c r="O1010" s="43" t="str">
        <f>VLOOKUP(Combined[[#This Row],[Customer_ID]],Customer[],4,FALSE)</f>
        <v>Male</v>
      </c>
      <c r="P1010" s="43" t="str">
        <f>VLOOKUP(Combined[[#This Row],[Customer_ID]],Customer[],5,FALSE)</f>
        <v>Aguilarland</v>
      </c>
      <c r="Q1010" s="43" t="str">
        <f>VLOOKUP(Combined[[#This Row],[Customer_ID]],Customer[],6,FALSE)</f>
        <v>North Carolina</v>
      </c>
      <c r="R1010" s="43" t="str">
        <f>VLOOKUP(Combined[[#This Row],[Customer_ID]],Customer[],8,FALSE)</f>
        <v>Platinum</v>
      </c>
      <c r="S1010" s="43" t="str">
        <f>VLOOKUP(Combined[[#This Row],[Product_ID]],Product[],2,FALSE)</f>
        <v>Organic Sunscreen Lotion</v>
      </c>
      <c r="T1010" s="43" t="str">
        <f>VLOOKUP(Combined[[#This Row],[Product_ID]],Product[],3,FALSE)</f>
        <v>Beauty</v>
      </c>
      <c r="U1010" s="43" t="str">
        <f>VLOOKUP(Combined[[#This Row],[Product_ID]],Product[],4,FALSE)</f>
        <v>Skincare</v>
      </c>
      <c r="V1010" s="43" t="str">
        <f>VLOOKUP(Combined[[#This Row],[Product_ID]],Product[],5,FALSE)</f>
        <v>Anderson-Riley</v>
      </c>
      <c r="W1010" s="43">
        <f>VLOOKUP(Combined[[#This Row],[Product_ID]],Product[],6,FALSE)</f>
        <v>266.86</v>
      </c>
      <c r="X1010" s="43">
        <f>VLOOKUP(Combined[[#This Row],[Product_ID]],Product[],7,FALSE)</f>
        <v>458</v>
      </c>
      <c r="Y1010" s="43" t="str">
        <f>_xlfn.XLOOKUP(Combined[[#This Row],[Store_ID]],Store[Store_ID],Store[Store_Name])</f>
        <v>Hill, Wagner and Ballard</v>
      </c>
      <c r="Z1010" s="43" t="str">
        <f>_xlfn.XLOOKUP(Combined[[#This Row],[Store_ID]],Store[Store_ID],Store[Region])</f>
        <v>East</v>
      </c>
      <c r="AA1010" s="43" t="str">
        <f>_xlfn.XLOOKUP(Combined[[#This Row],[Store_ID]],Store[Store_ID],Store[City])</f>
        <v>East Davidville</v>
      </c>
      <c r="AB1010" s="43" t="str">
        <f>_xlfn.XLOOKUP(Combined[[#This Row],[Store_ID]],Store[Store_ID],Store[Store_Type])</f>
        <v>Online</v>
      </c>
      <c r="AC1010" s="43">
        <f>Combined[[#This Row],[Quantity]]*Combined[[#This Row],[Unit_Price]]</f>
        <v>395.18</v>
      </c>
      <c r="AD1010" s="43">
        <f>Combined[[#This Row],[Gross_Sales]]*Combined[[#This Row],[Discount]]</f>
        <v>35.566200000000002</v>
      </c>
      <c r="AE1010" s="43">
        <f>Combined[[#This Row],[Quantity]]*Combined[[#This Row],[cost]]</f>
        <v>266.86</v>
      </c>
      <c r="AF1010" s="43">
        <f>Combined[[#This Row],[Total_Amount]]-Combined[[#This Row],[Total_Cost]]</f>
        <v>92.753800000000012</v>
      </c>
      <c r="AG1010" s="43" t="str">
        <f>IF(Combined[[#This Row],[Age]]&lt;=25,"18-25",IF(Combined[[#This Row],[Age]]&lt;=35,"26-35",IF(Combined[[#This Row],[Age]]&lt;=45,"36-45",IF(Combined[[#This Row],[Age]]&lt;=55,"46-55","56-64"))))</f>
        <v>26-35</v>
      </c>
      <c r="AH1010" s="43">
        <f>IF(Combined[[#This Row],[Total_Amount]]=0,0,Combined[[#This Row],[Profit]]/Combined[[#This Row],[Total_Amount]])</f>
        <v>0.25792614187775886</v>
      </c>
    </row>
    <row r="1011" spans="1:34">
      <c r="A1011" s="43" t="s">
        <v>2835</v>
      </c>
      <c r="B1011" s="46">
        <v>45740</v>
      </c>
      <c r="C1011" s="43">
        <f t="shared" si="15"/>
        <v>2025</v>
      </c>
      <c r="D1011" s="43" t="str">
        <f>TEXT(Combined[[#This Row],[Order_Date]],"MMM")</f>
        <v>Mar</v>
      </c>
      <c r="E1011" s="43" t="s">
        <v>356</v>
      </c>
      <c r="F1011" s="43" t="s">
        <v>1562</v>
      </c>
      <c r="G1011" s="43" t="s">
        <v>1782</v>
      </c>
      <c r="H1011" s="43">
        <v>4</v>
      </c>
      <c r="I1011" s="43">
        <v>56.37</v>
      </c>
      <c r="J1011" s="45">
        <v>0.17</v>
      </c>
      <c r="K1011" s="43" t="s">
        <v>1824</v>
      </c>
      <c r="L1011" s="43">
        <v>187.14840000000001</v>
      </c>
      <c r="M1011" s="43" t="str">
        <f>VLOOKUP(Combined[[#This Row],[Customer_ID]],Customer[],2,FALSE)</f>
        <v>Diane Watson</v>
      </c>
      <c r="N1011" s="43">
        <f>VLOOKUP(Combined[[#This Row],[Customer_ID]],Customer[],3,FALSE)</f>
        <v>53</v>
      </c>
      <c r="O1011" s="43" t="str">
        <f>VLOOKUP(Combined[[#This Row],[Customer_ID]],Customer[],4,FALSE)</f>
        <v>Female</v>
      </c>
      <c r="P1011" s="43" t="str">
        <f>VLOOKUP(Combined[[#This Row],[Customer_ID]],Customer[],5,FALSE)</f>
        <v>North Codyport</v>
      </c>
      <c r="Q1011" s="43" t="str">
        <f>VLOOKUP(Combined[[#This Row],[Customer_ID]],Customer[],6,FALSE)</f>
        <v>Texas</v>
      </c>
      <c r="R1011" s="43" t="str">
        <f>VLOOKUP(Combined[[#This Row],[Customer_ID]],Customer[],8,FALSE)</f>
        <v>Platinum</v>
      </c>
      <c r="S1011" s="43" t="str">
        <f>VLOOKUP(Combined[[#This Row],[Product_ID]],Product[],2,FALSE)</f>
        <v>Wireless Bluetooth Earbuds</v>
      </c>
      <c r="T1011" s="43" t="str">
        <f>VLOOKUP(Combined[[#This Row],[Product_ID]],Product[],3,FALSE)</f>
        <v>Electronics</v>
      </c>
      <c r="U1011" s="43" t="str">
        <f>VLOOKUP(Combined[[#This Row],[Product_ID]],Product[],4,FALSE)</f>
        <v>Audio</v>
      </c>
      <c r="V1011" s="43" t="str">
        <f>VLOOKUP(Combined[[#This Row],[Product_ID]],Product[],5,FALSE)</f>
        <v>Perez-Johnston</v>
      </c>
      <c r="W1011" s="43">
        <f>VLOOKUP(Combined[[#This Row],[Product_ID]],Product[],6,FALSE)</f>
        <v>439.07</v>
      </c>
      <c r="X1011" s="43">
        <f>VLOOKUP(Combined[[#This Row],[Product_ID]],Product[],7,FALSE)</f>
        <v>142</v>
      </c>
      <c r="Y1011" s="43" t="str">
        <f>_xlfn.XLOOKUP(Combined[[#This Row],[Store_ID]],Store[Store_ID],Store[Store_Name])</f>
        <v>Bean, Jones and Park</v>
      </c>
      <c r="Z1011" s="43" t="str">
        <f>_xlfn.XLOOKUP(Combined[[#This Row],[Store_ID]],Store[Store_ID],Store[Region])</f>
        <v>West</v>
      </c>
      <c r="AA1011" s="43" t="str">
        <f>_xlfn.XLOOKUP(Combined[[#This Row],[Store_ID]],Store[Store_ID],Store[City])</f>
        <v>Thompsonborough</v>
      </c>
      <c r="AB1011" s="43" t="str">
        <f>_xlfn.XLOOKUP(Combined[[#This Row],[Store_ID]],Store[Store_ID],Store[Store_Type])</f>
        <v>Online</v>
      </c>
      <c r="AC1011" s="43">
        <f>Combined[[#This Row],[Quantity]]*Combined[[#This Row],[Unit_Price]]</f>
        <v>225.48</v>
      </c>
      <c r="AD1011" s="43">
        <f>Combined[[#This Row],[Gross_Sales]]*Combined[[#This Row],[Discount]]</f>
        <v>38.331600000000002</v>
      </c>
      <c r="AE1011" s="43">
        <f>Combined[[#This Row],[Quantity]]*Combined[[#This Row],[cost]]</f>
        <v>1756.28</v>
      </c>
      <c r="AF1011" s="43">
        <f>Combined[[#This Row],[Total_Amount]]-Combined[[#This Row],[Total_Cost]]</f>
        <v>-1569.1315999999999</v>
      </c>
      <c r="AG1011" s="43" t="str">
        <f>IF(Combined[[#This Row],[Age]]&lt;=25,"18-25",IF(Combined[[#This Row],[Age]]&lt;=35,"26-35",IF(Combined[[#This Row],[Age]]&lt;=45,"36-45",IF(Combined[[#This Row],[Age]]&lt;=55,"46-55","56-64"))))</f>
        <v>46-55</v>
      </c>
      <c r="AH1011" s="43">
        <f>IF(Combined[[#This Row],[Total_Amount]]=0,0,Combined[[#This Row],[Profit]]/Combined[[#This Row],[Total_Amount]])</f>
        <v>-8.3844243391875111</v>
      </c>
    </row>
    <row r="1012" spans="1:34">
      <c r="A1012" s="43" t="s">
        <v>2836</v>
      </c>
      <c r="B1012" s="46">
        <v>45908</v>
      </c>
      <c r="C1012" s="43">
        <f t="shared" si="15"/>
        <v>2025</v>
      </c>
      <c r="D1012" s="43" t="str">
        <f>TEXT(Combined[[#This Row],[Order_Date]],"MMM")</f>
        <v>Sep</v>
      </c>
      <c r="E1012" s="43" t="s">
        <v>681</v>
      </c>
      <c r="F1012" s="43" t="s">
        <v>1706</v>
      </c>
      <c r="G1012" s="43" t="s">
        <v>1786</v>
      </c>
      <c r="H1012" s="43">
        <v>4</v>
      </c>
      <c r="I1012" s="43">
        <v>202.59</v>
      </c>
      <c r="J1012" s="45">
        <v>0.06</v>
      </c>
      <c r="K1012" s="43" t="s">
        <v>1829</v>
      </c>
      <c r="L1012" s="43">
        <v>761.73839999999996</v>
      </c>
      <c r="M1012" s="43" t="str">
        <f>VLOOKUP(Combined[[#This Row],[Customer_ID]],Customer[],2,FALSE)</f>
        <v>Joan Johnson</v>
      </c>
      <c r="N1012" s="43">
        <f>VLOOKUP(Combined[[#This Row],[Customer_ID]],Customer[],3,FALSE)</f>
        <v>50</v>
      </c>
      <c r="O1012" s="43" t="str">
        <f>VLOOKUP(Combined[[#This Row],[Customer_ID]],Customer[],4,FALSE)</f>
        <v>Female</v>
      </c>
      <c r="P1012" s="43" t="str">
        <f>VLOOKUP(Combined[[#This Row],[Customer_ID]],Customer[],5,FALSE)</f>
        <v>Lake Josephport</v>
      </c>
      <c r="Q1012" s="43" t="str">
        <f>VLOOKUP(Combined[[#This Row],[Customer_ID]],Customer[],6,FALSE)</f>
        <v>Maine</v>
      </c>
      <c r="R1012" s="43" t="str">
        <f>VLOOKUP(Combined[[#This Row],[Customer_ID]],Customer[],8,FALSE)</f>
        <v>Platinum</v>
      </c>
      <c r="S1012" s="43" t="str">
        <f>VLOOKUP(Combined[[#This Row],[Product_ID]],Product[],2,FALSE)</f>
        <v>Decorative Lamp Shade</v>
      </c>
      <c r="T1012" s="43" t="str">
        <f>VLOOKUP(Combined[[#This Row],[Product_ID]],Product[],3,FALSE)</f>
        <v>Home</v>
      </c>
      <c r="U1012" s="43" t="str">
        <f>VLOOKUP(Combined[[#This Row],[Product_ID]],Product[],4,FALSE)</f>
        <v>Lighting</v>
      </c>
      <c r="V1012" s="43" t="str">
        <f>VLOOKUP(Combined[[#This Row],[Product_ID]],Product[],5,FALSE)</f>
        <v>Ramirez-Hanson</v>
      </c>
      <c r="W1012" s="43">
        <f>VLOOKUP(Combined[[#This Row],[Product_ID]],Product[],6,FALSE)</f>
        <v>228.53</v>
      </c>
      <c r="X1012" s="43">
        <f>VLOOKUP(Combined[[#This Row],[Product_ID]],Product[],7,FALSE)</f>
        <v>469</v>
      </c>
      <c r="Y1012" s="43" t="str">
        <f>_xlfn.XLOOKUP(Combined[[#This Row],[Store_ID]],Store[Store_ID],Store[Store_Name])</f>
        <v>Moore, Padilla and Butler</v>
      </c>
      <c r="Z1012" s="43" t="str">
        <f>_xlfn.XLOOKUP(Combined[[#This Row],[Store_ID]],Store[Store_ID],Store[Region])</f>
        <v>South</v>
      </c>
      <c r="AA1012" s="43" t="str">
        <f>_xlfn.XLOOKUP(Combined[[#This Row],[Store_ID]],Store[Store_ID],Store[City])</f>
        <v>East Johnstad</v>
      </c>
      <c r="AB1012" s="43" t="str">
        <f>_xlfn.XLOOKUP(Combined[[#This Row],[Store_ID]],Store[Store_ID],Store[Store_Type])</f>
        <v>Flagship</v>
      </c>
      <c r="AC1012" s="43">
        <f>Combined[[#This Row],[Quantity]]*Combined[[#This Row],[Unit_Price]]</f>
        <v>810.36</v>
      </c>
      <c r="AD1012" s="43">
        <f>Combined[[#This Row],[Gross_Sales]]*Combined[[#This Row],[Discount]]</f>
        <v>48.621600000000001</v>
      </c>
      <c r="AE1012" s="43">
        <f>Combined[[#This Row],[Quantity]]*Combined[[#This Row],[cost]]</f>
        <v>914.12</v>
      </c>
      <c r="AF1012" s="43">
        <f>Combined[[#This Row],[Total_Amount]]-Combined[[#This Row],[Total_Cost]]</f>
        <v>-152.38160000000005</v>
      </c>
      <c r="AG1012" s="43" t="str">
        <f>IF(Combined[[#This Row],[Age]]&lt;=25,"18-25",IF(Combined[[#This Row],[Age]]&lt;=35,"26-35",IF(Combined[[#This Row],[Age]]&lt;=45,"36-45",IF(Combined[[#This Row],[Age]]&lt;=55,"46-55","56-64"))))</f>
        <v>46-55</v>
      </c>
      <c r="AH1012" s="43">
        <f>IF(Combined[[#This Row],[Total_Amount]]=0,0,Combined[[#This Row],[Profit]]/Combined[[#This Row],[Total_Amount]])</f>
        <v>-0.20004452972306511</v>
      </c>
    </row>
    <row r="1013" spans="1:34">
      <c r="A1013" s="43" t="s">
        <v>2837</v>
      </c>
      <c r="B1013" s="46">
        <v>45601</v>
      </c>
      <c r="C1013" s="43">
        <f t="shared" si="15"/>
        <v>2024</v>
      </c>
      <c r="D1013" s="43" t="str">
        <f>TEXT(Combined[[#This Row],[Order_Date]],"MMM")</f>
        <v>Nov</v>
      </c>
      <c r="E1013" s="43" t="s">
        <v>27</v>
      </c>
      <c r="F1013" s="43" t="s">
        <v>1710</v>
      </c>
      <c r="G1013" s="43" t="s">
        <v>1773</v>
      </c>
      <c r="H1013" s="43">
        <v>2</v>
      </c>
      <c r="I1013" s="43">
        <v>358.36</v>
      </c>
      <c r="J1013" s="45">
        <v>0.05</v>
      </c>
      <c r="K1013" s="43" t="s">
        <v>1826</v>
      </c>
      <c r="L1013" s="43">
        <v>680.88400000000001</v>
      </c>
      <c r="M1013" s="43" t="str">
        <f>VLOOKUP(Combined[[#This Row],[Customer_ID]],Customer[],2,FALSE)</f>
        <v>Caroline Collins</v>
      </c>
      <c r="N1013" s="43">
        <f>VLOOKUP(Combined[[#This Row],[Customer_ID]],Customer[],3,FALSE)</f>
        <v>64</v>
      </c>
      <c r="O1013" s="43" t="str">
        <f>VLOOKUP(Combined[[#This Row],[Customer_ID]],Customer[],4,FALSE)</f>
        <v>Female</v>
      </c>
      <c r="P1013" s="43" t="str">
        <f>VLOOKUP(Combined[[#This Row],[Customer_ID]],Customer[],5,FALSE)</f>
        <v>Nicholasshire</v>
      </c>
      <c r="Q1013" s="43" t="str">
        <f>VLOOKUP(Combined[[#This Row],[Customer_ID]],Customer[],6,FALSE)</f>
        <v>California</v>
      </c>
      <c r="R1013" s="43" t="str">
        <f>VLOOKUP(Combined[[#This Row],[Customer_ID]],Customer[],8,FALSE)</f>
        <v>Silver</v>
      </c>
      <c r="S1013" s="43" t="str">
        <f>VLOOKUP(Combined[[#This Row],[Product_ID]],Product[],2,FALSE)</f>
        <v>Badminton Racket Set</v>
      </c>
      <c r="T1013" s="43" t="str">
        <f>VLOOKUP(Combined[[#This Row],[Product_ID]],Product[],3,FALSE)</f>
        <v>Sports</v>
      </c>
      <c r="U1013" s="43" t="str">
        <f>VLOOKUP(Combined[[#This Row],[Product_ID]],Product[],4,FALSE)</f>
        <v>Equipment</v>
      </c>
      <c r="V1013" s="43" t="str">
        <f>VLOOKUP(Combined[[#This Row],[Product_ID]],Product[],5,FALSE)</f>
        <v>Robinson-Brown</v>
      </c>
      <c r="W1013" s="43">
        <f>VLOOKUP(Combined[[#This Row],[Product_ID]],Product[],6,FALSE)</f>
        <v>285.54000000000002</v>
      </c>
      <c r="X1013" s="43">
        <f>VLOOKUP(Combined[[#This Row],[Product_ID]],Product[],7,FALSE)</f>
        <v>358</v>
      </c>
      <c r="Y1013" s="43" t="str">
        <f>_xlfn.XLOOKUP(Combined[[#This Row],[Store_ID]],Store[Store_ID],Store[Store_Name])</f>
        <v>Gray Ltd</v>
      </c>
      <c r="Z1013" s="43" t="str">
        <f>_xlfn.XLOOKUP(Combined[[#This Row],[Store_ID]],Store[Store_ID],Store[Region])</f>
        <v>North</v>
      </c>
      <c r="AA1013" s="43" t="str">
        <f>_xlfn.XLOOKUP(Combined[[#This Row],[Store_ID]],Store[Store_ID],Store[City])</f>
        <v>New Michaelchester</v>
      </c>
      <c r="AB1013" s="43" t="str">
        <f>_xlfn.XLOOKUP(Combined[[#This Row],[Store_ID]],Store[Store_ID],Store[Store_Type])</f>
        <v>Outlet</v>
      </c>
      <c r="AC1013" s="43">
        <f>Combined[[#This Row],[Quantity]]*Combined[[#This Row],[Unit_Price]]</f>
        <v>716.72</v>
      </c>
      <c r="AD1013" s="43">
        <f>Combined[[#This Row],[Gross_Sales]]*Combined[[#This Row],[Discount]]</f>
        <v>35.836000000000006</v>
      </c>
      <c r="AE1013" s="43">
        <f>Combined[[#This Row],[Quantity]]*Combined[[#This Row],[cost]]</f>
        <v>571.08000000000004</v>
      </c>
      <c r="AF1013" s="43">
        <f>Combined[[#This Row],[Total_Amount]]-Combined[[#This Row],[Total_Cost]]</f>
        <v>109.80399999999997</v>
      </c>
      <c r="AG1013" s="43" t="str">
        <f>IF(Combined[[#This Row],[Age]]&lt;=25,"18-25",IF(Combined[[#This Row],[Age]]&lt;=35,"26-35",IF(Combined[[#This Row],[Age]]&lt;=45,"36-45",IF(Combined[[#This Row],[Age]]&lt;=55,"46-55","56-64"))))</f>
        <v>56-64</v>
      </c>
      <c r="AH1013" s="43">
        <f>IF(Combined[[#This Row],[Total_Amount]]=0,0,Combined[[#This Row],[Profit]]/Combined[[#This Row],[Total_Amount]])</f>
        <v>0.16126682371740264</v>
      </c>
    </row>
    <row r="1014" spans="1:34">
      <c r="A1014" s="43" t="s">
        <v>2838</v>
      </c>
      <c r="B1014" s="46">
        <v>45535</v>
      </c>
      <c r="C1014" s="43">
        <f t="shared" si="15"/>
        <v>2024</v>
      </c>
      <c r="D1014" s="43" t="str">
        <f>TEXT(Combined[[#This Row],[Order_Date]],"MMM")</f>
        <v>Aug</v>
      </c>
      <c r="E1014" s="43" t="s">
        <v>264</v>
      </c>
      <c r="F1014" s="43" t="s">
        <v>1622</v>
      </c>
      <c r="G1014" s="43" t="s">
        <v>1810</v>
      </c>
      <c r="H1014" s="43">
        <v>4</v>
      </c>
      <c r="I1014" s="43">
        <v>85.62</v>
      </c>
      <c r="J1014" s="45">
        <v>0.28000000000000003</v>
      </c>
      <c r="K1014" s="43" t="s">
        <v>1829</v>
      </c>
      <c r="L1014" s="43">
        <v>246.5856</v>
      </c>
      <c r="M1014" s="43" t="str">
        <f>VLOOKUP(Combined[[#This Row],[Customer_ID]],Customer[],2,FALSE)</f>
        <v>Tonya Burch</v>
      </c>
      <c r="N1014" s="43">
        <f>VLOOKUP(Combined[[#This Row],[Customer_ID]],Customer[],3,FALSE)</f>
        <v>39</v>
      </c>
      <c r="O1014" s="43" t="str">
        <f>VLOOKUP(Combined[[#This Row],[Customer_ID]],Customer[],4,FALSE)</f>
        <v>Female</v>
      </c>
      <c r="P1014" s="43" t="str">
        <f>VLOOKUP(Combined[[#This Row],[Customer_ID]],Customer[],5,FALSE)</f>
        <v>Olsonhaven</v>
      </c>
      <c r="Q1014" s="43" t="str">
        <f>VLOOKUP(Combined[[#This Row],[Customer_ID]],Customer[],6,FALSE)</f>
        <v>Iowa</v>
      </c>
      <c r="R1014" s="43" t="str">
        <f>VLOOKUP(Combined[[#This Row],[Customer_ID]],Customer[],8,FALSE)</f>
        <v>Gold</v>
      </c>
      <c r="S1014" s="43" t="str">
        <f>VLOOKUP(Combined[[#This Row],[Product_ID]],Product[],2,FALSE)</f>
        <v>Men's Casual Sneakers</v>
      </c>
      <c r="T1014" s="43" t="str">
        <f>VLOOKUP(Combined[[#This Row],[Product_ID]],Product[],3,FALSE)</f>
        <v>Clothing</v>
      </c>
      <c r="U1014" s="43" t="str">
        <f>VLOOKUP(Combined[[#This Row],[Product_ID]],Product[],4,FALSE)</f>
        <v>Footwear</v>
      </c>
      <c r="V1014" s="43" t="str">
        <f>VLOOKUP(Combined[[#This Row],[Product_ID]],Product[],5,FALSE)</f>
        <v>Hogan-Lee</v>
      </c>
      <c r="W1014" s="43">
        <f>VLOOKUP(Combined[[#This Row],[Product_ID]],Product[],6,FALSE)</f>
        <v>353.47</v>
      </c>
      <c r="X1014" s="43">
        <f>VLOOKUP(Combined[[#This Row],[Product_ID]],Product[],7,FALSE)</f>
        <v>214</v>
      </c>
      <c r="Y1014" s="43" t="str">
        <f>_xlfn.XLOOKUP(Combined[[#This Row],[Store_ID]],Store[Store_ID],Store[Store_Name])</f>
        <v>Guerrero-Schmitt</v>
      </c>
      <c r="Z1014" s="43" t="str">
        <f>_xlfn.XLOOKUP(Combined[[#This Row],[Store_ID]],Store[Store_ID],Store[Region])</f>
        <v>East</v>
      </c>
      <c r="AA1014" s="43" t="str">
        <f>_xlfn.XLOOKUP(Combined[[#This Row],[Store_ID]],Store[Store_ID],Store[City])</f>
        <v>East Stevechester</v>
      </c>
      <c r="AB1014" s="43" t="str">
        <f>_xlfn.XLOOKUP(Combined[[#This Row],[Store_ID]],Store[Store_ID],Store[Store_Type])</f>
        <v>Flagship</v>
      </c>
      <c r="AC1014" s="43">
        <f>Combined[[#This Row],[Quantity]]*Combined[[#This Row],[Unit_Price]]</f>
        <v>342.48</v>
      </c>
      <c r="AD1014" s="43">
        <f>Combined[[#This Row],[Gross_Sales]]*Combined[[#This Row],[Discount]]</f>
        <v>95.894400000000019</v>
      </c>
      <c r="AE1014" s="43">
        <f>Combined[[#This Row],[Quantity]]*Combined[[#This Row],[cost]]</f>
        <v>1413.88</v>
      </c>
      <c r="AF1014" s="43">
        <f>Combined[[#This Row],[Total_Amount]]-Combined[[#This Row],[Total_Cost]]</f>
        <v>-1167.2944000000002</v>
      </c>
      <c r="AG1014" s="43" t="str">
        <f>IF(Combined[[#This Row],[Age]]&lt;=25,"18-25",IF(Combined[[#This Row],[Age]]&lt;=35,"26-35",IF(Combined[[#This Row],[Age]]&lt;=45,"36-45",IF(Combined[[#This Row],[Age]]&lt;=55,"46-55","56-64"))))</f>
        <v>36-45</v>
      </c>
      <c r="AH1014" s="43">
        <f>IF(Combined[[#This Row],[Total_Amount]]=0,0,Combined[[#This Row],[Profit]]/Combined[[#This Row],[Total_Amount]])</f>
        <v>-4.7338303615458495</v>
      </c>
    </row>
    <row r="1015" spans="1:34">
      <c r="A1015" s="43" t="s">
        <v>2839</v>
      </c>
      <c r="B1015" s="46">
        <v>45459</v>
      </c>
      <c r="C1015" s="43">
        <f t="shared" si="15"/>
        <v>2024</v>
      </c>
      <c r="D1015" s="43" t="str">
        <f>TEXT(Combined[[#This Row],[Order_Date]],"MMM")</f>
        <v>Jun</v>
      </c>
      <c r="E1015" s="43" t="s">
        <v>610</v>
      </c>
      <c r="F1015" s="43" t="s">
        <v>1560</v>
      </c>
      <c r="G1015" s="43" t="s">
        <v>1807</v>
      </c>
      <c r="H1015" s="43">
        <v>4</v>
      </c>
      <c r="I1015" s="43">
        <v>929.26</v>
      </c>
      <c r="J1015" s="45">
        <v>0.23</v>
      </c>
      <c r="K1015" s="43" t="s">
        <v>1826</v>
      </c>
      <c r="L1015" s="43">
        <v>2862.1208000000001</v>
      </c>
      <c r="M1015" s="43" t="str">
        <f>VLOOKUP(Combined[[#This Row],[Customer_ID]],Customer[],2,FALSE)</f>
        <v>Brent Rivas</v>
      </c>
      <c r="N1015" s="43">
        <f>VLOOKUP(Combined[[#This Row],[Customer_ID]],Customer[],3,FALSE)</f>
        <v>54</v>
      </c>
      <c r="O1015" s="43" t="str">
        <f>VLOOKUP(Combined[[#This Row],[Customer_ID]],Customer[],4,FALSE)</f>
        <v>Female</v>
      </c>
      <c r="P1015" s="43" t="str">
        <f>VLOOKUP(Combined[[#This Row],[Customer_ID]],Customer[],5,FALSE)</f>
        <v>North Kellyberg</v>
      </c>
      <c r="Q1015" s="43" t="str">
        <f>VLOOKUP(Combined[[#This Row],[Customer_ID]],Customer[],6,FALSE)</f>
        <v>New Jersey</v>
      </c>
      <c r="R1015" s="43" t="str">
        <f>VLOOKUP(Combined[[#This Row],[Customer_ID]],Customer[],8,FALSE)</f>
        <v>Platinum</v>
      </c>
      <c r="S1015" s="43" t="str">
        <f>VLOOKUP(Combined[[#This Row],[Product_ID]],Product[],2,FALSE)</f>
        <v>LED Table Lamp</v>
      </c>
      <c r="T1015" s="43" t="str">
        <f>VLOOKUP(Combined[[#This Row],[Product_ID]],Product[],3,FALSE)</f>
        <v>Home</v>
      </c>
      <c r="U1015" s="43" t="str">
        <f>VLOOKUP(Combined[[#This Row],[Product_ID]],Product[],4,FALSE)</f>
        <v>Lighting</v>
      </c>
      <c r="V1015" s="43" t="str">
        <f>VLOOKUP(Combined[[#This Row],[Product_ID]],Product[],5,FALSE)</f>
        <v>Harrell LLC</v>
      </c>
      <c r="W1015" s="43">
        <f>VLOOKUP(Combined[[#This Row],[Product_ID]],Product[],6,FALSE)</f>
        <v>218.86</v>
      </c>
      <c r="X1015" s="43">
        <f>VLOOKUP(Combined[[#This Row],[Product_ID]],Product[],7,FALSE)</f>
        <v>170</v>
      </c>
      <c r="Y1015" s="43" t="str">
        <f>_xlfn.XLOOKUP(Combined[[#This Row],[Store_ID]],Store[Store_ID],Store[Store_Name])</f>
        <v>Holloway Ltd</v>
      </c>
      <c r="Z1015" s="43" t="str">
        <f>_xlfn.XLOOKUP(Combined[[#This Row],[Store_ID]],Store[Store_ID],Store[Region])</f>
        <v>North</v>
      </c>
      <c r="AA1015" s="43" t="str">
        <f>_xlfn.XLOOKUP(Combined[[#This Row],[Store_ID]],Store[Store_ID],Store[City])</f>
        <v>Bensonhaven</v>
      </c>
      <c r="AB1015" s="43" t="str">
        <f>_xlfn.XLOOKUP(Combined[[#This Row],[Store_ID]],Store[Store_ID],Store[Store_Type])</f>
        <v>Flagship</v>
      </c>
      <c r="AC1015" s="43">
        <f>Combined[[#This Row],[Quantity]]*Combined[[#This Row],[Unit_Price]]</f>
        <v>3717.04</v>
      </c>
      <c r="AD1015" s="43">
        <f>Combined[[#This Row],[Gross_Sales]]*Combined[[#This Row],[Discount]]</f>
        <v>854.91920000000005</v>
      </c>
      <c r="AE1015" s="43">
        <f>Combined[[#This Row],[Quantity]]*Combined[[#This Row],[cost]]</f>
        <v>875.44</v>
      </c>
      <c r="AF1015" s="43">
        <f>Combined[[#This Row],[Total_Amount]]-Combined[[#This Row],[Total_Cost]]</f>
        <v>1986.6808000000001</v>
      </c>
      <c r="AG1015" s="43" t="str">
        <f>IF(Combined[[#This Row],[Age]]&lt;=25,"18-25",IF(Combined[[#This Row],[Age]]&lt;=35,"26-35",IF(Combined[[#This Row],[Age]]&lt;=45,"36-45",IF(Combined[[#This Row],[Age]]&lt;=55,"46-55","56-64"))))</f>
        <v>46-55</v>
      </c>
      <c r="AH1015" s="43">
        <f>IF(Combined[[#This Row],[Total_Amount]]=0,0,Combined[[#This Row],[Profit]]/Combined[[#This Row],[Total_Amount]])</f>
        <v>0.69412891307732361</v>
      </c>
    </row>
    <row r="1016" spans="1:34">
      <c r="A1016" s="43" t="s">
        <v>2840</v>
      </c>
      <c r="B1016" s="46">
        <v>45681</v>
      </c>
      <c r="C1016" s="43">
        <f t="shared" si="15"/>
        <v>2025</v>
      </c>
      <c r="D1016" s="43" t="str">
        <f>TEXT(Combined[[#This Row],[Order_Date]],"MMM")</f>
        <v>Jan</v>
      </c>
      <c r="E1016" s="43" t="s">
        <v>975</v>
      </c>
      <c r="F1016" s="43" t="s">
        <v>1668</v>
      </c>
      <c r="G1016" s="43" t="s">
        <v>1797</v>
      </c>
      <c r="H1016" s="43">
        <v>2</v>
      </c>
      <c r="I1016" s="43">
        <v>92.64</v>
      </c>
      <c r="J1016" s="45">
        <v>0.14000000000000001</v>
      </c>
      <c r="K1016" s="43" t="s">
        <v>1829</v>
      </c>
      <c r="L1016" s="43">
        <v>159.3408</v>
      </c>
      <c r="M1016" s="43" t="str">
        <f>VLOOKUP(Combined[[#This Row],[Customer_ID]],Customer[],2,FALSE)</f>
        <v>Stacy Collins</v>
      </c>
      <c r="N1016" s="43">
        <f>VLOOKUP(Combined[[#This Row],[Customer_ID]],Customer[],3,FALSE)</f>
        <v>41</v>
      </c>
      <c r="O1016" s="43" t="str">
        <f>VLOOKUP(Combined[[#This Row],[Customer_ID]],Customer[],4,FALSE)</f>
        <v>Female</v>
      </c>
      <c r="P1016" s="43" t="str">
        <f>VLOOKUP(Combined[[#This Row],[Customer_ID]],Customer[],5,FALSE)</f>
        <v>Randychester</v>
      </c>
      <c r="Q1016" s="43" t="str">
        <f>VLOOKUP(Combined[[#This Row],[Customer_ID]],Customer[],6,FALSE)</f>
        <v>California</v>
      </c>
      <c r="R1016" s="43" t="str">
        <f>VLOOKUP(Combined[[#This Row],[Customer_ID]],Customer[],8,FALSE)</f>
        <v>Bronze</v>
      </c>
      <c r="S1016" s="43" t="str">
        <f>VLOOKUP(Combined[[#This Row],[Product_ID]],Product[],2,FALSE)</f>
        <v>Luxury Perfume Spray</v>
      </c>
      <c r="T1016" s="43" t="str">
        <f>VLOOKUP(Combined[[#This Row],[Product_ID]],Product[],3,FALSE)</f>
        <v>Beauty</v>
      </c>
      <c r="U1016" s="43" t="str">
        <f>VLOOKUP(Combined[[#This Row],[Product_ID]],Product[],4,FALSE)</f>
        <v>Fragrance</v>
      </c>
      <c r="V1016" s="43" t="str">
        <f>VLOOKUP(Combined[[#This Row],[Product_ID]],Product[],5,FALSE)</f>
        <v>Gibson, Green and Lopez</v>
      </c>
      <c r="W1016" s="43">
        <f>VLOOKUP(Combined[[#This Row],[Product_ID]],Product[],6,FALSE)</f>
        <v>482.75</v>
      </c>
      <c r="X1016" s="43">
        <f>VLOOKUP(Combined[[#This Row],[Product_ID]],Product[],7,FALSE)</f>
        <v>444</v>
      </c>
      <c r="Y1016" s="43" t="str">
        <f>_xlfn.XLOOKUP(Combined[[#This Row],[Store_ID]],Store[Store_ID],Store[Store_Name])</f>
        <v>Gardner, Humphrey and Contreras</v>
      </c>
      <c r="Z1016" s="43" t="str">
        <f>_xlfn.XLOOKUP(Combined[[#This Row],[Store_ID]],Store[Store_ID],Store[Region])</f>
        <v>East</v>
      </c>
      <c r="AA1016" s="43" t="str">
        <f>_xlfn.XLOOKUP(Combined[[#This Row],[Store_ID]],Store[Store_ID],Store[City])</f>
        <v>Johnsonville</v>
      </c>
      <c r="AB1016" s="43" t="str">
        <f>_xlfn.XLOOKUP(Combined[[#This Row],[Store_ID]],Store[Store_ID],Store[Store_Type])</f>
        <v>Flagship</v>
      </c>
      <c r="AC1016" s="43">
        <f>Combined[[#This Row],[Quantity]]*Combined[[#This Row],[Unit_Price]]</f>
        <v>185.28</v>
      </c>
      <c r="AD1016" s="43">
        <f>Combined[[#This Row],[Gross_Sales]]*Combined[[#This Row],[Discount]]</f>
        <v>25.939200000000003</v>
      </c>
      <c r="AE1016" s="43">
        <f>Combined[[#This Row],[Quantity]]*Combined[[#This Row],[cost]]</f>
        <v>965.5</v>
      </c>
      <c r="AF1016" s="43">
        <f>Combined[[#This Row],[Total_Amount]]-Combined[[#This Row],[Total_Cost]]</f>
        <v>-806.15920000000006</v>
      </c>
      <c r="AG1016" s="43" t="str">
        <f>IF(Combined[[#This Row],[Age]]&lt;=25,"18-25",IF(Combined[[#This Row],[Age]]&lt;=35,"26-35",IF(Combined[[#This Row],[Age]]&lt;=45,"36-45",IF(Combined[[#This Row],[Age]]&lt;=55,"46-55","56-64"))))</f>
        <v>36-45</v>
      </c>
      <c r="AH1016" s="43">
        <f>IF(Combined[[#This Row],[Total_Amount]]=0,0,Combined[[#This Row],[Profit]]/Combined[[#This Row],[Total_Amount]])</f>
        <v>-5.0593394786520465</v>
      </c>
    </row>
    <row r="1017" spans="1:34">
      <c r="A1017" s="43" t="s">
        <v>2841</v>
      </c>
      <c r="B1017" s="46">
        <v>45725</v>
      </c>
      <c r="C1017" s="43">
        <f t="shared" si="15"/>
        <v>2025</v>
      </c>
      <c r="D1017" s="43" t="str">
        <f>TEXT(Combined[[#This Row],[Order_Date]],"MMM")</f>
        <v>Mar</v>
      </c>
      <c r="E1017" s="43" t="s">
        <v>794</v>
      </c>
      <c r="F1017" s="43" t="s">
        <v>1672</v>
      </c>
      <c r="G1017" s="43" t="s">
        <v>1769</v>
      </c>
      <c r="H1017" s="43">
        <v>4</v>
      </c>
      <c r="I1017" s="43">
        <v>139.05000000000001</v>
      </c>
      <c r="J1017" s="45">
        <v>0.28999999999999998</v>
      </c>
      <c r="K1017" s="43" t="s">
        <v>1829</v>
      </c>
      <c r="L1017" s="43">
        <v>394.90199999999999</v>
      </c>
      <c r="M1017" s="43" t="str">
        <f>VLOOKUP(Combined[[#This Row],[Customer_ID]],Customer[],2,FALSE)</f>
        <v>Nicholas Webb</v>
      </c>
      <c r="N1017" s="43">
        <f>VLOOKUP(Combined[[#This Row],[Customer_ID]],Customer[],3,FALSE)</f>
        <v>19</v>
      </c>
      <c r="O1017" s="43" t="str">
        <f>VLOOKUP(Combined[[#This Row],[Customer_ID]],Customer[],4,FALSE)</f>
        <v>Male</v>
      </c>
      <c r="P1017" s="43" t="str">
        <f>VLOOKUP(Combined[[#This Row],[Customer_ID]],Customer[],5,FALSE)</f>
        <v>Lake Timothy</v>
      </c>
      <c r="Q1017" s="43" t="str">
        <f>VLOOKUP(Combined[[#This Row],[Customer_ID]],Customer[],6,FALSE)</f>
        <v>Nevada</v>
      </c>
      <c r="R1017" s="43" t="str">
        <f>VLOOKUP(Combined[[#This Row],[Customer_ID]],Customer[],8,FALSE)</f>
        <v>Gold</v>
      </c>
      <c r="S1017" s="43" t="str">
        <f>VLOOKUP(Combined[[#This Row],[Product_ID]],Product[],2,FALSE)</f>
        <v>Laptop Cooling Pad</v>
      </c>
      <c r="T1017" s="43" t="str">
        <f>VLOOKUP(Combined[[#This Row],[Product_ID]],Product[],3,FALSE)</f>
        <v>Electronics</v>
      </c>
      <c r="U1017" s="43" t="str">
        <f>VLOOKUP(Combined[[#This Row],[Product_ID]],Product[],4,FALSE)</f>
        <v>Computer</v>
      </c>
      <c r="V1017" s="43" t="str">
        <f>VLOOKUP(Combined[[#This Row],[Product_ID]],Product[],5,FALSE)</f>
        <v>Murray, Gould and Ware</v>
      </c>
      <c r="W1017" s="43">
        <f>VLOOKUP(Combined[[#This Row],[Product_ID]],Product[],6,FALSE)</f>
        <v>86.42</v>
      </c>
      <c r="X1017" s="43">
        <f>VLOOKUP(Combined[[#This Row],[Product_ID]],Product[],7,FALSE)</f>
        <v>222</v>
      </c>
      <c r="Y1017" s="43" t="str">
        <f>_xlfn.XLOOKUP(Combined[[#This Row],[Store_ID]],Store[Store_ID],Store[Store_Name])</f>
        <v>Alexander Group</v>
      </c>
      <c r="Z1017" s="43" t="str">
        <f>_xlfn.XLOOKUP(Combined[[#This Row],[Store_ID]],Store[Store_ID],Store[Region])</f>
        <v>South</v>
      </c>
      <c r="AA1017" s="43" t="str">
        <f>_xlfn.XLOOKUP(Combined[[#This Row],[Store_ID]],Store[Store_ID],Store[City])</f>
        <v>Port Sharon</v>
      </c>
      <c r="AB1017" s="43" t="str">
        <f>_xlfn.XLOOKUP(Combined[[#This Row],[Store_ID]],Store[Store_ID],Store[Store_Type])</f>
        <v>Online</v>
      </c>
      <c r="AC1017" s="43">
        <f>Combined[[#This Row],[Quantity]]*Combined[[#This Row],[Unit_Price]]</f>
        <v>556.20000000000005</v>
      </c>
      <c r="AD1017" s="43">
        <f>Combined[[#This Row],[Gross_Sales]]*Combined[[#This Row],[Discount]]</f>
        <v>161.298</v>
      </c>
      <c r="AE1017" s="43">
        <f>Combined[[#This Row],[Quantity]]*Combined[[#This Row],[cost]]</f>
        <v>345.68</v>
      </c>
      <c r="AF1017" s="43">
        <f>Combined[[#This Row],[Total_Amount]]-Combined[[#This Row],[Total_Cost]]</f>
        <v>49.22199999999998</v>
      </c>
      <c r="AG1017" s="43" t="str">
        <f>IF(Combined[[#This Row],[Age]]&lt;=25,"18-25",IF(Combined[[#This Row],[Age]]&lt;=35,"26-35",IF(Combined[[#This Row],[Age]]&lt;=45,"36-45",IF(Combined[[#This Row],[Age]]&lt;=55,"46-55","56-64"))))</f>
        <v>18-25</v>
      </c>
      <c r="AH1017" s="43">
        <f>IF(Combined[[#This Row],[Total_Amount]]=0,0,Combined[[#This Row],[Profit]]/Combined[[#This Row],[Total_Amount]])</f>
        <v>0.12464358245843268</v>
      </c>
    </row>
    <row r="1018" spans="1:34">
      <c r="A1018" s="43" t="s">
        <v>2842</v>
      </c>
      <c r="B1018" s="46">
        <v>45461</v>
      </c>
      <c r="C1018" s="43">
        <f t="shared" si="15"/>
        <v>2024</v>
      </c>
      <c r="D1018" s="43" t="str">
        <f>TEXT(Combined[[#This Row],[Order_Date]],"MMM")</f>
        <v>Jun</v>
      </c>
      <c r="E1018" s="43" t="s">
        <v>475</v>
      </c>
      <c r="F1018" s="43" t="s">
        <v>1654</v>
      </c>
      <c r="G1018" s="43" t="s">
        <v>1769</v>
      </c>
      <c r="H1018" s="43">
        <v>3</v>
      </c>
      <c r="I1018" s="43">
        <v>155.87</v>
      </c>
      <c r="J1018" s="45">
        <v>0.03</v>
      </c>
      <c r="K1018" s="43" t="s">
        <v>1829</v>
      </c>
      <c r="L1018" s="43">
        <v>453.58170000000001</v>
      </c>
      <c r="M1018" s="43" t="str">
        <f>VLOOKUP(Combined[[#This Row],[Customer_ID]],Customer[],2,FALSE)</f>
        <v>Patty Francis</v>
      </c>
      <c r="N1018" s="43">
        <f>VLOOKUP(Combined[[#This Row],[Customer_ID]],Customer[],3,FALSE)</f>
        <v>63</v>
      </c>
      <c r="O1018" s="43" t="str">
        <f>VLOOKUP(Combined[[#This Row],[Customer_ID]],Customer[],4,FALSE)</f>
        <v>Female</v>
      </c>
      <c r="P1018" s="43" t="str">
        <f>VLOOKUP(Combined[[#This Row],[Customer_ID]],Customer[],5,FALSE)</f>
        <v>South Brooke</v>
      </c>
      <c r="Q1018" s="43" t="str">
        <f>VLOOKUP(Combined[[#This Row],[Customer_ID]],Customer[],6,FALSE)</f>
        <v>Pennsylvania</v>
      </c>
      <c r="R1018" s="43" t="str">
        <f>VLOOKUP(Combined[[#This Row],[Customer_ID]],Customer[],8,FALSE)</f>
        <v>Gold</v>
      </c>
      <c r="S1018" s="43" t="str">
        <f>VLOOKUP(Combined[[#This Row],[Product_ID]],Product[],2,FALSE)</f>
        <v>Men's Track Pants</v>
      </c>
      <c r="T1018" s="43" t="str">
        <f>VLOOKUP(Combined[[#This Row],[Product_ID]],Product[],3,FALSE)</f>
        <v>Clothing</v>
      </c>
      <c r="U1018" s="43" t="str">
        <f>VLOOKUP(Combined[[#This Row],[Product_ID]],Product[],4,FALSE)</f>
        <v>Bottoms</v>
      </c>
      <c r="V1018" s="43" t="str">
        <f>VLOOKUP(Combined[[#This Row],[Product_ID]],Product[],5,FALSE)</f>
        <v>Hamilton, Woods and Walker</v>
      </c>
      <c r="W1018" s="43">
        <f>VLOOKUP(Combined[[#This Row],[Product_ID]],Product[],6,FALSE)</f>
        <v>386.56</v>
      </c>
      <c r="X1018" s="43">
        <f>VLOOKUP(Combined[[#This Row],[Product_ID]],Product[],7,FALSE)</f>
        <v>125</v>
      </c>
      <c r="Y1018" s="43" t="str">
        <f>_xlfn.XLOOKUP(Combined[[#This Row],[Store_ID]],Store[Store_ID],Store[Store_Name])</f>
        <v>Alexander Group</v>
      </c>
      <c r="Z1018" s="43" t="str">
        <f>_xlfn.XLOOKUP(Combined[[#This Row],[Store_ID]],Store[Store_ID],Store[Region])</f>
        <v>South</v>
      </c>
      <c r="AA1018" s="43" t="str">
        <f>_xlfn.XLOOKUP(Combined[[#This Row],[Store_ID]],Store[Store_ID],Store[City])</f>
        <v>Port Sharon</v>
      </c>
      <c r="AB1018" s="43" t="str">
        <f>_xlfn.XLOOKUP(Combined[[#This Row],[Store_ID]],Store[Store_ID],Store[Store_Type])</f>
        <v>Online</v>
      </c>
      <c r="AC1018" s="43">
        <f>Combined[[#This Row],[Quantity]]*Combined[[#This Row],[Unit_Price]]</f>
        <v>467.61</v>
      </c>
      <c r="AD1018" s="43">
        <f>Combined[[#This Row],[Gross_Sales]]*Combined[[#This Row],[Discount]]</f>
        <v>14.0283</v>
      </c>
      <c r="AE1018" s="43">
        <f>Combined[[#This Row],[Quantity]]*Combined[[#This Row],[cost]]</f>
        <v>1159.68</v>
      </c>
      <c r="AF1018" s="43">
        <f>Combined[[#This Row],[Total_Amount]]-Combined[[#This Row],[Total_Cost]]</f>
        <v>-706.09830000000011</v>
      </c>
      <c r="AG1018" s="43" t="str">
        <f>IF(Combined[[#This Row],[Age]]&lt;=25,"18-25",IF(Combined[[#This Row],[Age]]&lt;=35,"26-35",IF(Combined[[#This Row],[Age]]&lt;=45,"36-45",IF(Combined[[#This Row],[Age]]&lt;=55,"46-55","56-64"))))</f>
        <v>56-64</v>
      </c>
      <c r="AH1018" s="43">
        <f>IF(Combined[[#This Row],[Total_Amount]]=0,0,Combined[[#This Row],[Profit]]/Combined[[#This Row],[Total_Amount]])</f>
        <v>-1.5567169045841136</v>
      </c>
    </row>
    <row r="1019" spans="1:34">
      <c r="A1019" s="43" t="s">
        <v>2843</v>
      </c>
      <c r="B1019" s="46">
        <v>45837</v>
      </c>
      <c r="C1019" s="43">
        <f t="shared" si="15"/>
        <v>2025</v>
      </c>
      <c r="D1019" s="43" t="str">
        <f>TEXT(Combined[[#This Row],[Order_Date]],"MMM")</f>
        <v>Jun</v>
      </c>
      <c r="E1019" s="43" t="s">
        <v>1368</v>
      </c>
      <c r="F1019" s="43" t="s">
        <v>1616</v>
      </c>
      <c r="G1019" s="43" t="s">
        <v>1804</v>
      </c>
      <c r="H1019" s="43">
        <v>4</v>
      </c>
      <c r="I1019" s="43">
        <v>115.42</v>
      </c>
      <c r="J1019" s="45">
        <v>0.03</v>
      </c>
      <c r="K1019" s="43" t="s">
        <v>1829</v>
      </c>
      <c r="L1019" s="43">
        <v>447.82960000000003</v>
      </c>
      <c r="M1019" s="43" t="str">
        <f>VLOOKUP(Combined[[#This Row],[Customer_ID]],Customer[],2,FALSE)</f>
        <v>Kelli Smith</v>
      </c>
      <c r="N1019" s="43">
        <f>VLOOKUP(Combined[[#This Row],[Customer_ID]],Customer[],3,FALSE)</f>
        <v>42</v>
      </c>
      <c r="O1019" s="43" t="str">
        <f>VLOOKUP(Combined[[#This Row],[Customer_ID]],Customer[],4,FALSE)</f>
        <v>Female</v>
      </c>
      <c r="P1019" s="43" t="str">
        <f>VLOOKUP(Combined[[#This Row],[Customer_ID]],Customer[],5,FALSE)</f>
        <v>North Maryfort</v>
      </c>
      <c r="Q1019" s="43" t="str">
        <f>VLOOKUP(Combined[[#This Row],[Customer_ID]],Customer[],6,FALSE)</f>
        <v>Oregon</v>
      </c>
      <c r="R1019" s="43" t="str">
        <f>VLOOKUP(Combined[[#This Row],[Customer_ID]],Customer[],8,FALSE)</f>
        <v>Bronze</v>
      </c>
      <c r="S1019" s="43" t="str">
        <f>VLOOKUP(Combined[[#This Row],[Product_ID]],Product[],2,FALSE)</f>
        <v>Gaming Mechanical Keyboard</v>
      </c>
      <c r="T1019" s="43" t="str">
        <f>VLOOKUP(Combined[[#This Row],[Product_ID]],Product[],3,FALSE)</f>
        <v>Electronics</v>
      </c>
      <c r="U1019" s="43" t="str">
        <f>VLOOKUP(Combined[[#This Row],[Product_ID]],Product[],4,FALSE)</f>
        <v>Computer</v>
      </c>
      <c r="V1019" s="43" t="str">
        <f>VLOOKUP(Combined[[#This Row],[Product_ID]],Product[],5,FALSE)</f>
        <v>Lucero LLC</v>
      </c>
      <c r="W1019" s="43">
        <f>VLOOKUP(Combined[[#This Row],[Product_ID]],Product[],6,FALSE)</f>
        <v>419.28</v>
      </c>
      <c r="X1019" s="43">
        <f>VLOOKUP(Combined[[#This Row],[Product_ID]],Product[],7,FALSE)</f>
        <v>86</v>
      </c>
      <c r="Y1019" s="43" t="str">
        <f>_xlfn.XLOOKUP(Combined[[#This Row],[Store_ID]],Store[Store_ID],Store[Store_Name])</f>
        <v>Frederick-Wright</v>
      </c>
      <c r="Z1019" s="43" t="str">
        <f>_xlfn.XLOOKUP(Combined[[#This Row],[Store_ID]],Store[Store_ID],Store[Region])</f>
        <v>West</v>
      </c>
      <c r="AA1019" s="43" t="str">
        <f>_xlfn.XLOOKUP(Combined[[#This Row],[Store_ID]],Store[Store_ID],Store[City])</f>
        <v>New Jimmymouth</v>
      </c>
      <c r="AB1019" s="43" t="str">
        <f>_xlfn.XLOOKUP(Combined[[#This Row],[Store_ID]],Store[Store_ID],Store[Store_Type])</f>
        <v>Flagship</v>
      </c>
      <c r="AC1019" s="43">
        <f>Combined[[#This Row],[Quantity]]*Combined[[#This Row],[Unit_Price]]</f>
        <v>461.68</v>
      </c>
      <c r="AD1019" s="43">
        <f>Combined[[#This Row],[Gross_Sales]]*Combined[[#This Row],[Discount]]</f>
        <v>13.8504</v>
      </c>
      <c r="AE1019" s="43">
        <f>Combined[[#This Row],[Quantity]]*Combined[[#This Row],[cost]]</f>
        <v>1677.12</v>
      </c>
      <c r="AF1019" s="43">
        <f>Combined[[#This Row],[Total_Amount]]-Combined[[#This Row],[Total_Cost]]</f>
        <v>-1229.2903999999999</v>
      </c>
      <c r="AG1019" s="43" t="str">
        <f>IF(Combined[[#This Row],[Age]]&lt;=25,"18-25",IF(Combined[[#This Row],[Age]]&lt;=35,"26-35",IF(Combined[[#This Row],[Age]]&lt;=45,"36-45",IF(Combined[[#This Row],[Age]]&lt;=55,"46-55","56-64"))))</f>
        <v>36-45</v>
      </c>
      <c r="AH1019" s="43">
        <f>IF(Combined[[#This Row],[Total_Amount]]=0,0,Combined[[#This Row],[Profit]]/Combined[[#This Row],[Total_Amount]])</f>
        <v>-2.7449958644984607</v>
      </c>
    </row>
    <row r="1020" spans="1:34">
      <c r="A1020" s="43" t="s">
        <v>2844</v>
      </c>
      <c r="B1020" s="46">
        <v>45823</v>
      </c>
      <c r="C1020" s="43">
        <f t="shared" si="15"/>
        <v>2025</v>
      </c>
      <c r="D1020" s="43" t="str">
        <f>TEXT(Combined[[#This Row],[Order_Date]],"MMM")</f>
        <v>Jun</v>
      </c>
      <c r="E1020" s="43" t="s">
        <v>422</v>
      </c>
      <c r="F1020" s="43" t="s">
        <v>1652</v>
      </c>
      <c r="G1020" s="43" t="s">
        <v>1776</v>
      </c>
      <c r="H1020" s="43">
        <v>3</v>
      </c>
      <c r="I1020" s="43">
        <v>593.62</v>
      </c>
      <c r="J1020" s="45">
        <v>0.08</v>
      </c>
      <c r="K1020" s="43" t="s">
        <v>1824</v>
      </c>
      <c r="L1020" s="43">
        <v>1638.3912</v>
      </c>
      <c r="M1020" s="43" t="str">
        <f>VLOOKUP(Combined[[#This Row],[Customer_ID]],Customer[],2,FALSE)</f>
        <v>Michael Chang</v>
      </c>
      <c r="N1020" s="43">
        <f>VLOOKUP(Combined[[#This Row],[Customer_ID]],Customer[],3,FALSE)</f>
        <v>50</v>
      </c>
      <c r="O1020" s="43" t="str">
        <f>VLOOKUP(Combined[[#This Row],[Customer_ID]],Customer[],4,FALSE)</f>
        <v>Male</v>
      </c>
      <c r="P1020" s="43" t="str">
        <f>VLOOKUP(Combined[[#This Row],[Customer_ID]],Customer[],5,FALSE)</f>
        <v>Kathrynport</v>
      </c>
      <c r="Q1020" s="43" t="str">
        <f>VLOOKUP(Combined[[#This Row],[Customer_ID]],Customer[],6,FALSE)</f>
        <v>North Carolina</v>
      </c>
      <c r="R1020" s="43" t="str">
        <f>VLOOKUP(Combined[[#This Row],[Customer_ID]],Customer[],8,FALSE)</f>
        <v>Platinum</v>
      </c>
      <c r="S1020" s="43" t="str">
        <f>VLOOKUP(Combined[[#This Row],[Product_ID]],Product[],2,FALSE)</f>
        <v>Rugby Ball</v>
      </c>
      <c r="T1020" s="43" t="str">
        <f>VLOOKUP(Combined[[#This Row],[Product_ID]],Product[],3,FALSE)</f>
        <v>Sports</v>
      </c>
      <c r="U1020" s="43" t="str">
        <f>VLOOKUP(Combined[[#This Row],[Product_ID]],Product[],4,FALSE)</f>
        <v>Team Sports</v>
      </c>
      <c r="V1020" s="43" t="str">
        <f>VLOOKUP(Combined[[#This Row],[Product_ID]],Product[],5,FALSE)</f>
        <v>Harris Inc</v>
      </c>
      <c r="W1020" s="43">
        <f>VLOOKUP(Combined[[#This Row],[Product_ID]],Product[],6,FALSE)</f>
        <v>212.26</v>
      </c>
      <c r="X1020" s="43">
        <f>VLOOKUP(Combined[[#This Row],[Product_ID]],Product[],7,FALSE)</f>
        <v>82</v>
      </c>
      <c r="Y1020" s="43" t="str">
        <f>_xlfn.XLOOKUP(Combined[[#This Row],[Store_ID]],Store[Store_ID],Store[Store_Name])</f>
        <v>Benson-Elliott</v>
      </c>
      <c r="Z1020" s="43" t="str">
        <f>_xlfn.XLOOKUP(Combined[[#This Row],[Store_ID]],Store[Store_ID],Store[Region])</f>
        <v>East</v>
      </c>
      <c r="AA1020" s="43" t="str">
        <f>_xlfn.XLOOKUP(Combined[[#This Row],[Store_ID]],Store[Store_ID],Store[City])</f>
        <v>Port Josephberg</v>
      </c>
      <c r="AB1020" s="43" t="str">
        <f>_xlfn.XLOOKUP(Combined[[#This Row],[Store_ID]],Store[Store_ID],Store[Store_Type])</f>
        <v>Online</v>
      </c>
      <c r="AC1020" s="43">
        <f>Combined[[#This Row],[Quantity]]*Combined[[#This Row],[Unit_Price]]</f>
        <v>1780.8600000000001</v>
      </c>
      <c r="AD1020" s="43">
        <f>Combined[[#This Row],[Gross_Sales]]*Combined[[#This Row],[Discount]]</f>
        <v>142.46880000000002</v>
      </c>
      <c r="AE1020" s="43">
        <f>Combined[[#This Row],[Quantity]]*Combined[[#This Row],[cost]]</f>
        <v>636.78</v>
      </c>
      <c r="AF1020" s="43">
        <f>Combined[[#This Row],[Total_Amount]]-Combined[[#This Row],[Total_Cost]]</f>
        <v>1001.6112000000001</v>
      </c>
      <c r="AG1020" s="43" t="str">
        <f>IF(Combined[[#This Row],[Age]]&lt;=25,"18-25",IF(Combined[[#This Row],[Age]]&lt;=35,"26-35",IF(Combined[[#This Row],[Age]]&lt;=45,"36-45",IF(Combined[[#This Row],[Age]]&lt;=55,"46-55","56-64"))))</f>
        <v>46-55</v>
      </c>
      <c r="AH1020" s="43">
        <f>IF(Combined[[#This Row],[Total_Amount]]=0,0,Combined[[#This Row],[Profit]]/Combined[[#This Row],[Total_Amount]])</f>
        <v>0.61133824449252416</v>
      </c>
    </row>
    <row r="1021" spans="1:34">
      <c r="A1021" s="43" t="s">
        <v>2845</v>
      </c>
      <c r="B1021" s="46">
        <v>45733</v>
      </c>
      <c r="C1021" s="43">
        <f t="shared" si="15"/>
        <v>2025</v>
      </c>
      <c r="D1021" s="43" t="str">
        <f>TEXT(Combined[[#This Row],[Order_Date]],"MMM")</f>
        <v>Mar</v>
      </c>
      <c r="E1021" s="43" t="s">
        <v>1107</v>
      </c>
      <c r="F1021" s="43" t="s">
        <v>1638</v>
      </c>
      <c r="G1021" s="43" t="s">
        <v>1769</v>
      </c>
      <c r="H1021" s="43">
        <v>2</v>
      </c>
      <c r="I1021" s="43">
        <v>825.04</v>
      </c>
      <c r="J1021" s="45">
        <v>0.2</v>
      </c>
      <c r="K1021" s="43" t="s">
        <v>1824</v>
      </c>
      <c r="L1021" s="43">
        <v>1320.0640000000001</v>
      </c>
      <c r="M1021" s="43" t="str">
        <f>VLOOKUP(Combined[[#This Row],[Customer_ID]],Customer[],2,FALSE)</f>
        <v>Laura Green</v>
      </c>
      <c r="N1021" s="43">
        <f>VLOOKUP(Combined[[#This Row],[Customer_ID]],Customer[],3,FALSE)</f>
        <v>56</v>
      </c>
      <c r="O1021" s="43" t="str">
        <f>VLOOKUP(Combined[[#This Row],[Customer_ID]],Customer[],4,FALSE)</f>
        <v>Female</v>
      </c>
      <c r="P1021" s="43" t="str">
        <f>VLOOKUP(Combined[[#This Row],[Customer_ID]],Customer[],5,FALSE)</f>
        <v>Westbury</v>
      </c>
      <c r="Q1021" s="43" t="str">
        <f>VLOOKUP(Combined[[#This Row],[Customer_ID]],Customer[],6,FALSE)</f>
        <v>Oregon</v>
      </c>
      <c r="R1021" s="43" t="str">
        <f>VLOOKUP(Combined[[#This Row],[Customer_ID]],Customer[],8,FALSE)</f>
        <v>Platinum</v>
      </c>
      <c r="S1021" s="43" t="str">
        <f>VLOOKUP(Combined[[#This Row],[Product_ID]],Product[],2,FALSE)</f>
        <v>High-Grip Football</v>
      </c>
      <c r="T1021" s="43" t="str">
        <f>VLOOKUP(Combined[[#This Row],[Product_ID]],Product[],3,FALSE)</f>
        <v>Sports</v>
      </c>
      <c r="U1021" s="43" t="str">
        <f>VLOOKUP(Combined[[#This Row],[Product_ID]],Product[],4,FALSE)</f>
        <v>Team Sports</v>
      </c>
      <c r="V1021" s="43" t="str">
        <f>VLOOKUP(Combined[[#This Row],[Product_ID]],Product[],5,FALSE)</f>
        <v>Bridges, Banks and Cummings</v>
      </c>
      <c r="W1021" s="43">
        <f>VLOOKUP(Combined[[#This Row],[Product_ID]],Product[],6,FALSE)</f>
        <v>318.91000000000003</v>
      </c>
      <c r="X1021" s="43">
        <f>VLOOKUP(Combined[[#This Row],[Product_ID]],Product[],7,FALSE)</f>
        <v>114</v>
      </c>
      <c r="Y1021" s="43" t="str">
        <f>_xlfn.XLOOKUP(Combined[[#This Row],[Store_ID]],Store[Store_ID],Store[Store_Name])</f>
        <v>Alexander Group</v>
      </c>
      <c r="Z1021" s="43" t="str">
        <f>_xlfn.XLOOKUP(Combined[[#This Row],[Store_ID]],Store[Store_ID],Store[Region])</f>
        <v>South</v>
      </c>
      <c r="AA1021" s="43" t="str">
        <f>_xlfn.XLOOKUP(Combined[[#This Row],[Store_ID]],Store[Store_ID],Store[City])</f>
        <v>Port Sharon</v>
      </c>
      <c r="AB1021" s="43" t="str">
        <f>_xlfn.XLOOKUP(Combined[[#This Row],[Store_ID]],Store[Store_ID],Store[Store_Type])</f>
        <v>Online</v>
      </c>
      <c r="AC1021" s="43">
        <f>Combined[[#This Row],[Quantity]]*Combined[[#This Row],[Unit_Price]]</f>
        <v>1650.08</v>
      </c>
      <c r="AD1021" s="43">
        <f>Combined[[#This Row],[Gross_Sales]]*Combined[[#This Row],[Discount]]</f>
        <v>330.01600000000002</v>
      </c>
      <c r="AE1021" s="43">
        <f>Combined[[#This Row],[Quantity]]*Combined[[#This Row],[cost]]</f>
        <v>637.82000000000005</v>
      </c>
      <c r="AF1021" s="43">
        <f>Combined[[#This Row],[Total_Amount]]-Combined[[#This Row],[Total_Cost]]</f>
        <v>682.24400000000003</v>
      </c>
      <c r="AG1021" s="43" t="str">
        <f>IF(Combined[[#This Row],[Age]]&lt;=25,"18-25",IF(Combined[[#This Row],[Age]]&lt;=35,"26-35",IF(Combined[[#This Row],[Age]]&lt;=45,"36-45",IF(Combined[[#This Row],[Age]]&lt;=55,"46-55","56-64"))))</f>
        <v>56-64</v>
      </c>
      <c r="AH1021" s="43">
        <f>IF(Combined[[#This Row],[Total_Amount]]=0,0,Combined[[#This Row],[Profit]]/Combined[[#This Row],[Total_Amount]])</f>
        <v>0.51682645689905948</v>
      </c>
    </row>
    <row r="1022" spans="1:34">
      <c r="A1022" s="43" t="s">
        <v>2846</v>
      </c>
      <c r="B1022" s="46">
        <v>45322</v>
      </c>
      <c r="C1022" s="43">
        <f t="shared" si="15"/>
        <v>2024</v>
      </c>
      <c r="D1022" s="43" t="str">
        <f>TEXT(Combined[[#This Row],[Order_Date]],"MMM")</f>
        <v>Jan</v>
      </c>
      <c r="E1022" s="43" t="s">
        <v>1431</v>
      </c>
      <c r="F1022" s="43" t="s">
        <v>1598</v>
      </c>
      <c r="G1022" s="43" t="s">
        <v>1797</v>
      </c>
      <c r="H1022" s="43">
        <v>1</v>
      </c>
      <c r="I1022" s="43">
        <v>963.76</v>
      </c>
      <c r="J1022" s="45">
        <v>0.14000000000000001</v>
      </c>
      <c r="K1022" s="43" t="s">
        <v>1826</v>
      </c>
      <c r="L1022" s="43">
        <v>828.83359999999993</v>
      </c>
      <c r="M1022" s="43" t="str">
        <f>VLOOKUP(Combined[[#This Row],[Customer_ID]],Customer[],2,FALSE)</f>
        <v>David Pierce</v>
      </c>
      <c r="N1022" s="43">
        <f>VLOOKUP(Combined[[#This Row],[Customer_ID]],Customer[],3,FALSE)</f>
        <v>45</v>
      </c>
      <c r="O1022" s="43" t="str">
        <f>VLOOKUP(Combined[[#This Row],[Customer_ID]],Customer[],4,FALSE)</f>
        <v>Female</v>
      </c>
      <c r="P1022" s="43" t="str">
        <f>VLOOKUP(Combined[[#This Row],[Customer_ID]],Customer[],5,FALSE)</f>
        <v>Grayland</v>
      </c>
      <c r="Q1022" s="43" t="str">
        <f>VLOOKUP(Combined[[#This Row],[Customer_ID]],Customer[],6,FALSE)</f>
        <v>Washington</v>
      </c>
      <c r="R1022" s="43" t="str">
        <f>VLOOKUP(Combined[[#This Row],[Customer_ID]],Customer[],8,FALSE)</f>
        <v>Platinum</v>
      </c>
      <c r="S1022" s="43" t="str">
        <f>VLOOKUP(Combined[[#This Row],[Product_ID]],Product[],2,FALSE)</f>
        <v>Women's Scarf Set</v>
      </c>
      <c r="T1022" s="43" t="str">
        <f>VLOOKUP(Combined[[#This Row],[Product_ID]],Product[],3,FALSE)</f>
        <v>Clothing</v>
      </c>
      <c r="U1022" s="43" t="str">
        <f>VLOOKUP(Combined[[#This Row],[Product_ID]],Product[],4,FALSE)</f>
        <v>Accessories</v>
      </c>
      <c r="V1022" s="43" t="str">
        <f>VLOOKUP(Combined[[#This Row],[Product_ID]],Product[],5,FALSE)</f>
        <v>Brown and Sons</v>
      </c>
      <c r="W1022" s="43">
        <f>VLOOKUP(Combined[[#This Row],[Product_ID]],Product[],6,FALSE)</f>
        <v>174.02</v>
      </c>
      <c r="X1022" s="43">
        <f>VLOOKUP(Combined[[#This Row],[Product_ID]],Product[],7,FALSE)</f>
        <v>268</v>
      </c>
      <c r="Y1022" s="43" t="str">
        <f>_xlfn.XLOOKUP(Combined[[#This Row],[Store_ID]],Store[Store_ID],Store[Store_Name])</f>
        <v>Gardner, Humphrey and Contreras</v>
      </c>
      <c r="Z1022" s="43" t="str">
        <f>_xlfn.XLOOKUP(Combined[[#This Row],[Store_ID]],Store[Store_ID],Store[Region])</f>
        <v>East</v>
      </c>
      <c r="AA1022" s="43" t="str">
        <f>_xlfn.XLOOKUP(Combined[[#This Row],[Store_ID]],Store[Store_ID],Store[City])</f>
        <v>Johnsonville</v>
      </c>
      <c r="AB1022" s="43" t="str">
        <f>_xlfn.XLOOKUP(Combined[[#This Row],[Store_ID]],Store[Store_ID],Store[Store_Type])</f>
        <v>Flagship</v>
      </c>
      <c r="AC1022" s="43">
        <f>Combined[[#This Row],[Quantity]]*Combined[[#This Row],[Unit_Price]]</f>
        <v>963.76</v>
      </c>
      <c r="AD1022" s="43">
        <f>Combined[[#This Row],[Gross_Sales]]*Combined[[#This Row],[Discount]]</f>
        <v>134.9264</v>
      </c>
      <c r="AE1022" s="43">
        <f>Combined[[#This Row],[Quantity]]*Combined[[#This Row],[cost]]</f>
        <v>174.02</v>
      </c>
      <c r="AF1022" s="43">
        <f>Combined[[#This Row],[Total_Amount]]-Combined[[#This Row],[Total_Cost]]</f>
        <v>654.81359999999995</v>
      </c>
      <c r="AG1022" s="43" t="str">
        <f>IF(Combined[[#This Row],[Age]]&lt;=25,"18-25",IF(Combined[[#This Row],[Age]]&lt;=35,"26-35",IF(Combined[[#This Row],[Age]]&lt;=45,"36-45",IF(Combined[[#This Row],[Age]]&lt;=55,"46-55","56-64"))))</f>
        <v>36-45</v>
      </c>
      <c r="AH1022" s="43">
        <f>IF(Combined[[#This Row],[Total_Amount]]=0,0,Combined[[#This Row],[Profit]]/Combined[[#This Row],[Total_Amount]])</f>
        <v>0.79004229558261152</v>
      </c>
    </row>
    <row r="1023" spans="1:34">
      <c r="A1023" s="43" t="s">
        <v>2847</v>
      </c>
      <c r="B1023" s="46">
        <v>45415</v>
      </c>
      <c r="C1023" s="43">
        <f t="shared" si="15"/>
        <v>2024</v>
      </c>
      <c r="D1023" s="43" t="str">
        <f>TEXT(Combined[[#This Row],[Order_Date]],"MMM")</f>
        <v>May</v>
      </c>
      <c r="E1023" s="43" t="s">
        <v>926</v>
      </c>
      <c r="F1023" s="43" t="s">
        <v>1658</v>
      </c>
      <c r="G1023" s="43" t="s">
        <v>1776</v>
      </c>
      <c r="H1023" s="43">
        <v>1</v>
      </c>
      <c r="I1023" s="43">
        <v>238.24</v>
      </c>
      <c r="J1023" s="45">
        <v>0.12</v>
      </c>
      <c r="K1023" s="43" t="s">
        <v>1826</v>
      </c>
      <c r="L1023" s="43">
        <v>209.65119999999999</v>
      </c>
      <c r="M1023" s="43" t="str">
        <f>VLOOKUP(Combined[[#This Row],[Customer_ID]],Customer[],2,FALSE)</f>
        <v>Ricardo Jones</v>
      </c>
      <c r="N1023" s="43">
        <f>VLOOKUP(Combined[[#This Row],[Customer_ID]],Customer[],3,FALSE)</f>
        <v>30</v>
      </c>
      <c r="O1023" s="43" t="str">
        <f>VLOOKUP(Combined[[#This Row],[Customer_ID]],Customer[],4,FALSE)</f>
        <v>Male</v>
      </c>
      <c r="P1023" s="43" t="str">
        <f>VLOOKUP(Combined[[#This Row],[Customer_ID]],Customer[],5,FALSE)</f>
        <v>Danielland</v>
      </c>
      <c r="Q1023" s="43" t="str">
        <f>VLOOKUP(Combined[[#This Row],[Customer_ID]],Customer[],6,FALSE)</f>
        <v>Minnesota</v>
      </c>
      <c r="R1023" s="43" t="str">
        <f>VLOOKUP(Combined[[#This Row],[Customer_ID]],Customer[],8,FALSE)</f>
        <v>Silver</v>
      </c>
      <c r="S1023" s="43" t="str">
        <f>VLOOKUP(Combined[[#This Row],[Product_ID]],Product[],2,FALSE)</f>
        <v>Ceramic Plant Pot</v>
      </c>
      <c r="T1023" s="43" t="str">
        <f>VLOOKUP(Combined[[#This Row],[Product_ID]],Product[],3,FALSE)</f>
        <v>Home</v>
      </c>
      <c r="U1023" s="43" t="str">
        <f>VLOOKUP(Combined[[#This Row],[Product_ID]],Product[],4,FALSE)</f>
        <v>Decor</v>
      </c>
      <c r="V1023" s="43" t="str">
        <f>VLOOKUP(Combined[[#This Row],[Product_ID]],Product[],5,FALSE)</f>
        <v>Hatfield, Baird and Torres</v>
      </c>
      <c r="W1023" s="43">
        <f>VLOOKUP(Combined[[#This Row],[Product_ID]],Product[],6,FALSE)</f>
        <v>81.75</v>
      </c>
      <c r="X1023" s="43">
        <f>VLOOKUP(Combined[[#This Row],[Product_ID]],Product[],7,FALSE)</f>
        <v>331.3</v>
      </c>
      <c r="Y1023" s="43" t="str">
        <f>_xlfn.XLOOKUP(Combined[[#This Row],[Store_ID]],Store[Store_ID],Store[Store_Name])</f>
        <v>Benson-Elliott</v>
      </c>
      <c r="Z1023" s="43" t="str">
        <f>_xlfn.XLOOKUP(Combined[[#This Row],[Store_ID]],Store[Store_ID],Store[Region])</f>
        <v>East</v>
      </c>
      <c r="AA1023" s="43" t="str">
        <f>_xlfn.XLOOKUP(Combined[[#This Row],[Store_ID]],Store[Store_ID],Store[City])</f>
        <v>Port Josephberg</v>
      </c>
      <c r="AB1023" s="43" t="str">
        <f>_xlfn.XLOOKUP(Combined[[#This Row],[Store_ID]],Store[Store_ID],Store[Store_Type])</f>
        <v>Online</v>
      </c>
      <c r="AC1023" s="43">
        <f>Combined[[#This Row],[Quantity]]*Combined[[#This Row],[Unit_Price]]</f>
        <v>238.24</v>
      </c>
      <c r="AD1023" s="43">
        <f>Combined[[#This Row],[Gross_Sales]]*Combined[[#This Row],[Discount]]</f>
        <v>28.588799999999999</v>
      </c>
      <c r="AE1023" s="43">
        <f>Combined[[#This Row],[Quantity]]*Combined[[#This Row],[cost]]</f>
        <v>81.75</v>
      </c>
      <c r="AF1023" s="43">
        <f>Combined[[#This Row],[Total_Amount]]-Combined[[#This Row],[Total_Cost]]</f>
        <v>127.90119999999999</v>
      </c>
      <c r="AG1023" s="43" t="str">
        <f>IF(Combined[[#This Row],[Age]]&lt;=25,"18-25",IF(Combined[[#This Row],[Age]]&lt;=35,"26-35",IF(Combined[[#This Row],[Age]]&lt;=45,"36-45",IF(Combined[[#This Row],[Age]]&lt;=55,"46-55","56-64"))))</f>
        <v>26-35</v>
      </c>
      <c r="AH1023" s="43">
        <f>IF(Combined[[#This Row],[Total_Amount]]=0,0,Combined[[#This Row],[Profit]]/Combined[[#This Row],[Total_Amount]])</f>
        <v>0.61006662494657793</v>
      </c>
    </row>
    <row r="1024" spans="1:34">
      <c r="A1024" s="43" t="s">
        <v>2848</v>
      </c>
      <c r="B1024" s="46">
        <v>45644</v>
      </c>
      <c r="C1024" s="43">
        <f t="shared" si="15"/>
        <v>2024</v>
      </c>
      <c r="D1024" s="43" t="str">
        <f>TEXT(Combined[[#This Row],[Order_Date]],"MMM")</f>
        <v>Dec</v>
      </c>
      <c r="E1024" s="43" t="s">
        <v>1411</v>
      </c>
      <c r="F1024" s="43" t="s">
        <v>1712</v>
      </c>
      <c r="G1024" s="43" t="s">
        <v>1804</v>
      </c>
      <c r="H1024" s="43">
        <v>1</v>
      </c>
      <c r="I1024" s="43">
        <v>756.63</v>
      </c>
      <c r="J1024" s="45">
        <v>0.04</v>
      </c>
      <c r="K1024" s="43" t="s">
        <v>1826</v>
      </c>
      <c r="L1024" s="43">
        <v>726.36479999999995</v>
      </c>
      <c r="M1024" s="43" t="str">
        <f>VLOOKUP(Combined[[#This Row],[Customer_ID]],Customer[],2,FALSE)</f>
        <v>Christina Robertson</v>
      </c>
      <c r="N1024" s="43">
        <f>VLOOKUP(Combined[[#This Row],[Customer_ID]],Customer[],3,FALSE)</f>
        <v>59</v>
      </c>
      <c r="O1024" s="43" t="str">
        <f>VLOOKUP(Combined[[#This Row],[Customer_ID]],Customer[],4,FALSE)</f>
        <v>Male</v>
      </c>
      <c r="P1024" s="43" t="str">
        <f>VLOOKUP(Combined[[#This Row],[Customer_ID]],Customer[],5,FALSE)</f>
        <v>Hubbardborough</v>
      </c>
      <c r="Q1024" s="43" t="str">
        <f>VLOOKUP(Combined[[#This Row],[Customer_ID]],Customer[],6,FALSE)</f>
        <v>Kentucky</v>
      </c>
      <c r="R1024" s="43" t="str">
        <f>VLOOKUP(Combined[[#This Row],[Customer_ID]],Customer[],8,FALSE)</f>
        <v>Platinum</v>
      </c>
      <c r="S1024" s="43" t="str">
        <f>VLOOKUP(Combined[[#This Row],[Product_ID]],Product[],2,FALSE)</f>
        <v>Fitness Resistance Bands</v>
      </c>
      <c r="T1024" s="43" t="str">
        <f>VLOOKUP(Combined[[#This Row],[Product_ID]],Product[],3,FALSE)</f>
        <v>Sports</v>
      </c>
      <c r="U1024" s="43" t="str">
        <f>VLOOKUP(Combined[[#This Row],[Product_ID]],Product[],4,FALSE)</f>
        <v>Fitness</v>
      </c>
      <c r="V1024" s="43" t="str">
        <f>VLOOKUP(Combined[[#This Row],[Product_ID]],Product[],5,FALSE)</f>
        <v>Reese-Watson</v>
      </c>
      <c r="W1024" s="43">
        <f>VLOOKUP(Combined[[#This Row],[Product_ID]],Product[],6,FALSE)</f>
        <v>152.91999999999999</v>
      </c>
      <c r="X1024" s="43">
        <f>VLOOKUP(Combined[[#This Row],[Product_ID]],Product[],7,FALSE)</f>
        <v>281</v>
      </c>
      <c r="Y1024" s="43" t="str">
        <f>_xlfn.XLOOKUP(Combined[[#This Row],[Store_ID]],Store[Store_ID],Store[Store_Name])</f>
        <v>Frederick-Wright</v>
      </c>
      <c r="Z1024" s="43" t="str">
        <f>_xlfn.XLOOKUP(Combined[[#This Row],[Store_ID]],Store[Store_ID],Store[Region])</f>
        <v>West</v>
      </c>
      <c r="AA1024" s="43" t="str">
        <f>_xlfn.XLOOKUP(Combined[[#This Row],[Store_ID]],Store[Store_ID],Store[City])</f>
        <v>New Jimmymouth</v>
      </c>
      <c r="AB1024" s="43" t="str">
        <f>_xlfn.XLOOKUP(Combined[[#This Row],[Store_ID]],Store[Store_ID],Store[Store_Type])</f>
        <v>Flagship</v>
      </c>
      <c r="AC1024" s="43">
        <f>Combined[[#This Row],[Quantity]]*Combined[[#This Row],[Unit_Price]]</f>
        <v>756.63</v>
      </c>
      <c r="AD1024" s="43">
        <f>Combined[[#This Row],[Gross_Sales]]*Combined[[#This Row],[Discount]]</f>
        <v>30.2652</v>
      </c>
      <c r="AE1024" s="43">
        <f>Combined[[#This Row],[Quantity]]*Combined[[#This Row],[cost]]</f>
        <v>152.91999999999999</v>
      </c>
      <c r="AF1024" s="43">
        <f>Combined[[#This Row],[Total_Amount]]-Combined[[#This Row],[Total_Cost]]</f>
        <v>573.44479999999999</v>
      </c>
      <c r="AG1024" s="43" t="str">
        <f>IF(Combined[[#This Row],[Age]]&lt;=25,"18-25",IF(Combined[[#This Row],[Age]]&lt;=35,"26-35",IF(Combined[[#This Row],[Age]]&lt;=45,"36-45",IF(Combined[[#This Row],[Age]]&lt;=55,"46-55","56-64"))))</f>
        <v>56-64</v>
      </c>
      <c r="AH1024" s="43">
        <f>IF(Combined[[#This Row],[Total_Amount]]=0,0,Combined[[#This Row],[Profit]]/Combined[[#This Row],[Total_Amount]])</f>
        <v>0.78947217706584905</v>
      </c>
    </row>
    <row r="1025" spans="1:34">
      <c r="A1025" s="43" t="s">
        <v>2849</v>
      </c>
      <c r="B1025" s="46">
        <v>45845</v>
      </c>
      <c r="C1025" s="43">
        <f t="shared" si="15"/>
        <v>2025</v>
      </c>
      <c r="D1025" s="43" t="str">
        <f>TEXT(Combined[[#This Row],[Order_Date]],"MMM")</f>
        <v>Jul</v>
      </c>
      <c r="E1025" s="43" t="s">
        <v>85</v>
      </c>
      <c r="F1025" s="43" t="s">
        <v>1734</v>
      </c>
      <c r="G1025" s="43" t="s">
        <v>1779</v>
      </c>
      <c r="H1025" s="43">
        <v>3</v>
      </c>
      <c r="I1025" s="43">
        <v>159.76</v>
      </c>
      <c r="J1025" s="45">
        <v>0.22</v>
      </c>
      <c r="K1025" s="43" t="s">
        <v>1824</v>
      </c>
      <c r="L1025" s="43">
        <v>373.83839999999998</v>
      </c>
      <c r="M1025" s="43" t="str">
        <f>VLOOKUP(Combined[[#This Row],[Customer_ID]],Customer[],2,FALSE)</f>
        <v>Michael Torres</v>
      </c>
      <c r="N1025" s="43">
        <f>VLOOKUP(Combined[[#This Row],[Customer_ID]],Customer[],3,FALSE)</f>
        <v>46</v>
      </c>
      <c r="O1025" s="43" t="str">
        <f>VLOOKUP(Combined[[#This Row],[Customer_ID]],Customer[],4,FALSE)</f>
        <v>Female</v>
      </c>
      <c r="P1025" s="43" t="str">
        <f>VLOOKUP(Combined[[#This Row],[Customer_ID]],Customer[],5,FALSE)</f>
        <v>Gonzalezfort</v>
      </c>
      <c r="Q1025" s="43" t="str">
        <f>VLOOKUP(Combined[[#This Row],[Customer_ID]],Customer[],6,FALSE)</f>
        <v>New Jersey</v>
      </c>
      <c r="R1025" s="43" t="str">
        <f>VLOOKUP(Combined[[#This Row],[Customer_ID]],Customer[],8,FALSE)</f>
        <v>Platinum</v>
      </c>
      <c r="S1025" s="43" t="str">
        <f>VLOOKUP(Combined[[#This Row],[Product_ID]],Product[],2,FALSE)</f>
        <v>USB-C Laptop Charger</v>
      </c>
      <c r="T1025" s="43" t="str">
        <f>VLOOKUP(Combined[[#This Row],[Product_ID]],Product[],3,FALSE)</f>
        <v>Electronics</v>
      </c>
      <c r="U1025" s="43" t="str">
        <f>VLOOKUP(Combined[[#This Row],[Product_ID]],Product[],4,FALSE)</f>
        <v>Computer</v>
      </c>
      <c r="V1025" s="43" t="str">
        <f>VLOOKUP(Combined[[#This Row],[Product_ID]],Product[],5,FALSE)</f>
        <v>Martin LLC</v>
      </c>
      <c r="W1025" s="43">
        <f>VLOOKUP(Combined[[#This Row],[Product_ID]],Product[],6,FALSE)</f>
        <v>377.52</v>
      </c>
      <c r="X1025" s="43">
        <f>VLOOKUP(Combined[[#This Row],[Product_ID]],Product[],7,FALSE)</f>
        <v>485</v>
      </c>
      <c r="Y1025" s="43" t="str">
        <f>_xlfn.XLOOKUP(Combined[[#This Row],[Store_ID]],Store[Store_ID],Store[Store_Name])</f>
        <v>Martinez-Mullins</v>
      </c>
      <c r="Z1025" s="43" t="str">
        <f>_xlfn.XLOOKUP(Combined[[#This Row],[Store_ID]],Store[Store_ID],Store[Region])</f>
        <v>South</v>
      </c>
      <c r="AA1025" s="43" t="str">
        <f>_xlfn.XLOOKUP(Combined[[#This Row],[Store_ID]],Store[Store_ID],Store[City])</f>
        <v>Williamsfurt</v>
      </c>
      <c r="AB1025" s="43" t="str">
        <f>_xlfn.XLOOKUP(Combined[[#This Row],[Store_ID]],Store[Store_ID],Store[Store_Type])</f>
        <v>Online</v>
      </c>
      <c r="AC1025" s="43">
        <f>Combined[[#This Row],[Quantity]]*Combined[[#This Row],[Unit_Price]]</f>
        <v>479.28</v>
      </c>
      <c r="AD1025" s="43">
        <f>Combined[[#This Row],[Gross_Sales]]*Combined[[#This Row],[Discount]]</f>
        <v>105.44159999999999</v>
      </c>
      <c r="AE1025" s="43">
        <f>Combined[[#This Row],[Quantity]]*Combined[[#This Row],[cost]]</f>
        <v>1132.56</v>
      </c>
      <c r="AF1025" s="43">
        <f>Combined[[#This Row],[Total_Amount]]-Combined[[#This Row],[Total_Cost]]</f>
        <v>-758.72159999999997</v>
      </c>
      <c r="AG1025" s="43" t="str">
        <f>IF(Combined[[#This Row],[Age]]&lt;=25,"18-25",IF(Combined[[#This Row],[Age]]&lt;=35,"26-35",IF(Combined[[#This Row],[Age]]&lt;=45,"36-45",IF(Combined[[#This Row],[Age]]&lt;=55,"46-55","56-64"))))</f>
        <v>46-55</v>
      </c>
      <c r="AH1025" s="43">
        <f>IF(Combined[[#This Row],[Total_Amount]]=0,0,Combined[[#This Row],[Profit]]/Combined[[#This Row],[Total_Amount]])</f>
        <v>-2.0295443164747122</v>
      </c>
    </row>
    <row r="1026" spans="1:34">
      <c r="A1026" s="43" t="s">
        <v>2850</v>
      </c>
      <c r="B1026" s="46">
        <v>45354</v>
      </c>
      <c r="C1026" s="43">
        <f t="shared" si="15"/>
        <v>2024</v>
      </c>
      <c r="D1026" s="43" t="str">
        <f>TEXT(Combined[[#This Row],[Order_Date]],"MMM")</f>
        <v>Mar</v>
      </c>
      <c r="E1026" s="43" t="s">
        <v>1151</v>
      </c>
      <c r="F1026" s="43" t="s">
        <v>1738</v>
      </c>
      <c r="G1026" s="43" t="s">
        <v>1782</v>
      </c>
      <c r="H1026" s="43">
        <v>1</v>
      </c>
      <c r="I1026" s="43">
        <v>329.94</v>
      </c>
      <c r="J1026" s="45">
        <v>0.14000000000000001</v>
      </c>
      <c r="K1026" s="43" t="s">
        <v>1829</v>
      </c>
      <c r="L1026" s="43">
        <v>283.7484</v>
      </c>
      <c r="M1026" s="43" t="str">
        <f>VLOOKUP(Combined[[#This Row],[Customer_ID]],Customer[],2,FALSE)</f>
        <v>Miranda King</v>
      </c>
      <c r="N1026" s="43">
        <f>VLOOKUP(Combined[[#This Row],[Customer_ID]],Customer[],3,FALSE)</f>
        <v>34</v>
      </c>
      <c r="O1026" s="43" t="str">
        <f>VLOOKUP(Combined[[#This Row],[Customer_ID]],Customer[],4,FALSE)</f>
        <v>Female</v>
      </c>
      <c r="P1026" s="43" t="str">
        <f>VLOOKUP(Combined[[#This Row],[Customer_ID]],Customer[],5,FALSE)</f>
        <v>West Mathew</v>
      </c>
      <c r="Q1026" s="43" t="str">
        <f>VLOOKUP(Combined[[#This Row],[Customer_ID]],Customer[],6,FALSE)</f>
        <v>New York</v>
      </c>
      <c r="R1026" s="43" t="str">
        <f>VLOOKUP(Combined[[#This Row],[Customer_ID]],Customer[],8,FALSE)</f>
        <v>Platinum</v>
      </c>
      <c r="S1026" s="43" t="str">
        <f>VLOOKUP(Combined[[#This Row],[Product_ID]],Product[],2,FALSE)</f>
        <v>Sports Stopwatch Basic</v>
      </c>
      <c r="T1026" s="43" t="str">
        <f>VLOOKUP(Combined[[#This Row],[Product_ID]],Product[],3,FALSE)</f>
        <v>Sports</v>
      </c>
      <c r="U1026" s="43" t="str">
        <f>VLOOKUP(Combined[[#This Row],[Product_ID]],Product[],4,FALSE)</f>
        <v>Accessories</v>
      </c>
      <c r="V1026" s="43" t="str">
        <f>VLOOKUP(Combined[[#This Row],[Product_ID]],Product[],5,FALSE)</f>
        <v>Wilson Group</v>
      </c>
      <c r="W1026" s="43">
        <f>VLOOKUP(Combined[[#This Row],[Product_ID]],Product[],6,FALSE)</f>
        <v>60.65</v>
      </c>
      <c r="X1026" s="43">
        <f>VLOOKUP(Combined[[#This Row],[Product_ID]],Product[],7,FALSE)</f>
        <v>75</v>
      </c>
      <c r="Y1026" s="43" t="str">
        <f>_xlfn.XLOOKUP(Combined[[#This Row],[Store_ID]],Store[Store_ID],Store[Store_Name])</f>
        <v>Bean, Jones and Park</v>
      </c>
      <c r="Z1026" s="43" t="str">
        <f>_xlfn.XLOOKUP(Combined[[#This Row],[Store_ID]],Store[Store_ID],Store[Region])</f>
        <v>West</v>
      </c>
      <c r="AA1026" s="43" t="str">
        <f>_xlfn.XLOOKUP(Combined[[#This Row],[Store_ID]],Store[Store_ID],Store[City])</f>
        <v>Thompsonborough</v>
      </c>
      <c r="AB1026" s="43" t="str">
        <f>_xlfn.XLOOKUP(Combined[[#This Row],[Store_ID]],Store[Store_ID],Store[Store_Type])</f>
        <v>Online</v>
      </c>
      <c r="AC1026" s="43">
        <f>Combined[[#This Row],[Quantity]]*Combined[[#This Row],[Unit_Price]]</f>
        <v>329.94</v>
      </c>
      <c r="AD1026" s="43">
        <f>Combined[[#This Row],[Gross_Sales]]*Combined[[#This Row],[Discount]]</f>
        <v>46.191600000000001</v>
      </c>
      <c r="AE1026" s="43">
        <f>Combined[[#This Row],[Quantity]]*Combined[[#This Row],[cost]]</f>
        <v>60.65</v>
      </c>
      <c r="AF1026" s="43">
        <f>Combined[[#This Row],[Total_Amount]]-Combined[[#This Row],[Total_Cost]]</f>
        <v>223.0984</v>
      </c>
      <c r="AG1026" s="43" t="str">
        <f>IF(Combined[[#This Row],[Age]]&lt;=25,"18-25",IF(Combined[[#This Row],[Age]]&lt;=35,"26-35",IF(Combined[[#This Row],[Age]]&lt;=45,"36-45",IF(Combined[[#This Row],[Age]]&lt;=55,"46-55","56-64"))))</f>
        <v>26-35</v>
      </c>
      <c r="AH1026" s="43">
        <f>IF(Combined[[#This Row],[Total_Amount]]=0,0,Combined[[#This Row],[Profit]]/Combined[[#This Row],[Total_Amount]])</f>
        <v>0.78625430134584018</v>
      </c>
    </row>
    <row r="1027" spans="1:34">
      <c r="A1027" s="43" t="s">
        <v>2851</v>
      </c>
      <c r="B1027" s="46">
        <v>45720</v>
      </c>
      <c r="C1027" s="43">
        <f t="shared" ref="C1027:C1090" si="16">YEAR(B1027)</f>
        <v>2025</v>
      </c>
      <c r="D1027" s="43" t="str">
        <f>TEXT(Combined[[#This Row],[Order_Date]],"MMM")</f>
        <v>Mar</v>
      </c>
      <c r="E1027" s="43" t="s">
        <v>224</v>
      </c>
      <c r="F1027" s="43" t="s">
        <v>1582</v>
      </c>
      <c r="G1027" s="43" t="s">
        <v>1782</v>
      </c>
      <c r="H1027" s="43">
        <v>1</v>
      </c>
      <c r="I1027" s="43">
        <v>234.06</v>
      </c>
      <c r="J1027" s="45">
        <v>0.11</v>
      </c>
      <c r="K1027" s="43" t="s">
        <v>1826</v>
      </c>
      <c r="L1027" s="43">
        <v>208.3134</v>
      </c>
      <c r="M1027" s="43" t="str">
        <f>VLOOKUP(Combined[[#This Row],[Customer_ID]],Customer[],2,FALSE)</f>
        <v>Dr. David Smith</v>
      </c>
      <c r="N1027" s="43">
        <f>VLOOKUP(Combined[[#This Row],[Customer_ID]],Customer[],3,FALSE)</f>
        <v>22</v>
      </c>
      <c r="O1027" s="43" t="str">
        <f>VLOOKUP(Combined[[#This Row],[Customer_ID]],Customer[],4,FALSE)</f>
        <v>Female</v>
      </c>
      <c r="P1027" s="43" t="str">
        <f>VLOOKUP(Combined[[#This Row],[Customer_ID]],Customer[],5,FALSE)</f>
        <v>Schmidtchester</v>
      </c>
      <c r="Q1027" s="43" t="str">
        <f>VLOOKUP(Combined[[#This Row],[Customer_ID]],Customer[],6,FALSE)</f>
        <v>Alaska</v>
      </c>
      <c r="R1027" s="43" t="str">
        <f>VLOOKUP(Combined[[#This Row],[Customer_ID]],Customer[],8,FALSE)</f>
        <v>Silver</v>
      </c>
      <c r="S1027" s="43" t="str">
        <f>VLOOKUP(Combined[[#This Row],[Product_ID]],Product[],2,FALSE)</f>
        <v>Soccer Training Cone Set</v>
      </c>
      <c r="T1027" s="43" t="str">
        <f>VLOOKUP(Combined[[#This Row],[Product_ID]],Product[],3,FALSE)</f>
        <v>Sports</v>
      </c>
      <c r="U1027" s="43" t="str">
        <f>VLOOKUP(Combined[[#This Row],[Product_ID]],Product[],4,FALSE)</f>
        <v>Accessories</v>
      </c>
      <c r="V1027" s="43" t="str">
        <f>VLOOKUP(Combined[[#This Row],[Product_ID]],Product[],5,FALSE)</f>
        <v>Ford, Murphy and Wilson</v>
      </c>
      <c r="W1027" s="43">
        <f>VLOOKUP(Combined[[#This Row],[Product_ID]],Product[],6,FALSE)</f>
        <v>144.53</v>
      </c>
      <c r="X1027" s="43">
        <f>VLOOKUP(Combined[[#This Row],[Product_ID]],Product[],7,FALSE)</f>
        <v>367</v>
      </c>
      <c r="Y1027" s="43" t="str">
        <f>_xlfn.XLOOKUP(Combined[[#This Row],[Store_ID]],Store[Store_ID],Store[Store_Name])</f>
        <v>Bean, Jones and Park</v>
      </c>
      <c r="Z1027" s="43" t="str">
        <f>_xlfn.XLOOKUP(Combined[[#This Row],[Store_ID]],Store[Store_ID],Store[Region])</f>
        <v>West</v>
      </c>
      <c r="AA1027" s="43" t="str">
        <f>_xlfn.XLOOKUP(Combined[[#This Row],[Store_ID]],Store[Store_ID],Store[City])</f>
        <v>Thompsonborough</v>
      </c>
      <c r="AB1027" s="43" t="str">
        <f>_xlfn.XLOOKUP(Combined[[#This Row],[Store_ID]],Store[Store_ID],Store[Store_Type])</f>
        <v>Online</v>
      </c>
      <c r="AC1027" s="43">
        <f>Combined[[#This Row],[Quantity]]*Combined[[#This Row],[Unit_Price]]</f>
        <v>234.06</v>
      </c>
      <c r="AD1027" s="43">
        <f>Combined[[#This Row],[Gross_Sales]]*Combined[[#This Row],[Discount]]</f>
        <v>25.746600000000001</v>
      </c>
      <c r="AE1027" s="43">
        <f>Combined[[#This Row],[Quantity]]*Combined[[#This Row],[cost]]</f>
        <v>144.53</v>
      </c>
      <c r="AF1027" s="43">
        <f>Combined[[#This Row],[Total_Amount]]-Combined[[#This Row],[Total_Cost]]</f>
        <v>63.7834</v>
      </c>
      <c r="AG1027" s="43" t="str">
        <f>IF(Combined[[#This Row],[Age]]&lt;=25,"18-25",IF(Combined[[#This Row],[Age]]&lt;=35,"26-35",IF(Combined[[#This Row],[Age]]&lt;=45,"36-45",IF(Combined[[#This Row],[Age]]&lt;=55,"46-55","56-64"))))</f>
        <v>18-25</v>
      </c>
      <c r="AH1027" s="43">
        <f>IF(Combined[[#This Row],[Total_Amount]]=0,0,Combined[[#This Row],[Profit]]/Combined[[#This Row],[Total_Amount]])</f>
        <v>0.30618961622248014</v>
      </c>
    </row>
    <row r="1028" spans="1:34">
      <c r="A1028" s="43" t="s">
        <v>2852</v>
      </c>
      <c r="B1028" s="46">
        <v>45278</v>
      </c>
      <c r="C1028" s="43">
        <f t="shared" si="16"/>
        <v>2023</v>
      </c>
      <c r="D1028" s="43" t="str">
        <f>TEXT(Combined[[#This Row],[Order_Date]],"MMM")</f>
        <v>Dec</v>
      </c>
      <c r="E1028" s="43" t="s">
        <v>999</v>
      </c>
      <c r="F1028" s="43" t="s">
        <v>1710</v>
      </c>
      <c r="G1028" s="43" t="s">
        <v>1752</v>
      </c>
      <c r="H1028" s="43">
        <v>2</v>
      </c>
      <c r="I1028" s="43">
        <v>773.75</v>
      </c>
      <c r="J1028" s="45">
        <v>0.16</v>
      </c>
      <c r="K1028" s="43" t="s">
        <v>1826</v>
      </c>
      <c r="L1028" s="43">
        <v>1299.9000000000001</v>
      </c>
      <c r="M1028" s="43" t="str">
        <f>VLOOKUP(Combined[[#This Row],[Customer_ID]],Customer[],2,FALSE)</f>
        <v>Tiffany Williams</v>
      </c>
      <c r="N1028" s="43">
        <f>VLOOKUP(Combined[[#This Row],[Customer_ID]],Customer[],3,FALSE)</f>
        <v>64</v>
      </c>
      <c r="O1028" s="43" t="str">
        <f>VLOOKUP(Combined[[#This Row],[Customer_ID]],Customer[],4,FALSE)</f>
        <v>Female</v>
      </c>
      <c r="P1028" s="43" t="str">
        <f>VLOOKUP(Combined[[#This Row],[Customer_ID]],Customer[],5,FALSE)</f>
        <v>Richardsport</v>
      </c>
      <c r="Q1028" s="43" t="str">
        <f>VLOOKUP(Combined[[#This Row],[Customer_ID]],Customer[],6,FALSE)</f>
        <v>New Hampshire</v>
      </c>
      <c r="R1028" s="43" t="str">
        <f>VLOOKUP(Combined[[#This Row],[Customer_ID]],Customer[],8,FALSE)</f>
        <v>Gold</v>
      </c>
      <c r="S1028" s="43" t="str">
        <f>VLOOKUP(Combined[[#This Row],[Product_ID]],Product[],2,FALSE)</f>
        <v>Badminton Racket Set</v>
      </c>
      <c r="T1028" s="43" t="str">
        <f>VLOOKUP(Combined[[#This Row],[Product_ID]],Product[],3,FALSE)</f>
        <v>Sports</v>
      </c>
      <c r="U1028" s="43" t="str">
        <f>VLOOKUP(Combined[[#This Row],[Product_ID]],Product[],4,FALSE)</f>
        <v>Equipment</v>
      </c>
      <c r="V1028" s="43" t="str">
        <f>VLOOKUP(Combined[[#This Row],[Product_ID]],Product[],5,FALSE)</f>
        <v>Robinson-Brown</v>
      </c>
      <c r="W1028" s="43">
        <f>VLOOKUP(Combined[[#This Row],[Product_ID]],Product[],6,FALSE)</f>
        <v>285.54000000000002</v>
      </c>
      <c r="X1028" s="43">
        <f>VLOOKUP(Combined[[#This Row],[Product_ID]],Product[],7,FALSE)</f>
        <v>358</v>
      </c>
      <c r="Y1028" s="43" t="str">
        <f>_xlfn.XLOOKUP(Combined[[#This Row],[Store_ID]],Store[Store_ID],Store[Store_Name])</f>
        <v>Rivera-Warner</v>
      </c>
      <c r="Z1028" s="43" t="str">
        <f>_xlfn.XLOOKUP(Combined[[#This Row],[Store_ID]],Store[Store_ID],Store[Region])</f>
        <v>East</v>
      </c>
      <c r="AA1028" s="43" t="str">
        <f>_xlfn.XLOOKUP(Combined[[#This Row],[Store_ID]],Store[Store_ID],Store[City])</f>
        <v>Washingtonfurt</v>
      </c>
      <c r="AB1028" s="43" t="str">
        <f>_xlfn.XLOOKUP(Combined[[#This Row],[Store_ID]],Store[Store_ID],Store[Store_Type])</f>
        <v>Flagship</v>
      </c>
      <c r="AC1028" s="43">
        <f>Combined[[#This Row],[Quantity]]*Combined[[#This Row],[Unit_Price]]</f>
        <v>1547.5</v>
      </c>
      <c r="AD1028" s="43">
        <f>Combined[[#This Row],[Gross_Sales]]*Combined[[#This Row],[Discount]]</f>
        <v>247.6</v>
      </c>
      <c r="AE1028" s="43">
        <f>Combined[[#This Row],[Quantity]]*Combined[[#This Row],[cost]]</f>
        <v>571.08000000000004</v>
      </c>
      <c r="AF1028" s="43">
        <f>Combined[[#This Row],[Total_Amount]]-Combined[[#This Row],[Total_Cost]]</f>
        <v>728.82</v>
      </c>
      <c r="AG1028" s="43" t="str">
        <f>IF(Combined[[#This Row],[Age]]&lt;=25,"18-25",IF(Combined[[#This Row],[Age]]&lt;=35,"26-35",IF(Combined[[#This Row],[Age]]&lt;=45,"36-45",IF(Combined[[#This Row],[Age]]&lt;=55,"46-55","56-64"))))</f>
        <v>56-64</v>
      </c>
      <c r="AH1028" s="43">
        <f>IF(Combined[[#This Row],[Total_Amount]]=0,0,Combined[[#This Row],[Profit]]/Combined[[#This Row],[Total_Amount]])</f>
        <v>0.56067389799215328</v>
      </c>
    </row>
    <row r="1029" spans="1:34">
      <c r="A1029" s="43" t="s">
        <v>2853</v>
      </c>
      <c r="B1029" s="46">
        <v>45422</v>
      </c>
      <c r="C1029" s="43">
        <f t="shared" si="16"/>
        <v>2024</v>
      </c>
      <c r="D1029" s="43" t="str">
        <f>TEXT(Combined[[#This Row],[Order_Date]],"MMM")</f>
        <v>May</v>
      </c>
      <c r="E1029" s="43" t="s">
        <v>1352</v>
      </c>
      <c r="F1029" s="43" t="s">
        <v>1652</v>
      </c>
      <c r="G1029" s="43" t="s">
        <v>1810</v>
      </c>
      <c r="H1029" s="43">
        <v>1</v>
      </c>
      <c r="I1029" s="43">
        <v>73.88</v>
      </c>
      <c r="J1029" s="45">
        <v>0.04</v>
      </c>
      <c r="K1029" s="43" t="s">
        <v>1824</v>
      </c>
      <c r="L1029" s="43">
        <v>70.924799999999991</v>
      </c>
      <c r="M1029" s="43" t="str">
        <f>VLOOKUP(Combined[[#This Row],[Customer_ID]],Customer[],2,FALSE)</f>
        <v>Sharon Simpson</v>
      </c>
      <c r="N1029" s="43">
        <f>VLOOKUP(Combined[[#This Row],[Customer_ID]],Customer[],3,FALSE)</f>
        <v>61</v>
      </c>
      <c r="O1029" s="43" t="str">
        <f>VLOOKUP(Combined[[#This Row],[Customer_ID]],Customer[],4,FALSE)</f>
        <v>Male</v>
      </c>
      <c r="P1029" s="43" t="str">
        <f>VLOOKUP(Combined[[#This Row],[Customer_ID]],Customer[],5,FALSE)</f>
        <v>South Michellebury</v>
      </c>
      <c r="Q1029" s="43" t="str">
        <f>VLOOKUP(Combined[[#This Row],[Customer_ID]],Customer[],6,FALSE)</f>
        <v>South Dakota</v>
      </c>
      <c r="R1029" s="43" t="str">
        <f>VLOOKUP(Combined[[#This Row],[Customer_ID]],Customer[],8,FALSE)</f>
        <v>Gold</v>
      </c>
      <c r="S1029" s="43" t="str">
        <f>VLOOKUP(Combined[[#This Row],[Product_ID]],Product[],2,FALSE)</f>
        <v>Rugby Ball</v>
      </c>
      <c r="T1029" s="43" t="str">
        <f>VLOOKUP(Combined[[#This Row],[Product_ID]],Product[],3,FALSE)</f>
        <v>Sports</v>
      </c>
      <c r="U1029" s="43" t="str">
        <f>VLOOKUP(Combined[[#This Row],[Product_ID]],Product[],4,FALSE)</f>
        <v>Team Sports</v>
      </c>
      <c r="V1029" s="43" t="str">
        <f>VLOOKUP(Combined[[#This Row],[Product_ID]],Product[],5,FALSE)</f>
        <v>Harris Inc</v>
      </c>
      <c r="W1029" s="43">
        <f>VLOOKUP(Combined[[#This Row],[Product_ID]],Product[],6,FALSE)</f>
        <v>212.26</v>
      </c>
      <c r="X1029" s="43">
        <f>VLOOKUP(Combined[[#This Row],[Product_ID]],Product[],7,FALSE)</f>
        <v>82</v>
      </c>
      <c r="Y1029" s="43" t="str">
        <f>_xlfn.XLOOKUP(Combined[[#This Row],[Store_ID]],Store[Store_ID],Store[Store_Name])</f>
        <v>Guerrero-Schmitt</v>
      </c>
      <c r="Z1029" s="43" t="str">
        <f>_xlfn.XLOOKUP(Combined[[#This Row],[Store_ID]],Store[Store_ID],Store[Region])</f>
        <v>East</v>
      </c>
      <c r="AA1029" s="43" t="str">
        <f>_xlfn.XLOOKUP(Combined[[#This Row],[Store_ID]],Store[Store_ID],Store[City])</f>
        <v>East Stevechester</v>
      </c>
      <c r="AB1029" s="43" t="str">
        <f>_xlfn.XLOOKUP(Combined[[#This Row],[Store_ID]],Store[Store_ID],Store[Store_Type])</f>
        <v>Flagship</v>
      </c>
      <c r="AC1029" s="43">
        <f>Combined[[#This Row],[Quantity]]*Combined[[#This Row],[Unit_Price]]</f>
        <v>73.88</v>
      </c>
      <c r="AD1029" s="43">
        <f>Combined[[#This Row],[Gross_Sales]]*Combined[[#This Row],[Discount]]</f>
        <v>2.9552</v>
      </c>
      <c r="AE1029" s="43">
        <f>Combined[[#This Row],[Quantity]]*Combined[[#This Row],[cost]]</f>
        <v>212.26</v>
      </c>
      <c r="AF1029" s="43">
        <f>Combined[[#This Row],[Total_Amount]]-Combined[[#This Row],[Total_Cost]]</f>
        <v>-141.33519999999999</v>
      </c>
      <c r="AG1029" s="43" t="str">
        <f>IF(Combined[[#This Row],[Age]]&lt;=25,"18-25",IF(Combined[[#This Row],[Age]]&lt;=35,"26-35",IF(Combined[[#This Row],[Age]]&lt;=45,"36-45",IF(Combined[[#This Row],[Age]]&lt;=55,"46-55","56-64"))))</f>
        <v>56-64</v>
      </c>
      <c r="AH1029" s="43">
        <f>IF(Combined[[#This Row],[Total_Amount]]=0,0,Combined[[#This Row],[Profit]]/Combined[[#This Row],[Total_Amount]])</f>
        <v>-1.9927472477892079</v>
      </c>
    </row>
    <row r="1030" spans="1:34">
      <c r="A1030" s="43" t="s">
        <v>2854</v>
      </c>
      <c r="B1030" s="46">
        <v>45337</v>
      </c>
      <c r="C1030" s="43">
        <f t="shared" si="16"/>
        <v>2024</v>
      </c>
      <c r="D1030" s="43" t="str">
        <f>TEXT(Combined[[#This Row],[Order_Date]],"MMM")</f>
        <v>Feb</v>
      </c>
      <c r="E1030" s="43" t="s">
        <v>32</v>
      </c>
      <c r="F1030" s="43" t="s">
        <v>1720</v>
      </c>
      <c r="G1030" s="43" t="s">
        <v>1810</v>
      </c>
      <c r="H1030" s="43">
        <v>1</v>
      </c>
      <c r="I1030" s="43">
        <v>859.3</v>
      </c>
      <c r="J1030" s="45">
        <v>0.16</v>
      </c>
      <c r="K1030" s="43" t="s">
        <v>1826</v>
      </c>
      <c r="L1030" s="43">
        <v>721.8119999999999</v>
      </c>
      <c r="M1030" s="43" t="str">
        <f>VLOOKUP(Combined[[#This Row],[Customer_ID]],Customer[],2,FALSE)</f>
        <v>Christine Vaughn</v>
      </c>
      <c r="N1030" s="43">
        <f>VLOOKUP(Combined[[#This Row],[Customer_ID]],Customer[],3,FALSE)</f>
        <v>24</v>
      </c>
      <c r="O1030" s="43" t="str">
        <f>VLOOKUP(Combined[[#This Row],[Customer_ID]],Customer[],4,FALSE)</f>
        <v>Male</v>
      </c>
      <c r="P1030" s="43" t="str">
        <f>VLOOKUP(Combined[[#This Row],[Customer_ID]],Customer[],5,FALSE)</f>
        <v>East Amandamouth</v>
      </c>
      <c r="Q1030" s="43" t="str">
        <f>VLOOKUP(Combined[[#This Row],[Customer_ID]],Customer[],6,FALSE)</f>
        <v>Oregon</v>
      </c>
      <c r="R1030" s="43" t="str">
        <f>VLOOKUP(Combined[[#This Row],[Customer_ID]],Customer[],8,FALSE)</f>
        <v>Bronze</v>
      </c>
      <c r="S1030" s="43" t="str">
        <f>VLOOKUP(Combined[[#This Row],[Product_ID]],Product[],2,FALSE)</f>
        <v>Kitchen Cutting Board</v>
      </c>
      <c r="T1030" s="43" t="str">
        <f>VLOOKUP(Combined[[#This Row],[Product_ID]],Product[],3,FALSE)</f>
        <v>Home</v>
      </c>
      <c r="U1030" s="43" t="str">
        <f>VLOOKUP(Combined[[#This Row],[Product_ID]],Product[],4,FALSE)</f>
        <v>Kitchen</v>
      </c>
      <c r="V1030" s="43" t="str">
        <f>VLOOKUP(Combined[[#This Row],[Product_ID]],Product[],5,FALSE)</f>
        <v>Taylor, Dodson and Johnston</v>
      </c>
      <c r="W1030" s="43">
        <f>VLOOKUP(Combined[[#This Row],[Product_ID]],Product[],6,FALSE)</f>
        <v>176.07</v>
      </c>
      <c r="X1030" s="43">
        <f>VLOOKUP(Combined[[#This Row],[Product_ID]],Product[],7,FALSE)</f>
        <v>82</v>
      </c>
      <c r="Y1030" s="43" t="str">
        <f>_xlfn.XLOOKUP(Combined[[#This Row],[Store_ID]],Store[Store_ID],Store[Store_Name])</f>
        <v>Guerrero-Schmitt</v>
      </c>
      <c r="Z1030" s="43" t="str">
        <f>_xlfn.XLOOKUP(Combined[[#This Row],[Store_ID]],Store[Store_ID],Store[Region])</f>
        <v>East</v>
      </c>
      <c r="AA1030" s="43" t="str">
        <f>_xlfn.XLOOKUP(Combined[[#This Row],[Store_ID]],Store[Store_ID],Store[City])</f>
        <v>East Stevechester</v>
      </c>
      <c r="AB1030" s="43" t="str">
        <f>_xlfn.XLOOKUP(Combined[[#This Row],[Store_ID]],Store[Store_ID],Store[Store_Type])</f>
        <v>Flagship</v>
      </c>
      <c r="AC1030" s="43">
        <f>Combined[[#This Row],[Quantity]]*Combined[[#This Row],[Unit_Price]]</f>
        <v>859.3</v>
      </c>
      <c r="AD1030" s="43">
        <f>Combined[[#This Row],[Gross_Sales]]*Combined[[#This Row],[Discount]]</f>
        <v>137.488</v>
      </c>
      <c r="AE1030" s="43">
        <f>Combined[[#This Row],[Quantity]]*Combined[[#This Row],[cost]]</f>
        <v>176.07</v>
      </c>
      <c r="AF1030" s="43">
        <f>Combined[[#This Row],[Total_Amount]]-Combined[[#This Row],[Total_Cost]]</f>
        <v>545.74199999999996</v>
      </c>
      <c r="AG1030" s="43" t="str">
        <f>IF(Combined[[#This Row],[Age]]&lt;=25,"18-25",IF(Combined[[#This Row],[Age]]&lt;=35,"26-35",IF(Combined[[#This Row],[Age]]&lt;=45,"36-45",IF(Combined[[#This Row],[Age]]&lt;=55,"46-55","56-64"))))</f>
        <v>18-25</v>
      </c>
      <c r="AH1030" s="43">
        <f>IF(Combined[[#This Row],[Total_Amount]]=0,0,Combined[[#This Row],[Profit]]/Combined[[#This Row],[Total_Amount]])</f>
        <v>0.75607221825073567</v>
      </c>
    </row>
    <row r="1031" spans="1:34">
      <c r="A1031" s="43" t="s">
        <v>2855</v>
      </c>
      <c r="B1031" s="46">
        <v>45564</v>
      </c>
      <c r="C1031" s="43">
        <f t="shared" si="16"/>
        <v>2024</v>
      </c>
      <c r="D1031" s="43" t="str">
        <f>TEXT(Combined[[#This Row],[Order_Date]],"MMM")</f>
        <v>Sep</v>
      </c>
      <c r="E1031" s="43" t="s">
        <v>444</v>
      </c>
      <c r="F1031" s="43" t="s">
        <v>1710</v>
      </c>
      <c r="G1031" s="43" t="s">
        <v>1776</v>
      </c>
      <c r="H1031" s="43">
        <v>4</v>
      </c>
      <c r="I1031" s="43">
        <v>762.43</v>
      </c>
      <c r="J1031" s="45">
        <v>0.05</v>
      </c>
      <c r="K1031" s="43" t="s">
        <v>1824</v>
      </c>
      <c r="L1031" s="43">
        <v>2897.233999999999</v>
      </c>
      <c r="M1031" s="43" t="str">
        <f>VLOOKUP(Combined[[#This Row],[Customer_ID]],Customer[],2,FALSE)</f>
        <v>Jessica Mitchell</v>
      </c>
      <c r="N1031" s="43">
        <f>VLOOKUP(Combined[[#This Row],[Customer_ID]],Customer[],3,FALSE)</f>
        <v>43</v>
      </c>
      <c r="O1031" s="43" t="str">
        <f>VLOOKUP(Combined[[#This Row],[Customer_ID]],Customer[],4,FALSE)</f>
        <v>Female</v>
      </c>
      <c r="P1031" s="43" t="str">
        <f>VLOOKUP(Combined[[#This Row],[Customer_ID]],Customer[],5,FALSE)</f>
        <v>Matthewbury</v>
      </c>
      <c r="Q1031" s="43" t="str">
        <f>VLOOKUP(Combined[[#This Row],[Customer_ID]],Customer[],6,FALSE)</f>
        <v>South Dakota</v>
      </c>
      <c r="R1031" s="43" t="str">
        <f>VLOOKUP(Combined[[#This Row],[Customer_ID]],Customer[],8,FALSE)</f>
        <v>Silver</v>
      </c>
      <c r="S1031" s="43" t="str">
        <f>VLOOKUP(Combined[[#This Row],[Product_ID]],Product[],2,FALSE)</f>
        <v>Badminton Racket Set</v>
      </c>
      <c r="T1031" s="43" t="str">
        <f>VLOOKUP(Combined[[#This Row],[Product_ID]],Product[],3,FALSE)</f>
        <v>Sports</v>
      </c>
      <c r="U1031" s="43" t="str">
        <f>VLOOKUP(Combined[[#This Row],[Product_ID]],Product[],4,FALSE)</f>
        <v>Equipment</v>
      </c>
      <c r="V1031" s="43" t="str">
        <f>VLOOKUP(Combined[[#This Row],[Product_ID]],Product[],5,FALSE)</f>
        <v>Robinson-Brown</v>
      </c>
      <c r="W1031" s="43">
        <f>VLOOKUP(Combined[[#This Row],[Product_ID]],Product[],6,FALSE)</f>
        <v>285.54000000000002</v>
      </c>
      <c r="X1031" s="43">
        <f>VLOOKUP(Combined[[#This Row],[Product_ID]],Product[],7,FALSE)</f>
        <v>358</v>
      </c>
      <c r="Y1031" s="43" t="str">
        <f>_xlfn.XLOOKUP(Combined[[#This Row],[Store_ID]],Store[Store_ID],Store[Store_Name])</f>
        <v>Benson-Elliott</v>
      </c>
      <c r="Z1031" s="43" t="str">
        <f>_xlfn.XLOOKUP(Combined[[#This Row],[Store_ID]],Store[Store_ID],Store[Region])</f>
        <v>East</v>
      </c>
      <c r="AA1031" s="43" t="str">
        <f>_xlfn.XLOOKUP(Combined[[#This Row],[Store_ID]],Store[Store_ID],Store[City])</f>
        <v>Port Josephberg</v>
      </c>
      <c r="AB1031" s="43" t="str">
        <f>_xlfn.XLOOKUP(Combined[[#This Row],[Store_ID]],Store[Store_ID],Store[Store_Type])</f>
        <v>Online</v>
      </c>
      <c r="AC1031" s="43">
        <f>Combined[[#This Row],[Quantity]]*Combined[[#This Row],[Unit_Price]]</f>
        <v>3049.72</v>
      </c>
      <c r="AD1031" s="43">
        <f>Combined[[#This Row],[Gross_Sales]]*Combined[[#This Row],[Discount]]</f>
        <v>152.48599999999999</v>
      </c>
      <c r="AE1031" s="43">
        <f>Combined[[#This Row],[Quantity]]*Combined[[#This Row],[cost]]</f>
        <v>1142.1600000000001</v>
      </c>
      <c r="AF1031" s="43">
        <f>Combined[[#This Row],[Total_Amount]]-Combined[[#This Row],[Total_Cost]]</f>
        <v>1755.0739999999989</v>
      </c>
      <c r="AG1031" s="43" t="str">
        <f>IF(Combined[[#This Row],[Age]]&lt;=25,"18-25",IF(Combined[[#This Row],[Age]]&lt;=35,"26-35",IF(Combined[[#This Row],[Age]]&lt;=45,"36-45",IF(Combined[[#This Row],[Age]]&lt;=55,"46-55","56-64"))))</f>
        <v>36-45</v>
      </c>
      <c r="AH1031" s="43">
        <f>IF(Combined[[#This Row],[Total_Amount]]=0,0,Combined[[#This Row],[Profit]]/Combined[[#This Row],[Total_Amount]])</f>
        <v>0.60577571573438649</v>
      </c>
    </row>
    <row r="1032" spans="1:34">
      <c r="A1032" s="43" t="s">
        <v>2856</v>
      </c>
      <c r="B1032" s="46">
        <v>45424</v>
      </c>
      <c r="C1032" s="43">
        <f t="shared" si="16"/>
        <v>2024</v>
      </c>
      <c r="D1032" s="43" t="str">
        <f>TEXT(Combined[[#This Row],[Order_Date]],"MMM")</f>
        <v>May</v>
      </c>
      <c r="E1032" s="43" t="s">
        <v>428</v>
      </c>
      <c r="F1032" s="43" t="s">
        <v>1694</v>
      </c>
      <c r="G1032" s="43" t="s">
        <v>1752</v>
      </c>
      <c r="H1032" s="43">
        <v>1</v>
      </c>
      <c r="I1032" s="43">
        <v>328.51</v>
      </c>
      <c r="J1032" s="45">
        <v>0.2</v>
      </c>
      <c r="K1032" s="43" t="s">
        <v>1829</v>
      </c>
      <c r="L1032" s="43">
        <v>262.80799999999999</v>
      </c>
      <c r="M1032" s="43" t="str">
        <f>VLOOKUP(Combined[[#This Row],[Customer_ID]],Customer[],2,FALSE)</f>
        <v>Donald Lee</v>
      </c>
      <c r="N1032" s="43">
        <f>VLOOKUP(Combined[[#This Row],[Customer_ID]],Customer[],3,FALSE)</f>
        <v>26</v>
      </c>
      <c r="O1032" s="43" t="str">
        <f>VLOOKUP(Combined[[#This Row],[Customer_ID]],Customer[],4,FALSE)</f>
        <v>Male</v>
      </c>
      <c r="P1032" s="43" t="str">
        <f>VLOOKUP(Combined[[#This Row],[Customer_ID]],Customer[],5,FALSE)</f>
        <v>Wongberg</v>
      </c>
      <c r="Q1032" s="43" t="str">
        <f>VLOOKUP(Combined[[#This Row],[Customer_ID]],Customer[],6,FALSE)</f>
        <v>Illinois</v>
      </c>
      <c r="R1032" s="43" t="str">
        <f>VLOOKUP(Combined[[#This Row],[Customer_ID]],Customer[],8,FALSE)</f>
        <v>Bronze</v>
      </c>
      <c r="S1032" s="43" t="str">
        <f>VLOOKUP(Combined[[#This Row],[Product_ID]],Product[],2,FALSE)</f>
        <v>Shin Guards – Adult</v>
      </c>
      <c r="T1032" s="43" t="str">
        <f>VLOOKUP(Combined[[#This Row],[Product_ID]],Product[],3,FALSE)</f>
        <v>Sports</v>
      </c>
      <c r="U1032" s="43" t="str">
        <f>VLOOKUP(Combined[[#This Row],[Product_ID]],Product[],4,FALSE)</f>
        <v>Team Sports</v>
      </c>
      <c r="V1032" s="43" t="str">
        <f>VLOOKUP(Combined[[#This Row],[Product_ID]],Product[],5,FALSE)</f>
        <v>French Ltd</v>
      </c>
      <c r="W1032" s="43">
        <f>VLOOKUP(Combined[[#This Row],[Product_ID]],Product[],6,FALSE)</f>
        <v>107.06</v>
      </c>
      <c r="X1032" s="43">
        <f>VLOOKUP(Combined[[#This Row],[Product_ID]],Product[],7,FALSE)</f>
        <v>359</v>
      </c>
      <c r="Y1032" s="43" t="str">
        <f>_xlfn.XLOOKUP(Combined[[#This Row],[Store_ID]],Store[Store_ID],Store[Store_Name])</f>
        <v>Rivera-Warner</v>
      </c>
      <c r="Z1032" s="43" t="str">
        <f>_xlfn.XLOOKUP(Combined[[#This Row],[Store_ID]],Store[Store_ID],Store[Region])</f>
        <v>East</v>
      </c>
      <c r="AA1032" s="43" t="str">
        <f>_xlfn.XLOOKUP(Combined[[#This Row],[Store_ID]],Store[Store_ID],Store[City])</f>
        <v>Washingtonfurt</v>
      </c>
      <c r="AB1032" s="43" t="str">
        <f>_xlfn.XLOOKUP(Combined[[#This Row],[Store_ID]],Store[Store_ID],Store[Store_Type])</f>
        <v>Flagship</v>
      </c>
      <c r="AC1032" s="43">
        <f>Combined[[#This Row],[Quantity]]*Combined[[#This Row],[Unit_Price]]</f>
        <v>328.51</v>
      </c>
      <c r="AD1032" s="43">
        <f>Combined[[#This Row],[Gross_Sales]]*Combined[[#This Row],[Discount]]</f>
        <v>65.701999999999998</v>
      </c>
      <c r="AE1032" s="43">
        <f>Combined[[#This Row],[Quantity]]*Combined[[#This Row],[cost]]</f>
        <v>107.06</v>
      </c>
      <c r="AF1032" s="43">
        <f>Combined[[#This Row],[Total_Amount]]-Combined[[#This Row],[Total_Cost]]</f>
        <v>155.74799999999999</v>
      </c>
      <c r="AG1032" s="43" t="str">
        <f>IF(Combined[[#This Row],[Age]]&lt;=25,"18-25",IF(Combined[[#This Row],[Age]]&lt;=35,"26-35",IF(Combined[[#This Row],[Age]]&lt;=45,"36-45",IF(Combined[[#This Row],[Age]]&lt;=55,"46-55","56-64"))))</f>
        <v>26-35</v>
      </c>
      <c r="AH1032" s="43">
        <f>IF(Combined[[#This Row],[Total_Amount]]=0,0,Combined[[#This Row],[Profit]]/Combined[[#This Row],[Total_Amount]])</f>
        <v>0.59263036132842228</v>
      </c>
    </row>
    <row r="1033" spans="1:34">
      <c r="A1033" s="43" t="s">
        <v>2857</v>
      </c>
      <c r="B1033" s="46">
        <v>45719</v>
      </c>
      <c r="C1033" s="43">
        <f t="shared" si="16"/>
        <v>2025</v>
      </c>
      <c r="D1033" s="43" t="str">
        <f>TEXT(Combined[[#This Row],[Order_Date]],"MMM")</f>
        <v>Mar</v>
      </c>
      <c r="E1033" s="43" t="s">
        <v>872</v>
      </c>
      <c r="F1033" s="43" t="s">
        <v>1636</v>
      </c>
      <c r="G1033" s="43" t="s">
        <v>1769</v>
      </c>
      <c r="H1033" s="43">
        <v>1</v>
      </c>
      <c r="I1033" s="43">
        <v>34.51</v>
      </c>
      <c r="J1033" s="45">
        <v>0.04</v>
      </c>
      <c r="K1033" s="43" t="s">
        <v>1829</v>
      </c>
      <c r="L1033" s="43">
        <v>33.129600000000003</v>
      </c>
      <c r="M1033" s="43" t="str">
        <f>VLOOKUP(Combined[[#This Row],[Customer_ID]],Customer[],2,FALSE)</f>
        <v>Sarah Lane</v>
      </c>
      <c r="N1033" s="43">
        <f>VLOOKUP(Combined[[#This Row],[Customer_ID]],Customer[],3,FALSE)</f>
        <v>38</v>
      </c>
      <c r="O1033" s="43" t="str">
        <f>VLOOKUP(Combined[[#This Row],[Customer_ID]],Customer[],4,FALSE)</f>
        <v>Male</v>
      </c>
      <c r="P1033" s="43" t="str">
        <f>VLOOKUP(Combined[[#This Row],[Customer_ID]],Customer[],5,FALSE)</f>
        <v>Edwardborough</v>
      </c>
      <c r="Q1033" s="43" t="str">
        <f>VLOOKUP(Combined[[#This Row],[Customer_ID]],Customer[],6,FALSE)</f>
        <v>Vermont</v>
      </c>
      <c r="R1033" s="43" t="str">
        <f>VLOOKUP(Combined[[#This Row],[Customer_ID]],Customer[],8,FALSE)</f>
        <v>Silver</v>
      </c>
      <c r="S1033" s="43" t="str">
        <f>VLOOKUP(Combined[[#This Row],[Product_ID]],Product[],2,FALSE)</f>
        <v>Adjustable Jump Rope</v>
      </c>
      <c r="T1033" s="43" t="str">
        <f>VLOOKUP(Combined[[#This Row],[Product_ID]],Product[],3,FALSE)</f>
        <v>Sports</v>
      </c>
      <c r="U1033" s="43" t="str">
        <f>VLOOKUP(Combined[[#This Row],[Product_ID]],Product[],4,FALSE)</f>
        <v>Fitness</v>
      </c>
      <c r="V1033" s="43" t="str">
        <f>VLOOKUP(Combined[[#This Row],[Product_ID]],Product[],5,FALSE)</f>
        <v>Cox Inc</v>
      </c>
      <c r="W1033" s="43">
        <f>VLOOKUP(Combined[[#This Row],[Product_ID]],Product[],6,FALSE)</f>
        <v>167.12</v>
      </c>
      <c r="X1033" s="43">
        <f>VLOOKUP(Combined[[#This Row],[Product_ID]],Product[],7,FALSE)</f>
        <v>316</v>
      </c>
      <c r="Y1033" s="43" t="str">
        <f>_xlfn.XLOOKUP(Combined[[#This Row],[Store_ID]],Store[Store_ID],Store[Store_Name])</f>
        <v>Alexander Group</v>
      </c>
      <c r="Z1033" s="43" t="str">
        <f>_xlfn.XLOOKUP(Combined[[#This Row],[Store_ID]],Store[Store_ID],Store[Region])</f>
        <v>South</v>
      </c>
      <c r="AA1033" s="43" t="str">
        <f>_xlfn.XLOOKUP(Combined[[#This Row],[Store_ID]],Store[Store_ID],Store[City])</f>
        <v>Port Sharon</v>
      </c>
      <c r="AB1033" s="43" t="str">
        <f>_xlfn.XLOOKUP(Combined[[#This Row],[Store_ID]],Store[Store_ID],Store[Store_Type])</f>
        <v>Online</v>
      </c>
      <c r="AC1033" s="43">
        <f>Combined[[#This Row],[Quantity]]*Combined[[#This Row],[Unit_Price]]</f>
        <v>34.51</v>
      </c>
      <c r="AD1033" s="43">
        <f>Combined[[#This Row],[Gross_Sales]]*Combined[[#This Row],[Discount]]</f>
        <v>1.3803999999999998</v>
      </c>
      <c r="AE1033" s="43">
        <f>Combined[[#This Row],[Quantity]]*Combined[[#This Row],[cost]]</f>
        <v>167.12</v>
      </c>
      <c r="AF1033" s="43">
        <f>Combined[[#This Row],[Total_Amount]]-Combined[[#This Row],[Total_Cost]]</f>
        <v>-133.99039999999999</v>
      </c>
      <c r="AG1033" s="43" t="str">
        <f>IF(Combined[[#This Row],[Age]]&lt;=25,"18-25",IF(Combined[[#This Row],[Age]]&lt;=35,"26-35",IF(Combined[[#This Row],[Age]]&lt;=45,"36-45",IF(Combined[[#This Row],[Age]]&lt;=55,"46-55","56-64"))))</f>
        <v>36-45</v>
      </c>
      <c r="AH1033" s="43">
        <f>IF(Combined[[#This Row],[Total_Amount]]=0,0,Combined[[#This Row],[Profit]]/Combined[[#This Row],[Total_Amount]])</f>
        <v>-4.0444315657297398</v>
      </c>
    </row>
    <row r="1034" spans="1:34">
      <c r="A1034" s="43" t="s">
        <v>2858</v>
      </c>
      <c r="B1034" s="46">
        <v>45250</v>
      </c>
      <c r="C1034" s="43">
        <f t="shared" si="16"/>
        <v>2023</v>
      </c>
      <c r="D1034" s="43" t="str">
        <f>TEXT(Combined[[#This Row],[Order_Date]],"MMM")</f>
        <v>Nov</v>
      </c>
      <c r="E1034" s="43" t="s">
        <v>372</v>
      </c>
      <c r="F1034" s="43" t="s">
        <v>1586</v>
      </c>
      <c r="G1034" s="43" t="s">
        <v>1792</v>
      </c>
      <c r="H1034" s="43">
        <v>3</v>
      </c>
      <c r="I1034" s="43">
        <v>663.73</v>
      </c>
      <c r="J1034" s="45">
        <v>0.06</v>
      </c>
      <c r="K1034" s="43" t="s">
        <v>1829</v>
      </c>
      <c r="L1034" s="43">
        <v>1871.7185999999999</v>
      </c>
      <c r="M1034" s="43" t="str">
        <f>VLOOKUP(Combined[[#This Row],[Customer_ID]],Customer[],2,FALSE)</f>
        <v>Lance Baker</v>
      </c>
      <c r="N1034" s="43">
        <f>VLOOKUP(Combined[[#This Row],[Customer_ID]],Customer[],3,FALSE)</f>
        <v>50</v>
      </c>
      <c r="O1034" s="43" t="str">
        <f>VLOOKUP(Combined[[#This Row],[Customer_ID]],Customer[],4,FALSE)</f>
        <v>Female</v>
      </c>
      <c r="P1034" s="43" t="str">
        <f>VLOOKUP(Combined[[#This Row],[Customer_ID]],Customer[],5,FALSE)</f>
        <v>Port Victoria</v>
      </c>
      <c r="Q1034" s="43" t="str">
        <f>VLOOKUP(Combined[[#This Row],[Customer_ID]],Customer[],6,FALSE)</f>
        <v>Florida</v>
      </c>
      <c r="R1034" s="43" t="str">
        <f>VLOOKUP(Combined[[#This Row],[Customer_ID]],Customer[],8,FALSE)</f>
        <v>Gold</v>
      </c>
      <c r="S1034" s="43" t="str">
        <f>VLOOKUP(Combined[[#This Row],[Product_ID]],Product[],2,FALSE)</f>
        <v>Knee Support Brace</v>
      </c>
      <c r="T1034" s="43" t="str">
        <f>VLOOKUP(Combined[[#This Row],[Product_ID]],Product[],3,FALSE)</f>
        <v>Sports</v>
      </c>
      <c r="U1034" s="43" t="str">
        <f>VLOOKUP(Combined[[#This Row],[Product_ID]],Product[],4,FALSE)</f>
        <v>Equipment</v>
      </c>
      <c r="V1034" s="43" t="str">
        <f>VLOOKUP(Combined[[#This Row],[Product_ID]],Product[],5,FALSE)</f>
        <v>May-Reese</v>
      </c>
      <c r="W1034" s="43">
        <f>VLOOKUP(Combined[[#This Row],[Product_ID]],Product[],6,FALSE)</f>
        <v>21.34</v>
      </c>
      <c r="X1034" s="43">
        <f>VLOOKUP(Combined[[#This Row],[Product_ID]],Product[],7,FALSE)</f>
        <v>65</v>
      </c>
      <c r="Y1034" s="43" t="str">
        <f>_xlfn.XLOOKUP(Combined[[#This Row],[Store_ID]],Store[Store_ID],Store[Store_Name])</f>
        <v>Aguirre-Keller</v>
      </c>
      <c r="Z1034" s="43" t="str">
        <f>_xlfn.XLOOKUP(Combined[[#This Row],[Store_ID]],Store[Store_ID],Store[Region])</f>
        <v>South</v>
      </c>
      <c r="AA1034" s="43" t="str">
        <f>_xlfn.XLOOKUP(Combined[[#This Row],[Store_ID]],Store[Store_ID],Store[City])</f>
        <v>Lake Michael</v>
      </c>
      <c r="AB1034" s="43" t="str">
        <f>_xlfn.XLOOKUP(Combined[[#This Row],[Store_ID]],Store[Store_ID],Store[Store_Type])</f>
        <v>Online</v>
      </c>
      <c r="AC1034" s="43">
        <f>Combined[[#This Row],[Quantity]]*Combined[[#This Row],[Unit_Price]]</f>
        <v>1991.19</v>
      </c>
      <c r="AD1034" s="43">
        <f>Combined[[#This Row],[Gross_Sales]]*Combined[[#This Row],[Discount]]</f>
        <v>119.4714</v>
      </c>
      <c r="AE1034" s="43">
        <f>Combined[[#This Row],[Quantity]]*Combined[[#This Row],[cost]]</f>
        <v>64.02</v>
      </c>
      <c r="AF1034" s="43">
        <f>Combined[[#This Row],[Total_Amount]]-Combined[[#This Row],[Total_Cost]]</f>
        <v>1807.6985999999999</v>
      </c>
      <c r="AG1034" s="43" t="str">
        <f>IF(Combined[[#This Row],[Age]]&lt;=25,"18-25",IF(Combined[[#This Row],[Age]]&lt;=35,"26-35",IF(Combined[[#This Row],[Age]]&lt;=45,"36-45",IF(Combined[[#This Row],[Age]]&lt;=55,"46-55","56-64"))))</f>
        <v>46-55</v>
      </c>
      <c r="AH1034" s="43">
        <f>IF(Combined[[#This Row],[Total_Amount]]=0,0,Combined[[#This Row],[Profit]]/Combined[[#This Row],[Total_Amount]])</f>
        <v>0.96579614050958307</v>
      </c>
    </row>
    <row r="1035" spans="1:34">
      <c r="A1035" s="43" t="s">
        <v>2859</v>
      </c>
      <c r="B1035" s="46">
        <v>45479</v>
      </c>
      <c r="C1035" s="43">
        <f t="shared" si="16"/>
        <v>2024</v>
      </c>
      <c r="D1035" s="43" t="str">
        <f>TEXT(Combined[[#This Row],[Order_Date]],"MMM")</f>
        <v>Jul</v>
      </c>
      <c r="E1035" s="43" t="s">
        <v>788</v>
      </c>
      <c r="F1035" s="43" t="s">
        <v>1614</v>
      </c>
      <c r="G1035" s="43" t="s">
        <v>1786</v>
      </c>
      <c r="H1035" s="43">
        <v>1</v>
      </c>
      <c r="I1035" s="43">
        <v>409.41</v>
      </c>
      <c r="J1035" s="45">
        <v>0.13</v>
      </c>
      <c r="K1035" s="43" t="s">
        <v>1826</v>
      </c>
      <c r="L1035" s="43">
        <v>356.18669999999997</v>
      </c>
      <c r="M1035" s="43" t="str">
        <f>VLOOKUP(Combined[[#This Row],[Customer_ID]],Customer[],2,FALSE)</f>
        <v>Mary Russell</v>
      </c>
      <c r="N1035" s="43">
        <f>VLOOKUP(Combined[[#This Row],[Customer_ID]],Customer[],3,FALSE)</f>
        <v>58</v>
      </c>
      <c r="O1035" s="43" t="str">
        <f>VLOOKUP(Combined[[#This Row],[Customer_ID]],Customer[],4,FALSE)</f>
        <v>Male</v>
      </c>
      <c r="P1035" s="43" t="str">
        <f>VLOOKUP(Combined[[#This Row],[Customer_ID]],Customer[],5,FALSE)</f>
        <v>South Regina</v>
      </c>
      <c r="Q1035" s="43" t="str">
        <f>VLOOKUP(Combined[[#This Row],[Customer_ID]],Customer[],6,FALSE)</f>
        <v>Arkansas</v>
      </c>
      <c r="R1035" s="43" t="str">
        <f>VLOOKUP(Combined[[#This Row],[Customer_ID]],Customer[],8,FALSE)</f>
        <v>Bronze</v>
      </c>
      <c r="S1035" s="43" t="str">
        <f>VLOOKUP(Combined[[#This Row],[Product_ID]],Product[],2,FALSE)</f>
        <v>Modern Wall Clock</v>
      </c>
      <c r="T1035" s="43" t="str">
        <f>VLOOKUP(Combined[[#This Row],[Product_ID]],Product[],3,FALSE)</f>
        <v>Home</v>
      </c>
      <c r="U1035" s="43" t="str">
        <f>VLOOKUP(Combined[[#This Row],[Product_ID]],Product[],4,FALSE)</f>
        <v>Decor</v>
      </c>
      <c r="V1035" s="43" t="str">
        <f>VLOOKUP(Combined[[#This Row],[Product_ID]],Product[],5,FALSE)</f>
        <v>Weiss-Watson</v>
      </c>
      <c r="W1035" s="43">
        <f>VLOOKUP(Combined[[#This Row],[Product_ID]],Product[],6,FALSE)</f>
        <v>179.77</v>
      </c>
      <c r="X1035" s="43">
        <f>VLOOKUP(Combined[[#This Row],[Product_ID]],Product[],7,FALSE)</f>
        <v>305</v>
      </c>
      <c r="Y1035" s="43" t="str">
        <f>_xlfn.XLOOKUP(Combined[[#This Row],[Store_ID]],Store[Store_ID],Store[Store_Name])</f>
        <v>Moore, Padilla and Butler</v>
      </c>
      <c r="Z1035" s="43" t="str">
        <f>_xlfn.XLOOKUP(Combined[[#This Row],[Store_ID]],Store[Store_ID],Store[Region])</f>
        <v>South</v>
      </c>
      <c r="AA1035" s="43" t="str">
        <f>_xlfn.XLOOKUP(Combined[[#This Row],[Store_ID]],Store[Store_ID],Store[City])</f>
        <v>East Johnstad</v>
      </c>
      <c r="AB1035" s="43" t="str">
        <f>_xlfn.XLOOKUP(Combined[[#This Row],[Store_ID]],Store[Store_ID],Store[Store_Type])</f>
        <v>Flagship</v>
      </c>
      <c r="AC1035" s="43">
        <f>Combined[[#This Row],[Quantity]]*Combined[[#This Row],[Unit_Price]]</f>
        <v>409.41</v>
      </c>
      <c r="AD1035" s="43">
        <f>Combined[[#This Row],[Gross_Sales]]*Combined[[#This Row],[Discount]]</f>
        <v>53.223300000000002</v>
      </c>
      <c r="AE1035" s="43">
        <f>Combined[[#This Row],[Quantity]]*Combined[[#This Row],[cost]]</f>
        <v>179.77</v>
      </c>
      <c r="AF1035" s="43">
        <f>Combined[[#This Row],[Total_Amount]]-Combined[[#This Row],[Total_Cost]]</f>
        <v>176.41669999999996</v>
      </c>
      <c r="AG1035" s="43" t="str">
        <f>IF(Combined[[#This Row],[Age]]&lt;=25,"18-25",IF(Combined[[#This Row],[Age]]&lt;=35,"26-35",IF(Combined[[#This Row],[Age]]&lt;=45,"36-45",IF(Combined[[#This Row],[Age]]&lt;=55,"46-55","56-64"))))</f>
        <v>56-64</v>
      </c>
      <c r="AH1035" s="43">
        <f>IF(Combined[[#This Row],[Total_Amount]]=0,0,Combined[[#This Row],[Profit]]/Combined[[#This Row],[Total_Amount]])</f>
        <v>0.49529277763599816</v>
      </c>
    </row>
    <row r="1036" spans="1:34">
      <c r="A1036" s="43" t="s">
        <v>2860</v>
      </c>
      <c r="B1036" s="46">
        <v>45727</v>
      </c>
      <c r="C1036" s="43">
        <f t="shared" si="16"/>
        <v>2025</v>
      </c>
      <c r="D1036" s="43" t="str">
        <f>TEXT(Combined[[#This Row],[Order_Date]],"MMM")</f>
        <v>Mar</v>
      </c>
      <c r="E1036" s="43" t="s">
        <v>332</v>
      </c>
      <c r="F1036" s="43" t="s">
        <v>1704</v>
      </c>
      <c r="G1036" s="43" t="s">
        <v>1766</v>
      </c>
      <c r="H1036" s="43">
        <v>3</v>
      </c>
      <c r="I1036" s="43">
        <v>461.03</v>
      </c>
      <c r="J1036" s="45">
        <v>0.11</v>
      </c>
      <c r="K1036" s="43" t="s">
        <v>1826</v>
      </c>
      <c r="L1036" s="43">
        <v>1230.9501</v>
      </c>
      <c r="M1036" s="43" t="str">
        <f>VLOOKUP(Combined[[#This Row],[Customer_ID]],Customer[],2,FALSE)</f>
        <v>Robert Jackson</v>
      </c>
      <c r="N1036" s="43">
        <f>VLOOKUP(Combined[[#This Row],[Customer_ID]],Customer[],3,FALSE)</f>
        <v>44</v>
      </c>
      <c r="O1036" s="43" t="str">
        <f>VLOOKUP(Combined[[#This Row],[Customer_ID]],Customer[],4,FALSE)</f>
        <v>Female</v>
      </c>
      <c r="P1036" s="43" t="str">
        <f>VLOOKUP(Combined[[#This Row],[Customer_ID]],Customer[],5,FALSE)</f>
        <v>Lake Brandy</v>
      </c>
      <c r="Q1036" s="43" t="str">
        <f>VLOOKUP(Combined[[#This Row],[Customer_ID]],Customer[],6,FALSE)</f>
        <v>Tennessee</v>
      </c>
      <c r="R1036" s="43" t="str">
        <f>VLOOKUP(Combined[[#This Row],[Customer_ID]],Customer[],8,FALSE)</f>
        <v>Platinum</v>
      </c>
      <c r="S1036" s="43" t="str">
        <f>VLOOKUP(Combined[[#This Row],[Product_ID]],Product[],2,FALSE)</f>
        <v>Essential Oil Diffuser</v>
      </c>
      <c r="T1036" s="43" t="str">
        <f>VLOOKUP(Combined[[#This Row],[Product_ID]],Product[],3,FALSE)</f>
        <v>Home</v>
      </c>
      <c r="U1036" s="43" t="str">
        <f>VLOOKUP(Combined[[#This Row],[Product_ID]],Product[],4,FALSE)</f>
        <v>Decor</v>
      </c>
      <c r="V1036" s="43" t="str">
        <f>VLOOKUP(Combined[[#This Row],[Product_ID]],Product[],5,FALSE)</f>
        <v>Hernandez Inc</v>
      </c>
      <c r="W1036" s="43">
        <f>VLOOKUP(Combined[[#This Row],[Product_ID]],Product[],6,FALSE)</f>
        <v>325.26</v>
      </c>
      <c r="X1036" s="43">
        <f>VLOOKUP(Combined[[#This Row],[Product_ID]],Product[],7,FALSE)</f>
        <v>400</v>
      </c>
      <c r="Y1036" s="43" t="str">
        <f>_xlfn.XLOOKUP(Combined[[#This Row],[Store_ID]],Store[Store_ID],Store[Store_Name])</f>
        <v>Johnson-Wright</v>
      </c>
      <c r="Z1036" s="43" t="str">
        <f>_xlfn.XLOOKUP(Combined[[#This Row],[Store_ID]],Store[Store_ID],Store[Region])</f>
        <v>North</v>
      </c>
      <c r="AA1036" s="43" t="str">
        <f>_xlfn.XLOOKUP(Combined[[#This Row],[Store_ID]],Store[Store_ID],Store[City])</f>
        <v>Hoodberg</v>
      </c>
      <c r="AB1036" s="43" t="str">
        <f>_xlfn.XLOOKUP(Combined[[#This Row],[Store_ID]],Store[Store_ID],Store[Store_Type])</f>
        <v>Outlet</v>
      </c>
      <c r="AC1036" s="43">
        <f>Combined[[#This Row],[Quantity]]*Combined[[#This Row],[Unit_Price]]</f>
        <v>1383.09</v>
      </c>
      <c r="AD1036" s="43">
        <f>Combined[[#This Row],[Gross_Sales]]*Combined[[#This Row],[Discount]]</f>
        <v>152.13989999999998</v>
      </c>
      <c r="AE1036" s="43">
        <f>Combined[[#This Row],[Quantity]]*Combined[[#This Row],[cost]]</f>
        <v>975.78</v>
      </c>
      <c r="AF1036" s="43">
        <f>Combined[[#This Row],[Total_Amount]]-Combined[[#This Row],[Total_Cost]]</f>
        <v>255.17010000000005</v>
      </c>
      <c r="AG1036" s="43" t="str">
        <f>IF(Combined[[#This Row],[Age]]&lt;=25,"18-25",IF(Combined[[#This Row],[Age]]&lt;=35,"26-35",IF(Combined[[#This Row],[Age]]&lt;=45,"36-45",IF(Combined[[#This Row],[Age]]&lt;=55,"46-55","56-64"))))</f>
        <v>36-45</v>
      </c>
      <c r="AH1036" s="43">
        <f>IF(Combined[[#This Row],[Total_Amount]]=0,0,Combined[[#This Row],[Profit]]/Combined[[#This Row],[Total_Amount]])</f>
        <v>0.20729524291845791</v>
      </c>
    </row>
    <row r="1037" spans="1:34">
      <c r="A1037" s="43" t="s">
        <v>2861</v>
      </c>
      <c r="B1037" s="46">
        <v>45394</v>
      </c>
      <c r="C1037" s="43">
        <f t="shared" si="16"/>
        <v>2024</v>
      </c>
      <c r="D1037" s="43" t="str">
        <f>TEXT(Combined[[#This Row],[Order_Date]],"MMM")</f>
        <v>Apr</v>
      </c>
      <c r="E1037" s="43" t="s">
        <v>1151</v>
      </c>
      <c r="F1037" s="43" t="s">
        <v>1586</v>
      </c>
      <c r="G1037" s="43" t="s">
        <v>1799</v>
      </c>
      <c r="H1037" s="43">
        <v>2</v>
      </c>
      <c r="I1037" s="43">
        <v>760.14</v>
      </c>
      <c r="J1037" s="45">
        <v>0.02</v>
      </c>
      <c r="K1037" s="43" t="s">
        <v>1829</v>
      </c>
      <c r="L1037" s="43">
        <v>1489.8743999999999</v>
      </c>
      <c r="M1037" s="43" t="str">
        <f>VLOOKUP(Combined[[#This Row],[Customer_ID]],Customer[],2,FALSE)</f>
        <v>Miranda King</v>
      </c>
      <c r="N1037" s="43">
        <f>VLOOKUP(Combined[[#This Row],[Customer_ID]],Customer[],3,FALSE)</f>
        <v>34</v>
      </c>
      <c r="O1037" s="43" t="str">
        <f>VLOOKUP(Combined[[#This Row],[Customer_ID]],Customer[],4,FALSE)</f>
        <v>Female</v>
      </c>
      <c r="P1037" s="43" t="str">
        <f>VLOOKUP(Combined[[#This Row],[Customer_ID]],Customer[],5,FALSE)</f>
        <v>West Mathew</v>
      </c>
      <c r="Q1037" s="43" t="str">
        <f>VLOOKUP(Combined[[#This Row],[Customer_ID]],Customer[],6,FALSE)</f>
        <v>New York</v>
      </c>
      <c r="R1037" s="43" t="str">
        <f>VLOOKUP(Combined[[#This Row],[Customer_ID]],Customer[],8,FALSE)</f>
        <v>Platinum</v>
      </c>
      <c r="S1037" s="43" t="str">
        <f>VLOOKUP(Combined[[#This Row],[Product_ID]],Product[],2,FALSE)</f>
        <v>Knee Support Brace</v>
      </c>
      <c r="T1037" s="43" t="str">
        <f>VLOOKUP(Combined[[#This Row],[Product_ID]],Product[],3,FALSE)</f>
        <v>Sports</v>
      </c>
      <c r="U1037" s="43" t="str">
        <f>VLOOKUP(Combined[[#This Row],[Product_ID]],Product[],4,FALSE)</f>
        <v>Equipment</v>
      </c>
      <c r="V1037" s="43" t="str">
        <f>VLOOKUP(Combined[[#This Row],[Product_ID]],Product[],5,FALSE)</f>
        <v>May-Reese</v>
      </c>
      <c r="W1037" s="43">
        <f>VLOOKUP(Combined[[#This Row],[Product_ID]],Product[],6,FALSE)</f>
        <v>21.34</v>
      </c>
      <c r="X1037" s="43">
        <f>VLOOKUP(Combined[[#This Row],[Product_ID]],Product[],7,FALSE)</f>
        <v>65</v>
      </c>
      <c r="Y1037" s="43" t="str">
        <f>_xlfn.XLOOKUP(Combined[[#This Row],[Store_ID]],Store[Store_ID],Store[Store_Name])</f>
        <v>Mcdonald Inc</v>
      </c>
      <c r="Z1037" s="43" t="str">
        <f>_xlfn.XLOOKUP(Combined[[#This Row],[Store_ID]],Store[Store_ID],Store[Region])</f>
        <v>South</v>
      </c>
      <c r="AA1037" s="43" t="str">
        <f>_xlfn.XLOOKUP(Combined[[#This Row],[Store_ID]],Store[Store_ID],Store[City])</f>
        <v>Christopherland</v>
      </c>
      <c r="AB1037" s="43" t="str">
        <f>_xlfn.XLOOKUP(Combined[[#This Row],[Store_ID]],Store[Store_ID],Store[Store_Type])</f>
        <v>Outlet</v>
      </c>
      <c r="AC1037" s="43">
        <f>Combined[[#This Row],[Quantity]]*Combined[[#This Row],[Unit_Price]]</f>
        <v>1520.28</v>
      </c>
      <c r="AD1037" s="43">
        <f>Combined[[#This Row],[Gross_Sales]]*Combined[[#This Row],[Discount]]</f>
        <v>30.4056</v>
      </c>
      <c r="AE1037" s="43">
        <f>Combined[[#This Row],[Quantity]]*Combined[[#This Row],[cost]]</f>
        <v>42.68</v>
      </c>
      <c r="AF1037" s="43">
        <f>Combined[[#This Row],[Total_Amount]]-Combined[[#This Row],[Total_Cost]]</f>
        <v>1447.1943999999999</v>
      </c>
      <c r="AG1037" s="43" t="str">
        <f>IF(Combined[[#This Row],[Age]]&lt;=25,"18-25",IF(Combined[[#This Row],[Age]]&lt;=35,"26-35",IF(Combined[[#This Row],[Age]]&lt;=45,"36-45",IF(Combined[[#This Row],[Age]]&lt;=55,"46-55","56-64"))))</f>
        <v>26-35</v>
      </c>
      <c r="AH1037" s="43">
        <f>IF(Combined[[#This Row],[Total_Amount]]=0,0,Combined[[#This Row],[Profit]]/Combined[[#This Row],[Total_Amount]])</f>
        <v>0.97135328991490821</v>
      </c>
    </row>
    <row r="1038" spans="1:34">
      <c r="A1038" s="43" t="s">
        <v>2862</v>
      </c>
      <c r="B1038" s="46">
        <v>45773</v>
      </c>
      <c r="C1038" s="43">
        <f t="shared" si="16"/>
        <v>2025</v>
      </c>
      <c r="D1038" s="43" t="str">
        <f>TEXT(Combined[[#This Row],[Order_Date]],"MMM")</f>
        <v>Apr</v>
      </c>
      <c r="E1038" s="43" t="s">
        <v>884</v>
      </c>
      <c r="F1038" s="43" t="s">
        <v>1594</v>
      </c>
      <c r="G1038" s="43" t="s">
        <v>1757</v>
      </c>
      <c r="H1038" s="43">
        <v>3</v>
      </c>
      <c r="I1038" s="43">
        <v>688.76</v>
      </c>
      <c r="J1038" s="45">
        <v>0.12</v>
      </c>
      <c r="K1038" s="43" t="s">
        <v>1826</v>
      </c>
      <c r="L1038" s="43">
        <v>1818.3263999999999</v>
      </c>
      <c r="M1038" s="43" t="str">
        <f>VLOOKUP(Combined[[#This Row],[Customer_ID]],Customer[],2,FALSE)</f>
        <v>Stephen Fowler</v>
      </c>
      <c r="N1038" s="43">
        <f>VLOOKUP(Combined[[#This Row],[Customer_ID]],Customer[],3,FALSE)</f>
        <v>42</v>
      </c>
      <c r="O1038" s="43" t="str">
        <f>VLOOKUP(Combined[[#This Row],[Customer_ID]],Customer[],4,FALSE)</f>
        <v>Female</v>
      </c>
      <c r="P1038" s="43" t="str">
        <f>VLOOKUP(Combined[[#This Row],[Customer_ID]],Customer[],5,FALSE)</f>
        <v>Port Mariastad</v>
      </c>
      <c r="Q1038" s="43" t="str">
        <f>VLOOKUP(Combined[[#This Row],[Customer_ID]],Customer[],6,FALSE)</f>
        <v>Rhode Island</v>
      </c>
      <c r="R1038" s="43" t="str">
        <f>VLOOKUP(Combined[[#This Row],[Customer_ID]],Customer[],8,FALSE)</f>
        <v>Platinum</v>
      </c>
      <c r="S1038" s="43" t="str">
        <f>VLOOKUP(Combined[[#This Row],[Product_ID]],Product[],2,FALSE)</f>
        <v>Men's Formal Shirt</v>
      </c>
      <c r="T1038" s="43" t="str">
        <f>VLOOKUP(Combined[[#This Row],[Product_ID]],Product[],3,FALSE)</f>
        <v>Clothing</v>
      </c>
      <c r="U1038" s="43" t="str">
        <f>VLOOKUP(Combined[[#This Row],[Product_ID]],Product[],4,FALSE)</f>
        <v>Tops</v>
      </c>
      <c r="V1038" s="43" t="str">
        <f>VLOOKUP(Combined[[#This Row],[Product_ID]],Product[],5,FALSE)</f>
        <v>Moon, Mora and Santos</v>
      </c>
      <c r="W1038" s="43">
        <f>VLOOKUP(Combined[[#This Row],[Product_ID]],Product[],6,FALSE)</f>
        <v>283</v>
      </c>
      <c r="X1038" s="43">
        <f>VLOOKUP(Combined[[#This Row],[Product_ID]],Product[],7,FALSE)</f>
        <v>360</v>
      </c>
      <c r="Y1038" s="43" t="str">
        <f>_xlfn.XLOOKUP(Combined[[#This Row],[Store_ID]],Store[Store_ID],Store[Store_Name])</f>
        <v>Martinez, Adkins and Johnson</v>
      </c>
      <c r="Z1038" s="43" t="str">
        <f>_xlfn.XLOOKUP(Combined[[#This Row],[Store_ID]],Store[Store_ID],Store[Region])</f>
        <v>North</v>
      </c>
      <c r="AA1038" s="43" t="str">
        <f>_xlfn.XLOOKUP(Combined[[#This Row],[Store_ID]],Store[Store_ID],Store[City])</f>
        <v>Danielmouth</v>
      </c>
      <c r="AB1038" s="43" t="str">
        <f>_xlfn.XLOOKUP(Combined[[#This Row],[Store_ID]],Store[Store_ID],Store[Store_Type])</f>
        <v>Flagship</v>
      </c>
      <c r="AC1038" s="43">
        <f>Combined[[#This Row],[Quantity]]*Combined[[#This Row],[Unit_Price]]</f>
        <v>2066.2799999999997</v>
      </c>
      <c r="AD1038" s="43">
        <f>Combined[[#This Row],[Gross_Sales]]*Combined[[#This Row],[Discount]]</f>
        <v>247.95359999999997</v>
      </c>
      <c r="AE1038" s="43">
        <f>Combined[[#This Row],[Quantity]]*Combined[[#This Row],[cost]]</f>
        <v>849</v>
      </c>
      <c r="AF1038" s="43">
        <f>Combined[[#This Row],[Total_Amount]]-Combined[[#This Row],[Total_Cost]]</f>
        <v>969.32639999999992</v>
      </c>
      <c r="AG1038" s="43" t="str">
        <f>IF(Combined[[#This Row],[Age]]&lt;=25,"18-25",IF(Combined[[#This Row],[Age]]&lt;=35,"26-35",IF(Combined[[#This Row],[Age]]&lt;=45,"36-45",IF(Combined[[#This Row],[Age]]&lt;=55,"46-55","56-64"))))</f>
        <v>36-45</v>
      </c>
      <c r="AH1038" s="43">
        <f>IF(Combined[[#This Row],[Total_Amount]]=0,0,Combined[[#This Row],[Profit]]/Combined[[#This Row],[Total_Amount]])</f>
        <v>0.53308712891150889</v>
      </c>
    </row>
    <row r="1039" spans="1:34">
      <c r="A1039" s="43" t="s">
        <v>2863</v>
      </c>
      <c r="B1039" s="46">
        <v>45779</v>
      </c>
      <c r="C1039" s="43">
        <f t="shared" si="16"/>
        <v>2025</v>
      </c>
      <c r="D1039" s="43" t="str">
        <f>TEXT(Combined[[#This Row],[Order_Date]],"MMM")</f>
        <v>May</v>
      </c>
      <c r="E1039" s="43" t="s">
        <v>532</v>
      </c>
      <c r="F1039" s="43" t="s">
        <v>1634</v>
      </c>
      <c r="G1039" s="43" t="s">
        <v>1786</v>
      </c>
      <c r="H1039" s="43">
        <v>2</v>
      </c>
      <c r="I1039" s="43">
        <v>257.77999999999997</v>
      </c>
      <c r="J1039" s="45">
        <v>0.05</v>
      </c>
      <c r="K1039" s="43" t="s">
        <v>1824</v>
      </c>
      <c r="L1039" s="43">
        <v>489.78199999999993</v>
      </c>
      <c r="M1039" s="43" t="str">
        <f>VLOOKUP(Combined[[#This Row],[Customer_ID]],Customer[],2,FALSE)</f>
        <v>Brian Choi</v>
      </c>
      <c r="N1039" s="43">
        <f>VLOOKUP(Combined[[#This Row],[Customer_ID]],Customer[],3,FALSE)</f>
        <v>46</v>
      </c>
      <c r="O1039" s="43" t="str">
        <f>VLOOKUP(Combined[[#This Row],[Customer_ID]],Customer[],4,FALSE)</f>
        <v>Female</v>
      </c>
      <c r="P1039" s="43" t="str">
        <f>VLOOKUP(Combined[[#This Row],[Customer_ID]],Customer[],5,FALSE)</f>
        <v>Floydton</v>
      </c>
      <c r="Q1039" s="43" t="str">
        <f>VLOOKUP(Combined[[#This Row],[Customer_ID]],Customer[],6,FALSE)</f>
        <v>New Jersey</v>
      </c>
      <c r="R1039" s="43" t="str">
        <f>VLOOKUP(Combined[[#This Row],[Customer_ID]],Customer[],8,FALSE)</f>
        <v>Gold</v>
      </c>
      <c r="S1039" s="43" t="str">
        <f>VLOOKUP(Combined[[#This Row],[Product_ID]],Product[],2,FALSE)</f>
        <v>USB External Hard Drive</v>
      </c>
      <c r="T1039" s="43" t="str">
        <f>VLOOKUP(Combined[[#This Row],[Product_ID]],Product[],3,FALSE)</f>
        <v>Electronics</v>
      </c>
      <c r="U1039" s="43" t="str">
        <f>VLOOKUP(Combined[[#This Row],[Product_ID]],Product[],4,FALSE)</f>
        <v>Computer</v>
      </c>
      <c r="V1039" s="43" t="str">
        <f>VLOOKUP(Combined[[#This Row],[Product_ID]],Product[],5,FALSE)</f>
        <v>Robinson Inc</v>
      </c>
      <c r="W1039" s="43">
        <f>VLOOKUP(Combined[[#This Row],[Product_ID]],Product[],6,FALSE)</f>
        <v>253.33</v>
      </c>
      <c r="X1039" s="43">
        <f>VLOOKUP(Combined[[#This Row],[Product_ID]],Product[],7,FALSE)</f>
        <v>266</v>
      </c>
      <c r="Y1039" s="43" t="str">
        <f>_xlfn.XLOOKUP(Combined[[#This Row],[Store_ID]],Store[Store_ID],Store[Store_Name])</f>
        <v>Moore, Padilla and Butler</v>
      </c>
      <c r="Z1039" s="43" t="str">
        <f>_xlfn.XLOOKUP(Combined[[#This Row],[Store_ID]],Store[Store_ID],Store[Region])</f>
        <v>South</v>
      </c>
      <c r="AA1039" s="43" t="str">
        <f>_xlfn.XLOOKUP(Combined[[#This Row],[Store_ID]],Store[Store_ID],Store[City])</f>
        <v>East Johnstad</v>
      </c>
      <c r="AB1039" s="43" t="str">
        <f>_xlfn.XLOOKUP(Combined[[#This Row],[Store_ID]],Store[Store_ID],Store[Store_Type])</f>
        <v>Flagship</v>
      </c>
      <c r="AC1039" s="43">
        <f>Combined[[#This Row],[Quantity]]*Combined[[#This Row],[Unit_Price]]</f>
        <v>515.55999999999995</v>
      </c>
      <c r="AD1039" s="43">
        <f>Combined[[#This Row],[Gross_Sales]]*Combined[[#This Row],[Discount]]</f>
        <v>25.777999999999999</v>
      </c>
      <c r="AE1039" s="43">
        <f>Combined[[#This Row],[Quantity]]*Combined[[#This Row],[cost]]</f>
        <v>506.66</v>
      </c>
      <c r="AF1039" s="43">
        <f>Combined[[#This Row],[Total_Amount]]-Combined[[#This Row],[Total_Cost]]</f>
        <v>-16.8780000000001</v>
      </c>
      <c r="AG1039" s="43" t="str">
        <f>IF(Combined[[#This Row],[Age]]&lt;=25,"18-25",IF(Combined[[#This Row],[Age]]&lt;=35,"26-35",IF(Combined[[#This Row],[Age]]&lt;=45,"36-45",IF(Combined[[#This Row],[Age]]&lt;=55,"46-55","56-64"))))</f>
        <v>46-55</v>
      </c>
      <c r="AH1039" s="43">
        <f>IF(Combined[[#This Row],[Total_Amount]]=0,0,Combined[[#This Row],[Profit]]/Combined[[#This Row],[Total_Amount]])</f>
        <v>-3.4460229244847915E-2</v>
      </c>
    </row>
    <row r="1040" spans="1:34">
      <c r="A1040" s="43" t="s">
        <v>2864</v>
      </c>
      <c r="B1040" s="46">
        <v>45400</v>
      </c>
      <c r="C1040" s="43">
        <f t="shared" si="16"/>
        <v>2024</v>
      </c>
      <c r="D1040" s="43" t="str">
        <f>TEXT(Combined[[#This Row],[Order_Date]],"MMM")</f>
        <v>Apr</v>
      </c>
      <c r="E1040" s="43" t="s">
        <v>198</v>
      </c>
      <c r="F1040" s="43" t="s">
        <v>1654</v>
      </c>
      <c r="G1040" s="43" t="s">
        <v>1779</v>
      </c>
      <c r="H1040" s="43">
        <v>2</v>
      </c>
      <c r="I1040" s="43">
        <v>314.29000000000002</v>
      </c>
      <c r="J1040" s="45">
        <v>0.19</v>
      </c>
      <c r="K1040" s="43" t="s">
        <v>1829</v>
      </c>
      <c r="L1040" s="43">
        <v>509.14980000000008</v>
      </c>
      <c r="M1040" s="43" t="str">
        <f>VLOOKUP(Combined[[#This Row],[Customer_ID]],Customer[],2,FALSE)</f>
        <v>Debra Liu</v>
      </c>
      <c r="N1040" s="43">
        <f>VLOOKUP(Combined[[#This Row],[Customer_ID]],Customer[],3,FALSE)</f>
        <v>55</v>
      </c>
      <c r="O1040" s="43" t="str">
        <f>VLOOKUP(Combined[[#This Row],[Customer_ID]],Customer[],4,FALSE)</f>
        <v>Male</v>
      </c>
      <c r="P1040" s="43" t="str">
        <f>VLOOKUP(Combined[[#This Row],[Customer_ID]],Customer[],5,FALSE)</f>
        <v>South Timtown</v>
      </c>
      <c r="Q1040" s="43" t="str">
        <f>VLOOKUP(Combined[[#This Row],[Customer_ID]],Customer[],6,FALSE)</f>
        <v>Minnesota</v>
      </c>
      <c r="R1040" s="43" t="str">
        <f>VLOOKUP(Combined[[#This Row],[Customer_ID]],Customer[],8,FALSE)</f>
        <v>Bronze</v>
      </c>
      <c r="S1040" s="43" t="str">
        <f>VLOOKUP(Combined[[#This Row],[Product_ID]],Product[],2,FALSE)</f>
        <v>Men's Track Pants</v>
      </c>
      <c r="T1040" s="43" t="str">
        <f>VLOOKUP(Combined[[#This Row],[Product_ID]],Product[],3,FALSE)</f>
        <v>Clothing</v>
      </c>
      <c r="U1040" s="43" t="str">
        <f>VLOOKUP(Combined[[#This Row],[Product_ID]],Product[],4,FALSE)</f>
        <v>Bottoms</v>
      </c>
      <c r="V1040" s="43" t="str">
        <f>VLOOKUP(Combined[[#This Row],[Product_ID]],Product[],5,FALSE)</f>
        <v>Hamilton, Woods and Walker</v>
      </c>
      <c r="W1040" s="43">
        <f>VLOOKUP(Combined[[#This Row],[Product_ID]],Product[],6,FALSE)</f>
        <v>386.56</v>
      </c>
      <c r="X1040" s="43">
        <f>VLOOKUP(Combined[[#This Row],[Product_ID]],Product[],7,FALSE)</f>
        <v>125</v>
      </c>
      <c r="Y1040" s="43" t="str">
        <f>_xlfn.XLOOKUP(Combined[[#This Row],[Store_ID]],Store[Store_ID],Store[Store_Name])</f>
        <v>Martinez-Mullins</v>
      </c>
      <c r="Z1040" s="43" t="str">
        <f>_xlfn.XLOOKUP(Combined[[#This Row],[Store_ID]],Store[Store_ID],Store[Region])</f>
        <v>South</v>
      </c>
      <c r="AA1040" s="43" t="str">
        <f>_xlfn.XLOOKUP(Combined[[#This Row],[Store_ID]],Store[Store_ID],Store[City])</f>
        <v>Williamsfurt</v>
      </c>
      <c r="AB1040" s="43" t="str">
        <f>_xlfn.XLOOKUP(Combined[[#This Row],[Store_ID]],Store[Store_ID],Store[Store_Type])</f>
        <v>Online</v>
      </c>
      <c r="AC1040" s="43">
        <f>Combined[[#This Row],[Quantity]]*Combined[[#This Row],[Unit_Price]]</f>
        <v>628.58000000000004</v>
      </c>
      <c r="AD1040" s="43">
        <f>Combined[[#This Row],[Gross_Sales]]*Combined[[#This Row],[Discount]]</f>
        <v>119.43020000000001</v>
      </c>
      <c r="AE1040" s="43">
        <f>Combined[[#This Row],[Quantity]]*Combined[[#This Row],[cost]]</f>
        <v>773.12</v>
      </c>
      <c r="AF1040" s="43">
        <f>Combined[[#This Row],[Total_Amount]]-Combined[[#This Row],[Total_Cost]]</f>
        <v>-263.97019999999992</v>
      </c>
      <c r="AG1040" s="43" t="str">
        <f>IF(Combined[[#This Row],[Age]]&lt;=25,"18-25",IF(Combined[[#This Row],[Age]]&lt;=35,"26-35",IF(Combined[[#This Row],[Age]]&lt;=45,"36-45",IF(Combined[[#This Row],[Age]]&lt;=55,"46-55","56-64"))))</f>
        <v>46-55</v>
      </c>
      <c r="AH1040" s="43">
        <f>IF(Combined[[#This Row],[Total_Amount]]=0,0,Combined[[#This Row],[Profit]]/Combined[[#This Row],[Total_Amount]])</f>
        <v>-0.51845291896412382</v>
      </c>
    </row>
    <row r="1041" spans="1:34">
      <c r="A1041" s="43" t="s">
        <v>2865</v>
      </c>
      <c r="B1041" s="46">
        <v>45520</v>
      </c>
      <c r="C1041" s="43">
        <f t="shared" si="16"/>
        <v>2024</v>
      </c>
      <c r="D1041" s="43" t="str">
        <f>TEXT(Combined[[#This Row],[Order_Date]],"MMM")</f>
        <v>Aug</v>
      </c>
      <c r="E1041" s="43" t="s">
        <v>520</v>
      </c>
      <c r="F1041" s="43" t="s">
        <v>1692</v>
      </c>
      <c r="G1041" s="43" t="s">
        <v>1799</v>
      </c>
      <c r="H1041" s="43">
        <v>3</v>
      </c>
      <c r="I1041" s="43">
        <v>336.09</v>
      </c>
      <c r="J1041" s="45">
        <v>0.01</v>
      </c>
      <c r="K1041" s="43" t="s">
        <v>1826</v>
      </c>
      <c r="L1041" s="43">
        <v>998.18729999999994</v>
      </c>
      <c r="M1041" s="43" t="str">
        <f>VLOOKUP(Combined[[#This Row],[Customer_ID]],Customer[],2,FALSE)</f>
        <v>Curtis Haynes</v>
      </c>
      <c r="N1041" s="43">
        <f>VLOOKUP(Combined[[#This Row],[Customer_ID]],Customer[],3,FALSE)</f>
        <v>60</v>
      </c>
      <c r="O1041" s="43" t="str">
        <f>VLOOKUP(Combined[[#This Row],[Customer_ID]],Customer[],4,FALSE)</f>
        <v>Female</v>
      </c>
      <c r="P1041" s="43" t="str">
        <f>VLOOKUP(Combined[[#This Row],[Customer_ID]],Customer[],5,FALSE)</f>
        <v>Estradaside</v>
      </c>
      <c r="Q1041" s="43" t="str">
        <f>VLOOKUP(Combined[[#This Row],[Customer_ID]],Customer[],6,FALSE)</f>
        <v>Iowa</v>
      </c>
      <c r="R1041" s="43" t="str">
        <f>VLOOKUP(Combined[[#This Row],[Customer_ID]],Customer[],8,FALSE)</f>
        <v>Gold</v>
      </c>
      <c r="S1041" s="43" t="str">
        <f>VLOOKUP(Combined[[#This Row],[Product_ID]],Product[],2,FALSE)</f>
        <v>Professional Jump Rope</v>
      </c>
      <c r="T1041" s="43" t="str">
        <f>VLOOKUP(Combined[[#This Row],[Product_ID]],Product[],3,FALSE)</f>
        <v>Sports</v>
      </c>
      <c r="U1041" s="43" t="str">
        <f>VLOOKUP(Combined[[#This Row],[Product_ID]],Product[],4,FALSE)</f>
        <v>Fitness</v>
      </c>
      <c r="V1041" s="43" t="str">
        <f>VLOOKUP(Combined[[#This Row],[Product_ID]],Product[],5,FALSE)</f>
        <v>Davis PLC</v>
      </c>
      <c r="W1041" s="43">
        <f>VLOOKUP(Combined[[#This Row],[Product_ID]],Product[],6,FALSE)</f>
        <v>477.61</v>
      </c>
      <c r="X1041" s="43">
        <f>VLOOKUP(Combined[[#This Row],[Product_ID]],Product[],7,FALSE)</f>
        <v>300</v>
      </c>
      <c r="Y1041" s="43" t="str">
        <f>_xlfn.XLOOKUP(Combined[[#This Row],[Store_ID]],Store[Store_ID],Store[Store_Name])</f>
        <v>Mcdonald Inc</v>
      </c>
      <c r="Z1041" s="43" t="str">
        <f>_xlfn.XLOOKUP(Combined[[#This Row],[Store_ID]],Store[Store_ID],Store[Region])</f>
        <v>South</v>
      </c>
      <c r="AA1041" s="43" t="str">
        <f>_xlfn.XLOOKUP(Combined[[#This Row],[Store_ID]],Store[Store_ID],Store[City])</f>
        <v>Christopherland</v>
      </c>
      <c r="AB1041" s="43" t="str">
        <f>_xlfn.XLOOKUP(Combined[[#This Row],[Store_ID]],Store[Store_ID],Store[Store_Type])</f>
        <v>Outlet</v>
      </c>
      <c r="AC1041" s="43">
        <f>Combined[[#This Row],[Quantity]]*Combined[[#This Row],[Unit_Price]]</f>
        <v>1008.27</v>
      </c>
      <c r="AD1041" s="43">
        <f>Combined[[#This Row],[Gross_Sales]]*Combined[[#This Row],[Discount]]</f>
        <v>10.082700000000001</v>
      </c>
      <c r="AE1041" s="43">
        <f>Combined[[#This Row],[Quantity]]*Combined[[#This Row],[cost]]</f>
        <v>1432.83</v>
      </c>
      <c r="AF1041" s="43">
        <f>Combined[[#This Row],[Total_Amount]]-Combined[[#This Row],[Total_Cost]]</f>
        <v>-434.64269999999999</v>
      </c>
      <c r="AG1041" s="43" t="str">
        <f>IF(Combined[[#This Row],[Age]]&lt;=25,"18-25",IF(Combined[[#This Row],[Age]]&lt;=35,"26-35",IF(Combined[[#This Row],[Age]]&lt;=45,"36-45",IF(Combined[[#This Row],[Age]]&lt;=55,"46-55","56-64"))))</f>
        <v>56-64</v>
      </c>
      <c r="AH1041" s="43">
        <f>IF(Combined[[#This Row],[Total_Amount]]=0,0,Combined[[#This Row],[Profit]]/Combined[[#This Row],[Total_Amount]])</f>
        <v>-0.43543200760017686</v>
      </c>
    </row>
    <row r="1042" spans="1:34">
      <c r="A1042" s="43" t="s">
        <v>2866</v>
      </c>
      <c r="B1042" s="46">
        <v>45861</v>
      </c>
      <c r="C1042" s="43">
        <f t="shared" si="16"/>
        <v>2025</v>
      </c>
      <c r="D1042" s="43" t="str">
        <f>TEXT(Combined[[#This Row],[Order_Date]],"MMM")</f>
        <v>Jul</v>
      </c>
      <c r="E1042" s="43" t="s">
        <v>20</v>
      </c>
      <c r="F1042" s="43" t="s">
        <v>1698</v>
      </c>
      <c r="G1042" s="43" t="s">
        <v>1807</v>
      </c>
      <c r="H1042" s="43">
        <v>3</v>
      </c>
      <c r="I1042" s="43">
        <v>202.07</v>
      </c>
      <c r="J1042" s="45">
        <v>0.23</v>
      </c>
      <c r="K1042" s="43" t="s">
        <v>1826</v>
      </c>
      <c r="L1042" s="43">
        <v>466.78170000000011</v>
      </c>
      <c r="M1042" s="43" t="str">
        <f>VLOOKUP(Combined[[#This Row],[Customer_ID]],Customer[],2,FALSE)</f>
        <v>Dr. Benjamin Price</v>
      </c>
      <c r="N1042" s="43">
        <f>VLOOKUP(Combined[[#This Row],[Customer_ID]],Customer[],3,FALSE)</f>
        <v>29</v>
      </c>
      <c r="O1042" s="43" t="str">
        <f>VLOOKUP(Combined[[#This Row],[Customer_ID]],Customer[],4,FALSE)</f>
        <v>Female</v>
      </c>
      <c r="P1042" s="43" t="str">
        <f>VLOOKUP(Combined[[#This Row],[Customer_ID]],Customer[],5,FALSE)</f>
        <v>Kylebury</v>
      </c>
      <c r="Q1042" s="43" t="str">
        <f>VLOOKUP(Combined[[#This Row],[Customer_ID]],Customer[],6,FALSE)</f>
        <v>Alabama</v>
      </c>
      <c r="R1042" s="43" t="str">
        <f>VLOOKUP(Combined[[#This Row],[Customer_ID]],Customer[],8,FALSE)</f>
        <v>Platinum</v>
      </c>
      <c r="S1042" s="43" t="str">
        <f>VLOOKUP(Combined[[#This Row],[Product_ID]],Product[],2,FALSE)</f>
        <v>Women's Ankle Boots</v>
      </c>
      <c r="T1042" s="43" t="str">
        <f>VLOOKUP(Combined[[#This Row],[Product_ID]],Product[],3,FALSE)</f>
        <v>Clothing</v>
      </c>
      <c r="U1042" s="43" t="str">
        <f>VLOOKUP(Combined[[#This Row],[Product_ID]],Product[],4,FALSE)</f>
        <v>Footwear</v>
      </c>
      <c r="V1042" s="43" t="str">
        <f>VLOOKUP(Combined[[#This Row],[Product_ID]],Product[],5,FALSE)</f>
        <v>Poole PLC</v>
      </c>
      <c r="W1042" s="43">
        <f>VLOOKUP(Combined[[#This Row],[Product_ID]],Product[],6,FALSE)</f>
        <v>158.13999999999999</v>
      </c>
      <c r="X1042" s="43">
        <f>VLOOKUP(Combined[[#This Row],[Product_ID]],Product[],7,FALSE)</f>
        <v>82</v>
      </c>
      <c r="Y1042" s="43" t="str">
        <f>_xlfn.XLOOKUP(Combined[[#This Row],[Store_ID]],Store[Store_ID],Store[Store_Name])</f>
        <v>Holloway Ltd</v>
      </c>
      <c r="Z1042" s="43" t="str">
        <f>_xlfn.XLOOKUP(Combined[[#This Row],[Store_ID]],Store[Store_ID],Store[Region])</f>
        <v>North</v>
      </c>
      <c r="AA1042" s="43" t="str">
        <f>_xlfn.XLOOKUP(Combined[[#This Row],[Store_ID]],Store[Store_ID],Store[City])</f>
        <v>Bensonhaven</v>
      </c>
      <c r="AB1042" s="43" t="str">
        <f>_xlfn.XLOOKUP(Combined[[#This Row],[Store_ID]],Store[Store_ID],Store[Store_Type])</f>
        <v>Flagship</v>
      </c>
      <c r="AC1042" s="43">
        <f>Combined[[#This Row],[Quantity]]*Combined[[#This Row],[Unit_Price]]</f>
        <v>606.21</v>
      </c>
      <c r="AD1042" s="43">
        <f>Combined[[#This Row],[Gross_Sales]]*Combined[[#This Row],[Discount]]</f>
        <v>139.42830000000001</v>
      </c>
      <c r="AE1042" s="43">
        <f>Combined[[#This Row],[Quantity]]*Combined[[#This Row],[cost]]</f>
        <v>474.41999999999996</v>
      </c>
      <c r="AF1042" s="43">
        <f>Combined[[#This Row],[Total_Amount]]-Combined[[#This Row],[Total_Cost]]</f>
        <v>-7.6382999999998447</v>
      </c>
      <c r="AG1042" s="43" t="str">
        <f>IF(Combined[[#This Row],[Age]]&lt;=25,"18-25",IF(Combined[[#This Row],[Age]]&lt;=35,"26-35",IF(Combined[[#This Row],[Age]]&lt;=45,"36-45",IF(Combined[[#This Row],[Age]]&lt;=55,"46-55","56-64"))))</f>
        <v>26-35</v>
      </c>
      <c r="AH1042" s="43">
        <f>IF(Combined[[#This Row],[Total_Amount]]=0,0,Combined[[#This Row],[Profit]]/Combined[[#This Row],[Total_Amount]])</f>
        <v>-1.6363752049405197E-2</v>
      </c>
    </row>
    <row r="1043" spans="1:34">
      <c r="A1043" s="43" t="s">
        <v>2867</v>
      </c>
      <c r="B1043" s="46">
        <v>45781</v>
      </c>
      <c r="C1043" s="43">
        <f t="shared" si="16"/>
        <v>2025</v>
      </c>
      <c r="D1043" s="43" t="str">
        <f>TEXT(Combined[[#This Row],[Order_Date]],"MMM")</f>
        <v>May</v>
      </c>
      <c r="E1043" s="43" t="s">
        <v>978</v>
      </c>
      <c r="F1043" s="43" t="s">
        <v>1582</v>
      </c>
      <c r="G1043" s="43" t="s">
        <v>1782</v>
      </c>
      <c r="H1043" s="43">
        <v>2</v>
      </c>
      <c r="I1043" s="43">
        <v>485.25</v>
      </c>
      <c r="J1043" s="45">
        <v>0.28000000000000003</v>
      </c>
      <c r="K1043" s="43" t="s">
        <v>1824</v>
      </c>
      <c r="L1043" s="43">
        <v>698.76</v>
      </c>
      <c r="M1043" s="43" t="str">
        <f>VLOOKUP(Combined[[#This Row],[Customer_ID]],Customer[],2,FALSE)</f>
        <v>Kara Dodson</v>
      </c>
      <c r="N1043" s="43">
        <f>VLOOKUP(Combined[[#This Row],[Customer_ID]],Customer[],3,FALSE)</f>
        <v>20</v>
      </c>
      <c r="O1043" s="43" t="str">
        <f>VLOOKUP(Combined[[#This Row],[Customer_ID]],Customer[],4,FALSE)</f>
        <v>Male</v>
      </c>
      <c r="P1043" s="43" t="str">
        <f>VLOOKUP(Combined[[#This Row],[Customer_ID]],Customer[],5,FALSE)</f>
        <v>Joelside</v>
      </c>
      <c r="Q1043" s="43" t="str">
        <f>VLOOKUP(Combined[[#This Row],[Customer_ID]],Customer[],6,FALSE)</f>
        <v>Vermont</v>
      </c>
      <c r="R1043" s="43" t="str">
        <f>VLOOKUP(Combined[[#This Row],[Customer_ID]],Customer[],8,FALSE)</f>
        <v>Silver</v>
      </c>
      <c r="S1043" s="43" t="str">
        <f>VLOOKUP(Combined[[#This Row],[Product_ID]],Product[],2,FALSE)</f>
        <v>Soccer Training Cone Set</v>
      </c>
      <c r="T1043" s="43" t="str">
        <f>VLOOKUP(Combined[[#This Row],[Product_ID]],Product[],3,FALSE)</f>
        <v>Sports</v>
      </c>
      <c r="U1043" s="43" t="str">
        <f>VLOOKUP(Combined[[#This Row],[Product_ID]],Product[],4,FALSE)</f>
        <v>Accessories</v>
      </c>
      <c r="V1043" s="43" t="str">
        <f>VLOOKUP(Combined[[#This Row],[Product_ID]],Product[],5,FALSE)</f>
        <v>Ford, Murphy and Wilson</v>
      </c>
      <c r="W1043" s="43">
        <f>VLOOKUP(Combined[[#This Row],[Product_ID]],Product[],6,FALSE)</f>
        <v>144.53</v>
      </c>
      <c r="X1043" s="43">
        <f>VLOOKUP(Combined[[#This Row],[Product_ID]],Product[],7,FALSE)</f>
        <v>367</v>
      </c>
      <c r="Y1043" s="43" t="str">
        <f>_xlfn.XLOOKUP(Combined[[#This Row],[Store_ID]],Store[Store_ID],Store[Store_Name])</f>
        <v>Bean, Jones and Park</v>
      </c>
      <c r="Z1043" s="43" t="str">
        <f>_xlfn.XLOOKUP(Combined[[#This Row],[Store_ID]],Store[Store_ID],Store[Region])</f>
        <v>West</v>
      </c>
      <c r="AA1043" s="43" t="str">
        <f>_xlfn.XLOOKUP(Combined[[#This Row],[Store_ID]],Store[Store_ID],Store[City])</f>
        <v>Thompsonborough</v>
      </c>
      <c r="AB1043" s="43" t="str">
        <f>_xlfn.XLOOKUP(Combined[[#This Row],[Store_ID]],Store[Store_ID],Store[Store_Type])</f>
        <v>Online</v>
      </c>
      <c r="AC1043" s="43">
        <f>Combined[[#This Row],[Quantity]]*Combined[[#This Row],[Unit_Price]]</f>
        <v>970.5</v>
      </c>
      <c r="AD1043" s="43">
        <f>Combined[[#This Row],[Gross_Sales]]*Combined[[#This Row],[Discount]]</f>
        <v>271.74</v>
      </c>
      <c r="AE1043" s="43">
        <f>Combined[[#This Row],[Quantity]]*Combined[[#This Row],[cost]]</f>
        <v>289.06</v>
      </c>
      <c r="AF1043" s="43">
        <f>Combined[[#This Row],[Total_Amount]]-Combined[[#This Row],[Total_Cost]]</f>
        <v>409.7</v>
      </c>
      <c r="AG1043" s="43" t="str">
        <f>IF(Combined[[#This Row],[Age]]&lt;=25,"18-25",IF(Combined[[#This Row],[Age]]&lt;=35,"26-35",IF(Combined[[#This Row],[Age]]&lt;=45,"36-45",IF(Combined[[#This Row],[Age]]&lt;=55,"46-55","56-64"))))</f>
        <v>18-25</v>
      </c>
      <c r="AH1043" s="43">
        <f>IF(Combined[[#This Row],[Total_Amount]]=0,0,Combined[[#This Row],[Profit]]/Combined[[#This Row],[Total_Amount]])</f>
        <v>0.58632434598431504</v>
      </c>
    </row>
    <row r="1044" spans="1:34">
      <c r="A1044" s="43" t="s">
        <v>2868</v>
      </c>
      <c r="B1044" s="46">
        <v>45906</v>
      </c>
      <c r="C1044" s="43">
        <f t="shared" si="16"/>
        <v>2025</v>
      </c>
      <c r="D1044" s="43" t="str">
        <f>TEXT(Combined[[#This Row],[Order_Date]],"MMM")</f>
        <v>Sep</v>
      </c>
      <c r="E1044" s="43" t="s">
        <v>568</v>
      </c>
      <c r="F1044" s="43" t="s">
        <v>1698</v>
      </c>
      <c r="G1044" s="43" t="s">
        <v>1789</v>
      </c>
      <c r="H1044" s="43">
        <v>4</v>
      </c>
      <c r="I1044" s="43">
        <v>552.38</v>
      </c>
      <c r="J1044" s="45">
        <v>0.1</v>
      </c>
      <c r="K1044" s="43" t="s">
        <v>1826</v>
      </c>
      <c r="L1044" s="43">
        <v>1988.568</v>
      </c>
      <c r="M1044" s="43" t="str">
        <f>VLOOKUP(Combined[[#This Row],[Customer_ID]],Customer[],2,FALSE)</f>
        <v>Amy Wilson</v>
      </c>
      <c r="N1044" s="43">
        <f>VLOOKUP(Combined[[#This Row],[Customer_ID]],Customer[],3,FALSE)</f>
        <v>44</v>
      </c>
      <c r="O1044" s="43" t="str">
        <f>VLOOKUP(Combined[[#This Row],[Customer_ID]],Customer[],4,FALSE)</f>
        <v>Female</v>
      </c>
      <c r="P1044" s="43" t="str">
        <f>VLOOKUP(Combined[[#This Row],[Customer_ID]],Customer[],5,FALSE)</f>
        <v>Morrisburgh</v>
      </c>
      <c r="Q1044" s="43" t="str">
        <f>VLOOKUP(Combined[[#This Row],[Customer_ID]],Customer[],6,FALSE)</f>
        <v>Indiana</v>
      </c>
      <c r="R1044" s="43" t="str">
        <f>VLOOKUP(Combined[[#This Row],[Customer_ID]],Customer[],8,FALSE)</f>
        <v>Platinum</v>
      </c>
      <c r="S1044" s="43" t="str">
        <f>VLOOKUP(Combined[[#This Row],[Product_ID]],Product[],2,FALSE)</f>
        <v>Women's Ankle Boots</v>
      </c>
      <c r="T1044" s="43" t="str">
        <f>VLOOKUP(Combined[[#This Row],[Product_ID]],Product[],3,FALSE)</f>
        <v>Clothing</v>
      </c>
      <c r="U1044" s="43" t="str">
        <f>VLOOKUP(Combined[[#This Row],[Product_ID]],Product[],4,FALSE)</f>
        <v>Footwear</v>
      </c>
      <c r="V1044" s="43" t="str">
        <f>VLOOKUP(Combined[[#This Row],[Product_ID]],Product[],5,FALSE)</f>
        <v>Poole PLC</v>
      </c>
      <c r="W1044" s="43">
        <f>VLOOKUP(Combined[[#This Row],[Product_ID]],Product[],6,FALSE)</f>
        <v>158.13999999999999</v>
      </c>
      <c r="X1044" s="43">
        <f>VLOOKUP(Combined[[#This Row],[Product_ID]],Product[],7,FALSE)</f>
        <v>82</v>
      </c>
      <c r="Y1044" s="43" t="str">
        <f>_xlfn.XLOOKUP(Combined[[#This Row],[Store_ID]],Store[Store_ID],Store[Store_Name])</f>
        <v>Hill, Wagner and Ballard</v>
      </c>
      <c r="Z1044" s="43" t="str">
        <f>_xlfn.XLOOKUP(Combined[[#This Row],[Store_ID]],Store[Store_ID],Store[Region])</f>
        <v>East</v>
      </c>
      <c r="AA1044" s="43" t="str">
        <f>_xlfn.XLOOKUP(Combined[[#This Row],[Store_ID]],Store[Store_ID],Store[City])</f>
        <v>East Davidville</v>
      </c>
      <c r="AB1044" s="43" t="str">
        <f>_xlfn.XLOOKUP(Combined[[#This Row],[Store_ID]],Store[Store_ID],Store[Store_Type])</f>
        <v>Online</v>
      </c>
      <c r="AC1044" s="43">
        <f>Combined[[#This Row],[Quantity]]*Combined[[#This Row],[Unit_Price]]</f>
        <v>2209.52</v>
      </c>
      <c r="AD1044" s="43">
        <f>Combined[[#This Row],[Gross_Sales]]*Combined[[#This Row],[Discount]]</f>
        <v>220.952</v>
      </c>
      <c r="AE1044" s="43">
        <f>Combined[[#This Row],[Quantity]]*Combined[[#This Row],[cost]]</f>
        <v>632.55999999999995</v>
      </c>
      <c r="AF1044" s="43">
        <f>Combined[[#This Row],[Total_Amount]]-Combined[[#This Row],[Total_Cost]]</f>
        <v>1356.008</v>
      </c>
      <c r="AG1044" s="43" t="str">
        <f>IF(Combined[[#This Row],[Age]]&lt;=25,"18-25",IF(Combined[[#This Row],[Age]]&lt;=35,"26-35",IF(Combined[[#This Row],[Age]]&lt;=45,"36-45",IF(Combined[[#This Row],[Age]]&lt;=55,"46-55","56-64"))))</f>
        <v>36-45</v>
      </c>
      <c r="AH1044" s="43">
        <f>IF(Combined[[#This Row],[Total_Amount]]=0,0,Combined[[#This Row],[Profit]]/Combined[[#This Row],[Total_Amount]])</f>
        <v>0.68190175040531686</v>
      </c>
    </row>
    <row r="1045" spans="1:34">
      <c r="A1045" s="43" t="s">
        <v>2869</v>
      </c>
      <c r="B1045" s="46">
        <v>45251</v>
      </c>
      <c r="C1045" s="43">
        <f t="shared" si="16"/>
        <v>2023</v>
      </c>
      <c r="D1045" s="43" t="str">
        <f>TEXT(Combined[[#This Row],[Order_Date]],"MMM")</f>
        <v>Nov</v>
      </c>
      <c r="E1045" s="43" t="s">
        <v>378</v>
      </c>
      <c r="F1045" s="43" t="s">
        <v>1664</v>
      </c>
      <c r="G1045" s="43" t="s">
        <v>1807</v>
      </c>
      <c r="H1045" s="43">
        <v>4</v>
      </c>
      <c r="I1045" s="43">
        <v>377.26</v>
      </c>
      <c r="J1045" s="45">
        <v>0.22</v>
      </c>
      <c r="K1045" s="43" t="s">
        <v>1829</v>
      </c>
      <c r="L1045" s="43">
        <v>1177.0512000000001</v>
      </c>
      <c r="M1045" s="43" t="str">
        <f>VLOOKUP(Combined[[#This Row],[Customer_ID]],Customer[],2,FALSE)</f>
        <v>Erica Carney</v>
      </c>
      <c r="N1045" s="43">
        <f>VLOOKUP(Combined[[#This Row],[Customer_ID]],Customer[],3,FALSE)</f>
        <v>62</v>
      </c>
      <c r="O1045" s="43" t="str">
        <f>VLOOKUP(Combined[[#This Row],[Customer_ID]],Customer[],4,FALSE)</f>
        <v>Female</v>
      </c>
      <c r="P1045" s="43" t="str">
        <f>VLOOKUP(Combined[[#This Row],[Customer_ID]],Customer[],5,FALSE)</f>
        <v>North Justin</v>
      </c>
      <c r="Q1045" s="43" t="str">
        <f>VLOOKUP(Combined[[#This Row],[Customer_ID]],Customer[],6,FALSE)</f>
        <v>North Dakota</v>
      </c>
      <c r="R1045" s="43" t="str">
        <f>VLOOKUP(Combined[[#This Row],[Customer_ID]],Customer[],8,FALSE)</f>
        <v>Platinum</v>
      </c>
      <c r="S1045" s="43" t="str">
        <f>VLOOKUP(Combined[[#This Row],[Product_ID]],Product[],2,FALSE)</f>
        <v>Womens Cotton Scarf</v>
      </c>
      <c r="T1045" s="43" t="str">
        <f>VLOOKUP(Combined[[#This Row],[Product_ID]],Product[],3,FALSE)</f>
        <v>Clothing</v>
      </c>
      <c r="U1045" s="43" t="str">
        <f>VLOOKUP(Combined[[#This Row],[Product_ID]],Product[],4,FALSE)</f>
        <v>Accessories</v>
      </c>
      <c r="V1045" s="43" t="str">
        <f>VLOOKUP(Combined[[#This Row],[Product_ID]],Product[],5,FALSE)</f>
        <v>Shepherd-Gould</v>
      </c>
      <c r="W1045" s="43">
        <f>VLOOKUP(Combined[[#This Row],[Product_ID]],Product[],6,FALSE)</f>
        <v>113.83</v>
      </c>
      <c r="X1045" s="43">
        <f>VLOOKUP(Combined[[#This Row],[Product_ID]],Product[],7,FALSE)</f>
        <v>485</v>
      </c>
      <c r="Y1045" s="43" t="str">
        <f>_xlfn.XLOOKUP(Combined[[#This Row],[Store_ID]],Store[Store_ID],Store[Store_Name])</f>
        <v>Holloway Ltd</v>
      </c>
      <c r="Z1045" s="43" t="str">
        <f>_xlfn.XLOOKUP(Combined[[#This Row],[Store_ID]],Store[Store_ID],Store[Region])</f>
        <v>North</v>
      </c>
      <c r="AA1045" s="43" t="str">
        <f>_xlfn.XLOOKUP(Combined[[#This Row],[Store_ID]],Store[Store_ID],Store[City])</f>
        <v>Bensonhaven</v>
      </c>
      <c r="AB1045" s="43" t="str">
        <f>_xlfn.XLOOKUP(Combined[[#This Row],[Store_ID]],Store[Store_ID],Store[Store_Type])</f>
        <v>Flagship</v>
      </c>
      <c r="AC1045" s="43">
        <f>Combined[[#This Row],[Quantity]]*Combined[[#This Row],[Unit_Price]]</f>
        <v>1509.04</v>
      </c>
      <c r="AD1045" s="43">
        <f>Combined[[#This Row],[Gross_Sales]]*Combined[[#This Row],[Discount]]</f>
        <v>331.98879999999997</v>
      </c>
      <c r="AE1045" s="43">
        <f>Combined[[#This Row],[Quantity]]*Combined[[#This Row],[cost]]</f>
        <v>455.32</v>
      </c>
      <c r="AF1045" s="43">
        <f>Combined[[#This Row],[Total_Amount]]-Combined[[#This Row],[Total_Cost]]</f>
        <v>721.73120000000017</v>
      </c>
      <c r="AG1045" s="43" t="str">
        <f>IF(Combined[[#This Row],[Age]]&lt;=25,"18-25",IF(Combined[[#This Row],[Age]]&lt;=35,"26-35",IF(Combined[[#This Row],[Age]]&lt;=45,"36-45",IF(Combined[[#This Row],[Age]]&lt;=55,"46-55","56-64"))))</f>
        <v>56-64</v>
      </c>
      <c r="AH1045" s="43">
        <f>IF(Combined[[#This Row],[Total_Amount]]=0,0,Combined[[#This Row],[Profit]]/Combined[[#This Row],[Total_Amount]])</f>
        <v>0.61316890888008957</v>
      </c>
    </row>
    <row r="1046" spans="1:34">
      <c r="A1046" s="43" t="s">
        <v>2870</v>
      </c>
      <c r="B1046" s="46">
        <v>45257</v>
      </c>
      <c r="C1046" s="43">
        <f t="shared" si="16"/>
        <v>2023</v>
      </c>
      <c r="D1046" s="43" t="str">
        <f>TEXT(Combined[[#This Row],[Order_Date]],"MMM")</f>
        <v>Nov</v>
      </c>
      <c r="E1046" s="43" t="s">
        <v>202</v>
      </c>
      <c r="F1046" s="43" t="s">
        <v>1642</v>
      </c>
      <c r="G1046" s="43" t="s">
        <v>1813</v>
      </c>
      <c r="H1046" s="43">
        <v>4</v>
      </c>
      <c r="I1046" s="43">
        <v>189.07</v>
      </c>
      <c r="J1046" s="45">
        <v>0.1</v>
      </c>
      <c r="K1046" s="43" t="s">
        <v>1829</v>
      </c>
      <c r="L1046" s="43">
        <v>680.65200000000004</v>
      </c>
      <c r="M1046" s="43" t="str">
        <f>VLOOKUP(Combined[[#This Row],[Customer_ID]],Customer[],2,FALSE)</f>
        <v>Sharon Brown</v>
      </c>
      <c r="N1046" s="43">
        <f>VLOOKUP(Combined[[#This Row],[Customer_ID]],Customer[],3,FALSE)</f>
        <v>37</v>
      </c>
      <c r="O1046" s="43" t="str">
        <f>VLOOKUP(Combined[[#This Row],[Customer_ID]],Customer[],4,FALSE)</f>
        <v>Female</v>
      </c>
      <c r="P1046" s="43" t="str">
        <f>VLOOKUP(Combined[[#This Row],[Customer_ID]],Customer[],5,FALSE)</f>
        <v>East Andrea</v>
      </c>
      <c r="Q1046" s="43" t="str">
        <f>VLOOKUP(Combined[[#This Row],[Customer_ID]],Customer[],6,FALSE)</f>
        <v>Michigan</v>
      </c>
      <c r="R1046" s="43" t="str">
        <f>VLOOKUP(Combined[[#This Row],[Customer_ID]],Customer[],8,FALSE)</f>
        <v>Gold</v>
      </c>
      <c r="S1046" s="43" t="str">
        <f>VLOOKUP(Combined[[#This Row],[Product_ID]],Product[],2,FALSE)</f>
        <v>Makeup Brush Set</v>
      </c>
      <c r="T1046" s="43" t="str">
        <f>VLOOKUP(Combined[[#This Row],[Product_ID]],Product[],3,FALSE)</f>
        <v>Beauty</v>
      </c>
      <c r="U1046" s="43" t="str">
        <f>VLOOKUP(Combined[[#This Row],[Product_ID]],Product[],4,FALSE)</f>
        <v>Makeup</v>
      </c>
      <c r="V1046" s="43" t="str">
        <f>VLOOKUP(Combined[[#This Row],[Product_ID]],Product[],5,FALSE)</f>
        <v>Cook Inc</v>
      </c>
      <c r="W1046" s="43">
        <f>VLOOKUP(Combined[[#This Row],[Product_ID]],Product[],6,FALSE)</f>
        <v>241.08</v>
      </c>
      <c r="X1046" s="43">
        <f>VLOOKUP(Combined[[#This Row],[Product_ID]],Product[],7,FALSE)</f>
        <v>431</v>
      </c>
      <c r="Y1046" s="43" t="str">
        <f>_xlfn.XLOOKUP(Combined[[#This Row],[Store_ID]],Store[Store_ID],Store[Store_Name])</f>
        <v>Mann-Austin</v>
      </c>
      <c r="Z1046" s="43" t="str">
        <f>_xlfn.XLOOKUP(Combined[[#This Row],[Store_ID]],Store[Store_ID],Store[Region])</f>
        <v>East</v>
      </c>
      <c r="AA1046" s="43" t="str">
        <f>_xlfn.XLOOKUP(Combined[[#This Row],[Store_ID]],Store[Store_ID],Store[City])</f>
        <v>Vasquezborough</v>
      </c>
      <c r="AB1046" s="43" t="str">
        <f>_xlfn.XLOOKUP(Combined[[#This Row],[Store_ID]],Store[Store_ID],Store[Store_Type])</f>
        <v>Online</v>
      </c>
      <c r="AC1046" s="43">
        <f>Combined[[#This Row],[Quantity]]*Combined[[#This Row],[Unit_Price]]</f>
        <v>756.28</v>
      </c>
      <c r="AD1046" s="43">
        <f>Combined[[#This Row],[Gross_Sales]]*Combined[[#This Row],[Discount]]</f>
        <v>75.628</v>
      </c>
      <c r="AE1046" s="43">
        <f>Combined[[#This Row],[Quantity]]*Combined[[#This Row],[cost]]</f>
        <v>964.32</v>
      </c>
      <c r="AF1046" s="43">
        <f>Combined[[#This Row],[Total_Amount]]-Combined[[#This Row],[Total_Cost]]</f>
        <v>-283.66800000000001</v>
      </c>
      <c r="AG1046" s="43" t="str">
        <f>IF(Combined[[#This Row],[Age]]&lt;=25,"18-25",IF(Combined[[#This Row],[Age]]&lt;=35,"26-35",IF(Combined[[#This Row],[Age]]&lt;=45,"36-45",IF(Combined[[#This Row],[Age]]&lt;=55,"46-55","56-64"))))</f>
        <v>36-45</v>
      </c>
      <c r="AH1046" s="43">
        <f>IF(Combined[[#This Row],[Total_Amount]]=0,0,Combined[[#This Row],[Profit]]/Combined[[#This Row],[Total_Amount]])</f>
        <v>-0.41675922497840306</v>
      </c>
    </row>
    <row r="1047" spans="1:34">
      <c r="A1047" s="43" t="s">
        <v>2871</v>
      </c>
      <c r="B1047" s="46">
        <v>45818</v>
      </c>
      <c r="C1047" s="43">
        <f t="shared" si="16"/>
        <v>2025</v>
      </c>
      <c r="D1047" s="43" t="str">
        <f>TEXT(Combined[[#This Row],[Order_Date]],"MMM")</f>
        <v>Jun</v>
      </c>
      <c r="E1047" s="43" t="s">
        <v>1533</v>
      </c>
      <c r="F1047" s="43" t="s">
        <v>1608</v>
      </c>
      <c r="G1047" s="43" t="s">
        <v>1769</v>
      </c>
      <c r="H1047" s="43">
        <v>3</v>
      </c>
      <c r="I1047" s="43">
        <v>272.27</v>
      </c>
      <c r="J1047" s="45">
        <v>0.01</v>
      </c>
      <c r="K1047" s="43" t="s">
        <v>1824</v>
      </c>
      <c r="L1047" s="43">
        <v>808.64189999999996</v>
      </c>
      <c r="M1047" s="43" t="str">
        <f>VLOOKUP(Combined[[#This Row],[Customer_ID]],Customer[],2,FALSE)</f>
        <v>Philip Pennington</v>
      </c>
      <c r="N1047" s="43">
        <f>VLOOKUP(Combined[[#This Row],[Customer_ID]],Customer[],3,FALSE)</f>
        <v>27</v>
      </c>
      <c r="O1047" s="43" t="str">
        <f>VLOOKUP(Combined[[#This Row],[Customer_ID]],Customer[],4,FALSE)</f>
        <v>Female</v>
      </c>
      <c r="P1047" s="43" t="str">
        <f>VLOOKUP(Combined[[#This Row],[Customer_ID]],Customer[],5,FALSE)</f>
        <v>East Valerieview</v>
      </c>
      <c r="Q1047" s="43" t="str">
        <f>VLOOKUP(Combined[[#This Row],[Customer_ID]],Customer[],6,FALSE)</f>
        <v>Oregon</v>
      </c>
      <c r="R1047" s="43" t="str">
        <f>VLOOKUP(Combined[[#This Row],[Customer_ID]],Customer[],8,FALSE)</f>
        <v>Platinum</v>
      </c>
      <c r="S1047" s="43" t="str">
        <f>VLOOKUP(Combined[[#This Row],[Product_ID]],Product[],2,FALSE)</f>
        <v>Stainless Steel Cutlery Set</v>
      </c>
      <c r="T1047" s="43" t="str">
        <f>VLOOKUP(Combined[[#This Row],[Product_ID]],Product[],3,FALSE)</f>
        <v>Home</v>
      </c>
      <c r="U1047" s="43" t="str">
        <f>VLOOKUP(Combined[[#This Row],[Product_ID]],Product[],4,FALSE)</f>
        <v>Kitchen</v>
      </c>
      <c r="V1047" s="43" t="str">
        <f>VLOOKUP(Combined[[#This Row],[Product_ID]],Product[],5,FALSE)</f>
        <v>Stevens, Fernandez and Martin</v>
      </c>
      <c r="W1047" s="43">
        <f>VLOOKUP(Combined[[#This Row],[Product_ID]],Product[],6,FALSE)</f>
        <v>19.52</v>
      </c>
      <c r="X1047" s="43">
        <f>VLOOKUP(Combined[[#This Row],[Product_ID]],Product[],7,FALSE)</f>
        <v>57</v>
      </c>
      <c r="Y1047" s="43" t="str">
        <f>_xlfn.XLOOKUP(Combined[[#This Row],[Store_ID]],Store[Store_ID],Store[Store_Name])</f>
        <v>Alexander Group</v>
      </c>
      <c r="Z1047" s="43" t="str">
        <f>_xlfn.XLOOKUP(Combined[[#This Row],[Store_ID]],Store[Store_ID],Store[Region])</f>
        <v>South</v>
      </c>
      <c r="AA1047" s="43" t="str">
        <f>_xlfn.XLOOKUP(Combined[[#This Row],[Store_ID]],Store[Store_ID],Store[City])</f>
        <v>Port Sharon</v>
      </c>
      <c r="AB1047" s="43" t="str">
        <f>_xlfn.XLOOKUP(Combined[[#This Row],[Store_ID]],Store[Store_ID],Store[Store_Type])</f>
        <v>Online</v>
      </c>
      <c r="AC1047" s="43">
        <f>Combined[[#This Row],[Quantity]]*Combined[[#This Row],[Unit_Price]]</f>
        <v>816.81</v>
      </c>
      <c r="AD1047" s="43">
        <f>Combined[[#This Row],[Gross_Sales]]*Combined[[#This Row],[Discount]]</f>
        <v>8.168099999999999</v>
      </c>
      <c r="AE1047" s="43">
        <f>Combined[[#This Row],[Quantity]]*Combined[[#This Row],[cost]]</f>
        <v>58.56</v>
      </c>
      <c r="AF1047" s="43">
        <f>Combined[[#This Row],[Total_Amount]]-Combined[[#This Row],[Total_Cost]]</f>
        <v>750.08189999999991</v>
      </c>
      <c r="AG1047" s="43" t="str">
        <f>IF(Combined[[#This Row],[Age]]&lt;=25,"18-25",IF(Combined[[#This Row],[Age]]&lt;=35,"26-35",IF(Combined[[#This Row],[Age]]&lt;=45,"36-45",IF(Combined[[#This Row],[Age]]&lt;=55,"46-55","56-64"))))</f>
        <v>26-35</v>
      </c>
      <c r="AH1047" s="43">
        <f>IF(Combined[[#This Row],[Total_Amount]]=0,0,Combined[[#This Row],[Profit]]/Combined[[#This Row],[Total_Amount]])</f>
        <v>0.92758228333209047</v>
      </c>
    </row>
    <row r="1048" spans="1:34">
      <c r="A1048" s="43" t="s">
        <v>2872</v>
      </c>
      <c r="B1048" s="46">
        <v>45806</v>
      </c>
      <c r="C1048" s="43">
        <f t="shared" si="16"/>
        <v>2025</v>
      </c>
      <c r="D1048" s="43" t="str">
        <f>TEXT(Combined[[#This Row],[Order_Date]],"MMM")</f>
        <v>May</v>
      </c>
      <c r="E1048" s="43" t="s">
        <v>842</v>
      </c>
      <c r="F1048" s="43" t="s">
        <v>1732</v>
      </c>
      <c r="G1048" s="43" t="s">
        <v>1792</v>
      </c>
      <c r="H1048" s="43">
        <v>1</v>
      </c>
      <c r="I1048" s="43">
        <v>209.39</v>
      </c>
      <c r="J1048" s="45">
        <v>0.28000000000000003</v>
      </c>
      <c r="K1048" s="43" t="s">
        <v>1826</v>
      </c>
      <c r="L1048" s="43">
        <v>150.76079999999999</v>
      </c>
      <c r="M1048" s="43" t="str">
        <f>VLOOKUP(Combined[[#This Row],[Customer_ID]],Customer[],2,FALSE)</f>
        <v>Matthew Payne</v>
      </c>
      <c r="N1048" s="43">
        <f>VLOOKUP(Combined[[#This Row],[Customer_ID]],Customer[],3,FALSE)</f>
        <v>25</v>
      </c>
      <c r="O1048" s="43" t="str">
        <f>VLOOKUP(Combined[[#This Row],[Customer_ID]],Customer[],4,FALSE)</f>
        <v>Male</v>
      </c>
      <c r="P1048" s="43" t="str">
        <f>VLOOKUP(Combined[[#This Row],[Customer_ID]],Customer[],5,FALSE)</f>
        <v>Grahamfurt</v>
      </c>
      <c r="Q1048" s="43" t="str">
        <f>VLOOKUP(Combined[[#This Row],[Customer_ID]],Customer[],6,FALSE)</f>
        <v>Wyoming</v>
      </c>
      <c r="R1048" s="43" t="str">
        <f>VLOOKUP(Combined[[#This Row],[Customer_ID]],Customer[],8,FALSE)</f>
        <v>Gold</v>
      </c>
      <c r="S1048" s="43" t="str">
        <f>VLOOKUP(Combined[[#This Row],[Product_ID]],Product[],2,FALSE)</f>
        <v>Microwave Oven</v>
      </c>
      <c r="T1048" s="43" t="str">
        <f>VLOOKUP(Combined[[#This Row],[Product_ID]],Product[],3,FALSE)</f>
        <v>Home</v>
      </c>
      <c r="U1048" s="43" t="str">
        <f>VLOOKUP(Combined[[#This Row],[Product_ID]],Product[],4,FALSE)</f>
        <v>Appliances</v>
      </c>
      <c r="V1048" s="43" t="str">
        <f>VLOOKUP(Combined[[#This Row],[Product_ID]],Product[],5,FALSE)</f>
        <v>Green, Powell and Palmer</v>
      </c>
      <c r="W1048" s="43">
        <f>VLOOKUP(Combined[[#This Row],[Product_ID]],Product[],6,FALSE)</f>
        <v>447.43</v>
      </c>
      <c r="X1048" s="43">
        <f>VLOOKUP(Combined[[#This Row],[Product_ID]],Product[],7,FALSE)</f>
        <v>191</v>
      </c>
      <c r="Y1048" s="43" t="str">
        <f>_xlfn.XLOOKUP(Combined[[#This Row],[Store_ID]],Store[Store_ID],Store[Store_Name])</f>
        <v>Aguirre-Keller</v>
      </c>
      <c r="Z1048" s="43" t="str">
        <f>_xlfn.XLOOKUP(Combined[[#This Row],[Store_ID]],Store[Store_ID],Store[Region])</f>
        <v>South</v>
      </c>
      <c r="AA1048" s="43" t="str">
        <f>_xlfn.XLOOKUP(Combined[[#This Row],[Store_ID]],Store[Store_ID],Store[City])</f>
        <v>Lake Michael</v>
      </c>
      <c r="AB1048" s="43" t="str">
        <f>_xlfn.XLOOKUP(Combined[[#This Row],[Store_ID]],Store[Store_ID],Store[Store_Type])</f>
        <v>Online</v>
      </c>
      <c r="AC1048" s="43">
        <f>Combined[[#This Row],[Quantity]]*Combined[[#This Row],[Unit_Price]]</f>
        <v>209.39</v>
      </c>
      <c r="AD1048" s="43">
        <f>Combined[[#This Row],[Gross_Sales]]*Combined[[#This Row],[Discount]]</f>
        <v>58.629200000000004</v>
      </c>
      <c r="AE1048" s="43">
        <f>Combined[[#This Row],[Quantity]]*Combined[[#This Row],[cost]]</f>
        <v>447.43</v>
      </c>
      <c r="AF1048" s="43">
        <f>Combined[[#This Row],[Total_Amount]]-Combined[[#This Row],[Total_Cost]]</f>
        <v>-296.66920000000005</v>
      </c>
      <c r="AG1048" s="43" t="str">
        <f>IF(Combined[[#This Row],[Age]]&lt;=25,"18-25",IF(Combined[[#This Row],[Age]]&lt;=35,"26-35",IF(Combined[[#This Row],[Age]]&lt;=45,"36-45",IF(Combined[[#This Row],[Age]]&lt;=55,"46-55","56-64"))))</f>
        <v>18-25</v>
      </c>
      <c r="AH1048" s="43">
        <f>IF(Combined[[#This Row],[Total_Amount]]=0,0,Combined[[#This Row],[Profit]]/Combined[[#This Row],[Total_Amount]])</f>
        <v>-1.9678139144923619</v>
      </c>
    </row>
    <row r="1049" spans="1:34">
      <c r="A1049" s="43" t="s">
        <v>2873</v>
      </c>
      <c r="B1049" s="46">
        <v>45288</v>
      </c>
      <c r="C1049" s="43">
        <f t="shared" si="16"/>
        <v>2023</v>
      </c>
      <c r="D1049" s="43" t="str">
        <f>TEXT(Combined[[#This Row],[Order_Date]],"MMM")</f>
        <v>Dec</v>
      </c>
      <c r="E1049" s="43" t="s">
        <v>202</v>
      </c>
      <c r="F1049" s="43" t="s">
        <v>1708</v>
      </c>
      <c r="G1049" s="43" t="s">
        <v>1786</v>
      </c>
      <c r="H1049" s="43">
        <v>1</v>
      </c>
      <c r="I1049" s="43">
        <v>813.87</v>
      </c>
      <c r="J1049" s="45">
        <v>0.23</v>
      </c>
      <c r="K1049" s="43" t="s">
        <v>1824</v>
      </c>
      <c r="L1049" s="43">
        <v>626.67989999999998</v>
      </c>
      <c r="M1049" s="43" t="str">
        <f>VLOOKUP(Combined[[#This Row],[Customer_ID]],Customer[],2,FALSE)</f>
        <v>Sharon Brown</v>
      </c>
      <c r="N1049" s="43">
        <f>VLOOKUP(Combined[[#This Row],[Customer_ID]],Customer[],3,FALSE)</f>
        <v>37</v>
      </c>
      <c r="O1049" s="43" t="str">
        <f>VLOOKUP(Combined[[#This Row],[Customer_ID]],Customer[],4,FALSE)</f>
        <v>Female</v>
      </c>
      <c r="P1049" s="43" t="str">
        <f>VLOOKUP(Combined[[#This Row],[Customer_ID]],Customer[],5,FALSE)</f>
        <v>East Andrea</v>
      </c>
      <c r="Q1049" s="43" t="str">
        <f>VLOOKUP(Combined[[#This Row],[Customer_ID]],Customer[],6,FALSE)</f>
        <v>Michigan</v>
      </c>
      <c r="R1049" s="43" t="str">
        <f>VLOOKUP(Combined[[#This Row],[Customer_ID]],Customer[],8,FALSE)</f>
        <v>Gold</v>
      </c>
      <c r="S1049" s="43" t="str">
        <f>VLOOKUP(Combined[[#This Row],[Product_ID]],Product[],2,FALSE)</f>
        <v>Wall-Mounted Spice Rack</v>
      </c>
      <c r="T1049" s="43" t="str">
        <f>VLOOKUP(Combined[[#This Row],[Product_ID]],Product[],3,FALSE)</f>
        <v>Home</v>
      </c>
      <c r="U1049" s="43" t="str">
        <f>VLOOKUP(Combined[[#This Row],[Product_ID]],Product[],4,FALSE)</f>
        <v>Kitchen</v>
      </c>
      <c r="V1049" s="43" t="str">
        <f>VLOOKUP(Combined[[#This Row],[Product_ID]],Product[],5,FALSE)</f>
        <v>Allison Ltd</v>
      </c>
      <c r="W1049" s="43">
        <f>VLOOKUP(Combined[[#This Row],[Product_ID]],Product[],6,FALSE)</f>
        <v>143.43</v>
      </c>
      <c r="X1049" s="43">
        <f>VLOOKUP(Combined[[#This Row],[Product_ID]],Product[],7,FALSE)</f>
        <v>58</v>
      </c>
      <c r="Y1049" s="43" t="str">
        <f>_xlfn.XLOOKUP(Combined[[#This Row],[Store_ID]],Store[Store_ID],Store[Store_Name])</f>
        <v>Moore, Padilla and Butler</v>
      </c>
      <c r="Z1049" s="43" t="str">
        <f>_xlfn.XLOOKUP(Combined[[#This Row],[Store_ID]],Store[Store_ID],Store[Region])</f>
        <v>South</v>
      </c>
      <c r="AA1049" s="43" t="str">
        <f>_xlfn.XLOOKUP(Combined[[#This Row],[Store_ID]],Store[Store_ID],Store[City])</f>
        <v>East Johnstad</v>
      </c>
      <c r="AB1049" s="43" t="str">
        <f>_xlfn.XLOOKUP(Combined[[#This Row],[Store_ID]],Store[Store_ID],Store[Store_Type])</f>
        <v>Flagship</v>
      </c>
      <c r="AC1049" s="43">
        <f>Combined[[#This Row],[Quantity]]*Combined[[#This Row],[Unit_Price]]</f>
        <v>813.87</v>
      </c>
      <c r="AD1049" s="43">
        <f>Combined[[#This Row],[Gross_Sales]]*Combined[[#This Row],[Discount]]</f>
        <v>187.1901</v>
      </c>
      <c r="AE1049" s="43">
        <f>Combined[[#This Row],[Quantity]]*Combined[[#This Row],[cost]]</f>
        <v>143.43</v>
      </c>
      <c r="AF1049" s="43">
        <f>Combined[[#This Row],[Total_Amount]]-Combined[[#This Row],[Total_Cost]]</f>
        <v>483.24989999999997</v>
      </c>
      <c r="AG1049" s="43" t="str">
        <f>IF(Combined[[#This Row],[Age]]&lt;=25,"18-25",IF(Combined[[#This Row],[Age]]&lt;=35,"26-35",IF(Combined[[#This Row],[Age]]&lt;=45,"36-45",IF(Combined[[#This Row],[Age]]&lt;=55,"46-55","56-64"))))</f>
        <v>36-45</v>
      </c>
      <c r="AH1049" s="43">
        <f>IF(Combined[[#This Row],[Total_Amount]]=0,0,Combined[[#This Row],[Profit]]/Combined[[#This Row],[Total_Amount]])</f>
        <v>0.77112717353787796</v>
      </c>
    </row>
    <row r="1050" spans="1:34">
      <c r="A1050" s="43" t="s">
        <v>2874</v>
      </c>
      <c r="B1050" s="46">
        <v>45783</v>
      </c>
      <c r="C1050" s="43">
        <f t="shared" si="16"/>
        <v>2025</v>
      </c>
      <c r="D1050" s="43" t="str">
        <f>TEXT(Combined[[#This Row],[Order_Date]],"MMM")</f>
        <v>May</v>
      </c>
      <c r="E1050" s="43" t="s">
        <v>821</v>
      </c>
      <c r="F1050" s="43" t="s">
        <v>1604</v>
      </c>
      <c r="G1050" s="43" t="s">
        <v>1752</v>
      </c>
      <c r="H1050" s="43">
        <v>1</v>
      </c>
      <c r="I1050" s="43">
        <v>143.69999999999999</v>
      </c>
      <c r="J1050" s="45">
        <v>0.19</v>
      </c>
      <c r="K1050" s="43" t="s">
        <v>1826</v>
      </c>
      <c r="L1050" s="43">
        <v>116.39700000000001</v>
      </c>
      <c r="M1050" s="43" t="str">
        <f>VLOOKUP(Combined[[#This Row],[Customer_ID]],Customer[],2,FALSE)</f>
        <v>Christopher David</v>
      </c>
      <c r="N1050" s="43">
        <f>VLOOKUP(Combined[[#This Row],[Customer_ID]],Customer[],3,FALSE)</f>
        <v>42</v>
      </c>
      <c r="O1050" s="43" t="str">
        <f>VLOOKUP(Combined[[#This Row],[Customer_ID]],Customer[],4,FALSE)</f>
        <v>Male</v>
      </c>
      <c r="P1050" s="43" t="str">
        <f>VLOOKUP(Combined[[#This Row],[Customer_ID]],Customer[],5,FALSE)</f>
        <v>Karenmouth</v>
      </c>
      <c r="Q1050" s="43" t="str">
        <f>VLOOKUP(Combined[[#This Row],[Customer_ID]],Customer[],6,FALSE)</f>
        <v>Massachusetts</v>
      </c>
      <c r="R1050" s="43" t="str">
        <f>VLOOKUP(Combined[[#This Row],[Customer_ID]],Customer[],8,FALSE)</f>
        <v>Silver</v>
      </c>
      <c r="S1050" s="43" t="str">
        <f>VLOOKUP(Combined[[#This Row],[Product_ID]],Product[],2,FALSE)</f>
        <v>Sports Stopwatch Timer</v>
      </c>
      <c r="T1050" s="43" t="str">
        <f>VLOOKUP(Combined[[#This Row],[Product_ID]],Product[],3,FALSE)</f>
        <v>Sports</v>
      </c>
      <c r="U1050" s="43" t="str">
        <f>VLOOKUP(Combined[[#This Row],[Product_ID]],Product[],4,FALSE)</f>
        <v>Accessories</v>
      </c>
      <c r="V1050" s="43" t="str">
        <f>VLOOKUP(Combined[[#This Row],[Product_ID]],Product[],5,FALSE)</f>
        <v>Burns-Hansen</v>
      </c>
      <c r="W1050" s="43">
        <f>VLOOKUP(Combined[[#This Row],[Product_ID]],Product[],6,FALSE)</f>
        <v>38.76</v>
      </c>
      <c r="X1050" s="43">
        <f>VLOOKUP(Combined[[#This Row],[Product_ID]],Product[],7,FALSE)</f>
        <v>137</v>
      </c>
      <c r="Y1050" s="43" t="str">
        <f>_xlfn.XLOOKUP(Combined[[#This Row],[Store_ID]],Store[Store_ID],Store[Store_Name])</f>
        <v>Rivera-Warner</v>
      </c>
      <c r="Z1050" s="43" t="str">
        <f>_xlfn.XLOOKUP(Combined[[#This Row],[Store_ID]],Store[Store_ID],Store[Region])</f>
        <v>East</v>
      </c>
      <c r="AA1050" s="43" t="str">
        <f>_xlfn.XLOOKUP(Combined[[#This Row],[Store_ID]],Store[Store_ID],Store[City])</f>
        <v>Washingtonfurt</v>
      </c>
      <c r="AB1050" s="43" t="str">
        <f>_xlfn.XLOOKUP(Combined[[#This Row],[Store_ID]],Store[Store_ID],Store[Store_Type])</f>
        <v>Flagship</v>
      </c>
      <c r="AC1050" s="43">
        <f>Combined[[#This Row],[Quantity]]*Combined[[#This Row],[Unit_Price]]</f>
        <v>143.69999999999999</v>
      </c>
      <c r="AD1050" s="43">
        <f>Combined[[#This Row],[Gross_Sales]]*Combined[[#This Row],[Discount]]</f>
        <v>27.302999999999997</v>
      </c>
      <c r="AE1050" s="43">
        <f>Combined[[#This Row],[Quantity]]*Combined[[#This Row],[cost]]</f>
        <v>38.76</v>
      </c>
      <c r="AF1050" s="43">
        <f>Combined[[#This Row],[Total_Amount]]-Combined[[#This Row],[Total_Cost]]</f>
        <v>77.637</v>
      </c>
      <c r="AG1050" s="43" t="str">
        <f>IF(Combined[[#This Row],[Age]]&lt;=25,"18-25",IF(Combined[[#This Row],[Age]]&lt;=35,"26-35",IF(Combined[[#This Row],[Age]]&lt;=45,"36-45",IF(Combined[[#This Row],[Age]]&lt;=55,"46-55","56-64"))))</f>
        <v>36-45</v>
      </c>
      <c r="AH1050" s="43">
        <f>IF(Combined[[#This Row],[Total_Amount]]=0,0,Combined[[#This Row],[Profit]]/Combined[[#This Row],[Total_Amount]])</f>
        <v>0.66700172684863013</v>
      </c>
    </row>
    <row r="1051" spans="1:34">
      <c r="A1051" s="43" t="s">
        <v>2875</v>
      </c>
      <c r="B1051" s="46">
        <v>45385</v>
      </c>
      <c r="C1051" s="43">
        <f t="shared" si="16"/>
        <v>2024</v>
      </c>
      <c r="D1051" s="43" t="str">
        <f>TEXT(Combined[[#This Row],[Order_Date]],"MMM")</f>
        <v>Apr</v>
      </c>
      <c r="E1051" s="43" t="s">
        <v>1449</v>
      </c>
      <c r="F1051" s="43" t="s">
        <v>1640</v>
      </c>
      <c r="G1051" s="43" t="s">
        <v>1757</v>
      </c>
      <c r="H1051" s="43">
        <v>4</v>
      </c>
      <c r="I1051" s="43">
        <v>837.34</v>
      </c>
      <c r="J1051" s="45">
        <v>0.05</v>
      </c>
      <c r="K1051" s="43" t="s">
        <v>1826</v>
      </c>
      <c r="L1051" s="43">
        <v>3181.8919999999998</v>
      </c>
      <c r="M1051" s="43" t="str">
        <f>VLOOKUP(Combined[[#This Row],[Customer_ID]],Customer[],2,FALSE)</f>
        <v>Manuel Fisher</v>
      </c>
      <c r="N1051" s="43">
        <f>VLOOKUP(Combined[[#This Row],[Customer_ID]],Customer[],3,FALSE)</f>
        <v>21</v>
      </c>
      <c r="O1051" s="43" t="str">
        <f>VLOOKUP(Combined[[#This Row],[Customer_ID]],Customer[],4,FALSE)</f>
        <v>Female</v>
      </c>
      <c r="P1051" s="43" t="str">
        <f>VLOOKUP(Combined[[#This Row],[Customer_ID]],Customer[],5,FALSE)</f>
        <v>Kanebury</v>
      </c>
      <c r="Q1051" s="43" t="str">
        <f>VLOOKUP(Combined[[#This Row],[Customer_ID]],Customer[],6,FALSE)</f>
        <v>New Hampshire</v>
      </c>
      <c r="R1051" s="43" t="str">
        <f>VLOOKUP(Combined[[#This Row],[Customer_ID]],Customer[],8,FALSE)</f>
        <v>Gold</v>
      </c>
      <c r="S1051" s="43" t="str">
        <f>VLOOKUP(Combined[[#This Row],[Product_ID]],Product[],2,FALSE)</f>
        <v>Men's Winter Jacket</v>
      </c>
      <c r="T1051" s="43" t="str">
        <f>VLOOKUP(Combined[[#This Row],[Product_ID]],Product[],3,FALSE)</f>
        <v>Clothing</v>
      </c>
      <c r="U1051" s="43" t="str">
        <f>VLOOKUP(Combined[[#This Row],[Product_ID]],Product[],4,FALSE)</f>
        <v>Outerwear</v>
      </c>
      <c r="V1051" s="43" t="str">
        <f>VLOOKUP(Combined[[#This Row],[Product_ID]],Product[],5,FALSE)</f>
        <v>Kelly, Smith and Perez</v>
      </c>
      <c r="W1051" s="43">
        <f>VLOOKUP(Combined[[#This Row],[Product_ID]],Product[],6,FALSE)</f>
        <v>167.34</v>
      </c>
      <c r="X1051" s="43">
        <f>VLOOKUP(Combined[[#This Row],[Product_ID]],Product[],7,FALSE)</f>
        <v>296</v>
      </c>
      <c r="Y1051" s="43" t="str">
        <f>_xlfn.XLOOKUP(Combined[[#This Row],[Store_ID]],Store[Store_ID],Store[Store_Name])</f>
        <v>Martinez, Adkins and Johnson</v>
      </c>
      <c r="Z1051" s="43" t="str">
        <f>_xlfn.XLOOKUP(Combined[[#This Row],[Store_ID]],Store[Store_ID],Store[Region])</f>
        <v>North</v>
      </c>
      <c r="AA1051" s="43" t="str">
        <f>_xlfn.XLOOKUP(Combined[[#This Row],[Store_ID]],Store[Store_ID],Store[City])</f>
        <v>Danielmouth</v>
      </c>
      <c r="AB1051" s="43" t="str">
        <f>_xlfn.XLOOKUP(Combined[[#This Row],[Store_ID]],Store[Store_ID],Store[Store_Type])</f>
        <v>Flagship</v>
      </c>
      <c r="AC1051" s="43">
        <f>Combined[[#This Row],[Quantity]]*Combined[[#This Row],[Unit_Price]]</f>
        <v>3349.36</v>
      </c>
      <c r="AD1051" s="43">
        <f>Combined[[#This Row],[Gross_Sales]]*Combined[[#This Row],[Discount]]</f>
        <v>167.46800000000002</v>
      </c>
      <c r="AE1051" s="43">
        <f>Combined[[#This Row],[Quantity]]*Combined[[#This Row],[cost]]</f>
        <v>669.36</v>
      </c>
      <c r="AF1051" s="43">
        <f>Combined[[#This Row],[Total_Amount]]-Combined[[#This Row],[Total_Cost]]</f>
        <v>2512.5319999999997</v>
      </c>
      <c r="AG1051" s="43" t="str">
        <f>IF(Combined[[#This Row],[Age]]&lt;=25,"18-25",IF(Combined[[#This Row],[Age]]&lt;=35,"26-35",IF(Combined[[#This Row],[Age]]&lt;=45,"36-45",IF(Combined[[#This Row],[Age]]&lt;=55,"46-55","56-64"))))</f>
        <v>18-25</v>
      </c>
      <c r="AH1051" s="43">
        <f>IF(Combined[[#This Row],[Total_Amount]]=0,0,Combined[[#This Row],[Profit]]/Combined[[#This Row],[Total_Amount]])</f>
        <v>0.7896345947631157</v>
      </c>
    </row>
    <row r="1052" spans="1:34">
      <c r="A1052" s="43" t="s">
        <v>2876</v>
      </c>
      <c r="B1052" s="46">
        <v>45878</v>
      </c>
      <c r="C1052" s="43">
        <f t="shared" si="16"/>
        <v>2025</v>
      </c>
      <c r="D1052" s="43" t="str">
        <f>TEXT(Combined[[#This Row],[Order_Date]],"MMM")</f>
        <v>Aug</v>
      </c>
      <c r="E1052" s="43" t="s">
        <v>417</v>
      </c>
      <c r="F1052" s="43" t="s">
        <v>1578</v>
      </c>
      <c r="G1052" s="43" t="s">
        <v>1813</v>
      </c>
      <c r="H1052" s="43">
        <v>1</v>
      </c>
      <c r="I1052" s="43">
        <v>151.66</v>
      </c>
      <c r="J1052" s="45">
        <v>0.16</v>
      </c>
      <c r="K1052" s="43" t="s">
        <v>1829</v>
      </c>
      <c r="L1052" s="43">
        <v>127.3944</v>
      </c>
      <c r="M1052" s="43" t="str">
        <f>VLOOKUP(Combined[[#This Row],[Customer_ID]],Customer[],2,FALSE)</f>
        <v>Jacob Hopkins</v>
      </c>
      <c r="N1052" s="43">
        <f>VLOOKUP(Combined[[#This Row],[Customer_ID]],Customer[],3,FALSE)</f>
        <v>44</v>
      </c>
      <c r="O1052" s="43" t="str">
        <f>VLOOKUP(Combined[[#This Row],[Customer_ID]],Customer[],4,FALSE)</f>
        <v>Female</v>
      </c>
      <c r="P1052" s="43" t="str">
        <f>VLOOKUP(Combined[[#This Row],[Customer_ID]],Customer[],5,FALSE)</f>
        <v>lake tylerfort</v>
      </c>
      <c r="Q1052" s="43" t="str">
        <f>VLOOKUP(Combined[[#This Row],[Customer_ID]],Customer[],6,FALSE)</f>
        <v>Pennsylvania</v>
      </c>
      <c r="R1052" s="43" t="str">
        <f>VLOOKUP(Combined[[#This Row],[Customer_ID]],Customer[],8,FALSE)</f>
        <v>Platinum</v>
      </c>
      <c r="S1052" s="43" t="str">
        <f>VLOOKUP(Combined[[#This Row],[Product_ID]],Product[],2,FALSE)</f>
        <v>4K Home Projector</v>
      </c>
      <c r="T1052" s="43" t="str">
        <f>VLOOKUP(Combined[[#This Row],[Product_ID]],Product[],3,FALSE)</f>
        <v>Electronics</v>
      </c>
      <c r="U1052" s="43" t="str">
        <f>VLOOKUP(Combined[[#This Row],[Product_ID]],Product[],4,FALSE)</f>
        <v>Appliances</v>
      </c>
      <c r="V1052" s="43" t="str">
        <f>VLOOKUP(Combined[[#This Row],[Product_ID]],Product[],5,FALSE)</f>
        <v>Thomas LLC</v>
      </c>
      <c r="W1052" s="43">
        <f>VLOOKUP(Combined[[#This Row],[Product_ID]],Product[],6,FALSE)</f>
        <v>465.34</v>
      </c>
      <c r="X1052" s="43">
        <f>VLOOKUP(Combined[[#This Row],[Product_ID]],Product[],7,FALSE)</f>
        <v>301</v>
      </c>
      <c r="Y1052" s="43" t="str">
        <f>_xlfn.XLOOKUP(Combined[[#This Row],[Store_ID]],Store[Store_ID],Store[Store_Name])</f>
        <v>Mann-Austin</v>
      </c>
      <c r="Z1052" s="43" t="str">
        <f>_xlfn.XLOOKUP(Combined[[#This Row],[Store_ID]],Store[Store_ID],Store[Region])</f>
        <v>East</v>
      </c>
      <c r="AA1052" s="43" t="str">
        <f>_xlfn.XLOOKUP(Combined[[#This Row],[Store_ID]],Store[Store_ID],Store[City])</f>
        <v>Vasquezborough</v>
      </c>
      <c r="AB1052" s="43" t="str">
        <f>_xlfn.XLOOKUP(Combined[[#This Row],[Store_ID]],Store[Store_ID],Store[Store_Type])</f>
        <v>Online</v>
      </c>
      <c r="AC1052" s="43">
        <f>Combined[[#This Row],[Quantity]]*Combined[[#This Row],[Unit_Price]]</f>
        <v>151.66</v>
      </c>
      <c r="AD1052" s="43">
        <f>Combined[[#This Row],[Gross_Sales]]*Combined[[#This Row],[Discount]]</f>
        <v>24.265599999999999</v>
      </c>
      <c r="AE1052" s="43">
        <f>Combined[[#This Row],[Quantity]]*Combined[[#This Row],[cost]]</f>
        <v>465.34</v>
      </c>
      <c r="AF1052" s="43">
        <f>Combined[[#This Row],[Total_Amount]]-Combined[[#This Row],[Total_Cost]]</f>
        <v>-337.94559999999996</v>
      </c>
      <c r="AG1052" s="43" t="str">
        <f>IF(Combined[[#This Row],[Age]]&lt;=25,"18-25",IF(Combined[[#This Row],[Age]]&lt;=35,"26-35",IF(Combined[[#This Row],[Age]]&lt;=45,"36-45",IF(Combined[[#This Row],[Age]]&lt;=55,"46-55","56-64"))))</f>
        <v>36-45</v>
      </c>
      <c r="AH1052" s="43">
        <f>IF(Combined[[#This Row],[Total_Amount]]=0,0,Combined[[#This Row],[Profit]]/Combined[[#This Row],[Total_Amount]])</f>
        <v>-2.6527508273519085</v>
      </c>
    </row>
    <row r="1053" spans="1:34">
      <c r="A1053" s="43" t="s">
        <v>2877</v>
      </c>
      <c r="B1053" s="46">
        <v>45720</v>
      </c>
      <c r="C1053" s="43">
        <f t="shared" si="16"/>
        <v>2025</v>
      </c>
      <c r="D1053" s="43" t="str">
        <f>TEXT(Combined[[#This Row],[Order_Date]],"MMM")</f>
        <v>Mar</v>
      </c>
      <c r="E1053" s="43" t="s">
        <v>1533</v>
      </c>
      <c r="F1053" s="43" t="s">
        <v>1636</v>
      </c>
      <c r="G1053" s="43" t="s">
        <v>1782</v>
      </c>
      <c r="H1053" s="43">
        <v>3</v>
      </c>
      <c r="I1053" s="43">
        <v>961.4</v>
      </c>
      <c r="J1053" s="45">
        <v>0.02</v>
      </c>
      <c r="K1053" s="43" t="s">
        <v>1826</v>
      </c>
      <c r="L1053" s="43">
        <v>2826.5160000000001</v>
      </c>
      <c r="M1053" s="43" t="str">
        <f>VLOOKUP(Combined[[#This Row],[Customer_ID]],Customer[],2,FALSE)</f>
        <v>Philip Pennington</v>
      </c>
      <c r="N1053" s="43">
        <f>VLOOKUP(Combined[[#This Row],[Customer_ID]],Customer[],3,FALSE)</f>
        <v>27</v>
      </c>
      <c r="O1053" s="43" t="str">
        <f>VLOOKUP(Combined[[#This Row],[Customer_ID]],Customer[],4,FALSE)</f>
        <v>Female</v>
      </c>
      <c r="P1053" s="43" t="str">
        <f>VLOOKUP(Combined[[#This Row],[Customer_ID]],Customer[],5,FALSE)</f>
        <v>East Valerieview</v>
      </c>
      <c r="Q1053" s="43" t="str">
        <f>VLOOKUP(Combined[[#This Row],[Customer_ID]],Customer[],6,FALSE)</f>
        <v>Oregon</v>
      </c>
      <c r="R1053" s="43" t="str">
        <f>VLOOKUP(Combined[[#This Row],[Customer_ID]],Customer[],8,FALSE)</f>
        <v>Platinum</v>
      </c>
      <c r="S1053" s="43" t="str">
        <f>VLOOKUP(Combined[[#This Row],[Product_ID]],Product[],2,FALSE)</f>
        <v>Adjustable Jump Rope</v>
      </c>
      <c r="T1053" s="43" t="str">
        <f>VLOOKUP(Combined[[#This Row],[Product_ID]],Product[],3,FALSE)</f>
        <v>Sports</v>
      </c>
      <c r="U1053" s="43" t="str">
        <f>VLOOKUP(Combined[[#This Row],[Product_ID]],Product[],4,FALSE)</f>
        <v>Fitness</v>
      </c>
      <c r="V1053" s="43" t="str">
        <f>VLOOKUP(Combined[[#This Row],[Product_ID]],Product[],5,FALSE)</f>
        <v>Cox Inc</v>
      </c>
      <c r="W1053" s="43">
        <f>VLOOKUP(Combined[[#This Row],[Product_ID]],Product[],6,FALSE)</f>
        <v>167.12</v>
      </c>
      <c r="X1053" s="43">
        <f>VLOOKUP(Combined[[#This Row],[Product_ID]],Product[],7,FALSE)</f>
        <v>316</v>
      </c>
      <c r="Y1053" s="43" t="str">
        <f>_xlfn.XLOOKUP(Combined[[#This Row],[Store_ID]],Store[Store_ID],Store[Store_Name])</f>
        <v>Bean, Jones and Park</v>
      </c>
      <c r="Z1053" s="43" t="str">
        <f>_xlfn.XLOOKUP(Combined[[#This Row],[Store_ID]],Store[Store_ID],Store[Region])</f>
        <v>West</v>
      </c>
      <c r="AA1053" s="43" t="str">
        <f>_xlfn.XLOOKUP(Combined[[#This Row],[Store_ID]],Store[Store_ID],Store[City])</f>
        <v>Thompsonborough</v>
      </c>
      <c r="AB1053" s="43" t="str">
        <f>_xlfn.XLOOKUP(Combined[[#This Row],[Store_ID]],Store[Store_ID],Store[Store_Type])</f>
        <v>Online</v>
      </c>
      <c r="AC1053" s="43">
        <f>Combined[[#This Row],[Quantity]]*Combined[[#This Row],[Unit_Price]]</f>
        <v>2884.2</v>
      </c>
      <c r="AD1053" s="43">
        <f>Combined[[#This Row],[Gross_Sales]]*Combined[[#This Row],[Discount]]</f>
        <v>57.683999999999997</v>
      </c>
      <c r="AE1053" s="43">
        <f>Combined[[#This Row],[Quantity]]*Combined[[#This Row],[cost]]</f>
        <v>501.36</v>
      </c>
      <c r="AF1053" s="43">
        <f>Combined[[#This Row],[Total_Amount]]-Combined[[#This Row],[Total_Cost]]</f>
        <v>2325.1559999999999</v>
      </c>
      <c r="AG1053" s="43" t="str">
        <f>IF(Combined[[#This Row],[Age]]&lt;=25,"18-25",IF(Combined[[#This Row],[Age]]&lt;=35,"26-35",IF(Combined[[#This Row],[Age]]&lt;=45,"36-45",IF(Combined[[#This Row],[Age]]&lt;=55,"46-55","56-64"))))</f>
        <v>26-35</v>
      </c>
      <c r="AH1053" s="43">
        <f>IF(Combined[[#This Row],[Total_Amount]]=0,0,Combined[[#This Row],[Profit]]/Combined[[#This Row],[Total_Amount]])</f>
        <v>0.82262262092271898</v>
      </c>
    </row>
    <row r="1054" spans="1:34">
      <c r="A1054" s="43" t="s">
        <v>2878</v>
      </c>
      <c r="B1054" s="46">
        <v>45503</v>
      </c>
      <c r="C1054" s="43">
        <f t="shared" si="16"/>
        <v>2024</v>
      </c>
      <c r="D1054" s="43" t="str">
        <f>TEXT(Combined[[#This Row],[Order_Date]],"MMM")</f>
        <v>Jul</v>
      </c>
      <c r="E1054" s="43" t="s">
        <v>1157</v>
      </c>
      <c r="F1054" s="43" t="s">
        <v>1696</v>
      </c>
      <c r="G1054" s="43" t="s">
        <v>1810</v>
      </c>
      <c r="H1054" s="43">
        <v>4</v>
      </c>
      <c r="I1054" s="43">
        <v>475.98</v>
      </c>
      <c r="J1054" s="45">
        <v>0.19</v>
      </c>
      <c r="K1054" s="43" t="s">
        <v>1826</v>
      </c>
      <c r="L1054" s="43">
        <v>1542.1751999999999</v>
      </c>
      <c r="M1054" s="43" t="str">
        <f>VLOOKUP(Combined[[#This Row],[Customer_ID]],Customer[],2,FALSE)</f>
        <v>James Holloway Jr.</v>
      </c>
      <c r="N1054" s="43">
        <f>VLOOKUP(Combined[[#This Row],[Customer_ID]],Customer[],3,FALSE)</f>
        <v>45</v>
      </c>
      <c r="O1054" s="43" t="str">
        <f>VLOOKUP(Combined[[#This Row],[Customer_ID]],Customer[],4,FALSE)</f>
        <v>Male</v>
      </c>
      <c r="P1054" s="43" t="str">
        <f>VLOOKUP(Combined[[#This Row],[Customer_ID]],Customer[],5,FALSE)</f>
        <v>Millston</v>
      </c>
      <c r="Q1054" s="43" t="str">
        <f>VLOOKUP(Combined[[#This Row],[Customer_ID]],Customer[],6,FALSE)</f>
        <v>Indiana</v>
      </c>
      <c r="R1054" s="43" t="str">
        <f>VLOOKUP(Combined[[#This Row],[Customer_ID]],Customer[],8,FALSE)</f>
        <v>Silver</v>
      </c>
      <c r="S1054" s="43" t="str">
        <f>VLOOKUP(Combined[[#This Row],[Product_ID]],Product[],2,FALSE)</f>
        <v>Bluetooth Car Audio System</v>
      </c>
      <c r="T1054" s="43" t="str">
        <f>VLOOKUP(Combined[[#This Row],[Product_ID]],Product[],3,FALSE)</f>
        <v>Electronics</v>
      </c>
      <c r="U1054" s="43" t="str">
        <f>VLOOKUP(Combined[[#This Row],[Product_ID]],Product[],4,FALSE)</f>
        <v>Audio</v>
      </c>
      <c r="V1054" s="43" t="str">
        <f>VLOOKUP(Combined[[#This Row],[Product_ID]],Product[],5,FALSE)</f>
        <v>Bruce-Bowen</v>
      </c>
      <c r="W1054" s="43">
        <f>VLOOKUP(Combined[[#This Row],[Product_ID]],Product[],6,FALSE)</f>
        <v>403.71</v>
      </c>
      <c r="X1054" s="43">
        <f>VLOOKUP(Combined[[#This Row],[Product_ID]],Product[],7,FALSE)</f>
        <v>159</v>
      </c>
      <c r="Y1054" s="43" t="str">
        <f>_xlfn.XLOOKUP(Combined[[#This Row],[Store_ID]],Store[Store_ID],Store[Store_Name])</f>
        <v>Guerrero-Schmitt</v>
      </c>
      <c r="Z1054" s="43" t="str">
        <f>_xlfn.XLOOKUP(Combined[[#This Row],[Store_ID]],Store[Store_ID],Store[Region])</f>
        <v>East</v>
      </c>
      <c r="AA1054" s="43" t="str">
        <f>_xlfn.XLOOKUP(Combined[[#This Row],[Store_ID]],Store[Store_ID],Store[City])</f>
        <v>East Stevechester</v>
      </c>
      <c r="AB1054" s="43" t="str">
        <f>_xlfn.XLOOKUP(Combined[[#This Row],[Store_ID]],Store[Store_ID],Store[Store_Type])</f>
        <v>Flagship</v>
      </c>
      <c r="AC1054" s="43">
        <f>Combined[[#This Row],[Quantity]]*Combined[[#This Row],[Unit_Price]]</f>
        <v>1903.92</v>
      </c>
      <c r="AD1054" s="43">
        <f>Combined[[#This Row],[Gross_Sales]]*Combined[[#This Row],[Discount]]</f>
        <v>361.7448</v>
      </c>
      <c r="AE1054" s="43">
        <f>Combined[[#This Row],[Quantity]]*Combined[[#This Row],[cost]]</f>
        <v>1614.84</v>
      </c>
      <c r="AF1054" s="43">
        <f>Combined[[#This Row],[Total_Amount]]-Combined[[#This Row],[Total_Cost]]</f>
        <v>-72.664800000000014</v>
      </c>
      <c r="AG1054" s="43" t="str">
        <f>IF(Combined[[#This Row],[Age]]&lt;=25,"18-25",IF(Combined[[#This Row],[Age]]&lt;=35,"26-35",IF(Combined[[#This Row],[Age]]&lt;=45,"36-45",IF(Combined[[#This Row],[Age]]&lt;=55,"46-55","56-64"))))</f>
        <v>36-45</v>
      </c>
      <c r="AH1054" s="43">
        <f>IF(Combined[[#This Row],[Total_Amount]]=0,0,Combined[[#This Row],[Profit]]/Combined[[#This Row],[Total_Amount]])</f>
        <v>-4.7118381880346678E-2</v>
      </c>
    </row>
    <row r="1055" spans="1:34">
      <c r="A1055" s="43" t="s">
        <v>2879</v>
      </c>
      <c r="B1055" s="46">
        <v>45551</v>
      </c>
      <c r="C1055" s="43">
        <f t="shared" si="16"/>
        <v>2024</v>
      </c>
      <c r="D1055" s="43" t="str">
        <f>TEXT(Combined[[#This Row],[Order_Date]],"MMM")</f>
        <v>Sep</v>
      </c>
      <c r="E1055" s="43" t="s">
        <v>1187</v>
      </c>
      <c r="F1055" s="43" t="s">
        <v>1624</v>
      </c>
      <c r="G1055" s="43" t="s">
        <v>1801</v>
      </c>
      <c r="H1055" s="43">
        <v>4</v>
      </c>
      <c r="I1055" s="43">
        <v>132.88999999999999</v>
      </c>
      <c r="J1055" s="45">
        <v>0.12</v>
      </c>
      <c r="K1055" s="43" t="s">
        <v>1824</v>
      </c>
      <c r="L1055" s="43">
        <v>467.77280000000002</v>
      </c>
      <c r="M1055" s="43" t="str">
        <f>VLOOKUP(Combined[[#This Row],[Customer_ID]],Customer[],2,FALSE)</f>
        <v>Shelley Ponce</v>
      </c>
      <c r="N1055" s="43">
        <f>VLOOKUP(Combined[[#This Row],[Customer_ID]],Customer[],3,FALSE)</f>
        <v>23</v>
      </c>
      <c r="O1055" s="43" t="str">
        <f>VLOOKUP(Combined[[#This Row],[Customer_ID]],Customer[],4,FALSE)</f>
        <v>Male</v>
      </c>
      <c r="P1055" s="43" t="str">
        <f>VLOOKUP(Combined[[#This Row],[Customer_ID]],Customer[],5,FALSE)</f>
        <v>South Cassandrachester</v>
      </c>
      <c r="Q1055" s="43" t="str">
        <f>VLOOKUP(Combined[[#This Row],[Customer_ID]],Customer[],6,FALSE)</f>
        <v>Rhode Island</v>
      </c>
      <c r="R1055" s="43" t="str">
        <f>VLOOKUP(Combined[[#This Row],[Customer_ID]],Customer[],8,FALSE)</f>
        <v>Gold</v>
      </c>
      <c r="S1055" s="43" t="str">
        <f>VLOOKUP(Combined[[#This Row],[Product_ID]],Product[],2,FALSE)</f>
        <v>Sports Water Hydration Pack</v>
      </c>
      <c r="T1055" s="43" t="str">
        <f>VLOOKUP(Combined[[#This Row],[Product_ID]],Product[],3,FALSE)</f>
        <v>Sports</v>
      </c>
      <c r="U1055" s="43" t="str">
        <f>VLOOKUP(Combined[[#This Row],[Product_ID]],Product[],4,FALSE)</f>
        <v>Outdoor</v>
      </c>
      <c r="V1055" s="43" t="str">
        <f>VLOOKUP(Combined[[#This Row],[Product_ID]],Product[],5,FALSE)</f>
        <v>Sims-Smith</v>
      </c>
      <c r="W1055" s="43">
        <f>VLOOKUP(Combined[[#This Row],[Product_ID]],Product[],6,FALSE)</f>
        <v>135.61000000000001</v>
      </c>
      <c r="X1055" s="43">
        <f>VLOOKUP(Combined[[#This Row],[Product_ID]],Product[],7,FALSE)</f>
        <v>394</v>
      </c>
      <c r="Y1055" s="43" t="str">
        <f>_xlfn.XLOOKUP(Combined[[#This Row],[Store_ID]],Store[Store_ID],Store[Store_Name])</f>
        <v>Shelton PLC</v>
      </c>
      <c r="Z1055" s="43" t="str">
        <f>_xlfn.XLOOKUP(Combined[[#This Row],[Store_ID]],Store[Store_ID],Store[Region])</f>
        <v>North</v>
      </c>
      <c r="AA1055" s="43" t="str">
        <f>_xlfn.XLOOKUP(Combined[[#This Row],[Store_ID]],Store[Store_ID],Store[City])</f>
        <v>East Jenniferstad</v>
      </c>
      <c r="AB1055" s="43" t="str">
        <f>_xlfn.XLOOKUP(Combined[[#This Row],[Store_ID]],Store[Store_ID],Store[Store_Type])</f>
        <v>Flagship</v>
      </c>
      <c r="AC1055" s="43">
        <f>Combined[[#This Row],[Quantity]]*Combined[[#This Row],[Unit_Price]]</f>
        <v>531.55999999999995</v>
      </c>
      <c r="AD1055" s="43">
        <f>Combined[[#This Row],[Gross_Sales]]*Combined[[#This Row],[Discount]]</f>
        <v>63.787199999999991</v>
      </c>
      <c r="AE1055" s="43">
        <f>Combined[[#This Row],[Quantity]]*Combined[[#This Row],[cost]]</f>
        <v>542.44000000000005</v>
      </c>
      <c r="AF1055" s="43">
        <f>Combined[[#This Row],[Total_Amount]]-Combined[[#This Row],[Total_Cost]]</f>
        <v>-74.667200000000037</v>
      </c>
      <c r="AG1055" s="43" t="str">
        <f>IF(Combined[[#This Row],[Age]]&lt;=25,"18-25",IF(Combined[[#This Row],[Age]]&lt;=35,"26-35",IF(Combined[[#This Row],[Age]]&lt;=45,"36-45",IF(Combined[[#This Row],[Age]]&lt;=55,"46-55","56-64"))))</f>
        <v>18-25</v>
      </c>
      <c r="AH1055" s="43">
        <f>IF(Combined[[#This Row],[Total_Amount]]=0,0,Combined[[#This Row],[Profit]]/Combined[[#This Row],[Total_Amount]])</f>
        <v>-0.15962279123540324</v>
      </c>
    </row>
    <row r="1056" spans="1:34">
      <c r="A1056" s="43" t="s">
        <v>2880</v>
      </c>
      <c r="B1056" s="46">
        <v>45850</v>
      </c>
      <c r="C1056" s="43">
        <f t="shared" si="16"/>
        <v>2025</v>
      </c>
      <c r="D1056" s="43" t="str">
        <f>TEXT(Combined[[#This Row],[Order_Date]],"MMM")</f>
        <v>Jul</v>
      </c>
      <c r="E1056" s="43" t="s">
        <v>1355</v>
      </c>
      <c r="F1056" s="43" t="s">
        <v>1618</v>
      </c>
      <c r="G1056" s="43" t="s">
        <v>1794</v>
      </c>
      <c r="H1056" s="43">
        <v>3</v>
      </c>
      <c r="I1056" s="43">
        <v>471.31</v>
      </c>
      <c r="J1056" s="45">
        <v>0</v>
      </c>
      <c r="K1056" s="43" t="s">
        <v>1826</v>
      </c>
      <c r="L1056" s="43">
        <v>1413.93</v>
      </c>
      <c r="M1056" s="43" t="str">
        <f>VLOOKUP(Combined[[#This Row],[Customer_ID]],Customer[],2,FALSE)</f>
        <v>Melinda Rivera</v>
      </c>
      <c r="N1056" s="43">
        <f>VLOOKUP(Combined[[#This Row],[Customer_ID]],Customer[],3,FALSE)</f>
        <v>47</v>
      </c>
      <c r="O1056" s="43" t="str">
        <f>VLOOKUP(Combined[[#This Row],[Customer_ID]],Customer[],4,FALSE)</f>
        <v>Female</v>
      </c>
      <c r="P1056" s="43" t="str">
        <f>VLOOKUP(Combined[[#This Row],[Customer_ID]],Customer[],5,FALSE)</f>
        <v>East Davidmouth</v>
      </c>
      <c r="Q1056" s="43" t="str">
        <f>VLOOKUP(Combined[[#This Row],[Customer_ID]],Customer[],6,FALSE)</f>
        <v>New Hampshire</v>
      </c>
      <c r="R1056" s="43" t="str">
        <f>VLOOKUP(Combined[[#This Row],[Customer_ID]],Customer[],8,FALSE)</f>
        <v>Platinum</v>
      </c>
      <c r="S1056" s="43" t="str">
        <f>VLOOKUP(Combined[[#This Row],[Product_ID]],Product[],2,FALSE)</f>
        <v>Bedroom Table Lamp</v>
      </c>
      <c r="T1056" s="43" t="str">
        <f>VLOOKUP(Combined[[#This Row],[Product_ID]],Product[],3,FALSE)</f>
        <v>Home</v>
      </c>
      <c r="U1056" s="43" t="str">
        <f>VLOOKUP(Combined[[#This Row],[Product_ID]],Product[],4,FALSE)</f>
        <v>Lighting</v>
      </c>
      <c r="V1056" s="43" t="str">
        <f>VLOOKUP(Combined[[#This Row],[Product_ID]],Product[],5,FALSE)</f>
        <v>Jones LLC</v>
      </c>
      <c r="W1056" s="43">
        <f>VLOOKUP(Combined[[#This Row],[Product_ID]],Product[],6,FALSE)</f>
        <v>382.22</v>
      </c>
      <c r="X1056" s="43">
        <f>VLOOKUP(Combined[[#This Row],[Product_ID]],Product[],7,FALSE)</f>
        <v>329</v>
      </c>
      <c r="Y1056" s="43" t="str">
        <f>_xlfn.XLOOKUP(Combined[[#This Row],[Store_ID]],Store[Store_ID],Store[Store_Name])</f>
        <v>Thomas, Bridges and Harris</v>
      </c>
      <c r="Z1056" s="43" t="str">
        <f>_xlfn.XLOOKUP(Combined[[#This Row],[Store_ID]],Store[Store_ID],Store[Region])</f>
        <v>North</v>
      </c>
      <c r="AA1056" s="43" t="str">
        <f>_xlfn.XLOOKUP(Combined[[#This Row],[Store_ID]],Store[Store_ID],Store[City])</f>
        <v>Sabrinatown</v>
      </c>
      <c r="AB1056" s="43" t="str">
        <f>_xlfn.XLOOKUP(Combined[[#This Row],[Store_ID]],Store[Store_ID],Store[Store_Type])</f>
        <v>Online</v>
      </c>
      <c r="AC1056" s="43">
        <f>Combined[[#This Row],[Quantity]]*Combined[[#This Row],[Unit_Price]]</f>
        <v>1413.93</v>
      </c>
      <c r="AD1056" s="43">
        <f>Combined[[#This Row],[Gross_Sales]]*Combined[[#This Row],[Discount]]</f>
        <v>0</v>
      </c>
      <c r="AE1056" s="43">
        <f>Combined[[#This Row],[Quantity]]*Combined[[#This Row],[cost]]</f>
        <v>1146.6600000000001</v>
      </c>
      <c r="AF1056" s="43">
        <f>Combined[[#This Row],[Total_Amount]]-Combined[[#This Row],[Total_Cost]]</f>
        <v>267.27</v>
      </c>
      <c r="AG1056" s="43" t="str">
        <f>IF(Combined[[#This Row],[Age]]&lt;=25,"18-25",IF(Combined[[#This Row],[Age]]&lt;=35,"26-35",IF(Combined[[#This Row],[Age]]&lt;=45,"36-45",IF(Combined[[#This Row],[Age]]&lt;=55,"46-55","56-64"))))</f>
        <v>46-55</v>
      </c>
      <c r="AH1056" s="43">
        <f>IF(Combined[[#This Row],[Total_Amount]]=0,0,Combined[[#This Row],[Profit]]/Combined[[#This Row],[Total_Amount]])</f>
        <v>0.18902633086503573</v>
      </c>
    </row>
    <row r="1057" spans="1:34">
      <c r="A1057" s="43" t="s">
        <v>2881</v>
      </c>
      <c r="B1057" s="46">
        <v>45441</v>
      </c>
      <c r="C1057" s="43">
        <f t="shared" si="16"/>
        <v>2024</v>
      </c>
      <c r="D1057" s="43" t="str">
        <f>TEXT(Combined[[#This Row],[Order_Date]],"MMM")</f>
        <v>May</v>
      </c>
      <c r="E1057" s="43" t="s">
        <v>1431</v>
      </c>
      <c r="F1057" s="43" t="s">
        <v>1700</v>
      </c>
      <c r="G1057" s="43" t="s">
        <v>1799</v>
      </c>
      <c r="H1057" s="43">
        <v>2</v>
      </c>
      <c r="I1057" s="43">
        <v>720.32</v>
      </c>
      <c r="J1057" s="45">
        <v>0.26</v>
      </c>
      <c r="K1057" s="43" t="s">
        <v>1824</v>
      </c>
      <c r="L1057" s="43">
        <v>1066.0735999999999</v>
      </c>
      <c r="M1057" s="43" t="str">
        <f>VLOOKUP(Combined[[#This Row],[Customer_ID]],Customer[],2,FALSE)</f>
        <v>David Pierce</v>
      </c>
      <c r="N1057" s="43">
        <f>VLOOKUP(Combined[[#This Row],[Customer_ID]],Customer[],3,FALSE)</f>
        <v>45</v>
      </c>
      <c r="O1057" s="43" t="str">
        <f>VLOOKUP(Combined[[#This Row],[Customer_ID]],Customer[],4,FALSE)</f>
        <v>Female</v>
      </c>
      <c r="P1057" s="43" t="str">
        <f>VLOOKUP(Combined[[#This Row],[Customer_ID]],Customer[],5,FALSE)</f>
        <v>Grayland</v>
      </c>
      <c r="Q1057" s="43" t="str">
        <f>VLOOKUP(Combined[[#This Row],[Customer_ID]],Customer[],6,FALSE)</f>
        <v>Washington</v>
      </c>
      <c r="R1057" s="43" t="str">
        <f>VLOOKUP(Combined[[#This Row],[Customer_ID]],Customer[],8,FALSE)</f>
        <v>Platinum</v>
      </c>
      <c r="S1057" s="43" t="str">
        <f>VLOOKUP(Combined[[#This Row],[Product_ID]],Product[],2,FALSE)</f>
        <v>Wireless Mouse</v>
      </c>
      <c r="T1057" s="43" t="str">
        <f>VLOOKUP(Combined[[#This Row],[Product_ID]],Product[],3,FALSE)</f>
        <v>Electronics</v>
      </c>
      <c r="U1057" s="43" t="str">
        <f>VLOOKUP(Combined[[#This Row],[Product_ID]],Product[],4,FALSE)</f>
        <v>Computer</v>
      </c>
      <c r="V1057" s="43" t="str">
        <f>VLOOKUP(Combined[[#This Row],[Product_ID]],Product[],5,FALSE)</f>
        <v>Larson Ltd</v>
      </c>
      <c r="W1057" s="43">
        <f>VLOOKUP(Combined[[#This Row],[Product_ID]],Product[],6,FALSE)</f>
        <v>392.89</v>
      </c>
      <c r="X1057" s="43">
        <f>VLOOKUP(Combined[[#This Row],[Product_ID]],Product[],7,FALSE)</f>
        <v>320</v>
      </c>
      <c r="Y1057" s="43" t="str">
        <f>_xlfn.XLOOKUP(Combined[[#This Row],[Store_ID]],Store[Store_ID],Store[Store_Name])</f>
        <v>Mcdonald Inc</v>
      </c>
      <c r="Z1057" s="43" t="str">
        <f>_xlfn.XLOOKUP(Combined[[#This Row],[Store_ID]],Store[Store_ID],Store[Region])</f>
        <v>South</v>
      </c>
      <c r="AA1057" s="43" t="str">
        <f>_xlfn.XLOOKUP(Combined[[#This Row],[Store_ID]],Store[Store_ID],Store[City])</f>
        <v>Christopherland</v>
      </c>
      <c r="AB1057" s="43" t="str">
        <f>_xlfn.XLOOKUP(Combined[[#This Row],[Store_ID]],Store[Store_ID],Store[Store_Type])</f>
        <v>Outlet</v>
      </c>
      <c r="AC1057" s="43">
        <f>Combined[[#This Row],[Quantity]]*Combined[[#This Row],[Unit_Price]]</f>
        <v>1440.64</v>
      </c>
      <c r="AD1057" s="43">
        <f>Combined[[#This Row],[Gross_Sales]]*Combined[[#This Row],[Discount]]</f>
        <v>374.56640000000004</v>
      </c>
      <c r="AE1057" s="43">
        <f>Combined[[#This Row],[Quantity]]*Combined[[#This Row],[cost]]</f>
        <v>785.78</v>
      </c>
      <c r="AF1057" s="43">
        <f>Combined[[#This Row],[Total_Amount]]-Combined[[#This Row],[Total_Cost]]</f>
        <v>280.29359999999997</v>
      </c>
      <c r="AG1057" s="43" t="str">
        <f>IF(Combined[[#This Row],[Age]]&lt;=25,"18-25",IF(Combined[[#This Row],[Age]]&lt;=35,"26-35",IF(Combined[[#This Row],[Age]]&lt;=45,"36-45",IF(Combined[[#This Row],[Age]]&lt;=55,"46-55","56-64"))))</f>
        <v>36-45</v>
      </c>
      <c r="AH1057" s="43">
        <f>IF(Combined[[#This Row],[Total_Amount]]=0,0,Combined[[#This Row],[Profit]]/Combined[[#This Row],[Total_Amount]])</f>
        <v>0.2629214343174805</v>
      </c>
    </row>
    <row r="1058" spans="1:34">
      <c r="A1058" s="43" t="s">
        <v>2882</v>
      </c>
      <c r="B1058" s="46">
        <v>45431</v>
      </c>
      <c r="C1058" s="43">
        <f t="shared" si="16"/>
        <v>2024</v>
      </c>
      <c r="D1058" s="43" t="str">
        <f>TEXT(Combined[[#This Row],[Order_Date]],"MMM")</f>
        <v>May</v>
      </c>
      <c r="E1058" s="43" t="s">
        <v>275</v>
      </c>
      <c r="F1058" s="43" t="s">
        <v>1680</v>
      </c>
      <c r="G1058" s="43" t="s">
        <v>1810</v>
      </c>
      <c r="H1058" s="43">
        <v>4</v>
      </c>
      <c r="I1058" s="43">
        <v>99.92</v>
      </c>
      <c r="J1058" s="45">
        <v>0.11</v>
      </c>
      <c r="K1058" s="43" t="s">
        <v>1829</v>
      </c>
      <c r="L1058" s="43">
        <v>355.71519999999998</v>
      </c>
      <c r="M1058" s="43" t="str">
        <f>VLOOKUP(Combined[[#This Row],[Customer_ID]],Customer[],2,FALSE)</f>
        <v>Rhonda Morales</v>
      </c>
      <c r="N1058" s="43">
        <f>VLOOKUP(Combined[[#This Row],[Customer_ID]],Customer[],3,FALSE)</f>
        <v>61</v>
      </c>
      <c r="O1058" s="43" t="str">
        <f>VLOOKUP(Combined[[#This Row],[Customer_ID]],Customer[],4,FALSE)</f>
        <v>Female</v>
      </c>
      <c r="P1058" s="43" t="str">
        <f>VLOOKUP(Combined[[#This Row],[Customer_ID]],Customer[],5,FALSE)</f>
        <v>Lake Barryfurt</v>
      </c>
      <c r="Q1058" s="43" t="str">
        <f>VLOOKUP(Combined[[#This Row],[Customer_ID]],Customer[],6,FALSE)</f>
        <v>California</v>
      </c>
      <c r="R1058" s="43" t="str">
        <f>VLOOKUP(Combined[[#This Row],[Customer_ID]],Customer[],8,FALSE)</f>
        <v>Gold</v>
      </c>
      <c r="S1058" s="43" t="str">
        <f>VLOOKUP(Combined[[#This Row],[Product_ID]],Product[],2,FALSE)</f>
        <v>Women's Hair Dryer Brush</v>
      </c>
      <c r="T1058" s="43" t="str">
        <f>VLOOKUP(Combined[[#This Row],[Product_ID]],Product[],3,FALSE)</f>
        <v>Beauty</v>
      </c>
      <c r="U1058" s="43" t="str">
        <f>VLOOKUP(Combined[[#This Row],[Product_ID]],Product[],4,FALSE)</f>
        <v>Haircare</v>
      </c>
      <c r="V1058" s="43" t="str">
        <f>VLOOKUP(Combined[[#This Row],[Product_ID]],Product[],5,FALSE)</f>
        <v>Torres, Spencer and Potter</v>
      </c>
      <c r="W1058" s="43">
        <f>VLOOKUP(Combined[[#This Row],[Product_ID]],Product[],6,FALSE)</f>
        <v>340.39</v>
      </c>
      <c r="X1058" s="43">
        <f>VLOOKUP(Combined[[#This Row],[Product_ID]],Product[],7,FALSE)</f>
        <v>177</v>
      </c>
      <c r="Y1058" s="43" t="str">
        <f>_xlfn.XLOOKUP(Combined[[#This Row],[Store_ID]],Store[Store_ID],Store[Store_Name])</f>
        <v>Guerrero-Schmitt</v>
      </c>
      <c r="Z1058" s="43" t="str">
        <f>_xlfn.XLOOKUP(Combined[[#This Row],[Store_ID]],Store[Store_ID],Store[Region])</f>
        <v>East</v>
      </c>
      <c r="AA1058" s="43" t="str">
        <f>_xlfn.XLOOKUP(Combined[[#This Row],[Store_ID]],Store[Store_ID],Store[City])</f>
        <v>East Stevechester</v>
      </c>
      <c r="AB1058" s="43" t="str">
        <f>_xlfn.XLOOKUP(Combined[[#This Row],[Store_ID]],Store[Store_ID],Store[Store_Type])</f>
        <v>Flagship</v>
      </c>
      <c r="AC1058" s="43">
        <f>Combined[[#This Row],[Quantity]]*Combined[[#This Row],[Unit_Price]]</f>
        <v>399.68</v>
      </c>
      <c r="AD1058" s="43">
        <f>Combined[[#This Row],[Gross_Sales]]*Combined[[#This Row],[Discount]]</f>
        <v>43.964800000000004</v>
      </c>
      <c r="AE1058" s="43">
        <f>Combined[[#This Row],[Quantity]]*Combined[[#This Row],[cost]]</f>
        <v>1361.56</v>
      </c>
      <c r="AF1058" s="43">
        <f>Combined[[#This Row],[Total_Amount]]-Combined[[#This Row],[Total_Cost]]</f>
        <v>-1005.8448</v>
      </c>
      <c r="AG1058" s="43" t="str">
        <f>IF(Combined[[#This Row],[Age]]&lt;=25,"18-25",IF(Combined[[#This Row],[Age]]&lt;=35,"26-35",IF(Combined[[#This Row],[Age]]&lt;=45,"36-45",IF(Combined[[#This Row],[Age]]&lt;=55,"46-55","56-64"))))</f>
        <v>56-64</v>
      </c>
      <c r="AH1058" s="43">
        <f>IF(Combined[[#This Row],[Total_Amount]]=0,0,Combined[[#This Row],[Profit]]/Combined[[#This Row],[Total_Amount]])</f>
        <v>-2.8276688766743732</v>
      </c>
    </row>
    <row r="1059" spans="1:34">
      <c r="A1059" s="43" t="s">
        <v>2883</v>
      </c>
      <c r="B1059" s="46">
        <v>45873</v>
      </c>
      <c r="C1059" s="43">
        <f t="shared" si="16"/>
        <v>2025</v>
      </c>
      <c r="D1059" s="43" t="str">
        <f>TEXT(Combined[[#This Row],[Order_Date]],"MMM")</f>
        <v>Aug</v>
      </c>
      <c r="E1059" s="43" t="s">
        <v>247</v>
      </c>
      <c r="F1059" s="43" t="s">
        <v>1568</v>
      </c>
      <c r="G1059" s="43" t="s">
        <v>1766</v>
      </c>
      <c r="H1059" s="43">
        <v>3</v>
      </c>
      <c r="I1059" s="43">
        <v>900.63</v>
      </c>
      <c r="J1059" s="45">
        <v>0.11</v>
      </c>
      <c r="K1059" s="43" t="s">
        <v>1829</v>
      </c>
      <c r="L1059" s="43">
        <v>2404.6821</v>
      </c>
      <c r="M1059" s="43" t="str">
        <f>VLOOKUP(Combined[[#This Row],[Customer_ID]],Customer[],2,FALSE)</f>
        <v>Amber Mcclain</v>
      </c>
      <c r="N1059" s="43">
        <f>VLOOKUP(Combined[[#This Row],[Customer_ID]],Customer[],3,FALSE)</f>
        <v>58</v>
      </c>
      <c r="O1059" s="43" t="str">
        <f>VLOOKUP(Combined[[#This Row],[Customer_ID]],Customer[],4,FALSE)</f>
        <v>Male</v>
      </c>
      <c r="P1059" s="43" t="str">
        <f>VLOOKUP(Combined[[#This Row],[Customer_ID]],Customer[],5,FALSE)</f>
        <v>Brendaburgh</v>
      </c>
      <c r="Q1059" s="43" t="str">
        <f>VLOOKUP(Combined[[#This Row],[Customer_ID]],Customer[],6,FALSE)</f>
        <v>Florida</v>
      </c>
      <c r="R1059" s="43" t="str">
        <f>VLOOKUP(Combined[[#This Row],[Customer_ID]],Customer[],8,FALSE)</f>
        <v>Silver</v>
      </c>
      <c r="S1059" s="43" t="str">
        <f>VLOOKUP(Combined[[#This Row],[Product_ID]],Product[],2,FALSE)</f>
        <v>Ceramic Kitchen Bowl Set</v>
      </c>
      <c r="T1059" s="43" t="str">
        <f>VLOOKUP(Combined[[#This Row],[Product_ID]],Product[],3,FALSE)</f>
        <v>Home</v>
      </c>
      <c r="U1059" s="43" t="str">
        <f>VLOOKUP(Combined[[#This Row],[Product_ID]],Product[],4,FALSE)</f>
        <v>Kitchen</v>
      </c>
      <c r="V1059" s="43" t="str">
        <f>VLOOKUP(Combined[[#This Row],[Product_ID]],Product[],5,FALSE)</f>
        <v>Hamilton Group</v>
      </c>
      <c r="W1059" s="43">
        <f>VLOOKUP(Combined[[#This Row],[Product_ID]],Product[],6,FALSE)</f>
        <v>298.86</v>
      </c>
      <c r="X1059" s="43">
        <f>VLOOKUP(Combined[[#This Row],[Product_ID]],Product[],7,FALSE)</f>
        <v>308</v>
      </c>
      <c r="Y1059" s="43" t="str">
        <f>_xlfn.XLOOKUP(Combined[[#This Row],[Store_ID]],Store[Store_ID],Store[Store_Name])</f>
        <v>Johnson-Wright</v>
      </c>
      <c r="Z1059" s="43" t="str">
        <f>_xlfn.XLOOKUP(Combined[[#This Row],[Store_ID]],Store[Store_ID],Store[Region])</f>
        <v>North</v>
      </c>
      <c r="AA1059" s="43" t="str">
        <f>_xlfn.XLOOKUP(Combined[[#This Row],[Store_ID]],Store[Store_ID],Store[City])</f>
        <v>Hoodberg</v>
      </c>
      <c r="AB1059" s="43" t="str">
        <f>_xlfn.XLOOKUP(Combined[[#This Row],[Store_ID]],Store[Store_ID],Store[Store_Type])</f>
        <v>Outlet</v>
      </c>
      <c r="AC1059" s="43">
        <f>Combined[[#This Row],[Quantity]]*Combined[[#This Row],[Unit_Price]]</f>
        <v>2701.89</v>
      </c>
      <c r="AD1059" s="43">
        <f>Combined[[#This Row],[Gross_Sales]]*Combined[[#This Row],[Discount]]</f>
        <v>297.2079</v>
      </c>
      <c r="AE1059" s="43">
        <f>Combined[[#This Row],[Quantity]]*Combined[[#This Row],[cost]]</f>
        <v>896.58</v>
      </c>
      <c r="AF1059" s="43">
        <f>Combined[[#This Row],[Total_Amount]]-Combined[[#This Row],[Total_Cost]]</f>
        <v>1508.1021000000001</v>
      </c>
      <c r="AG1059" s="43" t="str">
        <f>IF(Combined[[#This Row],[Age]]&lt;=25,"18-25",IF(Combined[[#This Row],[Age]]&lt;=35,"26-35",IF(Combined[[#This Row],[Age]]&lt;=45,"36-45",IF(Combined[[#This Row],[Age]]&lt;=55,"46-55","56-64"))))</f>
        <v>56-64</v>
      </c>
      <c r="AH1059" s="43">
        <f>IF(Combined[[#This Row],[Total_Amount]]=0,0,Combined[[#This Row],[Profit]]/Combined[[#This Row],[Total_Amount]])</f>
        <v>0.62715237910241861</v>
      </c>
    </row>
    <row r="1060" spans="1:34">
      <c r="A1060" s="43" t="s">
        <v>2884</v>
      </c>
      <c r="B1060" s="46">
        <v>45629</v>
      </c>
      <c r="C1060" s="43">
        <f t="shared" si="16"/>
        <v>2024</v>
      </c>
      <c r="D1060" s="43" t="str">
        <f>TEXT(Combined[[#This Row],[Order_Date]],"MMM")</f>
        <v>Dec</v>
      </c>
      <c r="E1060" s="43" t="s">
        <v>1368</v>
      </c>
      <c r="F1060" s="43" t="s">
        <v>1640</v>
      </c>
      <c r="G1060" s="43" t="s">
        <v>1782</v>
      </c>
      <c r="H1060" s="43">
        <v>1</v>
      </c>
      <c r="I1060" s="43">
        <v>681.72</v>
      </c>
      <c r="J1060" s="45">
        <v>0.11</v>
      </c>
      <c r="K1060" s="43" t="s">
        <v>1826</v>
      </c>
      <c r="L1060" s="43">
        <v>606.73080000000004</v>
      </c>
      <c r="M1060" s="43" t="str">
        <f>VLOOKUP(Combined[[#This Row],[Customer_ID]],Customer[],2,FALSE)</f>
        <v>Kelli Smith</v>
      </c>
      <c r="N1060" s="43">
        <f>VLOOKUP(Combined[[#This Row],[Customer_ID]],Customer[],3,FALSE)</f>
        <v>42</v>
      </c>
      <c r="O1060" s="43" t="str">
        <f>VLOOKUP(Combined[[#This Row],[Customer_ID]],Customer[],4,FALSE)</f>
        <v>Female</v>
      </c>
      <c r="P1060" s="43" t="str">
        <f>VLOOKUP(Combined[[#This Row],[Customer_ID]],Customer[],5,FALSE)</f>
        <v>North Maryfort</v>
      </c>
      <c r="Q1060" s="43" t="str">
        <f>VLOOKUP(Combined[[#This Row],[Customer_ID]],Customer[],6,FALSE)</f>
        <v>Oregon</v>
      </c>
      <c r="R1060" s="43" t="str">
        <f>VLOOKUP(Combined[[#This Row],[Customer_ID]],Customer[],8,FALSE)</f>
        <v>Bronze</v>
      </c>
      <c r="S1060" s="43" t="str">
        <f>VLOOKUP(Combined[[#This Row],[Product_ID]],Product[],2,FALSE)</f>
        <v>Men's Winter Jacket</v>
      </c>
      <c r="T1060" s="43" t="str">
        <f>VLOOKUP(Combined[[#This Row],[Product_ID]],Product[],3,FALSE)</f>
        <v>Clothing</v>
      </c>
      <c r="U1060" s="43" t="str">
        <f>VLOOKUP(Combined[[#This Row],[Product_ID]],Product[],4,FALSE)</f>
        <v>Outerwear</v>
      </c>
      <c r="V1060" s="43" t="str">
        <f>VLOOKUP(Combined[[#This Row],[Product_ID]],Product[],5,FALSE)</f>
        <v>Kelly, Smith and Perez</v>
      </c>
      <c r="W1060" s="43">
        <f>VLOOKUP(Combined[[#This Row],[Product_ID]],Product[],6,FALSE)</f>
        <v>167.34</v>
      </c>
      <c r="X1060" s="43">
        <f>VLOOKUP(Combined[[#This Row],[Product_ID]],Product[],7,FALSE)</f>
        <v>296</v>
      </c>
      <c r="Y1060" s="43" t="str">
        <f>_xlfn.XLOOKUP(Combined[[#This Row],[Store_ID]],Store[Store_ID],Store[Store_Name])</f>
        <v>Bean, Jones and Park</v>
      </c>
      <c r="Z1060" s="43" t="str">
        <f>_xlfn.XLOOKUP(Combined[[#This Row],[Store_ID]],Store[Store_ID],Store[Region])</f>
        <v>West</v>
      </c>
      <c r="AA1060" s="43" t="str">
        <f>_xlfn.XLOOKUP(Combined[[#This Row],[Store_ID]],Store[Store_ID],Store[City])</f>
        <v>Thompsonborough</v>
      </c>
      <c r="AB1060" s="43" t="str">
        <f>_xlfn.XLOOKUP(Combined[[#This Row],[Store_ID]],Store[Store_ID],Store[Store_Type])</f>
        <v>Online</v>
      </c>
      <c r="AC1060" s="43">
        <f>Combined[[#This Row],[Quantity]]*Combined[[#This Row],[Unit_Price]]</f>
        <v>681.72</v>
      </c>
      <c r="AD1060" s="43">
        <f>Combined[[#This Row],[Gross_Sales]]*Combined[[#This Row],[Discount]]</f>
        <v>74.989199999999997</v>
      </c>
      <c r="AE1060" s="43">
        <f>Combined[[#This Row],[Quantity]]*Combined[[#This Row],[cost]]</f>
        <v>167.34</v>
      </c>
      <c r="AF1060" s="43">
        <f>Combined[[#This Row],[Total_Amount]]-Combined[[#This Row],[Total_Cost]]</f>
        <v>439.39080000000001</v>
      </c>
      <c r="AG1060" s="43" t="str">
        <f>IF(Combined[[#This Row],[Age]]&lt;=25,"18-25",IF(Combined[[#This Row],[Age]]&lt;=35,"26-35",IF(Combined[[#This Row],[Age]]&lt;=45,"36-45",IF(Combined[[#This Row],[Age]]&lt;=55,"46-55","56-64"))))</f>
        <v>36-45</v>
      </c>
      <c r="AH1060" s="43">
        <f>IF(Combined[[#This Row],[Total_Amount]]=0,0,Combined[[#This Row],[Profit]]/Combined[[#This Row],[Total_Amount]])</f>
        <v>0.72419399179998767</v>
      </c>
    </row>
    <row r="1061" spans="1:34">
      <c r="A1061" s="43" t="s">
        <v>2885</v>
      </c>
      <c r="B1061" s="46">
        <v>45222</v>
      </c>
      <c r="C1061" s="43">
        <f t="shared" si="16"/>
        <v>2023</v>
      </c>
      <c r="D1061" s="43" t="str">
        <f>TEXT(Combined[[#This Row],[Order_Date]],"MMM")</f>
        <v>Oct</v>
      </c>
      <c r="E1061" s="43" t="s">
        <v>48</v>
      </c>
      <c r="F1061" s="43" t="s">
        <v>1704</v>
      </c>
      <c r="G1061" s="43" t="s">
        <v>1797</v>
      </c>
      <c r="H1061" s="43">
        <v>2</v>
      </c>
      <c r="I1061" s="43">
        <v>838.22</v>
      </c>
      <c r="J1061" s="45">
        <v>0.3</v>
      </c>
      <c r="K1061" s="43" t="s">
        <v>1824</v>
      </c>
      <c r="L1061" s="43">
        <v>1173.508</v>
      </c>
      <c r="M1061" s="43" t="str">
        <f>VLOOKUP(Combined[[#This Row],[Customer_ID]],Customer[],2,FALSE)</f>
        <v>Ms. Maria Leach</v>
      </c>
      <c r="N1061" s="43">
        <f>VLOOKUP(Combined[[#This Row],[Customer_ID]],Customer[],3,FALSE)</f>
        <v>64</v>
      </c>
      <c r="O1061" s="43" t="str">
        <f>VLOOKUP(Combined[[#This Row],[Customer_ID]],Customer[],4,FALSE)</f>
        <v>Male</v>
      </c>
      <c r="P1061" s="43" t="str">
        <f>VLOOKUP(Combined[[#This Row],[Customer_ID]],Customer[],5,FALSE)</f>
        <v>Melissashire</v>
      </c>
      <c r="Q1061" s="43" t="str">
        <f>VLOOKUP(Combined[[#This Row],[Customer_ID]],Customer[],6,FALSE)</f>
        <v>Pennsylvania</v>
      </c>
      <c r="R1061" s="43" t="str">
        <f>VLOOKUP(Combined[[#This Row],[Customer_ID]],Customer[],8,FALSE)</f>
        <v>Platinum</v>
      </c>
      <c r="S1061" s="43" t="str">
        <f>VLOOKUP(Combined[[#This Row],[Product_ID]],Product[],2,FALSE)</f>
        <v>Essential Oil Diffuser</v>
      </c>
      <c r="T1061" s="43" t="str">
        <f>VLOOKUP(Combined[[#This Row],[Product_ID]],Product[],3,FALSE)</f>
        <v>Home</v>
      </c>
      <c r="U1061" s="43" t="str">
        <f>VLOOKUP(Combined[[#This Row],[Product_ID]],Product[],4,FALSE)</f>
        <v>Decor</v>
      </c>
      <c r="V1061" s="43" t="str">
        <f>VLOOKUP(Combined[[#This Row],[Product_ID]],Product[],5,FALSE)</f>
        <v>Hernandez Inc</v>
      </c>
      <c r="W1061" s="43">
        <f>VLOOKUP(Combined[[#This Row],[Product_ID]],Product[],6,FALSE)</f>
        <v>325.26</v>
      </c>
      <c r="X1061" s="43">
        <f>VLOOKUP(Combined[[#This Row],[Product_ID]],Product[],7,FALSE)</f>
        <v>400</v>
      </c>
      <c r="Y1061" s="43" t="str">
        <f>_xlfn.XLOOKUP(Combined[[#This Row],[Store_ID]],Store[Store_ID],Store[Store_Name])</f>
        <v>Gardner, Humphrey and Contreras</v>
      </c>
      <c r="Z1061" s="43" t="str">
        <f>_xlfn.XLOOKUP(Combined[[#This Row],[Store_ID]],Store[Store_ID],Store[Region])</f>
        <v>East</v>
      </c>
      <c r="AA1061" s="43" t="str">
        <f>_xlfn.XLOOKUP(Combined[[#This Row],[Store_ID]],Store[Store_ID],Store[City])</f>
        <v>Johnsonville</v>
      </c>
      <c r="AB1061" s="43" t="str">
        <f>_xlfn.XLOOKUP(Combined[[#This Row],[Store_ID]],Store[Store_ID],Store[Store_Type])</f>
        <v>Flagship</v>
      </c>
      <c r="AC1061" s="43">
        <f>Combined[[#This Row],[Quantity]]*Combined[[#This Row],[Unit_Price]]</f>
        <v>1676.44</v>
      </c>
      <c r="AD1061" s="43">
        <f>Combined[[#This Row],[Gross_Sales]]*Combined[[#This Row],[Discount]]</f>
        <v>502.93200000000002</v>
      </c>
      <c r="AE1061" s="43">
        <f>Combined[[#This Row],[Quantity]]*Combined[[#This Row],[cost]]</f>
        <v>650.52</v>
      </c>
      <c r="AF1061" s="43">
        <f>Combined[[#This Row],[Total_Amount]]-Combined[[#This Row],[Total_Cost]]</f>
        <v>522.98800000000006</v>
      </c>
      <c r="AG1061" s="43" t="str">
        <f>IF(Combined[[#This Row],[Age]]&lt;=25,"18-25",IF(Combined[[#This Row],[Age]]&lt;=35,"26-35",IF(Combined[[#This Row],[Age]]&lt;=45,"36-45",IF(Combined[[#This Row],[Age]]&lt;=55,"46-55","56-64"))))</f>
        <v>56-64</v>
      </c>
      <c r="AH1061" s="43">
        <f>IF(Combined[[#This Row],[Total_Amount]]=0,0,Combined[[#This Row],[Profit]]/Combined[[#This Row],[Total_Amount]])</f>
        <v>0.44566206621514298</v>
      </c>
    </row>
    <row r="1062" spans="1:34">
      <c r="A1062" s="43" t="s">
        <v>2886</v>
      </c>
      <c r="B1062" s="46">
        <v>45797</v>
      </c>
      <c r="C1062" s="43">
        <f t="shared" si="16"/>
        <v>2025</v>
      </c>
      <c r="D1062" s="43" t="str">
        <f>TEXT(Combined[[#This Row],[Order_Date]],"MMM")</f>
        <v>May</v>
      </c>
      <c r="E1062" s="43" t="s">
        <v>637</v>
      </c>
      <c r="F1062" s="43" t="s">
        <v>1722</v>
      </c>
      <c r="G1062" s="43" t="s">
        <v>1794</v>
      </c>
      <c r="H1062" s="43">
        <v>2</v>
      </c>
      <c r="I1062" s="43">
        <v>816.22</v>
      </c>
      <c r="J1062" s="45">
        <v>0.27</v>
      </c>
      <c r="K1062" s="43" t="s">
        <v>1824</v>
      </c>
      <c r="L1062" s="43">
        <v>1191.6812</v>
      </c>
      <c r="M1062" s="43" t="str">
        <f>VLOOKUP(Combined[[#This Row],[Customer_ID]],Customer[],2,FALSE)</f>
        <v>Ashley Ferguson</v>
      </c>
      <c r="N1062" s="43">
        <f>VLOOKUP(Combined[[#This Row],[Customer_ID]],Customer[],3,FALSE)</f>
        <v>46</v>
      </c>
      <c r="O1062" s="43" t="str">
        <f>VLOOKUP(Combined[[#This Row],[Customer_ID]],Customer[],4,FALSE)</f>
        <v>Male</v>
      </c>
      <c r="P1062" s="43" t="str">
        <f>VLOOKUP(Combined[[#This Row],[Customer_ID]],Customer[],5,FALSE)</f>
        <v>Sarahmouth</v>
      </c>
      <c r="Q1062" s="43" t="str">
        <f>VLOOKUP(Combined[[#This Row],[Customer_ID]],Customer[],6,FALSE)</f>
        <v>Pennsylvania</v>
      </c>
      <c r="R1062" s="43" t="str">
        <f>VLOOKUP(Combined[[#This Row],[Customer_ID]],Customer[],8,FALSE)</f>
        <v>Gold</v>
      </c>
      <c r="S1062" s="43" t="str">
        <f>VLOOKUP(Combined[[#This Row],[Product_ID]],Product[],2,FALSE)</f>
        <v>LED Bedside Lamp</v>
      </c>
      <c r="T1062" s="43" t="str">
        <f>VLOOKUP(Combined[[#This Row],[Product_ID]],Product[],3,FALSE)</f>
        <v>Home</v>
      </c>
      <c r="U1062" s="43" t="str">
        <f>VLOOKUP(Combined[[#This Row],[Product_ID]],Product[],4,FALSE)</f>
        <v>Lighting</v>
      </c>
      <c r="V1062" s="43" t="str">
        <f>VLOOKUP(Combined[[#This Row],[Product_ID]],Product[],5,FALSE)</f>
        <v>Aguilar, Horton and Lewis</v>
      </c>
      <c r="W1062" s="43">
        <f>VLOOKUP(Combined[[#This Row],[Product_ID]],Product[],6,FALSE)</f>
        <v>371.38</v>
      </c>
      <c r="X1062" s="43">
        <f>VLOOKUP(Combined[[#This Row],[Product_ID]],Product[],7,FALSE)</f>
        <v>220</v>
      </c>
      <c r="Y1062" s="43" t="str">
        <f>_xlfn.XLOOKUP(Combined[[#This Row],[Store_ID]],Store[Store_ID],Store[Store_Name])</f>
        <v>Thomas, Bridges and Harris</v>
      </c>
      <c r="Z1062" s="43" t="str">
        <f>_xlfn.XLOOKUP(Combined[[#This Row],[Store_ID]],Store[Store_ID],Store[Region])</f>
        <v>North</v>
      </c>
      <c r="AA1062" s="43" t="str">
        <f>_xlfn.XLOOKUP(Combined[[#This Row],[Store_ID]],Store[Store_ID],Store[City])</f>
        <v>Sabrinatown</v>
      </c>
      <c r="AB1062" s="43" t="str">
        <f>_xlfn.XLOOKUP(Combined[[#This Row],[Store_ID]],Store[Store_ID],Store[Store_Type])</f>
        <v>Online</v>
      </c>
      <c r="AC1062" s="43">
        <f>Combined[[#This Row],[Quantity]]*Combined[[#This Row],[Unit_Price]]</f>
        <v>1632.44</v>
      </c>
      <c r="AD1062" s="43">
        <f>Combined[[#This Row],[Gross_Sales]]*Combined[[#This Row],[Discount]]</f>
        <v>440.75880000000006</v>
      </c>
      <c r="AE1062" s="43">
        <f>Combined[[#This Row],[Quantity]]*Combined[[#This Row],[cost]]</f>
        <v>742.76</v>
      </c>
      <c r="AF1062" s="43">
        <f>Combined[[#This Row],[Total_Amount]]-Combined[[#This Row],[Total_Cost]]</f>
        <v>448.9212</v>
      </c>
      <c r="AG1062" s="43" t="str">
        <f>IF(Combined[[#This Row],[Age]]&lt;=25,"18-25",IF(Combined[[#This Row],[Age]]&lt;=35,"26-35",IF(Combined[[#This Row],[Age]]&lt;=45,"36-45",IF(Combined[[#This Row],[Age]]&lt;=55,"46-55","56-64"))))</f>
        <v>46-55</v>
      </c>
      <c r="AH1062" s="43">
        <f>IF(Combined[[#This Row],[Total_Amount]]=0,0,Combined[[#This Row],[Profit]]/Combined[[#This Row],[Total_Amount]])</f>
        <v>0.37671249659724432</v>
      </c>
    </row>
    <row r="1063" spans="1:34">
      <c r="A1063" s="43" t="s">
        <v>2887</v>
      </c>
      <c r="B1063" s="46">
        <v>45554</v>
      </c>
      <c r="C1063" s="43">
        <f t="shared" si="16"/>
        <v>2024</v>
      </c>
      <c r="D1063" s="43" t="str">
        <f>TEXT(Combined[[#This Row],[Order_Date]],"MMM")</f>
        <v>Sep</v>
      </c>
      <c r="E1063" s="43" t="s">
        <v>1187</v>
      </c>
      <c r="F1063" s="43" t="s">
        <v>1670</v>
      </c>
      <c r="G1063" s="43" t="s">
        <v>1779</v>
      </c>
      <c r="H1063" s="43">
        <v>2</v>
      </c>
      <c r="I1063" s="43">
        <v>654.12</v>
      </c>
      <c r="J1063" s="45">
        <v>0.27</v>
      </c>
      <c r="K1063" s="43" t="s">
        <v>1826</v>
      </c>
      <c r="L1063" s="43">
        <v>955.01519999999994</v>
      </c>
      <c r="M1063" s="43" t="str">
        <f>VLOOKUP(Combined[[#This Row],[Customer_ID]],Customer[],2,FALSE)</f>
        <v>Shelley Ponce</v>
      </c>
      <c r="N1063" s="43">
        <f>VLOOKUP(Combined[[#This Row],[Customer_ID]],Customer[],3,FALSE)</f>
        <v>23</v>
      </c>
      <c r="O1063" s="43" t="str">
        <f>VLOOKUP(Combined[[#This Row],[Customer_ID]],Customer[],4,FALSE)</f>
        <v>Male</v>
      </c>
      <c r="P1063" s="43" t="str">
        <f>VLOOKUP(Combined[[#This Row],[Customer_ID]],Customer[],5,FALSE)</f>
        <v>South Cassandrachester</v>
      </c>
      <c r="Q1063" s="43" t="str">
        <f>VLOOKUP(Combined[[#This Row],[Customer_ID]],Customer[],6,FALSE)</f>
        <v>Rhode Island</v>
      </c>
      <c r="R1063" s="43" t="str">
        <f>VLOOKUP(Combined[[#This Row],[Customer_ID]],Customer[],8,FALSE)</f>
        <v>Gold</v>
      </c>
      <c r="S1063" s="43" t="str">
        <f>VLOOKUP(Combined[[#This Row],[Product_ID]],Product[],2,FALSE)</f>
        <v>Tennis Ball 3-Pack</v>
      </c>
      <c r="T1063" s="43" t="str">
        <f>VLOOKUP(Combined[[#This Row],[Product_ID]],Product[],3,FALSE)</f>
        <v>Sports</v>
      </c>
      <c r="U1063" s="43" t="str">
        <f>VLOOKUP(Combined[[#This Row],[Product_ID]],Product[],4,FALSE)</f>
        <v>Equipment</v>
      </c>
      <c r="V1063" s="43" t="str">
        <f>VLOOKUP(Combined[[#This Row],[Product_ID]],Product[],5,FALSE)</f>
        <v>Lopez LLC</v>
      </c>
      <c r="W1063" s="43">
        <f>VLOOKUP(Combined[[#This Row],[Product_ID]],Product[],6,FALSE)</f>
        <v>103.45</v>
      </c>
      <c r="X1063" s="43">
        <f>VLOOKUP(Combined[[#This Row],[Product_ID]],Product[],7,FALSE)</f>
        <v>465</v>
      </c>
      <c r="Y1063" s="43" t="str">
        <f>_xlfn.XLOOKUP(Combined[[#This Row],[Store_ID]],Store[Store_ID],Store[Store_Name])</f>
        <v>Martinez-Mullins</v>
      </c>
      <c r="Z1063" s="43" t="str">
        <f>_xlfn.XLOOKUP(Combined[[#This Row],[Store_ID]],Store[Store_ID],Store[Region])</f>
        <v>South</v>
      </c>
      <c r="AA1063" s="43" t="str">
        <f>_xlfn.XLOOKUP(Combined[[#This Row],[Store_ID]],Store[Store_ID],Store[City])</f>
        <v>Williamsfurt</v>
      </c>
      <c r="AB1063" s="43" t="str">
        <f>_xlfn.XLOOKUP(Combined[[#This Row],[Store_ID]],Store[Store_ID],Store[Store_Type])</f>
        <v>Online</v>
      </c>
      <c r="AC1063" s="43">
        <f>Combined[[#This Row],[Quantity]]*Combined[[#This Row],[Unit_Price]]</f>
        <v>1308.24</v>
      </c>
      <c r="AD1063" s="43">
        <f>Combined[[#This Row],[Gross_Sales]]*Combined[[#This Row],[Discount]]</f>
        <v>353.22480000000002</v>
      </c>
      <c r="AE1063" s="43">
        <f>Combined[[#This Row],[Quantity]]*Combined[[#This Row],[cost]]</f>
        <v>206.9</v>
      </c>
      <c r="AF1063" s="43">
        <f>Combined[[#This Row],[Total_Amount]]-Combined[[#This Row],[Total_Cost]]</f>
        <v>748.11519999999996</v>
      </c>
      <c r="AG1063" s="43" t="str">
        <f>IF(Combined[[#This Row],[Age]]&lt;=25,"18-25",IF(Combined[[#This Row],[Age]]&lt;=35,"26-35",IF(Combined[[#This Row],[Age]]&lt;=45,"36-45",IF(Combined[[#This Row],[Age]]&lt;=55,"46-55","56-64"))))</f>
        <v>18-25</v>
      </c>
      <c r="AH1063" s="43">
        <f>IF(Combined[[#This Row],[Total_Amount]]=0,0,Combined[[#This Row],[Profit]]/Combined[[#This Row],[Total_Amount]])</f>
        <v>0.78335423352424127</v>
      </c>
    </row>
    <row r="1064" spans="1:34">
      <c r="A1064" s="43" t="s">
        <v>2888</v>
      </c>
      <c r="B1064" s="46">
        <v>45385</v>
      </c>
      <c r="C1064" s="43">
        <f t="shared" si="16"/>
        <v>2024</v>
      </c>
      <c r="D1064" s="43" t="str">
        <f>TEXT(Combined[[#This Row],[Order_Date]],"MMM")</f>
        <v>Apr</v>
      </c>
      <c r="E1064" s="43" t="s">
        <v>372</v>
      </c>
      <c r="F1064" s="43" t="s">
        <v>1694</v>
      </c>
      <c r="G1064" s="43" t="s">
        <v>1797</v>
      </c>
      <c r="H1064" s="43">
        <v>4</v>
      </c>
      <c r="I1064" s="43">
        <v>528.22</v>
      </c>
      <c r="J1064" s="45">
        <v>0.2</v>
      </c>
      <c r="K1064" s="43" t="s">
        <v>1826</v>
      </c>
      <c r="L1064" s="43">
        <v>1690.3040000000001</v>
      </c>
      <c r="M1064" s="43" t="str">
        <f>VLOOKUP(Combined[[#This Row],[Customer_ID]],Customer[],2,FALSE)</f>
        <v>Lance Baker</v>
      </c>
      <c r="N1064" s="43">
        <f>VLOOKUP(Combined[[#This Row],[Customer_ID]],Customer[],3,FALSE)</f>
        <v>50</v>
      </c>
      <c r="O1064" s="43" t="str">
        <f>VLOOKUP(Combined[[#This Row],[Customer_ID]],Customer[],4,FALSE)</f>
        <v>Female</v>
      </c>
      <c r="P1064" s="43" t="str">
        <f>VLOOKUP(Combined[[#This Row],[Customer_ID]],Customer[],5,FALSE)</f>
        <v>Port Victoria</v>
      </c>
      <c r="Q1064" s="43" t="str">
        <f>VLOOKUP(Combined[[#This Row],[Customer_ID]],Customer[],6,FALSE)</f>
        <v>Florida</v>
      </c>
      <c r="R1064" s="43" t="str">
        <f>VLOOKUP(Combined[[#This Row],[Customer_ID]],Customer[],8,FALSE)</f>
        <v>Gold</v>
      </c>
      <c r="S1064" s="43" t="str">
        <f>VLOOKUP(Combined[[#This Row],[Product_ID]],Product[],2,FALSE)</f>
        <v>Shin Guards – Adult</v>
      </c>
      <c r="T1064" s="43" t="str">
        <f>VLOOKUP(Combined[[#This Row],[Product_ID]],Product[],3,FALSE)</f>
        <v>Sports</v>
      </c>
      <c r="U1064" s="43" t="str">
        <f>VLOOKUP(Combined[[#This Row],[Product_ID]],Product[],4,FALSE)</f>
        <v>Team Sports</v>
      </c>
      <c r="V1064" s="43" t="str">
        <f>VLOOKUP(Combined[[#This Row],[Product_ID]],Product[],5,FALSE)</f>
        <v>French Ltd</v>
      </c>
      <c r="W1064" s="43">
        <f>VLOOKUP(Combined[[#This Row],[Product_ID]],Product[],6,FALSE)</f>
        <v>107.06</v>
      </c>
      <c r="X1064" s="43">
        <f>VLOOKUP(Combined[[#This Row],[Product_ID]],Product[],7,FALSE)</f>
        <v>359</v>
      </c>
      <c r="Y1064" s="43" t="str">
        <f>_xlfn.XLOOKUP(Combined[[#This Row],[Store_ID]],Store[Store_ID],Store[Store_Name])</f>
        <v>Gardner, Humphrey and Contreras</v>
      </c>
      <c r="Z1064" s="43" t="str">
        <f>_xlfn.XLOOKUP(Combined[[#This Row],[Store_ID]],Store[Store_ID],Store[Region])</f>
        <v>East</v>
      </c>
      <c r="AA1064" s="43" t="str">
        <f>_xlfn.XLOOKUP(Combined[[#This Row],[Store_ID]],Store[Store_ID],Store[City])</f>
        <v>Johnsonville</v>
      </c>
      <c r="AB1064" s="43" t="str">
        <f>_xlfn.XLOOKUP(Combined[[#This Row],[Store_ID]],Store[Store_ID],Store[Store_Type])</f>
        <v>Flagship</v>
      </c>
      <c r="AC1064" s="43">
        <f>Combined[[#This Row],[Quantity]]*Combined[[#This Row],[Unit_Price]]</f>
        <v>2112.88</v>
      </c>
      <c r="AD1064" s="43">
        <f>Combined[[#This Row],[Gross_Sales]]*Combined[[#This Row],[Discount]]</f>
        <v>422.57600000000002</v>
      </c>
      <c r="AE1064" s="43">
        <f>Combined[[#This Row],[Quantity]]*Combined[[#This Row],[cost]]</f>
        <v>428.24</v>
      </c>
      <c r="AF1064" s="43">
        <f>Combined[[#This Row],[Total_Amount]]-Combined[[#This Row],[Total_Cost]]</f>
        <v>1262.0640000000001</v>
      </c>
      <c r="AG1064" s="43" t="str">
        <f>IF(Combined[[#This Row],[Age]]&lt;=25,"18-25",IF(Combined[[#This Row],[Age]]&lt;=35,"26-35",IF(Combined[[#This Row],[Age]]&lt;=45,"36-45",IF(Combined[[#This Row],[Age]]&lt;=55,"46-55","56-64"))))</f>
        <v>46-55</v>
      </c>
      <c r="AH1064" s="43">
        <f>IF(Combined[[#This Row],[Total_Amount]]=0,0,Combined[[#This Row],[Profit]]/Combined[[#This Row],[Total_Amount]])</f>
        <v>0.74664912347128087</v>
      </c>
    </row>
    <row r="1065" spans="1:34">
      <c r="A1065" s="43" t="s">
        <v>2889</v>
      </c>
      <c r="B1065" s="46">
        <v>45704</v>
      </c>
      <c r="C1065" s="43">
        <f t="shared" si="16"/>
        <v>2025</v>
      </c>
      <c r="D1065" s="43" t="str">
        <f>TEXT(Combined[[#This Row],[Order_Date]],"MMM")</f>
        <v>Feb</v>
      </c>
      <c r="E1065" s="43" t="s">
        <v>716</v>
      </c>
      <c r="F1065" s="43" t="s">
        <v>1616</v>
      </c>
      <c r="G1065" s="43" t="s">
        <v>1779</v>
      </c>
      <c r="H1065" s="43">
        <v>4</v>
      </c>
      <c r="I1065" s="43">
        <v>36.72</v>
      </c>
      <c r="J1065" s="45">
        <v>7.0000000000000007E-2</v>
      </c>
      <c r="K1065" s="43" t="s">
        <v>1829</v>
      </c>
      <c r="L1065" s="43">
        <v>136.5984</v>
      </c>
      <c r="M1065" s="43" t="str">
        <f>VLOOKUP(Combined[[#This Row],[Customer_ID]],Customer[],2,FALSE)</f>
        <v>Lisa Young</v>
      </c>
      <c r="N1065" s="43">
        <f>VLOOKUP(Combined[[#This Row],[Customer_ID]],Customer[],3,FALSE)</f>
        <v>38</v>
      </c>
      <c r="O1065" s="43" t="str">
        <f>VLOOKUP(Combined[[#This Row],[Customer_ID]],Customer[],4,FALSE)</f>
        <v>Male</v>
      </c>
      <c r="P1065" s="43" t="str">
        <f>VLOOKUP(Combined[[#This Row],[Customer_ID]],Customer[],5,FALSE)</f>
        <v>Maybury</v>
      </c>
      <c r="Q1065" s="43" t="str">
        <f>VLOOKUP(Combined[[#This Row],[Customer_ID]],Customer[],6,FALSE)</f>
        <v>Georgia</v>
      </c>
      <c r="R1065" s="43" t="str">
        <f>VLOOKUP(Combined[[#This Row],[Customer_ID]],Customer[],8,FALSE)</f>
        <v>Platinum</v>
      </c>
      <c r="S1065" s="43" t="str">
        <f>VLOOKUP(Combined[[#This Row],[Product_ID]],Product[],2,FALSE)</f>
        <v>Gaming Mechanical Keyboard</v>
      </c>
      <c r="T1065" s="43" t="str">
        <f>VLOOKUP(Combined[[#This Row],[Product_ID]],Product[],3,FALSE)</f>
        <v>Electronics</v>
      </c>
      <c r="U1065" s="43" t="str">
        <f>VLOOKUP(Combined[[#This Row],[Product_ID]],Product[],4,FALSE)</f>
        <v>Computer</v>
      </c>
      <c r="V1065" s="43" t="str">
        <f>VLOOKUP(Combined[[#This Row],[Product_ID]],Product[],5,FALSE)</f>
        <v>Lucero LLC</v>
      </c>
      <c r="W1065" s="43">
        <f>VLOOKUP(Combined[[#This Row],[Product_ID]],Product[],6,FALSE)</f>
        <v>419.28</v>
      </c>
      <c r="X1065" s="43">
        <f>VLOOKUP(Combined[[#This Row],[Product_ID]],Product[],7,FALSE)</f>
        <v>86</v>
      </c>
      <c r="Y1065" s="43" t="str">
        <f>_xlfn.XLOOKUP(Combined[[#This Row],[Store_ID]],Store[Store_ID],Store[Store_Name])</f>
        <v>Martinez-Mullins</v>
      </c>
      <c r="Z1065" s="43" t="str">
        <f>_xlfn.XLOOKUP(Combined[[#This Row],[Store_ID]],Store[Store_ID],Store[Region])</f>
        <v>South</v>
      </c>
      <c r="AA1065" s="43" t="str">
        <f>_xlfn.XLOOKUP(Combined[[#This Row],[Store_ID]],Store[Store_ID],Store[City])</f>
        <v>Williamsfurt</v>
      </c>
      <c r="AB1065" s="43" t="str">
        <f>_xlfn.XLOOKUP(Combined[[#This Row],[Store_ID]],Store[Store_ID],Store[Store_Type])</f>
        <v>Online</v>
      </c>
      <c r="AC1065" s="43">
        <f>Combined[[#This Row],[Quantity]]*Combined[[#This Row],[Unit_Price]]</f>
        <v>146.88</v>
      </c>
      <c r="AD1065" s="43">
        <f>Combined[[#This Row],[Gross_Sales]]*Combined[[#This Row],[Discount]]</f>
        <v>10.281600000000001</v>
      </c>
      <c r="AE1065" s="43">
        <f>Combined[[#This Row],[Quantity]]*Combined[[#This Row],[cost]]</f>
        <v>1677.12</v>
      </c>
      <c r="AF1065" s="43">
        <f>Combined[[#This Row],[Total_Amount]]-Combined[[#This Row],[Total_Cost]]</f>
        <v>-1540.5215999999998</v>
      </c>
      <c r="AG1065" s="43" t="str">
        <f>IF(Combined[[#This Row],[Age]]&lt;=25,"18-25",IF(Combined[[#This Row],[Age]]&lt;=35,"26-35",IF(Combined[[#This Row],[Age]]&lt;=45,"36-45",IF(Combined[[#This Row],[Age]]&lt;=55,"46-55","56-64"))))</f>
        <v>36-45</v>
      </c>
      <c r="AH1065" s="43">
        <f>IF(Combined[[#This Row],[Total_Amount]]=0,0,Combined[[#This Row],[Profit]]/Combined[[#This Row],[Total_Amount]])</f>
        <v>-11.277742638273946</v>
      </c>
    </row>
    <row r="1066" spans="1:34">
      <c r="A1066" s="43" t="s">
        <v>2890</v>
      </c>
      <c r="B1066" s="46">
        <v>45545</v>
      </c>
      <c r="C1066" s="43">
        <f t="shared" si="16"/>
        <v>2024</v>
      </c>
      <c r="D1066" s="43" t="str">
        <f>TEXT(Combined[[#This Row],[Order_Date]],"MMM")</f>
        <v>Sep</v>
      </c>
      <c r="E1066" s="43" t="s">
        <v>1157</v>
      </c>
      <c r="F1066" s="43" t="s">
        <v>1704</v>
      </c>
      <c r="G1066" s="43" t="s">
        <v>1813</v>
      </c>
      <c r="H1066" s="43">
        <v>2</v>
      </c>
      <c r="I1066" s="43">
        <v>705.97</v>
      </c>
      <c r="J1066" s="45">
        <v>0.1</v>
      </c>
      <c r="K1066" s="43" t="s">
        <v>1826</v>
      </c>
      <c r="L1066" s="43">
        <v>1270.7460000000001</v>
      </c>
      <c r="M1066" s="43" t="str">
        <f>VLOOKUP(Combined[[#This Row],[Customer_ID]],Customer[],2,FALSE)</f>
        <v>James Holloway Jr.</v>
      </c>
      <c r="N1066" s="43">
        <f>VLOOKUP(Combined[[#This Row],[Customer_ID]],Customer[],3,FALSE)</f>
        <v>45</v>
      </c>
      <c r="O1066" s="43" t="str">
        <f>VLOOKUP(Combined[[#This Row],[Customer_ID]],Customer[],4,FALSE)</f>
        <v>Male</v>
      </c>
      <c r="P1066" s="43" t="str">
        <f>VLOOKUP(Combined[[#This Row],[Customer_ID]],Customer[],5,FALSE)</f>
        <v>Millston</v>
      </c>
      <c r="Q1066" s="43" t="str">
        <f>VLOOKUP(Combined[[#This Row],[Customer_ID]],Customer[],6,FALSE)</f>
        <v>Indiana</v>
      </c>
      <c r="R1066" s="43" t="str">
        <f>VLOOKUP(Combined[[#This Row],[Customer_ID]],Customer[],8,FALSE)</f>
        <v>Silver</v>
      </c>
      <c r="S1066" s="43" t="str">
        <f>VLOOKUP(Combined[[#This Row],[Product_ID]],Product[],2,FALSE)</f>
        <v>Essential Oil Diffuser</v>
      </c>
      <c r="T1066" s="43" t="str">
        <f>VLOOKUP(Combined[[#This Row],[Product_ID]],Product[],3,FALSE)</f>
        <v>Home</v>
      </c>
      <c r="U1066" s="43" t="str">
        <f>VLOOKUP(Combined[[#This Row],[Product_ID]],Product[],4,FALSE)</f>
        <v>Decor</v>
      </c>
      <c r="V1066" s="43" t="str">
        <f>VLOOKUP(Combined[[#This Row],[Product_ID]],Product[],5,FALSE)</f>
        <v>Hernandez Inc</v>
      </c>
      <c r="W1066" s="43">
        <f>VLOOKUP(Combined[[#This Row],[Product_ID]],Product[],6,FALSE)</f>
        <v>325.26</v>
      </c>
      <c r="X1066" s="43">
        <f>VLOOKUP(Combined[[#This Row],[Product_ID]],Product[],7,FALSE)</f>
        <v>400</v>
      </c>
      <c r="Y1066" s="43" t="str">
        <f>_xlfn.XLOOKUP(Combined[[#This Row],[Store_ID]],Store[Store_ID],Store[Store_Name])</f>
        <v>Mann-Austin</v>
      </c>
      <c r="Z1066" s="43" t="str">
        <f>_xlfn.XLOOKUP(Combined[[#This Row],[Store_ID]],Store[Store_ID],Store[Region])</f>
        <v>East</v>
      </c>
      <c r="AA1066" s="43" t="str">
        <f>_xlfn.XLOOKUP(Combined[[#This Row],[Store_ID]],Store[Store_ID],Store[City])</f>
        <v>Vasquezborough</v>
      </c>
      <c r="AB1066" s="43" t="str">
        <f>_xlfn.XLOOKUP(Combined[[#This Row],[Store_ID]],Store[Store_ID],Store[Store_Type])</f>
        <v>Online</v>
      </c>
      <c r="AC1066" s="43">
        <f>Combined[[#This Row],[Quantity]]*Combined[[#This Row],[Unit_Price]]</f>
        <v>1411.94</v>
      </c>
      <c r="AD1066" s="43">
        <f>Combined[[#This Row],[Gross_Sales]]*Combined[[#This Row],[Discount]]</f>
        <v>141.19400000000002</v>
      </c>
      <c r="AE1066" s="43">
        <f>Combined[[#This Row],[Quantity]]*Combined[[#This Row],[cost]]</f>
        <v>650.52</v>
      </c>
      <c r="AF1066" s="43">
        <f>Combined[[#This Row],[Total_Amount]]-Combined[[#This Row],[Total_Cost]]</f>
        <v>620.22600000000011</v>
      </c>
      <c r="AG1066" s="43" t="str">
        <f>IF(Combined[[#This Row],[Age]]&lt;=25,"18-25",IF(Combined[[#This Row],[Age]]&lt;=35,"26-35",IF(Combined[[#This Row],[Age]]&lt;=45,"36-45",IF(Combined[[#This Row],[Age]]&lt;=55,"46-55","56-64"))))</f>
        <v>36-45</v>
      </c>
      <c r="AH1066" s="43">
        <f>IF(Combined[[#This Row],[Total_Amount]]=0,0,Combined[[#This Row],[Profit]]/Combined[[#This Row],[Total_Amount]])</f>
        <v>0.48808023003810364</v>
      </c>
    </row>
    <row r="1067" spans="1:34">
      <c r="A1067" s="43" t="s">
        <v>2891</v>
      </c>
      <c r="B1067" s="46">
        <v>45736</v>
      </c>
      <c r="C1067" s="43">
        <f t="shared" si="16"/>
        <v>2025</v>
      </c>
      <c r="D1067" s="43" t="str">
        <f>TEXT(Combined[[#This Row],[Order_Date]],"MMM")</f>
        <v>Mar</v>
      </c>
      <c r="E1067" s="43" t="s">
        <v>100</v>
      </c>
      <c r="F1067" s="43" t="s">
        <v>1628</v>
      </c>
      <c r="G1067" s="43" t="s">
        <v>1757</v>
      </c>
      <c r="H1067" s="43">
        <v>2</v>
      </c>
      <c r="I1067" s="43">
        <v>994.29</v>
      </c>
      <c r="J1067" s="45">
        <v>0.01</v>
      </c>
      <c r="K1067" s="43" t="s">
        <v>1826</v>
      </c>
      <c r="L1067" s="43">
        <v>1968.6941999999999</v>
      </c>
      <c r="M1067" s="43" t="str">
        <f>VLOOKUP(Combined[[#This Row],[Customer_ID]],Customer[],2,FALSE)</f>
        <v>Jonathan Steele</v>
      </c>
      <c r="N1067" s="43">
        <f>VLOOKUP(Combined[[#This Row],[Customer_ID]],Customer[],3,FALSE)</f>
        <v>52</v>
      </c>
      <c r="O1067" s="43" t="str">
        <f>VLOOKUP(Combined[[#This Row],[Customer_ID]],Customer[],4,FALSE)</f>
        <v>Female</v>
      </c>
      <c r="P1067" s="43" t="str">
        <f>VLOOKUP(Combined[[#This Row],[Customer_ID]],Customer[],5,FALSE)</f>
        <v>Molinabury</v>
      </c>
      <c r="Q1067" s="43" t="str">
        <f>VLOOKUP(Combined[[#This Row],[Customer_ID]],Customer[],6,FALSE)</f>
        <v>Oregon</v>
      </c>
      <c r="R1067" s="43" t="str">
        <f>VLOOKUP(Combined[[#This Row],[Customer_ID]],Customer[],8,FALSE)</f>
        <v>Silver</v>
      </c>
      <c r="S1067" s="43" t="str">
        <f>VLOOKUP(Combined[[#This Row],[Product_ID]],Product[],2,FALSE)</f>
        <v>Noise-Canceling Headphones</v>
      </c>
      <c r="T1067" s="43" t="str">
        <f>VLOOKUP(Combined[[#This Row],[Product_ID]],Product[],3,FALSE)</f>
        <v>Electronics</v>
      </c>
      <c r="U1067" s="43" t="str">
        <f>VLOOKUP(Combined[[#This Row],[Product_ID]],Product[],4,FALSE)</f>
        <v>Audio</v>
      </c>
      <c r="V1067" s="43" t="str">
        <f>VLOOKUP(Combined[[#This Row],[Product_ID]],Product[],5,FALSE)</f>
        <v>Taylor-Hart</v>
      </c>
      <c r="W1067" s="43">
        <f>VLOOKUP(Combined[[#This Row],[Product_ID]],Product[],6,FALSE)</f>
        <v>38.520000000000003</v>
      </c>
      <c r="X1067" s="43">
        <f>VLOOKUP(Combined[[#This Row],[Product_ID]],Product[],7,FALSE)</f>
        <v>378</v>
      </c>
      <c r="Y1067" s="43" t="str">
        <f>_xlfn.XLOOKUP(Combined[[#This Row],[Store_ID]],Store[Store_ID],Store[Store_Name])</f>
        <v>Martinez, Adkins and Johnson</v>
      </c>
      <c r="Z1067" s="43" t="str">
        <f>_xlfn.XLOOKUP(Combined[[#This Row],[Store_ID]],Store[Store_ID],Store[Region])</f>
        <v>North</v>
      </c>
      <c r="AA1067" s="43" t="str">
        <f>_xlfn.XLOOKUP(Combined[[#This Row],[Store_ID]],Store[Store_ID],Store[City])</f>
        <v>Danielmouth</v>
      </c>
      <c r="AB1067" s="43" t="str">
        <f>_xlfn.XLOOKUP(Combined[[#This Row],[Store_ID]],Store[Store_ID],Store[Store_Type])</f>
        <v>Flagship</v>
      </c>
      <c r="AC1067" s="43">
        <f>Combined[[#This Row],[Quantity]]*Combined[[#This Row],[Unit_Price]]</f>
        <v>1988.58</v>
      </c>
      <c r="AD1067" s="43">
        <f>Combined[[#This Row],[Gross_Sales]]*Combined[[#This Row],[Discount]]</f>
        <v>19.8858</v>
      </c>
      <c r="AE1067" s="43">
        <f>Combined[[#This Row],[Quantity]]*Combined[[#This Row],[cost]]</f>
        <v>77.040000000000006</v>
      </c>
      <c r="AF1067" s="43">
        <f>Combined[[#This Row],[Total_Amount]]-Combined[[#This Row],[Total_Cost]]</f>
        <v>1891.6541999999999</v>
      </c>
      <c r="AG1067" s="43" t="str">
        <f>IF(Combined[[#This Row],[Age]]&lt;=25,"18-25",IF(Combined[[#This Row],[Age]]&lt;=35,"26-35",IF(Combined[[#This Row],[Age]]&lt;=45,"36-45",IF(Combined[[#This Row],[Age]]&lt;=55,"46-55","56-64"))))</f>
        <v>46-55</v>
      </c>
      <c r="AH1067" s="43">
        <f>IF(Combined[[#This Row],[Total_Amount]]=0,0,Combined[[#This Row],[Profit]]/Combined[[#This Row],[Total_Amount]])</f>
        <v>0.96086746230064579</v>
      </c>
    </row>
    <row r="1068" spans="1:34">
      <c r="A1068" s="43" t="s">
        <v>2892</v>
      </c>
      <c r="B1068" s="46">
        <v>45608</v>
      </c>
      <c r="C1068" s="43">
        <f t="shared" si="16"/>
        <v>2024</v>
      </c>
      <c r="D1068" s="43" t="str">
        <f>TEXT(Combined[[#This Row],[Order_Date]],"MMM")</f>
        <v>Nov</v>
      </c>
      <c r="E1068" s="43" t="s">
        <v>1307</v>
      </c>
      <c r="F1068" s="43" t="s">
        <v>1732</v>
      </c>
      <c r="G1068" s="43" t="s">
        <v>1810</v>
      </c>
      <c r="H1068" s="43">
        <v>1</v>
      </c>
      <c r="I1068" s="43">
        <v>909.04</v>
      </c>
      <c r="J1068" s="45">
        <v>0.11</v>
      </c>
      <c r="K1068" s="43" t="s">
        <v>1824</v>
      </c>
      <c r="L1068" s="43">
        <v>809.04560000000004</v>
      </c>
      <c r="M1068" s="43" t="str">
        <f>VLOOKUP(Combined[[#This Row],[Customer_ID]],Customer[],2,FALSE)</f>
        <v>Holly Robinson</v>
      </c>
      <c r="N1068" s="43">
        <f>VLOOKUP(Combined[[#This Row],[Customer_ID]],Customer[],3,FALSE)</f>
        <v>45</v>
      </c>
      <c r="O1068" s="43" t="str">
        <f>VLOOKUP(Combined[[#This Row],[Customer_ID]],Customer[],4,FALSE)</f>
        <v>Female</v>
      </c>
      <c r="P1068" s="43" t="str">
        <f>VLOOKUP(Combined[[#This Row],[Customer_ID]],Customer[],5,FALSE)</f>
        <v>East Amy</v>
      </c>
      <c r="Q1068" s="43" t="str">
        <f>VLOOKUP(Combined[[#This Row],[Customer_ID]],Customer[],6,FALSE)</f>
        <v>Washington</v>
      </c>
      <c r="R1068" s="43" t="str">
        <f>VLOOKUP(Combined[[#This Row],[Customer_ID]],Customer[],8,FALSE)</f>
        <v>Platinum</v>
      </c>
      <c r="S1068" s="43" t="str">
        <f>VLOOKUP(Combined[[#This Row],[Product_ID]],Product[],2,FALSE)</f>
        <v>Microwave Oven</v>
      </c>
      <c r="T1068" s="43" t="str">
        <f>VLOOKUP(Combined[[#This Row],[Product_ID]],Product[],3,FALSE)</f>
        <v>Home</v>
      </c>
      <c r="U1068" s="43" t="str">
        <f>VLOOKUP(Combined[[#This Row],[Product_ID]],Product[],4,FALSE)</f>
        <v>Appliances</v>
      </c>
      <c r="V1068" s="43" t="str">
        <f>VLOOKUP(Combined[[#This Row],[Product_ID]],Product[],5,FALSE)</f>
        <v>Green, Powell and Palmer</v>
      </c>
      <c r="W1068" s="43">
        <f>VLOOKUP(Combined[[#This Row],[Product_ID]],Product[],6,FALSE)</f>
        <v>447.43</v>
      </c>
      <c r="X1068" s="43">
        <f>VLOOKUP(Combined[[#This Row],[Product_ID]],Product[],7,FALSE)</f>
        <v>191</v>
      </c>
      <c r="Y1068" s="43" t="str">
        <f>_xlfn.XLOOKUP(Combined[[#This Row],[Store_ID]],Store[Store_ID],Store[Store_Name])</f>
        <v>Guerrero-Schmitt</v>
      </c>
      <c r="Z1068" s="43" t="str">
        <f>_xlfn.XLOOKUP(Combined[[#This Row],[Store_ID]],Store[Store_ID],Store[Region])</f>
        <v>East</v>
      </c>
      <c r="AA1068" s="43" t="str">
        <f>_xlfn.XLOOKUP(Combined[[#This Row],[Store_ID]],Store[Store_ID],Store[City])</f>
        <v>East Stevechester</v>
      </c>
      <c r="AB1068" s="43" t="str">
        <f>_xlfn.XLOOKUP(Combined[[#This Row],[Store_ID]],Store[Store_ID],Store[Store_Type])</f>
        <v>Flagship</v>
      </c>
      <c r="AC1068" s="43">
        <f>Combined[[#This Row],[Quantity]]*Combined[[#This Row],[Unit_Price]]</f>
        <v>909.04</v>
      </c>
      <c r="AD1068" s="43">
        <f>Combined[[#This Row],[Gross_Sales]]*Combined[[#This Row],[Discount]]</f>
        <v>99.994399999999999</v>
      </c>
      <c r="AE1068" s="43">
        <f>Combined[[#This Row],[Quantity]]*Combined[[#This Row],[cost]]</f>
        <v>447.43</v>
      </c>
      <c r="AF1068" s="43">
        <f>Combined[[#This Row],[Total_Amount]]-Combined[[#This Row],[Total_Cost]]</f>
        <v>361.61560000000003</v>
      </c>
      <c r="AG1068" s="43" t="str">
        <f>IF(Combined[[#This Row],[Age]]&lt;=25,"18-25",IF(Combined[[#This Row],[Age]]&lt;=35,"26-35",IF(Combined[[#This Row],[Age]]&lt;=45,"36-45",IF(Combined[[#This Row],[Age]]&lt;=55,"46-55","56-64"))))</f>
        <v>36-45</v>
      </c>
      <c r="AH1068" s="43">
        <f>IF(Combined[[#This Row],[Total_Amount]]=0,0,Combined[[#This Row],[Profit]]/Combined[[#This Row],[Total_Amount]])</f>
        <v>0.44696565929040344</v>
      </c>
    </row>
    <row r="1069" spans="1:34">
      <c r="A1069" s="43" t="s">
        <v>2893</v>
      </c>
      <c r="B1069" s="46">
        <v>45334</v>
      </c>
      <c r="C1069" s="43">
        <f t="shared" si="16"/>
        <v>2024</v>
      </c>
      <c r="D1069" s="43" t="str">
        <f>TEXT(Combined[[#This Row],[Order_Date]],"MMM")</f>
        <v>Feb</v>
      </c>
      <c r="E1069" s="43" t="s">
        <v>1095</v>
      </c>
      <c r="F1069" s="43" t="s">
        <v>1616</v>
      </c>
      <c r="G1069" s="43" t="s">
        <v>1792</v>
      </c>
      <c r="H1069" s="43">
        <v>1</v>
      </c>
      <c r="I1069" s="43">
        <v>164.73</v>
      </c>
      <c r="J1069" s="45">
        <v>0.12</v>
      </c>
      <c r="K1069" s="43" t="s">
        <v>1826</v>
      </c>
      <c r="L1069" s="43">
        <v>144.9624</v>
      </c>
      <c r="M1069" s="43" t="str">
        <f>VLOOKUP(Combined[[#This Row],[Customer_ID]],Customer[],2,FALSE)</f>
        <v>Heather Valenzuela</v>
      </c>
      <c r="N1069" s="43">
        <f>VLOOKUP(Combined[[#This Row],[Customer_ID]],Customer[],3,FALSE)</f>
        <v>31</v>
      </c>
      <c r="O1069" s="43" t="str">
        <f>VLOOKUP(Combined[[#This Row],[Customer_ID]],Customer[],4,FALSE)</f>
        <v>Male</v>
      </c>
      <c r="P1069" s="43" t="str">
        <f>VLOOKUP(Combined[[#This Row],[Customer_ID]],Customer[],5,FALSE)</f>
        <v>New Angiefurt</v>
      </c>
      <c r="Q1069" s="43" t="str">
        <f>VLOOKUP(Combined[[#This Row],[Customer_ID]],Customer[],6,FALSE)</f>
        <v>Alaska</v>
      </c>
      <c r="R1069" s="43" t="str">
        <f>VLOOKUP(Combined[[#This Row],[Customer_ID]],Customer[],8,FALSE)</f>
        <v>Bronze</v>
      </c>
      <c r="S1069" s="43" t="str">
        <f>VLOOKUP(Combined[[#This Row],[Product_ID]],Product[],2,FALSE)</f>
        <v>Gaming Mechanical Keyboard</v>
      </c>
      <c r="T1069" s="43" t="str">
        <f>VLOOKUP(Combined[[#This Row],[Product_ID]],Product[],3,FALSE)</f>
        <v>Electronics</v>
      </c>
      <c r="U1069" s="43" t="str">
        <f>VLOOKUP(Combined[[#This Row],[Product_ID]],Product[],4,FALSE)</f>
        <v>Computer</v>
      </c>
      <c r="V1069" s="43" t="str">
        <f>VLOOKUP(Combined[[#This Row],[Product_ID]],Product[],5,FALSE)</f>
        <v>Lucero LLC</v>
      </c>
      <c r="W1069" s="43">
        <f>VLOOKUP(Combined[[#This Row],[Product_ID]],Product[],6,FALSE)</f>
        <v>419.28</v>
      </c>
      <c r="X1069" s="43">
        <f>VLOOKUP(Combined[[#This Row],[Product_ID]],Product[],7,FALSE)</f>
        <v>86</v>
      </c>
      <c r="Y1069" s="43" t="str">
        <f>_xlfn.XLOOKUP(Combined[[#This Row],[Store_ID]],Store[Store_ID],Store[Store_Name])</f>
        <v>Aguirre-Keller</v>
      </c>
      <c r="Z1069" s="43" t="str">
        <f>_xlfn.XLOOKUP(Combined[[#This Row],[Store_ID]],Store[Store_ID],Store[Region])</f>
        <v>South</v>
      </c>
      <c r="AA1069" s="43" t="str">
        <f>_xlfn.XLOOKUP(Combined[[#This Row],[Store_ID]],Store[Store_ID],Store[City])</f>
        <v>Lake Michael</v>
      </c>
      <c r="AB1069" s="43" t="str">
        <f>_xlfn.XLOOKUP(Combined[[#This Row],[Store_ID]],Store[Store_ID],Store[Store_Type])</f>
        <v>Online</v>
      </c>
      <c r="AC1069" s="43">
        <f>Combined[[#This Row],[Quantity]]*Combined[[#This Row],[Unit_Price]]</f>
        <v>164.73</v>
      </c>
      <c r="AD1069" s="43">
        <f>Combined[[#This Row],[Gross_Sales]]*Combined[[#This Row],[Discount]]</f>
        <v>19.767599999999998</v>
      </c>
      <c r="AE1069" s="43">
        <f>Combined[[#This Row],[Quantity]]*Combined[[#This Row],[cost]]</f>
        <v>419.28</v>
      </c>
      <c r="AF1069" s="43">
        <f>Combined[[#This Row],[Total_Amount]]-Combined[[#This Row],[Total_Cost]]</f>
        <v>-274.31759999999997</v>
      </c>
      <c r="AG1069" s="43" t="str">
        <f>IF(Combined[[#This Row],[Age]]&lt;=25,"18-25",IF(Combined[[#This Row],[Age]]&lt;=35,"26-35",IF(Combined[[#This Row],[Age]]&lt;=45,"36-45",IF(Combined[[#This Row],[Age]]&lt;=55,"46-55","56-64"))))</f>
        <v>26-35</v>
      </c>
      <c r="AH1069" s="43">
        <f>IF(Combined[[#This Row],[Total_Amount]]=0,0,Combined[[#This Row],[Profit]]/Combined[[#This Row],[Total_Amount]])</f>
        <v>-1.892336219599013</v>
      </c>
    </row>
    <row r="1070" spans="1:34">
      <c r="A1070" s="43" t="s">
        <v>2894</v>
      </c>
      <c r="B1070" s="46">
        <v>45690</v>
      </c>
      <c r="C1070" s="43">
        <f t="shared" si="16"/>
        <v>2025</v>
      </c>
      <c r="D1070" s="43" t="str">
        <f>TEXT(Combined[[#This Row],[Order_Date]],"MMM")</f>
        <v>Feb</v>
      </c>
      <c r="E1070" s="43" t="s">
        <v>230</v>
      </c>
      <c r="F1070" s="43" t="s">
        <v>1622</v>
      </c>
      <c r="G1070" s="43" t="s">
        <v>1779</v>
      </c>
      <c r="H1070" s="43">
        <v>2</v>
      </c>
      <c r="I1070" s="43">
        <v>606.35</v>
      </c>
      <c r="J1070" s="45">
        <v>0.16</v>
      </c>
      <c r="K1070" s="43" t="s">
        <v>1829</v>
      </c>
      <c r="L1070" s="43">
        <v>1018.668</v>
      </c>
      <c r="M1070" s="43" t="str">
        <f>VLOOKUP(Combined[[#This Row],[Customer_ID]],Customer[],2,FALSE)</f>
        <v>James Bean</v>
      </c>
      <c r="N1070" s="43">
        <f>VLOOKUP(Combined[[#This Row],[Customer_ID]],Customer[],3,FALSE)</f>
        <v>50</v>
      </c>
      <c r="O1070" s="43" t="str">
        <f>VLOOKUP(Combined[[#This Row],[Customer_ID]],Customer[],4,FALSE)</f>
        <v>Male</v>
      </c>
      <c r="P1070" s="43" t="str">
        <f>VLOOKUP(Combined[[#This Row],[Customer_ID]],Customer[],5,FALSE)</f>
        <v>Stevensonton</v>
      </c>
      <c r="Q1070" s="43" t="str">
        <f>VLOOKUP(Combined[[#This Row],[Customer_ID]],Customer[],6,FALSE)</f>
        <v>New Mexico</v>
      </c>
      <c r="R1070" s="43" t="str">
        <f>VLOOKUP(Combined[[#This Row],[Customer_ID]],Customer[],8,FALSE)</f>
        <v>Bronze</v>
      </c>
      <c r="S1070" s="43" t="str">
        <f>VLOOKUP(Combined[[#This Row],[Product_ID]],Product[],2,FALSE)</f>
        <v>Men's Casual Sneakers</v>
      </c>
      <c r="T1070" s="43" t="str">
        <f>VLOOKUP(Combined[[#This Row],[Product_ID]],Product[],3,FALSE)</f>
        <v>Clothing</v>
      </c>
      <c r="U1070" s="43" t="str">
        <f>VLOOKUP(Combined[[#This Row],[Product_ID]],Product[],4,FALSE)</f>
        <v>Footwear</v>
      </c>
      <c r="V1070" s="43" t="str">
        <f>VLOOKUP(Combined[[#This Row],[Product_ID]],Product[],5,FALSE)</f>
        <v>Hogan-Lee</v>
      </c>
      <c r="W1070" s="43">
        <f>VLOOKUP(Combined[[#This Row],[Product_ID]],Product[],6,FALSE)</f>
        <v>353.47</v>
      </c>
      <c r="X1070" s="43">
        <f>VLOOKUP(Combined[[#This Row],[Product_ID]],Product[],7,FALSE)</f>
        <v>214</v>
      </c>
      <c r="Y1070" s="43" t="str">
        <f>_xlfn.XLOOKUP(Combined[[#This Row],[Store_ID]],Store[Store_ID],Store[Store_Name])</f>
        <v>Martinez-Mullins</v>
      </c>
      <c r="Z1070" s="43" t="str">
        <f>_xlfn.XLOOKUP(Combined[[#This Row],[Store_ID]],Store[Store_ID],Store[Region])</f>
        <v>South</v>
      </c>
      <c r="AA1070" s="43" t="str">
        <f>_xlfn.XLOOKUP(Combined[[#This Row],[Store_ID]],Store[Store_ID],Store[City])</f>
        <v>Williamsfurt</v>
      </c>
      <c r="AB1070" s="43" t="str">
        <f>_xlfn.XLOOKUP(Combined[[#This Row],[Store_ID]],Store[Store_ID],Store[Store_Type])</f>
        <v>Online</v>
      </c>
      <c r="AC1070" s="43">
        <f>Combined[[#This Row],[Quantity]]*Combined[[#This Row],[Unit_Price]]</f>
        <v>1212.7</v>
      </c>
      <c r="AD1070" s="43">
        <f>Combined[[#This Row],[Gross_Sales]]*Combined[[#This Row],[Discount]]</f>
        <v>194.03200000000001</v>
      </c>
      <c r="AE1070" s="43">
        <f>Combined[[#This Row],[Quantity]]*Combined[[#This Row],[cost]]</f>
        <v>706.94</v>
      </c>
      <c r="AF1070" s="43">
        <f>Combined[[#This Row],[Total_Amount]]-Combined[[#This Row],[Total_Cost]]</f>
        <v>311.72799999999995</v>
      </c>
      <c r="AG1070" s="43" t="str">
        <f>IF(Combined[[#This Row],[Age]]&lt;=25,"18-25",IF(Combined[[#This Row],[Age]]&lt;=35,"26-35",IF(Combined[[#This Row],[Age]]&lt;=45,"36-45",IF(Combined[[#This Row],[Age]]&lt;=55,"46-55","56-64"))))</f>
        <v>46-55</v>
      </c>
      <c r="AH1070" s="43">
        <f>IF(Combined[[#This Row],[Total_Amount]]=0,0,Combined[[#This Row],[Profit]]/Combined[[#This Row],[Total_Amount]])</f>
        <v>0.30601530626268808</v>
      </c>
    </row>
    <row r="1071" spans="1:34">
      <c r="A1071" s="43" t="s">
        <v>2895</v>
      </c>
      <c r="B1071" s="46">
        <v>45481</v>
      </c>
      <c r="C1071" s="43">
        <f t="shared" si="16"/>
        <v>2024</v>
      </c>
      <c r="D1071" s="43" t="str">
        <f>TEXT(Combined[[#This Row],[Order_Date]],"MMM")</f>
        <v>Jul</v>
      </c>
      <c r="E1071" s="43" t="s">
        <v>544</v>
      </c>
      <c r="F1071" s="43" t="s">
        <v>1744</v>
      </c>
      <c r="G1071" s="43" t="s">
        <v>1769</v>
      </c>
      <c r="H1071" s="43">
        <v>3</v>
      </c>
      <c r="I1071" s="43">
        <v>904.19</v>
      </c>
      <c r="J1071" s="45">
        <v>0.09</v>
      </c>
      <c r="K1071" s="43" t="s">
        <v>1824</v>
      </c>
      <c r="L1071" s="43">
        <v>2468.4387000000002</v>
      </c>
      <c r="M1071" s="43" t="str">
        <f>VLOOKUP(Combined[[#This Row],[Customer_ID]],Customer[],2,FALSE)</f>
        <v>Joseph Jones</v>
      </c>
      <c r="N1071" s="43">
        <f>VLOOKUP(Combined[[#This Row],[Customer_ID]],Customer[],3,FALSE)</f>
        <v>21</v>
      </c>
      <c r="O1071" s="43" t="str">
        <f>VLOOKUP(Combined[[#This Row],[Customer_ID]],Customer[],4,FALSE)</f>
        <v>Male</v>
      </c>
      <c r="P1071" s="43" t="str">
        <f>VLOOKUP(Combined[[#This Row],[Customer_ID]],Customer[],5,FALSE)</f>
        <v>North Matthew</v>
      </c>
      <c r="Q1071" s="43" t="str">
        <f>VLOOKUP(Combined[[#This Row],[Customer_ID]],Customer[],6,FALSE)</f>
        <v>Illinois</v>
      </c>
      <c r="R1071" s="43" t="str">
        <f>VLOOKUP(Combined[[#This Row],[Customer_ID]],Customer[],8,FALSE)</f>
        <v>Bronze</v>
      </c>
      <c r="S1071" s="43" t="str">
        <f>VLOOKUP(Combined[[#This Row],[Product_ID]],Product[],2,FALSE)</f>
        <v>Portable Bluetooth Speaker</v>
      </c>
      <c r="T1071" s="43" t="str">
        <f>VLOOKUP(Combined[[#This Row],[Product_ID]],Product[],3,FALSE)</f>
        <v>Electronics</v>
      </c>
      <c r="U1071" s="43" t="str">
        <f>VLOOKUP(Combined[[#This Row],[Product_ID]],Product[],4,FALSE)</f>
        <v>Audio</v>
      </c>
      <c r="V1071" s="43" t="str">
        <f>VLOOKUP(Combined[[#This Row],[Product_ID]],Product[],5,FALSE)</f>
        <v>Flores-King</v>
      </c>
      <c r="W1071" s="43">
        <f>VLOOKUP(Combined[[#This Row],[Product_ID]],Product[],6,FALSE)</f>
        <v>431.67</v>
      </c>
      <c r="X1071" s="43">
        <f>VLOOKUP(Combined[[#This Row],[Product_ID]],Product[],7,FALSE)</f>
        <v>73</v>
      </c>
      <c r="Y1071" s="43" t="str">
        <f>_xlfn.XLOOKUP(Combined[[#This Row],[Store_ID]],Store[Store_ID],Store[Store_Name])</f>
        <v>Alexander Group</v>
      </c>
      <c r="Z1071" s="43" t="str">
        <f>_xlfn.XLOOKUP(Combined[[#This Row],[Store_ID]],Store[Store_ID],Store[Region])</f>
        <v>South</v>
      </c>
      <c r="AA1071" s="43" t="str">
        <f>_xlfn.XLOOKUP(Combined[[#This Row],[Store_ID]],Store[Store_ID],Store[City])</f>
        <v>Port Sharon</v>
      </c>
      <c r="AB1071" s="43" t="str">
        <f>_xlfn.XLOOKUP(Combined[[#This Row],[Store_ID]],Store[Store_ID],Store[Store_Type])</f>
        <v>Online</v>
      </c>
      <c r="AC1071" s="43">
        <f>Combined[[#This Row],[Quantity]]*Combined[[#This Row],[Unit_Price]]</f>
        <v>2712.57</v>
      </c>
      <c r="AD1071" s="43">
        <f>Combined[[#This Row],[Gross_Sales]]*Combined[[#This Row],[Discount]]</f>
        <v>244.13130000000001</v>
      </c>
      <c r="AE1071" s="43">
        <f>Combined[[#This Row],[Quantity]]*Combined[[#This Row],[cost]]</f>
        <v>1295.01</v>
      </c>
      <c r="AF1071" s="43">
        <f>Combined[[#This Row],[Total_Amount]]-Combined[[#This Row],[Total_Cost]]</f>
        <v>1173.4287000000002</v>
      </c>
      <c r="AG1071" s="43" t="str">
        <f>IF(Combined[[#This Row],[Age]]&lt;=25,"18-25",IF(Combined[[#This Row],[Age]]&lt;=35,"26-35",IF(Combined[[#This Row],[Age]]&lt;=45,"36-45",IF(Combined[[#This Row],[Age]]&lt;=55,"46-55","56-64"))))</f>
        <v>18-25</v>
      </c>
      <c r="AH1071" s="43">
        <f>IF(Combined[[#This Row],[Total_Amount]]=0,0,Combined[[#This Row],[Profit]]/Combined[[#This Row],[Total_Amount]])</f>
        <v>0.47537283384837553</v>
      </c>
    </row>
    <row r="1072" spans="1:34">
      <c r="A1072" s="43" t="s">
        <v>2896</v>
      </c>
      <c r="B1072" s="46">
        <v>45576</v>
      </c>
      <c r="C1072" s="43">
        <f t="shared" si="16"/>
        <v>2024</v>
      </c>
      <c r="D1072" s="43" t="str">
        <f>TEXT(Combined[[#This Row],[Order_Date]],"MMM")</f>
        <v>Oct</v>
      </c>
      <c r="E1072" s="43" t="s">
        <v>508</v>
      </c>
      <c r="F1072" s="43" t="s">
        <v>1648</v>
      </c>
      <c r="G1072" s="43" t="s">
        <v>1761</v>
      </c>
      <c r="H1072" s="43">
        <v>4</v>
      </c>
      <c r="I1072" s="43">
        <v>694.61</v>
      </c>
      <c r="J1072" s="45">
        <v>0.18</v>
      </c>
      <c r="K1072" s="43" t="s">
        <v>1829</v>
      </c>
      <c r="L1072" s="43">
        <v>2278.3208</v>
      </c>
      <c r="M1072" s="43" t="str">
        <f>VLOOKUP(Combined[[#This Row],[Customer_ID]],Customer[],2,FALSE)</f>
        <v>Michael Davies</v>
      </c>
      <c r="N1072" s="43">
        <f>VLOOKUP(Combined[[#This Row],[Customer_ID]],Customer[],3,FALSE)</f>
        <v>25</v>
      </c>
      <c r="O1072" s="43" t="str">
        <f>VLOOKUP(Combined[[#This Row],[Customer_ID]],Customer[],4,FALSE)</f>
        <v>Female</v>
      </c>
      <c r="P1072" s="43" t="str">
        <f>VLOOKUP(Combined[[#This Row],[Customer_ID]],Customer[],5,FALSE)</f>
        <v>Lake Stevenfort</v>
      </c>
      <c r="Q1072" s="43" t="str">
        <f>VLOOKUP(Combined[[#This Row],[Customer_ID]],Customer[],6,FALSE)</f>
        <v>Oregon</v>
      </c>
      <c r="R1072" s="43" t="str">
        <f>VLOOKUP(Combined[[#This Row],[Customer_ID]],Customer[],8,FALSE)</f>
        <v>Gold</v>
      </c>
      <c r="S1072" s="43" t="str">
        <f>VLOOKUP(Combined[[#This Row],[Product_ID]],Product[],2,FALSE)</f>
        <v>Boxing Hand Wraps</v>
      </c>
      <c r="T1072" s="43" t="str">
        <f>VLOOKUP(Combined[[#This Row],[Product_ID]],Product[],3,FALSE)</f>
        <v>Sports</v>
      </c>
      <c r="U1072" s="43" t="str">
        <f>VLOOKUP(Combined[[#This Row],[Product_ID]],Product[],4,FALSE)</f>
        <v>Fitness</v>
      </c>
      <c r="V1072" s="43" t="str">
        <f>VLOOKUP(Combined[[#This Row],[Product_ID]],Product[],5,FALSE)</f>
        <v>Smith-King</v>
      </c>
      <c r="W1072" s="43">
        <f>VLOOKUP(Combined[[#This Row],[Product_ID]],Product[],6,FALSE)</f>
        <v>190.29</v>
      </c>
      <c r="X1072" s="43">
        <f>VLOOKUP(Combined[[#This Row],[Product_ID]],Product[],7,FALSE)</f>
        <v>260</v>
      </c>
      <c r="Y1072" s="43" t="str">
        <f>_xlfn.XLOOKUP(Combined[[#This Row],[Store_ID]],Store[Store_ID],Store[Store_Name])</f>
        <v>Black-Horn</v>
      </c>
      <c r="Z1072" s="43" t="str">
        <f>_xlfn.XLOOKUP(Combined[[#This Row],[Store_ID]],Store[Store_ID],Store[Region])</f>
        <v>South</v>
      </c>
      <c r="AA1072" s="43" t="str">
        <f>_xlfn.XLOOKUP(Combined[[#This Row],[Store_ID]],Store[Store_ID],Store[City])</f>
        <v>North Nancyview</v>
      </c>
      <c r="AB1072" s="43" t="str">
        <f>_xlfn.XLOOKUP(Combined[[#This Row],[Store_ID]],Store[Store_ID],Store[Store_Type])</f>
        <v>Outlet</v>
      </c>
      <c r="AC1072" s="43">
        <f>Combined[[#This Row],[Quantity]]*Combined[[#This Row],[Unit_Price]]</f>
        <v>2778.44</v>
      </c>
      <c r="AD1072" s="43">
        <f>Combined[[#This Row],[Gross_Sales]]*Combined[[#This Row],[Discount]]</f>
        <v>500.11919999999998</v>
      </c>
      <c r="AE1072" s="43">
        <f>Combined[[#This Row],[Quantity]]*Combined[[#This Row],[cost]]</f>
        <v>761.16</v>
      </c>
      <c r="AF1072" s="43">
        <f>Combined[[#This Row],[Total_Amount]]-Combined[[#This Row],[Total_Cost]]</f>
        <v>1517.1608000000001</v>
      </c>
      <c r="AG1072" s="43" t="str">
        <f>IF(Combined[[#This Row],[Age]]&lt;=25,"18-25",IF(Combined[[#This Row],[Age]]&lt;=35,"26-35",IF(Combined[[#This Row],[Age]]&lt;=45,"36-45",IF(Combined[[#This Row],[Age]]&lt;=55,"46-55","56-64"))))</f>
        <v>18-25</v>
      </c>
      <c r="AH1072" s="43">
        <f>IF(Combined[[#This Row],[Total_Amount]]=0,0,Combined[[#This Row],[Profit]]/Combined[[#This Row],[Total_Amount]])</f>
        <v>0.66591184173888074</v>
      </c>
    </row>
    <row r="1073" spans="1:34">
      <c r="A1073" s="43" t="s">
        <v>2897</v>
      </c>
      <c r="B1073" s="46">
        <v>45215</v>
      </c>
      <c r="C1073" s="43">
        <f t="shared" si="16"/>
        <v>2023</v>
      </c>
      <c r="D1073" s="43" t="str">
        <f>TEXT(Combined[[#This Row],[Order_Date]],"MMM")</f>
        <v>Oct</v>
      </c>
      <c r="E1073" s="43" t="s">
        <v>727</v>
      </c>
      <c r="F1073" s="43" t="s">
        <v>1726</v>
      </c>
      <c r="G1073" s="43" t="s">
        <v>1761</v>
      </c>
      <c r="H1073" s="43">
        <v>4</v>
      </c>
      <c r="I1073" s="43">
        <v>753.83</v>
      </c>
      <c r="J1073" s="45">
        <v>0.24</v>
      </c>
      <c r="K1073" s="43" t="s">
        <v>1824</v>
      </c>
      <c r="L1073" s="43">
        <v>2291.6432</v>
      </c>
      <c r="M1073" s="43" t="str">
        <f>VLOOKUP(Combined[[#This Row],[Customer_ID]],Customer[],2,FALSE)</f>
        <v>Elizabeth Stanley</v>
      </c>
      <c r="N1073" s="43">
        <f>VLOOKUP(Combined[[#This Row],[Customer_ID]],Customer[],3,FALSE)</f>
        <v>46</v>
      </c>
      <c r="O1073" s="43" t="str">
        <f>VLOOKUP(Combined[[#This Row],[Customer_ID]],Customer[],4,FALSE)</f>
        <v>Female</v>
      </c>
      <c r="P1073" s="43" t="str">
        <f>VLOOKUP(Combined[[#This Row],[Customer_ID]],Customer[],5,FALSE)</f>
        <v>Bethanyton</v>
      </c>
      <c r="Q1073" s="43" t="str">
        <f>VLOOKUP(Combined[[#This Row],[Customer_ID]],Customer[],6,FALSE)</f>
        <v>Utah</v>
      </c>
      <c r="R1073" s="43" t="str">
        <f>VLOOKUP(Combined[[#This Row],[Customer_ID]],Customer[],8,FALSE)</f>
        <v>Platinum</v>
      </c>
      <c r="S1073" s="43" t="str">
        <f>VLOOKUP(Combined[[#This Row],[Product_ID]],Product[],2,FALSE)</f>
        <v>Face Foundation Kit</v>
      </c>
      <c r="T1073" s="43" t="str">
        <f>VLOOKUP(Combined[[#This Row],[Product_ID]],Product[],3,FALSE)</f>
        <v>Beauty</v>
      </c>
      <c r="U1073" s="43" t="str">
        <f>VLOOKUP(Combined[[#This Row],[Product_ID]],Product[],4,FALSE)</f>
        <v>Makeup</v>
      </c>
      <c r="V1073" s="43" t="str">
        <f>VLOOKUP(Combined[[#This Row],[Product_ID]],Product[],5,FALSE)</f>
        <v>Taylor-Elliott</v>
      </c>
      <c r="W1073" s="43">
        <f>VLOOKUP(Combined[[#This Row],[Product_ID]],Product[],6,FALSE)</f>
        <v>183.04</v>
      </c>
      <c r="X1073" s="43">
        <f>VLOOKUP(Combined[[#This Row],[Product_ID]],Product[],7,FALSE)</f>
        <v>457</v>
      </c>
      <c r="Y1073" s="43" t="str">
        <f>_xlfn.XLOOKUP(Combined[[#This Row],[Store_ID]],Store[Store_ID],Store[Store_Name])</f>
        <v>Black-Horn</v>
      </c>
      <c r="Z1073" s="43" t="str">
        <f>_xlfn.XLOOKUP(Combined[[#This Row],[Store_ID]],Store[Store_ID],Store[Region])</f>
        <v>South</v>
      </c>
      <c r="AA1073" s="43" t="str">
        <f>_xlfn.XLOOKUP(Combined[[#This Row],[Store_ID]],Store[Store_ID],Store[City])</f>
        <v>North Nancyview</v>
      </c>
      <c r="AB1073" s="43" t="str">
        <f>_xlfn.XLOOKUP(Combined[[#This Row],[Store_ID]],Store[Store_ID],Store[Store_Type])</f>
        <v>Outlet</v>
      </c>
      <c r="AC1073" s="43">
        <f>Combined[[#This Row],[Quantity]]*Combined[[#This Row],[Unit_Price]]</f>
        <v>3015.32</v>
      </c>
      <c r="AD1073" s="43">
        <f>Combined[[#This Row],[Gross_Sales]]*Combined[[#This Row],[Discount]]</f>
        <v>723.67679999999996</v>
      </c>
      <c r="AE1073" s="43">
        <f>Combined[[#This Row],[Quantity]]*Combined[[#This Row],[cost]]</f>
        <v>732.16</v>
      </c>
      <c r="AF1073" s="43">
        <f>Combined[[#This Row],[Total_Amount]]-Combined[[#This Row],[Total_Cost]]</f>
        <v>1559.4832000000001</v>
      </c>
      <c r="AG1073" s="43" t="str">
        <f>IF(Combined[[#This Row],[Age]]&lt;=25,"18-25",IF(Combined[[#This Row],[Age]]&lt;=35,"26-35",IF(Combined[[#This Row],[Age]]&lt;=45,"36-45",IF(Combined[[#This Row],[Age]]&lt;=55,"46-55","56-64"))))</f>
        <v>46-55</v>
      </c>
      <c r="AH1073" s="43">
        <f>IF(Combined[[#This Row],[Total_Amount]]=0,0,Combined[[#This Row],[Profit]]/Combined[[#This Row],[Total_Amount]])</f>
        <v>0.68050872840937893</v>
      </c>
    </row>
    <row r="1074" spans="1:34">
      <c r="A1074" s="43" t="s">
        <v>2898</v>
      </c>
      <c r="B1074" s="46">
        <v>45653</v>
      </c>
      <c r="C1074" s="43">
        <f t="shared" si="16"/>
        <v>2024</v>
      </c>
      <c r="D1074" s="43" t="str">
        <f>TEXT(Combined[[#This Row],[Order_Date]],"MMM")</f>
        <v>Dec</v>
      </c>
      <c r="E1074" s="43" t="s">
        <v>646</v>
      </c>
      <c r="F1074" s="43" t="s">
        <v>1590</v>
      </c>
      <c r="G1074" s="43" t="s">
        <v>1782</v>
      </c>
      <c r="H1074" s="43">
        <v>1</v>
      </c>
      <c r="I1074" s="43">
        <v>66.22</v>
      </c>
      <c r="J1074" s="45">
        <v>0.02</v>
      </c>
      <c r="K1074" s="43" t="s">
        <v>1824</v>
      </c>
      <c r="L1074" s="43">
        <v>64.895600000000002</v>
      </c>
      <c r="M1074" s="43" t="str">
        <f>VLOOKUP(Combined[[#This Row],[Customer_ID]],Customer[],2,FALSE)</f>
        <v>Andrea Jacobs</v>
      </c>
      <c r="N1074" s="43">
        <f>VLOOKUP(Combined[[#This Row],[Customer_ID]],Customer[],3,FALSE)</f>
        <v>45</v>
      </c>
      <c r="O1074" s="43" t="str">
        <f>VLOOKUP(Combined[[#This Row],[Customer_ID]],Customer[],4,FALSE)</f>
        <v>Female</v>
      </c>
      <c r="P1074" s="43" t="str">
        <f>VLOOKUP(Combined[[#This Row],[Customer_ID]],Customer[],5,FALSE)</f>
        <v>Christopherland</v>
      </c>
      <c r="Q1074" s="43" t="str">
        <f>VLOOKUP(Combined[[#This Row],[Customer_ID]],Customer[],6,FALSE)</f>
        <v>Minnesota</v>
      </c>
      <c r="R1074" s="43" t="str">
        <f>VLOOKUP(Combined[[#This Row],[Customer_ID]],Customer[],8,FALSE)</f>
        <v>Platinum</v>
      </c>
      <c r="S1074" s="43" t="str">
        <f>VLOOKUP(Combined[[#This Row],[Product_ID]],Product[],2,FALSE)</f>
        <v>Multi-Purpose Storage Box</v>
      </c>
      <c r="T1074" s="43" t="str">
        <f>VLOOKUP(Combined[[#This Row],[Product_ID]],Product[],3,FALSE)</f>
        <v>Home</v>
      </c>
      <c r="U1074" s="43" t="str">
        <f>VLOOKUP(Combined[[#This Row],[Product_ID]],Product[],4,FALSE)</f>
        <v>Storage</v>
      </c>
      <c r="V1074" s="43" t="str">
        <f>VLOOKUP(Combined[[#This Row],[Product_ID]],Product[],5,FALSE)</f>
        <v>Gardner-Montes</v>
      </c>
      <c r="W1074" s="43">
        <f>VLOOKUP(Combined[[#This Row],[Product_ID]],Product[],6,FALSE)</f>
        <v>123.46</v>
      </c>
      <c r="X1074" s="43">
        <f>VLOOKUP(Combined[[#This Row],[Product_ID]],Product[],7,FALSE)</f>
        <v>76</v>
      </c>
      <c r="Y1074" s="43" t="str">
        <f>_xlfn.XLOOKUP(Combined[[#This Row],[Store_ID]],Store[Store_ID],Store[Store_Name])</f>
        <v>Bean, Jones and Park</v>
      </c>
      <c r="Z1074" s="43" t="str">
        <f>_xlfn.XLOOKUP(Combined[[#This Row],[Store_ID]],Store[Store_ID],Store[Region])</f>
        <v>West</v>
      </c>
      <c r="AA1074" s="43" t="str">
        <f>_xlfn.XLOOKUP(Combined[[#This Row],[Store_ID]],Store[Store_ID],Store[City])</f>
        <v>Thompsonborough</v>
      </c>
      <c r="AB1074" s="43" t="str">
        <f>_xlfn.XLOOKUP(Combined[[#This Row],[Store_ID]],Store[Store_ID],Store[Store_Type])</f>
        <v>Online</v>
      </c>
      <c r="AC1074" s="43">
        <f>Combined[[#This Row],[Quantity]]*Combined[[#This Row],[Unit_Price]]</f>
        <v>66.22</v>
      </c>
      <c r="AD1074" s="43">
        <f>Combined[[#This Row],[Gross_Sales]]*Combined[[#This Row],[Discount]]</f>
        <v>1.3244</v>
      </c>
      <c r="AE1074" s="43">
        <f>Combined[[#This Row],[Quantity]]*Combined[[#This Row],[cost]]</f>
        <v>123.46</v>
      </c>
      <c r="AF1074" s="43">
        <f>Combined[[#This Row],[Total_Amount]]-Combined[[#This Row],[Total_Cost]]</f>
        <v>-58.564399999999992</v>
      </c>
      <c r="AG1074" s="43" t="str">
        <f>IF(Combined[[#This Row],[Age]]&lt;=25,"18-25",IF(Combined[[#This Row],[Age]]&lt;=35,"26-35",IF(Combined[[#This Row],[Age]]&lt;=45,"36-45",IF(Combined[[#This Row],[Age]]&lt;=55,"46-55","56-64"))))</f>
        <v>36-45</v>
      </c>
      <c r="AH1074" s="43">
        <f>IF(Combined[[#This Row],[Total_Amount]]=0,0,Combined[[#This Row],[Profit]]/Combined[[#This Row],[Total_Amount]])</f>
        <v>-0.90244022707240534</v>
      </c>
    </row>
    <row r="1075" spans="1:34">
      <c r="A1075" s="43" t="s">
        <v>2899</v>
      </c>
      <c r="B1075" s="46">
        <v>45241</v>
      </c>
      <c r="C1075" s="43">
        <f t="shared" si="16"/>
        <v>2023</v>
      </c>
      <c r="D1075" s="43" t="str">
        <f>TEXT(Combined[[#This Row],[Order_Date]],"MMM")</f>
        <v>Nov</v>
      </c>
      <c r="E1075" s="43" t="s">
        <v>1059</v>
      </c>
      <c r="F1075" s="43" t="s">
        <v>1676</v>
      </c>
      <c r="G1075" s="43" t="s">
        <v>1799</v>
      </c>
      <c r="H1075" s="43">
        <v>2</v>
      </c>
      <c r="I1075" s="43">
        <v>891.8</v>
      </c>
      <c r="J1075" s="45">
        <v>0.28999999999999998</v>
      </c>
      <c r="K1075" s="43" t="s">
        <v>1829</v>
      </c>
      <c r="L1075" s="43">
        <v>1266.356</v>
      </c>
      <c r="M1075" s="43" t="str">
        <f>VLOOKUP(Combined[[#This Row],[Customer_ID]],Customer[],2,FALSE)</f>
        <v>Carol Lewis</v>
      </c>
      <c r="N1075" s="43">
        <f>VLOOKUP(Combined[[#This Row],[Customer_ID]],Customer[],3,FALSE)</f>
        <v>40</v>
      </c>
      <c r="O1075" s="43" t="str">
        <f>VLOOKUP(Combined[[#This Row],[Customer_ID]],Customer[],4,FALSE)</f>
        <v>Female</v>
      </c>
      <c r="P1075" s="43" t="str">
        <f>VLOOKUP(Combined[[#This Row],[Customer_ID]],Customer[],5,FALSE)</f>
        <v>Ryanport</v>
      </c>
      <c r="Q1075" s="43" t="str">
        <f>VLOOKUP(Combined[[#This Row],[Customer_ID]],Customer[],6,FALSE)</f>
        <v>North Carolina</v>
      </c>
      <c r="R1075" s="43" t="str">
        <f>VLOOKUP(Combined[[#This Row],[Customer_ID]],Customer[],8,FALSE)</f>
        <v>Bronze</v>
      </c>
      <c r="S1075" s="43" t="str">
        <f>VLOOKUP(Combined[[#This Row],[Product_ID]],Product[],2,FALSE)</f>
        <v>Matte Lipstick Set</v>
      </c>
      <c r="T1075" s="43" t="str">
        <f>VLOOKUP(Combined[[#This Row],[Product_ID]],Product[],3,FALSE)</f>
        <v>Beauty</v>
      </c>
      <c r="U1075" s="43" t="str">
        <f>VLOOKUP(Combined[[#This Row],[Product_ID]],Product[],4,FALSE)</f>
        <v>Makeup</v>
      </c>
      <c r="V1075" s="43" t="str">
        <f>VLOOKUP(Combined[[#This Row],[Product_ID]],Product[],5,FALSE)</f>
        <v>Zhang Inc</v>
      </c>
      <c r="W1075" s="43">
        <f>VLOOKUP(Combined[[#This Row],[Product_ID]],Product[],6,FALSE)</f>
        <v>299.11</v>
      </c>
      <c r="X1075" s="43">
        <f>VLOOKUP(Combined[[#This Row],[Product_ID]],Product[],7,FALSE)</f>
        <v>118</v>
      </c>
      <c r="Y1075" s="43" t="str">
        <f>_xlfn.XLOOKUP(Combined[[#This Row],[Store_ID]],Store[Store_ID],Store[Store_Name])</f>
        <v>Mcdonald Inc</v>
      </c>
      <c r="Z1075" s="43" t="str">
        <f>_xlfn.XLOOKUP(Combined[[#This Row],[Store_ID]],Store[Store_ID],Store[Region])</f>
        <v>South</v>
      </c>
      <c r="AA1075" s="43" t="str">
        <f>_xlfn.XLOOKUP(Combined[[#This Row],[Store_ID]],Store[Store_ID],Store[City])</f>
        <v>Christopherland</v>
      </c>
      <c r="AB1075" s="43" t="str">
        <f>_xlfn.XLOOKUP(Combined[[#This Row],[Store_ID]],Store[Store_ID],Store[Store_Type])</f>
        <v>Outlet</v>
      </c>
      <c r="AC1075" s="43">
        <f>Combined[[#This Row],[Quantity]]*Combined[[#This Row],[Unit_Price]]</f>
        <v>1783.6</v>
      </c>
      <c r="AD1075" s="43">
        <f>Combined[[#This Row],[Gross_Sales]]*Combined[[#This Row],[Discount]]</f>
        <v>517.24399999999991</v>
      </c>
      <c r="AE1075" s="43">
        <f>Combined[[#This Row],[Quantity]]*Combined[[#This Row],[cost]]</f>
        <v>598.22</v>
      </c>
      <c r="AF1075" s="43">
        <f>Combined[[#This Row],[Total_Amount]]-Combined[[#This Row],[Total_Cost]]</f>
        <v>668.13599999999997</v>
      </c>
      <c r="AG1075" s="43" t="str">
        <f>IF(Combined[[#This Row],[Age]]&lt;=25,"18-25",IF(Combined[[#This Row],[Age]]&lt;=35,"26-35",IF(Combined[[#This Row],[Age]]&lt;=45,"36-45",IF(Combined[[#This Row],[Age]]&lt;=55,"46-55","56-64"))))</f>
        <v>36-45</v>
      </c>
      <c r="AH1075" s="43">
        <f>IF(Combined[[#This Row],[Total_Amount]]=0,0,Combined[[#This Row],[Profit]]/Combined[[#This Row],[Total_Amount]])</f>
        <v>0.52760519158909502</v>
      </c>
    </row>
    <row r="1076" spans="1:34">
      <c r="A1076" s="43" t="s">
        <v>2900</v>
      </c>
      <c r="B1076" s="46">
        <v>45428</v>
      </c>
      <c r="C1076" s="43">
        <f t="shared" si="16"/>
        <v>2024</v>
      </c>
      <c r="D1076" s="43" t="str">
        <f>TEXT(Combined[[#This Row],[Order_Date]],"MMM")</f>
        <v>May</v>
      </c>
      <c r="E1076" s="43" t="s">
        <v>1136</v>
      </c>
      <c r="F1076" s="43" t="s">
        <v>1698</v>
      </c>
      <c r="G1076" s="43" t="s">
        <v>1786</v>
      </c>
      <c r="H1076" s="43">
        <v>4</v>
      </c>
      <c r="I1076" s="43">
        <v>255.48</v>
      </c>
      <c r="J1076" s="45">
        <v>0.03</v>
      </c>
      <c r="K1076" s="43" t="s">
        <v>1829</v>
      </c>
      <c r="L1076" s="43">
        <v>991.26239999999996</v>
      </c>
      <c r="M1076" s="43" t="str">
        <f>VLOOKUP(Combined[[#This Row],[Customer_ID]],Customer[],2,FALSE)</f>
        <v>Elizabeth Smith</v>
      </c>
      <c r="N1076" s="43">
        <f>VLOOKUP(Combined[[#This Row],[Customer_ID]],Customer[],3,FALSE)</f>
        <v>23</v>
      </c>
      <c r="O1076" s="43" t="str">
        <f>VLOOKUP(Combined[[#This Row],[Customer_ID]],Customer[],4,FALSE)</f>
        <v>Male</v>
      </c>
      <c r="P1076" s="43" t="str">
        <f>VLOOKUP(Combined[[#This Row],[Customer_ID]],Customer[],5,FALSE)</f>
        <v>Murphytown</v>
      </c>
      <c r="Q1076" s="43" t="str">
        <f>VLOOKUP(Combined[[#This Row],[Customer_ID]],Customer[],6,FALSE)</f>
        <v>Ohio</v>
      </c>
      <c r="R1076" s="43" t="str">
        <f>VLOOKUP(Combined[[#This Row],[Customer_ID]],Customer[],8,FALSE)</f>
        <v>Bronze</v>
      </c>
      <c r="S1076" s="43" t="str">
        <f>VLOOKUP(Combined[[#This Row],[Product_ID]],Product[],2,FALSE)</f>
        <v>Women's Ankle Boots</v>
      </c>
      <c r="T1076" s="43" t="str">
        <f>VLOOKUP(Combined[[#This Row],[Product_ID]],Product[],3,FALSE)</f>
        <v>Clothing</v>
      </c>
      <c r="U1076" s="43" t="str">
        <f>VLOOKUP(Combined[[#This Row],[Product_ID]],Product[],4,FALSE)</f>
        <v>Footwear</v>
      </c>
      <c r="V1076" s="43" t="str">
        <f>VLOOKUP(Combined[[#This Row],[Product_ID]],Product[],5,FALSE)</f>
        <v>Poole PLC</v>
      </c>
      <c r="W1076" s="43">
        <f>VLOOKUP(Combined[[#This Row],[Product_ID]],Product[],6,FALSE)</f>
        <v>158.13999999999999</v>
      </c>
      <c r="X1076" s="43">
        <f>VLOOKUP(Combined[[#This Row],[Product_ID]],Product[],7,FALSE)</f>
        <v>82</v>
      </c>
      <c r="Y1076" s="43" t="str">
        <f>_xlfn.XLOOKUP(Combined[[#This Row],[Store_ID]],Store[Store_ID],Store[Store_Name])</f>
        <v>Moore, Padilla and Butler</v>
      </c>
      <c r="Z1076" s="43" t="str">
        <f>_xlfn.XLOOKUP(Combined[[#This Row],[Store_ID]],Store[Store_ID],Store[Region])</f>
        <v>South</v>
      </c>
      <c r="AA1076" s="43" t="str">
        <f>_xlfn.XLOOKUP(Combined[[#This Row],[Store_ID]],Store[Store_ID],Store[City])</f>
        <v>East Johnstad</v>
      </c>
      <c r="AB1076" s="43" t="str">
        <f>_xlfn.XLOOKUP(Combined[[#This Row],[Store_ID]],Store[Store_ID],Store[Store_Type])</f>
        <v>Flagship</v>
      </c>
      <c r="AC1076" s="43">
        <f>Combined[[#This Row],[Quantity]]*Combined[[#This Row],[Unit_Price]]</f>
        <v>1021.92</v>
      </c>
      <c r="AD1076" s="43">
        <f>Combined[[#This Row],[Gross_Sales]]*Combined[[#This Row],[Discount]]</f>
        <v>30.657599999999999</v>
      </c>
      <c r="AE1076" s="43">
        <f>Combined[[#This Row],[Quantity]]*Combined[[#This Row],[cost]]</f>
        <v>632.55999999999995</v>
      </c>
      <c r="AF1076" s="43">
        <f>Combined[[#This Row],[Total_Amount]]-Combined[[#This Row],[Total_Cost]]</f>
        <v>358.70240000000001</v>
      </c>
      <c r="AG1076" s="43" t="str">
        <f>IF(Combined[[#This Row],[Age]]&lt;=25,"18-25",IF(Combined[[#This Row],[Age]]&lt;=35,"26-35",IF(Combined[[#This Row],[Age]]&lt;=45,"36-45",IF(Combined[[#This Row],[Age]]&lt;=55,"46-55","56-64"))))</f>
        <v>18-25</v>
      </c>
      <c r="AH1076" s="43">
        <f>IF(Combined[[#This Row],[Total_Amount]]=0,0,Combined[[#This Row],[Profit]]/Combined[[#This Row],[Total_Amount]])</f>
        <v>0.36186422485105862</v>
      </c>
    </row>
    <row r="1077" spans="1:34">
      <c r="A1077" s="43" t="s">
        <v>2901</v>
      </c>
      <c r="B1077" s="46">
        <v>45593</v>
      </c>
      <c r="C1077" s="43">
        <f t="shared" si="16"/>
        <v>2024</v>
      </c>
      <c r="D1077" s="43" t="str">
        <f>TEXT(Combined[[#This Row],[Order_Date]],"MMM")</f>
        <v>Oct</v>
      </c>
      <c r="E1077" s="43" t="s">
        <v>951</v>
      </c>
      <c r="F1077" s="43" t="s">
        <v>1716</v>
      </c>
      <c r="G1077" s="43" t="s">
        <v>1807</v>
      </c>
      <c r="H1077" s="43">
        <v>4</v>
      </c>
      <c r="I1077" s="43">
        <v>604.87</v>
      </c>
      <c r="J1077" s="45">
        <v>0.28000000000000003</v>
      </c>
      <c r="K1077" s="43" t="s">
        <v>1826</v>
      </c>
      <c r="L1077" s="43">
        <v>1742.0255999999999</v>
      </c>
      <c r="M1077" s="43" t="str">
        <f>VLOOKUP(Combined[[#This Row],[Customer_ID]],Customer[],2,FALSE)</f>
        <v>Ryan Kane</v>
      </c>
      <c r="N1077" s="43">
        <f>VLOOKUP(Combined[[#This Row],[Customer_ID]],Customer[],3,FALSE)</f>
        <v>50</v>
      </c>
      <c r="O1077" s="43" t="str">
        <f>VLOOKUP(Combined[[#This Row],[Customer_ID]],Customer[],4,FALSE)</f>
        <v>Male</v>
      </c>
      <c r="P1077" s="43" t="str">
        <f>VLOOKUP(Combined[[#This Row],[Customer_ID]],Customer[],5,FALSE)</f>
        <v>West Bruceburgh</v>
      </c>
      <c r="Q1077" s="43" t="str">
        <f>VLOOKUP(Combined[[#This Row],[Customer_ID]],Customer[],6,FALSE)</f>
        <v>Virginia</v>
      </c>
      <c r="R1077" s="43" t="str">
        <f>VLOOKUP(Combined[[#This Row],[Customer_ID]],Customer[],8,FALSE)</f>
        <v>Gold</v>
      </c>
      <c r="S1077" s="43" t="str">
        <f>VLOOKUP(Combined[[#This Row],[Product_ID]],Product[],2,FALSE)</f>
        <v>Wooden Bookshelf</v>
      </c>
      <c r="T1077" s="43" t="str">
        <f>VLOOKUP(Combined[[#This Row],[Product_ID]],Product[],3,FALSE)</f>
        <v>Home</v>
      </c>
      <c r="U1077" s="43" t="str">
        <f>VLOOKUP(Combined[[#This Row],[Product_ID]],Product[],4,FALSE)</f>
        <v>Furniture</v>
      </c>
      <c r="V1077" s="43" t="str">
        <f>VLOOKUP(Combined[[#This Row],[Product_ID]],Product[],5,FALSE)</f>
        <v>Collins-Stephenson</v>
      </c>
      <c r="W1077" s="43">
        <f>VLOOKUP(Combined[[#This Row],[Product_ID]],Product[],6,FALSE)</f>
        <v>388.46</v>
      </c>
      <c r="X1077" s="43">
        <f>VLOOKUP(Combined[[#This Row],[Product_ID]],Product[],7,FALSE)</f>
        <v>208</v>
      </c>
      <c r="Y1077" s="43" t="str">
        <f>_xlfn.XLOOKUP(Combined[[#This Row],[Store_ID]],Store[Store_ID],Store[Store_Name])</f>
        <v>Holloway Ltd</v>
      </c>
      <c r="Z1077" s="43" t="str">
        <f>_xlfn.XLOOKUP(Combined[[#This Row],[Store_ID]],Store[Store_ID],Store[Region])</f>
        <v>North</v>
      </c>
      <c r="AA1077" s="43" t="str">
        <f>_xlfn.XLOOKUP(Combined[[#This Row],[Store_ID]],Store[Store_ID],Store[City])</f>
        <v>Bensonhaven</v>
      </c>
      <c r="AB1077" s="43" t="str">
        <f>_xlfn.XLOOKUP(Combined[[#This Row],[Store_ID]],Store[Store_ID],Store[Store_Type])</f>
        <v>Flagship</v>
      </c>
      <c r="AC1077" s="43">
        <f>Combined[[#This Row],[Quantity]]*Combined[[#This Row],[Unit_Price]]</f>
        <v>2419.48</v>
      </c>
      <c r="AD1077" s="43">
        <f>Combined[[#This Row],[Gross_Sales]]*Combined[[#This Row],[Discount]]</f>
        <v>677.45440000000008</v>
      </c>
      <c r="AE1077" s="43">
        <f>Combined[[#This Row],[Quantity]]*Combined[[#This Row],[cost]]</f>
        <v>1553.84</v>
      </c>
      <c r="AF1077" s="43">
        <f>Combined[[#This Row],[Total_Amount]]-Combined[[#This Row],[Total_Cost]]</f>
        <v>188.18560000000002</v>
      </c>
      <c r="AG1077" s="43" t="str">
        <f>IF(Combined[[#This Row],[Age]]&lt;=25,"18-25",IF(Combined[[#This Row],[Age]]&lt;=35,"26-35",IF(Combined[[#This Row],[Age]]&lt;=45,"36-45",IF(Combined[[#This Row],[Age]]&lt;=55,"46-55","56-64"))))</f>
        <v>46-55</v>
      </c>
      <c r="AH1077" s="43">
        <f>IF(Combined[[#This Row],[Total_Amount]]=0,0,Combined[[#This Row],[Profit]]/Combined[[#This Row],[Total_Amount]])</f>
        <v>0.10802688548319843</v>
      </c>
    </row>
    <row r="1078" spans="1:34">
      <c r="A1078" s="43" t="s">
        <v>2902</v>
      </c>
      <c r="B1078" s="46">
        <v>45370</v>
      </c>
      <c r="C1078" s="43">
        <f t="shared" si="16"/>
        <v>2024</v>
      </c>
      <c r="D1078" s="43" t="str">
        <f>TEXT(Combined[[#This Row],[Order_Date]],"MMM")</f>
        <v>Mar</v>
      </c>
      <c r="E1078" s="43" t="s">
        <v>175</v>
      </c>
      <c r="F1078" s="43" t="s">
        <v>1614</v>
      </c>
      <c r="G1078" s="43" t="s">
        <v>1807</v>
      </c>
      <c r="H1078" s="43">
        <v>3</v>
      </c>
      <c r="I1078" s="43">
        <v>623.82000000000005</v>
      </c>
      <c r="J1078" s="45">
        <v>0.13</v>
      </c>
      <c r="K1078" s="43" t="s">
        <v>1829</v>
      </c>
      <c r="L1078" s="43">
        <v>1628.1702</v>
      </c>
      <c r="M1078" s="43" t="str">
        <f>VLOOKUP(Combined[[#This Row],[Customer_ID]],Customer[],2,FALSE)</f>
        <v>Jordan Jackson Dds</v>
      </c>
      <c r="N1078" s="43">
        <f>VLOOKUP(Combined[[#This Row],[Customer_ID]],Customer[],3,FALSE)</f>
        <v>54</v>
      </c>
      <c r="O1078" s="43" t="str">
        <f>VLOOKUP(Combined[[#This Row],[Customer_ID]],Customer[],4,FALSE)</f>
        <v>Male</v>
      </c>
      <c r="P1078" s="43" t="str">
        <f>VLOOKUP(Combined[[#This Row],[Customer_ID]],Customer[],5,FALSE)</f>
        <v>North Johnview</v>
      </c>
      <c r="Q1078" s="43" t="str">
        <f>VLOOKUP(Combined[[#This Row],[Customer_ID]],Customer[],6,FALSE)</f>
        <v>Arizona</v>
      </c>
      <c r="R1078" s="43" t="str">
        <f>VLOOKUP(Combined[[#This Row],[Customer_ID]],Customer[],8,FALSE)</f>
        <v>Gold</v>
      </c>
      <c r="S1078" s="43" t="str">
        <f>VLOOKUP(Combined[[#This Row],[Product_ID]],Product[],2,FALSE)</f>
        <v>Modern Wall Clock</v>
      </c>
      <c r="T1078" s="43" t="str">
        <f>VLOOKUP(Combined[[#This Row],[Product_ID]],Product[],3,FALSE)</f>
        <v>Home</v>
      </c>
      <c r="U1078" s="43" t="str">
        <f>VLOOKUP(Combined[[#This Row],[Product_ID]],Product[],4,FALSE)</f>
        <v>Decor</v>
      </c>
      <c r="V1078" s="43" t="str">
        <f>VLOOKUP(Combined[[#This Row],[Product_ID]],Product[],5,FALSE)</f>
        <v>Weiss-Watson</v>
      </c>
      <c r="W1078" s="43">
        <f>VLOOKUP(Combined[[#This Row],[Product_ID]],Product[],6,FALSE)</f>
        <v>179.77</v>
      </c>
      <c r="X1078" s="43">
        <f>VLOOKUP(Combined[[#This Row],[Product_ID]],Product[],7,FALSE)</f>
        <v>305</v>
      </c>
      <c r="Y1078" s="43" t="str">
        <f>_xlfn.XLOOKUP(Combined[[#This Row],[Store_ID]],Store[Store_ID],Store[Store_Name])</f>
        <v>Holloway Ltd</v>
      </c>
      <c r="Z1078" s="43" t="str">
        <f>_xlfn.XLOOKUP(Combined[[#This Row],[Store_ID]],Store[Store_ID],Store[Region])</f>
        <v>North</v>
      </c>
      <c r="AA1078" s="43" t="str">
        <f>_xlfn.XLOOKUP(Combined[[#This Row],[Store_ID]],Store[Store_ID],Store[City])</f>
        <v>Bensonhaven</v>
      </c>
      <c r="AB1078" s="43" t="str">
        <f>_xlfn.XLOOKUP(Combined[[#This Row],[Store_ID]],Store[Store_ID],Store[Store_Type])</f>
        <v>Flagship</v>
      </c>
      <c r="AC1078" s="43">
        <f>Combined[[#This Row],[Quantity]]*Combined[[#This Row],[Unit_Price]]</f>
        <v>1871.46</v>
      </c>
      <c r="AD1078" s="43">
        <f>Combined[[#This Row],[Gross_Sales]]*Combined[[#This Row],[Discount]]</f>
        <v>243.28980000000001</v>
      </c>
      <c r="AE1078" s="43">
        <f>Combined[[#This Row],[Quantity]]*Combined[[#This Row],[cost]]</f>
        <v>539.31000000000006</v>
      </c>
      <c r="AF1078" s="43">
        <f>Combined[[#This Row],[Total_Amount]]-Combined[[#This Row],[Total_Cost]]</f>
        <v>1088.8602000000001</v>
      </c>
      <c r="AG1078" s="43" t="str">
        <f>IF(Combined[[#This Row],[Age]]&lt;=25,"18-25",IF(Combined[[#This Row],[Age]]&lt;=35,"26-35",IF(Combined[[#This Row],[Age]]&lt;=45,"36-45",IF(Combined[[#This Row],[Age]]&lt;=55,"46-55","56-64"))))</f>
        <v>46-55</v>
      </c>
      <c r="AH1078" s="43">
        <f>IF(Combined[[#This Row],[Total_Amount]]=0,0,Combined[[#This Row],[Profit]]/Combined[[#This Row],[Total_Amount]])</f>
        <v>0.66876313053758141</v>
      </c>
    </row>
    <row r="1079" spans="1:34">
      <c r="A1079" s="43" t="s">
        <v>2903</v>
      </c>
      <c r="B1079" s="46">
        <v>45882</v>
      </c>
      <c r="C1079" s="43">
        <f t="shared" si="16"/>
        <v>2025</v>
      </c>
      <c r="D1079" s="43" t="str">
        <f>TEXT(Combined[[#This Row],[Order_Date]],"MMM")</f>
        <v>Aug</v>
      </c>
      <c r="E1079" s="43" t="s">
        <v>470</v>
      </c>
      <c r="F1079" s="43" t="s">
        <v>1690</v>
      </c>
      <c r="G1079" s="43" t="s">
        <v>1804</v>
      </c>
      <c r="H1079" s="43">
        <v>3</v>
      </c>
      <c r="I1079" s="43">
        <v>575.24</v>
      </c>
      <c r="J1079" s="45">
        <v>0.12</v>
      </c>
      <c r="K1079" s="43" t="s">
        <v>1829</v>
      </c>
      <c r="L1079" s="43">
        <v>1518.6335999999999</v>
      </c>
      <c r="M1079" s="43" t="str">
        <f>VLOOKUP(Combined[[#This Row],[Customer_ID]],Customer[],2,FALSE)</f>
        <v>Sean Roth</v>
      </c>
      <c r="N1079" s="43">
        <f>VLOOKUP(Combined[[#This Row],[Customer_ID]],Customer[],3,FALSE)</f>
        <v>43</v>
      </c>
      <c r="O1079" s="43" t="str">
        <f>VLOOKUP(Combined[[#This Row],[Customer_ID]],Customer[],4,FALSE)</f>
        <v>Male</v>
      </c>
      <c r="P1079" s="43" t="str">
        <f>VLOOKUP(Combined[[#This Row],[Customer_ID]],Customer[],5,FALSE)</f>
        <v>Lake Michael</v>
      </c>
      <c r="Q1079" s="43" t="str">
        <f>VLOOKUP(Combined[[#This Row],[Customer_ID]],Customer[],6,FALSE)</f>
        <v>Virginia</v>
      </c>
      <c r="R1079" s="43" t="str">
        <f>VLOOKUP(Combined[[#This Row],[Customer_ID]],Customer[],8,FALSE)</f>
        <v>Gold</v>
      </c>
      <c r="S1079" s="43" t="str">
        <f>VLOOKUP(Combined[[#This Row],[Product_ID]],Product[],2,FALSE)</f>
        <v>Hair Repair Oil Treatment</v>
      </c>
      <c r="T1079" s="43" t="str">
        <f>VLOOKUP(Combined[[#This Row],[Product_ID]],Product[],3,FALSE)</f>
        <v>Beauty</v>
      </c>
      <c r="U1079" s="43" t="str">
        <f>VLOOKUP(Combined[[#This Row],[Product_ID]],Product[],4,FALSE)</f>
        <v>Haircare</v>
      </c>
      <c r="V1079" s="43" t="str">
        <f>VLOOKUP(Combined[[#This Row],[Product_ID]],Product[],5,FALSE)</f>
        <v>Hopkins Ltd</v>
      </c>
      <c r="W1079" s="43">
        <f>VLOOKUP(Combined[[#This Row],[Product_ID]],Product[],6,FALSE)</f>
        <v>214.32</v>
      </c>
      <c r="X1079" s="43">
        <f>VLOOKUP(Combined[[#This Row],[Product_ID]],Product[],7,FALSE)</f>
        <v>383</v>
      </c>
      <c r="Y1079" s="43" t="str">
        <f>_xlfn.XLOOKUP(Combined[[#This Row],[Store_ID]],Store[Store_ID],Store[Store_Name])</f>
        <v>Frederick-Wright</v>
      </c>
      <c r="Z1079" s="43" t="str">
        <f>_xlfn.XLOOKUP(Combined[[#This Row],[Store_ID]],Store[Store_ID],Store[Region])</f>
        <v>West</v>
      </c>
      <c r="AA1079" s="43" t="str">
        <f>_xlfn.XLOOKUP(Combined[[#This Row],[Store_ID]],Store[Store_ID],Store[City])</f>
        <v>New Jimmymouth</v>
      </c>
      <c r="AB1079" s="43" t="str">
        <f>_xlfn.XLOOKUP(Combined[[#This Row],[Store_ID]],Store[Store_ID],Store[Store_Type])</f>
        <v>Flagship</v>
      </c>
      <c r="AC1079" s="43">
        <f>Combined[[#This Row],[Quantity]]*Combined[[#This Row],[Unit_Price]]</f>
        <v>1725.72</v>
      </c>
      <c r="AD1079" s="43">
        <f>Combined[[#This Row],[Gross_Sales]]*Combined[[#This Row],[Discount]]</f>
        <v>207.0864</v>
      </c>
      <c r="AE1079" s="43">
        <f>Combined[[#This Row],[Quantity]]*Combined[[#This Row],[cost]]</f>
        <v>642.96</v>
      </c>
      <c r="AF1079" s="43">
        <f>Combined[[#This Row],[Total_Amount]]-Combined[[#This Row],[Total_Cost]]</f>
        <v>875.67359999999985</v>
      </c>
      <c r="AG1079" s="43" t="str">
        <f>IF(Combined[[#This Row],[Age]]&lt;=25,"18-25",IF(Combined[[#This Row],[Age]]&lt;=35,"26-35",IF(Combined[[#This Row],[Age]]&lt;=45,"36-45",IF(Combined[[#This Row],[Age]]&lt;=55,"46-55","56-64"))))</f>
        <v>36-45</v>
      </c>
      <c r="AH1079" s="43">
        <f>IF(Combined[[#This Row],[Total_Amount]]=0,0,Combined[[#This Row],[Profit]]/Combined[[#This Row],[Total_Amount]])</f>
        <v>0.57661940312660009</v>
      </c>
    </row>
    <row r="1080" spans="1:34">
      <c r="A1080" s="43" t="s">
        <v>2904</v>
      </c>
      <c r="B1080" s="46">
        <v>45878</v>
      </c>
      <c r="C1080" s="43">
        <f t="shared" si="16"/>
        <v>2025</v>
      </c>
      <c r="D1080" s="43" t="str">
        <f>TEXT(Combined[[#This Row],[Order_Date]],"MMM")</f>
        <v>Aug</v>
      </c>
      <c r="E1080" s="43" t="s">
        <v>1286</v>
      </c>
      <c r="F1080" s="43" t="s">
        <v>1553</v>
      </c>
      <c r="G1080" s="43" t="s">
        <v>1792</v>
      </c>
      <c r="H1080" s="43">
        <v>1</v>
      </c>
      <c r="I1080" s="43">
        <v>769.4</v>
      </c>
      <c r="J1080" s="45">
        <v>0.16</v>
      </c>
      <c r="K1080" s="43" t="s">
        <v>1824</v>
      </c>
      <c r="L1080" s="43">
        <v>646.29599999999994</v>
      </c>
      <c r="M1080" s="43" t="str">
        <f>VLOOKUP(Combined[[#This Row],[Customer_ID]],Customer[],2,FALSE)</f>
        <v>Melissa Valentine</v>
      </c>
      <c r="N1080" s="43">
        <f>VLOOKUP(Combined[[#This Row],[Customer_ID]],Customer[],3,FALSE)</f>
        <v>35</v>
      </c>
      <c r="O1080" s="43" t="str">
        <f>VLOOKUP(Combined[[#This Row],[Customer_ID]],Customer[],4,FALSE)</f>
        <v>Female</v>
      </c>
      <c r="P1080" s="43" t="str">
        <f>VLOOKUP(Combined[[#This Row],[Customer_ID]],Customer[],5,FALSE)</f>
        <v>East Patriciafort</v>
      </c>
      <c r="Q1080" s="43" t="str">
        <f>VLOOKUP(Combined[[#This Row],[Customer_ID]],Customer[],6,FALSE)</f>
        <v>Missouri</v>
      </c>
      <c r="R1080" s="43" t="str">
        <f>VLOOKUP(Combined[[#This Row],[Customer_ID]],Customer[],8,FALSE)</f>
        <v>Gold</v>
      </c>
      <c r="S1080" s="43" t="str">
        <f>VLOOKUP(Combined[[#This Row],[Product_ID]],Product[],2,FALSE)</f>
        <v>Women's Yoga Pants</v>
      </c>
      <c r="T1080" s="43" t="str">
        <f>VLOOKUP(Combined[[#This Row],[Product_ID]],Product[],3,FALSE)</f>
        <v>Clothing</v>
      </c>
      <c r="U1080" s="43" t="str">
        <f>VLOOKUP(Combined[[#This Row],[Product_ID]],Product[],4,FALSE)</f>
        <v>Bottoms</v>
      </c>
      <c r="V1080" s="43" t="str">
        <f>VLOOKUP(Combined[[#This Row],[Product_ID]],Product[],5,FALSE)</f>
        <v>Gonzales-Davis</v>
      </c>
      <c r="W1080" s="43">
        <f>VLOOKUP(Combined[[#This Row],[Product_ID]],Product[],6,FALSE)</f>
        <v>306.45999999999998</v>
      </c>
      <c r="X1080" s="43">
        <f>VLOOKUP(Combined[[#This Row],[Product_ID]],Product[],7,FALSE)</f>
        <v>487</v>
      </c>
      <c r="Y1080" s="43" t="str">
        <f>_xlfn.XLOOKUP(Combined[[#This Row],[Store_ID]],Store[Store_ID],Store[Store_Name])</f>
        <v>Aguirre-Keller</v>
      </c>
      <c r="Z1080" s="43" t="str">
        <f>_xlfn.XLOOKUP(Combined[[#This Row],[Store_ID]],Store[Store_ID],Store[Region])</f>
        <v>South</v>
      </c>
      <c r="AA1080" s="43" t="str">
        <f>_xlfn.XLOOKUP(Combined[[#This Row],[Store_ID]],Store[Store_ID],Store[City])</f>
        <v>Lake Michael</v>
      </c>
      <c r="AB1080" s="43" t="str">
        <f>_xlfn.XLOOKUP(Combined[[#This Row],[Store_ID]],Store[Store_ID],Store[Store_Type])</f>
        <v>Online</v>
      </c>
      <c r="AC1080" s="43">
        <f>Combined[[#This Row],[Quantity]]*Combined[[#This Row],[Unit_Price]]</f>
        <v>769.4</v>
      </c>
      <c r="AD1080" s="43">
        <f>Combined[[#This Row],[Gross_Sales]]*Combined[[#This Row],[Discount]]</f>
        <v>123.104</v>
      </c>
      <c r="AE1080" s="43">
        <f>Combined[[#This Row],[Quantity]]*Combined[[#This Row],[cost]]</f>
        <v>306.45999999999998</v>
      </c>
      <c r="AF1080" s="43">
        <f>Combined[[#This Row],[Total_Amount]]-Combined[[#This Row],[Total_Cost]]</f>
        <v>339.83599999999996</v>
      </c>
      <c r="AG1080" s="43" t="str">
        <f>IF(Combined[[#This Row],[Age]]&lt;=25,"18-25",IF(Combined[[#This Row],[Age]]&lt;=35,"26-35",IF(Combined[[#This Row],[Age]]&lt;=45,"36-45",IF(Combined[[#This Row],[Age]]&lt;=55,"46-55","56-64"))))</f>
        <v>26-35</v>
      </c>
      <c r="AH1080" s="43">
        <f>IF(Combined[[#This Row],[Total_Amount]]=0,0,Combined[[#This Row],[Profit]]/Combined[[#This Row],[Total_Amount]])</f>
        <v>0.52582098604973571</v>
      </c>
    </row>
    <row r="1081" spans="1:34">
      <c r="A1081" s="43" t="s">
        <v>2905</v>
      </c>
      <c r="B1081" s="46">
        <v>45420</v>
      </c>
      <c r="C1081" s="43">
        <f t="shared" si="16"/>
        <v>2024</v>
      </c>
      <c r="D1081" s="43" t="str">
        <f>TEXT(Combined[[#This Row],[Order_Date]],"MMM")</f>
        <v>May</v>
      </c>
      <c r="E1081" s="43" t="s">
        <v>1035</v>
      </c>
      <c r="F1081" s="43" t="s">
        <v>1553</v>
      </c>
      <c r="G1081" s="43" t="s">
        <v>1807</v>
      </c>
      <c r="H1081" s="43">
        <v>1</v>
      </c>
      <c r="I1081" s="43">
        <v>227.28</v>
      </c>
      <c r="J1081" s="45">
        <v>0.13</v>
      </c>
      <c r="K1081" s="43" t="s">
        <v>1829</v>
      </c>
      <c r="L1081" s="43">
        <v>197.7336</v>
      </c>
      <c r="M1081" s="43" t="str">
        <f>VLOOKUP(Combined[[#This Row],[Customer_ID]],Customer[],2,FALSE)</f>
        <v>Victor Mcintosh</v>
      </c>
      <c r="N1081" s="43">
        <f>VLOOKUP(Combined[[#This Row],[Customer_ID]],Customer[],3,FALSE)</f>
        <v>62</v>
      </c>
      <c r="O1081" s="43" t="str">
        <f>VLOOKUP(Combined[[#This Row],[Customer_ID]],Customer[],4,FALSE)</f>
        <v>Female</v>
      </c>
      <c r="P1081" s="43" t="str">
        <f>VLOOKUP(Combined[[#This Row],[Customer_ID]],Customer[],5,FALSE)</f>
        <v>Tiffanyshire</v>
      </c>
      <c r="Q1081" s="43" t="str">
        <f>VLOOKUP(Combined[[#This Row],[Customer_ID]],Customer[],6,FALSE)</f>
        <v>Minnesota</v>
      </c>
      <c r="R1081" s="43" t="str">
        <f>VLOOKUP(Combined[[#This Row],[Customer_ID]],Customer[],8,FALSE)</f>
        <v>Bronze</v>
      </c>
      <c r="S1081" s="43" t="str">
        <f>VLOOKUP(Combined[[#This Row],[Product_ID]],Product[],2,FALSE)</f>
        <v>Women's Yoga Pants</v>
      </c>
      <c r="T1081" s="43" t="str">
        <f>VLOOKUP(Combined[[#This Row],[Product_ID]],Product[],3,FALSE)</f>
        <v>Clothing</v>
      </c>
      <c r="U1081" s="43" t="str">
        <f>VLOOKUP(Combined[[#This Row],[Product_ID]],Product[],4,FALSE)</f>
        <v>Bottoms</v>
      </c>
      <c r="V1081" s="43" t="str">
        <f>VLOOKUP(Combined[[#This Row],[Product_ID]],Product[],5,FALSE)</f>
        <v>Gonzales-Davis</v>
      </c>
      <c r="W1081" s="43">
        <f>VLOOKUP(Combined[[#This Row],[Product_ID]],Product[],6,FALSE)</f>
        <v>306.45999999999998</v>
      </c>
      <c r="X1081" s="43">
        <f>VLOOKUP(Combined[[#This Row],[Product_ID]],Product[],7,FALSE)</f>
        <v>487</v>
      </c>
      <c r="Y1081" s="43" t="str">
        <f>_xlfn.XLOOKUP(Combined[[#This Row],[Store_ID]],Store[Store_ID],Store[Store_Name])</f>
        <v>Holloway Ltd</v>
      </c>
      <c r="Z1081" s="43" t="str">
        <f>_xlfn.XLOOKUP(Combined[[#This Row],[Store_ID]],Store[Store_ID],Store[Region])</f>
        <v>North</v>
      </c>
      <c r="AA1081" s="43" t="str">
        <f>_xlfn.XLOOKUP(Combined[[#This Row],[Store_ID]],Store[Store_ID],Store[City])</f>
        <v>Bensonhaven</v>
      </c>
      <c r="AB1081" s="43" t="str">
        <f>_xlfn.XLOOKUP(Combined[[#This Row],[Store_ID]],Store[Store_ID],Store[Store_Type])</f>
        <v>Flagship</v>
      </c>
      <c r="AC1081" s="43">
        <f>Combined[[#This Row],[Quantity]]*Combined[[#This Row],[Unit_Price]]</f>
        <v>227.28</v>
      </c>
      <c r="AD1081" s="43">
        <f>Combined[[#This Row],[Gross_Sales]]*Combined[[#This Row],[Discount]]</f>
        <v>29.546400000000002</v>
      </c>
      <c r="AE1081" s="43">
        <f>Combined[[#This Row],[Quantity]]*Combined[[#This Row],[cost]]</f>
        <v>306.45999999999998</v>
      </c>
      <c r="AF1081" s="43">
        <f>Combined[[#This Row],[Total_Amount]]-Combined[[#This Row],[Total_Cost]]</f>
        <v>-108.72639999999998</v>
      </c>
      <c r="AG1081" s="43" t="str">
        <f>IF(Combined[[#This Row],[Age]]&lt;=25,"18-25",IF(Combined[[#This Row],[Age]]&lt;=35,"26-35",IF(Combined[[#This Row],[Age]]&lt;=45,"36-45",IF(Combined[[#This Row],[Age]]&lt;=55,"46-55","56-64"))))</f>
        <v>56-64</v>
      </c>
      <c r="AH1081" s="43">
        <f>IF(Combined[[#This Row],[Total_Amount]]=0,0,Combined[[#This Row],[Profit]]/Combined[[#This Row],[Total_Amount]])</f>
        <v>-0.54986304806062292</v>
      </c>
    </row>
    <row r="1082" spans="1:34">
      <c r="A1082" s="43" t="s">
        <v>2906</v>
      </c>
      <c r="B1082" s="46">
        <v>45361</v>
      </c>
      <c r="C1082" s="43">
        <f t="shared" si="16"/>
        <v>2024</v>
      </c>
      <c r="D1082" s="43" t="str">
        <f>TEXT(Combined[[#This Row],[Order_Date]],"MMM")</f>
        <v>Mar</v>
      </c>
      <c r="E1082" s="43" t="s">
        <v>195</v>
      </c>
      <c r="F1082" s="43" t="s">
        <v>1549</v>
      </c>
      <c r="G1082" s="43" t="s">
        <v>1807</v>
      </c>
      <c r="H1082" s="43">
        <v>4</v>
      </c>
      <c r="I1082" s="43">
        <v>127.58</v>
      </c>
      <c r="J1082" s="45">
        <v>0.15</v>
      </c>
      <c r="K1082" s="43" t="s">
        <v>1824</v>
      </c>
      <c r="L1082" s="43">
        <v>433.77199999999999</v>
      </c>
      <c r="M1082" s="43" t="str">
        <f>VLOOKUP(Combined[[#This Row],[Customer_ID]],Customer[],2,FALSE)</f>
        <v>Sarah Rodgers</v>
      </c>
      <c r="N1082" s="43">
        <f>VLOOKUP(Combined[[#This Row],[Customer_ID]],Customer[],3,FALSE)</f>
        <v>23</v>
      </c>
      <c r="O1082" s="43" t="str">
        <f>VLOOKUP(Combined[[#This Row],[Customer_ID]],Customer[],4,FALSE)</f>
        <v>Female</v>
      </c>
      <c r="P1082" s="43" t="str">
        <f>VLOOKUP(Combined[[#This Row],[Customer_ID]],Customer[],5,FALSE)</f>
        <v>New Julia</v>
      </c>
      <c r="Q1082" s="43" t="str">
        <f>VLOOKUP(Combined[[#This Row],[Customer_ID]],Customer[],6,FALSE)</f>
        <v>West Virginia</v>
      </c>
      <c r="R1082" s="43" t="str">
        <f>VLOOKUP(Combined[[#This Row],[Customer_ID]],Customer[],8,FALSE)</f>
        <v>Gold</v>
      </c>
      <c r="S1082" s="43" t="str">
        <f>VLOOKUP(Combined[[#This Row],[Product_ID]],Product[],2,FALSE)</f>
        <v>Women's Casual Hoodie</v>
      </c>
      <c r="T1082" s="43" t="str">
        <f>VLOOKUP(Combined[[#This Row],[Product_ID]],Product[],3,FALSE)</f>
        <v>Clothing</v>
      </c>
      <c r="U1082" s="43" t="str">
        <f>VLOOKUP(Combined[[#This Row],[Product_ID]],Product[],4,FALSE)</f>
        <v>Outerwear</v>
      </c>
      <c r="V1082" s="43" t="str">
        <f>VLOOKUP(Combined[[#This Row],[Product_ID]],Product[],5,FALSE)</f>
        <v>Sims Inc</v>
      </c>
      <c r="W1082" s="43">
        <f>VLOOKUP(Combined[[#This Row],[Product_ID]],Product[],6,FALSE)</f>
        <v>296.83</v>
      </c>
      <c r="X1082" s="43">
        <f>VLOOKUP(Combined[[#This Row],[Product_ID]],Product[],7,FALSE)</f>
        <v>352</v>
      </c>
      <c r="Y1082" s="43" t="str">
        <f>_xlfn.XLOOKUP(Combined[[#This Row],[Store_ID]],Store[Store_ID],Store[Store_Name])</f>
        <v>Holloway Ltd</v>
      </c>
      <c r="Z1082" s="43" t="str">
        <f>_xlfn.XLOOKUP(Combined[[#This Row],[Store_ID]],Store[Store_ID],Store[Region])</f>
        <v>North</v>
      </c>
      <c r="AA1082" s="43" t="str">
        <f>_xlfn.XLOOKUP(Combined[[#This Row],[Store_ID]],Store[Store_ID],Store[City])</f>
        <v>Bensonhaven</v>
      </c>
      <c r="AB1082" s="43" t="str">
        <f>_xlfn.XLOOKUP(Combined[[#This Row],[Store_ID]],Store[Store_ID],Store[Store_Type])</f>
        <v>Flagship</v>
      </c>
      <c r="AC1082" s="43">
        <f>Combined[[#This Row],[Quantity]]*Combined[[#This Row],[Unit_Price]]</f>
        <v>510.32</v>
      </c>
      <c r="AD1082" s="43">
        <f>Combined[[#This Row],[Gross_Sales]]*Combined[[#This Row],[Discount]]</f>
        <v>76.548000000000002</v>
      </c>
      <c r="AE1082" s="43">
        <f>Combined[[#This Row],[Quantity]]*Combined[[#This Row],[cost]]</f>
        <v>1187.32</v>
      </c>
      <c r="AF1082" s="43">
        <f>Combined[[#This Row],[Total_Amount]]-Combined[[#This Row],[Total_Cost]]</f>
        <v>-753.548</v>
      </c>
      <c r="AG1082" s="43" t="str">
        <f>IF(Combined[[#This Row],[Age]]&lt;=25,"18-25",IF(Combined[[#This Row],[Age]]&lt;=35,"26-35",IF(Combined[[#This Row],[Age]]&lt;=45,"36-45",IF(Combined[[#This Row],[Age]]&lt;=55,"46-55","56-64"))))</f>
        <v>18-25</v>
      </c>
      <c r="AH1082" s="43">
        <f>IF(Combined[[#This Row],[Total_Amount]]=0,0,Combined[[#This Row],[Profit]]/Combined[[#This Row],[Total_Amount]])</f>
        <v>-1.7371983438303995</v>
      </c>
    </row>
    <row r="1083" spans="1:34">
      <c r="A1083" s="43" t="s">
        <v>2907</v>
      </c>
      <c r="B1083" s="46">
        <v>45702</v>
      </c>
      <c r="C1083" s="43">
        <f t="shared" si="16"/>
        <v>2025</v>
      </c>
      <c r="D1083" s="43" t="str">
        <f>TEXT(Combined[[#This Row],[Order_Date]],"MMM")</f>
        <v>Feb</v>
      </c>
      <c r="E1083" s="43" t="s">
        <v>1298</v>
      </c>
      <c r="F1083" s="43" t="s">
        <v>1636</v>
      </c>
      <c r="G1083" s="43" t="s">
        <v>1766</v>
      </c>
      <c r="H1083" s="43">
        <v>1</v>
      </c>
      <c r="I1083" s="43">
        <v>793.21</v>
      </c>
      <c r="J1083" s="45">
        <v>0.09</v>
      </c>
      <c r="K1083" s="43" t="s">
        <v>1824</v>
      </c>
      <c r="L1083" s="43">
        <v>721.8211</v>
      </c>
      <c r="M1083" s="43" t="str">
        <f>VLOOKUP(Combined[[#This Row],[Customer_ID]],Customer[],2,FALSE)</f>
        <v>Luke Parks</v>
      </c>
      <c r="N1083" s="43">
        <f>VLOOKUP(Combined[[#This Row],[Customer_ID]],Customer[],3,FALSE)</f>
        <v>60</v>
      </c>
      <c r="O1083" s="43" t="str">
        <f>VLOOKUP(Combined[[#This Row],[Customer_ID]],Customer[],4,FALSE)</f>
        <v>Female</v>
      </c>
      <c r="P1083" s="43" t="str">
        <f>VLOOKUP(Combined[[#This Row],[Customer_ID]],Customer[],5,FALSE)</f>
        <v>West Mario</v>
      </c>
      <c r="Q1083" s="43" t="str">
        <f>VLOOKUP(Combined[[#This Row],[Customer_ID]],Customer[],6,FALSE)</f>
        <v>New Hampshire</v>
      </c>
      <c r="R1083" s="43" t="str">
        <f>VLOOKUP(Combined[[#This Row],[Customer_ID]],Customer[],8,FALSE)</f>
        <v>Silver</v>
      </c>
      <c r="S1083" s="43" t="str">
        <f>VLOOKUP(Combined[[#This Row],[Product_ID]],Product[],2,FALSE)</f>
        <v>Adjustable Jump Rope</v>
      </c>
      <c r="T1083" s="43" t="str">
        <f>VLOOKUP(Combined[[#This Row],[Product_ID]],Product[],3,FALSE)</f>
        <v>Sports</v>
      </c>
      <c r="U1083" s="43" t="str">
        <f>VLOOKUP(Combined[[#This Row],[Product_ID]],Product[],4,FALSE)</f>
        <v>Fitness</v>
      </c>
      <c r="V1083" s="43" t="str">
        <f>VLOOKUP(Combined[[#This Row],[Product_ID]],Product[],5,FALSE)</f>
        <v>Cox Inc</v>
      </c>
      <c r="W1083" s="43">
        <f>VLOOKUP(Combined[[#This Row],[Product_ID]],Product[],6,FALSE)</f>
        <v>167.12</v>
      </c>
      <c r="X1083" s="43">
        <f>VLOOKUP(Combined[[#This Row],[Product_ID]],Product[],7,FALSE)</f>
        <v>316</v>
      </c>
      <c r="Y1083" s="43" t="str">
        <f>_xlfn.XLOOKUP(Combined[[#This Row],[Store_ID]],Store[Store_ID],Store[Store_Name])</f>
        <v>Johnson-Wright</v>
      </c>
      <c r="Z1083" s="43" t="str">
        <f>_xlfn.XLOOKUP(Combined[[#This Row],[Store_ID]],Store[Store_ID],Store[Region])</f>
        <v>North</v>
      </c>
      <c r="AA1083" s="43" t="str">
        <f>_xlfn.XLOOKUP(Combined[[#This Row],[Store_ID]],Store[Store_ID],Store[City])</f>
        <v>Hoodberg</v>
      </c>
      <c r="AB1083" s="43" t="str">
        <f>_xlfn.XLOOKUP(Combined[[#This Row],[Store_ID]],Store[Store_ID],Store[Store_Type])</f>
        <v>Outlet</v>
      </c>
      <c r="AC1083" s="43">
        <f>Combined[[#This Row],[Quantity]]*Combined[[#This Row],[Unit_Price]]</f>
        <v>793.21</v>
      </c>
      <c r="AD1083" s="43">
        <f>Combined[[#This Row],[Gross_Sales]]*Combined[[#This Row],[Discount]]</f>
        <v>71.388900000000007</v>
      </c>
      <c r="AE1083" s="43">
        <f>Combined[[#This Row],[Quantity]]*Combined[[#This Row],[cost]]</f>
        <v>167.12</v>
      </c>
      <c r="AF1083" s="43">
        <f>Combined[[#This Row],[Total_Amount]]-Combined[[#This Row],[Total_Cost]]</f>
        <v>554.7011</v>
      </c>
      <c r="AG1083" s="43" t="str">
        <f>IF(Combined[[#This Row],[Age]]&lt;=25,"18-25",IF(Combined[[#This Row],[Age]]&lt;=35,"26-35",IF(Combined[[#This Row],[Age]]&lt;=45,"36-45",IF(Combined[[#This Row],[Age]]&lt;=55,"46-55","56-64"))))</f>
        <v>56-64</v>
      </c>
      <c r="AH1083" s="43">
        <f>IF(Combined[[#This Row],[Total_Amount]]=0,0,Combined[[#This Row],[Profit]]/Combined[[#This Row],[Total_Amount]])</f>
        <v>0.76847448765351967</v>
      </c>
    </row>
    <row r="1084" spans="1:34">
      <c r="A1084" s="43" t="s">
        <v>2908</v>
      </c>
      <c r="B1084" s="46">
        <v>45871</v>
      </c>
      <c r="C1084" s="43">
        <f t="shared" si="16"/>
        <v>2025</v>
      </c>
      <c r="D1084" s="43" t="str">
        <f>TEXT(Combined[[#This Row],[Order_Date]],"MMM")</f>
        <v>Aug</v>
      </c>
      <c r="E1084" s="43" t="s">
        <v>951</v>
      </c>
      <c r="F1084" s="43" t="s">
        <v>1714</v>
      </c>
      <c r="G1084" s="43" t="s">
        <v>1794</v>
      </c>
      <c r="H1084" s="43">
        <v>3</v>
      </c>
      <c r="I1084" s="43">
        <v>435.61</v>
      </c>
      <c r="J1084" s="45">
        <v>0.03</v>
      </c>
      <c r="K1084" s="43" t="s">
        <v>1826</v>
      </c>
      <c r="L1084" s="43">
        <v>1267.6251</v>
      </c>
      <c r="M1084" s="43" t="str">
        <f>VLOOKUP(Combined[[#This Row],[Customer_ID]],Customer[],2,FALSE)</f>
        <v>Ryan Kane</v>
      </c>
      <c r="N1084" s="43">
        <f>VLOOKUP(Combined[[#This Row],[Customer_ID]],Customer[],3,FALSE)</f>
        <v>50</v>
      </c>
      <c r="O1084" s="43" t="str">
        <f>VLOOKUP(Combined[[#This Row],[Customer_ID]],Customer[],4,FALSE)</f>
        <v>Male</v>
      </c>
      <c r="P1084" s="43" t="str">
        <f>VLOOKUP(Combined[[#This Row],[Customer_ID]],Customer[],5,FALSE)</f>
        <v>West Bruceburgh</v>
      </c>
      <c r="Q1084" s="43" t="str">
        <f>VLOOKUP(Combined[[#This Row],[Customer_ID]],Customer[],6,FALSE)</f>
        <v>Virginia</v>
      </c>
      <c r="R1084" s="43" t="str">
        <f>VLOOKUP(Combined[[#This Row],[Customer_ID]],Customer[],8,FALSE)</f>
        <v>Gold</v>
      </c>
      <c r="S1084" s="43" t="str">
        <f>VLOOKUP(Combined[[#This Row],[Product_ID]],Product[],2,FALSE)</f>
        <v>Hydrating Face Cleanser</v>
      </c>
      <c r="T1084" s="43" t="str">
        <f>VLOOKUP(Combined[[#This Row],[Product_ID]],Product[],3,FALSE)</f>
        <v>Beauty</v>
      </c>
      <c r="U1084" s="43" t="str">
        <f>VLOOKUP(Combined[[#This Row],[Product_ID]],Product[],4,FALSE)</f>
        <v>Skincare</v>
      </c>
      <c r="V1084" s="43" t="str">
        <f>VLOOKUP(Combined[[#This Row],[Product_ID]],Product[],5,FALSE)</f>
        <v>Butler Group</v>
      </c>
      <c r="W1084" s="43">
        <f>VLOOKUP(Combined[[#This Row],[Product_ID]],Product[],6,FALSE)</f>
        <v>305.5</v>
      </c>
      <c r="X1084" s="43">
        <f>VLOOKUP(Combined[[#This Row],[Product_ID]],Product[],7,FALSE)</f>
        <v>159</v>
      </c>
      <c r="Y1084" s="43" t="str">
        <f>_xlfn.XLOOKUP(Combined[[#This Row],[Store_ID]],Store[Store_ID],Store[Store_Name])</f>
        <v>Thomas, Bridges and Harris</v>
      </c>
      <c r="Z1084" s="43" t="str">
        <f>_xlfn.XLOOKUP(Combined[[#This Row],[Store_ID]],Store[Store_ID],Store[Region])</f>
        <v>North</v>
      </c>
      <c r="AA1084" s="43" t="str">
        <f>_xlfn.XLOOKUP(Combined[[#This Row],[Store_ID]],Store[Store_ID],Store[City])</f>
        <v>Sabrinatown</v>
      </c>
      <c r="AB1084" s="43" t="str">
        <f>_xlfn.XLOOKUP(Combined[[#This Row],[Store_ID]],Store[Store_ID],Store[Store_Type])</f>
        <v>Online</v>
      </c>
      <c r="AC1084" s="43">
        <f>Combined[[#This Row],[Quantity]]*Combined[[#This Row],[Unit_Price]]</f>
        <v>1306.83</v>
      </c>
      <c r="AD1084" s="43">
        <f>Combined[[#This Row],[Gross_Sales]]*Combined[[#This Row],[Discount]]</f>
        <v>39.204899999999995</v>
      </c>
      <c r="AE1084" s="43">
        <f>Combined[[#This Row],[Quantity]]*Combined[[#This Row],[cost]]</f>
        <v>916.5</v>
      </c>
      <c r="AF1084" s="43">
        <f>Combined[[#This Row],[Total_Amount]]-Combined[[#This Row],[Total_Cost]]</f>
        <v>351.12509999999997</v>
      </c>
      <c r="AG1084" s="43" t="str">
        <f>IF(Combined[[#This Row],[Age]]&lt;=25,"18-25",IF(Combined[[#This Row],[Age]]&lt;=35,"26-35",IF(Combined[[#This Row],[Age]]&lt;=45,"36-45",IF(Combined[[#This Row],[Age]]&lt;=55,"46-55","56-64"))))</f>
        <v>46-55</v>
      </c>
      <c r="AH1084" s="43">
        <f>IF(Combined[[#This Row],[Total_Amount]]=0,0,Combined[[#This Row],[Profit]]/Combined[[#This Row],[Total_Amount]])</f>
        <v>0.2769944362887734</v>
      </c>
    </row>
    <row r="1085" spans="1:34">
      <c r="A1085" s="43" t="s">
        <v>2909</v>
      </c>
      <c r="B1085" s="46">
        <v>45531</v>
      </c>
      <c r="C1085" s="43">
        <f t="shared" si="16"/>
        <v>2024</v>
      </c>
      <c r="D1085" s="43" t="str">
        <f>TEXT(Combined[[#This Row],[Order_Date]],"MMM")</f>
        <v>Aug</v>
      </c>
      <c r="E1085" s="43" t="s">
        <v>1202</v>
      </c>
      <c r="F1085" s="43" t="s">
        <v>1606</v>
      </c>
      <c r="G1085" s="43" t="s">
        <v>1804</v>
      </c>
      <c r="H1085" s="43">
        <v>1</v>
      </c>
      <c r="I1085" s="43">
        <v>850.06</v>
      </c>
      <c r="J1085" s="45">
        <v>0.28999999999999998</v>
      </c>
      <c r="K1085" s="43" t="s">
        <v>1826</v>
      </c>
      <c r="L1085" s="43">
        <v>603.54259999999988</v>
      </c>
      <c r="M1085" s="43" t="str">
        <f>VLOOKUP(Combined[[#This Row],[Customer_ID]],Customer[],2,FALSE)</f>
        <v>Tammy Brennan</v>
      </c>
      <c r="N1085" s="43">
        <f>VLOOKUP(Combined[[#This Row],[Customer_ID]],Customer[],3,FALSE)</f>
        <v>60</v>
      </c>
      <c r="O1085" s="43" t="str">
        <f>VLOOKUP(Combined[[#This Row],[Customer_ID]],Customer[],4,FALSE)</f>
        <v>Male</v>
      </c>
      <c r="P1085" s="43" t="str">
        <f>VLOOKUP(Combined[[#This Row],[Customer_ID]],Customer[],5,FALSE)</f>
        <v>Lake Brandontown</v>
      </c>
      <c r="Q1085" s="43" t="str">
        <f>VLOOKUP(Combined[[#This Row],[Customer_ID]],Customer[],6,FALSE)</f>
        <v>South Carolina</v>
      </c>
      <c r="R1085" s="43" t="str">
        <f>VLOOKUP(Combined[[#This Row],[Customer_ID]],Customer[],8,FALSE)</f>
        <v>Gold</v>
      </c>
      <c r="S1085" s="43" t="str">
        <f>VLOOKUP(Combined[[#This Row],[Product_ID]],Product[],2,FALSE)</f>
        <v>Fabric Sofa Throw Blanket</v>
      </c>
      <c r="T1085" s="43" t="str">
        <f>VLOOKUP(Combined[[#This Row],[Product_ID]],Product[],3,FALSE)</f>
        <v>Home</v>
      </c>
      <c r="U1085" s="43" t="str">
        <f>VLOOKUP(Combined[[#This Row],[Product_ID]],Product[],4,FALSE)</f>
        <v>Decor</v>
      </c>
      <c r="V1085" s="43" t="str">
        <f>VLOOKUP(Combined[[#This Row],[Product_ID]],Product[],5,FALSE)</f>
        <v>Hoffman Group</v>
      </c>
      <c r="W1085" s="43">
        <f>VLOOKUP(Combined[[#This Row],[Product_ID]],Product[],6,FALSE)</f>
        <v>218.48</v>
      </c>
      <c r="X1085" s="43">
        <f>VLOOKUP(Combined[[#This Row],[Product_ID]],Product[],7,FALSE)</f>
        <v>276</v>
      </c>
      <c r="Y1085" s="43" t="str">
        <f>_xlfn.XLOOKUP(Combined[[#This Row],[Store_ID]],Store[Store_ID],Store[Store_Name])</f>
        <v>Frederick-Wright</v>
      </c>
      <c r="Z1085" s="43" t="str">
        <f>_xlfn.XLOOKUP(Combined[[#This Row],[Store_ID]],Store[Store_ID],Store[Region])</f>
        <v>West</v>
      </c>
      <c r="AA1085" s="43" t="str">
        <f>_xlfn.XLOOKUP(Combined[[#This Row],[Store_ID]],Store[Store_ID],Store[City])</f>
        <v>New Jimmymouth</v>
      </c>
      <c r="AB1085" s="43" t="str">
        <f>_xlfn.XLOOKUP(Combined[[#This Row],[Store_ID]],Store[Store_ID],Store[Store_Type])</f>
        <v>Flagship</v>
      </c>
      <c r="AC1085" s="43">
        <f>Combined[[#This Row],[Quantity]]*Combined[[#This Row],[Unit_Price]]</f>
        <v>850.06</v>
      </c>
      <c r="AD1085" s="43">
        <f>Combined[[#This Row],[Gross_Sales]]*Combined[[#This Row],[Discount]]</f>
        <v>246.51739999999998</v>
      </c>
      <c r="AE1085" s="43">
        <f>Combined[[#This Row],[Quantity]]*Combined[[#This Row],[cost]]</f>
        <v>218.48</v>
      </c>
      <c r="AF1085" s="43">
        <f>Combined[[#This Row],[Total_Amount]]-Combined[[#This Row],[Total_Cost]]</f>
        <v>385.06259999999986</v>
      </c>
      <c r="AG1085" s="43" t="str">
        <f>IF(Combined[[#This Row],[Age]]&lt;=25,"18-25",IF(Combined[[#This Row],[Age]]&lt;=35,"26-35",IF(Combined[[#This Row],[Age]]&lt;=45,"36-45",IF(Combined[[#This Row],[Age]]&lt;=55,"46-55","56-64"))))</f>
        <v>56-64</v>
      </c>
      <c r="AH1085" s="43">
        <f>IF(Combined[[#This Row],[Total_Amount]]=0,0,Combined[[#This Row],[Profit]]/Combined[[#This Row],[Total_Amount]])</f>
        <v>0.63800401164723075</v>
      </c>
    </row>
    <row r="1086" spans="1:34">
      <c r="A1086" s="43" t="s">
        <v>2910</v>
      </c>
      <c r="B1086" s="46">
        <v>45330</v>
      </c>
      <c r="C1086" s="43">
        <f t="shared" si="16"/>
        <v>2024</v>
      </c>
      <c r="D1086" s="43" t="str">
        <f>TEXT(Combined[[#This Row],[Order_Date]],"MMM")</f>
        <v>Feb</v>
      </c>
      <c r="E1086" s="43" t="s">
        <v>1089</v>
      </c>
      <c r="F1086" s="43" t="s">
        <v>1580</v>
      </c>
      <c r="G1086" s="43" t="s">
        <v>1804</v>
      </c>
      <c r="H1086" s="43">
        <v>2</v>
      </c>
      <c r="I1086" s="43">
        <v>753.92</v>
      </c>
      <c r="J1086" s="45">
        <v>0.17</v>
      </c>
      <c r="K1086" s="43" t="s">
        <v>1826</v>
      </c>
      <c r="L1086" s="43">
        <v>1251.5072</v>
      </c>
      <c r="M1086" s="43" t="str">
        <f>VLOOKUP(Combined[[#This Row],[Customer_ID]],Customer[],2,FALSE)</f>
        <v>Justin Mason Dds</v>
      </c>
      <c r="N1086" s="43">
        <f>VLOOKUP(Combined[[#This Row],[Customer_ID]],Customer[],3,FALSE)</f>
        <v>39</v>
      </c>
      <c r="O1086" s="43" t="str">
        <f>VLOOKUP(Combined[[#This Row],[Customer_ID]],Customer[],4,FALSE)</f>
        <v>Female</v>
      </c>
      <c r="P1086" s="43" t="str">
        <f>VLOOKUP(Combined[[#This Row],[Customer_ID]],Customer[],5,FALSE)</f>
        <v>Peggystad</v>
      </c>
      <c r="Q1086" s="43" t="str">
        <f>VLOOKUP(Combined[[#This Row],[Customer_ID]],Customer[],6,FALSE)</f>
        <v>Connecticut</v>
      </c>
      <c r="R1086" s="43" t="str">
        <f>VLOOKUP(Combined[[#This Row],[Customer_ID]],Customer[],8,FALSE)</f>
        <v>Gold</v>
      </c>
      <c r="S1086" s="43" t="str">
        <f>VLOOKUP(Combined[[#This Row],[Product_ID]],Product[],2,FALSE)</f>
        <v>Beard Grooming Kit</v>
      </c>
      <c r="T1086" s="43" t="str">
        <f>VLOOKUP(Combined[[#This Row],[Product_ID]],Product[],3,FALSE)</f>
        <v>Beauty</v>
      </c>
      <c r="U1086" s="43" t="str">
        <f>VLOOKUP(Combined[[#This Row],[Product_ID]],Product[],4,FALSE)</f>
        <v>Grooming</v>
      </c>
      <c r="V1086" s="43" t="str">
        <f>VLOOKUP(Combined[[#This Row],[Product_ID]],Product[],5,FALSE)</f>
        <v>Erickson-Green</v>
      </c>
      <c r="W1086" s="43">
        <f>VLOOKUP(Combined[[#This Row],[Product_ID]],Product[],6,FALSE)</f>
        <v>337.42</v>
      </c>
      <c r="X1086" s="43">
        <f>VLOOKUP(Combined[[#This Row],[Product_ID]],Product[],7,FALSE)</f>
        <v>256</v>
      </c>
      <c r="Y1086" s="43" t="str">
        <f>_xlfn.XLOOKUP(Combined[[#This Row],[Store_ID]],Store[Store_ID],Store[Store_Name])</f>
        <v>Frederick-Wright</v>
      </c>
      <c r="Z1086" s="43" t="str">
        <f>_xlfn.XLOOKUP(Combined[[#This Row],[Store_ID]],Store[Store_ID],Store[Region])</f>
        <v>West</v>
      </c>
      <c r="AA1086" s="43" t="str">
        <f>_xlfn.XLOOKUP(Combined[[#This Row],[Store_ID]],Store[Store_ID],Store[City])</f>
        <v>New Jimmymouth</v>
      </c>
      <c r="AB1086" s="43" t="str">
        <f>_xlfn.XLOOKUP(Combined[[#This Row],[Store_ID]],Store[Store_ID],Store[Store_Type])</f>
        <v>Flagship</v>
      </c>
      <c r="AC1086" s="43">
        <f>Combined[[#This Row],[Quantity]]*Combined[[#This Row],[Unit_Price]]</f>
        <v>1507.84</v>
      </c>
      <c r="AD1086" s="43">
        <f>Combined[[#This Row],[Gross_Sales]]*Combined[[#This Row],[Discount]]</f>
        <v>256.33280000000002</v>
      </c>
      <c r="AE1086" s="43">
        <f>Combined[[#This Row],[Quantity]]*Combined[[#This Row],[cost]]</f>
        <v>674.84</v>
      </c>
      <c r="AF1086" s="43">
        <f>Combined[[#This Row],[Total_Amount]]-Combined[[#This Row],[Total_Cost]]</f>
        <v>576.66719999999998</v>
      </c>
      <c r="AG1086" s="43" t="str">
        <f>IF(Combined[[#This Row],[Age]]&lt;=25,"18-25",IF(Combined[[#This Row],[Age]]&lt;=35,"26-35",IF(Combined[[#This Row],[Age]]&lt;=45,"36-45",IF(Combined[[#This Row],[Age]]&lt;=55,"46-55","56-64"))))</f>
        <v>36-45</v>
      </c>
      <c r="AH1086" s="43">
        <f>IF(Combined[[#This Row],[Total_Amount]]=0,0,Combined[[#This Row],[Profit]]/Combined[[#This Row],[Total_Amount]])</f>
        <v>0.46077817211119521</v>
      </c>
    </row>
    <row r="1087" spans="1:34">
      <c r="A1087" s="43" t="s">
        <v>2911</v>
      </c>
      <c r="B1087" s="46">
        <v>45311</v>
      </c>
      <c r="C1087" s="43">
        <f t="shared" si="16"/>
        <v>2024</v>
      </c>
      <c r="D1087" s="43" t="str">
        <f>TEXT(Combined[[#This Row],[Order_Date]],"MMM")</f>
        <v>Jan</v>
      </c>
      <c r="E1087" s="43" t="s">
        <v>1501</v>
      </c>
      <c r="F1087" s="43" t="s">
        <v>1553</v>
      </c>
      <c r="G1087" s="43" t="s">
        <v>1797</v>
      </c>
      <c r="H1087" s="43">
        <v>3</v>
      </c>
      <c r="I1087" s="43">
        <v>408.99</v>
      </c>
      <c r="J1087" s="45">
        <v>0.27</v>
      </c>
      <c r="K1087" s="43" t="s">
        <v>1826</v>
      </c>
      <c r="L1087" s="43">
        <v>895.68809999999996</v>
      </c>
      <c r="M1087" s="43" t="str">
        <f>VLOOKUP(Combined[[#This Row],[Customer_ID]],Customer[],2,FALSE)</f>
        <v>Zachary Andrade</v>
      </c>
      <c r="N1087" s="43">
        <f>VLOOKUP(Combined[[#This Row],[Customer_ID]],Customer[],3,FALSE)</f>
        <v>23</v>
      </c>
      <c r="O1087" s="43" t="str">
        <f>VLOOKUP(Combined[[#This Row],[Customer_ID]],Customer[],4,FALSE)</f>
        <v>Female</v>
      </c>
      <c r="P1087" s="43" t="str">
        <f>VLOOKUP(Combined[[#This Row],[Customer_ID]],Customer[],5,FALSE)</f>
        <v>South Davidport</v>
      </c>
      <c r="Q1087" s="43" t="str">
        <f>VLOOKUP(Combined[[#This Row],[Customer_ID]],Customer[],6,FALSE)</f>
        <v>California</v>
      </c>
      <c r="R1087" s="43" t="str">
        <f>VLOOKUP(Combined[[#This Row],[Customer_ID]],Customer[],8,FALSE)</f>
        <v>Platinum</v>
      </c>
      <c r="S1087" s="43" t="str">
        <f>VLOOKUP(Combined[[#This Row],[Product_ID]],Product[],2,FALSE)</f>
        <v>Women's Yoga Pants</v>
      </c>
      <c r="T1087" s="43" t="str">
        <f>VLOOKUP(Combined[[#This Row],[Product_ID]],Product[],3,FALSE)</f>
        <v>Clothing</v>
      </c>
      <c r="U1087" s="43" t="str">
        <f>VLOOKUP(Combined[[#This Row],[Product_ID]],Product[],4,FALSE)</f>
        <v>Bottoms</v>
      </c>
      <c r="V1087" s="43" t="str">
        <f>VLOOKUP(Combined[[#This Row],[Product_ID]],Product[],5,FALSE)</f>
        <v>Gonzales-Davis</v>
      </c>
      <c r="W1087" s="43">
        <f>VLOOKUP(Combined[[#This Row],[Product_ID]],Product[],6,FALSE)</f>
        <v>306.45999999999998</v>
      </c>
      <c r="X1087" s="43">
        <f>VLOOKUP(Combined[[#This Row],[Product_ID]],Product[],7,FALSE)</f>
        <v>487</v>
      </c>
      <c r="Y1087" s="43" t="str">
        <f>_xlfn.XLOOKUP(Combined[[#This Row],[Store_ID]],Store[Store_ID],Store[Store_Name])</f>
        <v>Gardner, Humphrey and Contreras</v>
      </c>
      <c r="Z1087" s="43" t="str">
        <f>_xlfn.XLOOKUP(Combined[[#This Row],[Store_ID]],Store[Store_ID],Store[Region])</f>
        <v>East</v>
      </c>
      <c r="AA1087" s="43" t="str">
        <f>_xlfn.XLOOKUP(Combined[[#This Row],[Store_ID]],Store[Store_ID],Store[City])</f>
        <v>Johnsonville</v>
      </c>
      <c r="AB1087" s="43" t="str">
        <f>_xlfn.XLOOKUP(Combined[[#This Row],[Store_ID]],Store[Store_ID],Store[Store_Type])</f>
        <v>Flagship</v>
      </c>
      <c r="AC1087" s="43">
        <f>Combined[[#This Row],[Quantity]]*Combined[[#This Row],[Unit_Price]]</f>
        <v>1226.97</v>
      </c>
      <c r="AD1087" s="43">
        <f>Combined[[#This Row],[Gross_Sales]]*Combined[[#This Row],[Discount]]</f>
        <v>331.28190000000001</v>
      </c>
      <c r="AE1087" s="43">
        <f>Combined[[#This Row],[Quantity]]*Combined[[#This Row],[cost]]</f>
        <v>919.37999999999988</v>
      </c>
      <c r="AF1087" s="43">
        <f>Combined[[#This Row],[Total_Amount]]-Combined[[#This Row],[Total_Cost]]</f>
        <v>-23.691899999999919</v>
      </c>
      <c r="AG1087" s="43" t="str">
        <f>IF(Combined[[#This Row],[Age]]&lt;=25,"18-25",IF(Combined[[#This Row],[Age]]&lt;=35,"26-35",IF(Combined[[#This Row],[Age]]&lt;=45,"36-45",IF(Combined[[#This Row],[Age]]&lt;=55,"46-55","56-64"))))</f>
        <v>18-25</v>
      </c>
      <c r="AH1087" s="43">
        <f>IF(Combined[[#This Row],[Total_Amount]]=0,0,Combined[[#This Row],[Profit]]/Combined[[#This Row],[Total_Amount]])</f>
        <v>-2.645106036353494E-2</v>
      </c>
    </row>
    <row r="1088" spans="1:34">
      <c r="A1088" s="43" t="s">
        <v>2912</v>
      </c>
      <c r="B1088" s="46">
        <v>45567</v>
      </c>
      <c r="C1088" s="43">
        <f t="shared" si="16"/>
        <v>2024</v>
      </c>
      <c r="D1088" s="43" t="str">
        <f>TEXT(Combined[[#This Row],[Order_Date]],"MMM")</f>
        <v>Oct</v>
      </c>
      <c r="E1088" s="43" t="s">
        <v>905</v>
      </c>
      <c r="F1088" s="43" t="s">
        <v>1662</v>
      </c>
      <c r="G1088" s="43" t="s">
        <v>1773</v>
      </c>
      <c r="H1088" s="43">
        <v>3</v>
      </c>
      <c r="I1088" s="43">
        <v>404.5</v>
      </c>
      <c r="J1088" s="45">
        <v>0.22</v>
      </c>
      <c r="K1088" s="43" t="s">
        <v>1826</v>
      </c>
      <c r="L1088" s="43">
        <v>946.53000000000009</v>
      </c>
      <c r="M1088" s="43" t="str">
        <f>VLOOKUP(Combined[[#This Row],[Customer_ID]],Customer[],2,FALSE)</f>
        <v>Donna Guerra</v>
      </c>
      <c r="N1088" s="43">
        <f>VLOOKUP(Combined[[#This Row],[Customer_ID]],Customer[],3,FALSE)</f>
        <v>46</v>
      </c>
      <c r="O1088" s="43" t="str">
        <f>VLOOKUP(Combined[[#This Row],[Customer_ID]],Customer[],4,FALSE)</f>
        <v>Female</v>
      </c>
      <c r="P1088" s="43" t="str">
        <f>VLOOKUP(Combined[[#This Row],[Customer_ID]],Customer[],5,FALSE)</f>
        <v>North Robert</v>
      </c>
      <c r="Q1088" s="43" t="str">
        <f>VLOOKUP(Combined[[#This Row],[Customer_ID]],Customer[],6,FALSE)</f>
        <v>Massachusetts</v>
      </c>
      <c r="R1088" s="43" t="str">
        <f>VLOOKUP(Combined[[#This Row],[Customer_ID]],Customer[],8,FALSE)</f>
        <v>Silver</v>
      </c>
      <c r="S1088" s="43" t="str">
        <f>VLOOKUP(Combined[[#This Row],[Product_ID]],Product[],2,FALSE)</f>
        <v>Foam Roller</v>
      </c>
      <c r="T1088" s="43" t="str">
        <f>VLOOKUP(Combined[[#This Row],[Product_ID]],Product[],3,FALSE)</f>
        <v>Sports</v>
      </c>
      <c r="U1088" s="43" t="str">
        <f>VLOOKUP(Combined[[#This Row],[Product_ID]],Product[],4,FALSE)</f>
        <v>Fitness</v>
      </c>
      <c r="V1088" s="43" t="str">
        <f>VLOOKUP(Combined[[#This Row],[Product_ID]],Product[],5,FALSE)</f>
        <v>Atkinson, Camacho and Oliver</v>
      </c>
      <c r="W1088" s="43">
        <f>VLOOKUP(Combined[[#This Row],[Product_ID]],Product[],6,FALSE)</f>
        <v>30.62</v>
      </c>
      <c r="X1088" s="43">
        <f>VLOOKUP(Combined[[#This Row],[Product_ID]],Product[],7,FALSE)</f>
        <v>138</v>
      </c>
      <c r="Y1088" s="43" t="str">
        <f>_xlfn.XLOOKUP(Combined[[#This Row],[Store_ID]],Store[Store_ID],Store[Store_Name])</f>
        <v>Gray Ltd</v>
      </c>
      <c r="Z1088" s="43" t="str">
        <f>_xlfn.XLOOKUP(Combined[[#This Row],[Store_ID]],Store[Store_ID],Store[Region])</f>
        <v>North</v>
      </c>
      <c r="AA1088" s="43" t="str">
        <f>_xlfn.XLOOKUP(Combined[[#This Row],[Store_ID]],Store[Store_ID],Store[City])</f>
        <v>New Michaelchester</v>
      </c>
      <c r="AB1088" s="43" t="str">
        <f>_xlfn.XLOOKUP(Combined[[#This Row],[Store_ID]],Store[Store_ID],Store[Store_Type])</f>
        <v>Outlet</v>
      </c>
      <c r="AC1088" s="43">
        <f>Combined[[#This Row],[Quantity]]*Combined[[#This Row],[Unit_Price]]</f>
        <v>1213.5</v>
      </c>
      <c r="AD1088" s="43">
        <f>Combined[[#This Row],[Gross_Sales]]*Combined[[#This Row],[Discount]]</f>
        <v>266.97000000000003</v>
      </c>
      <c r="AE1088" s="43">
        <f>Combined[[#This Row],[Quantity]]*Combined[[#This Row],[cost]]</f>
        <v>91.86</v>
      </c>
      <c r="AF1088" s="43">
        <f>Combined[[#This Row],[Total_Amount]]-Combined[[#This Row],[Total_Cost]]</f>
        <v>854.67000000000007</v>
      </c>
      <c r="AG1088" s="43" t="str">
        <f>IF(Combined[[#This Row],[Age]]&lt;=25,"18-25",IF(Combined[[#This Row],[Age]]&lt;=35,"26-35",IF(Combined[[#This Row],[Age]]&lt;=45,"36-45",IF(Combined[[#This Row],[Age]]&lt;=55,"46-55","56-64"))))</f>
        <v>46-55</v>
      </c>
      <c r="AH1088" s="43">
        <f>IF(Combined[[#This Row],[Total_Amount]]=0,0,Combined[[#This Row],[Profit]]/Combined[[#This Row],[Total_Amount]])</f>
        <v>0.9029507781052899</v>
      </c>
    </row>
    <row r="1089" spans="1:34">
      <c r="A1089" s="43" t="s">
        <v>2913</v>
      </c>
      <c r="B1089" s="46">
        <v>45239</v>
      </c>
      <c r="C1089" s="43">
        <f t="shared" si="16"/>
        <v>2023</v>
      </c>
      <c r="D1089" s="43" t="str">
        <f>TEXT(Combined[[#This Row],[Order_Date]],"MMM")</f>
        <v>Nov</v>
      </c>
      <c r="E1089" s="43" t="s">
        <v>1187</v>
      </c>
      <c r="F1089" s="43" t="s">
        <v>1626</v>
      </c>
      <c r="G1089" s="43" t="s">
        <v>1766</v>
      </c>
      <c r="H1089" s="43">
        <v>3</v>
      </c>
      <c r="I1089" s="43">
        <v>717.81</v>
      </c>
      <c r="J1089" s="45">
        <v>0.17</v>
      </c>
      <c r="K1089" s="43" t="s">
        <v>1829</v>
      </c>
      <c r="L1089" s="43">
        <v>1787.3469</v>
      </c>
      <c r="M1089" s="43" t="str">
        <f>VLOOKUP(Combined[[#This Row],[Customer_ID]],Customer[],2,FALSE)</f>
        <v>Shelley Ponce</v>
      </c>
      <c r="N1089" s="43">
        <f>VLOOKUP(Combined[[#This Row],[Customer_ID]],Customer[],3,FALSE)</f>
        <v>23</v>
      </c>
      <c r="O1089" s="43" t="str">
        <f>VLOOKUP(Combined[[#This Row],[Customer_ID]],Customer[],4,FALSE)</f>
        <v>Male</v>
      </c>
      <c r="P1089" s="43" t="str">
        <f>VLOOKUP(Combined[[#This Row],[Customer_ID]],Customer[],5,FALSE)</f>
        <v>South Cassandrachester</v>
      </c>
      <c r="Q1089" s="43" t="str">
        <f>VLOOKUP(Combined[[#This Row],[Customer_ID]],Customer[],6,FALSE)</f>
        <v>Rhode Island</v>
      </c>
      <c r="R1089" s="43" t="str">
        <f>VLOOKUP(Combined[[#This Row],[Customer_ID]],Customer[],8,FALSE)</f>
        <v>Gold</v>
      </c>
      <c r="S1089" s="43" t="str">
        <f>VLOOKUP(Combined[[#This Row],[Product_ID]],Product[],2,FALSE)</f>
        <v>Portable Power Bank</v>
      </c>
      <c r="T1089" s="43" t="str">
        <f>VLOOKUP(Combined[[#This Row],[Product_ID]],Product[],3,FALSE)</f>
        <v>Electronics</v>
      </c>
      <c r="U1089" s="43" t="str">
        <f>VLOOKUP(Combined[[#This Row],[Product_ID]],Product[],4,FALSE)</f>
        <v>Mobile</v>
      </c>
      <c r="V1089" s="43" t="str">
        <f>VLOOKUP(Combined[[#This Row],[Product_ID]],Product[],5,FALSE)</f>
        <v>Cummings and Sons</v>
      </c>
      <c r="W1089" s="43">
        <f>VLOOKUP(Combined[[#This Row],[Product_ID]],Product[],6,FALSE)</f>
        <v>326.06</v>
      </c>
      <c r="X1089" s="43">
        <f>VLOOKUP(Combined[[#This Row],[Product_ID]],Product[],7,FALSE)</f>
        <v>301</v>
      </c>
      <c r="Y1089" s="43" t="str">
        <f>_xlfn.XLOOKUP(Combined[[#This Row],[Store_ID]],Store[Store_ID],Store[Store_Name])</f>
        <v>Johnson-Wright</v>
      </c>
      <c r="Z1089" s="43" t="str">
        <f>_xlfn.XLOOKUP(Combined[[#This Row],[Store_ID]],Store[Store_ID],Store[Region])</f>
        <v>North</v>
      </c>
      <c r="AA1089" s="43" t="str">
        <f>_xlfn.XLOOKUP(Combined[[#This Row],[Store_ID]],Store[Store_ID],Store[City])</f>
        <v>Hoodberg</v>
      </c>
      <c r="AB1089" s="43" t="str">
        <f>_xlfn.XLOOKUP(Combined[[#This Row],[Store_ID]],Store[Store_ID],Store[Store_Type])</f>
        <v>Outlet</v>
      </c>
      <c r="AC1089" s="43">
        <f>Combined[[#This Row],[Quantity]]*Combined[[#This Row],[Unit_Price]]</f>
        <v>2153.4299999999998</v>
      </c>
      <c r="AD1089" s="43">
        <f>Combined[[#This Row],[Gross_Sales]]*Combined[[#This Row],[Discount]]</f>
        <v>366.0831</v>
      </c>
      <c r="AE1089" s="43">
        <f>Combined[[#This Row],[Quantity]]*Combined[[#This Row],[cost]]</f>
        <v>978.18000000000006</v>
      </c>
      <c r="AF1089" s="43">
        <f>Combined[[#This Row],[Total_Amount]]-Combined[[#This Row],[Total_Cost]]</f>
        <v>809.16689999999994</v>
      </c>
      <c r="AG1089" s="43" t="str">
        <f>IF(Combined[[#This Row],[Age]]&lt;=25,"18-25",IF(Combined[[#This Row],[Age]]&lt;=35,"26-35",IF(Combined[[#This Row],[Age]]&lt;=45,"36-45",IF(Combined[[#This Row],[Age]]&lt;=55,"46-55","56-64"))))</f>
        <v>18-25</v>
      </c>
      <c r="AH1089" s="43">
        <f>IF(Combined[[#This Row],[Total_Amount]]=0,0,Combined[[#This Row],[Profit]]/Combined[[#This Row],[Total_Amount]])</f>
        <v>0.45271955880528841</v>
      </c>
    </row>
    <row r="1090" spans="1:34">
      <c r="A1090" s="43" t="s">
        <v>2914</v>
      </c>
      <c r="B1090" s="46">
        <v>45284</v>
      </c>
      <c r="C1090" s="43">
        <f t="shared" si="16"/>
        <v>2023</v>
      </c>
      <c r="D1090" s="43" t="str">
        <f>TEXT(Combined[[#This Row],[Order_Date]],"MMM")</f>
        <v>Dec</v>
      </c>
      <c r="E1090" s="43" t="s">
        <v>803</v>
      </c>
      <c r="F1090" s="43" t="s">
        <v>1716</v>
      </c>
      <c r="G1090" s="43" t="s">
        <v>1757</v>
      </c>
      <c r="H1090" s="43">
        <v>3</v>
      </c>
      <c r="I1090" s="43">
        <v>204.77</v>
      </c>
      <c r="J1090" s="45">
        <v>0.14000000000000001</v>
      </c>
      <c r="K1090" s="43" t="s">
        <v>1824</v>
      </c>
      <c r="L1090" s="43">
        <v>528.3066</v>
      </c>
      <c r="M1090" s="43" t="str">
        <f>VLOOKUP(Combined[[#This Row],[Customer_ID]],Customer[],2,FALSE)</f>
        <v>Tyler Garner</v>
      </c>
      <c r="N1090" s="43">
        <f>VLOOKUP(Combined[[#This Row],[Customer_ID]],Customer[],3,FALSE)</f>
        <v>64</v>
      </c>
      <c r="O1090" s="43" t="str">
        <f>VLOOKUP(Combined[[#This Row],[Customer_ID]],Customer[],4,FALSE)</f>
        <v>Male</v>
      </c>
      <c r="P1090" s="43" t="str">
        <f>VLOOKUP(Combined[[#This Row],[Customer_ID]],Customer[],5,FALSE)</f>
        <v>Port Coreyfort</v>
      </c>
      <c r="Q1090" s="43" t="str">
        <f>VLOOKUP(Combined[[#This Row],[Customer_ID]],Customer[],6,FALSE)</f>
        <v>Alabama</v>
      </c>
      <c r="R1090" s="43" t="str">
        <f>VLOOKUP(Combined[[#This Row],[Customer_ID]],Customer[],8,FALSE)</f>
        <v>Silver</v>
      </c>
      <c r="S1090" s="43" t="str">
        <f>VLOOKUP(Combined[[#This Row],[Product_ID]],Product[],2,FALSE)</f>
        <v>Wooden Bookshelf</v>
      </c>
      <c r="T1090" s="43" t="str">
        <f>VLOOKUP(Combined[[#This Row],[Product_ID]],Product[],3,FALSE)</f>
        <v>Home</v>
      </c>
      <c r="U1090" s="43" t="str">
        <f>VLOOKUP(Combined[[#This Row],[Product_ID]],Product[],4,FALSE)</f>
        <v>Furniture</v>
      </c>
      <c r="V1090" s="43" t="str">
        <f>VLOOKUP(Combined[[#This Row],[Product_ID]],Product[],5,FALSE)</f>
        <v>Collins-Stephenson</v>
      </c>
      <c r="W1090" s="43">
        <f>VLOOKUP(Combined[[#This Row],[Product_ID]],Product[],6,FALSE)</f>
        <v>388.46</v>
      </c>
      <c r="X1090" s="43">
        <f>VLOOKUP(Combined[[#This Row],[Product_ID]],Product[],7,FALSE)</f>
        <v>208</v>
      </c>
      <c r="Y1090" s="43" t="str">
        <f>_xlfn.XLOOKUP(Combined[[#This Row],[Store_ID]],Store[Store_ID],Store[Store_Name])</f>
        <v>Martinez, Adkins and Johnson</v>
      </c>
      <c r="Z1090" s="43" t="str">
        <f>_xlfn.XLOOKUP(Combined[[#This Row],[Store_ID]],Store[Store_ID],Store[Region])</f>
        <v>North</v>
      </c>
      <c r="AA1090" s="43" t="str">
        <f>_xlfn.XLOOKUP(Combined[[#This Row],[Store_ID]],Store[Store_ID],Store[City])</f>
        <v>Danielmouth</v>
      </c>
      <c r="AB1090" s="43" t="str">
        <f>_xlfn.XLOOKUP(Combined[[#This Row],[Store_ID]],Store[Store_ID],Store[Store_Type])</f>
        <v>Flagship</v>
      </c>
      <c r="AC1090" s="43">
        <f>Combined[[#This Row],[Quantity]]*Combined[[#This Row],[Unit_Price]]</f>
        <v>614.31000000000006</v>
      </c>
      <c r="AD1090" s="43">
        <f>Combined[[#This Row],[Gross_Sales]]*Combined[[#This Row],[Discount]]</f>
        <v>86.003400000000013</v>
      </c>
      <c r="AE1090" s="43">
        <f>Combined[[#This Row],[Quantity]]*Combined[[#This Row],[cost]]</f>
        <v>1165.3799999999999</v>
      </c>
      <c r="AF1090" s="43">
        <f>Combined[[#This Row],[Total_Amount]]-Combined[[#This Row],[Total_Cost]]</f>
        <v>-637.07339999999988</v>
      </c>
      <c r="AG1090" s="43" t="str">
        <f>IF(Combined[[#This Row],[Age]]&lt;=25,"18-25",IF(Combined[[#This Row],[Age]]&lt;=35,"26-35",IF(Combined[[#This Row],[Age]]&lt;=45,"36-45",IF(Combined[[#This Row],[Age]]&lt;=55,"46-55","56-64"))))</f>
        <v>56-64</v>
      </c>
      <c r="AH1090" s="43">
        <f>IF(Combined[[#This Row],[Total_Amount]]=0,0,Combined[[#This Row],[Profit]]/Combined[[#This Row],[Total_Amount]])</f>
        <v>-1.2058781775582585</v>
      </c>
    </row>
    <row r="1091" spans="1:34">
      <c r="A1091" s="43" t="s">
        <v>2915</v>
      </c>
      <c r="B1091" s="46">
        <v>45686</v>
      </c>
      <c r="C1091" s="43">
        <f t="shared" ref="C1091:C1154" si="17">YEAR(B1091)</f>
        <v>2025</v>
      </c>
      <c r="D1091" s="43" t="str">
        <f>TEXT(Combined[[#This Row],[Order_Date]],"MMM")</f>
        <v>Jan</v>
      </c>
      <c r="E1091" s="43" t="s">
        <v>153</v>
      </c>
      <c r="F1091" s="43" t="s">
        <v>1644</v>
      </c>
      <c r="G1091" s="43" t="s">
        <v>1810</v>
      </c>
      <c r="H1091" s="43">
        <v>4</v>
      </c>
      <c r="I1091" s="43">
        <v>106.23</v>
      </c>
      <c r="J1091" s="45">
        <v>0.28000000000000003</v>
      </c>
      <c r="K1091" s="43" t="s">
        <v>1829</v>
      </c>
      <c r="L1091" s="43">
        <v>305.94240000000002</v>
      </c>
      <c r="M1091" s="43" t="str">
        <f>VLOOKUP(Combined[[#This Row],[Customer_ID]],Customer[],2,FALSE)</f>
        <v>Tonya Reynolds</v>
      </c>
      <c r="N1091" s="43">
        <f>VLOOKUP(Combined[[#This Row],[Customer_ID]],Customer[],3,FALSE)</f>
        <v>55</v>
      </c>
      <c r="O1091" s="43" t="str">
        <f>VLOOKUP(Combined[[#This Row],[Customer_ID]],Customer[],4,FALSE)</f>
        <v>Female</v>
      </c>
      <c r="P1091" s="43" t="str">
        <f>VLOOKUP(Combined[[#This Row],[Customer_ID]],Customer[],5,FALSE)</f>
        <v>Darleneton</v>
      </c>
      <c r="Q1091" s="43" t="str">
        <f>VLOOKUP(Combined[[#This Row],[Customer_ID]],Customer[],6,FALSE)</f>
        <v>Michigan</v>
      </c>
      <c r="R1091" s="43" t="str">
        <f>VLOOKUP(Combined[[#This Row],[Customer_ID]],Customer[],8,FALSE)</f>
        <v>Gold</v>
      </c>
      <c r="S1091" s="43" t="str">
        <f>VLOOKUP(Combined[[#This Row],[Product_ID]],Product[],2,FALSE)</f>
        <v>Car Dashboard Phone Holder</v>
      </c>
      <c r="T1091" s="43" t="str">
        <f>VLOOKUP(Combined[[#This Row],[Product_ID]],Product[],3,FALSE)</f>
        <v>Electronics</v>
      </c>
      <c r="U1091" s="43" t="str">
        <f>VLOOKUP(Combined[[#This Row],[Product_ID]],Product[],4,FALSE)</f>
        <v>Accessories</v>
      </c>
      <c r="V1091" s="43" t="str">
        <f>VLOOKUP(Combined[[#This Row],[Product_ID]],Product[],5,FALSE)</f>
        <v>Byrd, Stewart and Valdez</v>
      </c>
      <c r="W1091" s="43">
        <f>VLOOKUP(Combined[[#This Row],[Product_ID]],Product[],6,FALSE)</f>
        <v>177.98</v>
      </c>
      <c r="X1091" s="43">
        <f>VLOOKUP(Combined[[#This Row],[Product_ID]],Product[],7,FALSE)</f>
        <v>103</v>
      </c>
      <c r="Y1091" s="43" t="str">
        <f>_xlfn.XLOOKUP(Combined[[#This Row],[Store_ID]],Store[Store_ID],Store[Store_Name])</f>
        <v>Guerrero-Schmitt</v>
      </c>
      <c r="Z1091" s="43" t="str">
        <f>_xlfn.XLOOKUP(Combined[[#This Row],[Store_ID]],Store[Store_ID],Store[Region])</f>
        <v>East</v>
      </c>
      <c r="AA1091" s="43" t="str">
        <f>_xlfn.XLOOKUP(Combined[[#This Row],[Store_ID]],Store[Store_ID],Store[City])</f>
        <v>East Stevechester</v>
      </c>
      <c r="AB1091" s="43" t="str">
        <f>_xlfn.XLOOKUP(Combined[[#This Row],[Store_ID]],Store[Store_ID],Store[Store_Type])</f>
        <v>Flagship</v>
      </c>
      <c r="AC1091" s="43">
        <f>Combined[[#This Row],[Quantity]]*Combined[[#This Row],[Unit_Price]]</f>
        <v>424.92</v>
      </c>
      <c r="AD1091" s="43">
        <f>Combined[[#This Row],[Gross_Sales]]*Combined[[#This Row],[Discount]]</f>
        <v>118.97760000000001</v>
      </c>
      <c r="AE1091" s="43">
        <f>Combined[[#This Row],[Quantity]]*Combined[[#This Row],[cost]]</f>
        <v>711.92</v>
      </c>
      <c r="AF1091" s="43">
        <f>Combined[[#This Row],[Total_Amount]]-Combined[[#This Row],[Total_Cost]]</f>
        <v>-405.97759999999994</v>
      </c>
      <c r="AG1091" s="43" t="str">
        <f>IF(Combined[[#This Row],[Age]]&lt;=25,"18-25",IF(Combined[[#This Row],[Age]]&lt;=35,"26-35",IF(Combined[[#This Row],[Age]]&lt;=45,"36-45",IF(Combined[[#This Row],[Age]]&lt;=55,"46-55","56-64"))))</f>
        <v>46-55</v>
      </c>
      <c r="AH1091" s="43">
        <f>IF(Combined[[#This Row],[Total_Amount]]=0,0,Combined[[#This Row],[Profit]]/Combined[[#This Row],[Total_Amount]])</f>
        <v>-1.3269739663413764</v>
      </c>
    </row>
    <row r="1092" spans="1:34">
      <c r="A1092" s="43" t="s">
        <v>2916</v>
      </c>
      <c r="B1092" s="46">
        <v>45824</v>
      </c>
      <c r="C1092" s="43">
        <f t="shared" si="17"/>
        <v>2025</v>
      </c>
      <c r="D1092" s="43" t="str">
        <f>TEXT(Combined[[#This Row],[Order_Date]],"MMM")</f>
        <v>Jun</v>
      </c>
      <c r="E1092" s="43" t="s">
        <v>1023</v>
      </c>
      <c r="F1092" s="43" t="s">
        <v>1680</v>
      </c>
      <c r="G1092" s="43" t="s">
        <v>1773</v>
      </c>
      <c r="H1092" s="43">
        <v>2</v>
      </c>
      <c r="I1092" s="43">
        <v>769.48</v>
      </c>
      <c r="J1092" s="45">
        <v>0.11</v>
      </c>
      <c r="K1092" s="43" t="s">
        <v>1826</v>
      </c>
      <c r="L1092" s="43">
        <v>1369.6744000000001</v>
      </c>
      <c r="M1092" s="43" t="str">
        <f>VLOOKUP(Combined[[#This Row],[Customer_ID]],Customer[],2,FALSE)</f>
        <v>Andrew Smith</v>
      </c>
      <c r="N1092" s="43">
        <f>VLOOKUP(Combined[[#This Row],[Customer_ID]],Customer[],3,FALSE)</f>
        <v>60</v>
      </c>
      <c r="O1092" s="43" t="str">
        <f>VLOOKUP(Combined[[#This Row],[Customer_ID]],Customer[],4,FALSE)</f>
        <v>Male</v>
      </c>
      <c r="P1092" s="43" t="str">
        <f>VLOOKUP(Combined[[#This Row],[Customer_ID]],Customer[],5,FALSE)</f>
        <v>East Matthew</v>
      </c>
      <c r="Q1092" s="43" t="str">
        <f>VLOOKUP(Combined[[#This Row],[Customer_ID]],Customer[],6,FALSE)</f>
        <v>Wisconsin</v>
      </c>
      <c r="R1092" s="43" t="str">
        <f>VLOOKUP(Combined[[#This Row],[Customer_ID]],Customer[],8,FALSE)</f>
        <v>Bronze</v>
      </c>
      <c r="S1092" s="43" t="str">
        <f>VLOOKUP(Combined[[#This Row],[Product_ID]],Product[],2,FALSE)</f>
        <v>Women's Hair Dryer Brush</v>
      </c>
      <c r="T1092" s="43" t="str">
        <f>VLOOKUP(Combined[[#This Row],[Product_ID]],Product[],3,FALSE)</f>
        <v>Beauty</v>
      </c>
      <c r="U1092" s="43" t="str">
        <f>VLOOKUP(Combined[[#This Row],[Product_ID]],Product[],4,FALSE)</f>
        <v>Haircare</v>
      </c>
      <c r="V1092" s="43" t="str">
        <f>VLOOKUP(Combined[[#This Row],[Product_ID]],Product[],5,FALSE)</f>
        <v>Torres, Spencer and Potter</v>
      </c>
      <c r="W1092" s="43">
        <f>VLOOKUP(Combined[[#This Row],[Product_ID]],Product[],6,FALSE)</f>
        <v>340.39</v>
      </c>
      <c r="X1092" s="43">
        <f>VLOOKUP(Combined[[#This Row],[Product_ID]],Product[],7,FALSE)</f>
        <v>177</v>
      </c>
      <c r="Y1092" s="43" t="str">
        <f>_xlfn.XLOOKUP(Combined[[#This Row],[Store_ID]],Store[Store_ID],Store[Store_Name])</f>
        <v>Gray Ltd</v>
      </c>
      <c r="Z1092" s="43" t="str">
        <f>_xlfn.XLOOKUP(Combined[[#This Row],[Store_ID]],Store[Store_ID],Store[Region])</f>
        <v>North</v>
      </c>
      <c r="AA1092" s="43" t="str">
        <f>_xlfn.XLOOKUP(Combined[[#This Row],[Store_ID]],Store[Store_ID],Store[City])</f>
        <v>New Michaelchester</v>
      </c>
      <c r="AB1092" s="43" t="str">
        <f>_xlfn.XLOOKUP(Combined[[#This Row],[Store_ID]],Store[Store_ID],Store[Store_Type])</f>
        <v>Outlet</v>
      </c>
      <c r="AC1092" s="43">
        <f>Combined[[#This Row],[Quantity]]*Combined[[#This Row],[Unit_Price]]</f>
        <v>1538.96</v>
      </c>
      <c r="AD1092" s="43">
        <f>Combined[[#This Row],[Gross_Sales]]*Combined[[#This Row],[Discount]]</f>
        <v>169.28560000000002</v>
      </c>
      <c r="AE1092" s="43">
        <f>Combined[[#This Row],[Quantity]]*Combined[[#This Row],[cost]]</f>
        <v>680.78</v>
      </c>
      <c r="AF1092" s="43">
        <f>Combined[[#This Row],[Total_Amount]]-Combined[[#This Row],[Total_Cost]]</f>
        <v>688.89440000000013</v>
      </c>
      <c r="AG1092" s="43" t="str">
        <f>IF(Combined[[#This Row],[Age]]&lt;=25,"18-25",IF(Combined[[#This Row],[Age]]&lt;=35,"26-35",IF(Combined[[#This Row],[Age]]&lt;=45,"36-45",IF(Combined[[#This Row],[Age]]&lt;=55,"46-55","56-64"))))</f>
        <v>56-64</v>
      </c>
      <c r="AH1092" s="43">
        <f>IF(Combined[[#This Row],[Total_Amount]]=0,0,Combined[[#This Row],[Profit]]/Combined[[#This Row],[Total_Amount]])</f>
        <v>0.50296216385441683</v>
      </c>
    </row>
    <row r="1093" spans="1:34">
      <c r="A1093" s="43" t="s">
        <v>2917</v>
      </c>
      <c r="B1093" s="46">
        <v>45867</v>
      </c>
      <c r="C1093" s="43">
        <f t="shared" si="17"/>
        <v>2025</v>
      </c>
      <c r="D1093" s="43" t="str">
        <f>TEXT(Combined[[#This Row],[Order_Date]],"MMM")</f>
        <v>Jul</v>
      </c>
      <c r="E1093" s="43" t="s">
        <v>815</v>
      </c>
      <c r="F1093" s="43" t="s">
        <v>1662</v>
      </c>
      <c r="G1093" s="43" t="s">
        <v>1797</v>
      </c>
      <c r="H1093" s="43">
        <v>2</v>
      </c>
      <c r="I1093" s="43">
        <v>714.21</v>
      </c>
      <c r="J1093" s="45">
        <v>0.14000000000000001</v>
      </c>
      <c r="K1093" s="43" t="s">
        <v>1824</v>
      </c>
      <c r="L1093" s="43">
        <v>1228.4412</v>
      </c>
      <c r="M1093" s="43" t="str">
        <f>VLOOKUP(Combined[[#This Row],[Customer_ID]],Customer[],2,FALSE)</f>
        <v>Damon Perez</v>
      </c>
      <c r="N1093" s="43">
        <f>VLOOKUP(Combined[[#This Row],[Customer_ID]],Customer[],3,FALSE)</f>
        <v>21</v>
      </c>
      <c r="O1093" s="43" t="str">
        <f>VLOOKUP(Combined[[#This Row],[Customer_ID]],Customer[],4,FALSE)</f>
        <v>Male</v>
      </c>
      <c r="P1093" s="43" t="str">
        <f>VLOOKUP(Combined[[#This Row],[Customer_ID]],Customer[],5,FALSE)</f>
        <v>Jasonton</v>
      </c>
      <c r="Q1093" s="43" t="str">
        <f>VLOOKUP(Combined[[#This Row],[Customer_ID]],Customer[],6,FALSE)</f>
        <v>Ohio</v>
      </c>
      <c r="R1093" s="43" t="str">
        <f>VLOOKUP(Combined[[#This Row],[Customer_ID]],Customer[],8,FALSE)</f>
        <v>Gold</v>
      </c>
      <c r="S1093" s="43" t="str">
        <f>VLOOKUP(Combined[[#This Row],[Product_ID]],Product[],2,FALSE)</f>
        <v>Foam Roller</v>
      </c>
      <c r="T1093" s="43" t="str">
        <f>VLOOKUP(Combined[[#This Row],[Product_ID]],Product[],3,FALSE)</f>
        <v>Sports</v>
      </c>
      <c r="U1093" s="43" t="str">
        <f>VLOOKUP(Combined[[#This Row],[Product_ID]],Product[],4,FALSE)</f>
        <v>Fitness</v>
      </c>
      <c r="V1093" s="43" t="str">
        <f>VLOOKUP(Combined[[#This Row],[Product_ID]],Product[],5,FALSE)</f>
        <v>Atkinson, Camacho and Oliver</v>
      </c>
      <c r="W1093" s="43">
        <f>VLOOKUP(Combined[[#This Row],[Product_ID]],Product[],6,FALSE)</f>
        <v>30.62</v>
      </c>
      <c r="X1093" s="43">
        <f>VLOOKUP(Combined[[#This Row],[Product_ID]],Product[],7,FALSE)</f>
        <v>138</v>
      </c>
      <c r="Y1093" s="43" t="str">
        <f>_xlfn.XLOOKUP(Combined[[#This Row],[Store_ID]],Store[Store_ID],Store[Store_Name])</f>
        <v>Gardner, Humphrey and Contreras</v>
      </c>
      <c r="Z1093" s="43" t="str">
        <f>_xlfn.XLOOKUP(Combined[[#This Row],[Store_ID]],Store[Store_ID],Store[Region])</f>
        <v>East</v>
      </c>
      <c r="AA1093" s="43" t="str">
        <f>_xlfn.XLOOKUP(Combined[[#This Row],[Store_ID]],Store[Store_ID],Store[City])</f>
        <v>Johnsonville</v>
      </c>
      <c r="AB1093" s="43" t="str">
        <f>_xlfn.XLOOKUP(Combined[[#This Row],[Store_ID]],Store[Store_ID],Store[Store_Type])</f>
        <v>Flagship</v>
      </c>
      <c r="AC1093" s="43">
        <f>Combined[[#This Row],[Quantity]]*Combined[[#This Row],[Unit_Price]]</f>
        <v>1428.42</v>
      </c>
      <c r="AD1093" s="43">
        <f>Combined[[#This Row],[Gross_Sales]]*Combined[[#This Row],[Discount]]</f>
        <v>199.97880000000004</v>
      </c>
      <c r="AE1093" s="43">
        <f>Combined[[#This Row],[Quantity]]*Combined[[#This Row],[cost]]</f>
        <v>61.24</v>
      </c>
      <c r="AF1093" s="43">
        <f>Combined[[#This Row],[Total_Amount]]-Combined[[#This Row],[Total_Cost]]</f>
        <v>1167.2012</v>
      </c>
      <c r="AG1093" s="43" t="str">
        <f>IF(Combined[[#This Row],[Age]]&lt;=25,"18-25",IF(Combined[[#This Row],[Age]]&lt;=35,"26-35",IF(Combined[[#This Row],[Age]]&lt;=45,"36-45",IF(Combined[[#This Row],[Age]]&lt;=55,"46-55","56-64"))))</f>
        <v>18-25</v>
      </c>
      <c r="AH1093" s="43">
        <f>IF(Combined[[#This Row],[Total_Amount]]=0,0,Combined[[#This Row],[Profit]]/Combined[[#This Row],[Total_Amount]])</f>
        <v>0.95014820408172573</v>
      </c>
    </row>
    <row r="1094" spans="1:34">
      <c r="A1094" s="43" t="s">
        <v>2918</v>
      </c>
      <c r="B1094" s="46">
        <v>45578</v>
      </c>
      <c r="C1094" s="43">
        <f t="shared" si="17"/>
        <v>2024</v>
      </c>
      <c r="D1094" s="43" t="str">
        <f>TEXT(Combined[[#This Row],[Order_Date]],"MMM")</f>
        <v>Oct</v>
      </c>
      <c r="E1094" s="43" t="s">
        <v>863</v>
      </c>
      <c r="F1094" s="43" t="s">
        <v>1570</v>
      </c>
      <c r="G1094" s="43" t="s">
        <v>1801</v>
      </c>
      <c r="H1094" s="43">
        <v>4</v>
      </c>
      <c r="I1094" s="43">
        <v>632.24</v>
      </c>
      <c r="J1094" s="45">
        <v>0.25</v>
      </c>
      <c r="K1094" s="43" t="s">
        <v>1826</v>
      </c>
      <c r="L1094" s="43">
        <v>1896.72</v>
      </c>
      <c r="M1094" s="43" t="str">
        <f>VLOOKUP(Combined[[#This Row],[Customer_ID]],Customer[],2,FALSE)</f>
        <v>Daisy Johnson Dds</v>
      </c>
      <c r="N1094" s="43">
        <f>VLOOKUP(Combined[[#This Row],[Customer_ID]],Customer[],3,FALSE)</f>
        <v>64</v>
      </c>
      <c r="O1094" s="43" t="str">
        <f>VLOOKUP(Combined[[#This Row],[Customer_ID]],Customer[],4,FALSE)</f>
        <v>Male</v>
      </c>
      <c r="P1094" s="43" t="str">
        <f>VLOOKUP(Combined[[#This Row],[Customer_ID]],Customer[],5,FALSE)</f>
        <v>North Stephanie</v>
      </c>
      <c r="Q1094" s="43" t="str">
        <f>VLOOKUP(Combined[[#This Row],[Customer_ID]],Customer[],6,FALSE)</f>
        <v>Nebraska</v>
      </c>
      <c r="R1094" s="43" t="str">
        <f>VLOOKUP(Combined[[#This Row],[Customer_ID]],Customer[],8,FALSE)</f>
        <v>Platinum</v>
      </c>
      <c r="S1094" s="43" t="str">
        <f>VLOOKUP(Combined[[#This Row],[Product_ID]],Product[],2,FALSE)</f>
        <v>HD Smart TV Stick</v>
      </c>
      <c r="T1094" s="43" t="str">
        <f>VLOOKUP(Combined[[#This Row],[Product_ID]],Product[],3,FALSE)</f>
        <v>Electronics</v>
      </c>
      <c r="U1094" s="43" t="str">
        <f>VLOOKUP(Combined[[#This Row],[Product_ID]],Product[],4,FALSE)</f>
        <v>Accessories</v>
      </c>
      <c r="V1094" s="43" t="str">
        <f>VLOOKUP(Combined[[#This Row],[Product_ID]],Product[],5,FALSE)</f>
        <v>Gibson, Hobbs and Weaver</v>
      </c>
      <c r="W1094" s="43">
        <f>VLOOKUP(Combined[[#This Row],[Product_ID]],Product[],6,FALSE)</f>
        <v>449.4</v>
      </c>
      <c r="X1094" s="43">
        <f>VLOOKUP(Combined[[#This Row],[Product_ID]],Product[],7,FALSE)</f>
        <v>338</v>
      </c>
      <c r="Y1094" s="43" t="str">
        <f>_xlfn.XLOOKUP(Combined[[#This Row],[Store_ID]],Store[Store_ID],Store[Store_Name])</f>
        <v>Shelton PLC</v>
      </c>
      <c r="Z1094" s="43" t="str">
        <f>_xlfn.XLOOKUP(Combined[[#This Row],[Store_ID]],Store[Store_ID],Store[Region])</f>
        <v>North</v>
      </c>
      <c r="AA1094" s="43" t="str">
        <f>_xlfn.XLOOKUP(Combined[[#This Row],[Store_ID]],Store[Store_ID],Store[City])</f>
        <v>East Jenniferstad</v>
      </c>
      <c r="AB1094" s="43" t="str">
        <f>_xlfn.XLOOKUP(Combined[[#This Row],[Store_ID]],Store[Store_ID],Store[Store_Type])</f>
        <v>Flagship</v>
      </c>
      <c r="AC1094" s="43">
        <f>Combined[[#This Row],[Quantity]]*Combined[[#This Row],[Unit_Price]]</f>
        <v>2528.96</v>
      </c>
      <c r="AD1094" s="43">
        <f>Combined[[#This Row],[Gross_Sales]]*Combined[[#This Row],[Discount]]</f>
        <v>632.24</v>
      </c>
      <c r="AE1094" s="43">
        <f>Combined[[#This Row],[Quantity]]*Combined[[#This Row],[cost]]</f>
        <v>1797.6</v>
      </c>
      <c r="AF1094" s="43">
        <f>Combined[[#This Row],[Total_Amount]]-Combined[[#This Row],[Total_Cost]]</f>
        <v>99.120000000000118</v>
      </c>
      <c r="AG1094" s="43" t="str">
        <f>IF(Combined[[#This Row],[Age]]&lt;=25,"18-25",IF(Combined[[#This Row],[Age]]&lt;=35,"26-35",IF(Combined[[#This Row],[Age]]&lt;=45,"36-45",IF(Combined[[#This Row],[Age]]&lt;=55,"46-55","56-64"))))</f>
        <v>56-64</v>
      </c>
      <c r="AH1094" s="43">
        <f>IF(Combined[[#This Row],[Total_Amount]]=0,0,Combined[[#This Row],[Profit]]/Combined[[#This Row],[Total_Amount]])</f>
        <v>5.2258635961027519E-2</v>
      </c>
    </row>
    <row r="1095" spans="1:34">
      <c r="A1095" s="43" t="s">
        <v>2919</v>
      </c>
      <c r="B1095" s="46">
        <v>45575</v>
      </c>
      <c r="C1095" s="43">
        <f t="shared" si="17"/>
        <v>2024</v>
      </c>
      <c r="D1095" s="43" t="str">
        <f>TEXT(Combined[[#This Row],[Order_Date]],"MMM")</f>
        <v>Oct</v>
      </c>
      <c r="E1095" s="43" t="s">
        <v>538</v>
      </c>
      <c r="F1095" s="43" t="s">
        <v>1704</v>
      </c>
      <c r="G1095" s="43" t="s">
        <v>1766</v>
      </c>
      <c r="H1095" s="43">
        <v>2</v>
      </c>
      <c r="I1095" s="43">
        <v>845.27</v>
      </c>
      <c r="J1095" s="45">
        <v>0.18</v>
      </c>
      <c r="K1095" s="43" t="s">
        <v>1826</v>
      </c>
      <c r="L1095" s="43">
        <v>1386.2428</v>
      </c>
      <c r="M1095" s="43" t="str">
        <f>VLOOKUP(Combined[[#This Row],[Customer_ID]],Customer[],2,FALSE)</f>
        <v>Cynthia Morris</v>
      </c>
      <c r="N1095" s="43">
        <f>VLOOKUP(Combined[[#This Row],[Customer_ID]],Customer[],3,FALSE)</f>
        <v>18</v>
      </c>
      <c r="O1095" s="43" t="str">
        <f>VLOOKUP(Combined[[#This Row],[Customer_ID]],Customer[],4,FALSE)</f>
        <v>Female</v>
      </c>
      <c r="P1095" s="43" t="str">
        <f>VLOOKUP(Combined[[#This Row],[Customer_ID]],Customer[],5,FALSE)</f>
        <v>Hessmouth</v>
      </c>
      <c r="Q1095" s="43" t="str">
        <f>VLOOKUP(Combined[[#This Row],[Customer_ID]],Customer[],6,FALSE)</f>
        <v>Arizona</v>
      </c>
      <c r="R1095" s="43" t="str">
        <f>VLOOKUP(Combined[[#This Row],[Customer_ID]],Customer[],8,FALSE)</f>
        <v>Silver</v>
      </c>
      <c r="S1095" s="43" t="str">
        <f>VLOOKUP(Combined[[#This Row],[Product_ID]],Product[],2,FALSE)</f>
        <v>Essential Oil Diffuser</v>
      </c>
      <c r="T1095" s="43" t="str">
        <f>VLOOKUP(Combined[[#This Row],[Product_ID]],Product[],3,FALSE)</f>
        <v>Home</v>
      </c>
      <c r="U1095" s="43" t="str">
        <f>VLOOKUP(Combined[[#This Row],[Product_ID]],Product[],4,FALSE)</f>
        <v>Decor</v>
      </c>
      <c r="V1095" s="43" t="str">
        <f>VLOOKUP(Combined[[#This Row],[Product_ID]],Product[],5,FALSE)</f>
        <v>Hernandez Inc</v>
      </c>
      <c r="W1095" s="43">
        <f>VLOOKUP(Combined[[#This Row],[Product_ID]],Product[],6,FALSE)</f>
        <v>325.26</v>
      </c>
      <c r="X1095" s="43">
        <f>VLOOKUP(Combined[[#This Row],[Product_ID]],Product[],7,FALSE)</f>
        <v>400</v>
      </c>
      <c r="Y1095" s="43" t="str">
        <f>_xlfn.XLOOKUP(Combined[[#This Row],[Store_ID]],Store[Store_ID],Store[Store_Name])</f>
        <v>Johnson-Wright</v>
      </c>
      <c r="Z1095" s="43" t="str">
        <f>_xlfn.XLOOKUP(Combined[[#This Row],[Store_ID]],Store[Store_ID],Store[Region])</f>
        <v>North</v>
      </c>
      <c r="AA1095" s="43" t="str">
        <f>_xlfn.XLOOKUP(Combined[[#This Row],[Store_ID]],Store[Store_ID],Store[City])</f>
        <v>Hoodberg</v>
      </c>
      <c r="AB1095" s="43" t="str">
        <f>_xlfn.XLOOKUP(Combined[[#This Row],[Store_ID]],Store[Store_ID],Store[Store_Type])</f>
        <v>Outlet</v>
      </c>
      <c r="AC1095" s="43">
        <f>Combined[[#This Row],[Quantity]]*Combined[[#This Row],[Unit_Price]]</f>
        <v>1690.54</v>
      </c>
      <c r="AD1095" s="43">
        <f>Combined[[#This Row],[Gross_Sales]]*Combined[[#This Row],[Discount]]</f>
        <v>304.29719999999998</v>
      </c>
      <c r="AE1095" s="43">
        <f>Combined[[#This Row],[Quantity]]*Combined[[#This Row],[cost]]</f>
        <v>650.52</v>
      </c>
      <c r="AF1095" s="43">
        <f>Combined[[#This Row],[Total_Amount]]-Combined[[#This Row],[Total_Cost]]</f>
        <v>735.72280000000001</v>
      </c>
      <c r="AG1095" s="43" t="str">
        <f>IF(Combined[[#This Row],[Age]]&lt;=25,"18-25",IF(Combined[[#This Row],[Age]]&lt;=35,"26-35",IF(Combined[[#This Row],[Age]]&lt;=45,"36-45",IF(Combined[[#This Row],[Age]]&lt;=55,"46-55","56-64"))))</f>
        <v>18-25</v>
      </c>
      <c r="AH1095" s="43">
        <f>IF(Combined[[#This Row],[Total_Amount]]=0,0,Combined[[#This Row],[Profit]]/Combined[[#This Row],[Total_Amount]])</f>
        <v>0.53073155727120824</v>
      </c>
    </row>
    <row r="1096" spans="1:34">
      <c r="A1096" s="43" t="s">
        <v>2920</v>
      </c>
      <c r="B1096" s="46">
        <v>45816</v>
      </c>
      <c r="C1096" s="43">
        <f t="shared" si="17"/>
        <v>2025</v>
      </c>
      <c r="D1096" s="43" t="str">
        <f>TEXT(Combined[[#This Row],[Order_Date]],"MMM")</f>
        <v>Jun</v>
      </c>
      <c r="E1096" s="43" t="s">
        <v>1527</v>
      </c>
      <c r="F1096" s="43" t="s">
        <v>1722</v>
      </c>
      <c r="G1096" s="43" t="s">
        <v>1797</v>
      </c>
      <c r="H1096" s="43">
        <v>1</v>
      </c>
      <c r="I1096" s="43">
        <v>575.94000000000005</v>
      </c>
      <c r="J1096" s="45">
        <v>0.17</v>
      </c>
      <c r="K1096" s="43" t="s">
        <v>1824</v>
      </c>
      <c r="L1096" s="43">
        <v>478.03019999999998</v>
      </c>
      <c r="M1096" s="43" t="str">
        <f>VLOOKUP(Combined[[#This Row],[Customer_ID]],Customer[],2,FALSE)</f>
        <v>Sarah Marsh</v>
      </c>
      <c r="N1096" s="43">
        <f>VLOOKUP(Combined[[#This Row],[Customer_ID]],Customer[],3,FALSE)</f>
        <v>47</v>
      </c>
      <c r="O1096" s="43" t="str">
        <f>VLOOKUP(Combined[[#This Row],[Customer_ID]],Customer[],4,FALSE)</f>
        <v>Female</v>
      </c>
      <c r="P1096" s="43" t="str">
        <f>VLOOKUP(Combined[[#This Row],[Customer_ID]],Customer[],5,FALSE)</f>
        <v>Port William</v>
      </c>
      <c r="Q1096" s="43" t="str">
        <f>VLOOKUP(Combined[[#This Row],[Customer_ID]],Customer[],6,FALSE)</f>
        <v>New York</v>
      </c>
      <c r="R1096" s="43" t="str">
        <f>VLOOKUP(Combined[[#This Row],[Customer_ID]],Customer[],8,FALSE)</f>
        <v>Gold</v>
      </c>
      <c r="S1096" s="43" t="str">
        <f>VLOOKUP(Combined[[#This Row],[Product_ID]],Product[],2,FALSE)</f>
        <v>LED Bedside Lamp</v>
      </c>
      <c r="T1096" s="43" t="str">
        <f>VLOOKUP(Combined[[#This Row],[Product_ID]],Product[],3,FALSE)</f>
        <v>Home</v>
      </c>
      <c r="U1096" s="43" t="str">
        <f>VLOOKUP(Combined[[#This Row],[Product_ID]],Product[],4,FALSE)</f>
        <v>Lighting</v>
      </c>
      <c r="V1096" s="43" t="str">
        <f>VLOOKUP(Combined[[#This Row],[Product_ID]],Product[],5,FALSE)</f>
        <v>Aguilar, Horton and Lewis</v>
      </c>
      <c r="W1096" s="43">
        <f>VLOOKUP(Combined[[#This Row],[Product_ID]],Product[],6,FALSE)</f>
        <v>371.38</v>
      </c>
      <c r="X1096" s="43">
        <f>VLOOKUP(Combined[[#This Row],[Product_ID]],Product[],7,FALSE)</f>
        <v>220</v>
      </c>
      <c r="Y1096" s="43" t="str">
        <f>_xlfn.XLOOKUP(Combined[[#This Row],[Store_ID]],Store[Store_ID],Store[Store_Name])</f>
        <v>Gardner, Humphrey and Contreras</v>
      </c>
      <c r="Z1096" s="43" t="str">
        <f>_xlfn.XLOOKUP(Combined[[#This Row],[Store_ID]],Store[Store_ID],Store[Region])</f>
        <v>East</v>
      </c>
      <c r="AA1096" s="43" t="str">
        <f>_xlfn.XLOOKUP(Combined[[#This Row],[Store_ID]],Store[Store_ID],Store[City])</f>
        <v>Johnsonville</v>
      </c>
      <c r="AB1096" s="43" t="str">
        <f>_xlfn.XLOOKUP(Combined[[#This Row],[Store_ID]],Store[Store_ID],Store[Store_Type])</f>
        <v>Flagship</v>
      </c>
      <c r="AC1096" s="43">
        <f>Combined[[#This Row],[Quantity]]*Combined[[#This Row],[Unit_Price]]</f>
        <v>575.94000000000005</v>
      </c>
      <c r="AD1096" s="43">
        <f>Combined[[#This Row],[Gross_Sales]]*Combined[[#This Row],[Discount]]</f>
        <v>97.909800000000018</v>
      </c>
      <c r="AE1096" s="43">
        <f>Combined[[#This Row],[Quantity]]*Combined[[#This Row],[cost]]</f>
        <v>371.38</v>
      </c>
      <c r="AF1096" s="43">
        <f>Combined[[#This Row],[Total_Amount]]-Combined[[#This Row],[Total_Cost]]</f>
        <v>106.65019999999998</v>
      </c>
      <c r="AG1096" s="43" t="str">
        <f>IF(Combined[[#This Row],[Age]]&lt;=25,"18-25",IF(Combined[[#This Row],[Age]]&lt;=35,"26-35",IF(Combined[[#This Row],[Age]]&lt;=45,"36-45",IF(Combined[[#This Row],[Age]]&lt;=55,"46-55","56-64"))))</f>
        <v>46-55</v>
      </c>
      <c r="AH1096" s="43">
        <f>IF(Combined[[#This Row],[Total_Amount]]=0,0,Combined[[#This Row],[Profit]]/Combined[[#This Row],[Total_Amount]])</f>
        <v>0.22310347756271462</v>
      </c>
    </row>
    <row r="1097" spans="1:34">
      <c r="A1097" s="43" t="s">
        <v>2921</v>
      </c>
      <c r="B1097" s="46">
        <v>45620</v>
      </c>
      <c r="C1097" s="43">
        <f t="shared" si="17"/>
        <v>2024</v>
      </c>
      <c r="D1097" s="43" t="str">
        <f>TEXT(Combined[[#This Row],[Order_Date]],"MMM")</f>
        <v>Nov</v>
      </c>
      <c r="E1097" s="43" t="s">
        <v>803</v>
      </c>
      <c r="F1097" s="43" t="s">
        <v>1716</v>
      </c>
      <c r="G1097" s="43" t="s">
        <v>1801</v>
      </c>
      <c r="H1097" s="43">
        <v>1</v>
      </c>
      <c r="I1097" s="43">
        <v>907.97</v>
      </c>
      <c r="J1097" s="45">
        <v>0.26</v>
      </c>
      <c r="K1097" s="43" t="s">
        <v>1829</v>
      </c>
      <c r="L1097" s="43">
        <v>671.89779999999996</v>
      </c>
      <c r="M1097" s="43" t="str">
        <f>VLOOKUP(Combined[[#This Row],[Customer_ID]],Customer[],2,FALSE)</f>
        <v>Tyler Garner</v>
      </c>
      <c r="N1097" s="43">
        <f>VLOOKUP(Combined[[#This Row],[Customer_ID]],Customer[],3,FALSE)</f>
        <v>64</v>
      </c>
      <c r="O1097" s="43" t="str">
        <f>VLOOKUP(Combined[[#This Row],[Customer_ID]],Customer[],4,FALSE)</f>
        <v>Male</v>
      </c>
      <c r="P1097" s="43" t="str">
        <f>VLOOKUP(Combined[[#This Row],[Customer_ID]],Customer[],5,FALSE)</f>
        <v>Port Coreyfort</v>
      </c>
      <c r="Q1097" s="43" t="str">
        <f>VLOOKUP(Combined[[#This Row],[Customer_ID]],Customer[],6,FALSE)</f>
        <v>Alabama</v>
      </c>
      <c r="R1097" s="43" t="str">
        <f>VLOOKUP(Combined[[#This Row],[Customer_ID]],Customer[],8,FALSE)</f>
        <v>Silver</v>
      </c>
      <c r="S1097" s="43" t="str">
        <f>VLOOKUP(Combined[[#This Row],[Product_ID]],Product[],2,FALSE)</f>
        <v>Wooden Bookshelf</v>
      </c>
      <c r="T1097" s="43" t="str">
        <f>VLOOKUP(Combined[[#This Row],[Product_ID]],Product[],3,FALSE)</f>
        <v>Home</v>
      </c>
      <c r="U1097" s="43" t="str">
        <f>VLOOKUP(Combined[[#This Row],[Product_ID]],Product[],4,FALSE)</f>
        <v>Furniture</v>
      </c>
      <c r="V1097" s="43" t="str">
        <f>VLOOKUP(Combined[[#This Row],[Product_ID]],Product[],5,FALSE)</f>
        <v>Collins-Stephenson</v>
      </c>
      <c r="W1097" s="43">
        <f>VLOOKUP(Combined[[#This Row],[Product_ID]],Product[],6,FALSE)</f>
        <v>388.46</v>
      </c>
      <c r="X1097" s="43">
        <f>VLOOKUP(Combined[[#This Row],[Product_ID]],Product[],7,FALSE)</f>
        <v>208</v>
      </c>
      <c r="Y1097" s="43" t="str">
        <f>_xlfn.XLOOKUP(Combined[[#This Row],[Store_ID]],Store[Store_ID],Store[Store_Name])</f>
        <v>Shelton PLC</v>
      </c>
      <c r="Z1097" s="43" t="str">
        <f>_xlfn.XLOOKUP(Combined[[#This Row],[Store_ID]],Store[Store_ID],Store[Region])</f>
        <v>North</v>
      </c>
      <c r="AA1097" s="43" t="str">
        <f>_xlfn.XLOOKUP(Combined[[#This Row],[Store_ID]],Store[Store_ID],Store[City])</f>
        <v>East Jenniferstad</v>
      </c>
      <c r="AB1097" s="43" t="str">
        <f>_xlfn.XLOOKUP(Combined[[#This Row],[Store_ID]],Store[Store_ID],Store[Store_Type])</f>
        <v>Flagship</v>
      </c>
      <c r="AC1097" s="43">
        <f>Combined[[#This Row],[Quantity]]*Combined[[#This Row],[Unit_Price]]</f>
        <v>907.97</v>
      </c>
      <c r="AD1097" s="43">
        <f>Combined[[#This Row],[Gross_Sales]]*Combined[[#This Row],[Discount]]</f>
        <v>236.07220000000001</v>
      </c>
      <c r="AE1097" s="43">
        <f>Combined[[#This Row],[Quantity]]*Combined[[#This Row],[cost]]</f>
        <v>388.46</v>
      </c>
      <c r="AF1097" s="43">
        <f>Combined[[#This Row],[Total_Amount]]-Combined[[#This Row],[Total_Cost]]</f>
        <v>283.43779999999998</v>
      </c>
      <c r="AG1097" s="43" t="str">
        <f>IF(Combined[[#This Row],[Age]]&lt;=25,"18-25",IF(Combined[[#This Row],[Age]]&lt;=35,"26-35",IF(Combined[[#This Row],[Age]]&lt;=45,"36-45",IF(Combined[[#This Row],[Age]]&lt;=55,"46-55","56-64"))))</f>
        <v>56-64</v>
      </c>
      <c r="AH1097" s="43">
        <f>IF(Combined[[#This Row],[Total_Amount]]=0,0,Combined[[#This Row],[Profit]]/Combined[[#This Row],[Total_Amount]])</f>
        <v>0.42184659631271304</v>
      </c>
    </row>
    <row r="1098" spans="1:34">
      <c r="A1098" s="43" t="s">
        <v>2922</v>
      </c>
      <c r="B1098" s="46">
        <v>45695</v>
      </c>
      <c r="C1098" s="43">
        <f t="shared" si="17"/>
        <v>2025</v>
      </c>
      <c r="D1098" s="43" t="str">
        <f>TEXT(Combined[[#This Row],[Order_Date]],"MMM")</f>
        <v>Feb</v>
      </c>
      <c r="E1098" s="43" t="s">
        <v>849</v>
      </c>
      <c r="F1098" s="43" t="s">
        <v>1588</v>
      </c>
      <c r="G1098" s="43" t="s">
        <v>1794</v>
      </c>
      <c r="H1098" s="43">
        <v>1</v>
      </c>
      <c r="I1098" s="43">
        <v>99.35</v>
      </c>
      <c r="J1098" s="45">
        <v>0.08</v>
      </c>
      <c r="K1098" s="43" t="s">
        <v>1829</v>
      </c>
      <c r="L1098" s="43">
        <v>91.402000000000001</v>
      </c>
      <c r="M1098" s="43" t="str">
        <f>VLOOKUP(Combined[[#This Row],[Customer_ID]],Customer[],2,FALSE)</f>
        <v>Cynthia Payne</v>
      </c>
      <c r="N1098" s="43">
        <f>VLOOKUP(Combined[[#This Row],[Customer_ID]],Customer[],3,FALSE)</f>
        <v>32</v>
      </c>
      <c r="O1098" s="43" t="str">
        <f>VLOOKUP(Combined[[#This Row],[Customer_ID]],Customer[],4,FALSE)</f>
        <v>Female</v>
      </c>
      <c r="P1098" s="43" t="str">
        <f>VLOOKUP(Combined[[#This Row],[Customer_ID]],Customer[],5,FALSE)</f>
        <v>South Gina</v>
      </c>
      <c r="Q1098" s="43" t="str">
        <f>VLOOKUP(Combined[[#This Row],[Customer_ID]],Customer[],6,FALSE)</f>
        <v>Kentucky</v>
      </c>
      <c r="R1098" s="43" t="str">
        <f>VLOOKUP(Combined[[#This Row],[Customer_ID]],Customer[],8,FALSE)</f>
        <v>Bronze</v>
      </c>
      <c r="S1098" s="43" t="str">
        <f>VLOOKUP(Combined[[#This Row],[Product_ID]],Product[],2,FALSE)</f>
        <v>Outdoor Sports Water Bottle</v>
      </c>
      <c r="T1098" s="43" t="str">
        <f>VLOOKUP(Combined[[#This Row],[Product_ID]],Product[],3,FALSE)</f>
        <v>Sports</v>
      </c>
      <c r="U1098" s="43" t="str">
        <f>VLOOKUP(Combined[[#This Row],[Product_ID]],Product[],4,FALSE)</f>
        <v>Accessories</v>
      </c>
      <c r="V1098" s="43" t="str">
        <f>VLOOKUP(Combined[[#This Row],[Product_ID]],Product[],5,FALSE)</f>
        <v>Soto-Ellis</v>
      </c>
      <c r="W1098" s="43">
        <f>VLOOKUP(Combined[[#This Row],[Product_ID]],Product[],6,FALSE)</f>
        <v>131.51</v>
      </c>
      <c r="X1098" s="43">
        <f>VLOOKUP(Combined[[#This Row],[Product_ID]],Product[],7,FALSE)</f>
        <v>199.2</v>
      </c>
      <c r="Y1098" s="43" t="str">
        <f>_xlfn.XLOOKUP(Combined[[#This Row],[Store_ID]],Store[Store_ID],Store[Store_Name])</f>
        <v>Thomas, Bridges and Harris</v>
      </c>
      <c r="Z1098" s="43" t="str">
        <f>_xlfn.XLOOKUP(Combined[[#This Row],[Store_ID]],Store[Store_ID],Store[Region])</f>
        <v>North</v>
      </c>
      <c r="AA1098" s="43" t="str">
        <f>_xlfn.XLOOKUP(Combined[[#This Row],[Store_ID]],Store[Store_ID],Store[City])</f>
        <v>Sabrinatown</v>
      </c>
      <c r="AB1098" s="43" t="str">
        <f>_xlfn.XLOOKUP(Combined[[#This Row],[Store_ID]],Store[Store_ID],Store[Store_Type])</f>
        <v>Online</v>
      </c>
      <c r="AC1098" s="43">
        <f>Combined[[#This Row],[Quantity]]*Combined[[#This Row],[Unit_Price]]</f>
        <v>99.35</v>
      </c>
      <c r="AD1098" s="43">
        <f>Combined[[#This Row],[Gross_Sales]]*Combined[[#This Row],[Discount]]</f>
        <v>7.9479999999999995</v>
      </c>
      <c r="AE1098" s="43">
        <f>Combined[[#This Row],[Quantity]]*Combined[[#This Row],[cost]]</f>
        <v>131.51</v>
      </c>
      <c r="AF1098" s="43">
        <f>Combined[[#This Row],[Total_Amount]]-Combined[[#This Row],[Total_Cost]]</f>
        <v>-40.10799999999999</v>
      </c>
      <c r="AG1098" s="43" t="str">
        <f>IF(Combined[[#This Row],[Age]]&lt;=25,"18-25",IF(Combined[[#This Row],[Age]]&lt;=35,"26-35",IF(Combined[[#This Row],[Age]]&lt;=45,"36-45",IF(Combined[[#This Row],[Age]]&lt;=55,"46-55","56-64"))))</f>
        <v>26-35</v>
      </c>
      <c r="AH1098" s="43">
        <f>IF(Combined[[#This Row],[Total_Amount]]=0,0,Combined[[#This Row],[Profit]]/Combined[[#This Row],[Total_Amount]])</f>
        <v>-0.43880877880133901</v>
      </c>
    </row>
    <row r="1099" spans="1:34">
      <c r="A1099" s="43" t="s">
        <v>2923</v>
      </c>
      <c r="B1099" s="46">
        <v>45596</v>
      </c>
      <c r="C1099" s="43">
        <f t="shared" si="17"/>
        <v>2024</v>
      </c>
      <c r="D1099" s="43" t="str">
        <f>TEXT(Combined[[#This Row],[Order_Date]],"MMM")</f>
        <v>Oct</v>
      </c>
      <c r="E1099" s="43" t="s">
        <v>261</v>
      </c>
      <c r="F1099" s="43" t="s">
        <v>1543</v>
      </c>
      <c r="G1099" s="43" t="s">
        <v>1766</v>
      </c>
      <c r="H1099" s="43">
        <v>2</v>
      </c>
      <c r="I1099" s="43">
        <v>374.42</v>
      </c>
      <c r="J1099" s="45">
        <v>0.21</v>
      </c>
      <c r="K1099" s="43" t="s">
        <v>1829</v>
      </c>
      <c r="L1099" s="43">
        <v>591.58360000000005</v>
      </c>
      <c r="M1099" s="43" t="str">
        <f>VLOOKUP(Combined[[#This Row],[Customer_ID]],Customer[],2,FALSE)</f>
        <v>Andrea Perez</v>
      </c>
      <c r="N1099" s="43">
        <f>VLOOKUP(Combined[[#This Row],[Customer_ID]],Customer[],3,FALSE)</f>
        <v>61</v>
      </c>
      <c r="O1099" s="43" t="str">
        <f>VLOOKUP(Combined[[#This Row],[Customer_ID]],Customer[],4,FALSE)</f>
        <v>Female</v>
      </c>
      <c r="P1099" s="43" t="str">
        <f>VLOOKUP(Combined[[#This Row],[Customer_ID]],Customer[],5,FALSE)</f>
        <v>South Shaun</v>
      </c>
      <c r="Q1099" s="43" t="str">
        <f>VLOOKUP(Combined[[#This Row],[Customer_ID]],Customer[],6,FALSE)</f>
        <v>New Mexico</v>
      </c>
      <c r="R1099" s="43" t="str">
        <f>VLOOKUP(Combined[[#This Row],[Customer_ID]],Customer[],8,FALSE)</f>
        <v>Gold</v>
      </c>
      <c r="S1099" s="43" t="str">
        <f>VLOOKUP(Combined[[#This Row],[Product_ID]],Product[],2,FALSE)</f>
        <v>Brother Laser Printer</v>
      </c>
      <c r="T1099" s="43" t="str">
        <f>VLOOKUP(Combined[[#This Row],[Product_ID]],Product[],3,FALSE)</f>
        <v>Electronics</v>
      </c>
      <c r="U1099" s="43" t="str">
        <f>VLOOKUP(Combined[[#This Row],[Product_ID]],Product[],4,FALSE)</f>
        <v>Computer</v>
      </c>
      <c r="V1099" s="43" t="str">
        <f>VLOOKUP(Combined[[#This Row],[Product_ID]],Product[],5,FALSE)</f>
        <v>Hunt Inc</v>
      </c>
      <c r="W1099" s="43">
        <f>VLOOKUP(Combined[[#This Row],[Product_ID]],Product[],6,FALSE)</f>
        <v>112.42</v>
      </c>
      <c r="X1099" s="43">
        <f>VLOOKUP(Combined[[#This Row],[Product_ID]],Product[],7,FALSE)</f>
        <v>416</v>
      </c>
      <c r="Y1099" s="43" t="str">
        <f>_xlfn.XLOOKUP(Combined[[#This Row],[Store_ID]],Store[Store_ID],Store[Store_Name])</f>
        <v>Johnson-Wright</v>
      </c>
      <c r="Z1099" s="43" t="str">
        <f>_xlfn.XLOOKUP(Combined[[#This Row],[Store_ID]],Store[Store_ID],Store[Region])</f>
        <v>North</v>
      </c>
      <c r="AA1099" s="43" t="str">
        <f>_xlfn.XLOOKUP(Combined[[#This Row],[Store_ID]],Store[Store_ID],Store[City])</f>
        <v>Hoodberg</v>
      </c>
      <c r="AB1099" s="43" t="str">
        <f>_xlfn.XLOOKUP(Combined[[#This Row],[Store_ID]],Store[Store_ID],Store[Store_Type])</f>
        <v>Outlet</v>
      </c>
      <c r="AC1099" s="43">
        <f>Combined[[#This Row],[Quantity]]*Combined[[#This Row],[Unit_Price]]</f>
        <v>748.84</v>
      </c>
      <c r="AD1099" s="43">
        <f>Combined[[#This Row],[Gross_Sales]]*Combined[[#This Row],[Discount]]</f>
        <v>157.25640000000001</v>
      </c>
      <c r="AE1099" s="43">
        <f>Combined[[#This Row],[Quantity]]*Combined[[#This Row],[cost]]</f>
        <v>224.84</v>
      </c>
      <c r="AF1099" s="43">
        <f>Combined[[#This Row],[Total_Amount]]-Combined[[#This Row],[Total_Cost]]</f>
        <v>366.74360000000001</v>
      </c>
      <c r="AG1099" s="43" t="str">
        <f>IF(Combined[[#This Row],[Age]]&lt;=25,"18-25",IF(Combined[[#This Row],[Age]]&lt;=35,"26-35",IF(Combined[[#This Row],[Age]]&lt;=45,"36-45",IF(Combined[[#This Row],[Age]]&lt;=55,"46-55","56-64"))))</f>
        <v>56-64</v>
      </c>
      <c r="AH1099" s="43">
        <f>IF(Combined[[#This Row],[Total_Amount]]=0,0,Combined[[#This Row],[Profit]]/Combined[[#This Row],[Total_Amount]])</f>
        <v>0.61993537346200944</v>
      </c>
    </row>
    <row r="1100" spans="1:34">
      <c r="A1100" s="43" t="s">
        <v>2924</v>
      </c>
      <c r="B1100" s="46">
        <v>45869</v>
      </c>
      <c r="C1100" s="43">
        <f t="shared" si="17"/>
        <v>2025</v>
      </c>
      <c r="D1100" s="43" t="str">
        <f>TEXT(Combined[[#This Row],[Order_Date]],"MMM")</f>
        <v>Jul</v>
      </c>
      <c r="E1100" s="43" t="s">
        <v>1481</v>
      </c>
      <c r="F1100" s="43" t="s">
        <v>1578</v>
      </c>
      <c r="G1100" s="43" t="s">
        <v>1801</v>
      </c>
      <c r="H1100" s="43">
        <v>3</v>
      </c>
      <c r="I1100" s="43">
        <v>248.43</v>
      </c>
      <c r="J1100" s="45">
        <v>0.24</v>
      </c>
      <c r="K1100" s="43" t="s">
        <v>1829</v>
      </c>
      <c r="L1100" s="43">
        <v>566.42039999999997</v>
      </c>
      <c r="M1100" s="43" t="str">
        <f>VLOOKUP(Combined[[#This Row],[Customer_ID]],Customer[],2,FALSE)</f>
        <v>Bryan Tran</v>
      </c>
      <c r="N1100" s="43">
        <f>VLOOKUP(Combined[[#This Row],[Customer_ID]],Customer[],3,FALSE)</f>
        <v>21</v>
      </c>
      <c r="O1100" s="43" t="str">
        <f>VLOOKUP(Combined[[#This Row],[Customer_ID]],Customer[],4,FALSE)</f>
        <v>Male</v>
      </c>
      <c r="P1100" s="43" t="str">
        <f>VLOOKUP(Combined[[#This Row],[Customer_ID]],Customer[],5,FALSE)</f>
        <v>Kelseybury</v>
      </c>
      <c r="Q1100" s="43" t="str">
        <f>VLOOKUP(Combined[[#This Row],[Customer_ID]],Customer[],6,FALSE)</f>
        <v>Georgia</v>
      </c>
      <c r="R1100" s="43" t="str">
        <f>VLOOKUP(Combined[[#This Row],[Customer_ID]],Customer[],8,FALSE)</f>
        <v>Gold</v>
      </c>
      <c r="S1100" s="43" t="str">
        <f>VLOOKUP(Combined[[#This Row],[Product_ID]],Product[],2,FALSE)</f>
        <v>4K Home Projector</v>
      </c>
      <c r="T1100" s="43" t="str">
        <f>VLOOKUP(Combined[[#This Row],[Product_ID]],Product[],3,FALSE)</f>
        <v>Electronics</v>
      </c>
      <c r="U1100" s="43" t="str">
        <f>VLOOKUP(Combined[[#This Row],[Product_ID]],Product[],4,FALSE)</f>
        <v>Appliances</v>
      </c>
      <c r="V1100" s="43" t="str">
        <f>VLOOKUP(Combined[[#This Row],[Product_ID]],Product[],5,FALSE)</f>
        <v>Thomas LLC</v>
      </c>
      <c r="W1100" s="43">
        <f>VLOOKUP(Combined[[#This Row],[Product_ID]],Product[],6,FALSE)</f>
        <v>465.34</v>
      </c>
      <c r="X1100" s="43">
        <f>VLOOKUP(Combined[[#This Row],[Product_ID]],Product[],7,FALSE)</f>
        <v>301</v>
      </c>
      <c r="Y1100" s="43" t="str">
        <f>_xlfn.XLOOKUP(Combined[[#This Row],[Store_ID]],Store[Store_ID],Store[Store_Name])</f>
        <v>Shelton PLC</v>
      </c>
      <c r="Z1100" s="43" t="str">
        <f>_xlfn.XLOOKUP(Combined[[#This Row],[Store_ID]],Store[Store_ID],Store[Region])</f>
        <v>North</v>
      </c>
      <c r="AA1100" s="43" t="str">
        <f>_xlfn.XLOOKUP(Combined[[#This Row],[Store_ID]],Store[Store_ID],Store[City])</f>
        <v>East Jenniferstad</v>
      </c>
      <c r="AB1100" s="43" t="str">
        <f>_xlfn.XLOOKUP(Combined[[#This Row],[Store_ID]],Store[Store_ID],Store[Store_Type])</f>
        <v>Flagship</v>
      </c>
      <c r="AC1100" s="43">
        <f>Combined[[#This Row],[Quantity]]*Combined[[#This Row],[Unit_Price]]</f>
        <v>745.29</v>
      </c>
      <c r="AD1100" s="43">
        <f>Combined[[#This Row],[Gross_Sales]]*Combined[[#This Row],[Discount]]</f>
        <v>178.86959999999999</v>
      </c>
      <c r="AE1100" s="43">
        <f>Combined[[#This Row],[Quantity]]*Combined[[#This Row],[cost]]</f>
        <v>1396.02</v>
      </c>
      <c r="AF1100" s="43">
        <f>Combined[[#This Row],[Total_Amount]]-Combined[[#This Row],[Total_Cost]]</f>
        <v>-829.59960000000001</v>
      </c>
      <c r="AG1100" s="43" t="str">
        <f>IF(Combined[[#This Row],[Age]]&lt;=25,"18-25",IF(Combined[[#This Row],[Age]]&lt;=35,"26-35",IF(Combined[[#This Row],[Age]]&lt;=45,"36-45",IF(Combined[[#This Row],[Age]]&lt;=55,"46-55","56-64"))))</f>
        <v>18-25</v>
      </c>
      <c r="AH1100" s="43">
        <f>IF(Combined[[#This Row],[Total_Amount]]=0,0,Combined[[#This Row],[Profit]]/Combined[[#This Row],[Total_Amount]])</f>
        <v>-1.4646358076086243</v>
      </c>
    </row>
    <row r="1101" spans="1:34">
      <c r="A1101" s="43" t="s">
        <v>2925</v>
      </c>
      <c r="B1101" s="46">
        <v>45631</v>
      </c>
      <c r="C1101" s="43">
        <f t="shared" si="17"/>
        <v>2024</v>
      </c>
      <c r="D1101" s="43" t="str">
        <f>TEXT(Combined[[#This Row],[Order_Date]],"MMM")</f>
        <v>Dec</v>
      </c>
      <c r="E1101" s="43" t="s">
        <v>1443</v>
      </c>
      <c r="F1101" s="43" t="s">
        <v>1718</v>
      </c>
      <c r="G1101" s="43" t="s">
        <v>1757</v>
      </c>
      <c r="H1101" s="43">
        <v>1</v>
      </c>
      <c r="I1101" s="43">
        <v>784.46</v>
      </c>
      <c r="J1101" s="45">
        <v>0.14000000000000001</v>
      </c>
      <c r="K1101" s="43" t="s">
        <v>1829</v>
      </c>
      <c r="L1101" s="43">
        <v>674.63560000000007</v>
      </c>
      <c r="M1101" s="43" t="str">
        <f>VLOOKUP(Combined[[#This Row],[Customer_ID]],Customer[],2,FALSE)</f>
        <v>Gregory Curtis</v>
      </c>
      <c r="N1101" s="43">
        <f>VLOOKUP(Combined[[#This Row],[Customer_ID]],Customer[],3,FALSE)</f>
        <v>45</v>
      </c>
      <c r="O1101" s="43" t="str">
        <f>VLOOKUP(Combined[[#This Row],[Customer_ID]],Customer[],4,FALSE)</f>
        <v>Male</v>
      </c>
      <c r="P1101" s="43" t="str">
        <f>VLOOKUP(Combined[[#This Row],[Customer_ID]],Customer[],5,FALSE)</f>
        <v>Bergermouth</v>
      </c>
      <c r="Q1101" s="43" t="str">
        <f>VLOOKUP(Combined[[#This Row],[Customer_ID]],Customer[],6,FALSE)</f>
        <v>Vermont</v>
      </c>
      <c r="R1101" s="43" t="str">
        <f>VLOOKUP(Combined[[#This Row],[Customer_ID]],Customer[],8,FALSE)</f>
        <v>Bronze</v>
      </c>
      <c r="S1101" s="43" t="str">
        <f>VLOOKUP(Combined[[#This Row],[Product_ID]],Product[],2,FALSE)</f>
        <v>Women's Beanie Hat</v>
      </c>
      <c r="T1101" s="43" t="str">
        <f>VLOOKUP(Combined[[#This Row],[Product_ID]],Product[],3,FALSE)</f>
        <v>Clothing</v>
      </c>
      <c r="U1101" s="43" t="str">
        <f>VLOOKUP(Combined[[#This Row],[Product_ID]],Product[],4,FALSE)</f>
        <v>Accessories</v>
      </c>
      <c r="V1101" s="43" t="str">
        <f>VLOOKUP(Combined[[#This Row],[Product_ID]],Product[],5,FALSE)</f>
        <v>Richardson-Carrillo</v>
      </c>
      <c r="W1101" s="43">
        <f>VLOOKUP(Combined[[#This Row],[Product_ID]],Product[],6,FALSE)</f>
        <v>119.57</v>
      </c>
      <c r="X1101" s="43">
        <f>VLOOKUP(Combined[[#This Row],[Product_ID]],Product[],7,FALSE)</f>
        <v>210</v>
      </c>
      <c r="Y1101" s="43" t="str">
        <f>_xlfn.XLOOKUP(Combined[[#This Row],[Store_ID]],Store[Store_ID],Store[Store_Name])</f>
        <v>Martinez, Adkins and Johnson</v>
      </c>
      <c r="Z1101" s="43" t="str">
        <f>_xlfn.XLOOKUP(Combined[[#This Row],[Store_ID]],Store[Store_ID],Store[Region])</f>
        <v>North</v>
      </c>
      <c r="AA1101" s="43" t="str">
        <f>_xlfn.XLOOKUP(Combined[[#This Row],[Store_ID]],Store[Store_ID],Store[City])</f>
        <v>Danielmouth</v>
      </c>
      <c r="AB1101" s="43" t="str">
        <f>_xlfn.XLOOKUP(Combined[[#This Row],[Store_ID]],Store[Store_ID],Store[Store_Type])</f>
        <v>Flagship</v>
      </c>
      <c r="AC1101" s="43">
        <f>Combined[[#This Row],[Quantity]]*Combined[[#This Row],[Unit_Price]]</f>
        <v>784.46</v>
      </c>
      <c r="AD1101" s="43">
        <f>Combined[[#This Row],[Gross_Sales]]*Combined[[#This Row],[Discount]]</f>
        <v>109.82440000000001</v>
      </c>
      <c r="AE1101" s="43">
        <f>Combined[[#This Row],[Quantity]]*Combined[[#This Row],[cost]]</f>
        <v>119.57</v>
      </c>
      <c r="AF1101" s="43">
        <f>Combined[[#This Row],[Total_Amount]]-Combined[[#This Row],[Total_Cost]]</f>
        <v>555.06560000000013</v>
      </c>
      <c r="AG1101" s="43" t="str">
        <f>IF(Combined[[#This Row],[Age]]&lt;=25,"18-25",IF(Combined[[#This Row],[Age]]&lt;=35,"26-35",IF(Combined[[#This Row],[Age]]&lt;=45,"36-45",IF(Combined[[#This Row],[Age]]&lt;=55,"46-55","56-64"))))</f>
        <v>36-45</v>
      </c>
      <c r="AH1101" s="43">
        <f>IF(Combined[[#This Row],[Total_Amount]]=0,0,Combined[[#This Row],[Profit]]/Combined[[#This Row],[Total_Amount]])</f>
        <v>0.82276357784854526</v>
      </c>
    </row>
    <row r="1102" spans="1:34">
      <c r="A1102" s="43" t="s">
        <v>2926</v>
      </c>
      <c r="B1102" s="46">
        <v>45379</v>
      </c>
      <c r="C1102" s="43">
        <f t="shared" si="17"/>
        <v>2024</v>
      </c>
      <c r="D1102" s="43" t="str">
        <f>TEXT(Combined[[#This Row],[Order_Date]],"MMM")</f>
        <v>Mar</v>
      </c>
      <c r="E1102" s="43" t="s">
        <v>827</v>
      </c>
      <c r="F1102" s="43" t="s">
        <v>1652</v>
      </c>
      <c r="G1102" s="43" t="s">
        <v>1789</v>
      </c>
      <c r="H1102" s="43">
        <v>3</v>
      </c>
      <c r="I1102" s="43">
        <v>70.88</v>
      </c>
      <c r="J1102" s="45">
        <v>0.27</v>
      </c>
      <c r="K1102" s="43" t="s">
        <v>1829</v>
      </c>
      <c r="L1102" s="43">
        <v>155.22720000000001</v>
      </c>
      <c r="M1102" s="43" t="str">
        <f>VLOOKUP(Combined[[#This Row],[Customer_ID]],Customer[],2,FALSE)</f>
        <v>Beth Allen</v>
      </c>
      <c r="N1102" s="43">
        <f>VLOOKUP(Combined[[#This Row],[Customer_ID]],Customer[],3,FALSE)</f>
        <v>32</v>
      </c>
      <c r="O1102" s="43" t="str">
        <f>VLOOKUP(Combined[[#This Row],[Customer_ID]],Customer[],4,FALSE)</f>
        <v>Female</v>
      </c>
      <c r="P1102" s="43" t="str">
        <f>VLOOKUP(Combined[[#This Row],[Customer_ID]],Customer[],5,FALSE)</f>
        <v>South Kathrynmouth</v>
      </c>
      <c r="Q1102" s="43" t="str">
        <f>VLOOKUP(Combined[[#This Row],[Customer_ID]],Customer[],6,FALSE)</f>
        <v>Oklahoma</v>
      </c>
      <c r="R1102" s="43" t="str">
        <f>VLOOKUP(Combined[[#This Row],[Customer_ID]],Customer[],8,FALSE)</f>
        <v>Silver</v>
      </c>
      <c r="S1102" s="43" t="str">
        <f>VLOOKUP(Combined[[#This Row],[Product_ID]],Product[],2,FALSE)</f>
        <v>Rugby Ball</v>
      </c>
      <c r="T1102" s="43" t="str">
        <f>VLOOKUP(Combined[[#This Row],[Product_ID]],Product[],3,FALSE)</f>
        <v>Sports</v>
      </c>
      <c r="U1102" s="43" t="str">
        <f>VLOOKUP(Combined[[#This Row],[Product_ID]],Product[],4,FALSE)</f>
        <v>Team Sports</v>
      </c>
      <c r="V1102" s="43" t="str">
        <f>VLOOKUP(Combined[[#This Row],[Product_ID]],Product[],5,FALSE)</f>
        <v>Harris Inc</v>
      </c>
      <c r="W1102" s="43">
        <f>VLOOKUP(Combined[[#This Row],[Product_ID]],Product[],6,FALSE)</f>
        <v>212.26</v>
      </c>
      <c r="X1102" s="43">
        <f>VLOOKUP(Combined[[#This Row],[Product_ID]],Product[],7,FALSE)</f>
        <v>82</v>
      </c>
      <c r="Y1102" s="43" t="str">
        <f>_xlfn.XLOOKUP(Combined[[#This Row],[Store_ID]],Store[Store_ID],Store[Store_Name])</f>
        <v>Hill, Wagner and Ballard</v>
      </c>
      <c r="Z1102" s="43" t="str">
        <f>_xlfn.XLOOKUP(Combined[[#This Row],[Store_ID]],Store[Store_ID],Store[Region])</f>
        <v>East</v>
      </c>
      <c r="AA1102" s="43" t="str">
        <f>_xlfn.XLOOKUP(Combined[[#This Row],[Store_ID]],Store[Store_ID],Store[City])</f>
        <v>East Davidville</v>
      </c>
      <c r="AB1102" s="43" t="str">
        <f>_xlfn.XLOOKUP(Combined[[#This Row],[Store_ID]],Store[Store_ID],Store[Store_Type])</f>
        <v>Online</v>
      </c>
      <c r="AC1102" s="43">
        <f>Combined[[#This Row],[Quantity]]*Combined[[#This Row],[Unit_Price]]</f>
        <v>212.64</v>
      </c>
      <c r="AD1102" s="43">
        <f>Combined[[#This Row],[Gross_Sales]]*Combined[[#This Row],[Discount]]</f>
        <v>57.412799999999997</v>
      </c>
      <c r="AE1102" s="43">
        <f>Combined[[#This Row],[Quantity]]*Combined[[#This Row],[cost]]</f>
        <v>636.78</v>
      </c>
      <c r="AF1102" s="43">
        <f>Combined[[#This Row],[Total_Amount]]-Combined[[#This Row],[Total_Cost]]</f>
        <v>-481.55279999999993</v>
      </c>
      <c r="AG1102" s="43" t="str">
        <f>IF(Combined[[#This Row],[Age]]&lt;=25,"18-25",IF(Combined[[#This Row],[Age]]&lt;=35,"26-35",IF(Combined[[#This Row],[Age]]&lt;=45,"36-45",IF(Combined[[#This Row],[Age]]&lt;=55,"46-55","56-64"))))</f>
        <v>26-35</v>
      </c>
      <c r="AH1102" s="43">
        <f>IF(Combined[[#This Row],[Total_Amount]]=0,0,Combined[[#This Row],[Profit]]/Combined[[#This Row],[Total_Amount]])</f>
        <v>-3.1022449673768508</v>
      </c>
    </row>
    <row r="1103" spans="1:34">
      <c r="A1103" s="43" t="s">
        <v>2927</v>
      </c>
      <c r="B1103" s="46">
        <v>45641</v>
      </c>
      <c r="C1103" s="43">
        <f t="shared" si="17"/>
        <v>2024</v>
      </c>
      <c r="D1103" s="43" t="str">
        <f>TEXT(Combined[[#This Row],[Order_Date]],"MMM")</f>
        <v>Dec</v>
      </c>
      <c r="E1103" s="43" t="s">
        <v>387</v>
      </c>
      <c r="F1103" s="43" t="s">
        <v>1562</v>
      </c>
      <c r="G1103" s="43" t="s">
        <v>1757</v>
      </c>
      <c r="H1103" s="43">
        <v>3</v>
      </c>
      <c r="I1103" s="43">
        <v>324.29000000000002</v>
      </c>
      <c r="J1103" s="45">
        <v>0.16</v>
      </c>
      <c r="K1103" s="43" t="s">
        <v>1829</v>
      </c>
      <c r="L1103" s="43">
        <v>817.21080000000006</v>
      </c>
      <c r="M1103" s="43" t="str">
        <f>VLOOKUP(Combined[[#This Row],[Customer_ID]],Customer[],2,FALSE)</f>
        <v>Ashley Griffin</v>
      </c>
      <c r="N1103" s="43">
        <f>VLOOKUP(Combined[[#This Row],[Customer_ID]],Customer[],3,FALSE)</f>
        <v>40</v>
      </c>
      <c r="O1103" s="43" t="str">
        <f>VLOOKUP(Combined[[#This Row],[Customer_ID]],Customer[],4,FALSE)</f>
        <v>Female</v>
      </c>
      <c r="P1103" s="43" t="str">
        <f>VLOOKUP(Combined[[#This Row],[Customer_ID]],Customer[],5,FALSE)</f>
        <v>New Dawnton</v>
      </c>
      <c r="Q1103" s="43" t="str">
        <f>VLOOKUP(Combined[[#This Row],[Customer_ID]],Customer[],6,FALSE)</f>
        <v>Maryland</v>
      </c>
      <c r="R1103" s="43" t="str">
        <f>VLOOKUP(Combined[[#This Row],[Customer_ID]],Customer[],8,FALSE)</f>
        <v>Gold</v>
      </c>
      <c r="S1103" s="43" t="str">
        <f>VLOOKUP(Combined[[#This Row],[Product_ID]],Product[],2,FALSE)</f>
        <v>Wireless Bluetooth Earbuds</v>
      </c>
      <c r="T1103" s="43" t="str">
        <f>VLOOKUP(Combined[[#This Row],[Product_ID]],Product[],3,FALSE)</f>
        <v>Electronics</v>
      </c>
      <c r="U1103" s="43" t="str">
        <f>VLOOKUP(Combined[[#This Row],[Product_ID]],Product[],4,FALSE)</f>
        <v>Audio</v>
      </c>
      <c r="V1103" s="43" t="str">
        <f>VLOOKUP(Combined[[#This Row],[Product_ID]],Product[],5,FALSE)</f>
        <v>Perez-Johnston</v>
      </c>
      <c r="W1103" s="43">
        <f>VLOOKUP(Combined[[#This Row],[Product_ID]],Product[],6,FALSE)</f>
        <v>439.07</v>
      </c>
      <c r="X1103" s="43">
        <f>VLOOKUP(Combined[[#This Row],[Product_ID]],Product[],7,FALSE)</f>
        <v>142</v>
      </c>
      <c r="Y1103" s="43" t="str">
        <f>_xlfn.XLOOKUP(Combined[[#This Row],[Store_ID]],Store[Store_ID],Store[Store_Name])</f>
        <v>Martinez, Adkins and Johnson</v>
      </c>
      <c r="Z1103" s="43" t="str">
        <f>_xlfn.XLOOKUP(Combined[[#This Row],[Store_ID]],Store[Store_ID],Store[Region])</f>
        <v>North</v>
      </c>
      <c r="AA1103" s="43" t="str">
        <f>_xlfn.XLOOKUP(Combined[[#This Row],[Store_ID]],Store[Store_ID],Store[City])</f>
        <v>Danielmouth</v>
      </c>
      <c r="AB1103" s="43" t="str">
        <f>_xlfn.XLOOKUP(Combined[[#This Row],[Store_ID]],Store[Store_ID],Store[Store_Type])</f>
        <v>Flagship</v>
      </c>
      <c r="AC1103" s="43">
        <f>Combined[[#This Row],[Quantity]]*Combined[[#This Row],[Unit_Price]]</f>
        <v>972.87000000000012</v>
      </c>
      <c r="AD1103" s="43">
        <f>Combined[[#This Row],[Gross_Sales]]*Combined[[#This Row],[Discount]]</f>
        <v>155.65920000000003</v>
      </c>
      <c r="AE1103" s="43">
        <f>Combined[[#This Row],[Quantity]]*Combined[[#This Row],[cost]]</f>
        <v>1317.21</v>
      </c>
      <c r="AF1103" s="43">
        <f>Combined[[#This Row],[Total_Amount]]-Combined[[#This Row],[Total_Cost]]</f>
        <v>-499.99919999999997</v>
      </c>
      <c r="AG1103" s="43" t="str">
        <f>IF(Combined[[#This Row],[Age]]&lt;=25,"18-25",IF(Combined[[#This Row],[Age]]&lt;=35,"26-35",IF(Combined[[#This Row],[Age]]&lt;=45,"36-45",IF(Combined[[#This Row],[Age]]&lt;=55,"46-55","56-64"))))</f>
        <v>36-45</v>
      </c>
      <c r="AH1103" s="43">
        <f>IF(Combined[[#This Row],[Total_Amount]]=0,0,Combined[[#This Row],[Profit]]/Combined[[#This Row],[Total_Amount]])</f>
        <v>-0.61183626060742213</v>
      </c>
    </row>
    <row r="1104" spans="1:34">
      <c r="A1104" s="43" t="s">
        <v>2928</v>
      </c>
      <c r="B1104" s="46">
        <v>45842</v>
      </c>
      <c r="C1104" s="43">
        <f t="shared" si="17"/>
        <v>2025</v>
      </c>
      <c r="D1104" s="43" t="str">
        <f>TEXT(Combined[[#This Row],[Order_Date]],"MMM")</f>
        <v>Jul</v>
      </c>
      <c r="E1104" s="43" t="s">
        <v>478</v>
      </c>
      <c r="F1104" s="43" t="s">
        <v>1578</v>
      </c>
      <c r="G1104" s="43" t="s">
        <v>1766</v>
      </c>
      <c r="H1104" s="43">
        <v>4</v>
      </c>
      <c r="I1104" s="43">
        <v>243.92</v>
      </c>
      <c r="J1104" s="45">
        <v>0.02</v>
      </c>
      <c r="K1104" s="43" t="s">
        <v>1826</v>
      </c>
      <c r="L1104" s="43">
        <v>956.16639999999995</v>
      </c>
      <c r="M1104" s="43" t="str">
        <f>VLOOKUP(Combined[[#This Row],[Customer_ID]],Customer[],2,FALSE)</f>
        <v>Cristian Wright</v>
      </c>
      <c r="N1104" s="43">
        <f>VLOOKUP(Combined[[#This Row],[Customer_ID]],Customer[],3,FALSE)</f>
        <v>30</v>
      </c>
      <c r="O1104" s="43" t="str">
        <f>VLOOKUP(Combined[[#This Row],[Customer_ID]],Customer[],4,FALSE)</f>
        <v>Male</v>
      </c>
      <c r="P1104" s="43" t="str">
        <f>VLOOKUP(Combined[[#This Row],[Customer_ID]],Customer[],5,FALSE)</f>
        <v>Port Denise</v>
      </c>
      <c r="Q1104" s="43" t="str">
        <f>VLOOKUP(Combined[[#This Row],[Customer_ID]],Customer[],6,FALSE)</f>
        <v>California</v>
      </c>
      <c r="R1104" s="43" t="str">
        <f>VLOOKUP(Combined[[#This Row],[Customer_ID]],Customer[],8,FALSE)</f>
        <v>Bronze</v>
      </c>
      <c r="S1104" s="43" t="str">
        <f>VLOOKUP(Combined[[#This Row],[Product_ID]],Product[],2,FALSE)</f>
        <v>4K Home Projector</v>
      </c>
      <c r="T1104" s="43" t="str">
        <f>VLOOKUP(Combined[[#This Row],[Product_ID]],Product[],3,FALSE)</f>
        <v>Electronics</v>
      </c>
      <c r="U1104" s="43" t="str">
        <f>VLOOKUP(Combined[[#This Row],[Product_ID]],Product[],4,FALSE)</f>
        <v>Appliances</v>
      </c>
      <c r="V1104" s="43" t="str">
        <f>VLOOKUP(Combined[[#This Row],[Product_ID]],Product[],5,FALSE)</f>
        <v>Thomas LLC</v>
      </c>
      <c r="W1104" s="43">
        <f>VLOOKUP(Combined[[#This Row],[Product_ID]],Product[],6,FALSE)</f>
        <v>465.34</v>
      </c>
      <c r="X1104" s="43">
        <f>VLOOKUP(Combined[[#This Row],[Product_ID]],Product[],7,FALSE)</f>
        <v>301</v>
      </c>
      <c r="Y1104" s="43" t="str">
        <f>_xlfn.XLOOKUP(Combined[[#This Row],[Store_ID]],Store[Store_ID],Store[Store_Name])</f>
        <v>Johnson-Wright</v>
      </c>
      <c r="Z1104" s="43" t="str">
        <f>_xlfn.XLOOKUP(Combined[[#This Row],[Store_ID]],Store[Store_ID],Store[Region])</f>
        <v>North</v>
      </c>
      <c r="AA1104" s="43" t="str">
        <f>_xlfn.XLOOKUP(Combined[[#This Row],[Store_ID]],Store[Store_ID],Store[City])</f>
        <v>Hoodberg</v>
      </c>
      <c r="AB1104" s="43" t="str">
        <f>_xlfn.XLOOKUP(Combined[[#This Row],[Store_ID]],Store[Store_ID],Store[Store_Type])</f>
        <v>Outlet</v>
      </c>
      <c r="AC1104" s="43">
        <f>Combined[[#This Row],[Quantity]]*Combined[[#This Row],[Unit_Price]]</f>
        <v>975.68</v>
      </c>
      <c r="AD1104" s="43">
        <f>Combined[[#This Row],[Gross_Sales]]*Combined[[#This Row],[Discount]]</f>
        <v>19.5136</v>
      </c>
      <c r="AE1104" s="43">
        <f>Combined[[#This Row],[Quantity]]*Combined[[#This Row],[cost]]</f>
        <v>1861.36</v>
      </c>
      <c r="AF1104" s="43">
        <f>Combined[[#This Row],[Total_Amount]]-Combined[[#This Row],[Total_Cost]]</f>
        <v>-905.19359999999995</v>
      </c>
      <c r="AG1104" s="43" t="str">
        <f>IF(Combined[[#This Row],[Age]]&lt;=25,"18-25",IF(Combined[[#This Row],[Age]]&lt;=35,"26-35",IF(Combined[[#This Row],[Age]]&lt;=45,"36-45",IF(Combined[[#This Row],[Age]]&lt;=55,"46-55","56-64"))))</f>
        <v>26-35</v>
      </c>
      <c r="AH1104" s="43">
        <f>IF(Combined[[#This Row],[Total_Amount]]=0,0,Combined[[#This Row],[Profit]]/Combined[[#This Row],[Total_Amount]])</f>
        <v>-0.94669045053245959</v>
      </c>
    </row>
    <row r="1105" spans="1:34">
      <c r="A1105" s="43" t="s">
        <v>2929</v>
      </c>
      <c r="B1105" s="46">
        <v>45257</v>
      </c>
      <c r="C1105" s="43">
        <f t="shared" si="17"/>
        <v>2023</v>
      </c>
      <c r="D1105" s="43" t="str">
        <f>TEXT(Combined[[#This Row],[Order_Date]],"MMM")</f>
        <v>Nov</v>
      </c>
      <c r="E1105" s="43" t="s">
        <v>1172</v>
      </c>
      <c r="F1105" s="43" t="s">
        <v>1604</v>
      </c>
      <c r="G1105" s="43" t="s">
        <v>1797</v>
      </c>
      <c r="H1105" s="43">
        <v>1</v>
      </c>
      <c r="I1105" s="43">
        <v>664.35</v>
      </c>
      <c r="J1105" s="45">
        <v>0</v>
      </c>
      <c r="K1105" s="43" t="s">
        <v>1824</v>
      </c>
      <c r="L1105" s="43">
        <v>664.35</v>
      </c>
      <c r="M1105" s="43" t="str">
        <f>VLOOKUP(Combined[[#This Row],[Customer_ID]],Customer[],2,FALSE)</f>
        <v>Joshua Bell</v>
      </c>
      <c r="N1105" s="43">
        <f>VLOOKUP(Combined[[#This Row],[Customer_ID]],Customer[],3,FALSE)</f>
        <v>26</v>
      </c>
      <c r="O1105" s="43" t="str">
        <f>VLOOKUP(Combined[[#This Row],[Customer_ID]],Customer[],4,FALSE)</f>
        <v>Male</v>
      </c>
      <c r="P1105" s="43" t="str">
        <f>VLOOKUP(Combined[[#This Row],[Customer_ID]],Customer[],5,FALSE)</f>
        <v>Port Richardshire</v>
      </c>
      <c r="Q1105" s="43" t="str">
        <f>VLOOKUP(Combined[[#This Row],[Customer_ID]],Customer[],6,FALSE)</f>
        <v>Minnesota</v>
      </c>
      <c r="R1105" s="43" t="str">
        <f>VLOOKUP(Combined[[#This Row],[Customer_ID]],Customer[],8,FALSE)</f>
        <v>Platinum</v>
      </c>
      <c r="S1105" s="43" t="str">
        <f>VLOOKUP(Combined[[#This Row],[Product_ID]],Product[],2,FALSE)</f>
        <v>Sports Stopwatch Timer</v>
      </c>
      <c r="T1105" s="43" t="str">
        <f>VLOOKUP(Combined[[#This Row],[Product_ID]],Product[],3,FALSE)</f>
        <v>Sports</v>
      </c>
      <c r="U1105" s="43" t="str">
        <f>VLOOKUP(Combined[[#This Row],[Product_ID]],Product[],4,FALSE)</f>
        <v>Accessories</v>
      </c>
      <c r="V1105" s="43" t="str">
        <f>VLOOKUP(Combined[[#This Row],[Product_ID]],Product[],5,FALSE)</f>
        <v>Burns-Hansen</v>
      </c>
      <c r="W1105" s="43">
        <f>VLOOKUP(Combined[[#This Row],[Product_ID]],Product[],6,FALSE)</f>
        <v>38.76</v>
      </c>
      <c r="X1105" s="43">
        <f>VLOOKUP(Combined[[#This Row],[Product_ID]],Product[],7,FALSE)</f>
        <v>137</v>
      </c>
      <c r="Y1105" s="43" t="str">
        <f>_xlfn.XLOOKUP(Combined[[#This Row],[Store_ID]],Store[Store_ID],Store[Store_Name])</f>
        <v>Gardner, Humphrey and Contreras</v>
      </c>
      <c r="Z1105" s="43" t="str">
        <f>_xlfn.XLOOKUP(Combined[[#This Row],[Store_ID]],Store[Store_ID],Store[Region])</f>
        <v>East</v>
      </c>
      <c r="AA1105" s="43" t="str">
        <f>_xlfn.XLOOKUP(Combined[[#This Row],[Store_ID]],Store[Store_ID],Store[City])</f>
        <v>Johnsonville</v>
      </c>
      <c r="AB1105" s="43" t="str">
        <f>_xlfn.XLOOKUP(Combined[[#This Row],[Store_ID]],Store[Store_ID],Store[Store_Type])</f>
        <v>Flagship</v>
      </c>
      <c r="AC1105" s="43">
        <f>Combined[[#This Row],[Quantity]]*Combined[[#This Row],[Unit_Price]]</f>
        <v>664.35</v>
      </c>
      <c r="AD1105" s="43">
        <f>Combined[[#This Row],[Gross_Sales]]*Combined[[#This Row],[Discount]]</f>
        <v>0</v>
      </c>
      <c r="AE1105" s="43">
        <f>Combined[[#This Row],[Quantity]]*Combined[[#This Row],[cost]]</f>
        <v>38.76</v>
      </c>
      <c r="AF1105" s="43">
        <f>Combined[[#This Row],[Total_Amount]]-Combined[[#This Row],[Total_Cost]]</f>
        <v>625.59</v>
      </c>
      <c r="AG1105" s="43" t="str">
        <f>IF(Combined[[#This Row],[Age]]&lt;=25,"18-25",IF(Combined[[#This Row],[Age]]&lt;=35,"26-35",IF(Combined[[#This Row],[Age]]&lt;=45,"36-45",IF(Combined[[#This Row],[Age]]&lt;=55,"46-55","56-64"))))</f>
        <v>26-35</v>
      </c>
      <c r="AH1105" s="43">
        <f>IF(Combined[[#This Row],[Total_Amount]]=0,0,Combined[[#This Row],[Profit]]/Combined[[#This Row],[Total_Amount]])</f>
        <v>0.94165725897493791</v>
      </c>
    </row>
    <row r="1106" spans="1:34">
      <c r="A1106" s="43" t="s">
        <v>2930</v>
      </c>
      <c r="B1106" s="46">
        <v>45468</v>
      </c>
      <c r="C1106" s="43">
        <f t="shared" si="17"/>
        <v>2024</v>
      </c>
      <c r="D1106" s="43" t="str">
        <f>TEXT(Combined[[#This Row],[Order_Date]],"MMM")</f>
        <v>Jun</v>
      </c>
      <c r="E1106" s="43" t="s">
        <v>1199</v>
      </c>
      <c r="F1106" s="43" t="s">
        <v>1590</v>
      </c>
      <c r="G1106" s="43" t="s">
        <v>1789</v>
      </c>
      <c r="H1106" s="43">
        <v>2</v>
      </c>
      <c r="I1106" s="43">
        <v>218.07</v>
      </c>
      <c r="J1106" s="45">
        <v>0.19</v>
      </c>
      <c r="K1106" s="43" t="s">
        <v>1826</v>
      </c>
      <c r="L1106" s="43">
        <v>353.27339999999998</v>
      </c>
      <c r="M1106" s="43" t="str">
        <f>VLOOKUP(Combined[[#This Row],[Customer_ID]],Customer[],2,FALSE)</f>
        <v>Andrew Mason</v>
      </c>
      <c r="N1106" s="43">
        <f>VLOOKUP(Combined[[#This Row],[Customer_ID]],Customer[],3,FALSE)</f>
        <v>52</v>
      </c>
      <c r="O1106" s="43" t="str">
        <f>VLOOKUP(Combined[[#This Row],[Customer_ID]],Customer[],4,FALSE)</f>
        <v>Female</v>
      </c>
      <c r="P1106" s="43" t="str">
        <f>VLOOKUP(Combined[[#This Row],[Customer_ID]],Customer[],5,FALSE)</f>
        <v>North Michael</v>
      </c>
      <c r="Q1106" s="43" t="str">
        <f>VLOOKUP(Combined[[#This Row],[Customer_ID]],Customer[],6,FALSE)</f>
        <v>Iowa</v>
      </c>
      <c r="R1106" s="43" t="str">
        <f>VLOOKUP(Combined[[#This Row],[Customer_ID]],Customer[],8,FALSE)</f>
        <v>Bronze</v>
      </c>
      <c r="S1106" s="43" t="str">
        <f>VLOOKUP(Combined[[#This Row],[Product_ID]],Product[],2,FALSE)</f>
        <v>Multi-Purpose Storage Box</v>
      </c>
      <c r="T1106" s="43" t="str">
        <f>VLOOKUP(Combined[[#This Row],[Product_ID]],Product[],3,FALSE)</f>
        <v>Home</v>
      </c>
      <c r="U1106" s="43" t="str">
        <f>VLOOKUP(Combined[[#This Row],[Product_ID]],Product[],4,FALSE)</f>
        <v>Storage</v>
      </c>
      <c r="V1106" s="43" t="str">
        <f>VLOOKUP(Combined[[#This Row],[Product_ID]],Product[],5,FALSE)</f>
        <v>Gardner-Montes</v>
      </c>
      <c r="W1106" s="43">
        <f>VLOOKUP(Combined[[#This Row],[Product_ID]],Product[],6,FALSE)</f>
        <v>123.46</v>
      </c>
      <c r="X1106" s="43">
        <f>VLOOKUP(Combined[[#This Row],[Product_ID]],Product[],7,FALSE)</f>
        <v>76</v>
      </c>
      <c r="Y1106" s="43" t="str">
        <f>_xlfn.XLOOKUP(Combined[[#This Row],[Store_ID]],Store[Store_ID],Store[Store_Name])</f>
        <v>Hill, Wagner and Ballard</v>
      </c>
      <c r="Z1106" s="43" t="str">
        <f>_xlfn.XLOOKUP(Combined[[#This Row],[Store_ID]],Store[Store_ID],Store[Region])</f>
        <v>East</v>
      </c>
      <c r="AA1106" s="43" t="str">
        <f>_xlfn.XLOOKUP(Combined[[#This Row],[Store_ID]],Store[Store_ID],Store[City])</f>
        <v>East Davidville</v>
      </c>
      <c r="AB1106" s="43" t="str">
        <f>_xlfn.XLOOKUP(Combined[[#This Row],[Store_ID]],Store[Store_ID],Store[Store_Type])</f>
        <v>Online</v>
      </c>
      <c r="AC1106" s="43">
        <f>Combined[[#This Row],[Quantity]]*Combined[[#This Row],[Unit_Price]]</f>
        <v>436.14</v>
      </c>
      <c r="AD1106" s="43">
        <f>Combined[[#This Row],[Gross_Sales]]*Combined[[#This Row],[Discount]]</f>
        <v>82.866600000000005</v>
      </c>
      <c r="AE1106" s="43">
        <f>Combined[[#This Row],[Quantity]]*Combined[[#This Row],[cost]]</f>
        <v>246.92</v>
      </c>
      <c r="AF1106" s="43">
        <f>Combined[[#This Row],[Total_Amount]]-Combined[[#This Row],[Total_Cost]]</f>
        <v>106.35339999999999</v>
      </c>
      <c r="AG1106" s="43" t="str">
        <f>IF(Combined[[#This Row],[Age]]&lt;=25,"18-25",IF(Combined[[#This Row],[Age]]&lt;=35,"26-35",IF(Combined[[#This Row],[Age]]&lt;=45,"36-45",IF(Combined[[#This Row],[Age]]&lt;=55,"46-55","56-64"))))</f>
        <v>46-55</v>
      </c>
      <c r="AH1106" s="43">
        <f>IF(Combined[[#This Row],[Total_Amount]]=0,0,Combined[[#This Row],[Profit]]/Combined[[#This Row],[Total_Amount]])</f>
        <v>0.30105125378814257</v>
      </c>
    </row>
    <row r="1107" spans="1:34">
      <c r="A1107" s="43" t="s">
        <v>2931</v>
      </c>
      <c r="B1107" s="46">
        <v>45228</v>
      </c>
      <c r="C1107" s="43">
        <f t="shared" si="17"/>
        <v>2023</v>
      </c>
      <c r="D1107" s="43" t="str">
        <f>TEXT(Combined[[#This Row],[Order_Date]],"MMM")</f>
        <v>Oct</v>
      </c>
      <c r="E1107" s="43" t="s">
        <v>1196</v>
      </c>
      <c r="F1107" s="43" t="s">
        <v>1578</v>
      </c>
      <c r="G1107" s="43" t="s">
        <v>1766</v>
      </c>
      <c r="H1107" s="43">
        <v>4</v>
      </c>
      <c r="I1107" s="43">
        <v>921.83</v>
      </c>
      <c r="J1107" s="45">
        <v>0.27</v>
      </c>
      <c r="K1107" s="43" t="s">
        <v>1824</v>
      </c>
      <c r="L1107" s="43">
        <v>2691.7435999999998</v>
      </c>
      <c r="M1107" s="43" t="str">
        <f>VLOOKUP(Combined[[#This Row],[Customer_ID]],Customer[],2,FALSE)</f>
        <v>Kristine Higgins</v>
      </c>
      <c r="N1107" s="43">
        <f>VLOOKUP(Combined[[#This Row],[Customer_ID]],Customer[],3,FALSE)</f>
        <v>27</v>
      </c>
      <c r="O1107" s="43" t="str">
        <f>VLOOKUP(Combined[[#This Row],[Customer_ID]],Customer[],4,FALSE)</f>
        <v>Female</v>
      </c>
      <c r="P1107" s="43" t="str">
        <f>VLOOKUP(Combined[[#This Row],[Customer_ID]],Customer[],5,FALSE)</f>
        <v>Jennifertown</v>
      </c>
      <c r="Q1107" s="43" t="str">
        <f>VLOOKUP(Combined[[#This Row],[Customer_ID]],Customer[],6,FALSE)</f>
        <v>South Carolina</v>
      </c>
      <c r="R1107" s="43" t="str">
        <f>VLOOKUP(Combined[[#This Row],[Customer_ID]],Customer[],8,FALSE)</f>
        <v>Silver</v>
      </c>
      <c r="S1107" s="43" t="str">
        <f>VLOOKUP(Combined[[#This Row],[Product_ID]],Product[],2,FALSE)</f>
        <v>4K Home Projector</v>
      </c>
      <c r="T1107" s="43" t="str">
        <f>VLOOKUP(Combined[[#This Row],[Product_ID]],Product[],3,FALSE)</f>
        <v>Electronics</v>
      </c>
      <c r="U1107" s="43" t="str">
        <f>VLOOKUP(Combined[[#This Row],[Product_ID]],Product[],4,FALSE)</f>
        <v>Appliances</v>
      </c>
      <c r="V1107" s="43" t="str">
        <f>VLOOKUP(Combined[[#This Row],[Product_ID]],Product[],5,FALSE)</f>
        <v>Thomas LLC</v>
      </c>
      <c r="W1107" s="43">
        <f>VLOOKUP(Combined[[#This Row],[Product_ID]],Product[],6,FALSE)</f>
        <v>465.34</v>
      </c>
      <c r="X1107" s="43">
        <f>VLOOKUP(Combined[[#This Row],[Product_ID]],Product[],7,FALSE)</f>
        <v>301</v>
      </c>
      <c r="Y1107" s="43" t="str">
        <f>_xlfn.XLOOKUP(Combined[[#This Row],[Store_ID]],Store[Store_ID],Store[Store_Name])</f>
        <v>Johnson-Wright</v>
      </c>
      <c r="Z1107" s="43" t="str">
        <f>_xlfn.XLOOKUP(Combined[[#This Row],[Store_ID]],Store[Store_ID],Store[Region])</f>
        <v>North</v>
      </c>
      <c r="AA1107" s="43" t="str">
        <f>_xlfn.XLOOKUP(Combined[[#This Row],[Store_ID]],Store[Store_ID],Store[City])</f>
        <v>Hoodberg</v>
      </c>
      <c r="AB1107" s="43" t="str">
        <f>_xlfn.XLOOKUP(Combined[[#This Row],[Store_ID]],Store[Store_ID],Store[Store_Type])</f>
        <v>Outlet</v>
      </c>
      <c r="AC1107" s="43">
        <f>Combined[[#This Row],[Quantity]]*Combined[[#This Row],[Unit_Price]]</f>
        <v>3687.32</v>
      </c>
      <c r="AD1107" s="43">
        <f>Combined[[#This Row],[Gross_Sales]]*Combined[[#This Row],[Discount]]</f>
        <v>995.57640000000015</v>
      </c>
      <c r="AE1107" s="43">
        <f>Combined[[#This Row],[Quantity]]*Combined[[#This Row],[cost]]</f>
        <v>1861.36</v>
      </c>
      <c r="AF1107" s="43">
        <f>Combined[[#This Row],[Total_Amount]]-Combined[[#This Row],[Total_Cost]]</f>
        <v>830.38359999999989</v>
      </c>
      <c r="AG1107" s="43" t="str">
        <f>IF(Combined[[#This Row],[Age]]&lt;=25,"18-25",IF(Combined[[#This Row],[Age]]&lt;=35,"26-35",IF(Combined[[#This Row],[Age]]&lt;=45,"36-45",IF(Combined[[#This Row],[Age]]&lt;=55,"46-55","56-64"))))</f>
        <v>26-35</v>
      </c>
      <c r="AH1107" s="43">
        <f>IF(Combined[[#This Row],[Total_Amount]]=0,0,Combined[[#This Row],[Profit]]/Combined[[#This Row],[Total_Amount]])</f>
        <v>0.3084928297033937</v>
      </c>
    </row>
    <row r="1108" spans="1:34">
      <c r="A1108" s="43" t="s">
        <v>2932</v>
      </c>
      <c r="B1108" s="46">
        <v>45661</v>
      </c>
      <c r="C1108" s="43">
        <f t="shared" si="17"/>
        <v>2025</v>
      </c>
      <c r="D1108" s="43" t="str">
        <f>TEXT(Combined[[#This Row],[Order_Date]],"MMM")</f>
        <v>Jan</v>
      </c>
      <c r="E1108" s="43" t="s">
        <v>559</v>
      </c>
      <c r="F1108" s="43" t="s">
        <v>1648</v>
      </c>
      <c r="G1108" s="43" t="s">
        <v>1757</v>
      </c>
      <c r="H1108" s="43">
        <v>3</v>
      </c>
      <c r="I1108" s="43">
        <v>326.2</v>
      </c>
      <c r="J1108" s="45">
        <v>0.22</v>
      </c>
      <c r="K1108" s="43" t="s">
        <v>1829</v>
      </c>
      <c r="L1108" s="43">
        <v>763.30799999999999</v>
      </c>
      <c r="M1108" s="43" t="str">
        <f>VLOOKUP(Combined[[#This Row],[Customer_ID]],Customer[],2,FALSE)</f>
        <v>Daniel Contreras</v>
      </c>
      <c r="N1108" s="43">
        <f>VLOOKUP(Combined[[#This Row],[Customer_ID]],Customer[],3,FALSE)</f>
        <v>36</v>
      </c>
      <c r="O1108" s="43" t="str">
        <f>VLOOKUP(Combined[[#This Row],[Customer_ID]],Customer[],4,FALSE)</f>
        <v>Female</v>
      </c>
      <c r="P1108" s="43" t="str">
        <f>VLOOKUP(Combined[[#This Row],[Customer_ID]],Customer[],5,FALSE)</f>
        <v>Robertview</v>
      </c>
      <c r="Q1108" s="43" t="str">
        <f>VLOOKUP(Combined[[#This Row],[Customer_ID]],Customer[],6,FALSE)</f>
        <v>Florida</v>
      </c>
      <c r="R1108" s="43" t="str">
        <f>VLOOKUP(Combined[[#This Row],[Customer_ID]],Customer[],8,FALSE)</f>
        <v>Platinum</v>
      </c>
      <c r="S1108" s="43" t="str">
        <f>VLOOKUP(Combined[[#This Row],[Product_ID]],Product[],2,FALSE)</f>
        <v>Boxing Hand Wraps</v>
      </c>
      <c r="T1108" s="43" t="str">
        <f>VLOOKUP(Combined[[#This Row],[Product_ID]],Product[],3,FALSE)</f>
        <v>Sports</v>
      </c>
      <c r="U1108" s="43" t="str">
        <f>VLOOKUP(Combined[[#This Row],[Product_ID]],Product[],4,FALSE)</f>
        <v>Fitness</v>
      </c>
      <c r="V1108" s="43" t="str">
        <f>VLOOKUP(Combined[[#This Row],[Product_ID]],Product[],5,FALSE)</f>
        <v>Smith-King</v>
      </c>
      <c r="W1108" s="43">
        <f>VLOOKUP(Combined[[#This Row],[Product_ID]],Product[],6,FALSE)</f>
        <v>190.29</v>
      </c>
      <c r="X1108" s="43">
        <f>VLOOKUP(Combined[[#This Row],[Product_ID]],Product[],7,FALSE)</f>
        <v>260</v>
      </c>
      <c r="Y1108" s="43" t="str">
        <f>_xlfn.XLOOKUP(Combined[[#This Row],[Store_ID]],Store[Store_ID],Store[Store_Name])</f>
        <v>Martinez, Adkins and Johnson</v>
      </c>
      <c r="Z1108" s="43" t="str">
        <f>_xlfn.XLOOKUP(Combined[[#This Row],[Store_ID]],Store[Store_ID],Store[Region])</f>
        <v>North</v>
      </c>
      <c r="AA1108" s="43" t="str">
        <f>_xlfn.XLOOKUP(Combined[[#This Row],[Store_ID]],Store[Store_ID],Store[City])</f>
        <v>Danielmouth</v>
      </c>
      <c r="AB1108" s="43" t="str">
        <f>_xlfn.XLOOKUP(Combined[[#This Row],[Store_ID]],Store[Store_ID],Store[Store_Type])</f>
        <v>Flagship</v>
      </c>
      <c r="AC1108" s="43">
        <f>Combined[[#This Row],[Quantity]]*Combined[[#This Row],[Unit_Price]]</f>
        <v>978.59999999999991</v>
      </c>
      <c r="AD1108" s="43">
        <f>Combined[[#This Row],[Gross_Sales]]*Combined[[#This Row],[Discount]]</f>
        <v>215.29199999999997</v>
      </c>
      <c r="AE1108" s="43">
        <f>Combined[[#This Row],[Quantity]]*Combined[[#This Row],[cost]]</f>
        <v>570.87</v>
      </c>
      <c r="AF1108" s="43">
        <f>Combined[[#This Row],[Total_Amount]]-Combined[[#This Row],[Total_Cost]]</f>
        <v>192.43799999999999</v>
      </c>
      <c r="AG1108" s="43" t="str">
        <f>IF(Combined[[#This Row],[Age]]&lt;=25,"18-25",IF(Combined[[#This Row],[Age]]&lt;=35,"26-35",IF(Combined[[#This Row],[Age]]&lt;=45,"36-45",IF(Combined[[#This Row],[Age]]&lt;=55,"46-55","56-64"))))</f>
        <v>36-45</v>
      </c>
      <c r="AH1108" s="43">
        <f>IF(Combined[[#This Row],[Total_Amount]]=0,0,Combined[[#This Row],[Profit]]/Combined[[#This Row],[Total_Amount]])</f>
        <v>0.25211055039381219</v>
      </c>
    </row>
    <row r="1109" spans="1:34">
      <c r="A1109" s="43" t="s">
        <v>2933</v>
      </c>
      <c r="B1109" s="46">
        <v>45701</v>
      </c>
      <c r="C1109" s="43">
        <f t="shared" si="17"/>
        <v>2025</v>
      </c>
      <c r="D1109" s="43" t="str">
        <f>TEXT(Combined[[#This Row],[Order_Date]],"MMM")</f>
        <v>Feb</v>
      </c>
      <c r="E1109" s="43" t="s">
        <v>1414</v>
      </c>
      <c r="F1109" s="43" t="s">
        <v>1582</v>
      </c>
      <c r="G1109" s="43" t="s">
        <v>1813</v>
      </c>
      <c r="H1109" s="43">
        <v>1</v>
      </c>
      <c r="I1109" s="43">
        <v>244.25</v>
      </c>
      <c r="J1109" s="45">
        <v>0.09</v>
      </c>
      <c r="K1109" s="43" t="s">
        <v>1826</v>
      </c>
      <c r="L1109" s="43">
        <v>222.26750000000001</v>
      </c>
      <c r="M1109" s="43" t="str">
        <f>VLOOKUP(Combined[[#This Row],[Customer_ID]],Customer[],2,FALSE)</f>
        <v>Kelly Garrett</v>
      </c>
      <c r="N1109" s="43">
        <f>VLOOKUP(Combined[[#This Row],[Customer_ID]],Customer[],3,FALSE)</f>
        <v>62</v>
      </c>
      <c r="O1109" s="43" t="str">
        <f>VLOOKUP(Combined[[#This Row],[Customer_ID]],Customer[],4,FALSE)</f>
        <v>Female</v>
      </c>
      <c r="P1109" s="43" t="str">
        <f>VLOOKUP(Combined[[#This Row],[Customer_ID]],Customer[],5,FALSE)</f>
        <v>Port Taylorberg</v>
      </c>
      <c r="Q1109" s="43" t="str">
        <f>VLOOKUP(Combined[[#This Row],[Customer_ID]],Customer[],6,FALSE)</f>
        <v>Pennsylvania</v>
      </c>
      <c r="R1109" s="43" t="str">
        <f>VLOOKUP(Combined[[#This Row],[Customer_ID]],Customer[],8,FALSE)</f>
        <v>Silver</v>
      </c>
      <c r="S1109" s="43" t="str">
        <f>VLOOKUP(Combined[[#This Row],[Product_ID]],Product[],2,FALSE)</f>
        <v>Soccer Training Cone Set</v>
      </c>
      <c r="T1109" s="43" t="str">
        <f>VLOOKUP(Combined[[#This Row],[Product_ID]],Product[],3,FALSE)</f>
        <v>Sports</v>
      </c>
      <c r="U1109" s="43" t="str">
        <f>VLOOKUP(Combined[[#This Row],[Product_ID]],Product[],4,FALSE)</f>
        <v>Accessories</v>
      </c>
      <c r="V1109" s="43" t="str">
        <f>VLOOKUP(Combined[[#This Row],[Product_ID]],Product[],5,FALSE)</f>
        <v>Ford, Murphy and Wilson</v>
      </c>
      <c r="W1109" s="43">
        <f>VLOOKUP(Combined[[#This Row],[Product_ID]],Product[],6,FALSE)</f>
        <v>144.53</v>
      </c>
      <c r="X1109" s="43">
        <f>VLOOKUP(Combined[[#This Row],[Product_ID]],Product[],7,FALSE)</f>
        <v>367</v>
      </c>
      <c r="Y1109" s="43" t="str">
        <f>_xlfn.XLOOKUP(Combined[[#This Row],[Store_ID]],Store[Store_ID],Store[Store_Name])</f>
        <v>Mann-Austin</v>
      </c>
      <c r="Z1109" s="43" t="str">
        <f>_xlfn.XLOOKUP(Combined[[#This Row],[Store_ID]],Store[Store_ID],Store[Region])</f>
        <v>East</v>
      </c>
      <c r="AA1109" s="43" t="str">
        <f>_xlfn.XLOOKUP(Combined[[#This Row],[Store_ID]],Store[Store_ID],Store[City])</f>
        <v>Vasquezborough</v>
      </c>
      <c r="AB1109" s="43" t="str">
        <f>_xlfn.XLOOKUP(Combined[[#This Row],[Store_ID]],Store[Store_ID],Store[Store_Type])</f>
        <v>Online</v>
      </c>
      <c r="AC1109" s="43">
        <f>Combined[[#This Row],[Quantity]]*Combined[[#This Row],[Unit_Price]]</f>
        <v>244.25</v>
      </c>
      <c r="AD1109" s="43">
        <f>Combined[[#This Row],[Gross_Sales]]*Combined[[#This Row],[Discount]]</f>
        <v>21.982499999999998</v>
      </c>
      <c r="AE1109" s="43">
        <f>Combined[[#This Row],[Quantity]]*Combined[[#This Row],[cost]]</f>
        <v>144.53</v>
      </c>
      <c r="AF1109" s="43">
        <f>Combined[[#This Row],[Total_Amount]]-Combined[[#This Row],[Total_Cost]]</f>
        <v>77.737500000000011</v>
      </c>
      <c r="AG1109" s="43" t="str">
        <f>IF(Combined[[#This Row],[Age]]&lt;=25,"18-25",IF(Combined[[#This Row],[Age]]&lt;=35,"26-35",IF(Combined[[#This Row],[Age]]&lt;=45,"36-45",IF(Combined[[#This Row],[Age]]&lt;=55,"46-55","56-64"))))</f>
        <v>56-64</v>
      </c>
      <c r="AH1109" s="43">
        <f>IF(Combined[[#This Row],[Total_Amount]]=0,0,Combined[[#This Row],[Profit]]/Combined[[#This Row],[Total_Amount]])</f>
        <v>0.34974748894912666</v>
      </c>
    </row>
    <row r="1110" spans="1:34">
      <c r="A1110" s="43" t="s">
        <v>2934</v>
      </c>
      <c r="B1110" s="46">
        <v>45448</v>
      </c>
      <c r="C1110" s="43">
        <f t="shared" si="17"/>
        <v>2024</v>
      </c>
      <c r="D1110" s="43" t="str">
        <f>TEXT(Combined[[#This Row],[Order_Date]],"MMM")</f>
        <v>Jun</v>
      </c>
      <c r="E1110" s="43" t="s">
        <v>1154</v>
      </c>
      <c r="F1110" s="43" t="s">
        <v>1670</v>
      </c>
      <c r="G1110" s="43" t="s">
        <v>1789</v>
      </c>
      <c r="H1110" s="43">
        <v>3</v>
      </c>
      <c r="I1110" s="43">
        <v>808.87</v>
      </c>
      <c r="J1110" s="45">
        <v>0.12</v>
      </c>
      <c r="K1110" s="43" t="s">
        <v>1829</v>
      </c>
      <c r="L1110" s="43">
        <v>2135.4168</v>
      </c>
      <c r="M1110" s="43" t="str">
        <f>VLOOKUP(Combined[[#This Row],[Customer_ID]],Customer[],2,FALSE)</f>
        <v>Gregory Allen</v>
      </c>
      <c r="N1110" s="43">
        <f>VLOOKUP(Combined[[#This Row],[Customer_ID]],Customer[],3,FALSE)</f>
        <v>20</v>
      </c>
      <c r="O1110" s="43" t="str">
        <f>VLOOKUP(Combined[[#This Row],[Customer_ID]],Customer[],4,FALSE)</f>
        <v>Female</v>
      </c>
      <c r="P1110" s="43" t="str">
        <f>VLOOKUP(Combined[[#This Row],[Customer_ID]],Customer[],5,FALSE)</f>
        <v>West Bruce</v>
      </c>
      <c r="Q1110" s="43" t="str">
        <f>VLOOKUP(Combined[[#This Row],[Customer_ID]],Customer[],6,FALSE)</f>
        <v>Vermont</v>
      </c>
      <c r="R1110" s="43" t="str">
        <f>VLOOKUP(Combined[[#This Row],[Customer_ID]],Customer[],8,FALSE)</f>
        <v>Platinum</v>
      </c>
      <c r="S1110" s="43" t="str">
        <f>VLOOKUP(Combined[[#This Row],[Product_ID]],Product[],2,FALSE)</f>
        <v>Tennis Ball 3-Pack</v>
      </c>
      <c r="T1110" s="43" t="str">
        <f>VLOOKUP(Combined[[#This Row],[Product_ID]],Product[],3,FALSE)</f>
        <v>Sports</v>
      </c>
      <c r="U1110" s="43" t="str">
        <f>VLOOKUP(Combined[[#This Row],[Product_ID]],Product[],4,FALSE)</f>
        <v>Equipment</v>
      </c>
      <c r="V1110" s="43" t="str">
        <f>VLOOKUP(Combined[[#This Row],[Product_ID]],Product[],5,FALSE)</f>
        <v>Lopez LLC</v>
      </c>
      <c r="W1110" s="43">
        <f>VLOOKUP(Combined[[#This Row],[Product_ID]],Product[],6,FALSE)</f>
        <v>103.45</v>
      </c>
      <c r="X1110" s="43">
        <f>VLOOKUP(Combined[[#This Row],[Product_ID]],Product[],7,FALSE)</f>
        <v>465</v>
      </c>
      <c r="Y1110" s="43" t="str">
        <f>_xlfn.XLOOKUP(Combined[[#This Row],[Store_ID]],Store[Store_ID],Store[Store_Name])</f>
        <v>Hill, Wagner and Ballard</v>
      </c>
      <c r="Z1110" s="43" t="str">
        <f>_xlfn.XLOOKUP(Combined[[#This Row],[Store_ID]],Store[Store_ID],Store[Region])</f>
        <v>East</v>
      </c>
      <c r="AA1110" s="43" t="str">
        <f>_xlfn.XLOOKUP(Combined[[#This Row],[Store_ID]],Store[Store_ID],Store[City])</f>
        <v>East Davidville</v>
      </c>
      <c r="AB1110" s="43" t="str">
        <f>_xlfn.XLOOKUP(Combined[[#This Row],[Store_ID]],Store[Store_ID],Store[Store_Type])</f>
        <v>Online</v>
      </c>
      <c r="AC1110" s="43">
        <f>Combined[[#This Row],[Quantity]]*Combined[[#This Row],[Unit_Price]]</f>
        <v>2426.61</v>
      </c>
      <c r="AD1110" s="43">
        <f>Combined[[#This Row],[Gross_Sales]]*Combined[[#This Row],[Discount]]</f>
        <v>291.19319999999999</v>
      </c>
      <c r="AE1110" s="43">
        <f>Combined[[#This Row],[Quantity]]*Combined[[#This Row],[cost]]</f>
        <v>310.35000000000002</v>
      </c>
      <c r="AF1110" s="43">
        <f>Combined[[#This Row],[Total_Amount]]-Combined[[#This Row],[Total_Cost]]</f>
        <v>1825.0668000000001</v>
      </c>
      <c r="AG1110" s="43" t="str">
        <f>IF(Combined[[#This Row],[Age]]&lt;=25,"18-25",IF(Combined[[#This Row],[Age]]&lt;=35,"26-35",IF(Combined[[#This Row],[Age]]&lt;=45,"36-45",IF(Combined[[#This Row],[Age]]&lt;=55,"46-55","56-64"))))</f>
        <v>18-25</v>
      </c>
      <c r="AH1110" s="43">
        <f>IF(Combined[[#This Row],[Total_Amount]]=0,0,Combined[[#This Row],[Profit]]/Combined[[#This Row],[Total_Amount]])</f>
        <v>0.85466537492821082</v>
      </c>
    </row>
    <row r="1111" spans="1:34">
      <c r="A1111" s="43" t="s">
        <v>2935</v>
      </c>
      <c r="B1111" s="46">
        <v>45387</v>
      </c>
      <c r="C1111" s="43">
        <f t="shared" si="17"/>
        <v>2024</v>
      </c>
      <c r="D1111" s="43" t="str">
        <f>TEXT(Combined[[#This Row],[Order_Date]],"MMM")</f>
        <v>Apr</v>
      </c>
      <c r="E1111" s="43" t="s">
        <v>1062</v>
      </c>
      <c r="F1111" s="43" t="s">
        <v>1610</v>
      </c>
      <c r="G1111" s="43" t="s">
        <v>1761</v>
      </c>
      <c r="H1111" s="43">
        <v>3</v>
      </c>
      <c r="I1111" s="43">
        <v>826.15</v>
      </c>
      <c r="J1111" s="45">
        <v>0</v>
      </c>
      <c r="K1111" s="43" t="s">
        <v>1826</v>
      </c>
      <c r="L1111" s="43">
        <v>2478.4499999999998</v>
      </c>
      <c r="M1111" s="43" t="str">
        <f>VLOOKUP(Combined[[#This Row],[Customer_ID]],Customer[],2,FALSE)</f>
        <v>Jasmine Snyder</v>
      </c>
      <c r="N1111" s="43">
        <f>VLOOKUP(Combined[[#This Row],[Customer_ID]],Customer[],3,FALSE)</f>
        <v>46</v>
      </c>
      <c r="O1111" s="43" t="str">
        <f>VLOOKUP(Combined[[#This Row],[Customer_ID]],Customer[],4,FALSE)</f>
        <v>Female</v>
      </c>
      <c r="P1111" s="43" t="str">
        <f>VLOOKUP(Combined[[#This Row],[Customer_ID]],Customer[],5,FALSE)</f>
        <v>Hudsonfort</v>
      </c>
      <c r="Q1111" s="43" t="str">
        <f>VLOOKUP(Combined[[#This Row],[Customer_ID]],Customer[],6,FALSE)</f>
        <v>Connecticut</v>
      </c>
      <c r="R1111" s="43" t="str">
        <f>VLOOKUP(Combined[[#This Row],[Customer_ID]],Customer[],8,FALSE)</f>
        <v>Silver</v>
      </c>
      <c r="S1111" s="43" t="str">
        <f>VLOOKUP(Combined[[#This Row],[Product_ID]],Product[],2,FALSE)</f>
        <v>Basketball</v>
      </c>
      <c r="T1111" s="43" t="str">
        <f>VLOOKUP(Combined[[#This Row],[Product_ID]],Product[],3,FALSE)</f>
        <v>Sports</v>
      </c>
      <c r="U1111" s="43" t="str">
        <f>VLOOKUP(Combined[[#This Row],[Product_ID]],Product[],4,FALSE)</f>
        <v>Team Sports</v>
      </c>
      <c r="V1111" s="43" t="str">
        <f>VLOOKUP(Combined[[#This Row],[Product_ID]],Product[],5,FALSE)</f>
        <v>Nolan-Snow</v>
      </c>
      <c r="W1111" s="43">
        <f>VLOOKUP(Combined[[#This Row],[Product_ID]],Product[],6,FALSE)</f>
        <v>204.39</v>
      </c>
      <c r="X1111" s="43">
        <f>VLOOKUP(Combined[[#This Row],[Product_ID]],Product[],7,FALSE)</f>
        <v>281</v>
      </c>
      <c r="Y1111" s="43" t="str">
        <f>_xlfn.XLOOKUP(Combined[[#This Row],[Store_ID]],Store[Store_ID],Store[Store_Name])</f>
        <v>Black-Horn</v>
      </c>
      <c r="Z1111" s="43" t="str">
        <f>_xlfn.XLOOKUP(Combined[[#This Row],[Store_ID]],Store[Store_ID],Store[Region])</f>
        <v>South</v>
      </c>
      <c r="AA1111" s="43" t="str">
        <f>_xlfn.XLOOKUP(Combined[[#This Row],[Store_ID]],Store[Store_ID],Store[City])</f>
        <v>North Nancyview</v>
      </c>
      <c r="AB1111" s="43" t="str">
        <f>_xlfn.XLOOKUP(Combined[[#This Row],[Store_ID]],Store[Store_ID],Store[Store_Type])</f>
        <v>Outlet</v>
      </c>
      <c r="AC1111" s="43">
        <f>Combined[[#This Row],[Quantity]]*Combined[[#This Row],[Unit_Price]]</f>
        <v>2478.4499999999998</v>
      </c>
      <c r="AD1111" s="43">
        <f>Combined[[#This Row],[Gross_Sales]]*Combined[[#This Row],[Discount]]</f>
        <v>0</v>
      </c>
      <c r="AE1111" s="43">
        <f>Combined[[#This Row],[Quantity]]*Combined[[#This Row],[cost]]</f>
        <v>613.16999999999996</v>
      </c>
      <c r="AF1111" s="43">
        <f>Combined[[#This Row],[Total_Amount]]-Combined[[#This Row],[Total_Cost]]</f>
        <v>1865.2799999999997</v>
      </c>
      <c r="AG1111" s="43" t="str">
        <f>IF(Combined[[#This Row],[Age]]&lt;=25,"18-25",IF(Combined[[#This Row],[Age]]&lt;=35,"26-35",IF(Combined[[#This Row],[Age]]&lt;=45,"36-45",IF(Combined[[#This Row],[Age]]&lt;=55,"46-55","56-64"))))</f>
        <v>46-55</v>
      </c>
      <c r="AH1111" s="43">
        <f>IF(Combined[[#This Row],[Total_Amount]]=0,0,Combined[[#This Row],[Profit]]/Combined[[#This Row],[Total_Amount]])</f>
        <v>0.75259940688736904</v>
      </c>
    </row>
    <row r="1112" spans="1:34">
      <c r="A1112" s="43" t="s">
        <v>2936</v>
      </c>
      <c r="B1112" s="46">
        <v>45652</v>
      </c>
      <c r="C1112" s="43">
        <f t="shared" si="17"/>
        <v>2024</v>
      </c>
      <c r="D1112" s="43" t="str">
        <f>TEXT(Combined[[#This Row],[Order_Date]],"MMM")</f>
        <v>Dec</v>
      </c>
      <c r="E1112" s="43" t="s">
        <v>616</v>
      </c>
      <c r="F1112" s="43" t="s">
        <v>1596</v>
      </c>
      <c r="G1112" s="43" t="s">
        <v>1813</v>
      </c>
      <c r="H1112" s="43">
        <v>3</v>
      </c>
      <c r="I1112" s="43">
        <v>631.20000000000005</v>
      </c>
      <c r="J1112" s="45">
        <v>0.24</v>
      </c>
      <c r="K1112" s="43" t="s">
        <v>1824</v>
      </c>
      <c r="L1112" s="43">
        <v>1439.136</v>
      </c>
      <c r="M1112" s="43" t="str">
        <f>VLOOKUP(Combined[[#This Row],[Customer_ID]],Customer[],2,FALSE)</f>
        <v>Dr. Suzanne Bullock</v>
      </c>
      <c r="N1112" s="43">
        <f>VLOOKUP(Combined[[#This Row],[Customer_ID]],Customer[],3,FALSE)</f>
        <v>60</v>
      </c>
      <c r="O1112" s="43" t="str">
        <f>VLOOKUP(Combined[[#This Row],[Customer_ID]],Customer[],4,FALSE)</f>
        <v>Female</v>
      </c>
      <c r="P1112" s="43" t="str">
        <f>VLOOKUP(Combined[[#This Row],[Customer_ID]],Customer[],5,FALSE)</f>
        <v>Lake Blaketon</v>
      </c>
      <c r="Q1112" s="43" t="str">
        <f>VLOOKUP(Combined[[#This Row],[Customer_ID]],Customer[],6,FALSE)</f>
        <v>Alabama</v>
      </c>
      <c r="R1112" s="43" t="str">
        <f>VLOOKUP(Combined[[#This Row],[Customer_ID]],Customer[],8,FALSE)</f>
        <v>Platinum</v>
      </c>
      <c r="S1112" s="43" t="str">
        <f>VLOOKUP(Combined[[#This Row],[Product_ID]],Product[],2,FALSE)</f>
        <v>Foldable Camping Chair</v>
      </c>
      <c r="T1112" s="43" t="str">
        <f>VLOOKUP(Combined[[#This Row],[Product_ID]],Product[],3,FALSE)</f>
        <v>Sports</v>
      </c>
      <c r="U1112" s="43" t="str">
        <f>VLOOKUP(Combined[[#This Row],[Product_ID]],Product[],4,FALSE)</f>
        <v>Outdoor</v>
      </c>
      <c r="V1112" s="43" t="str">
        <f>VLOOKUP(Combined[[#This Row],[Product_ID]],Product[],5,FALSE)</f>
        <v>Cook Ltd</v>
      </c>
      <c r="W1112" s="43">
        <f>VLOOKUP(Combined[[#This Row],[Product_ID]],Product[],6,FALSE)</f>
        <v>166.06</v>
      </c>
      <c r="X1112" s="43">
        <f>VLOOKUP(Combined[[#This Row],[Product_ID]],Product[],7,FALSE)</f>
        <v>340</v>
      </c>
      <c r="Y1112" s="43" t="str">
        <f>_xlfn.XLOOKUP(Combined[[#This Row],[Store_ID]],Store[Store_ID],Store[Store_Name])</f>
        <v>Mann-Austin</v>
      </c>
      <c r="Z1112" s="43" t="str">
        <f>_xlfn.XLOOKUP(Combined[[#This Row],[Store_ID]],Store[Store_ID],Store[Region])</f>
        <v>East</v>
      </c>
      <c r="AA1112" s="43" t="str">
        <f>_xlfn.XLOOKUP(Combined[[#This Row],[Store_ID]],Store[Store_ID],Store[City])</f>
        <v>Vasquezborough</v>
      </c>
      <c r="AB1112" s="43" t="str">
        <f>_xlfn.XLOOKUP(Combined[[#This Row],[Store_ID]],Store[Store_ID],Store[Store_Type])</f>
        <v>Online</v>
      </c>
      <c r="AC1112" s="43">
        <f>Combined[[#This Row],[Quantity]]*Combined[[#This Row],[Unit_Price]]</f>
        <v>1893.6000000000001</v>
      </c>
      <c r="AD1112" s="43">
        <f>Combined[[#This Row],[Gross_Sales]]*Combined[[#This Row],[Discount]]</f>
        <v>454.464</v>
      </c>
      <c r="AE1112" s="43">
        <f>Combined[[#This Row],[Quantity]]*Combined[[#This Row],[cost]]</f>
        <v>498.18</v>
      </c>
      <c r="AF1112" s="43">
        <f>Combined[[#This Row],[Total_Amount]]-Combined[[#This Row],[Total_Cost]]</f>
        <v>940.9559999999999</v>
      </c>
      <c r="AG1112" s="43" t="str">
        <f>IF(Combined[[#This Row],[Age]]&lt;=25,"18-25",IF(Combined[[#This Row],[Age]]&lt;=35,"26-35",IF(Combined[[#This Row],[Age]]&lt;=45,"36-45",IF(Combined[[#This Row],[Age]]&lt;=55,"46-55","56-64"))))</f>
        <v>56-64</v>
      </c>
      <c r="AH1112" s="43">
        <f>IF(Combined[[#This Row],[Total_Amount]]=0,0,Combined[[#This Row],[Profit]]/Combined[[#This Row],[Total_Amount]])</f>
        <v>0.65383396704689478</v>
      </c>
    </row>
    <row r="1113" spans="1:34">
      <c r="A1113" s="43" t="s">
        <v>2937</v>
      </c>
      <c r="B1113" s="46">
        <v>45316</v>
      </c>
      <c r="C1113" s="43">
        <f t="shared" si="17"/>
        <v>2024</v>
      </c>
      <c r="D1113" s="43" t="str">
        <f>TEXT(Combined[[#This Row],[Order_Date]],"MMM")</f>
        <v>Jan</v>
      </c>
      <c r="E1113" s="43" t="s">
        <v>872</v>
      </c>
      <c r="F1113" s="43" t="s">
        <v>1664</v>
      </c>
      <c r="G1113" s="43" t="s">
        <v>1789</v>
      </c>
      <c r="H1113" s="43">
        <v>1</v>
      </c>
      <c r="I1113" s="43">
        <v>937.01</v>
      </c>
      <c r="J1113" s="45">
        <v>7.0000000000000007E-2</v>
      </c>
      <c r="K1113" s="43" t="s">
        <v>1824</v>
      </c>
      <c r="L1113" s="43">
        <v>871.41929999999991</v>
      </c>
      <c r="M1113" s="43" t="str">
        <f>VLOOKUP(Combined[[#This Row],[Customer_ID]],Customer[],2,FALSE)</f>
        <v>Sarah Lane</v>
      </c>
      <c r="N1113" s="43">
        <f>VLOOKUP(Combined[[#This Row],[Customer_ID]],Customer[],3,FALSE)</f>
        <v>38</v>
      </c>
      <c r="O1113" s="43" t="str">
        <f>VLOOKUP(Combined[[#This Row],[Customer_ID]],Customer[],4,FALSE)</f>
        <v>Male</v>
      </c>
      <c r="P1113" s="43" t="str">
        <f>VLOOKUP(Combined[[#This Row],[Customer_ID]],Customer[],5,FALSE)</f>
        <v>Edwardborough</v>
      </c>
      <c r="Q1113" s="43" t="str">
        <f>VLOOKUP(Combined[[#This Row],[Customer_ID]],Customer[],6,FALSE)</f>
        <v>Vermont</v>
      </c>
      <c r="R1113" s="43" t="str">
        <f>VLOOKUP(Combined[[#This Row],[Customer_ID]],Customer[],8,FALSE)</f>
        <v>Silver</v>
      </c>
      <c r="S1113" s="43" t="str">
        <f>VLOOKUP(Combined[[#This Row],[Product_ID]],Product[],2,FALSE)</f>
        <v>Womens Cotton Scarf</v>
      </c>
      <c r="T1113" s="43" t="str">
        <f>VLOOKUP(Combined[[#This Row],[Product_ID]],Product[],3,FALSE)</f>
        <v>Clothing</v>
      </c>
      <c r="U1113" s="43" t="str">
        <f>VLOOKUP(Combined[[#This Row],[Product_ID]],Product[],4,FALSE)</f>
        <v>Accessories</v>
      </c>
      <c r="V1113" s="43" t="str">
        <f>VLOOKUP(Combined[[#This Row],[Product_ID]],Product[],5,FALSE)</f>
        <v>Shepherd-Gould</v>
      </c>
      <c r="W1113" s="43">
        <f>VLOOKUP(Combined[[#This Row],[Product_ID]],Product[],6,FALSE)</f>
        <v>113.83</v>
      </c>
      <c r="X1113" s="43">
        <f>VLOOKUP(Combined[[#This Row],[Product_ID]],Product[],7,FALSE)</f>
        <v>485</v>
      </c>
      <c r="Y1113" s="43" t="str">
        <f>_xlfn.XLOOKUP(Combined[[#This Row],[Store_ID]],Store[Store_ID],Store[Store_Name])</f>
        <v>Hill, Wagner and Ballard</v>
      </c>
      <c r="Z1113" s="43" t="str">
        <f>_xlfn.XLOOKUP(Combined[[#This Row],[Store_ID]],Store[Store_ID],Store[Region])</f>
        <v>East</v>
      </c>
      <c r="AA1113" s="43" t="str">
        <f>_xlfn.XLOOKUP(Combined[[#This Row],[Store_ID]],Store[Store_ID],Store[City])</f>
        <v>East Davidville</v>
      </c>
      <c r="AB1113" s="43" t="str">
        <f>_xlfn.XLOOKUP(Combined[[#This Row],[Store_ID]],Store[Store_ID],Store[Store_Type])</f>
        <v>Online</v>
      </c>
      <c r="AC1113" s="43">
        <f>Combined[[#This Row],[Quantity]]*Combined[[#This Row],[Unit_Price]]</f>
        <v>937.01</v>
      </c>
      <c r="AD1113" s="43">
        <f>Combined[[#This Row],[Gross_Sales]]*Combined[[#This Row],[Discount]]</f>
        <v>65.590700000000012</v>
      </c>
      <c r="AE1113" s="43">
        <f>Combined[[#This Row],[Quantity]]*Combined[[#This Row],[cost]]</f>
        <v>113.83</v>
      </c>
      <c r="AF1113" s="43">
        <f>Combined[[#This Row],[Total_Amount]]-Combined[[#This Row],[Total_Cost]]</f>
        <v>757.58929999999987</v>
      </c>
      <c r="AG1113" s="43" t="str">
        <f>IF(Combined[[#This Row],[Age]]&lt;=25,"18-25",IF(Combined[[#This Row],[Age]]&lt;=35,"26-35",IF(Combined[[#This Row],[Age]]&lt;=45,"36-45",IF(Combined[[#This Row],[Age]]&lt;=55,"46-55","56-64"))))</f>
        <v>36-45</v>
      </c>
      <c r="AH1113" s="43">
        <f>IF(Combined[[#This Row],[Total_Amount]]=0,0,Combined[[#This Row],[Profit]]/Combined[[#This Row],[Total_Amount]])</f>
        <v>0.86937402006129538</v>
      </c>
    </row>
    <row r="1114" spans="1:34">
      <c r="A1114" s="43" t="s">
        <v>2938</v>
      </c>
      <c r="B1114" s="46">
        <v>45316</v>
      </c>
      <c r="C1114" s="43">
        <f t="shared" si="17"/>
        <v>2024</v>
      </c>
      <c r="D1114" s="43" t="str">
        <f>TEXT(Combined[[#This Row],[Order_Date]],"MMM")</f>
        <v>Jan</v>
      </c>
      <c r="E1114" s="43" t="s">
        <v>508</v>
      </c>
      <c r="F1114" s="43" t="s">
        <v>1694</v>
      </c>
      <c r="G1114" s="43" t="s">
        <v>1773</v>
      </c>
      <c r="H1114" s="43">
        <v>2</v>
      </c>
      <c r="I1114" s="43">
        <v>644</v>
      </c>
      <c r="J1114" s="45">
        <v>0.04</v>
      </c>
      <c r="K1114" s="43" t="s">
        <v>1826</v>
      </c>
      <c r="L1114" s="43">
        <v>1236.48</v>
      </c>
      <c r="M1114" s="43" t="str">
        <f>VLOOKUP(Combined[[#This Row],[Customer_ID]],Customer[],2,FALSE)</f>
        <v>Michael Davies</v>
      </c>
      <c r="N1114" s="43">
        <f>VLOOKUP(Combined[[#This Row],[Customer_ID]],Customer[],3,FALSE)</f>
        <v>25</v>
      </c>
      <c r="O1114" s="43" t="str">
        <f>VLOOKUP(Combined[[#This Row],[Customer_ID]],Customer[],4,FALSE)</f>
        <v>Female</v>
      </c>
      <c r="P1114" s="43" t="str">
        <f>VLOOKUP(Combined[[#This Row],[Customer_ID]],Customer[],5,FALSE)</f>
        <v>Lake Stevenfort</v>
      </c>
      <c r="Q1114" s="43" t="str">
        <f>VLOOKUP(Combined[[#This Row],[Customer_ID]],Customer[],6,FALSE)</f>
        <v>Oregon</v>
      </c>
      <c r="R1114" s="43" t="str">
        <f>VLOOKUP(Combined[[#This Row],[Customer_ID]],Customer[],8,FALSE)</f>
        <v>Gold</v>
      </c>
      <c r="S1114" s="43" t="str">
        <f>VLOOKUP(Combined[[#This Row],[Product_ID]],Product[],2,FALSE)</f>
        <v>Shin Guards – Adult</v>
      </c>
      <c r="T1114" s="43" t="str">
        <f>VLOOKUP(Combined[[#This Row],[Product_ID]],Product[],3,FALSE)</f>
        <v>Sports</v>
      </c>
      <c r="U1114" s="43" t="str">
        <f>VLOOKUP(Combined[[#This Row],[Product_ID]],Product[],4,FALSE)</f>
        <v>Team Sports</v>
      </c>
      <c r="V1114" s="43" t="str">
        <f>VLOOKUP(Combined[[#This Row],[Product_ID]],Product[],5,FALSE)</f>
        <v>French Ltd</v>
      </c>
      <c r="W1114" s="43">
        <f>VLOOKUP(Combined[[#This Row],[Product_ID]],Product[],6,FALSE)</f>
        <v>107.06</v>
      </c>
      <c r="X1114" s="43">
        <f>VLOOKUP(Combined[[#This Row],[Product_ID]],Product[],7,FALSE)</f>
        <v>359</v>
      </c>
      <c r="Y1114" s="43" t="str">
        <f>_xlfn.XLOOKUP(Combined[[#This Row],[Store_ID]],Store[Store_ID],Store[Store_Name])</f>
        <v>Gray Ltd</v>
      </c>
      <c r="Z1114" s="43" t="str">
        <f>_xlfn.XLOOKUP(Combined[[#This Row],[Store_ID]],Store[Store_ID],Store[Region])</f>
        <v>North</v>
      </c>
      <c r="AA1114" s="43" t="str">
        <f>_xlfn.XLOOKUP(Combined[[#This Row],[Store_ID]],Store[Store_ID],Store[City])</f>
        <v>New Michaelchester</v>
      </c>
      <c r="AB1114" s="43" t="str">
        <f>_xlfn.XLOOKUP(Combined[[#This Row],[Store_ID]],Store[Store_ID],Store[Store_Type])</f>
        <v>Outlet</v>
      </c>
      <c r="AC1114" s="43">
        <f>Combined[[#This Row],[Quantity]]*Combined[[#This Row],[Unit_Price]]</f>
        <v>1288</v>
      </c>
      <c r="AD1114" s="43">
        <f>Combined[[#This Row],[Gross_Sales]]*Combined[[#This Row],[Discount]]</f>
        <v>51.52</v>
      </c>
      <c r="AE1114" s="43">
        <f>Combined[[#This Row],[Quantity]]*Combined[[#This Row],[cost]]</f>
        <v>214.12</v>
      </c>
      <c r="AF1114" s="43">
        <f>Combined[[#This Row],[Total_Amount]]-Combined[[#This Row],[Total_Cost]]</f>
        <v>1022.36</v>
      </c>
      <c r="AG1114" s="43" t="str">
        <f>IF(Combined[[#This Row],[Age]]&lt;=25,"18-25",IF(Combined[[#This Row],[Age]]&lt;=35,"26-35",IF(Combined[[#This Row],[Age]]&lt;=45,"36-45",IF(Combined[[#This Row],[Age]]&lt;=55,"46-55","56-64"))))</f>
        <v>18-25</v>
      </c>
      <c r="AH1114" s="43">
        <f>IF(Combined[[#This Row],[Total_Amount]]=0,0,Combined[[#This Row],[Profit]]/Combined[[#This Row],[Total_Amount]])</f>
        <v>0.8268310041407867</v>
      </c>
    </row>
    <row r="1115" spans="1:34">
      <c r="A1115" s="43" t="s">
        <v>2939</v>
      </c>
      <c r="B1115" s="46">
        <v>45888</v>
      </c>
      <c r="C1115" s="43">
        <f t="shared" si="17"/>
        <v>2025</v>
      </c>
      <c r="D1115" s="43" t="str">
        <f>TEXT(Combined[[#This Row],[Order_Date]],"MMM")</f>
        <v>Aug</v>
      </c>
      <c r="E1115" s="43" t="s">
        <v>338</v>
      </c>
      <c r="F1115" s="43" t="s">
        <v>1730</v>
      </c>
      <c r="G1115" s="43" t="s">
        <v>1773</v>
      </c>
      <c r="H1115" s="43">
        <v>3</v>
      </c>
      <c r="I1115" s="43">
        <v>629.58000000000004</v>
      </c>
      <c r="J1115" s="45">
        <v>0.05</v>
      </c>
      <c r="K1115" s="43" t="s">
        <v>1824</v>
      </c>
      <c r="L1115" s="43">
        <v>1794.3030000000001</v>
      </c>
      <c r="M1115" s="43" t="str">
        <f>VLOOKUP(Combined[[#This Row],[Customer_ID]],Customer[],2,FALSE)</f>
        <v>David Patterson</v>
      </c>
      <c r="N1115" s="43">
        <f>VLOOKUP(Combined[[#This Row],[Customer_ID]],Customer[],3,FALSE)</f>
        <v>43</v>
      </c>
      <c r="O1115" s="43" t="str">
        <f>VLOOKUP(Combined[[#This Row],[Customer_ID]],Customer[],4,FALSE)</f>
        <v>Female</v>
      </c>
      <c r="P1115" s="43" t="str">
        <f>VLOOKUP(Combined[[#This Row],[Customer_ID]],Customer[],5,FALSE)</f>
        <v>New Amyport</v>
      </c>
      <c r="Q1115" s="43" t="str">
        <f>VLOOKUP(Combined[[#This Row],[Customer_ID]],Customer[],6,FALSE)</f>
        <v>Nevada</v>
      </c>
      <c r="R1115" s="43" t="str">
        <f>VLOOKUP(Combined[[#This Row],[Customer_ID]],Customer[],8,FALSE)</f>
        <v>Gold</v>
      </c>
      <c r="S1115" s="43" t="str">
        <f>VLOOKUP(Combined[[#This Row],[Product_ID]],Product[],2,FALSE)</f>
        <v>Women's High Heels</v>
      </c>
      <c r="T1115" s="43" t="str">
        <f>VLOOKUP(Combined[[#This Row],[Product_ID]],Product[],3,FALSE)</f>
        <v>Clothing</v>
      </c>
      <c r="U1115" s="43" t="str">
        <f>VLOOKUP(Combined[[#This Row],[Product_ID]],Product[],4,FALSE)</f>
        <v>Footwear</v>
      </c>
      <c r="V1115" s="43" t="str">
        <f>VLOOKUP(Combined[[#This Row],[Product_ID]],Product[],5,FALSE)</f>
        <v>Smith-Charles</v>
      </c>
      <c r="W1115" s="43">
        <f>VLOOKUP(Combined[[#This Row],[Product_ID]],Product[],6,FALSE)</f>
        <v>438.25</v>
      </c>
      <c r="X1115" s="43">
        <f>VLOOKUP(Combined[[#This Row],[Product_ID]],Product[],7,FALSE)</f>
        <v>496</v>
      </c>
      <c r="Y1115" s="43" t="str">
        <f>_xlfn.XLOOKUP(Combined[[#This Row],[Store_ID]],Store[Store_ID],Store[Store_Name])</f>
        <v>Gray Ltd</v>
      </c>
      <c r="Z1115" s="43" t="str">
        <f>_xlfn.XLOOKUP(Combined[[#This Row],[Store_ID]],Store[Store_ID],Store[Region])</f>
        <v>North</v>
      </c>
      <c r="AA1115" s="43" t="str">
        <f>_xlfn.XLOOKUP(Combined[[#This Row],[Store_ID]],Store[Store_ID],Store[City])</f>
        <v>New Michaelchester</v>
      </c>
      <c r="AB1115" s="43" t="str">
        <f>_xlfn.XLOOKUP(Combined[[#This Row],[Store_ID]],Store[Store_ID],Store[Store_Type])</f>
        <v>Outlet</v>
      </c>
      <c r="AC1115" s="43">
        <f>Combined[[#This Row],[Quantity]]*Combined[[#This Row],[Unit_Price]]</f>
        <v>1888.7400000000002</v>
      </c>
      <c r="AD1115" s="43">
        <f>Combined[[#This Row],[Gross_Sales]]*Combined[[#This Row],[Discount]]</f>
        <v>94.437000000000012</v>
      </c>
      <c r="AE1115" s="43">
        <f>Combined[[#This Row],[Quantity]]*Combined[[#This Row],[cost]]</f>
        <v>1314.75</v>
      </c>
      <c r="AF1115" s="43">
        <f>Combined[[#This Row],[Total_Amount]]-Combined[[#This Row],[Total_Cost]]</f>
        <v>479.55300000000011</v>
      </c>
      <c r="AG1115" s="43" t="str">
        <f>IF(Combined[[#This Row],[Age]]&lt;=25,"18-25",IF(Combined[[#This Row],[Age]]&lt;=35,"26-35",IF(Combined[[#This Row],[Age]]&lt;=45,"36-45",IF(Combined[[#This Row],[Age]]&lt;=55,"46-55","56-64"))))</f>
        <v>36-45</v>
      </c>
      <c r="AH1115" s="43">
        <f>IF(Combined[[#This Row],[Total_Amount]]=0,0,Combined[[#This Row],[Profit]]/Combined[[#This Row],[Total_Amount]])</f>
        <v>0.26726422460420568</v>
      </c>
    </row>
    <row r="1116" spans="1:34">
      <c r="A1116" s="43" t="s">
        <v>2940</v>
      </c>
      <c r="B1116" s="46">
        <v>45791</v>
      </c>
      <c r="C1116" s="43">
        <f t="shared" si="17"/>
        <v>2025</v>
      </c>
      <c r="D1116" s="43" t="str">
        <f>TEXT(Combined[[#This Row],[Order_Date]],"MMM")</f>
        <v>May</v>
      </c>
      <c r="E1116" s="43" t="s">
        <v>1437</v>
      </c>
      <c r="F1116" s="43" t="s">
        <v>1722</v>
      </c>
      <c r="G1116" s="43" t="s">
        <v>1761</v>
      </c>
      <c r="H1116" s="43">
        <v>2</v>
      </c>
      <c r="I1116" s="43">
        <v>121.52</v>
      </c>
      <c r="J1116" s="45">
        <v>0.18</v>
      </c>
      <c r="K1116" s="43" t="s">
        <v>1829</v>
      </c>
      <c r="L1116" s="43">
        <v>199.2928</v>
      </c>
      <c r="M1116" s="43" t="str">
        <f>VLOOKUP(Combined[[#This Row],[Customer_ID]],Customer[],2,FALSE)</f>
        <v>Cynthia Parrish</v>
      </c>
      <c r="N1116" s="43">
        <f>VLOOKUP(Combined[[#This Row],[Customer_ID]],Customer[],3,FALSE)</f>
        <v>18</v>
      </c>
      <c r="O1116" s="43" t="str">
        <f>VLOOKUP(Combined[[#This Row],[Customer_ID]],Customer[],4,FALSE)</f>
        <v>Male</v>
      </c>
      <c r="P1116" s="43" t="str">
        <f>VLOOKUP(Combined[[#This Row],[Customer_ID]],Customer[],5,FALSE)</f>
        <v>Espinozaberg</v>
      </c>
      <c r="Q1116" s="43" t="str">
        <f>VLOOKUP(Combined[[#This Row],[Customer_ID]],Customer[],6,FALSE)</f>
        <v>Minnesota</v>
      </c>
      <c r="R1116" s="43" t="str">
        <f>VLOOKUP(Combined[[#This Row],[Customer_ID]],Customer[],8,FALSE)</f>
        <v>Silver</v>
      </c>
      <c r="S1116" s="43" t="str">
        <f>VLOOKUP(Combined[[#This Row],[Product_ID]],Product[],2,FALSE)</f>
        <v>LED Bedside Lamp</v>
      </c>
      <c r="T1116" s="43" t="str">
        <f>VLOOKUP(Combined[[#This Row],[Product_ID]],Product[],3,FALSE)</f>
        <v>Home</v>
      </c>
      <c r="U1116" s="43" t="str">
        <f>VLOOKUP(Combined[[#This Row],[Product_ID]],Product[],4,FALSE)</f>
        <v>Lighting</v>
      </c>
      <c r="V1116" s="43" t="str">
        <f>VLOOKUP(Combined[[#This Row],[Product_ID]],Product[],5,FALSE)</f>
        <v>Aguilar, Horton and Lewis</v>
      </c>
      <c r="W1116" s="43">
        <f>VLOOKUP(Combined[[#This Row],[Product_ID]],Product[],6,FALSE)</f>
        <v>371.38</v>
      </c>
      <c r="X1116" s="43">
        <f>VLOOKUP(Combined[[#This Row],[Product_ID]],Product[],7,FALSE)</f>
        <v>220</v>
      </c>
      <c r="Y1116" s="43" t="str">
        <f>_xlfn.XLOOKUP(Combined[[#This Row],[Store_ID]],Store[Store_ID],Store[Store_Name])</f>
        <v>Black-Horn</v>
      </c>
      <c r="Z1116" s="43" t="str">
        <f>_xlfn.XLOOKUP(Combined[[#This Row],[Store_ID]],Store[Store_ID],Store[Region])</f>
        <v>South</v>
      </c>
      <c r="AA1116" s="43" t="str">
        <f>_xlfn.XLOOKUP(Combined[[#This Row],[Store_ID]],Store[Store_ID],Store[City])</f>
        <v>North Nancyview</v>
      </c>
      <c r="AB1116" s="43" t="str">
        <f>_xlfn.XLOOKUP(Combined[[#This Row],[Store_ID]],Store[Store_ID],Store[Store_Type])</f>
        <v>Outlet</v>
      </c>
      <c r="AC1116" s="43">
        <f>Combined[[#This Row],[Quantity]]*Combined[[#This Row],[Unit_Price]]</f>
        <v>243.04</v>
      </c>
      <c r="AD1116" s="43">
        <f>Combined[[#This Row],[Gross_Sales]]*Combined[[#This Row],[Discount]]</f>
        <v>43.747199999999999</v>
      </c>
      <c r="AE1116" s="43">
        <f>Combined[[#This Row],[Quantity]]*Combined[[#This Row],[cost]]</f>
        <v>742.76</v>
      </c>
      <c r="AF1116" s="43">
        <f>Combined[[#This Row],[Total_Amount]]-Combined[[#This Row],[Total_Cost]]</f>
        <v>-543.46720000000005</v>
      </c>
      <c r="AG1116" s="43" t="str">
        <f>IF(Combined[[#This Row],[Age]]&lt;=25,"18-25",IF(Combined[[#This Row],[Age]]&lt;=35,"26-35",IF(Combined[[#This Row],[Age]]&lt;=45,"36-45",IF(Combined[[#This Row],[Age]]&lt;=55,"46-55","56-64"))))</f>
        <v>18-25</v>
      </c>
      <c r="AH1116" s="43">
        <f>IF(Combined[[#This Row],[Total_Amount]]=0,0,Combined[[#This Row],[Profit]]/Combined[[#This Row],[Total_Amount]])</f>
        <v>-2.7269785963165756</v>
      </c>
    </row>
    <row r="1117" spans="1:34">
      <c r="A1117" s="43" t="s">
        <v>2941</v>
      </c>
      <c r="B1117" s="46">
        <v>45420</v>
      </c>
      <c r="C1117" s="43">
        <f t="shared" si="17"/>
        <v>2024</v>
      </c>
      <c r="D1117" s="43" t="str">
        <f>TEXT(Combined[[#This Row],[Order_Date]],"MMM")</f>
        <v>May</v>
      </c>
      <c r="E1117" s="43" t="s">
        <v>1249</v>
      </c>
      <c r="F1117" s="43" t="s">
        <v>1678</v>
      </c>
      <c r="G1117" s="43" t="s">
        <v>1813</v>
      </c>
      <c r="H1117" s="43">
        <v>2</v>
      </c>
      <c r="I1117" s="43">
        <v>549.83000000000004</v>
      </c>
      <c r="J1117" s="45">
        <v>7.0000000000000007E-2</v>
      </c>
      <c r="K1117" s="43" t="s">
        <v>1826</v>
      </c>
      <c r="L1117" s="43">
        <v>1022.6838</v>
      </c>
      <c r="M1117" s="43" t="str">
        <f>VLOOKUP(Combined[[#This Row],[Customer_ID]],Customer[],2,FALSE)</f>
        <v>Terry Moses</v>
      </c>
      <c r="N1117" s="43">
        <f>VLOOKUP(Combined[[#This Row],[Customer_ID]],Customer[],3,FALSE)</f>
        <v>51</v>
      </c>
      <c r="O1117" s="43" t="str">
        <f>VLOOKUP(Combined[[#This Row],[Customer_ID]],Customer[],4,FALSE)</f>
        <v>Female</v>
      </c>
      <c r="P1117" s="43" t="str">
        <f>VLOOKUP(Combined[[#This Row],[Customer_ID]],Customer[],5,FALSE)</f>
        <v>Leahmouth</v>
      </c>
      <c r="Q1117" s="43" t="str">
        <f>VLOOKUP(Combined[[#This Row],[Customer_ID]],Customer[],6,FALSE)</f>
        <v>Nevada</v>
      </c>
      <c r="R1117" s="43" t="str">
        <f>VLOOKUP(Combined[[#This Row],[Customer_ID]],Customer[],8,FALSE)</f>
        <v>Platinum</v>
      </c>
      <c r="S1117" s="43" t="str">
        <f>VLOOKUP(Combined[[#This Row],[Product_ID]],Product[],2,FALSE)</f>
        <v>Adjustable Dumbbells 20kg</v>
      </c>
      <c r="T1117" s="43" t="str">
        <f>VLOOKUP(Combined[[#This Row],[Product_ID]],Product[],3,FALSE)</f>
        <v>Sports</v>
      </c>
      <c r="U1117" s="43" t="str">
        <f>VLOOKUP(Combined[[#This Row],[Product_ID]],Product[],4,FALSE)</f>
        <v>Fitness</v>
      </c>
      <c r="V1117" s="43" t="str">
        <f>VLOOKUP(Combined[[#This Row],[Product_ID]],Product[],5,FALSE)</f>
        <v>Montgomery, Benton and Miller</v>
      </c>
      <c r="W1117" s="43">
        <f>VLOOKUP(Combined[[#This Row],[Product_ID]],Product[],6,FALSE)</f>
        <v>240.63</v>
      </c>
      <c r="X1117" s="43">
        <f>VLOOKUP(Combined[[#This Row],[Product_ID]],Product[],7,FALSE)</f>
        <v>423</v>
      </c>
      <c r="Y1117" s="43" t="str">
        <f>_xlfn.XLOOKUP(Combined[[#This Row],[Store_ID]],Store[Store_ID],Store[Store_Name])</f>
        <v>Mann-Austin</v>
      </c>
      <c r="Z1117" s="43" t="str">
        <f>_xlfn.XLOOKUP(Combined[[#This Row],[Store_ID]],Store[Store_ID],Store[Region])</f>
        <v>East</v>
      </c>
      <c r="AA1117" s="43" t="str">
        <f>_xlfn.XLOOKUP(Combined[[#This Row],[Store_ID]],Store[Store_ID],Store[City])</f>
        <v>Vasquezborough</v>
      </c>
      <c r="AB1117" s="43" t="str">
        <f>_xlfn.XLOOKUP(Combined[[#This Row],[Store_ID]],Store[Store_ID],Store[Store_Type])</f>
        <v>Online</v>
      </c>
      <c r="AC1117" s="43">
        <f>Combined[[#This Row],[Quantity]]*Combined[[#This Row],[Unit_Price]]</f>
        <v>1099.6600000000001</v>
      </c>
      <c r="AD1117" s="43">
        <f>Combined[[#This Row],[Gross_Sales]]*Combined[[#This Row],[Discount]]</f>
        <v>76.97620000000002</v>
      </c>
      <c r="AE1117" s="43">
        <f>Combined[[#This Row],[Quantity]]*Combined[[#This Row],[cost]]</f>
        <v>481.26</v>
      </c>
      <c r="AF1117" s="43">
        <f>Combined[[#This Row],[Total_Amount]]-Combined[[#This Row],[Total_Cost]]</f>
        <v>541.42380000000003</v>
      </c>
      <c r="AG1117" s="43" t="str">
        <f>IF(Combined[[#This Row],[Age]]&lt;=25,"18-25",IF(Combined[[#This Row],[Age]]&lt;=35,"26-35",IF(Combined[[#This Row],[Age]]&lt;=45,"36-45",IF(Combined[[#This Row],[Age]]&lt;=55,"46-55","56-64"))))</f>
        <v>46-55</v>
      </c>
      <c r="AH1117" s="43">
        <f>IF(Combined[[#This Row],[Total_Amount]]=0,0,Combined[[#This Row],[Profit]]/Combined[[#This Row],[Total_Amount]])</f>
        <v>0.52941466365263634</v>
      </c>
    </row>
    <row r="1118" spans="1:34">
      <c r="A1118" s="43" t="s">
        <v>2942</v>
      </c>
      <c r="B1118" s="46">
        <v>45219</v>
      </c>
      <c r="C1118" s="43">
        <f t="shared" si="17"/>
        <v>2023</v>
      </c>
      <c r="D1118" s="43" t="str">
        <f>TEXT(Combined[[#This Row],[Order_Date]],"MMM")</f>
        <v>Oct</v>
      </c>
      <c r="E1118" s="43" t="s">
        <v>475</v>
      </c>
      <c r="F1118" s="43" t="s">
        <v>1574</v>
      </c>
      <c r="G1118" s="43" t="s">
        <v>1782</v>
      </c>
      <c r="H1118" s="43">
        <v>3</v>
      </c>
      <c r="I1118" s="43">
        <v>278.38</v>
      </c>
      <c r="J1118" s="45">
        <v>0.03</v>
      </c>
      <c r="K1118" s="43" t="s">
        <v>1824</v>
      </c>
      <c r="L1118" s="43">
        <v>810.08579999999995</v>
      </c>
      <c r="M1118" s="43" t="str">
        <f>VLOOKUP(Combined[[#This Row],[Customer_ID]],Customer[],2,FALSE)</f>
        <v>Patty Francis</v>
      </c>
      <c r="N1118" s="43">
        <f>VLOOKUP(Combined[[#This Row],[Customer_ID]],Customer[],3,FALSE)</f>
        <v>63</v>
      </c>
      <c r="O1118" s="43" t="str">
        <f>VLOOKUP(Combined[[#This Row],[Customer_ID]],Customer[],4,FALSE)</f>
        <v>Female</v>
      </c>
      <c r="P1118" s="43" t="str">
        <f>VLOOKUP(Combined[[#This Row],[Customer_ID]],Customer[],5,FALSE)</f>
        <v>South Brooke</v>
      </c>
      <c r="Q1118" s="43" t="str">
        <f>VLOOKUP(Combined[[#This Row],[Customer_ID]],Customer[],6,FALSE)</f>
        <v>Pennsylvania</v>
      </c>
      <c r="R1118" s="43" t="str">
        <f>VLOOKUP(Combined[[#This Row],[Customer_ID]],Customer[],8,FALSE)</f>
        <v>Gold</v>
      </c>
      <c r="S1118" s="43" t="str">
        <f>VLOOKUP(Combined[[#This Row],[Product_ID]],Product[],2,FALSE)</f>
        <v>USB-C Fast Charger</v>
      </c>
      <c r="T1118" s="43" t="str">
        <f>VLOOKUP(Combined[[#This Row],[Product_ID]],Product[],3,FALSE)</f>
        <v>Electronics</v>
      </c>
      <c r="U1118" s="43" t="str">
        <f>VLOOKUP(Combined[[#This Row],[Product_ID]],Product[],4,FALSE)</f>
        <v>Accessories</v>
      </c>
      <c r="V1118" s="43" t="str">
        <f>VLOOKUP(Combined[[#This Row],[Product_ID]],Product[],5,FALSE)</f>
        <v>Dawson-Perkins</v>
      </c>
      <c r="W1118" s="43">
        <f>VLOOKUP(Combined[[#This Row],[Product_ID]],Product[],6,FALSE)</f>
        <v>242.23</v>
      </c>
      <c r="X1118" s="43">
        <f>VLOOKUP(Combined[[#This Row],[Product_ID]],Product[],7,FALSE)</f>
        <v>453</v>
      </c>
      <c r="Y1118" s="43" t="str">
        <f>_xlfn.XLOOKUP(Combined[[#This Row],[Store_ID]],Store[Store_ID],Store[Store_Name])</f>
        <v>Bean, Jones and Park</v>
      </c>
      <c r="Z1118" s="43" t="str">
        <f>_xlfn.XLOOKUP(Combined[[#This Row],[Store_ID]],Store[Store_ID],Store[Region])</f>
        <v>West</v>
      </c>
      <c r="AA1118" s="43" t="str">
        <f>_xlfn.XLOOKUP(Combined[[#This Row],[Store_ID]],Store[Store_ID],Store[City])</f>
        <v>Thompsonborough</v>
      </c>
      <c r="AB1118" s="43" t="str">
        <f>_xlfn.XLOOKUP(Combined[[#This Row],[Store_ID]],Store[Store_ID],Store[Store_Type])</f>
        <v>Online</v>
      </c>
      <c r="AC1118" s="43">
        <f>Combined[[#This Row],[Quantity]]*Combined[[#This Row],[Unit_Price]]</f>
        <v>835.14</v>
      </c>
      <c r="AD1118" s="43">
        <f>Combined[[#This Row],[Gross_Sales]]*Combined[[#This Row],[Discount]]</f>
        <v>25.054199999999998</v>
      </c>
      <c r="AE1118" s="43">
        <f>Combined[[#This Row],[Quantity]]*Combined[[#This Row],[cost]]</f>
        <v>726.68999999999994</v>
      </c>
      <c r="AF1118" s="43">
        <f>Combined[[#This Row],[Total_Amount]]-Combined[[#This Row],[Total_Cost]]</f>
        <v>83.395800000000008</v>
      </c>
      <c r="AG1118" s="43" t="str">
        <f>IF(Combined[[#This Row],[Age]]&lt;=25,"18-25",IF(Combined[[#This Row],[Age]]&lt;=35,"26-35",IF(Combined[[#This Row],[Age]]&lt;=45,"36-45",IF(Combined[[#This Row],[Age]]&lt;=55,"46-55","56-64"))))</f>
        <v>56-64</v>
      </c>
      <c r="AH1118" s="43">
        <f>IF(Combined[[#This Row],[Total_Amount]]=0,0,Combined[[#This Row],[Profit]]/Combined[[#This Row],[Total_Amount]])</f>
        <v>0.10294687303493039</v>
      </c>
    </row>
    <row r="1119" spans="1:34">
      <c r="A1119" s="43" t="s">
        <v>2943</v>
      </c>
      <c r="B1119" s="46">
        <v>45510</v>
      </c>
      <c r="C1119" s="43">
        <f t="shared" si="17"/>
        <v>2024</v>
      </c>
      <c r="D1119" s="43" t="str">
        <f>TEXT(Combined[[#This Row],[Order_Date]],"MMM")</f>
        <v>Aug</v>
      </c>
      <c r="E1119" s="43" t="s">
        <v>1355</v>
      </c>
      <c r="F1119" s="43" t="s">
        <v>1740</v>
      </c>
      <c r="G1119" s="43" t="s">
        <v>1766</v>
      </c>
      <c r="H1119" s="43">
        <v>4</v>
      </c>
      <c r="I1119" s="43">
        <v>723.66</v>
      </c>
      <c r="J1119" s="45">
        <v>0.03</v>
      </c>
      <c r="K1119" s="43" t="s">
        <v>1826</v>
      </c>
      <c r="L1119" s="43">
        <v>2807.8008</v>
      </c>
      <c r="M1119" s="43" t="str">
        <f>VLOOKUP(Combined[[#This Row],[Customer_ID]],Customer[],2,FALSE)</f>
        <v>Melinda Rivera</v>
      </c>
      <c r="N1119" s="43">
        <f>VLOOKUP(Combined[[#This Row],[Customer_ID]],Customer[],3,FALSE)</f>
        <v>47</v>
      </c>
      <c r="O1119" s="43" t="str">
        <f>VLOOKUP(Combined[[#This Row],[Customer_ID]],Customer[],4,FALSE)</f>
        <v>Female</v>
      </c>
      <c r="P1119" s="43" t="str">
        <f>VLOOKUP(Combined[[#This Row],[Customer_ID]],Customer[],5,FALSE)</f>
        <v>East Davidmouth</v>
      </c>
      <c r="Q1119" s="43" t="str">
        <f>VLOOKUP(Combined[[#This Row],[Customer_ID]],Customer[],6,FALSE)</f>
        <v>New Hampshire</v>
      </c>
      <c r="R1119" s="43" t="str">
        <f>VLOOKUP(Combined[[#This Row],[Customer_ID]],Customer[],8,FALSE)</f>
        <v>Platinum</v>
      </c>
      <c r="S1119" s="43" t="str">
        <f>VLOOKUP(Combined[[#This Row],[Product_ID]],Product[],2,FALSE)</f>
        <v>Women's Formal Blazer</v>
      </c>
      <c r="T1119" s="43" t="str">
        <f>VLOOKUP(Combined[[#This Row],[Product_ID]],Product[],3,FALSE)</f>
        <v>Clothing</v>
      </c>
      <c r="U1119" s="43" t="str">
        <f>VLOOKUP(Combined[[#This Row],[Product_ID]],Product[],4,FALSE)</f>
        <v>Outerwear</v>
      </c>
      <c r="V1119" s="43" t="str">
        <f>VLOOKUP(Combined[[#This Row],[Product_ID]],Product[],5,FALSE)</f>
        <v>Phillips and Sons</v>
      </c>
      <c r="W1119" s="43">
        <f>VLOOKUP(Combined[[#This Row],[Product_ID]],Product[],6,FALSE)</f>
        <v>358.47</v>
      </c>
      <c r="X1119" s="43">
        <f>VLOOKUP(Combined[[#This Row],[Product_ID]],Product[],7,FALSE)</f>
        <v>143</v>
      </c>
      <c r="Y1119" s="43" t="str">
        <f>_xlfn.XLOOKUP(Combined[[#This Row],[Store_ID]],Store[Store_ID],Store[Store_Name])</f>
        <v>Johnson-Wright</v>
      </c>
      <c r="Z1119" s="43" t="str">
        <f>_xlfn.XLOOKUP(Combined[[#This Row],[Store_ID]],Store[Store_ID],Store[Region])</f>
        <v>North</v>
      </c>
      <c r="AA1119" s="43" t="str">
        <f>_xlfn.XLOOKUP(Combined[[#This Row],[Store_ID]],Store[Store_ID],Store[City])</f>
        <v>Hoodberg</v>
      </c>
      <c r="AB1119" s="43" t="str">
        <f>_xlfn.XLOOKUP(Combined[[#This Row],[Store_ID]],Store[Store_ID],Store[Store_Type])</f>
        <v>Outlet</v>
      </c>
      <c r="AC1119" s="43">
        <f>Combined[[#This Row],[Quantity]]*Combined[[#This Row],[Unit_Price]]</f>
        <v>2894.64</v>
      </c>
      <c r="AD1119" s="43">
        <f>Combined[[#This Row],[Gross_Sales]]*Combined[[#This Row],[Discount]]</f>
        <v>86.839199999999991</v>
      </c>
      <c r="AE1119" s="43">
        <f>Combined[[#This Row],[Quantity]]*Combined[[#This Row],[cost]]</f>
        <v>1433.88</v>
      </c>
      <c r="AF1119" s="43">
        <f>Combined[[#This Row],[Total_Amount]]-Combined[[#This Row],[Total_Cost]]</f>
        <v>1373.9207999999999</v>
      </c>
      <c r="AG1119" s="43" t="str">
        <f>IF(Combined[[#This Row],[Age]]&lt;=25,"18-25",IF(Combined[[#This Row],[Age]]&lt;=35,"26-35",IF(Combined[[#This Row],[Age]]&lt;=45,"36-45",IF(Combined[[#This Row],[Age]]&lt;=55,"46-55","56-64"))))</f>
        <v>46-55</v>
      </c>
      <c r="AH1119" s="43">
        <f>IF(Combined[[#This Row],[Total_Amount]]=0,0,Combined[[#This Row],[Profit]]/Combined[[#This Row],[Total_Amount]])</f>
        <v>0.48932274682733901</v>
      </c>
    </row>
    <row r="1120" spans="1:34">
      <c r="A1120" s="43" t="s">
        <v>2944</v>
      </c>
      <c r="B1120" s="46">
        <v>45687</v>
      </c>
      <c r="C1120" s="43">
        <f t="shared" si="17"/>
        <v>2025</v>
      </c>
      <c r="D1120" s="43" t="str">
        <f>TEXT(Combined[[#This Row],[Order_Date]],"MMM")</f>
        <v>Jan</v>
      </c>
      <c r="E1120" s="43" t="s">
        <v>669</v>
      </c>
      <c r="F1120" s="43" t="s">
        <v>1692</v>
      </c>
      <c r="G1120" s="43" t="s">
        <v>1786</v>
      </c>
      <c r="H1120" s="43">
        <v>1</v>
      </c>
      <c r="I1120" s="43">
        <v>724.74</v>
      </c>
      <c r="J1120" s="45">
        <v>0.15</v>
      </c>
      <c r="K1120" s="43" t="s">
        <v>1826</v>
      </c>
      <c r="L1120" s="43">
        <v>616.029</v>
      </c>
      <c r="M1120" s="43" t="str">
        <f>VLOOKUP(Combined[[#This Row],[Customer_ID]],Customer[],2,FALSE)</f>
        <v>Michelle Carpenter</v>
      </c>
      <c r="N1120" s="43">
        <f>VLOOKUP(Combined[[#This Row],[Customer_ID]],Customer[],3,FALSE)</f>
        <v>44</v>
      </c>
      <c r="O1120" s="43" t="str">
        <f>VLOOKUP(Combined[[#This Row],[Customer_ID]],Customer[],4,FALSE)</f>
        <v>Female</v>
      </c>
      <c r="P1120" s="43" t="str">
        <f>VLOOKUP(Combined[[#This Row],[Customer_ID]],Customer[],5,FALSE)</f>
        <v>Lake Danielleton</v>
      </c>
      <c r="Q1120" s="43" t="str">
        <f>VLOOKUP(Combined[[#This Row],[Customer_ID]],Customer[],6,FALSE)</f>
        <v>New Jersey</v>
      </c>
      <c r="R1120" s="43" t="str">
        <f>VLOOKUP(Combined[[#This Row],[Customer_ID]],Customer[],8,FALSE)</f>
        <v>Gold</v>
      </c>
      <c r="S1120" s="43" t="str">
        <f>VLOOKUP(Combined[[#This Row],[Product_ID]],Product[],2,FALSE)</f>
        <v>Professional Jump Rope</v>
      </c>
      <c r="T1120" s="43" t="str">
        <f>VLOOKUP(Combined[[#This Row],[Product_ID]],Product[],3,FALSE)</f>
        <v>Sports</v>
      </c>
      <c r="U1120" s="43" t="str">
        <f>VLOOKUP(Combined[[#This Row],[Product_ID]],Product[],4,FALSE)</f>
        <v>Fitness</v>
      </c>
      <c r="V1120" s="43" t="str">
        <f>VLOOKUP(Combined[[#This Row],[Product_ID]],Product[],5,FALSE)</f>
        <v>Davis PLC</v>
      </c>
      <c r="W1120" s="43">
        <f>VLOOKUP(Combined[[#This Row],[Product_ID]],Product[],6,FALSE)</f>
        <v>477.61</v>
      </c>
      <c r="X1120" s="43">
        <f>VLOOKUP(Combined[[#This Row],[Product_ID]],Product[],7,FALSE)</f>
        <v>300</v>
      </c>
      <c r="Y1120" s="43" t="str">
        <f>_xlfn.XLOOKUP(Combined[[#This Row],[Store_ID]],Store[Store_ID],Store[Store_Name])</f>
        <v>Moore, Padilla and Butler</v>
      </c>
      <c r="Z1120" s="43" t="str">
        <f>_xlfn.XLOOKUP(Combined[[#This Row],[Store_ID]],Store[Store_ID],Store[Region])</f>
        <v>South</v>
      </c>
      <c r="AA1120" s="43" t="str">
        <f>_xlfn.XLOOKUP(Combined[[#This Row],[Store_ID]],Store[Store_ID],Store[City])</f>
        <v>East Johnstad</v>
      </c>
      <c r="AB1120" s="43" t="str">
        <f>_xlfn.XLOOKUP(Combined[[#This Row],[Store_ID]],Store[Store_ID],Store[Store_Type])</f>
        <v>Flagship</v>
      </c>
      <c r="AC1120" s="43">
        <f>Combined[[#This Row],[Quantity]]*Combined[[#This Row],[Unit_Price]]</f>
        <v>724.74</v>
      </c>
      <c r="AD1120" s="43">
        <f>Combined[[#This Row],[Gross_Sales]]*Combined[[#This Row],[Discount]]</f>
        <v>108.711</v>
      </c>
      <c r="AE1120" s="43">
        <f>Combined[[#This Row],[Quantity]]*Combined[[#This Row],[cost]]</f>
        <v>477.61</v>
      </c>
      <c r="AF1120" s="43">
        <f>Combined[[#This Row],[Total_Amount]]-Combined[[#This Row],[Total_Cost]]</f>
        <v>138.41899999999998</v>
      </c>
      <c r="AG1120" s="43" t="str">
        <f>IF(Combined[[#This Row],[Age]]&lt;=25,"18-25",IF(Combined[[#This Row],[Age]]&lt;=35,"26-35",IF(Combined[[#This Row],[Age]]&lt;=45,"36-45",IF(Combined[[#This Row],[Age]]&lt;=55,"46-55","56-64"))))</f>
        <v>36-45</v>
      </c>
      <c r="AH1120" s="43">
        <f>IF(Combined[[#This Row],[Total_Amount]]=0,0,Combined[[#This Row],[Profit]]/Combined[[#This Row],[Total_Amount]])</f>
        <v>0.22469559062966188</v>
      </c>
    </row>
    <row r="1121" spans="1:34">
      <c r="A1121" s="43" t="s">
        <v>2945</v>
      </c>
      <c r="B1121" s="46">
        <v>45271</v>
      </c>
      <c r="C1121" s="43">
        <f t="shared" si="17"/>
        <v>2023</v>
      </c>
      <c r="D1121" s="43" t="str">
        <f>TEXT(Combined[[#This Row],[Order_Date]],"MMM")</f>
        <v>Dec</v>
      </c>
      <c r="E1121" s="43" t="s">
        <v>1405</v>
      </c>
      <c r="F1121" s="43" t="s">
        <v>1590</v>
      </c>
      <c r="G1121" s="43" t="s">
        <v>1769</v>
      </c>
      <c r="H1121" s="43">
        <v>2</v>
      </c>
      <c r="I1121" s="43">
        <v>961.84</v>
      </c>
      <c r="J1121" s="45">
        <v>0.25</v>
      </c>
      <c r="K1121" s="43" t="s">
        <v>1826</v>
      </c>
      <c r="L1121" s="43">
        <v>1442.76</v>
      </c>
      <c r="M1121" s="43" t="str">
        <f>VLOOKUP(Combined[[#This Row],[Customer_ID]],Customer[],2,FALSE)</f>
        <v>Tyler Weber</v>
      </c>
      <c r="N1121" s="43">
        <f>VLOOKUP(Combined[[#This Row],[Customer_ID]],Customer[],3,FALSE)</f>
        <v>54</v>
      </c>
      <c r="O1121" s="43" t="str">
        <f>VLOOKUP(Combined[[#This Row],[Customer_ID]],Customer[],4,FALSE)</f>
        <v>Male</v>
      </c>
      <c r="P1121" s="43" t="str">
        <f>VLOOKUP(Combined[[#This Row],[Customer_ID]],Customer[],5,FALSE)</f>
        <v>East Yvette</v>
      </c>
      <c r="Q1121" s="43" t="str">
        <f>VLOOKUP(Combined[[#This Row],[Customer_ID]],Customer[],6,FALSE)</f>
        <v>Illinois</v>
      </c>
      <c r="R1121" s="43" t="str">
        <f>VLOOKUP(Combined[[#This Row],[Customer_ID]],Customer[],8,FALSE)</f>
        <v>Gold</v>
      </c>
      <c r="S1121" s="43" t="str">
        <f>VLOOKUP(Combined[[#This Row],[Product_ID]],Product[],2,FALSE)</f>
        <v>Multi-Purpose Storage Box</v>
      </c>
      <c r="T1121" s="43" t="str">
        <f>VLOOKUP(Combined[[#This Row],[Product_ID]],Product[],3,FALSE)</f>
        <v>Home</v>
      </c>
      <c r="U1121" s="43" t="str">
        <f>VLOOKUP(Combined[[#This Row],[Product_ID]],Product[],4,FALSE)</f>
        <v>Storage</v>
      </c>
      <c r="V1121" s="43" t="str">
        <f>VLOOKUP(Combined[[#This Row],[Product_ID]],Product[],5,FALSE)</f>
        <v>Gardner-Montes</v>
      </c>
      <c r="W1121" s="43">
        <f>VLOOKUP(Combined[[#This Row],[Product_ID]],Product[],6,FALSE)</f>
        <v>123.46</v>
      </c>
      <c r="X1121" s="43">
        <f>VLOOKUP(Combined[[#This Row],[Product_ID]],Product[],7,FALSE)</f>
        <v>76</v>
      </c>
      <c r="Y1121" s="43" t="str">
        <f>_xlfn.XLOOKUP(Combined[[#This Row],[Store_ID]],Store[Store_ID],Store[Store_Name])</f>
        <v>Alexander Group</v>
      </c>
      <c r="Z1121" s="43" t="str">
        <f>_xlfn.XLOOKUP(Combined[[#This Row],[Store_ID]],Store[Store_ID],Store[Region])</f>
        <v>South</v>
      </c>
      <c r="AA1121" s="43" t="str">
        <f>_xlfn.XLOOKUP(Combined[[#This Row],[Store_ID]],Store[Store_ID],Store[City])</f>
        <v>Port Sharon</v>
      </c>
      <c r="AB1121" s="43" t="str">
        <f>_xlfn.XLOOKUP(Combined[[#This Row],[Store_ID]],Store[Store_ID],Store[Store_Type])</f>
        <v>Online</v>
      </c>
      <c r="AC1121" s="43">
        <f>Combined[[#This Row],[Quantity]]*Combined[[#This Row],[Unit_Price]]</f>
        <v>1923.68</v>
      </c>
      <c r="AD1121" s="43">
        <f>Combined[[#This Row],[Gross_Sales]]*Combined[[#This Row],[Discount]]</f>
        <v>480.92</v>
      </c>
      <c r="AE1121" s="43">
        <f>Combined[[#This Row],[Quantity]]*Combined[[#This Row],[cost]]</f>
        <v>246.92</v>
      </c>
      <c r="AF1121" s="43">
        <f>Combined[[#This Row],[Total_Amount]]-Combined[[#This Row],[Total_Cost]]</f>
        <v>1195.8399999999999</v>
      </c>
      <c r="AG1121" s="43" t="str">
        <f>IF(Combined[[#This Row],[Age]]&lt;=25,"18-25",IF(Combined[[#This Row],[Age]]&lt;=35,"26-35",IF(Combined[[#This Row],[Age]]&lt;=45,"36-45",IF(Combined[[#This Row],[Age]]&lt;=55,"46-55","56-64"))))</f>
        <v>46-55</v>
      </c>
      <c r="AH1121" s="43">
        <f>IF(Combined[[#This Row],[Total_Amount]]=0,0,Combined[[#This Row],[Profit]]/Combined[[#This Row],[Total_Amount]])</f>
        <v>0.82885580415315085</v>
      </c>
    </row>
    <row r="1122" spans="1:34">
      <c r="A1122" s="43" t="s">
        <v>2946</v>
      </c>
      <c r="B1122" s="46">
        <v>45446</v>
      </c>
      <c r="C1122" s="43">
        <f t="shared" si="17"/>
        <v>2024</v>
      </c>
      <c r="D1122" s="43" t="str">
        <f>TEXT(Combined[[#This Row],[Order_Date]],"MMM")</f>
        <v>Jun</v>
      </c>
      <c r="E1122" s="43" t="s">
        <v>89</v>
      </c>
      <c r="F1122" s="43" t="s">
        <v>1622</v>
      </c>
      <c r="G1122" s="43" t="s">
        <v>1804</v>
      </c>
      <c r="H1122" s="43">
        <v>4</v>
      </c>
      <c r="I1122" s="43">
        <v>21.12</v>
      </c>
      <c r="J1122" s="45">
        <v>0.18</v>
      </c>
      <c r="K1122" s="43" t="s">
        <v>1829</v>
      </c>
      <c r="L1122" s="43">
        <v>69.273600000000002</v>
      </c>
      <c r="M1122" s="43" t="str">
        <f>VLOOKUP(Combined[[#This Row],[Customer_ID]],Customer[],2,FALSE)</f>
        <v>Bridget Allen</v>
      </c>
      <c r="N1122" s="43">
        <f>VLOOKUP(Combined[[#This Row],[Customer_ID]],Customer[],3,FALSE)</f>
        <v>59</v>
      </c>
      <c r="O1122" s="43" t="str">
        <f>VLOOKUP(Combined[[#This Row],[Customer_ID]],Customer[],4,FALSE)</f>
        <v>Male</v>
      </c>
      <c r="P1122" s="43" t="str">
        <f>VLOOKUP(Combined[[#This Row],[Customer_ID]],Customer[],5,FALSE)</f>
        <v>Lake Shaneburgh</v>
      </c>
      <c r="Q1122" s="43" t="str">
        <f>VLOOKUP(Combined[[#This Row],[Customer_ID]],Customer[],6,FALSE)</f>
        <v>Delaware</v>
      </c>
      <c r="R1122" s="43" t="str">
        <f>VLOOKUP(Combined[[#This Row],[Customer_ID]],Customer[],8,FALSE)</f>
        <v>Silver</v>
      </c>
      <c r="S1122" s="43" t="str">
        <f>VLOOKUP(Combined[[#This Row],[Product_ID]],Product[],2,FALSE)</f>
        <v>Men's Casual Sneakers</v>
      </c>
      <c r="T1122" s="43" t="str">
        <f>VLOOKUP(Combined[[#This Row],[Product_ID]],Product[],3,FALSE)</f>
        <v>Clothing</v>
      </c>
      <c r="U1122" s="43" t="str">
        <f>VLOOKUP(Combined[[#This Row],[Product_ID]],Product[],4,FALSE)</f>
        <v>Footwear</v>
      </c>
      <c r="V1122" s="43" t="str">
        <f>VLOOKUP(Combined[[#This Row],[Product_ID]],Product[],5,FALSE)</f>
        <v>Hogan-Lee</v>
      </c>
      <c r="W1122" s="43">
        <f>VLOOKUP(Combined[[#This Row],[Product_ID]],Product[],6,FALSE)</f>
        <v>353.47</v>
      </c>
      <c r="X1122" s="43">
        <f>VLOOKUP(Combined[[#This Row],[Product_ID]],Product[],7,FALSE)</f>
        <v>214</v>
      </c>
      <c r="Y1122" s="43" t="str">
        <f>_xlfn.XLOOKUP(Combined[[#This Row],[Store_ID]],Store[Store_ID],Store[Store_Name])</f>
        <v>Frederick-Wright</v>
      </c>
      <c r="Z1122" s="43" t="str">
        <f>_xlfn.XLOOKUP(Combined[[#This Row],[Store_ID]],Store[Store_ID],Store[Region])</f>
        <v>West</v>
      </c>
      <c r="AA1122" s="43" t="str">
        <f>_xlfn.XLOOKUP(Combined[[#This Row],[Store_ID]],Store[Store_ID],Store[City])</f>
        <v>New Jimmymouth</v>
      </c>
      <c r="AB1122" s="43" t="str">
        <f>_xlfn.XLOOKUP(Combined[[#This Row],[Store_ID]],Store[Store_ID],Store[Store_Type])</f>
        <v>Flagship</v>
      </c>
      <c r="AC1122" s="43">
        <f>Combined[[#This Row],[Quantity]]*Combined[[#This Row],[Unit_Price]]</f>
        <v>84.48</v>
      </c>
      <c r="AD1122" s="43">
        <f>Combined[[#This Row],[Gross_Sales]]*Combined[[#This Row],[Discount]]</f>
        <v>15.2064</v>
      </c>
      <c r="AE1122" s="43">
        <f>Combined[[#This Row],[Quantity]]*Combined[[#This Row],[cost]]</f>
        <v>1413.88</v>
      </c>
      <c r="AF1122" s="43">
        <f>Combined[[#This Row],[Total_Amount]]-Combined[[#This Row],[Total_Cost]]</f>
        <v>-1344.6064000000001</v>
      </c>
      <c r="AG1122" s="43" t="str">
        <f>IF(Combined[[#This Row],[Age]]&lt;=25,"18-25",IF(Combined[[#This Row],[Age]]&lt;=35,"26-35",IF(Combined[[#This Row],[Age]]&lt;=45,"36-45",IF(Combined[[#This Row],[Age]]&lt;=55,"46-55","56-64"))))</f>
        <v>56-64</v>
      </c>
      <c r="AH1122" s="43">
        <f>IF(Combined[[#This Row],[Total_Amount]]=0,0,Combined[[#This Row],[Profit]]/Combined[[#This Row],[Total_Amount]])</f>
        <v>-19.410084072431633</v>
      </c>
    </row>
    <row r="1123" spans="1:34">
      <c r="A1123" s="43" t="s">
        <v>2947</v>
      </c>
      <c r="B1123" s="46">
        <v>45579</v>
      </c>
      <c r="C1123" s="43">
        <f t="shared" si="17"/>
        <v>2024</v>
      </c>
      <c r="D1123" s="43" t="str">
        <f>TEXT(Combined[[#This Row],[Order_Date]],"MMM")</f>
        <v>Oct</v>
      </c>
      <c r="E1123" s="43" t="s">
        <v>1005</v>
      </c>
      <c r="F1123" s="43" t="s">
        <v>1543</v>
      </c>
      <c r="G1123" s="43" t="s">
        <v>1769</v>
      </c>
      <c r="H1123" s="43">
        <v>3</v>
      </c>
      <c r="I1123" s="43">
        <v>819.93</v>
      </c>
      <c r="J1123" s="45">
        <v>0.08</v>
      </c>
      <c r="K1123" s="43" t="s">
        <v>1826</v>
      </c>
      <c r="L1123" s="43">
        <v>2263.0068000000001</v>
      </c>
      <c r="M1123" s="43" t="str">
        <f>VLOOKUP(Combined[[#This Row],[Customer_ID]],Customer[],2,FALSE)</f>
        <v>Casey Simpson</v>
      </c>
      <c r="N1123" s="43">
        <f>VLOOKUP(Combined[[#This Row],[Customer_ID]],Customer[],3,FALSE)</f>
        <v>54</v>
      </c>
      <c r="O1123" s="43" t="str">
        <f>VLOOKUP(Combined[[#This Row],[Customer_ID]],Customer[],4,FALSE)</f>
        <v>Male</v>
      </c>
      <c r="P1123" s="43" t="str">
        <f>VLOOKUP(Combined[[#This Row],[Customer_ID]],Customer[],5,FALSE)</f>
        <v>West Mathewside</v>
      </c>
      <c r="Q1123" s="43" t="str">
        <f>VLOOKUP(Combined[[#This Row],[Customer_ID]],Customer[],6,FALSE)</f>
        <v>Mississippi</v>
      </c>
      <c r="R1123" s="43" t="str">
        <f>VLOOKUP(Combined[[#This Row],[Customer_ID]],Customer[],8,FALSE)</f>
        <v>Platinum</v>
      </c>
      <c r="S1123" s="43" t="str">
        <f>VLOOKUP(Combined[[#This Row],[Product_ID]],Product[],2,FALSE)</f>
        <v>Brother Laser Printer</v>
      </c>
      <c r="T1123" s="43" t="str">
        <f>VLOOKUP(Combined[[#This Row],[Product_ID]],Product[],3,FALSE)</f>
        <v>Electronics</v>
      </c>
      <c r="U1123" s="43" t="str">
        <f>VLOOKUP(Combined[[#This Row],[Product_ID]],Product[],4,FALSE)</f>
        <v>Computer</v>
      </c>
      <c r="V1123" s="43" t="str">
        <f>VLOOKUP(Combined[[#This Row],[Product_ID]],Product[],5,FALSE)</f>
        <v>Hunt Inc</v>
      </c>
      <c r="W1123" s="43">
        <f>VLOOKUP(Combined[[#This Row],[Product_ID]],Product[],6,FALSE)</f>
        <v>112.42</v>
      </c>
      <c r="X1123" s="43">
        <f>VLOOKUP(Combined[[#This Row],[Product_ID]],Product[],7,FALSE)</f>
        <v>416</v>
      </c>
      <c r="Y1123" s="43" t="str">
        <f>_xlfn.XLOOKUP(Combined[[#This Row],[Store_ID]],Store[Store_ID],Store[Store_Name])</f>
        <v>Alexander Group</v>
      </c>
      <c r="Z1123" s="43" t="str">
        <f>_xlfn.XLOOKUP(Combined[[#This Row],[Store_ID]],Store[Store_ID],Store[Region])</f>
        <v>South</v>
      </c>
      <c r="AA1123" s="43" t="str">
        <f>_xlfn.XLOOKUP(Combined[[#This Row],[Store_ID]],Store[Store_ID],Store[City])</f>
        <v>Port Sharon</v>
      </c>
      <c r="AB1123" s="43" t="str">
        <f>_xlfn.XLOOKUP(Combined[[#This Row],[Store_ID]],Store[Store_ID],Store[Store_Type])</f>
        <v>Online</v>
      </c>
      <c r="AC1123" s="43">
        <f>Combined[[#This Row],[Quantity]]*Combined[[#This Row],[Unit_Price]]</f>
        <v>2459.79</v>
      </c>
      <c r="AD1123" s="43">
        <f>Combined[[#This Row],[Gross_Sales]]*Combined[[#This Row],[Discount]]</f>
        <v>196.78319999999999</v>
      </c>
      <c r="AE1123" s="43">
        <f>Combined[[#This Row],[Quantity]]*Combined[[#This Row],[cost]]</f>
        <v>337.26</v>
      </c>
      <c r="AF1123" s="43">
        <f>Combined[[#This Row],[Total_Amount]]-Combined[[#This Row],[Total_Cost]]</f>
        <v>1925.7468000000001</v>
      </c>
      <c r="AG1123" s="43" t="str">
        <f>IF(Combined[[#This Row],[Age]]&lt;=25,"18-25",IF(Combined[[#This Row],[Age]]&lt;=35,"26-35",IF(Combined[[#This Row],[Age]]&lt;=45,"36-45",IF(Combined[[#This Row],[Age]]&lt;=55,"46-55","56-64"))))</f>
        <v>46-55</v>
      </c>
      <c r="AH1123" s="43">
        <f>IF(Combined[[#This Row],[Total_Amount]]=0,0,Combined[[#This Row],[Profit]]/Combined[[#This Row],[Total_Amount]])</f>
        <v>0.85096818975532906</v>
      </c>
    </row>
    <row r="1124" spans="1:34">
      <c r="A1124" s="43" t="s">
        <v>2948</v>
      </c>
      <c r="B1124" s="46">
        <v>45725</v>
      </c>
      <c r="C1124" s="43">
        <f t="shared" si="17"/>
        <v>2025</v>
      </c>
      <c r="D1124" s="43" t="str">
        <f>TEXT(Combined[[#This Row],[Order_Date]],"MMM")</f>
        <v>Mar</v>
      </c>
      <c r="E1124" s="43" t="s">
        <v>932</v>
      </c>
      <c r="F1124" s="43" t="s">
        <v>1632</v>
      </c>
      <c r="G1124" s="43" t="s">
        <v>1752</v>
      </c>
      <c r="H1124" s="43">
        <v>2</v>
      </c>
      <c r="I1124" s="43">
        <v>700.95</v>
      </c>
      <c r="J1124" s="45">
        <v>0.18</v>
      </c>
      <c r="K1124" s="43" t="s">
        <v>1824</v>
      </c>
      <c r="L1124" s="43">
        <v>1149.558</v>
      </c>
      <c r="M1124" s="43" t="str">
        <f>VLOOKUP(Combined[[#This Row],[Customer_ID]],Customer[],2,FALSE)</f>
        <v>Lisa Chandler</v>
      </c>
      <c r="N1124" s="43">
        <f>VLOOKUP(Combined[[#This Row],[Customer_ID]],Customer[],3,FALSE)</f>
        <v>29</v>
      </c>
      <c r="O1124" s="43" t="str">
        <f>VLOOKUP(Combined[[#This Row],[Customer_ID]],Customer[],4,FALSE)</f>
        <v>Male</v>
      </c>
      <c r="P1124" s="43" t="str">
        <f>VLOOKUP(Combined[[#This Row],[Customer_ID]],Customer[],5,FALSE)</f>
        <v>Port Richard</v>
      </c>
      <c r="Q1124" s="43" t="str">
        <f>VLOOKUP(Combined[[#This Row],[Customer_ID]],Customer[],6,FALSE)</f>
        <v>Montana</v>
      </c>
      <c r="R1124" s="43" t="str">
        <f>VLOOKUP(Combined[[#This Row],[Customer_ID]],Customer[],8,FALSE)</f>
        <v>Platinum</v>
      </c>
      <c r="S1124" s="43" t="str">
        <f>VLOOKUP(Combined[[#This Row],[Product_ID]],Product[],2,FALSE)</f>
        <v>Smart Home WiFi Camera</v>
      </c>
      <c r="T1124" s="43" t="str">
        <f>VLOOKUP(Combined[[#This Row],[Product_ID]],Product[],3,FALSE)</f>
        <v>Electronics</v>
      </c>
      <c r="U1124" s="43" t="str">
        <f>VLOOKUP(Combined[[#This Row],[Product_ID]],Product[],4,FALSE)</f>
        <v>Accessories</v>
      </c>
      <c r="V1124" s="43" t="str">
        <f>VLOOKUP(Combined[[#This Row],[Product_ID]],Product[],5,FALSE)</f>
        <v>Holmes LLC</v>
      </c>
      <c r="W1124" s="43">
        <f>VLOOKUP(Combined[[#This Row],[Product_ID]],Product[],6,FALSE)</f>
        <v>450.71</v>
      </c>
      <c r="X1124" s="43">
        <f>VLOOKUP(Combined[[#This Row],[Product_ID]],Product[],7,FALSE)</f>
        <v>389</v>
      </c>
      <c r="Y1124" s="43" t="str">
        <f>_xlfn.XLOOKUP(Combined[[#This Row],[Store_ID]],Store[Store_ID],Store[Store_Name])</f>
        <v>Rivera-Warner</v>
      </c>
      <c r="Z1124" s="43" t="str">
        <f>_xlfn.XLOOKUP(Combined[[#This Row],[Store_ID]],Store[Store_ID],Store[Region])</f>
        <v>East</v>
      </c>
      <c r="AA1124" s="43" t="str">
        <f>_xlfn.XLOOKUP(Combined[[#This Row],[Store_ID]],Store[Store_ID],Store[City])</f>
        <v>Washingtonfurt</v>
      </c>
      <c r="AB1124" s="43" t="str">
        <f>_xlfn.XLOOKUP(Combined[[#This Row],[Store_ID]],Store[Store_ID],Store[Store_Type])</f>
        <v>Flagship</v>
      </c>
      <c r="AC1124" s="43">
        <f>Combined[[#This Row],[Quantity]]*Combined[[#This Row],[Unit_Price]]</f>
        <v>1401.9</v>
      </c>
      <c r="AD1124" s="43">
        <f>Combined[[#This Row],[Gross_Sales]]*Combined[[#This Row],[Discount]]</f>
        <v>252.34200000000001</v>
      </c>
      <c r="AE1124" s="43">
        <f>Combined[[#This Row],[Quantity]]*Combined[[#This Row],[cost]]</f>
        <v>901.42</v>
      </c>
      <c r="AF1124" s="43">
        <f>Combined[[#This Row],[Total_Amount]]-Combined[[#This Row],[Total_Cost]]</f>
        <v>248.13800000000003</v>
      </c>
      <c r="AG1124" s="43" t="str">
        <f>IF(Combined[[#This Row],[Age]]&lt;=25,"18-25",IF(Combined[[#This Row],[Age]]&lt;=35,"26-35",IF(Combined[[#This Row],[Age]]&lt;=45,"36-45",IF(Combined[[#This Row],[Age]]&lt;=55,"46-55","56-64"))))</f>
        <v>26-35</v>
      </c>
      <c r="AH1124" s="43">
        <f>IF(Combined[[#This Row],[Total_Amount]]=0,0,Combined[[#This Row],[Profit]]/Combined[[#This Row],[Total_Amount]])</f>
        <v>0.21585513736583978</v>
      </c>
    </row>
    <row r="1125" spans="1:34">
      <c r="A1125" s="43" t="s">
        <v>2949</v>
      </c>
      <c r="B1125" s="46">
        <v>45910</v>
      </c>
      <c r="C1125" s="43">
        <f t="shared" si="17"/>
        <v>2025</v>
      </c>
      <c r="D1125" s="43" t="str">
        <f>TEXT(Combined[[#This Row],[Order_Date]],"MMM")</f>
        <v>Sep</v>
      </c>
      <c r="E1125" s="43" t="s">
        <v>478</v>
      </c>
      <c r="F1125" s="43" t="s">
        <v>1582</v>
      </c>
      <c r="G1125" s="43" t="s">
        <v>1799</v>
      </c>
      <c r="H1125" s="43">
        <v>2</v>
      </c>
      <c r="I1125" s="43">
        <v>456.38</v>
      </c>
      <c r="J1125" s="45">
        <v>0.12</v>
      </c>
      <c r="K1125" s="43" t="s">
        <v>1824</v>
      </c>
      <c r="L1125" s="43">
        <v>803.22879999999998</v>
      </c>
      <c r="M1125" s="43" t="str">
        <f>VLOOKUP(Combined[[#This Row],[Customer_ID]],Customer[],2,FALSE)</f>
        <v>Cristian Wright</v>
      </c>
      <c r="N1125" s="43">
        <f>VLOOKUP(Combined[[#This Row],[Customer_ID]],Customer[],3,FALSE)</f>
        <v>30</v>
      </c>
      <c r="O1125" s="43" t="str">
        <f>VLOOKUP(Combined[[#This Row],[Customer_ID]],Customer[],4,FALSE)</f>
        <v>Male</v>
      </c>
      <c r="P1125" s="43" t="str">
        <f>VLOOKUP(Combined[[#This Row],[Customer_ID]],Customer[],5,FALSE)</f>
        <v>Port Denise</v>
      </c>
      <c r="Q1125" s="43" t="str">
        <f>VLOOKUP(Combined[[#This Row],[Customer_ID]],Customer[],6,FALSE)</f>
        <v>California</v>
      </c>
      <c r="R1125" s="43" t="str">
        <f>VLOOKUP(Combined[[#This Row],[Customer_ID]],Customer[],8,FALSE)</f>
        <v>Bronze</v>
      </c>
      <c r="S1125" s="43" t="str">
        <f>VLOOKUP(Combined[[#This Row],[Product_ID]],Product[],2,FALSE)</f>
        <v>Soccer Training Cone Set</v>
      </c>
      <c r="T1125" s="43" t="str">
        <f>VLOOKUP(Combined[[#This Row],[Product_ID]],Product[],3,FALSE)</f>
        <v>Sports</v>
      </c>
      <c r="U1125" s="43" t="str">
        <f>VLOOKUP(Combined[[#This Row],[Product_ID]],Product[],4,FALSE)</f>
        <v>Accessories</v>
      </c>
      <c r="V1125" s="43" t="str">
        <f>VLOOKUP(Combined[[#This Row],[Product_ID]],Product[],5,FALSE)</f>
        <v>Ford, Murphy and Wilson</v>
      </c>
      <c r="W1125" s="43">
        <f>VLOOKUP(Combined[[#This Row],[Product_ID]],Product[],6,FALSE)</f>
        <v>144.53</v>
      </c>
      <c r="X1125" s="43">
        <f>VLOOKUP(Combined[[#This Row],[Product_ID]],Product[],7,FALSE)</f>
        <v>367</v>
      </c>
      <c r="Y1125" s="43" t="str">
        <f>_xlfn.XLOOKUP(Combined[[#This Row],[Store_ID]],Store[Store_ID],Store[Store_Name])</f>
        <v>Mcdonald Inc</v>
      </c>
      <c r="Z1125" s="43" t="str">
        <f>_xlfn.XLOOKUP(Combined[[#This Row],[Store_ID]],Store[Store_ID],Store[Region])</f>
        <v>South</v>
      </c>
      <c r="AA1125" s="43" t="str">
        <f>_xlfn.XLOOKUP(Combined[[#This Row],[Store_ID]],Store[Store_ID],Store[City])</f>
        <v>Christopherland</v>
      </c>
      <c r="AB1125" s="43" t="str">
        <f>_xlfn.XLOOKUP(Combined[[#This Row],[Store_ID]],Store[Store_ID],Store[Store_Type])</f>
        <v>Outlet</v>
      </c>
      <c r="AC1125" s="43">
        <f>Combined[[#This Row],[Quantity]]*Combined[[#This Row],[Unit_Price]]</f>
        <v>912.76</v>
      </c>
      <c r="AD1125" s="43">
        <f>Combined[[#This Row],[Gross_Sales]]*Combined[[#This Row],[Discount]]</f>
        <v>109.5312</v>
      </c>
      <c r="AE1125" s="43">
        <f>Combined[[#This Row],[Quantity]]*Combined[[#This Row],[cost]]</f>
        <v>289.06</v>
      </c>
      <c r="AF1125" s="43">
        <f>Combined[[#This Row],[Total_Amount]]-Combined[[#This Row],[Total_Cost]]</f>
        <v>514.16879999999992</v>
      </c>
      <c r="AG1125" s="43" t="str">
        <f>IF(Combined[[#This Row],[Age]]&lt;=25,"18-25",IF(Combined[[#This Row],[Age]]&lt;=35,"26-35",IF(Combined[[#This Row],[Age]]&lt;=45,"36-45",IF(Combined[[#This Row],[Age]]&lt;=55,"46-55","56-64"))))</f>
        <v>26-35</v>
      </c>
      <c r="AH1125" s="43">
        <f>IF(Combined[[#This Row],[Total_Amount]]=0,0,Combined[[#This Row],[Profit]]/Combined[[#This Row],[Total_Amount]])</f>
        <v>0.64012744562943946</v>
      </c>
    </row>
    <row r="1126" spans="1:34">
      <c r="A1126" s="43" t="s">
        <v>2950</v>
      </c>
      <c r="B1126" s="46">
        <v>45447</v>
      </c>
      <c r="C1126" s="43">
        <f t="shared" si="17"/>
        <v>2024</v>
      </c>
      <c r="D1126" s="43" t="str">
        <f>TEXT(Combined[[#This Row],[Order_Date]],"MMM")</f>
        <v>Jun</v>
      </c>
      <c r="E1126" s="43" t="s">
        <v>1130</v>
      </c>
      <c r="F1126" s="43" t="s">
        <v>1700</v>
      </c>
      <c r="G1126" s="43" t="s">
        <v>1799</v>
      </c>
      <c r="H1126" s="43">
        <v>3</v>
      </c>
      <c r="I1126" s="43">
        <v>291.05</v>
      </c>
      <c r="J1126" s="45">
        <v>0.3</v>
      </c>
      <c r="K1126" s="43" t="s">
        <v>1824</v>
      </c>
      <c r="L1126" s="43">
        <v>611.20500000000004</v>
      </c>
      <c r="M1126" s="43" t="str">
        <f>VLOOKUP(Combined[[#This Row],[Customer_ID]],Customer[],2,FALSE)</f>
        <v>Natalie Johnson</v>
      </c>
      <c r="N1126" s="43">
        <f>VLOOKUP(Combined[[#This Row],[Customer_ID]],Customer[],3,FALSE)</f>
        <v>64</v>
      </c>
      <c r="O1126" s="43" t="str">
        <f>VLOOKUP(Combined[[#This Row],[Customer_ID]],Customer[],4,FALSE)</f>
        <v>Male</v>
      </c>
      <c r="P1126" s="43" t="str">
        <f>VLOOKUP(Combined[[#This Row],[Customer_ID]],Customer[],5,FALSE)</f>
        <v>New Jessechester</v>
      </c>
      <c r="Q1126" s="43" t="str">
        <f>VLOOKUP(Combined[[#This Row],[Customer_ID]],Customer[],6,FALSE)</f>
        <v>Indiana</v>
      </c>
      <c r="R1126" s="43" t="str">
        <f>VLOOKUP(Combined[[#This Row],[Customer_ID]],Customer[],8,FALSE)</f>
        <v>Platinum</v>
      </c>
      <c r="S1126" s="43" t="str">
        <f>VLOOKUP(Combined[[#This Row],[Product_ID]],Product[],2,FALSE)</f>
        <v>Wireless Mouse</v>
      </c>
      <c r="T1126" s="43" t="str">
        <f>VLOOKUP(Combined[[#This Row],[Product_ID]],Product[],3,FALSE)</f>
        <v>Electronics</v>
      </c>
      <c r="U1126" s="43" t="str">
        <f>VLOOKUP(Combined[[#This Row],[Product_ID]],Product[],4,FALSE)</f>
        <v>Computer</v>
      </c>
      <c r="V1126" s="43" t="str">
        <f>VLOOKUP(Combined[[#This Row],[Product_ID]],Product[],5,FALSE)</f>
        <v>Larson Ltd</v>
      </c>
      <c r="W1126" s="43">
        <f>VLOOKUP(Combined[[#This Row],[Product_ID]],Product[],6,FALSE)</f>
        <v>392.89</v>
      </c>
      <c r="X1126" s="43">
        <f>VLOOKUP(Combined[[#This Row],[Product_ID]],Product[],7,FALSE)</f>
        <v>320</v>
      </c>
      <c r="Y1126" s="43" t="str">
        <f>_xlfn.XLOOKUP(Combined[[#This Row],[Store_ID]],Store[Store_ID],Store[Store_Name])</f>
        <v>Mcdonald Inc</v>
      </c>
      <c r="Z1126" s="43" t="str">
        <f>_xlfn.XLOOKUP(Combined[[#This Row],[Store_ID]],Store[Store_ID],Store[Region])</f>
        <v>South</v>
      </c>
      <c r="AA1126" s="43" t="str">
        <f>_xlfn.XLOOKUP(Combined[[#This Row],[Store_ID]],Store[Store_ID],Store[City])</f>
        <v>Christopherland</v>
      </c>
      <c r="AB1126" s="43" t="str">
        <f>_xlfn.XLOOKUP(Combined[[#This Row],[Store_ID]],Store[Store_ID],Store[Store_Type])</f>
        <v>Outlet</v>
      </c>
      <c r="AC1126" s="43">
        <f>Combined[[#This Row],[Quantity]]*Combined[[#This Row],[Unit_Price]]</f>
        <v>873.15000000000009</v>
      </c>
      <c r="AD1126" s="43">
        <f>Combined[[#This Row],[Gross_Sales]]*Combined[[#This Row],[Discount]]</f>
        <v>261.94499999999999</v>
      </c>
      <c r="AE1126" s="43">
        <f>Combined[[#This Row],[Quantity]]*Combined[[#This Row],[cost]]</f>
        <v>1178.67</v>
      </c>
      <c r="AF1126" s="43">
        <f>Combined[[#This Row],[Total_Amount]]-Combined[[#This Row],[Total_Cost]]</f>
        <v>-567.46500000000003</v>
      </c>
      <c r="AG1126" s="43" t="str">
        <f>IF(Combined[[#This Row],[Age]]&lt;=25,"18-25",IF(Combined[[#This Row],[Age]]&lt;=35,"26-35",IF(Combined[[#This Row],[Age]]&lt;=45,"36-45",IF(Combined[[#This Row],[Age]]&lt;=55,"46-55","56-64"))))</f>
        <v>56-64</v>
      </c>
      <c r="AH1126" s="43">
        <f>IF(Combined[[#This Row],[Total_Amount]]=0,0,Combined[[#This Row],[Profit]]/Combined[[#This Row],[Total_Amount]])</f>
        <v>-0.92843644930915159</v>
      </c>
    </row>
    <row r="1127" spans="1:34">
      <c r="A1127" s="43" t="s">
        <v>2951</v>
      </c>
      <c r="B1127" s="46">
        <v>45307</v>
      </c>
      <c r="C1127" s="43">
        <f t="shared" si="17"/>
        <v>2024</v>
      </c>
      <c r="D1127" s="43" t="str">
        <f>TEXT(Combined[[#This Row],[Order_Date]],"MMM")</f>
        <v>Jan</v>
      </c>
      <c r="E1127" s="43" t="s">
        <v>749</v>
      </c>
      <c r="F1127" s="43" t="s">
        <v>1738</v>
      </c>
      <c r="G1127" s="43" t="s">
        <v>1801</v>
      </c>
      <c r="H1127" s="43">
        <v>2</v>
      </c>
      <c r="I1127" s="43">
        <v>463.52</v>
      </c>
      <c r="J1127" s="45">
        <v>0.27</v>
      </c>
      <c r="K1127" s="43" t="s">
        <v>1826</v>
      </c>
      <c r="L1127" s="43">
        <v>676.73919999999998</v>
      </c>
      <c r="M1127" s="43" t="str">
        <f>VLOOKUP(Combined[[#This Row],[Customer_ID]],Customer[],2,FALSE)</f>
        <v>Michelle Gonzalez</v>
      </c>
      <c r="N1127" s="43">
        <f>VLOOKUP(Combined[[#This Row],[Customer_ID]],Customer[],3,FALSE)</f>
        <v>59</v>
      </c>
      <c r="O1127" s="43" t="str">
        <f>VLOOKUP(Combined[[#This Row],[Customer_ID]],Customer[],4,FALSE)</f>
        <v>Male</v>
      </c>
      <c r="P1127" s="43" t="str">
        <f>VLOOKUP(Combined[[#This Row],[Customer_ID]],Customer[],5,FALSE)</f>
        <v>Clarkport</v>
      </c>
      <c r="Q1127" s="43" t="str">
        <f>VLOOKUP(Combined[[#This Row],[Customer_ID]],Customer[],6,FALSE)</f>
        <v>West Virginia</v>
      </c>
      <c r="R1127" s="43" t="str">
        <f>VLOOKUP(Combined[[#This Row],[Customer_ID]],Customer[],8,FALSE)</f>
        <v>Silver</v>
      </c>
      <c r="S1127" s="43" t="str">
        <f>VLOOKUP(Combined[[#This Row],[Product_ID]],Product[],2,FALSE)</f>
        <v>Sports Stopwatch Basic</v>
      </c>
      <c r="T1127" s="43" t="str">
        <f>VLOOKUP(Combined[[#This Row],[Product_ID]],Product[],3,FALSE)</f>
        <v>Sports</v>
      </c>
      <c r="U1127" s="43" t="str">
        <f>VLOOKUP(Combined[[#This Row],[Product_ID]],Product[],4,FALSE)</f>
        <v>Accessories</v>
      </c>
      <c r="V1127" s="43" t="str">
        <f>VLOOKUP(Combined[[#This Row],[Product_ID]],Product[],5,FALSE)</f>
        <v>Wilson Group</v>
      </c>
      <c r="W1127" s="43">
        <f>VLOOKUP(Combined[[#This Row],[Product_ID]],Product[],6,FALSE)</f>
        <v>60.65</v>
      </c>
      <c r="X1127" s="43">
        <f>VLOOKUP(Combined[[#This Row],[Product_ID]],Product[],7,FALSE)</f>
        <v>75</v>
      </c>
      <c r="Y1127" s="43" t="str">
        <f>_xlfn.XLOOKUP(Combined[[#This Row],[Store_ID]],Store[Store_ID],Store[Store_Name])</f>
        <v>Shelton PLC</v>
      </c>
      <c r="Z1127" s="43" t="str">
        <f>_xlfn.XLOOKUP(Combined[[#This Row],[Store_ID]],Store[Store_ID],Store[Region])</f>
        <v>North</v>
      </c>
      <c r="AA1127" s="43" t="str">
        <f>_xlfn.XLOOKUP(Combined[[#This Row],[Store_ID]],Store[Store_ID],Store[City])</f>
        <v>East Jenniferstad</v>
      </c>
      <c r="AB1127" s="43" t="str">
        <f>_xlfn.XLOOKUP(Combined[[#This Row],[Store_ID]],Store[Store_ID],Store[Store_Type])</f>
        <v>Flagship</v>
      </c>
      <c r="AC1127" s="43">
        <f>Combined[[#This Row],[Quantity]]*Combined[[#This Row],[Unit_Price]]</f>
        <v>927.04</v>
      </c>
      <c r="AD1127" s="43">
        <f>Combined[[#This Row],[Gross_Sales]]*Combined[[#This Row],[Discount]]</f>
        <v>250.30080000000001</v>
      </c>
      <c r="AE1127" s="43">
        <f>Combined[[#This Row],[Quantity]]*Combined[[#This Row],[cost]]</f>
        <v>121.3</v>
      </c>
      <c r="AF1127" s="43">
        <f>Combined[[#This Row],[Total_Amount]]-Combined[[#This Row],[Total_Cost]]</f>
        <v>555.43920000000003</v>
      </c>
      <c r="AG1127" s="43" t="str">
        <f>IF(Combined[[#This Row],[Age]]&lt;=25,"18-25",IF(Combined[[#This Row],[Age]]&lt;=35,"26-35",IF(Combined[[#This Row],[Age]]&lt;=45,"36-45",IF(Combined[[#This Row],[Age]]&lt;=55,"46-55","56-64"))))</f>
        <v>56-64</v>
      </c>
      <c r="AH1127" s="43">
        <f>IF(Combined[[#This Row],[Total_Amount]]=0,0,Combined[[#This Row],[Profit]]/Combined[[#This Row],[Total_Amount]])</f>
        <v>0.82075812957192373</v>
      </c>
    </row>
    <row r="1128" spans="1:34">
      <c r="A1128" s="43" t="s">
        <v>2952</v>
      </c>
      <c r="B1128" s="46">
        <v>45653</v>
      </c>
      <c r="C1128" s="43">
        <f t="shared" si="17"/>
        <v>2024</v>
      </c>
      <c r="D1128" s="43" t="str">
        <f>TEXT(Combined[[#This Row],[Order_Date]],"MMM")</f>
        <v>Dec</v>
      </c>
      <c r="E1128" s="43" t="s">
        <v>1184</v>
      </c>
      <c r="F1128" s="43" t="s">
        <v>1543</v>
      </c>
      <c r="G1128" s="43" t="s">
        <v>1807</v>
      </c>
      <c r="H1128" s="43">
        <v>3</v>
      </c>
      <c r="I1128" s="43">
        <v>241.64</v>
      </c>
      <c r="J1128" s="45">
        <v>0.28999999999999998</v>
      </c>
      <c r="K1128" s="43" t="s">
        <v>1826</v>
      </c>
      <c r="L1128" s="43">
        <v>514.69319999999993</v>
      </c>
      <c r="M1128" s="43" t="str">
        <f>VLOOKUP(Combined[[#This Row],[Customer_ID]],Customer[],2,FALSE)</f>
        <v>Tanya Lopez</v>
      </c>
      <c r="N1128" s="43">
        <f>VLOOKUP(Combined[[#This Row],[Customer_ID]],Customer[],3,FALSE)</f>
        <v>34</v>
      </c>
      <c r="O1128" s="43" t="str">
        <f>VLOOKUP(Combined[[#This Row],[Customer_ID]],Customer[],4,FALSE)</f>
        <v>Female</v>
      </c>
      <c r="P1128" s="43" t="str">
        <f>VLOOKUP(Combined[[#This Row],[Customer_ID]],Customer[],5,FALSE)</f>
        <v>West Jeffreyburgh</v>
      </c>
      <c r="Q1128" s="43" t="str">
        <f>VLOOKUP(Combined[[#This Row],[Customer_ID]],Customer[],6,FALSE)</f>
        <v>Iowa</v>
      </c>
      <c r="R1128" s="43" t="str">
        <f>VLOOKUP(Combined[[#This Row],[Customer_ID]],Customer[],8,FALSE)</f>
        <v>Gold</v>
      </c>
      <c r="S1128" s="43" t="str">
        <f>VLOOKUP(Combined[[#This Row],[Product_ID]],Product[],2,FALSE)</f>
        <v>Brother Laser Printer</v>
      </c>
      <c r="T1128" s="43" t="str">
        <f>VLOOKUP(Combined[[#This Row],[Product_ID]],Product[],3,FALSE)</f>
        <v>Electronics</v>
      </c>
      <c r="U1128" s="43" t="str">
        <f>VLOOKUP(Combined[[#This Row],[Product_ID]],Product[],4,FALSE)</f>
        <v>Computer</v>
      </c>
      <c r="V1128" s="43" t="str">
        <f>VLOOKUP(Combined[[#This Row],[Product_ID]],Product[],5,FALSE)</f>
        <v>Hunt Inc</v>
      </c>
      <c r="W1128" s="43">
        <f>VLOOKUP(Combined[[#This Row],[Product_ID]],Product[],6,FALSE)</f>
        <v>112.42</v>
      </c>
      <c r="X1128" s="43">
        <f>VLOOKUP(Combined[[#This Row],[Product_ID]],Product[],7,FALSE)</f>
        <v>416</v>
      </c>
      <c r="Y1128" s="43" t="str">
        <f>_xlfn.XLOOKUP(Combined[[#This Row],[Store_ID]],Store[Store_ID],Store[Store_Name])</f>
        <v>Holloway Ltd</v>
      </c>
      <c r="Z1128" s="43" t="str">
        <f>_xlfn.XLOOKUP(Combined[[#This Row],[Store_ID]],Store[Store_ID],Store[Region])</f>
        <v>North</v>
      </c>
      <c r="AA1128" s="43" t="str">
        <f>_xlfn.XLOOKUP(Combined[[#This Row],[Store_ID]],Store[Store_ID],Store[City])</f>
        <v>Bensonhaven</v>
      </c>
      <c r="AB1128" s="43" t="str">
        <f>_xlfn.XLOOKUP(Combined[[#This Row],[Store_ID]],Store[Store_ID],Store[Store_Type])</f>
        <v>Flagship</v>
      </c>
      <c r="AC1128" s="43">
        <f>Combined[[#This Row],[Quantity]]*Combined[[#This Row],[Unit_Price]]</f>
        <v>724.92</v>
      </c>
      <c r="AD1128" s="43">
        <f>Combined[[#This Row],[Gross_Sales]]*Combined[[#This Row],[Discount]]</f>
        <v>210.22679999999997</v>
      </c>
      <c r="AE1128" s="43">
        <f>Combined[[#This Row],[Quantity]]*Combined[[#This Row],[cost]]</f>
        <v>337.26</v>
      </c>
      <c r="AF1128" s="43">
        <f>Combined[[#This Row],[Total_Amount]]-Combined[[#This Row],[Total_Cost]]</f>
        <v>177.43319999999994</v>
      </c>
      <c r="AG1128" s="43" t="str">
        <f>IF(Combined[[#This Row],[Age]]&lt;=25,"18-25",IF(Combined[[#This Row],[Age]]&lt;=35,"26-35",IF(Combined[[#This Row],[Age]]&lt;=45,"36-45",IF(Combined[[#This Row],[Age]]&lt;=55,"46-55","56-64"))))</f>
        <v>26-35</v>
      </c>
      <c r="AH1128" s="43">
        <f>IF(Combined[[#This Row],[Total_Amount]]=0,0,Combined[[#This Row],[Profit]]/Combined[[#This Row],[Total_Amount]])</f>
        <v>0.34473585429144965</v>
      </c>
    </row>
    <row r="1129" spans="1:34">
      <c r="A1129" s="43" t="s">
        <v>2953</v>
      </c>
      <c r="B1129" s="46">
        <v>45817</v>
      </c>
      <c r="C1129" s="43">
        <f t="shared" si="17"/>
        <v>2025</v>
      </c>
      <c r="D1129" s="43" t="str">
        <f>TEXT(Combined[[#This Row],[Order_Date]],"MMM")</f>
        <v>Jun</v>
      </c>
      <c r="E1129" s="43" t="s">
        <v>1487</v>
      </c>
      <c r="F1129" s="43" t="s">
        <v>1608</v>
      </c>
      <c r="G1129" s="43" t="s">
        <v>1789</v>
      </c>
      <c r="H1129" s="43">
        <v>2</v>
      </c>
      <c r="I1129" s="43">
        <v>47.86</v>
      </c>
      <c r="J1129" s="45">
        <v>0.03</v>
      </c>
      <c r="K1129" s="43" t="s">
        <v>1826</v>
      </c>
      <c r="L1129" s="43">
        <v>92.848399999999998</v>
      </c>
      <c r="M1129" s="43" t="str">
        <f>VLOOKUP(Combined[[#This Row],[Customer_ID]],Customer[],2,FALSE)</f>
        <v>Sarah Smith</v>
      </c>
      <c r="N1129" s="43">
        <f>VLOOKUP(Combined[[#This Row],[Customer_ID]],Customer[],3,FALSE)</f>
        <v>48</v>
      </c>
      <c r="O1129" s="43" t="str">
        <f>VLOOKUP(Combined[[#This Row],[Customer_ID]],Customer[],4,FALSE)</f>
        <v>Male</v>
      </c>
      <c r="P1129" s="43" t="str">
        <f>VLOOKUP(Combined[[#This Row],[Customer_ID]],Customer[],5,FALSE)</f>
        <v>East Rodney</v>
      </c>
      <c r="Q1129" s="43" t="str">
        <f>VLOOKUP(Combined[[#This Row],[Customer_ID]],Customer[],6,FALSE)</f>
        <v>Nevada</v>
      </c>
      <c r="R1129" s="43" t="str">
        <f>VLOOKUP(Combined[[#This Row],[Customer_ID]],Customer[],8,FALSE)</f>
        <v>Gold</v>
      </c>
      <c r="S1129" s="43" t="str">
        <f>VLOOKUP(Combined[[#This Row],[Product_ID]],Product[],2,FALSE)</f>
        <v>Stainless Steel Cutlery Set</v>
      </c>
      <c r="T1129" s="43" t="str">
        <f>VLOOKUP(Combined[[#This Row],[Product_ID]],Product[],3,FALSE)</f>
        <v>Home</v>
      </c>
      <c r="U1129" s="43" t="str">
        <f>VLOOKUP(Combined[[#This Row],[Product_ID]],Product[],4,FALSE)</f>
        <v>Kitchen</v>
      </c>
      <c r="V1129" s="43" t="str">
        <f>VLOOKUP(Combined[[#This Row],[Product_ID]],Product[],5,FALSE)</f>
        <v>Stevens, Fernandez and Martin</v>
      </c>
      <c r="W1129" s="43">
        <f>VLOOKUP(Combined[[#This Row],[Product_ID]],Product[],6,FALSE)</f>
        <v>19.52</v>
      </c>
      <c r="X1129" s="43">
        <f>VLOOKUP(Combined[[#This Row],[Product_ID]],Product[],7,FALSE)</f>
        <v>57</v>
      </c>
      <c r="Y1129" s="43" t="str">
        <f>_xlfn.XLOOKUP(Combined[[#This Row],[Store_ID]],Store[Store_ID],Store[Store_Name])</f>
        <v>Hill, Wagner and Ballard</v>
      </c>
      <c r="Z1129" s="43" t="str">
        <f>_xlfn.XLOOKUP(Combined[[#This Row],[Store_ID]],Store[Store_ID],Store[Region])</f>
        <v>East</v>
      </c>
      <c r="AA1129" s="43" t="str">
        <f>_xlfn.XLOOKUP(Combined[[#This Row],[Store_ID]],Store[Store_ID],Store[City])</f>
        <v>East Davidville</v>
      </c>
      <c r="AB1129" s="43" t="str">
        <f>_xlfn.XLOOKUP(Combined[[#This Row],[Store_ID]],Store[Store_ID],Store[Store_Type])</f>
        <v>Online</v>
      </c>
      <c r="AC1129" s="43">
        <f>Combined[[#This Row],[Quantity]]*Combined[[#This Row],[Unit_Price]]</f>
        <v>95.72</v>
      </c>
      <c r="AD1129" s="43">
        <f>Combined[[#This Row],[Gross_Sales]]*Combined[[#This Row],[Discount]]</f>
        <v>2.8715999999999999</v>
      </c>
      <c r="AE1129" s="43">
        <f>Combined[[#This Row],[Quantity]]*Combined[[#This Row],[cost]]</f>
        <v>39.04</v>
      </c>
      <c r="AF1129" s="43">
        <f>Combined[[#This Row],[Total_Amount]]-Combined[[#This Row],[Total_Cost]]</f>
        <v>53.808399999999999</v>
      </c>
      <c r="AG1129" s="43" t="str">
        <f>IF(Combined[[#This Row],[Age]]&lt;=25,"18-25",IF(Combined[[#This Row],[Age]]&lt;=35,"26-35",IF(Combined[[#This Row],[Age]]&lt;=45,"36-45",IF(Combined[[#This Row],[Age]]&lt;=55,"46-55","56-64"))))</f>
        <v>46-55</v>
      </c>
      <c r="AH1129" s="43">
        <f>IF(Combined[[#This Row],[Total_Amount]]=0,0,Combined[[#This Row],[Profit]]/Combined[[#This Row],[Total_Amount]])</f>
        <v>0.57952964186781897</v>
      </c>
    </row>
    <row r="1130" spans="1:34">
      <c r="A1130" s="43" t="s">
        <v>2954</v>
      </c>
      <c r="B1130" s="46">
        <v>45509</v>
      </c>
      <c r="C1130" s="43">
        <f t="shared" si="17"/>
        <v>2024</v>
      </c>
      <c r="D1130" s="43" t="str">
        <f>TEXT(Combined[[#This Row],[Order_Date]],"MMM")</f>
        <v>Aug</v>
      </c>
      <c r="E1130" s="43" t="s">
        <v>1080</v>
      </c>
      <c r="F1130" s="43" t="s">
        <v>1732</v>
      </c>
      <c r="G1130" s="43" t="s">
        <v>1766</v>
      </c>
      <c r="H1130" s="43">
        <v>1</v>
      </c>
      <c r="I1130" s="43">
        <v>805.07</v>
      </c>
      <c r="J1130" s="45">
        <v>0.06</v>
      </c>
      <c r="K1130" s="43" t="s">
        <v>1829</v>
      </c>
      <c r="L1130" s="43">
        <v>756.76580000000001</v>
      </c>
      <c r="M1130" s="43" t="str">
        <f>VLOOKUP(Combined[[#This Row],[Customer_ID]],Customer[],2,FALSE)</f>
        <v>Evelyn Brown</v>
      </c>
      <c r="N1130" s="43">
        <f>VLOOKUP(Combined[[#This Row],[Customer_ID]],Customer[],3,FALSE)</f>
        <v>39</v>
      </c>
      <c r="O1130" s="43" t="str">
        <f>VLOOKUP(Combined[[#This Row],[Customer_ID]],Customer[],4,FALSE)</f>
        <v>Male</v>
      </c>
      <c r="P1130" s="43" t="str">
        <f>VLOOKUP(Combined[[#This Row],[Customer_ID]],Customer[],5,FALSE)</f>
        <v>West Victoriaborough</v>
      </c>
      <c r="Q1130" s="43" t="str">
        <f>VLOOKUP(Combined[[#This Row],[Customer_ID]],Customer[],6,FALSE)</f>
        <v>New Mexico</v>
      </c>
      <c r="R1130" s="43" t="str">
        <f>VLOOKUP(Combined[[#This Row],[Customer_ID]],Customer[],8,FALSE)</f>
        <v>Gold</v>
      </c>
      <c r="S1130" s="43" t="str">
        <f>VLOOKUP(Combined[[#This Row],[Product_ID]],Product[],2,FALSE)</f>
        <v>Microwave Oven</v>
      </c>
      <c r="T1130" s="43" t="str">
        <f>VLOOKUP(Combined[[#This Row],[Product_ID]],Product[],3,FALSE)</f>
        <v>Home</v>
      </c>
      <c r="U1130" s="43" t="str">
        <f>VLOOKUP(Combined[[#This Row],[Product_ID]],Product[],4,FALSE)</f>
        <v>Appliances</v>
      </c>
      <c r="V1130" s="43" t="str">
        <f>VLOOKUP(Combined[[#This Row],[Product_ID]],Product[],5,FALSE)</f>
        <v>Green, Powell and Palmer</v>
      </c>
      <c r="W1130" s="43">
        <f>VLOOKUP(Combined[[#This Row],[Product_ID]],Product[],6,FALSE)</f>
        <v>447.43</v>
      </c>
      <c r="X1130" s="43">
        <f>VLOOKUP(Combined[[#This Row],[Product_ID]],Product[],7,FALSE)</f>
        <v>191</v>
      </c>
      <c r="Y1130" s="43" t="str">
        <f>_xlfn.XLOOKUP(Combined[[#This Row],[Store_ID]],Store[Store_ID],Store[Store_Name])</f>
        <v>Johnson-Wright</v>
      </c>
      <c r="Z1130" s="43" t="str">
        <f>_xlfn.XLOOKUP(Combined[[#This Row],[Store_ID]],Store[Store_ID],Store[Region])</f>
        <v>North</v>
      </c>
      <c r="AA1130" s="43" t="str">
        <f>_xlfn.XLOOKUP(Combined[[#This Row],[Store_ID]],Store[Store_ID],Store[City])</f>
        <v>Hoodberg</v>
      </c>
      <c r="AB1130" s="43" t="str">
        <f>_xlfn.XLOOKUP(Combined[[#This Row],[Store_ID]],Store[Store_ID],Store[Store_Type])</f>
        <v>Outlet</v>
      </c>
      <c r="AC1130" s="43">
        <f>Combined[[#This Row],[Quantity]]*Combined[[#This Row],[Unit_Price]]</f>
        <v>805.07</v>
      </c>
      <c r="AD1130" s="43">
        <f>Combined[[#This Row],[Gross_Sales]]*Combined[[#This Row],[Discount]]</f>
        <v>48.304200000000002</v>
      </c>
      <c r="AE1130" s="43">
        <f>Combined[[#This Row],[Quantity]]*Combined[[#This Row],[cost]]</f>
        <v>447.43</v>
      </c>
      <c r="AF1130" s="43">
        <f>Combined[[#This Row],[Total_Amount]]-Combined[[#This Row],[Total_Cost]]</f>
        <v>309.33580000000001</v>
      </c>
      <c r="AG1130" s="43" t="str">
        <f>IF(Combined[[#This Row],[Age]]&lt;=25,"18-25",IF(Combined[[#This Row],[Age]]&lt;=35,"26-35",IF(Combined[[#This Row],[Age]]&lt;=45,"36-45",IF(Combined[[#This Row],[Age]]&lt;=55,"46-55","56-64"))))</f>
        <v>36-45</v>
      </c>
      <c r="AH1130" s="43">
        <f>IF(Combined[[#This Row],[Total_Amount]]=0,0,Combined[[#This Row],[Profit]]/Combined[[#This Row],[Total_Amount]])</f>
        <v>0.40876027960037309</v>
      </c>
    </row>
    <row r="1131" spans="1:34">
      <c r="A1131" s="43" t="s">
        <v>2955</v>
      </c>
      <c r="B1131" s="46">
        <v>45753</v>
      </c>
      <c r="C1131" s="43">
        <f t="shared" si="17"/>
        <v>2025</v>
      </c>
      <c r="D1131" s="43" t="str">
        <f>TEXT(Combined[[#This Row],[Order_Date]],"MMM")</f>
        <v>Apr</v>
      </c>
      <c r="E1131" s="43" t="s">
        <v>1166</v>
      </c>
      <c r="F1131" s="43" t="s">
        <v>1616</v>
      </c>
      <c r="G1131" s="43" t="s">
        <v>1757</v>
      </c>
      <c r="H1131" s="43">
        <v>3</v>
      </c>
      <c r="I1131" s="43">
        <v>848.48</v>
      </c>
      <c r="J1131" s="45">
        <v>0</v>
      </c>
      <c r="K1131" s="43" t="s">
        <v>1829</v>
      </c>
      <c r="L1131" s="43">
        <v>2545.44</v>
      </c>
      <c r="M1131" s="43" t="str">
        <f>VLOOKUP(Combined[[#This Row],[Customer_ID]],Customer[],2,FALSE)</f>
        <v>James Orozco</v>
      </c>
      <c r="N1131" s="43">
        <f>VLOOKUP(Combined[[#This Row],[Customer_ID]],Customer[],3,FALSE)</f>
        <v>37</v>
      </c>
      <c r="O1131" s="43" t="str">
        <f>VLOOKUP(Combined[[#This Row],[Customer_ID]],Customer[],4,FALSE)</f>
        <v>Female</v>
      </c>
      <c r="P1131" s="43" t="str">
        <f>VLOOKUP(Combined[[#This Row],[Customer_ID]],Customer[],5,FALSE)</f>
        <v>Simpsonfort</v>
      </c>
      <c r="Q1131" s="43" t="str">
        <f>VLOOKUP(Combined[[#This Row],[Customer_ID]],Customer[],6,FALSE)</f>
        <v>Maine</v>
      </c>
      <c r="R1131" s="43" t="str">
        <f>VLOOKUP(Combined[[#This Row],[Customer_ID]],Customer[],8,FALSE)</f>
        <v>Gold</v>
      </c>
      <c r="S1131" s="43" t="str">
        <f>VLOOKUP(Combined[[#This Row],[Product_ID]],Product[],2,FALSE)</f>
        <v>Gaming Mechanical Keyboard</v>
      </c>
      <c r="T1131" s="43" t="str">
        <f>VLOOKUP(Combined[[#This Row],[Product_ID]],Product[],3,FALSE)</f>
        <v>Electronics</v>
      </c>
      <c r="U1131" s="43" t="str">
        <f>VLOOKUP(Combined[[#This Row],[Product_ID]],Product[],4,FALSE)</f>
        <v>Computer</v>
      </c>
      <c r="V1131" s="43" t="str">
        <f>VLOOKUP(Combined[[#This Row],[Product_ID]],Product[],5,FALSE)</f>
        <v>Lucero LLC</v>
      </c>
      <c r="W1131" s="43">
        <f>VLOOKUP(Combined[[#This Row],[Product_ID]],Product[],6,FALSE)</f>
        <v>419.28</v>
      </c>
      <c r="X1131" s="43">
        <f>VLOOKUP(Combined[[#This Row],[Product_ID]],Product[],7,FALSE)</f>
        <v>86</v>
      </c>
      <c r="Y1131" s="43" t="str">
        <f>_xlfn.XLOOKUP(Combined[[#This Row],[Store_ID]],Store[Store_ID],Store[Store_Name])</f>
        <v>Martinez, Adkins and Johnson</v>
      </c>
      <c r="Z1131" s="43" t="str">
        <f>_xlfn.XLOOKUP(Combined[[#This Row],[Store_ID]],Store[Store_ID],Store[Region])</f>
        <v>North</v>
      </c>
      <c r="AA1131" s="43" t="str">
        <f>_xlfn.XLOOKUP(Combined[[#This Row],[Store_ID]],Store[Store_ID],Store[City])</f>
        <v>Danielmouth</v>
      </c>
      <c r="AB1131" s="43" t="str">
        <f>_xlfn.XLOOKUP(Combined[[#This Row],[Store_ID]],Store[Store_ID],Store[Store_Type])</f>
        <v>Flagship</v>
      </c>
      <c r="AC1131" s="43">
        <f>Combined[[#This Row],[Quantity]]*Combined[[#This Row],[Unit_Price]]</f>
        <v>2545.44</v>
      </c>
      <c r="AD1131" s="43">
        <f>Combined[[#This Row],[Gross_Sales]]*Combined[[#This Row],[Discount]]</f>
        <v>0</v>
      </c>
      <c r="AE1131" s="43">
        <f>Combined[[#This Row],[Quantity]]*Combined[[#This Row],[cost]]</f>
        <v>1257.8399999999999</v>
      </c>
      <c r="AF1131" s="43">
        <f>Combined[[#This Row],[Total_Amount]]-Combined[[#This Row],[Total_Cost]]</f>
        <v>1287.6000000000001</v>
      </c>
      <c r="AG1131" s="43" t="str">
        <f>IF(Combined[[#This Row],[Age]]&lt;=25,"18-25",IF(Combined[[#This Row],[Age]]&lt;=35,"26-35",IF(Combined[[#This Row],[Age]]&lt;=45,"36-45",IF(Combined[[#This Row],[Age]]&lt;=55,"46-55","56-64"))))</f>
        <v>36-45</v>
      </c>
      <c r="AH1131" s="43">
        <f>IF(Combined[[#This Row],[Total_Amount]]=0,0,Combined[[#This Row],[Profit]]/Combined[[#This Row],[Total_Amount]])</f>
        <v>0.5058457476899868</v>
      </c>
    </row>
    <row r="1132" spans="1:34">
      <c r="A1132" s="43" t="s">
        <v>2956</v>
      </c>
      <c r="B1132" s="46">
        <v>45512</v>
      </c>
      <c r="C1132" s="43">
        <f t="shared" si="17"/>
        <v>2024</v>
      </c>
      <c r="D1132" s="43" t="str">
        <f>TEXT(Combined[[#This Row],[Order_Date]],"MMM")</f>
        <v>Aug</v>
      </c>
      <c r="E1132" s="43" t="s">
        <v>782</v>
      </c>
      <c r="F1132" s="43" t="s">
        <v>1654</v>
      </c>
      <c r="G1132" s="43" t="s">
        <v>1782</v>
      </c>
      <c r="H1132" s="43">
        <v>2</v>
      </c>
      <c r="I1132" s="43">
        <v>568.95000000000005</v>
      </c>
      <c r="J1132" s="45">
        <v>0.22</v>
      </c>
      <c r="K1132" s="43" t="s">
        <v>1824</v>
      </c>
      <c r="L1132" s="43">
        <v>887.56200000000013</v>
      </c>
      <c r="M1132" s="43" t="str">
        <f>VLOOKUP(Combined[[#This Row],[Customer_ID]],Customer[],2,FALSE)</f>
        <v>Nancy Page</v>
      </c>
      <c r="N1132" s="43">
        <f>VLOOKUP(Combined[[#This Row],[Customer_ID]],Customer[],3,FALSE)</f>
        <v>19</v>
      </c>
      <c r="O1132" s="43" t="str">
        <f>VLOOKUP(Combined[[#This Row],[Customer_ID]],Customer[],4,FALSE)</f>
        <v>Male</v>
      </c>
      <c r="P1132" s="43" t="str">
        <f>VLOOKUP(Combined[[#This Row],[Customer_ID]],Customer[],5,FALSE)</f>
        <v>West Julia</v>
      </c>
      <c r="Q1132" s="43" t="str">
        <f>VLOOKUP(Combined[[#This Row],[Customer_ID]],Customer[],6,FALSE)</f>
        <v>Utah</v>
      </c>
      <c r="R1132" s="43" t="str">
        <f>VLOOKUP(Combined[[#This Row],[Customer_ID]],Customer[],8,FALSE)</f>
        <v>Bronze</v>
      </c>
      <c r="S1132" s="43" t="str">
        <f>VLOOKUP(Combined[[#This Row],[Product_ID]],Product[],2,FALSE)</f>
        <v>Men's Track Pants</v>
      </c>
      <c r="T1132" s="43" t="str">
        <f>VLOOKUP(Combined[[#This Row],[Product_ID]],Product[],3,FALSE)</f>
        <v>Clothing</v>
      </c>
      <c r="U1132" s="43" t="str">
        <f>VLOOKUP(Combined[[#This Row],[Product_ID]],Product[],4,FALSE)</f>
        <v>Bottoms</v>
      </c>
      <c r="V1132" s="43" t="str">
        <f>VLOOKUP(Combined[[#This Row],[Product_ID]],Product[],5,FALSE)</f>
        <v>Hamilton, Woods and Walker</v>
      </c>
      <c r="W1132" s="43">
        <f>VLOOKUP(Combined[[#This Row],[Product_ID]],Product[],6,FALSE)</f>
        <v>386.56</v>
      </c>
      <c r="X1132" s="43">
        <f>VLOOKUP(Combined[[#This Row],[Product_ID]],Product[],7,FALSE)</f>
        <v>125</v>
      </c>
      <c r="Y1132" s="43" t="str">
        <f>_xlfn.XLOOKUP(Combined[[#This Row],[Store_ID]],Store[Store_ID],Store[Store_Name])</f>
        <v>Bean, Jones and Park</v>
      </c>
      <c r="Z1132" s="43" t="str">
        <f>_xlfn.XLOOKUP(Combined[[#This Row],[Store_ID]],Store[Store_ID],Store[Region])</f>
        <v>West</v>
      </c>
      <c r="AA1132" s="43" t="str">
        <f>_xlfn.XLOOKUP(Combined[[#This Row],[Store_ID]],Store[Store_ID],Store[City])</f>
        <v>Thompsonborough</v>
      </c>
      <c r="AB1132" s="43" t="str">
        <f>_xlfn.XLOOKUP(Combined[[#This Row],[Store_ID]],Store[Store_ID],Store[Store_Type])</f>
        <v>Online</v>
      </c>
      <c r="AC1132" s="43">
        <f>Combined[[#This Row],[Quantity]]*Combined[[#This Row],[Unit_Price]]</f>
        <v>1137.9000000000001</v>
      </c>
      <c r="AD1132" s="43">
        <f>Combined[[#This Row],[Gross_Sales]]*Combined[[#This Row],[Discount]]</f>
        <v>250.33800000000002</v>
      </c>
      <c r="AE1132" s="43">
        <f>Combined[[#This Row],[Quantity]]*Combined[[#This Row],[cost]]</f>
        <v>773.12</v>
      </c>
      <c r="AF1132" s="43">
        <f>Combined[[#This Row],[Total_Amount]]-Combined[[#This Row],[Total_Cost]]</f>
        <v>114.44200000000012</v>
      </c>
      <c r="AG1132" s="43" t="str">
        <f>IF(Combined[[#This Row],[Age]]&lt;=25,"18-25",IF(Combined[[#This Row],[Age]]&lt;=35,"26-35",IF(Combined[[#This Row],[Age]]&lt;=45,"36-45",IF(Combined[[#This Row],[Age]]&lt;=55,"46-55","56-64"))))</f>
        <v>18-25</v>
      </c>
      <c r="AH1132" s="43">
        <f>IF(Combined[[#This Row],[Total_Amount]]=0,0,Combined[[#This Row],[Profit]]/Combined[[#This Row],[Total_Amount]])</f>
        <v>0.12893972477415674</v>
      </c>
    </row>
    <row r="1133" spans="1:34">
      <c r="A1133" s="43" t="s">
        <v>2957</v>
      </c>
      <c r="B1133" s="46">
        <v>45764</v>
      </c>
      <c r="C1133" s="43">
        <f t="shared" si="17"/>
        <v>2025</v>
      </c>
      <c r="D1133" s="43" t="str">
        <f>TEXT(Combined[[#This Row],[Order_Date]],"MMM")</f>
        <v>Apr</v>
      </c>
      <c r="E1133" s="43" t="s">
        <v>541</v>
      </c>
      <c r="F1133" s="43" t="s">
        <v>1654</v>
      </c>
      <c r="G1133" s="43" t="s">
        <v>1792</v>
      </c>
      <c r="H1133" s="43">
        <v>3</v>
      </c>
      <c r="I1133" s="43">
        <v>269.83999999999997</v>
      </c>
      <c r="J1133" s="45">
        <v>0.05</v>
      </c>
      <c r="K1133" s="43" t="s">
        <v>1826</v>
      </c>
      <c r="L1133" s="43">
        <v>769.04399999999998</v>
      </c>
      <c r="M1133" s="43" t="str">
        <f>VLOOKUP(Combined[[#This Row],[Customer_ID]],Customer[],2,FALSE)</f>
        <v>Mariah Brown</v>
      </c>
      <c r="N1133" s="43">
        <f>VLOOKUP(Combined[[#This Row],[Customer_ID]],Customer[],3,FALSE)</f>
        <v>37</v>
      </c>
      <c r="O1133" s="43" t="str">
        <f>VLOOKUP(Combined[[#This Row],[Customer_ID]],Customer[],4,FALSE)</f>
        <v>Male</v>
      </c>
      <c r="P1133" s="43" t="str">
        <f>VLOOKUP(Combined[[#This Row],[Customer_ID]],Customer[],5,FALSE)</f>
        <v>Palmerbury</v>
      </c>
      <c r="Q1133" s="43" t="str">
        <f>VLOOKUP(Combined[[#This Row],[Customer_ID]],Customer[],6,FALSE)</f>
        <v>Tennessee</v>
      </c>
      <c r="R1133" s="43" t="str">
        <f>VLOOKUP(Combined[[#This Row],[Customer_ID]],Customer[],8,FALSE)</f>
        <v>Silver</v>
      </c>
      <c r="S1133" s="43" t="str">
        <f>VLOOKUP(Combined[[#This Row],[Product_ID]],Product[],2,FALSE)</f>
        <v>Men's Track Pants</v>
      </c>
      <c r="T1133" s="43" t="str">
        <f>VLOOKUP(Combined[[#This Row],[Product_ID]],Product[],3,FALSE)</f>
        <v>Clothing</v>
      </c>
      <c r="U1133" s="43" t="str">
        <f>VLOOKUP(Combined[[#This Row],[Product_ID]],Product[],4,FALSE)</f>
        <v>Bottoms</v>
      </c>
      <c r="V1133" s="43" t="str">
        <f>VLOOKUP(Combined[[#This Row],[Product_ID]],Product[],5,FALSE)</f>
        <v>Hamilton, Woods and Walker</v>
      </c>
      <c r="W1133" s="43">
        <f>VLOOKUP(Combined[[#This Row],[Product_ID]],Product[],6,FALSE)</f>
        <v>386.56</v>
      </c>
      <c r="X1133" s="43">
        <f>VLOOKUP(Combined[[#This Row],[Product_ID]],Product[],7,FALSE)</f>
        <v>125</v>
      </c>
      <c r="Y1133" s="43" t="str">
        <f>_xlfn.XLOOKUP(Combined[[#This Row],[Store_ID]],Store[Store_ID],Store[Store_Name])</f>
        <v>Aguirre-Keller</v>
      </c>
      <c r="Z1133" s="43" t="str">
        <f>_xlfn.XLOOKUP(Combined[[#This Row],[Store_ID]],Store[Store_ID],Store[Region])</f>
        <v>South</v>
      </c>
      <c r="AA1133" s="43" t="str">
        <f>_xlfn.XLOOKUP(Combined[[#This Row],[Store_ID]],Store[Store_ID],Store[City])</f>
        <v>Lake Michael</v>
      </c>
      <c r="AB1133" s="43" t="str">
        <f>_xlfn.XLOOKUP(Combined[[#This Row],[Store_ID]],Store[Store_ID],Store[Store_Type])</f>
        <v>Online</v>
      </c>
      <c r="AC1133" s="43">
        <f>Combined[[#This Row],[Quantity]]*Combined[[#This Row],[Unit_Price]]</f>
        <v>809.52</v>
      </c>
      <c r="AD1133" s="43">
        <f>Combined[[#This Row],[Gross_Sales]]*Combined[[#This Row],[Discount]]</f>
        <v>40.475999999999999</v>
      </c>
      <c r="AE1133" s="43">
        <f>Combined[[#This Row],[Quantity]]*Combined[[#This Row],[cost]]</f>
        <v>1159.68</v>
      </c>
      <c r="AF1133" s="43">
        <f>Combined[[#This Row],[Total_Amount]]-Combined[[#This Row],[Total_Cost]]</f>
        <v>-390.63600000000008</v>
      </c>
      <c r="AG1133" s="43" t="str">
        <f>IF(Combined[[#This Row],[Age]]&lt;=25,"18-25",IF(Combined[[#This Row],[Age]]&lt;=35,"26-35",IF(Combined[[#This Row],[Age]]&lt;=45,"36-45",IF(Combined[[#This Row],[Age]]&lt;=55,"46-55","56-64"))))</f>
        <v>36-45</v>
      </c>
      <c r="AH1133" s="43">
        <f>IF(Combined[[#This Row],[Total_Amount]]=0,0,Combined[[#This Row],[Profit]]/Combined[[#This Row],[Total_Amount]])</f>
        <v>-0.50795013029163494</v>
      </c>
    </row>
    <row r="1134" spans="1:34">
      <c r="A1134" s="43" t="s">
        <v>2958</v>
      </c>
      <c r="B1134" s="46">
        <v>45746</v>
      </c>
      <c r="C1134" s="43">
        <f t="shared" si="17"/>
        <v>2025</v>
      </c>
      <c r="D1134" s="43" t="str">
        <f>TEXT(Combined[[#This Row],[Order_Date]],"MMM")</f>
        <v>Mar</v>
      </c>
      <c r="E1134" s="43" t="s">
        <v>975</v>
      </c>
      <c r="F1134" s="43" t="s">
        <v>1672</v>
      </c>
      <c r="G1134" s="43" t="s">
        <v>1797</v>
      </c>
      <c r="H1134" s="43">
        <v>4</v>
      </c>
      <c r="I1134" s="43">
        <v>267.36</v>
      </c>
      <c r="J1134" s="45">
        <v>0.27</v>
      </c>
      <c r="K1134" s="43" t="s">
        <v>1826</v>
      </c>
      <c r="L1134" s="43">
        <v>780.69119999999998</v>
      </c>
      <c r="M1134" s="43" t="str">
        <f>VLOOKUP(Combined[[#This Row],[Customer_ID]],Customer[],2,FALSE)</f>
        <v>Stacy Collins</v>
      </c>
      <c r="N1134" s="43">
        <f>VLOOKUP(Combined[[#This Row],[Customer_ID]],Customer[],3,FALSE)</f>
        <v>41</v>
      </c>
      <c r="O1134" s="43" t="str">
        <f>VLOOKUP(Combined[[#This Row],[Customer_ID]],Customer[],4,FALSE)</f>
        <v>Female</v>
      </c>
      <c r="P1134" s="43" t="str">
        <f>VLOOKUP(Combined[[#This Row],[Customer_ID]],Customer[],5,FALSE)</f>
        <v>Randychester</v>
      </c>
      <c r="Q1134" s="43" t="str">
        <f>VLOOKUP(Combined[[#This Row],[Customer_ID]],Customer[],6,FALSE)</f>
        <v>California</v>
      </c>
      <c r="R1134" s="43" t="str">
        <f>VLOOKUP(Combined[[#This Row],[Customer_ID]],Customer[],8,FALSE)</f>
        <v>Bronze</v>
      </c>
      <c r="S1134" s="43" t="str">
        <f>VLOOKUP(Combined[[#This Row],[Product_ID]],Product[],2,FALSE)</f>
        <v>Laptop Cooling Pad</v>
      </c>
      <c r="T1134" s="43" t="str">
        <f>VLOOKUP(Combined[[#This Row],[Product_ID]],Product[],3,FALSE)</f>
        <v>Electronics</v>
      </c>
      <c r="U1134" s="43" t="str">
        <f>VLOOKUP(Combined[[#This Row],[Product_ID]],Product[],4,FALSE)</f>
        <v>Computer</v>
      </c>
      <c r="V1134" s="43" t="str">
        <f>VLOOKUP(Combined[[#This Row],[Product_ID]],Product[],5,FALSE)</f>
        <v>Murray, Gould and Ware</v>
      </c>
      <c r="W1134" s="43">
        <f>VLOOKUP(Combined[[#This Row],[Product_ID]],Product[],6,FALSE)</f>
        <v>86.42</v>
      </c>
      <c r="X1134" s="43">
        <f>VLOOKUP(Combined[[#This Row],[Product_ID]],Product[],7,FALSE)</f>
        <v>222</v>
      </c>
      <c r="Y1134" s="43" t="str">
        <f>_xlfn.XLOOKUP(Combined[[#This Row],[Store_ID]],Store[Store_ID],Store[Store_Name])</f>
        <v>Gardner, Humphrey and Contreras</v>
      </c>
      <c r="Z1134" s="43" t="str">
        <f>_xlfn.XLOOKUP(Combined[[#This Row],[Store_ID]],Store[Store_ID],Store[Region])</f>
        <v>East</v>
      </c>
      <c r="AA1134" s="43" t="str">
        <f>_xlfn.XLOOKUP(Combined[[#This Row],[Store_ID]],Store[Store_ID],Store[City])</f>
        <v>Johnsonville</v>
      </c>
      <c r="AB1134" s="43" t="str">
        <f>_xlfn.XLOOKUP(Combined[[#This Row],[Store_ID]],Store[Store_ID],Store[Store_Type])</f>
        <v>Flagship</v>
      </c>
      <c r="AC1134" s="43">
        <f>Combined[[#This Row],[Quantity]]*Combined[[#This Row],[Unit_Price]]</f>
        <v>1069.44</v>
      </c>
      <c r="AD1134" s="43">
        <f>Combined[[#This Row],[Gross_Sales]]*Combined[[#This Row],[Discount]]</f>
        <v>288.74880000000002</v>
      </c>
      <c r="AE1134" s="43">
        <f>Combined[[#This Row],[Quantity]]*Combined[[#This Row],[cost]]</f>
        <v>345.68</v>
      </c>
      <c r="AF1134" s="43">
        <f>Combined[[#This Row],[Total_Amount]]-Combined[[#This Row],[Total_Cost]]</f>
        <v>435.01119999999997</v>
      </c>
      <c r="AG1134" s="43" t="str">
        <f>IF(Combined[[#This Row],[Age]]&lt;=25,"18-25",IF(Combined[[#This Row],[Age]]&lt;=35,"26-35",IF(Combined[[#This Row],[Age]]&lt;=45,"36-45",IF(Combined[[#This Row],[Age]]&lt;=55,"46-55","56-64"))))</f>
        <v>36-45</v>
      </c>
      <c r="AH1134" s="43">
        <f>IF(Combined[[#This Row],[Total_Amount]]=0,0,Combined[[#This Row],[Profit]]/Combined[[#This Row],[Total_Amount]])</f>
        <v>0.55721289032078236</v>
      </c>
    </row>
    <row r="1135" spans="1:34">
      <c r="A1135" s="43" t="s">
        <v>2959</v>
      </c>
      <c r="B1135" s="46">
        <v>45647</v>
      </c>
      <c r="C1135" s="43">
        <f t="shared" si="17"/>
        <v>2024</v>
      </c>
      <c r="D1135" s="43" t="str">
        <f>TEXT(Combined[[#This Row],[Order_Date]],"MMM")</f>
        <v>Dec</v>
      </c>
      <c r="E1135" s="43" t="s">
        <v>399</v>
      </c>
      <c r="F1135" s="43" t="s">
        <v>1622</v>
      </c>
      <c r="G1135" s="43" t="s">
        <v>1757</v>
      </c>
      <c r="H1135" s="43">
        <v>1</v>
      </c>
      <c r="I1135" s="43">
        <v>438.41</v>
      </c>
      <c r="J1135" s="45">
        <v>0.09</v>
      </c>
      <c r="K1135" s="43" t="s">
        <v>1824</v>
      </c>
      <c r="L1135" s="43">
        <v>398.95310000000012</v>
      </c>
      <c r="M1135" s="43" t="str">
        <f>VLOOKUP(Combined[[#This Row],[Customer_ID]],Customer[],2,FALSE)</f>
        <v>Ryan Hernandez</v>
      </c>
      <c r="N1135" s="43">
        <f>VLOOKUP(Combined[[#This Row],[Customer_ID]],Customer[],3,FALSE)</f>
        <v>30</v>
      </c>
      <c r="O1135" s="43" t="str">
        <f>VLOOKUP(Combined[[#This Row],[Customer_ID]],Customer[],4,FALSE)</f>
        <v>Male</v>
      </c>
      <c r="P1135" s="43" t="str">
        <f>VLOOKUP(Combined[[#This Row],[Customer_ID]],Customer[],5,FALSE)</f>
        <v>East Donna</v>
      </c>
      <c r="Q1135" s="43" t="str">
        <f>VLOOKUP(Combined[[#This Row],[Customer_ID]],Customer[],6,FALSE)</f>
        <v>Nevada</v>
      </c>
      <c r="R1135" s="43" t="str">
        <f>VLOOKUP(Combined[[#This Row],[Customer_ID]],Customer[],8,FALSE)</f>
        <v>Bronze</v>
      </c>
      <c r="S1135" s="43" t="str">
        <f>VLOOKUP(Combined[[#This Row],[Product_ID]],Product[],2,FALSE)</f>
        <v>Men's Casual Sneakers</v>
      </c>
      <c r="T1135" s="43" t="str">
        <f>VLOOKUP(Combined[[#This Row],[Product_ID]],Product[],3,FALSE)</f>
        <v>Clothing</v>
      </c>
      <c r="U1135" s="43" t="str">
        <f>VLOOKUP(Combined[[#This Row],[Product_ID]],Product[],4,FALSE)</f>
        <v>Footwear</v>
      </c>
      <c r="V1135" s="43" t="str">
        <f>VLOOKUP(Combined[[#This Row],[Product_ID]],Product[],5,FALSE)</f>
        <v>Hogan-Lee</v>
      </c>
      <c r="W1135" s="43">
        <f>VLOOKUP(Combined[[#This Row],[Product_ID]],Product[],6,FALSE)</f>
        <v>353.47</v>
      </c>
      <c r="X1135" s="43">
        <f>VLOOKUP(Combined[[#This Row],[Product_ID]],Product[],7,FALSE)</f>
        <v>214</v>
      </c>
      <c r="Y1135" s="43" t="str">
        <f>_xlfn.XLOOKUP(Combined[[#This Row],[Store_ID]],Store[Store_ID],Store[Store_Name])</f>
        <v>Martinez, Adkins and Johnson</v>
      </c>
      <c r="Z1135" s="43" t="str">
        <f>_xlfn.XLOOKUP(Combined[[#This Row],[Store_ID]],Store[Store_ID],Store[Region])</f>
        <v>North</v>
      </c>
      <c r="AA1135" s="43" t="str">
        <f>_xlfn.XLOOKUP(Combined[[#This Row],[Store_ID]],Store[Store_ID],Store[City])</f>
        <v>Danielmouth</v>
      </c>
      <c r="AB1135" s="43" t="str">
        <f>_xlfn.XLOOKUP(Combined[[#This Row],[Store_ID]],Store[Store_ID],Store[Store_Type])</f>
        <v>Flagship</v>
      </c>
      <c r="AC1135" s="43">
        <f>Combined[[#This Row],[Quantity]]*Combined[[#This Row],[Unit_Price]]</f>
        <v>438.41</v>
      </c>
      <c r="AD1135" s="43">
        <f>Combined[[#This Row],[Gross_Sales]]*Combined[[#This Row],[Discount]]</f>
        <v>39.456899999999997</v>
      </c>
      <c r="AE1135" s="43">
        <f>Combined[[#This Row],[Quantity]]*Combined[[#This Row],[cost]]</f>
        <v>353.47</v>
      </c>
      <c r="AF1135" s="43">
        <f>Combined[[#This Row],[Total_Amount]]-Combined[[#This Row],[Total_Cost]]</f>
        <v>45.483100000000093</v>
      </c>
      <c r="AG1135" s="43" t="str">
        <f>IF(Combined[[#This Row],[Age]]&lt;=25,"18-25",IF(Combined[[#This Row],[Age]]&lt;=35,"26-35",IF(Combined[[#This Row],[Age]]&lt;=45,"36-45",IF(Combined[[#This Row],[Age]]&lt;=55,"46-55","56-64"))))</f>
        <v>26-35</v>
      </c>
      <c r="AH1135" s="43">
        <f>IF(Combined[[#This Row],[Total_Amount]]=0,0,Combined[[#This Row],[Profit]]/Combined[[#This Row],[Total_Amount]])</f>
        <v>0.11400613255041778</v>
      </c>
    </row>
    <row r="1136" spans="1:34">
      <c r="A1136" s="43" t="s">
        <v>2960</v>
      </c>
      <c r="B1136" s="46">
        <v>45443</v>
      </c>
      <c r="C1136" s="43">
        <f t="shared" si="17"/>
        <v>2024</v>
      </c>
      <c r="D1136" s="43" t="str">
        <f>TEXT(Combined[[#This Row],[Order_Date]],"MMM")</f>
        <v>May</v>
      </c>
      <c r="E1136" s="43" t="s">
        <v>547</v>
      </c>
      <c r="F1136" s="43" t="s">
        <v>1650</v>
      </c>
      <c r="G1136" s="43" t="s">
        <v>1810</v>
      </c>
      <c r="H1136" s="43">
        <v>2</v>
      </c>
      <c r="I1136" s="43">
        <v>86.72</v>
      </c>
      <c r="J1136" s="45">
        <v>0.28000000000000003</v>
      </c>
      <c r="K1136" s="43" t="s">
        <v>1829</v>
      </c>
      <c r="L1136" s="43">
        <v>124.8768</v>
      </c>
      <c r="M1136" s="43" t="str">
        <f>VLOOKUP(Combined[[#This Row],[Customer_ID]],Customer[],2,FALSE)</f>
        <v>Daniel Rivas</v>
      </c>
      <c r="N1136" s="43">
        <f>VLOOKUP(Combined[[#This Row],[Customer_ID]],Customer[],3,FALSE)</f>
        <v>39</v>
      </c>
      <c r="O1136" s="43" t="str">
        <f>VLOOKUP(Combined[[#This Row],[Customer_ID]],Customer[],4,FALSE)</f>
        <v>Female</v>
      </c>
      <c r="P1136" s="43" t="str">
        <f>VLOOKUP(Combined[[#This Row],[Customer_ID]],Customer[],5,FALSE)</f>
        <v>Dominiquefort</v>
      </c>
      <c r="Q1136" s="43" t="str">
        <f>VLOOKUP(Combined[[#This Row],[Customer_ID]],Customer[],6,FALSE)</f>
        <v>Georgia</v>
      </c>
      <c r="R1136" s="43" t="str">
        <f>VLOOKUP(Combined[[#This Row],[Customer_ID]],Customer[],8,FALSE)</f>
        <v>Silver</v>
      </c>
      <c r="S1136" s="43" t="str">
        <f>VLOOKUP(Combined[[#This Row],[Product_ID]],Product[],2,FALSE)</f>
        <v>HDMI Cable – 2m</v>
      </c>
      <c r="T1136" s="43" t="str">
        <f>VLOOKUP(Combined[[#This Row],[Product_ID]],Product[],3,FALSE)</f>
        <v>Electronics</v>
      </c>
      <c r="U1136" s="43" t="str">
        <f>VLOOKUP(Combined[[#This Row],[Product_ID]],Product[],4,FALSE)</f>
        <v>Accessories</v>
      </c>
      <c r="V1136" s="43" t="str">
        <f>VLOOKUP(Combined[[#This Row],[Product_ID]],Product[],5,FALSE)</f>
        <v>Bautista, Green and Hale</v>
      </c>
      <c r="W1136" s="43">
        <f>VLOOKUP(Combined[[#This Row],[Product_ID]],Product[],6,FALSE)</f>
        <v>88.49</v>
      </c>
      <c r="X1136" s="43">
        <f>VLOOKUP(Combined[[#This Row],[Product_ID]],Product[],7,FALSE)</f>
        <v>246</v>
      </c>
      <c r="Y1136" s="43" t="str">
        <f>_xlfn.XLOOKUP(Combined[[#This Row],[Store_ID]],Store[Store_ID],Store[Store_Name])</f>
        <v>Guerrero-Schmitt</v>
      </c>
      <c r="Z1136" s="43" t="str">
        <f>_xlfn.XLOOKUP(Combined[[#This Row],[Store_ID]],Store[Store_ID],Store[Region])</f>
        <v>East</v>
      </c>
      <c r="AA1136" s="43" t="str">
        <f>_xlfn.XLOOKUP(Combined[[#This Row],[Store_ID]],Store[Store_ID],Store[City])</f>
        <v>East Stevechester</v>
      </c>
      <c r="AB1136" s="43" t="str">
        <f>_xlfn.XLOOKUP(Combined[[#This Row],[Store_ID]],Store[Store_ID],Store[Store_Type])</f>
        <v>Flagship</v>
      </c>
      <c r="AC1136" s="43">
        <f>Combined[[#This Row],[Quantity]]*Combined[[#This Row],[Unit_Price]]</f>
        <v>173.44</v>
      </c>
      <c r="AD1136" s="43">
        <f>Combined[[#This Row],[Gross_Sales]]*Combined[[#This Row],[Discount]]</f>
        <v>48.563200000000002</v>
      </c>
      <c r="AE1136" s="43">
        <f>Combined[[#This Row],[Quantity]]*Combined[[#This Row],[cost]]</f>
        <v>176.98</v>
      </c>
      <c r="AF1136" s="43">
        <f>Combined[[#This Row],[Total_Amount]]-Combined[[#This Row],[Total_Cost]]</f>
        <v>-52.103199999999987</v>
      </c>
      <c r="AG1136" s="43" t="str">
        <f>IF(Combined[[#This Row],[Age]]&lt;=25,"18-25",IF(Combined[[#This Row],[Age]]&lt;=35,"26-35",IF(Combined[[#This Row],[Age]]&lt;=45,"36-45",IF(Combined[[#This Row],[Age]]&lt;=55,"46-55","56-64"))))</f>
        <v>36-45</v>
      </c>
      <c r="AH1136" s="43">
        <f>IF(Combined[[#This Row],[Total_Amount]]=0,0,Combined[[#This Row],[Profit]]/Combined[[#This Row],[Total_Amount]])</f>
        <v>-0.41723682861828609</v>
      </c>
    </row>
    <row r="1137" spans="1:34">
      <c r="A1137" s="43" t="s">
        <v>2961</v>
      </c>
      <c r="B1137" s="46">
        <v>45722</v>
      </c>
      <c r="C1137" s="43">
        <f t="shared" si="17"/>
        <v>2025</v>
      </c>
      <c r="D1137" s="43" t="str">
        <f>TEXT(Combined[[#This Row],[Order_Date]],"MMM")</f>
        <v>Mar</v>
      </c>
      <c r="E1137" s="43" t="s">
        <v>1319</v>
      </c>
      <c r="F1137" s="43" t="s">
        <v>1726</v>
      </c>
      <c r="G1137" s="43" t="s">
        <v>1776</v>
      </c>
      <c r="H1137" s="43">
        <v>4</v>
      </c>
      <c r="I1137" s="43">
        <v>630.21</v>
      </c>
      <c r="J1137" s="45">
        <v>0.14000000000000001</v>
      </c>
      <c r="K1137" s="43" t="s">
        <v>1829</v>
      </c>
      <c r="L1137" s="43">
        <v>2167.9223999999999</v>
      </c>
      <c r="M1137" s="43" t="str">
        <f>VLOOKUP(Combined[[#This Row],[Customer_ID]],Customer[],2,FALSE)</f>
        <v>Bryce Hawkins</v>
      </c>
      <c r="N1137" s="43">
        <f>VLOOKUP(Combined[[#This Row],[Customer_ID]],Customer[],3,FALSE)</f>
        <v>40</v>
      </c>
      <c r="O1137" s="43" t="str">
        <f>VLOOKUP(Combined[[#This Row],[Customer_ID]],Customer[],4,FALSE)</f>
        <v>Male</v>
      </c>
      <c r="P1137" s="43" t="str">
        <f>VLOOKUP(Combined[[#This Row],[Customer_ID]],Customer[],5,FALSE)</f>
        <v>Lake Monique</v>
      </c>
      <c r="Q1137" s="43" t="str">
        <f>VLOOKUP(Combined[[#This Row],[Customer_ID]],Customer[],6,FALSE)</f>
        <v>Utah</v>
      </c>
      <c r="R1137" s="43" t="str">
        <f>VLOOKUP(Combined[[#This Row],[Customer_ID]],Customer[],8,FALSE)</f>
        <v>Bronze</v>
      </c>
      <c r="S1137" s="43" t="str">
        <f>VLOOKUP(Combined[[#This Row],[Product_ID]],Product[],2,FALSE)</f>
        <v>Face Foundation Kit</v>
      </c>
      <c r="T1137" s="43" t="str">
        <f>VLOOKUP(Combined[[#This Row],[Product_ID]],Product[],3,FALSE)</f>
        <v>Beauty</v>
      </c>
      <c r="U1137" s="43" t="str">
        <f>VLOOKUP(Combined[[#This Row],[Product_ID]],Product[],4,FALSE)</f>
        <v>Makeup</v>
      </c>
      <c r="V1137" s="43" t="str">
        <f>VLOOKUP(Combined[[#This Row],[Product_ID]],Product[],5,FALSE)</f>
        <v>Taylor-Elliott</v>
      </c>
      <c r="W1137" s="43">
        <f>VLOOKUP(Combined[[#This Row],[Product_ID]],Product[],6,FALSE)</f>
        <v>183.04</v>
      </c>
      <c r="X1137" s="43">
        <f>VLOOKUP(Combined[[#This Row],[Product_ID]],Product[],7,FALSE)</f>
        <v>457</v>
      </c>
      <c r="Y1137" s="43" t="str">
        <f>_xlfn.XLOOKUP(Combined[[#This Row],[Store_ID]],Store[Store_ID],Store[Store_Name])</f>
        <v>Benson-Elliott</v>
      </c>
      <c r="Z1137" s="43" t="str">
        <f>_xlfn.XLOOKUP(Combined[[#This Row],[Store_ID]],Store[Store_ID],Store[Region])</f>
        <v>East</v>
      </c>
      <c r="AA1137" s="43" t="str">
        <f>_xlfn.XLOOKUP(Combined[[#This Row],[Store_ID]],Store[Store_ID],Store[City])</f>
        <v>Port Josephberg</v>
      </c>
      <c r="AB1137" s="43" t="str">
        <f>_xlfn.XLOOKUP(Combined[[#This Row],[Store_ID]],Store[Store_ID],Store[Store_Type])</f>
        <v>Online</v>
      </c>
      <c r="AC1137" s="43">
        <f>Combined[[#This Row],[Quantity]]*Combined[[#This Row],[Unit_Price]]</f>
        <v>2520.84</v>
      </c>
      <c r="AD1137" s="43">
        <f>Combined[[#This Row],[Gross_Sales]]*Combined[[#This Row],[Discount]]</f>
        <v>352.91760000000005</v>
      </c>
      <c r="AE1137" s="43">
        <f>Combined[[#This Row],[Quantity]]*Combined[[#This Row],[cost]]</f>
        <v>732.16</v>
      </c>
      <c r="AF1137" s="43">
        <f>Combined[[#This Row],[Total_Amount]]-Combined[[#This Row],[Total_Cost]]</f>
        <v>1435.7624000000001</v>
      </c>
      <c r="AG1137" s="43" t="str">
        <f>IF(Combined[[#This Row],[Age]]&lt;=25,"18-25",IF(Combined[[#This Row],[Age]]&lt;=35,"26-35",IF(Combined[[#This Row],[Age]]&lt;=45,"36-45",IF(Combined[[#This Row],[Age]]&lt;=55,"46-55","56-64"))))</f>
        <v>36-45</v>
      </c>
      <c r="AH1137" s="43">
        <f>IF(Combined[[#This Row],[Total_Amount]]=0,0,Combined[[#This Row],[Profit]]/Combined[[#This Row],[Total_Amount]])</f>
        <v>0.66227573459271427</v>
      </c>
    </row>
    <row r="1138" spans="1:34">
      <c r="A1138" s="43" t="s">
        <v>2962</v>
      </c>
      <c r="B1138" s="46">
        <v>45575</v>
      </c>
      <c r="C1138" s="43">
        <f t="shared" si="17"/>
        <v>2024</v>
      </c>
      <c r="D1138" s="43" t="str">
        <f>TEXT(Combined[[#This Row],[Order_Date]],"MMM")</f>
        <v>Oct</v>
      </c>
      <c r="E1138" s="43" t="s">
        <v>1124</v>
      </c>
      <c r="F1138" s="43" t="s">
        <v>1666</v>
      </c>
      <c r="G1138" s="43" t="s">
        <v>1776</v>
      </c>
      <c r="H1138" s="43">
        <v>3</v>
      </c>
      <c r="I1138" s="43">
        <v>180.84</v>
      </c>
      <c r="J1138" s="45">
        <v>0.03</v>
      </c>
      <c r="K1138" s="43" t="s">
        <v>1826</v>
      </c>
      <c r="L1138" s="43">
        <v>526.24439999999993</v>
      </c>
      <c r="M1138" s="43" t="str">
        <f>VLOOKUP(Combined[[#This Row],[Customer_ID]],Customer[],2,FALSE)</f>
        <v>Melanie Lam</v>
      </c>
      <c r="N1138" s="43">
        <f>VLOOKUP(Combined[[#This Row],[Customer_ID]],Customer[],3,FALSE)</f>
        <v>32</v>
      </c>
      <c r="O1138" s="43" t="str">
        <f>VLOOKUP(Combined[[#This Row],[Customer_ID]],Customer[],4,FALSE)</f>
        <v>Male</v>
      </c>
      <c r="P1138" s="43" t="str">
        <f>VLOOKUP(Combined[[#This Row],[Customer_ID]],Customer[],5,FALSE)</f>
        <v>East Michaelton</v>
      </c>
      <c r="Q1138" s="43" t="str">
        <f>VLOOKUP(Combined[[#This Row],[Customer_ID]],Customer[],6,FALSE)</f>
        <v>Kansas</v>
      </c>
      <c r="R1138" s="43" t="str">
        <f>VLOOKUP(Combined[[#This Row],[Customer_ID]],Customer[],8,FALSE)</f>
        <v>Silver</v>
      </c>
      <c r="S1138" s="43" t="str">
        <f>VLOOKUP(Combined[[#This Row],[Product_ID]],Product[],2,FALSE)</f>
        <v>Men's Hair Styling Gel</v>
      </c>
      <c r="T1138" s="43" t="str">
        <f>VLOOKUP(Combined[[#This Row],[Product_ID]],Product[],3,FALSE)</f>
        <v>Beauty</v>
      </c>
      <c r="U1138" s="43" t="str">
        <f>VLOOKUP(Combined[[#This Row],[Product_ID]],Product[],4,FALSE)</f>
        <v>Haircare</v>
      </c>
      <c r="V1138" s="43" t="str">
        <f>VLOOKUP(Combined[[#This Row],[Product_ID]],Product[],5,FALSE)</f>
        <v>Cline-Mccarthy</v>
      </c>
      <c r="W1138" s="43">
        <f>VLOOKUP(Combined[[#This Row],[Product_ID]],Product[],6,FALSE)</f>
        <v>17.309999999999999</v>
      </c>
      <c r="X1138" s="43">
        <f>VLOOKUP(Combined[[#This Row],[Product_ID]],Product[],7,FALSE)</f>
        <v>399</v>
      </c>
      <c r="Y1138" s="43" t="str">
        <f>_xlfn.XLOOKUP(Combined[[#This Row],[Store_ID]],Store[Store_ID],Store[Store_Name])</f>
        <v>Benson-Elliott</v>
      </c>
      <c r="Z1138" s="43" t="str">
        <f>_xlfn.XLOOKUP(Combined[[#This Row],[Store_ID]],Store[Store_ID],Store[Region])</f>
        <v>East</v>
      </c>
      <c r="AA1138" s="43" t="str">
        <f>_xlfn.XLOOKUP(Combined[[#This Row],[Store_ID]],Store[Store_ID],Store[City])</f>
        <v>Port Josephberg</v>
      </c>
      <c r="AB1138" s="43" t="str">
        <f>_xlfn.XLOOKUP(Combined[[#This Row],[Store_ID]],Store[Store_ID],Store[Store_Type])</f>
        <v>Online</v>
      </c>
      <c r="AC1138" s="43">
        <f>Combined[[#This Row],[Quantity]]*Combined[[#This Row],[Unit_Price]]</f>
        <v>542.52</v>
      </c>
      <c r="AD1138" s="43">
        <f>Combined[[#This Row],[Gross_Sales]]*Combined[[#This Row],[Discount]]</f>
        <v>16.275599999999997</v>
      </c>
      <c r="AE1138" s="43">
        <f>Combined[[#This Row],[Quantity]]*Combined[[#This Row],[cost]]</f>
        <v>51.929999999999993</v>
      </c>
      <c r="AF1138" s="43">
        <f>Combined[[#This Row],[Total_Amount]]-Combined[[#This Row],[Total_Cost]]</f>
        <v>474.31439999999992</v>
      </c>
      <c r="AG1138" s="43" t="str">
        <f>IF(Combined[[#This Row],[Age]]&lt;=25,"18-25",IF(Combined[[#This Row],[Age]]&lt;=35,"26-35",IF(Combined[[#This Row],[Age]]&lt;=45,"36-45",IF(Combined[[#This Row],[Age]]&lt;=55,"46-55","56-64"))))</f>
        <v>26-35</v>
      </c>
      <c r="AH1138" s="43">
        <f>IF(Combined[[#This Row],[Total_Amount]]=0,0,Combined[[#This Row],[Profit]]/Combined[[#This Row],[Total_Amount]])</f>
        <v>0.90131961499257751</v>
      </c>
    </row>
    <row r="1139" spans="1:34">
      <c r="A1139" s="43" t="s">
        <v>2963</v>
      </c>
      <c r="B1139" s="46">
        <v>45441</v>
      </c>
      <c r="C1139" s="43">
        <f t="shared" si="17"/>
        <v>2024</v>
      </c>
      <c r="D1139" s="43" t="str">
        <f>TEXT(Combined[[#This Row],[Order_Date]],"MMM")</f>
        <v>May</v>
      </c>
      <c r="E1139" s="43" t="s">
        <v>27</v>
      </c>
      <c r="F1139" s="43" t="s">
        <v>1676</v>
      </c>
      <c r="G1139" s="43" t="s">
        <v>1804</v>
      </c>
      <c r="H1139" s="43">
        <v>1</v>
      </c>
      <c r="I1139" s="43">
        <v>453.41</v>
      </c>
      <c r="J1139" s="45">
        <v>0.04</v>
      </c>
      <c r="K1139" s="43" t="s">
        <v>1829</v>
      </c>
      <c r="L1139" s="43">
        <v>435.27359999999999</v>
      </c>
      <c r="M1139" s="43" t="str">
        <f>VLOOKUP(Combined[[#This Row],[Customer_ID]],Customer[],2,FALSE)</f>
        <v>Caroline Collins</v>
      </c>
      <c r="N1139" s="43">
        <f>VLOOKUP(Combined[[#This Row],[Customer_ID]],Customer[],3,FALSE)</f>
        <v>64</v>
      </c>
      <c r="O1139" s="43" t="str">
        <f>VLOOKUP(Combined[[#This Row],[Customer_ID]],Customer[],4,FALSE)</f>
        <v>Female</v>
      </c>
      <c r="P1139" s="43" t="str">
        <f>VLOOKUP(Combined[[#This Row],[Customer_ID]],Customer[],5,FALSE)</f>
        <v>Nicholasshire</v>
      </c>
      <c r="Q1139" s="43" t="str">
        <f>VLOOKUP(Combined[[#This Row],[Customer_ID]],Customer[],6,FALSE)</f>
        <v>California</v>
      </c>
      <c r="R1139" s="43" t="str">
        <f>VLOOKUP(Combined[[#This Row],[Customer_ID]],Customer[],8,FALSE)</f>
        <v>Silver</v>
      </c>
      <c r="S1139" s="43" t="str">
        <f>VLOOKUP(Combined[[#This Row],[Product_ID]],Product[],2,FALSE)</f>
        <v>Matte Lipstick Set</v>
      </c>
      <c r="T1139" s="43" t="str">
        <f>VLOOKUP(Combined[[#This Row],[Product_ID]],Product[],3,FALSE)</f>
        <v>Beauty</v>
      </c>
      <c r="U1139" s="43" t="str">
        <f>VLOOKUP(Combined[[#This Row],[Product_ID]],Product[],4,FALSE)</f>
        <v>Makeup</v>
      </c>
      <c r="V1139" s="43" t="str">
        <f>VLOOKUP(Combined[[#This Row],[Product_ID]],Product[],5,FALSE)</f>
        <v>Zhang Inc</v>
      </c>
      <c r="W1139" s="43">
        <f>VLOOKUP(Combined[[#This Row],[Product_ID]],Product[],6,FALSE)</f>
        <v>299.11</v>
      </c>
      <c r="X1139" s="43">
        <f>VLOOKUP(Combined[[#This Row],[Product_ID]],Product[],7,FALSE)</f>
        <v>118</v>
      </c>
      <c r="Y1139" s="43" t="str">
        <f>_xlfn.XLOOKUP(Combined[[#This Row],[Store_ID]],Store[Store_ID],Store[Store_Name])</f>
        <v>Frederick-Wright</v>
      </c>
      <c r="Z1139" s="43" t="str">
        <f>_xlfn.XLOOKUP(Combined[[#This Row],[Store_ID]],Store[Store_ID],Store[Region])</f>
        <v>West</v>
      </c>
      <c r="AA1139" s="43" t="str">
        <f>_xlfn.XLOOKUP(Combined[[#This Row],[Store_ID]],Store[Store_ID],Store[City])</f>
        <v>New Jimmymouth</v>
      </c>
      <c r="AB1139" s="43" t="str">
        <f>_xlfn.XLOOKUP(Combined[[#This Row],[Store_ID]],Store[Store_ID],Store[Store_Type])</f>
        <v>Flagship</v>
      </c>
      <c r="AC1139" s="43">
        <f>Combined[[#This Row],[Quantity]]*Combined[[#This Row],[Unit_Price]]</f>
        <v>453.41</v>
      </c>
      <c r="AD1139" s="43">
        <f>Combined[[#This Row],[Gross_Sales]]*Combined[[#This Row],[Discount]]</f>
        <v>18.136400000000002</v>
      </c>
      <c r="AE1139" s="43">
        <f>Combined[[#This Row],[Quantity]]*Combined[[#This Row],[cost]]</f>
        <v>299.11</v>
      </c>
      <c r="AF1139" s="43">
        <f>Combined[[#This Row],[Total_Amount]]-Combined[[#This Row],[Total_Cost]]</f>
        <v>136.16359999999997</v>
      </c>
      <c r="AG1139" s="43" t="str">
        <f>IF(Combined[[#This Row],[Age]]&lt;=25,"18-25",IF(Combined[[#This Row],[Age]]&lt;=35,"26-35",IF(Combined[[#This Row],[Age]]&lt;=45,"36-45",IF(Combined[[#This Row],[Age]]&lt;=55,"46-55","56-64"))))</f>
        <v>56-64</v>
      </c>
      <c r="AH1139" s="43">
        <f>IF(Combined[[#This Row],[Total_Amount]]=0,0,Combined[[#This Row],[Profit]]/Combined[[#This Row],[Total_Amount]])</f>
        <v>0.31282301522536626</v>
      </c>
    </row>
    <row r="1140" spans="1:34">
      <c r="A1140" s="43" t="s">
        <v>2964</v>
      </c>
      <c r="B1140" s="46">
        <v>45940</v>
      </c>
      <c r="C1140" s="43">
        <f t="shared" si="17"/>
        <v>2025</v>
      </c>
      <c r="D1140" s="43" t="str">
        <f>TEXT(Combined[[#This Row],[Order_Date]],"MMM")</f>
        <v>Oct</v>
      </c>
      <c r="E1140" s="43" t="s">
        <v>103</v>
      </c>
      <c r="F1140" s="43" t="s">
        <v>1650</v>
      </c>
      <c r="G1140" s="43" t="s">
        <v>1776</v>
      </c>
      <c r="H1140" s="43">
        <v>1</v>
      </c>
      <c r="I1140" s="43">
        <v>629.09</v>
      </c>
      <c r="J1140" s="45">
        <v>0.02</v>
      </c>
      <c r="K1140" s="43" t="s">
        <v>1824</v>
      </c>
      <c r="L1140" s="43">
        <v>616.50819999999999</v>
      </c>
      <c r="M1140" s="43" t="str">
        <f>VLOOKUP(Combined[[#This Row],[Customer_ID]],Customer[],2,FALSE)</f>
        <v>Heather Collins</v>
      </c>
      <c r="N1140" s="43">
        <f>VLOOKUP(Combined[[#This Row],[Customer_ID]],Customer[],3,FALSE)</f>
        <v>40</v>
      </c>
      <c r="O1140" s="43" t="str">
        <f>VLOOKUP(Combined[[#This Row],[Customer_ID]],Customer[],4,FALSE)</f>
        <v>Male</v>
      </c>
      <c r="P1140" s="43" t="str">
        <f>VLOOKUP(Combined[[#This Row],[Customer_ID]],Customer[],5,FALSE)</f>
        <v>Rogerschester</v>
      </c>
      <c r="Q1140" s="43" t="str">
        <f>VLOOKUP(Combined[[#This Row],[Customer_ID]],Customer[],6,FALSE)</f>
        <v>Idaho</v>
      </c>
      <c r="R1140" s="43" t="str">
        <f>VLOOKUP(Combined[[#This Row],[Customer_ID]],Customer[],8,FALSE)</f>
        <v>Platinum</v>
      </c>
      <c r="S1140" s="43" t="str">
        <f>VLOOKUP(Combined[[#This Row],[Product_ID]],Product[],2,FALSE)</f>
        <v>HDMI Cable – 2m</v>
      </c>
      <c r="T1140" s="43" t="str">
        <f>VLOOKUP(Combined[[#This Row],[Product_ID]],Product[],3,FALSE)</f>
        <v>Electronics</v>
      </c>
      <c r="U1140" s="43" t="str">
        <f>VLOOKUP(Combined[[#This Row],[Product_ID]],Product[],4,FALSE)</f>
        <v>Accessories</v>
      </c>
      <c r="V1140" s="43" t="str">
        <f>VLOOKUP(Combined[[#This Row],[Product_ID]],Product[],5,FALSE)</f>
        <v>Bautista, Green and Hale</v>
      </c>
      <c r="W1140" s="43">
        <f>VLOOKUP(Combined[[#This Row],[Product_ID]],Product[],6,FALSE)</f>
        <v>88.49</v>
      </c>
      <c r="X1140" s="43">
        <f>VLOOKUP(Combined[[#This Row],[Product_ID]],Product[],7,FALSE)</f>
        <v>246</v>
      </c>
      <c r="Y1140" s="43" t="str">
        <f>_xlfn.XLOOKUP(Combined[[#This Row],[Store_ID]],Store[Store_ID],Store[Store_Name])</f>
        <v>Benson-Elliott</v>
      </c>
      <c r="Z1140" s="43" t="str">
        <f>_xlfn.XLOOKUP(Combined[[#This Row],[Store_ID]],Store[Store_ID],Store[Region])</f>
        <v>East</v>
      </c>
      <c r="AA1140" s="43" t="str">
        <f>_xlfn.XLOOKUP(Combined[[#This Row],[Store_ID]],Store[Store_ID],Store[City])</f>
        <v>Port Josephberg</v>
      </c>
      <c r="AB1140" s="43" t="str">
        <f>_xlfn.XLOOKUP(Combined[[#This Row],[Store_ID]],Store[Store_ID],Store[Store_Type])</f>
        <v>Online</v>
      </c>
      <c r="AC1140" s="43">
        <f>Combined[[#This Row],[Quantity]]*Combined[[#This Row],[Unit_Price]]</f>
        <v>629.09</v>
      </c>
      <c r="AD1140" s="43">
        <f>Combined[[#This Row],[Gross_Sales]]*Combined[[#This Row],[Discount]]</f>
        <v>12.581800000000001</v>
      </c>
      <c r="AE1140" s="43">
        <f>Combined[[#This Row],[Quantity]]*Combined[[#This Row],[cost]]</f>
        <v>88.49</v>
      </c>
      <c r="AF1140" s="43">
        <f>Combined[[#This Row],[Total_Amount]]-Combined[[#This Row],[Total_Cost]]</f>
        <v>528.01819999999998</v>
      </c>
      <c r="AG1140" s="43" t="str">
        <f>IF(Combined[[#This Row],[Age]]&lt;=25,"18-25",IF(Combined[[#This Row],[Age]]&lt;=35,"26-35",IF(Combined[[#This Row],[Age]]&lt;=45,"36-45",IF(Combined[[#This Row],[Age]]&lt;=55,"46-55","56-64"))))</f>
        <v>36-45</v>
      </c>
      <c r="AH1140" s="43">
        <f>IF(Combined[[#This Row],[Total_Amount]]=0,0,Combined[[#This Row],[Profit]]/Combined[[#This Row],[Total_Amount]])</f>
        <v>0.85646581829730728</v>
      </c>
    </row>
    <row r="1141" spans="1:34">
      <c r="A1141" s="43" t="s">
        <v>2965</v>
      </c>
      <c r="B1141" s="46">
        <v>45518</v>
      </c>
      <c r="C1141" s="43">
        <f t="shared" si="17"/>
        <v>2024</v>
      </c>
      <c r="D1141" s="43" t="str">
        <f>TEXT(Combined[[#This Row],[Order_Date]],"MMM")</f>
        <v>Aug</v>
      </c>
      <c r="E1141" s="43" t="s">
        <v>97</v>
      </c>
      <c r="F1141" s="43" t="s">
        <v>1702</v>
      </c>
      <c r="G1141" s="43" t="s">
        <v>1761</v>
      </c>
      <c r="H1141" s="43">
        <v>2</v>
      </c>
      <c r="I1141" s="43">
        <v>257.45</v>
      </c>
      <c r="J1141" s="45">
        <v>0</v>
      </c>
      <c r="K1141" s="43" t="s">
        <v>1829</v>
      </c>
      <c r="L1141" s="43">
        <v>514.9</v>
      </c>
      <c r="M1141" s="43" t="str">
        <f>VLOOKUP(Combined[[#This Row],[Customer_ID]],Customer[],2,FALSE)</f>
        <v>Paul Fox</v>
      </c>
      <c r="N1141" s="43">
        <f>VLOOKUP(Combined[[#This Row],[Customer_ID]],Customer[],3,FALSE)</f>
        <v>33</v>
      </c>
      <c r="O1141" s="43" t="str">
        <f>VLOOKUP(Combined[[#This Row],[Customer_ID]],Customer[],4,FALSE)</f>
        <v>Female</v>
      </c>
      <c r="P1141" s="43" t="str">
        <f>VLOOKUP(Combined[[#This Row],[Customer_ID]],Customer[],5,FALSE)</f>
        <v>Michaelton</v>
      </c>
      <c r="Q1141" s="43" t="str">
        <f>VLOOKUP(Combined[[#This Row],[Customer_ID]],Customer[],6,FALSE)</f>
        <v>Hawaii</v>
      </c>
      <c r="R1141" s="43" t="str">
        <f>VLOOKUP(Combined[[#This Row],[Customer_ID]],Customer[],8,FALSE)</f>
        <v>Silver</v>
      </c>
      <c r="S1141" s="43" t="str">
        <f>VLOOKUP(Combined[[#This Row],[Product_ID]],Product[],2,FALSE)</f>
        <v>WiFi Mesh Router</v>
      </c>
      <c r="T1141" s="43" t="str">
        <f>VLOOKUP(Combined[[#This Row],[Product_ID]],Product[],3,FALSE)</f>
        <v>Electronics</v>
      </c>
      <c r="U1141" s="43" t="str">
        <f>VLOOKUP(Combined[[#This Row],[Product_ID]],Product[],4,FALSE)</f>
        <v>Appliances</v>
      </c>
      <c r="V1141" s="43" t="str">
        <f>VLOOKUP(Combined[[#This Row],[Product_ID]],Product[],5,FALSE)</f>
        <v>White, Reeves and Woods</v>
      </c>
      <c r="W1141" s="43">
        <f>VLOOKUP(Combined[[#This Row],[Product_ID]],Product[],6,FALSE)</f>
        <v>480.9</v>
      </c>
      <c r="X1141" s="43">
        <f>VLOOKUP(Combined[[#This Row],[Product_ID]],Product[],7,FALSE)</f>
        <v>104</v>
      </c>
      <c r="Y1141" s="43" t="str">
        <f>_xlfn.XLOOKUP(Combined[[#This Row],[Store_ID]],Store[Store_ID],Store[Store_Name])</f>
        <v>Black-Horn</v>
      </c>
      <c r="Z1141" s="43" t="str">
        <f>_xlfn.XLOOKUP(Combined[[#This Row],[Store_ID]],Store[Store_ID],Store[Region])</f>
        <v>South</v>
      </c>
      <c r="AA1141" s="43" t="str">
        <f>_xlfn.XLOOKUP(Combined[[#This Row],[Store_ID]],Store[Store_ID],Store[City])</f>
        <v>North Nancyview</v>
      </c>
      <c r="AB1141" s="43" t="str">
        <f>_xlfn.XLOOKUP(Combined[[#This Row],[Store_ID]],Store[Store_ID],Store[Store_Type])</f>
        <v>Outlet</v>
      </c>
      <c r="AC1141" s="43">
        <f>Combined[[#This Row],[Quantity]]*Combined[[#This Row],[Unit_Price]]</f>
        <v>514.9</v>
      </c>
      <c r="AD1141" s="43">
        <f>Combined[[#This Row],[Gross_Sales]]*Combined[[#This Row],[Discount]]</f>
        <v>0</v>
      </c>
      <c r="AE1141" s="43">
        <f>Combined[[#This Row],[Quantity]]*Combined[[#This Row],[cost]]</f>
        <v>961.8</v>
      </c>
      <c r="AF1141" s="43">
        <f>Combined[[#This Row],[Total_Amount]]-Combined[[#This Row],[Total_Cost]]</f>
        <v>-446.9</v>
      </c>
      <c r="AG1141" s="43" t="str">
        <f>IF(Combined[[#This Row],[Age]]&lt;=25,"18-25",IF(Combined[[#This Row],[Age]]&lt;=35,"26-35",IF(Combined[[#This Row],[Age]]&lt;=45,"36-45",IF(Combined[[#This Row],[Age]]&lt;=55,"46-55","56-64"))))</f>
        <v>26-35</v>
      </c>
      <c r="AH1141" s="43">
        <f>IF(Combined[[#This Row],[Total_Amount]]=0,0,Combined[[#This Row],[Profit]]/Combined[[#This Row],[Total_Amount]])</f>
        <v>-0.86793552146047781</v>
      </c>
    </row>
    <row r="1142" spans="1:34">
      <c r="A1142" s="43" t="s">
        <v>2966</v>
      </c>
      <c r="B1142" s="46">
        <v>45861</v>
      </c>
      <c r="C1142" s="43">
        <f t="shared" si="17"/>
        <v>2025</v>
      </c>
      <c r="D1142" s="43" t="str">
        <f>TEXT(Combined[[#This Row],[Order_Date]],"MMM")</f>
        <v>Jul</v>
      </c>
      <c r="E1142" s="43" t="s">
        <v>592</v>
      </c>
      <c r="F1142" s="43" t="s">
        <v>1616</v>
      </c>
      <c r="G1142" s="43" t="s">
        <v>1801</v>
      </c>
      <c r="H1142" s="43">
        <v>2</v>
      </c>
      <c r="I1142" s="43">
        <v>696.61</v>
      </c>
      <c r="J1142" s="45">
        <v>0.17</v>
      </c>
      <c r="K1142" s="43" t="s">
        <v>1826</v>
      </c>
      <c r="L1142" s="43">
        <v>1156.3725999999999</v>
      </c>
      <c r="M1142" s="43" t="str">
        <f>VLOOKUP(Combined[[#This Row],[Customer_ID]],Customer[],2,FALSE)</f>
        <v>Nicholas Bradshaw</v>
      </c>
      <c r="N1142" s="43">
        <f>VLOOKUP(Combined[[#This Row],[Customer_ID]],Customer[],3,FALSE)</f>
        <v>43</v>
      </c>
      <c r="O1142" s="43" t="str">
        <f>VLOOKUP(Combined[[#This Row],[Customer_ID]],Customer[],4,FALSE)</f>
        <v>Female</v>
      </c>
      <c r="P1142" s="43" t="str">
        <f>VLOOKUP(Combined[[#This Row],[Customer_ID]],Customer[],5,FALSE)</f>
        <v>Murphyfurt</v>
      </c>
      <c r="Q1142" s="43" t="str">
        <f>VLOOKUP(Combined[[#This Row],[Customer_ID]],Customer[],6,FALSE)</f>
        <v>Utah</v>
      </c>
      <c r="R1142" s="43" t="str">
        <f>VLOOKUP(Combined[[#This Row],[Customer_ID]],Customer[],8,FALSE)</f>
        <v>Silver</v>
      </c>
      <c r="S1142" s="43" t="str">
        <f>VLOOKUP(Combined[[#This Row],[Product_ID]],Product[],2,FALSE)</f>
        <v>Gaming Mechanical Keyboard</v>
      </c>
      <c r="T1142" s="43" t="str">
        <f>VLOOKUP(Combined[[#This Row],[Product_ID]],Product[],3,FALSE)</f>
        <v>Electronics</v>
      </c>
      <c r="U1142" s="43" t="str">
        <f>VLOOKUP(Combined[[#This Row],[Product_ID]],Product[],4,FALSE)</f>
        <v>Computer</v>
      </c>
      <c r="V1142" s="43" t="str">
        <f>VLOOKUP(Combined[[#This Row],[Product_ID]],Product[],5,FALSE)</f>
        <v>Lucero LLC</v>
      </c>
      <c r="W1142" s="43">
        <f>VLOOKUP(Combined[[#This Row],[Product_ID]],Product[],6,FALSE)</f>
        <v>419.28</v>
      </c>
      <c r="X1142" s="43">
        <f>VLOOKUP(Combined[[#This Row],[Product_ID]],Product[],7,FALSE)</f>
        <v>86</v>
      </c>
      <c r="Y1142" s="43" t="str">
        <f>_xlfn.XLOOKUP(Combined[[#This Row],[Store_ID]],Store[Store_ID],Store[Store_Name])</f>
        <v>Shelton PLC</v>
      </c>
      <c r="Z1142" s="43" t="str">
        <f>_xlfn.XLOOKUP(Combined[[#This Row],[Store_ID]],Store[Store_ID],Store[Region])</f>
        <v>North</v>
      </c>
      <c r="AA1142" s="43" t="str">
        <f>_xlfn.XLOOKUP(Combined[[#This Row],[Store_ID]],Store[Store_ID],Store[City])</f>
        <v>East Jenniferstad</v>
      </c>
      <c r="AB1142" s="43" t="str">
        <f>_xlfn.XLOOKUP(Combined[[#This Row],[Store_ID]],Store[Store_ID],Store[Store_Type])</f>
        <v>Flagship</v>
      </c>
      <c r="AC1142" s="43">
        <f>Combined[[#This Row],[Quantity]]*Combined[[#This Row],[Unit_Price]]</f>
        <v>1393.22</v>
      </c>
      <c r="AD1142" s="43">
        <f>Combined[[#This Row],[Gross_Sales]]*Combined[[#This Row],[Discount]]</f>
        <v>236.84740000000002</v>
      </c>
      <c r="AE1142" s="43">
        <f>Combined[[#This Row],[Quantity]]*Combined[[#This Row],[cost]]</f>
        <v>838.56</v>
      </c>
      <c r="AF1142" s="43">
        <f>Combined[[#This Row],[Total_Amount]]-Combined[[#This Row],[Total_Cost]]</f>
        <v>317.81259999999997</v>
      </c>
      <c r="AG1142" s="43" t="str">
        <f>IF(Combined[[#This Row],[Age]]&lt;=25,"18-25",IF(Combined[[#This Row],[Age]]&lt;=35,"26-35",IF(Combined[[#This Row],[Age]]&lt;=45,"36-45",IF(Combined[[#This Row],[Age]]&lt;=55,"46-55","56-64"))))</f>
        <v>36-45</v>
      </c>
      <c r="AH1142" s="43">
        <f>IF(Combined[[#This Row],[Total_Amount]]=0,0,Combined[[#This Row],[Profit]]/Combined[[#This Row],[Total_Amount]])</f>
        <v>0.27483580984191425</v>
      </c>
    </row>
    <row r="1143" spans="1:34">
      <c r="A1143" s="43" t="s">
        <v>2967</v>
      </c>
      <c r="B1143" s="46">
        <v>45416</v>
      </c>
      <c r="C1143" s="43">
        <f t="shared" si="17"/>
        <v>2024</v>
      </c>
      <c r="D1143" s="43" t="str">
        <f>TEXT(Combined[[#This Row],[Order_Date]],"MMM")</f>
        <v>May</v>
      </c>
      <c r="E1143" s="43" t="s">
        <v>1166</v>
      </c>
      <c r="F1143" s="43" t="s">
        <v>1640</v>
      </c>
      <c r="G1143" s="43" t="s">
        <v>1779</v>
      </c>
      <c r="H1143" s="43">
        <v>2</v>
      </c>
      <c r="I1143" s="43">
        <v>143.79</v>
      </c>
      <c r="J1143" s="45">
        <v>0.1</v>
      </c>
      <c r="K1143" s="43" t="s">
        <v>1826</v>
      </c>
      <c r="L1143" s="43">
        <v>258.822</v>
      </c>
      <c r="M1143" s="43" t="str">
        <f>VLOOKUP(Combined[[#This Row],[Customer_ID]],Customer[],2,FALSE)</f>
        <v>James Orozco</v>
      </c>
      <c r="N1143" s="43">
        <f>VLOOKUP(Combined[[#This Row],[Customer_ID]],Customer[],3,FALSE)</f>
        <v>37</v>
      </c>
      <c r="O1143" s="43" t="str">
        <f>VLOOKUP(Combined[[#This Row],[Customer_ID]],Customer[],4,FALSE)</f>
        <v>Female</v>
      </c>
      <c r="P1143" s="43" t="str">
        <f>VLOOKUP(Combined[[#This Row],[Customer_ID]],Customer[],5,FALSE)</f>
        <v>Simpsonfort</v>
      </c>
      <c r="Q1143" s="43" t="str">
        <f>VLOOKUP(Combined[[#This Row],[Customer_ID]],Customer[],6,FALSE)</f>
        <v>Maine</v>
      </c>
      <c r="R1143" s="43" t="str">
        <f>VLOOKUP(Combined[[#This Row],[Customer_ID]],Customer[],8,FALSE)</f>
        <v>Gold</v>
      </c>
      <c r="S1143" s="43" t="str">
        <f>VLOOKUP(Combined[[#This Row],[Product_ID]],Product[],2,FALSE)</f>
        <v>Men's Winter Jacket</v>
      </c>
      <c r="T1143" s="43" t="str">
        <f>VLOOKUP(Combined[[#This Row],[Product_ID]],Product[],3,FALSE)</f>
        <v>Clothing</v>
      </c>
      <c r="U1143" s="43" t="str">
        <f>VLOOKUP(Combined[[#This Row],[Product_ID]],Product[],4,FALSE)</f>
        <v>Outerwear</v>
      </c>
      <c r="V1143" s="43" t="str">
        <f>VLOOKUP(Combined[[#This Row],[Product_ID]],Product[],5,FALSE)</f>
        <v>Kelly, Smith and Perez</v>
      </c>
      <c r="W1143" s="43">
        <f>VLOOKUP(Combined[[#This Row],[Product_ID]],Product[],6,FALSE)</f>
        <v>167.34</v>
      </c>
      <c r="X1143" s="43">
        <f>VLOOKUP(Combined[[#This Row],[Product_ID]],Product[],7,FALSE)</f>
        <v>296</v>
      </c>
      <c r="Y1143" s="43" t="str">
        <f>_xlfn.XLOOKUP(Combined[[#This Row],[Store_ID]],Store[Store_ID],Store[Store_Name])</f>
        <v>Martinez-Mullins</v>
      </c>
      <c r="Z1143" s="43" t="str">
        <f>_xlfn.XLOOKUP(Combined[[#This Row],[Store_ID]],Store[Store_ID],Store[Region])</f>
        <v>South</v>
      </c>
      <c r="AA1143" s="43" t="str">
        <f>_xlfn.XLOOKUP(Combined[[#This Row],[Store_ID]],Store[Store_ID],Store[City])</f>
        <v>Williamsfurt</v>
      </c>
      <c r="AB1143" s="43" t="str">
        <f>_xlfn.XLOOKUP(Combined[[#This Row],[Store_ID]],Store[Store_ID],Store[Store_Type])</f>
        <v>Online</v>
      </c>
      <c r="AC1143" s="43">
        <f>Combined[[#This Row],[Quantity]]*Combined[[#This Row],[Unit_Price]]</f>
        <v>287.58</v>
      </c>
      <c r="AD1143" s="43">
        <f>Combined[[#This Row],[Gross_Sales]]*Combined[[#This Row],[Discount]]</f>
        <v>28.757999999999999</v>
      </c>
      <c r="AE1143" s="43">
        <f>Combined[[#This Row],[Quantity]]*Combined[[#This Row],[cost]]</f>
        <v>334.68</v>
      </c>
      <c r="AF1143" s="43">
        <f>Combined[[#This Row],[Total_Amount]]-Combined[[#This Row],[Total_Cost]]</f>
        <v>-75.858000000000004</v>
      </c>
      <c r="AG1143" s="43" t="str">
        <f>IF(Combined[[#This Row],[Age]]&lt;=25,"18-25",IF(Combined[[#This Row],[Age]]&lt;=35,"26-35",IF(Combined[[#This Row],[Age]]&lt;=45,"36-45",IF(Combined[[#This Row],[Age]]&lt;=55,"46-55","56-64"))))</f>
        <v>36-45</v>
      </c>
      <c r="AH1143" s="43">
        <f>IF(Combined[[#This Row],[Total_Amount]]=0,0,Combined[[#This Row],[Profit]]/Combined[[#This Row],[Total_Amount]])</f>
        <v>-0.29308945916498597</v>
      </c>
    </row>
    <row r="1144" spans="1:34">
      <c r="A1144" s="43" t="s">
        <v>2968</v>
      </c>
      <c r="B1144" s="46">
        <v>45608</v>
      </c>
      <c r="C1144" s="43">
        <f t="shared" si="17"/>
        <v>2024</v>
      </c>
      <c r="D1144" s="43" t="str">
        <f>TEXT(Combined[[#This Row],[Order_Date]],"MMM")</f>
        <v>Nov</v>
      </c>
      <c r="E1144" s="43" t="s">
        <v>937</v>
      </c>
      <c r="F1144" s="43" t="s">
        <v>1714</v>
      </c>
      <c r="G1144" s="43" t="s">
        <v>1757</v>
      </c>
      <c r="H1144" s="43">
        <v>3</v>
      </c>
      <c r="I1144" s="43">
        <v>460.93</v>
      </c>
      <c r="J1144" s="45">
        <v>0.19</v>
      </c>
      <c r="K1144" s="43" t="s">
        <v>1829</v>
      </c>
      <c r="L1144" s="43">
        <v>1120.0599</v>
      </c>
      <c r="M1144" s="43" t="str">
        <f>VLOOKUP(Combined[[#This Row],[Customer_ID]],Customer[],2,FALSE)</f>
        <v>Jared Moran</v>
      </c>
      <c r="N1144" s="43">
        <f>VLOOKUP(Combined[[#This Row],[Customer_ID]],Customer[],3,FALSE)</f>
        <v>28</v>
      </c>
      <c r="O1144" s="43" t="str">
        <f>VLOOKUP(Combined[[#This Row],[Customer_ID]],Customer[],4,FALSE)</f>
        <v>Female</v>
      </c>
      <c r="P1144" s="43" t="str">
        <f>VLOOKUP(Combined[[#This Row],[Customer_ID]],Customer[],5,FALSE)</f>
        <v>South David</v>
      </c>
      <c r="Q1144" s="43" t="str">
        <f>VLOOKUP(Combined[[#This Row],[Customer_ID]],Customer[],6,FALSE)</f>
        <v>West Virginia</v>
      </c>
      <c r="R1144" s="43" t="str">
        <f>VLOOKUP(Combined[[#This Row],[Customer_ID]],Customer[],8,FALSE)</f>
        <v>Bronze</v>
      </c>
      <c r="S1144" s="43" t="str">
        <f>VLOOKUP(Combined[[#This Row],[Product_ID]],Product[],2,FALSE)</f>
        <v>Hydrating Face Cleanser</v>
      </c>
      <c r="T1144" s="43" t="str">
        <f>VLOOKUP(Combined[[#This Row],[Product_ID]],Product[],3,FALSE)</f>
        <v>Beauty</v>
      </c>
      <c r="U1144" s="43" t="str">
        <f>VLOOKUP(Combined[[#This Row],[Product_ID]],Product[],4,FALSE)</f>
        <v>Skincare</v>
      </c>
      <c r="V1144" s="43" t="str">
        <f>VLOOKUP(Combined[[#This Row],[Product_ID]],Product[],5,FALSE)</f>
        <v>Butler Group</v>
      </c>
      <c r="W1144" s="43">
        <f>VLOOKUP(Combined[[#This Row],[Product_ID]],Product[],6,FALSE)</f>
        <v>305.5</v>
      </c>
      <c r="X1144" s="43">
        <f>VLOOKUP(Combined[[#This Row],[Product_ID]],Product[],7,FALSE)</f>
        <v>159</v>
      </c>
      <c r="Y1144" s="43" t="str">
        <f>_xlfn.XLOOKUP(Combined[[#This Row],[Store_ID]],Store[Store_ID],Store[Store_Name])</f>
        <v>Martinez, Adkins and Johnson</v>
      </c>
      <c r="Z1144" s="43" t="str">
        <f>_xlfn.XLOOKUP(Combined[[#This Row],[Store_ID]],Store[Store_ID],Store[Region])</f>
        <v>North</v>
      </c>
      <c r="AA1144" s="43" t="str">
        <f>_xlfn.XLOOKUP(Combined[[#This Row],[Store_ID]],Store[Store_ID],Store[City])</f>
        <v>Danielmouth</v>
      </c>
      <c r="AB1144" s="43" t="str">
        <f>_xlfn.XLOOKUP(Combined[[#This Row],[Store_ID]],Store[Store_ID],Store[Store_Type])</f>
        <v>Flagship</v>
      </c>
      <c r="AC1144" s="43">
        <f>Combined[[#This Row],[Quantity]]*Combined[[#This Row],[Unit_Price]]</f>
        <v>1382.79</v>
      </c>
      <c r="AD1144" s="43">
        <f>Combined[[#This Row],[Gross_Sales]]*Combined[[#This Row],[Discount]]</f>
        <v>262.73009999999999</v>
      </c>
      <c r="AE1144" s="43">
        <f>Combined[[#This Row],[Quantity]]*Combined[[#This Row],[cost]]</f>
        <v>916.5</v>
      </c>
      <c r="AF1144" s="43">
        <f>Combined[[#This Row],[Total_Amount]]-Combined[[#This Row],[Total_Cost]]</f>
        <v>203.55989999999997</v>
      </c>
      <c r="AG1144" s="43" t="str">
        <f>IF(Combined[[#This Row],[Age]]&lt;=25,"18-25",IF(Combined[[#This Row],[Age]]&lt;=35,"26-35",IF(Combined[[#This Row],[Age]]&lt;=45,"36-45",IF(Combined[[#This Row],[Age]]&lt;=55,"46-55","56-64"))))</f>
        <v>26-35</v>
      </c>
      <c r="AH1144" s="43">
        <f>IF(Combined[[#This Row],[Total_Amount]]=0,0,Combined[[#This Row],[Profit]]/Combined[[#This Row],[Total_Amount]])</f>
        <v>0.18174019085943527</v>
      </c>
    </row>
    <row r="1145" spans="1:34">
      <c r="A1145" s="43" t="s">
        <v>2969</v>
      </c>
      <c r="B1145" s="46">
        <v>45301</v>
      </c>
      <c r="C1145" s="43">
        <f t="shared" si="17"/>
        <v>2024</v>
      </c>
      <c r="D1145" s="43" t="str">
        <f>TEXT(Combined[[#This Row],[Order_Date]],"MMM")</f>
        <v>Jan</v>
      </c>
      <c r="E1145" s="43" t="s">
        <v>1533</v>
      </c>
      <c r="F1145" s="43" t="s">
        <v>1604</v>
      </c>
      <c r="G1145" s="43" t="s">
        <v>1786</v>
      </c>
      <c r="H1145" s="43">
        <v>2</v>
      </c>
      <c r="I1145" s="43">
        <v>67.55</v>
      </c>
      <c r="J1145" s="45">
        <v>0.03</v>
      </c>
      <c r="K1145" s="43" t="s">
        <v>1824</v>
      </c>
      <c r="L1145" s="43">
        <v>131.047</v>
      </c>
      <c r="M1145" s="43" t="str">
        <f>VLOOKUP(Combined[[#This Row],[Customer_ID]],Customer[],2,FALSE)</f>
        <v>Philip Pennington</v>
      </c>
      <c r="N1145" s="43">
        <f>VLOOKUP(Combined[[#This Row],[Customer_ID]],Customer[],3,FALSE)</f>
        <v>27</v>
      </c>
      <c r="O1145" s="43" t="str">
        <f>VLOOKUP(Combined[[#This Row],[Customer_ID]],Customer[],4,FALSE)</f>
        <v>Female</v>
      </c>
      <c r="P1145" s="43" t="str">
        <f>VLOOKUP(Combined[[#This Row],[Customer_ID]],Customer[],5,FALSE)</f>
        <v>East Valerieview</v>
      </c>
      <c r="Q1145" s="43" t="str">
        <f>VLOOKUP(Combined[[#This Row],[Customer_ID]],Customer[],6,FALSE)</f>
        <v>Oregon</v>
      </c>
      <c r="R1145" s="43" t="str">
        <f>VLOOKUP(Combined[[#This Row],[Customer_ID]],Customer[],8,FALSE)</f>
        <v>Platinum</v>
      </c>
      <c r="S1145" s="43" t="str">
        <f>VLOOKUP(Combined[[#This Row],[Product_ID]],Product[],2,FALSE)</f>
        <v>Sports Stopwatch Timer</v>
      </c>
      <c r="T1145" s="43" t="str">
        <f>VLOOKUP(Combined[[#This Row],[Product_ID]],Product[],3,FALSE)</f>
        <v>Sports</v>
      </c>
      <c r="U1145" s="43" t="str">
        <f>VLOOKUP(Combined[[#This Row],[Product_ID]],Product[],4,FALSE)</f>
        <v>Accessories</v>
      </c>
      <c r="V1145" s="43" t="str">
        <f>VLOOKUP(Combined[[#This Row],[Product_ID]],Product[],5,FALSE)</f>
        <v>Burns-Hansen</v>
      </c>
      <c r="W1145" s="43">
        <f>VLOOKUP(Combined[[#This Row],[Product_ID]],Product[],6,FALSE)</f>
        <v>38.76</v>
      </c>
      <c r="X1145" s="43">
        <f>VLOOKUP(Combined[[#This Row],[Product_ID]],Product[],7,FALSE)</f>
        <v>137</v>
      </c>
      <c r="Y1145" s="43" t="str">
        <f>_xlfn.XLOOKUP(Combined[[#This Row],[Store_ID]],Store[Store_ID],Store[Store_Name])</f>
        <v>Moore, Padilla and Butler</v>
      </c>
      <c r="Z1145" s="43" t="str">
        <f>_xlfn.XLOOKUP(Combined[[#This Row],[Store_ID]],Store[Store_ID],Store[Region])</f>
        <v>South</v>
      </c>
      <c r="AA1145" s="43" t="str">
        <f>_xlfn.XLOOKUP(Combined[[#This Row],[Store_ID]],Store[Store_ID],Store[City])</f>
        <v>East Johnstad</v>
      </c>
      <c r="AB1145" s="43" t="str">
        <f>_xlfn.XLOOKUP(Combined[[#This Row],[Store_ID]],Store[Store_ID],Store[Store_Type])</f>
        <v>Flagship</v>
      </c>
      <c r="AC1145" s="43">
        <f>Combined[[#This Row],[Quantity]]*Combined[[#This Row],[Unit_Price]]</f>
        <v>135.1</v>
      </c>
      <c r="AD1145" s="43">
        <f>Combined[[#This Row],[Gross_Sales]]*Combined[[#This Row],[Discount]]</f>
        <v>4.0529999999999999</v>
      </c>
      <c r="AE1145" s="43">
        <f>Combined[[#This Row],[Quantity]]*Combined[[#This Row],[cost]]</f>
        <v>77.52</v>
      </c>
      <c r="AF1145" s="43">
        <f>Combined[[#This Row],[Total_Amount]]-Combined[[#This Row],[Total_Cost]]</f>
        <v>53.527000000000001</v>
      </c>
      <c r="AG1145" s="43" t="str">
        <f>IF(Combined[[#This Row],[Age]]&lt;=25,"18-25",IF(Combined[[#This Row],[Age]]&lt;=35,"26-35",IF(Combined[[#This Row],[Age]]&lt;=45,"36-45",IF(Combined[[#This Row],[Age]]&lt;=55,"46-55","56-64"))))</f>
        <v>26-35</v>
      </c>
      <c r="AH1145" s="43">
        <f>IF(Combined[[#This Row],[Total_Amount]]=0,0,Combined[[#This Row],[Profit]]/Combined[[#This Row],[Total_Amount]])</f>
        <v>0.40845650797042282</v>
      </c>
    </row>
    <row r="1146" spans="1:34">
      <c r="A1146" s="43" t="s">
        <v>2970</v>
      </c>
      <c r="B1146" s="46">
        <v>45433</v>
      </c>
      <c r="C1146" s="43">
        <f t="shared" si="17"/>
        <v>2024</v>
      </c>
      <c r="D1146" s="43" t="str">
        <f>TEXT(Combined[[#This Row],[Order_Date]],"MMM")</f>
        <v>May</v>
      </c>
      <c r="E1146" s="43" t="s">
        <v>684</v>
      </c>
      <c r="F1146" s="43" t="s">
        <v>1646</v>
      </c>
      <c r="G1146" s="43" t="s">
        <v>1757</v>
      </c>
      <c r="H1146" s="43">
        <v>3</v>
      </c>
      <c r="I1146" s="43">
        <v>803.31</v>
      </c>
      <c r="J1146" s="45">
        <v>0.1</v>
      </c>
      <c r="K1146" s="43" t="s">
        <v>1826</v>
      </c>
      <c r="L1146" s="43">
        <v>2168.9369999999999</v>
      </c>
      <c r="M1146" s="43" t="str">
        <f>VLOOKUP(Combined[[#This Row],[Customer_ID]],Customer[],2,FALSE)</f>
        <v>Antonio Jones</v>
      </c>
      <c r="N1146" s="43">
        <f>VLOOKUP(Combined[[#This Row],[Customer_ID]],Customer[],3,FALSE)</f>
        <v>48</v>
      </c>
      <c r="O1146" s="43" t="str">
        <f>VLOOKUP(Combined[[#This Row],[Customer_ID]],Customer[],4,FALSE)</f>
        <v>Male</v>
      </c>
      <c r="P1146" s="43" t="str">
        <f>VLOOKUP(Combined[[#This Row],[Customer_ID]],Customer[],5,FALSE)</f>
        <v>Matthewborough</v>
      </c>
      <c r="Q1146" s="43" t="str">
        <f>VLOOKUP(Combined[[#This Row],[Customer_ID]],Customer[],6,FALSE)</f>
        <v>Georgia</v>
      </c>
      <c r="R1146" s="43" t="str">
        <f>VLOOKUP(Combined[[#This Row],[Customer_ID]],Customer[],8,FALSE)</f>
        <v>Silver</v>
      </c>
      <c r="S1146" s="43" t="str">
        <f>VLOOKUP(Combined[[#This Row],[Product_ID]],Product[],2,FALSE)</f>
        <v>Men's Roll-On Perfume</v>
      </c>
      <c r="T1146" s="43" t="str">
        <f>VLOOKUP(Combined[[#This Row],[Product_ID]],Product[],3,FALSE)</f>
        <v>Beauty</v>
      </c>
      <c r="U1146" s="43" t="str">
        <f>VLOOKUP(Combined[[#This Row],[Product_ID]],Product[],4,FALSE)</f>
        <v>Fragrance</v>
      </c>
      <c r="V1146" s="43" t="str">
        <f>VLOOKUP(Combined[[#This Row],[Product_ID]],Product[],5,FALSE)</f>
        <v>Sullivan and Sons</v>
      </c>
      <c r="W1146" s="43">
        <f>VLOOKUP(Combined[[#This Row],[Product_ID]],Product[],6,FALSE)</f>
        <v>43.29</v>
      </c>
      <c r="X1146" s="43">
        <f>VLOOKUP(Combined[[#This Row],[Product_ID]],Product[],7,FALSE)</f>
        <v>267</v>
      </c>
      <c r="Y1146" s="43" t="str">
        <f>_xlfn.XLOOKUP(Combined[[#This Row],[Store_ID]],Store[Store_ID],Store[Store_Name])</f>
        <v>Martinez, Adkins and Johnson</v>
      </c>
      <c r="Z1146" s="43" t="str">
        <f>_xlfn.XLOOKUP(Combined[[#This Row],[Store_ID]],Store[Store_ID],Store[Region])</f>
        <v>North</v>
      </c>
      <c r="AA1146" s="43" t="str">
        <f>_xlfn.XLOOKUP(Combined[[#This Row],[Store_ID]],Store[Store_ID],Store[City])</f>
        <v>Danielmouth</v>
      </c>
      <c r="AB1146" s="43" t="str">
        <f>_xlfn.XLOOKUP(Combined[[#This Row],[Store_ID]],Store[Store_ID],Store[Store_Type])</f>
        <v>Flagship</v>
      </c>
      <c r="AC1146" s="43">
        <f>Combined[[#This Row],[Quantity]]*Combined[[#This Row],[Unit_Price]]</f>
        <v>2409.9299999999998</v>
      </c>
      <c r="AD1146" s="43">
        <f>Combined[[#This Row],[Gross_Sales]]*Combined[[#This Row],[Discount]]</f>
        <v>240.99299999999999</v>
      </c>
      <c r="AE1146" s="43">
        <f>Combined[[#This Row],[Quantity]]*Combined[[#This Row],[cost]]</f>
        <v>129.87</v>
      </c>
      <c r="AF1146" s="43">
        <f>Combined[[#This Row],[Total_Amount]]-Combined[[#This Row],[Total_Cost]]</f>
        <v>2039.067</v>
      </c>
      <c r="AG1146" s="43" t="str">
        <f>IF(Combined[[#This Row],[Age]]&lt;=25,"18-25",IF(Combined[[#This Row],[Age]]&lt;=35,"26-35",IF(Combined[[#This Row],[Age]]&lt;=45,"36-45",IF(Combined[[#This Row],[Age]]&lt;=55,"46-55","56-64"))))</f>
        <v>46-55</v>
      </c>
      <c r="AH1146" s="43">
        <f>IF(Combined[[#This Row],[Total_Amount]]=0,0,Combined[[#This Row],[Profit]]/Combined[[#This Row],[Total_Amount]])</f>
        <v>0.94012274215433644</v>
      </c>
    </row>
    <row r="1147" spans="1:34">
      <c r="A1147" s="43" t="s">
        <v>2971</v>
      </c>
      <c r="B1147" s="46">
        <v>45821</v>
      </c>
      <c r="C1147" s="43">
        <f t="shared" si="17"/>
        <v>2025</v>
      </c>
      <c r="D1147" s="43" t="str">
        <f>TEXT(Combined[[#This Row],[Order_Date]],"MMM")</f>
        <v>Jun</v>
      </c>
      <c r="E1147" s="43" t="s">
        <v>1340</v>
      </c>
      <c r="F1147" s="43" t="s">
        <v>1580</v>
      </c>
      <c r="G1147" s="43" t="s">
        <v>1797</v>
      </c>
      <c r="H1147" s="43">
        <v>4</v>
      </c>
      <c r="I1147" s="43">
        <v>254.71</v>
      </c>
      <c r="J1147" s="45">
        <v>0.2</v>
      </c>
      <c r="K1147" s="43" t="s">
        <v>1829</v>
      </c>
      <c r="L1147" s="43">
        <v>815.07200000000012</v>
      </c>
      <c r="M1147" s="43" t="str">
        <f>VLOOKUP(Combined[[#This Row],[Customer_ID]],Customer[],2,FALSE)</f>
        <v>Summer Weiss</v>
      </c>
      <c r="N1147" s="43">
        <f>VLOOKUP(Combined[[#This Row],[Customer_ID]],Customer[],3,FALSE)</f>
        <v>37</v>
      </c>
      <c r="O1147" s="43" t="str">
        <f>VLOOKUP(Combined[[#This Row],[Customer_ID]],Customer[],4,FALSE)</f>
        <v>Male</v>
      </c>
      <c r="P1147" s="43" t="str">
        <f>VLOOKUP(Combined[[#This Row],[Customer_ID]],Customer[],5,FALSE)</f>
        <v>Phyllisport</v>
      </c>
      <c r="Q1147" s="43" t="str">
        <f>VLOOKUP(Combined[[#This Row],[Customer_ID]],Customer[],6,FALSE)</f>
        <v>New Jersey</v>
      </c>
      <c r="R1147" s="43" t="str">
        <f>VLOOKUP(Combined[[#This Row],[Customer_ID]],Customer[],8,FALSE)</f>
        <v>Bronze</v>
      </c>
      <c r="S1147" s="43" t="str">
        <f>VLOOKUP(Combined[[#This Row],[Product_ID]],Product[],2,FALSE)</f>
        <v>Beard Grooming Kit</v>
      </c>
      <c r="T1147" s="43" t="str">
        <f>VLOOKUP(Combined[[#This Row],[Product_ID]],Product[],3,FALSE)</f>
        <v>Beauty</v>
      </c>
      <c r="U1147" s="43" t="str">
        <f>VLOOKUP(Combined[[#This Row],[Product_ID]],Product[],4,FALSE)</f>
        <v>Grooming</v>
      </c>
      <c r="V1147" s="43" t="str">
        <f>VLOOKUP(Combined[[#This Row],[Product_ID]],Product[],5,FALSE)</f>
        <v>Erickson-Green</v>
      </c>
      <c r="W1147" s="43">
        <f>VLOOKUP(Combined[[#This Row],[Product_ID]],Product[],6,FALSE)</f>
        <v>337.42</v>
      </c>
      <c r="X1147" s="43">
        <f>VLOOKUP(Combined[[#This Row],[Product_ID]],Product[],7,FALSE)</f>
        <v>256</v>
      </c>
      <c r="Y1147" s="43" t="str">
        <f>_xlfn.XLOOKUP(Combined[[#This Row],[Store_ID]],Store[Store_ID],Store[Store_Name])</f>
        <v>Gardner, Humphrey and Contreras</v>
      </c>
      <c r="Z1147" s="43" t="str">
        <f>_xlfn.XLOOKUP(Combined[[#This Row],[Store_ID]],Store[Store_ID],Store[Region])</f>
        <v>East</v>
      </c>
      <c r="AA1147" s="43" t="str">
        <f>_xlfn.XLOOKUP(Combined[[#This Row],[Store_ID]],Store[Store_ID],Store[City])</f>
        <v>Johnsonville</v>
      </c>
      <c r="AB1147" s="43" t="str">
        <f>_xlfn.XLOOKUP(Combined[[#This Row],[Store_ID]],Store[Store_ID],Store[Store_Type])</f>
        <v>Flagship</v>
      </c>
      <c r="AC1147" s="43">
        <f>Combined[[#This Row],[Quantity]]*Combined[[#This Row],[Unit_Price]]</f>
        <v>1018.84</v>
      </c>
      <c r="AD1147" s="43">
        <f>Combined[[#This Row],[Gross_Sales]]*Combined[[#This Row],[Discount]]</f>
        <v>203.76800000000003</v>
      </c>
      <c r="AE1147" s="43">
        <f>Combined[[#This Row],[Quantity]]*Combined[[#This Row],[cost]]</f>
        <v>1349.68</v>
      </c>
      <c r="AF1147" s="43">
        <f>Combined[[#This Row],[Total_Amount]]-Combined[[#This Row],[Total_Cost]]</f>
        <v>-534.60799999999995</v>
      </c>
      <c r="AG1147" s="43" t="str">
        <f>IF(Combined[[#This Row],[Age]]&lt;=25,"18-25",IF(Combined[[#This Row],[Age]]&lt;=35,"26-35",IF(Combined[[#This Row],[Age]]&lt;=45,"36-45",IF(Combined[[#This Row],[Age]]&lt;=55,"46-55","56-64"))))</f>
        <v>36-45</v>
      </c>
      <c r="AH1147" s="43">
        <f>IF(Combined[[#This Row],[Total_Amount]]=0,0,Combined[[#This Row],[Profit]]/Combined[[#This Row],[Total_Amount]])</f>
        <v>-0.65590279140983854</v>
      </c>
    </row>
    <row r="1148" spans="1:34">
      <c r="A1148" s="43" t="s">
        <v>2972</v>
      </c>
      <c r="B1148" s="46">
        <v>45508</v>
      </c>
      <c r="C1148" s="43">
        <f t="shared" si="17"/>
        <v>2024</v>
      </c>
      <c r="D1148" s="43" t="str">
        <f>TEXT(Combined[[#This Row],[Order_Date]],"MMM")</f>
        <v>Aug</v>
      </c>
      <c r="E1148" s="43" t="s">
        <v>195</v>
      </c>
      <c r="F1148" s="43" t="s">
        <v>1648</v>
      </c>
      <c r="G1148" s="43" t="s">
        <v>1769</v>
      </c>
      <c r="H1148" s="43">
        <v>4</v>
      </c>
      <c r="I1148" s="43">
        <v>594.89</v>
      </c>
      <c r="J1148" s="45">
        <v>0.3</v>
      </c>
      <c r="K1148" s="43" t="s">
        <v>1826</v>
      </c>
      <c r="L1148" s="43">
        <v>1665.692</v>
      </c>
      <c r="M1148" s="43" t="str">
        <f>VLOOKUP(Combined[[#This Row],[Customer_ID]],Customer[],2,FALSE)</f>
        <v>Sarah Rodgers</v>
      </c>
      <c r="N1148" s="43">
        <f>VLOOKUP(Combined[[#This Row],[Customer_ID]],Customer[],3,FALSE)</f>
        <v>23</v>
      </c>
      <c r="O1148" s="43" t="str">
        <f>VLOOKUP(Combined[[#This Row],[Customer_ID]],Customer[],4,FALSE)</f>
        <v>Female</v>
      </c>
      <c r="P1148" s="43" t="str">
        <f>VLOOKUP(Combined[[#This Row],[Customer_ID]],Customer[],5,FALSE)</f>
        <v>New Julia</v>
      </c>
      <c r="Q1148" s="43" t="str">
        <f>VLOOKUP(Combined[[#This Row],[Customer_ID]],Customer[],6,FALSE)</f>
        <v>West Virginia</v>
      </c>
      <c r="R1148" s="43" t="str">
        <f>VLOOKUP(Combined[[#This Row],[Customer_ID]],Customer[],8,FALSE)</f>
        <v>Gold</v>
      </c>
      <c r="S1148" s="43" t="str">
        <f>VLOOKUP(Combined[[#This Row],[Product_ID]],Product[],2,FALSE)</f>
        <v>Boxing Hand Wraps</v>
      </c>
      <c r="T1148" s="43" t="str">
        <f>VLOOKUP(Combined[[#This Row],[Product_ID]],Product[],3,FALSE)</f>
        <v>Sports</v>
      </c>
      <c r="U1148" s="43" t="str">
        <f>VLOOKUP(Combined[[#This Row],[Product_ID]],Product[],4,FALSE)</f>
        <v>Fitness</v>
      </c>
      <c r="V1148" s="43" t="str">
        <f>VLOOKUP(Combined[[#This Row],[Product_ID]],Product[],5,FALSE)</f>
        <v>Smith-King</v>
      </c>
      <c r="W1148" s="43">
        <f>VLOOKUP(Combined[[#This Row],[Product_ID]],Product[],6,FALSE)</f>
        <v>190.29</v>
      </c>
      <c r="X1148" s="43">
        <f>VLOOKUP(Combined[[#This Row],[Product_ID]],Product[],7,FALSE)</f>
        <v>260</v>
      </c>
      <c r="Y1148" s="43" t="str">
        <f>_xlfn.XLOOKUP(Combined[[#This Row],[Store_ID]],Store[Store_ID],Store[Store_Name])</f>
        <v>Alexander Group</v>
      </c>
      <c r="Z1148" s="43" t="str">
        <f>_xlfn.XLOOKUP(Combined[[#This Row],[Store_ID]],Store[Store_ID],Store[Region])</f>
        <v>South</v>
      </c>
      <c r="AA1148" s="43" t="str">
        <f>_xlfn.XLOOKUP(Combined[[#This Row],[Store_ID]],Store[Store_ID],Store[City])</f>
        <v>Port Sharon</v>
      </c>
      <c r="AB1148" s="43" t="str">
        <f>_xlfn.XLOOKUP(Combined[[#This Row],[Store_ID]],Store[Store_ID],Store[Store_Type])</f>
        <v>Online</v>
      </c>
      <c r="AC1148" s="43">
        <f>Combined[[#This Row],[Quantity]]*Combined[[#This Row],[Unit_Price]]</f>
        <v>2379.56</v>
      </c>
      <c r="AD1148" s="43">
        <f>Combined[[#This Row],[Gross_Sales]]*Combined[[#This Row],[Discount]]</f>
        <v>713.86799999999994</v>
      </c>
      <c r="AE1148" s="43">
        <f>Combined[[#This Row],[Quantity]]*Combined[[#This Row],[cost]]</f>
        <v>761.16</v>
      </c>
      <c r="AF1148" s="43">
        <f>Combined[[#This Row],[Total_Amount]]-Combined[[#This Row],[Total_Cost]]</f>
        <v>904.53200000000004</v>
      </c>
      <c r="AG1148" s="43" t="str">
        <f>IF(Combined[[#This Row],[Age]]&lt;=25,"18-25",IF(Combined[[#This Row],[Age]]&lt;=35,"26-35",IF(Combined[[#This Row],[Age]]&lt;=45,"36-45",IF(Combined[[#This Row],[Age]]&lt;=55,"46-55","56-64"))))</f>
        <v>18-25</v>
      </c>
      <c r="AH1148" s="43">
        <f>IF(Combined[[#This Row],[Total_Amount]]=0,0,Combined[[#This Row],[Profit]]/Combined[[#This Row],[Total_Amount]])</f>
        <v>0.54303676790186906</v>
      </c>
    </row>
    <row r="1149" spans="1:34">
      <c r="A1149" s="43" t="s">
        <v>2973</v>
      </c>
      <c r="B1149" s="46">
        <v>45854</v>
      </c>
      <c r="C1149" s="43">
        <f t="shared" si="17"/>
        <v>2025</v>
      </c>
      <c r="D1149" s="43" t="str">
        <f>TEXT(Combined[[#This Row],[Order_Date]],"MMM")</f>
        <v>Jul</v>
      </c>
      <c r="E1149" s="43" t="s">
        <v>711</v>
      </c>
      <c r="F1149" s="43" t="s">
        <v>1730</v>
      </c>
      <c r="G1149" s="43" t="s">
        <v>1752</v>
      </c>
      <c r="H1149" s="43">
        <v>2</v>
      </c>
      <c r="I1149" s="43">
        <v>844.31</v>
      </c>
      <c r="J1149" s="45">
        <v>7.0000000000000007E-2</v>
      </c>
      <c r="K1149" s="43" t="s">
        <v>1826</v>
      </c>
      <c r="L1149" s="43">
        <v>1570.4166</v>
      </c>
      <c r="M1149" s="43" t="str">
        <f>VLOOKUP(Combined[[#This Row],[Customer_ID]],Customer[],2,FALSE)</f>
        <v>Jordan Wells</v>
      </c>
      <c r="N1149" s="43">
        <f>VLOOKUP(Combined[[#This Row],[Customer_ID]],Customer[],3,FALSE)</f>
        <v>47</v>
      </c>
      <c r="O1149" s="43" t="str">
        <f>VLOOKUP(Combined[[#This Row],[Customer_ID]],Customer[],4,FALSE)</f>
        <v>Female</v>
      </c>
      <c r="P1149" s="43" t="str">
        <f>VLOOKUP(Combined[[#This Row],[Customer_ID]],Customer[],5,FALSE)</f>
        <v xml:space="preserve">Phillipschester   </v>
      </c>
      <c r="Q1149" s="43" t="str">
        <f>VLOOKUP(Combined[[#This Row],[Customer_ID]],Customer[],6,FALSE)</f>
        <v>New Jersey</v>
      </c>
      <c r="R1149" s="43" t="str">
        <f>VLOOKUP(Combined[[#This Row],[Customer_ID]],Customer[],8,FALSE)</f>
        <v>Gold</v>
      </c>
      <c r="S1149" s="43" t="str">
        <f>VLOOKUP(Combined[[#This Row],[Product_ID]],Product[],2,FALSE)</f>
        <v>Women's High Heels</v>
      </c>
      <c r="T1149" s="43" t="str">
        <f>VLOOKUP(Combined[[#This Row],[Product_ID]],Product[],3,FALSE)</f>
        <v>Clothing</v>
      </c>
      <c r="U1149" s="43" t="str">
        <f>VLOOKUP(Combined[[#This Row],[Product_ID]],Product[],4,FALSE)</f>
        <v>Footwear</v>
      </c>
      <c r="V1149" s="43" t="str">
        <f>VLOOKUP(Combined[[#This Row],[Product_ID]],Product[],5,FALSE)</f>
        <v>Smith-Charles</v>
      </c>
      <c r="W1149" s="43">
        <f>VLOOKUP(Combined[[#This Row],[Product_ID]],Product[],6,FALSE)</f>
        <v>438.25</v>
      </c>
      <c r="X1149" s="43">
        <f>VLOOKUP(Combined[[#This Row],[Product_ID]],Product[],7,FALSE)</f>
        <v>496</v>
      </c>
      <c r="Y1149" s="43" t="str">
        <f>_xlfn.XLOOKUP(Combined[[#This Row],[Store_ID]],Store[Store_ID],Store[Store_Name])</f>
        <v>Rivera-Warner</v>
      </c>
      <c r="Z1149" s="43" t="str">
        <f>_xlfn.XLOOKUP(Combined[[#This Row],[Store_ID]],Store[Store_ID],Store[Region])</f>
        <v>East</v>
      </c>
      <c r="AA1149" s="43" t="str">
        <f>_xlfn.XLOOKUP(Combined[[#This Row],[Store_ID]],Store[Store_ID],Store[City])</f>
        <v>Washingtonfurt</v>
      </c>
      <c r="AB1149" s="43" t="str">
        <f>_xlfn.XLOOKUP(Combined[[#This Row],[Store_ID]],Store[Store_ID],Store[Store_Type])</f>
        <v>Flagship</v>
      </c>
      <c r="AC1149" s="43">
        <f>Combined[[#This Row],[Quantity]]*Combined[[#This Row],[Unit_Price]]</f>
        <v>1688.62</v>
      </c>
      <c r="AD1149" s="43">
        <f>Combined[[#This Row],[Gross_Sales]]*Combined[[#This Row],[Discount]]</f>
        <v>118.2034</v>
      </c>
      <c r="AE1149" s="43">
        <f>Combined[[#This Row],[Quantity]]*Combined[[#This Row],[cost]]</f>
        <v>876.5</v>
      </c>
      <c r="AF1149" s="43">
        <f>Combined[[#This Row],[Total_Amount]]-Combined[[#This Row],[Total_Cost]]</f>
        <v>693.91660000000002</v>
      </c>
      <c r="AG1149" s="43" t="str">
        <f>IF(Combined[[#This Row],[Age]]&lt;=25,"18-25",IF(Combined[[#This Row],[Age]]&lt;=35,"26-35",IF(Combined[[#This Row],[Age]]&lt;=45,"36-45",IF(Combined[[#This Row],[Age]]&lt;=55,"46-55","56-64"))))</f>
        <v>46-55</v>
      </c>
      <c r="AH1149" s="43">
        <f>IF(Combined[[#This Row],[Total_Amount]]=0,0,Combined[[#This Row],[Profit]]/Combined[[#This Row],[Total_Amount]])</f>
        <v>0.44186784576780452</v>
      </c>
    </row>
    <row r="1150" spans="1:34">
      <c r="A1150" s="43" t="s">
        <v>2974</v>
      </c>
      <c r="B1150" s="46">
        <v>45569</v>
      </c>
      <c r="C1150" s="43">
        <f t="shared" si="17"/>
        <v>2024</v>
      </c>
      <c r="D1150" s="43" t="str">
        <f>TEXT(Combined[[#This Row],[Order_Date]],"MMM")</f>
        <v>Oct</v>
      </c>
      <c r="E1150" s="43" t="s">
        <v>458</v>
      </c>
      <c r="F1150" s="43" t="s">
        <v>1578</v>
      </c>
      <c r="G1150" s="43" t="s">
        <v>1776</v>
      </c>
      <c r="H1150" s="43">
        <v>4</v>
      </c>
      <c r="I1150" s="43">
        <v>101.33</v>
      </c>
      <c r="J1150" s="45">
        <v>0</v>
      </c>
      <c r="K1150" s="43" t="s">
        <v>1824</v>
      </c>
      <c r="L1150" s="43">
        <v>405.32</v>
      </c>
      <c r="M1150" s="43" t="str">
        <f>VLOOKUP(Combined[[#This Row],[Customer_ID]],Customer[],2,FALSE)</f>
        <v>Morgan Bowen</v>
      </c>
      <c r="N1150" s="43">
        <f>VLOOKUP(Combined[[#This Row],[Customer_ID]],Customer[],3,FALSE)</f>
        <v>54</v>
      </c>
      <c r="O1150" s="43" t="str">
        <f>VLOOKUP(Combined[[#This Row],[Customer_ID]],Customer[],4,FALSE)</f>
        <v>Male</v>
      </c>
      <c r="P1150" s="43" t="str">
        <f>VLOOKUP(Combined[[#This Row],[Customer_ID]],Customer[],5,FALSE)</f>
        <v>Parksfort</v>
      </c>
      <c r="Q1150" s="43" t="str">
        <f>VLOOKUP(Combined[[#This Row],[Customer_ID]],Customer[],6,FALSE)</f>
        <v>Washington</v>
      </c>
      <c r="R1150" s="43" t="str">
        <f>VLOOKUP(Combined[[#This Row],[Customer_ID]],Customer[],8,FALSE)</f>
        <v>Gold</v>
      </c>
      <c r="S1150" s="43" t="str">
        <f>VLOOKUP(Combined[[#This Row],[Product_ID]],Product[],2,FALSE)</f>
        <v>4K Home Projector</v>
      </c>
      <c r="T1150" s="43" t="str">
        <f>VLOOKUP(Combined[[#This Row],[Product_ID]],Product[],3,FALSE)</f>
        <v>Electronics</v>
      </c>
      <c r="U1150" s="43" t="str">
        <f>VLOOKUP(Combined[[#This Row],[Product_ID]],Product[],4,FALSE)</f>
        <v>Appliances</v>
      </c>
      <c r="V1150" s="43" t="str">
        <f>VLOOKUP(Combined[[#This Row],[Product_ID]],Product[],5,FALSE)</f>
        <v>Thomas LLC</v>
      </c>
      <c r="W1150" s="43">
        <f>VLOOKUP(Combined[[#This Row],[Product_ID]],Product[],6,FALSE)</f>
        <v>465.34</v>
      </c>
      <c r="X1150" s="43">
        <f>VLOOKUP(Combined[[#This Row],[Product_ID]],Product[],7,FALSE)</f>
        <v>301</v>
      </c>
      <c r="Y1150" s="43" t="str">
        <f>_xlfn.XLOOKUP(Combined[[#This Row],[Store_ID]],Store[Store_ID],Store[Store_Name])</f>
        <v>Benson-Elliott</v>
      </c>
      <c r="Z1150" s="43" t="str">
        <f>_xlfn.XLOOKUP(Combined[[#This Row],[Store_ID]],Store[Store_ID],Store[Region])</f>
        <v>East</v>
      </c>
      <c r="AA1150" s="43" t="str">
        <f>_xlfn.XLOOKUP(Combined[[#This Row],[Store_ID]],Store[Store_ID],Store[City])</f>
        <v>Port Josephberg</v>
      </c>
      <c r="AB1150" s="43" t="str">
        <f>_xlfn.XLOOKUP(Combined[[#This Row],[Store_ID]],Store[Store_ID],Store[Store_Type])</f>
        <v>Online</v>
      </c>
      <c r="AC1150" s="43">
        <f>Combined[[#This Row],[Quantity]]*Combined[[#This Row],[Unit_Price]]</f>
        <v>405.32</v>
      </c>
      <c r="AD1150" s="43">
        <f>Combined[[#This Row],[Gross_Sales]]*Combined[[#This Row],[Discount]]</f>
        <v>0</v>
      </c>
      <c r="AE1150" s="43">
        <f>Combined[[#This Row],[Quantity]]*Combined[[#This Row],[cost]]</f>
        <v>1861.36</v>
      </c>
      <c r="AF1150" s="43">
        <f>Combined[[#This Row],[Total_Amount]]-Combined[[#This Row],[Total_Cost]]</f>
        <v>-1456.04</v>
      </c>
      <c r="AG1150" s="43" t="str">
        <f>IF(Combined[[#This Row],[Age]]&lt;=25,"18-25",IF(Combined[[#This Row],[Age]]&lt;=35,"26-35",IF(Combined[[#This Row],[Age]]&lt;=45,"36-45",IF(Combined[[#This Row],[Age]]&lt;=55,"46-55","56-64"))))</f>
        <v>46-55</v>
      </c>
      <c r="AH1150" s="43">
        <f>IF(Combined[[#This Row],[Total_Amount]]=0,0,Combined[[#This Row],[Profit]]/Combined[[#This Row],[Total_Amount]])</f>
        <v>-3.5923221158590741</v>
      </c>
    </row>
    <row r="1151" spans="1:34">
      <c r="A1151" s="43" t="s">
        <v>2975</v>
      </c>
      <c r="B1151" s="46">
        <v>45824</v>
      </c>
      <c r="C1151" s="43">
        <f t="shared" si="17"/>
        <v>2025</v>
      </c>
      <c r="D1151" s="43" t="str">
        <f>TEXT(Combined[[#This Row],[Order_Date]],"MMM")</f>
        <v>Jun</v>
      </c>
      <c r="E1151" s="43" t="s">
        <v>449</v>
      </c>
      <c r="F1151" s="43" t="s">
        <v>1600</v>
      </c>
      <c r="G1151" s="43" t="s">
        <v>1782</v>
      </c>
      <c r="H1151" s="43">
        <v>3</v>
      </c>
      <c r="I1151" s="43">
        <v>922.56</v>
      </c>
      <c r="J1151" s="45">
        <v>0.18</v>
      </c>
      <c r="K1151" s="43" t="s">
        <v>1826</v>
      </c>
      <c r="L1151" s="43">
        <v>2269.4976000000001</v>
      </c>
      <c r="M1151" s="43" t="str">
        <f>VLOOKUP(Combined[[#This Row],[Customer_ID]],Customer[],2,FALSE)</f>
        <v>Joseph Richards</v>
      </c>
      <c r="N1151" s="43">
        <f>VLOOKUP(Combined[[#This Row],[Customer_ID]],Customer[],3,FALSE)</f>
        <v>34</v>
      </c>
      <c r="O1151" s="43" t="str">
        <f>VLOOKUP(Combined[[#This Row],[Customer_ID]],Customer[],4,FALSE)</f>
        <v>Female</v>
      </c>
      <c r="P1151" s="43" t="str">
        <f>VLOOKUP(Combined[[#This Row],[Customer_ID]],Customer[],5,FALSE)</f>
        <v>Wigginsville</v>
      </c>
      <c r="Q1151" s="43" t="str">
        <f>VLOOKUP(Combined[[#This Row],[Customer_ID]],Customer[],6,FALSE)</f>
        <v>Alabama</v>
      </c>
      <c r="R1151" s="43" t="str">
        <f>VLOOKUP(Combined[[#This Row],[Customer_ID]],Customer[],8,FALSE)</f>
        <v>Bronze</v>
      </c>
      <c r="S1151" s="43" t="str">
        <f>VLOOKUP(Combined[[#This Row],[Product_ID]],Product[],2,FALSE)</f>
        <v>Wireless Bluetooth Speaker</v>
      </c>
      <c r="T1151" s="43" t="str">
        <f>VLOOKUP(Combined[[#This Row],[Product_ID]],Product[],3,FALSE)</f>
        <v>Electronics</v>
      </c>
      <c r="U1151" s="43" t="str">
        <f>VLOOKUP(Combined[[#This Row],[Product_ID]],Product[],4,FALSE)</f>
        <v>Audio</v>
      </c>
      <c r="V1151" s="43" t="str">
        <f>VLOOKUP(Combined[[#This Row],[Product_ID]],Product[],5,FALSE)</f>
        <v>Reed-Schmidt</v>
      </c>
      <c r="W1151" s="43">
        <f>VLOOKUP(Combined[[#This Row],[Product_ID]],Product[],6,FALSE)</f>
        <v>322.41000000000003</v>
      </c>
      <c r="X1151" s="43">
        <f>VLOOKUP(Combined[[#This Row],[Product_ID]],Product[],7,FALSE)</f>
        <v>213</v>
      </c>
      <c r="Y1151" s="43" t="str">
        <f>_xlfn.XLOOKUP(Combined[[#This Row],[Store_ID]],Store[Store_ID],Store[Store_Name])</f>
        <v>Bean, Jones and Park</v>
      </c>
      <c r="Z1151" s="43" t="str">
        <f>_xlfn.XLOOKUP(Combined[[#This Row],[Store_ID]],Store[Store_ID],Store[Region])</f>
        <v>West</v>
      </c>
      <c r="AA1151" s="43" t="str">
        <f>_xlfn.XLOOKUP(Combined[[#This Row],[Store_ID]],Store[Store_ID],Store[City])</f>
        <v>Thompsonborough</v>
      </c>
      <c r="AB1151" s="43" t="str">
        <f>_xlfn.XLOOKUP(Combined[[#This Row],[Store_ID]],Store[Store_ID],Store[Store_Type])</f>
        <v>Online</v>
      </c>
      <c r="AC1151" s="43">
        <f>Combined[[#This Row],[Quantity]]*Combined[[#This Row],[Unit_Price]]</f>
        <v>2767.68</v>
      </c>
      <c r="AD1151" s="43">
        <f>Combined[[#This Row],[Gross_Sales]]*Combined[[#This Row],[Discount]]</f>
        <v>498.18239999999997</v>
      </c>
      <c r="AE1151" s="43">
        <f>Combined[[#This Row],[Quantity]]*Combined[[#This Row],[cost]]</f>
        <v>967.23</v>
      </c>
      <c r="AF1151" s="43">
        <f>Combined[[#This Row],[Total_Amount]]-Combined[[#This Row],[Total_Cost]]</f>
        <v>1302.2676000000001</v>
      </c>
      <c r="AG1151" s="43" t="str">
        <f>IF(Combined[[#This Row],[Age]]&lt;=25,"18-25",IF(Combined[[#This Row],[Age]]&lt;=35,"26-35",IF(Combined[[#This Row],[Age]]&lt;=45,"36-45",IF(Combined[[#This Row],[Age]]&lt;=55,"46-55","56-64"))))</f>
        <v>26-35</v>
      </c>
      <c r="AH1151" s="43">
        <f>IF(Combined[[#This Row],[Total_Amount]]=0,0,Combined[[#This Row],[Profit]]/Combined[[#This Row],[Total_Amount]])</f>
        <v>0.57381316464049137</v>
      </c>
    </row>
    <row r="1152" spans="1:34">
      <c r="A1152" s="43" t="s">
        <v>2976</v>
      </c>
      <c r="B1152" s="46">
        <v>45352</v>
      </c>
      <c r="C1152" s="43">
        <f t="shared" si="17"/>
        <v>2024</v>
      </c>
      <c r="D1152" s="43" t="str">
        <f>TEXT(Combined[[#This Row],[Order_Date]],"MMM")</f>
        <v>Mar</v>
      </c>
      <c r="E1152" s="43" t="s">
        <v>1340</v>
      </c>
      <c r="F1152" s="43" t="s">
        <v>1624</v>
      </c>
      <c r="G1152" s="43" t="s">
        <v>1799</v>
      </c>
      <c r="H1152" s="43">
        <v>4</v>
      </c>
      <c r="I1152" s="43">
        <v>867.19</v>
      </c>
      <c r="J1152" s="45">
        <v>7.0000000000000007E-2</v>
      </c>
      <c r="K1152" s="43" t="s">
        <v>1829</v>
      </c>
      <c r="L1152" s="43">
        <v>3225.9468000000002</v>
      </c>
      <c r="M1152" s="43" t="str">
        <f>VLOOKUP(Combined[[#This Row],[Customer_ID]],Customer[],2,FALSE)</f>
        <v>Summer Weiss</v>
      </c>
      <c r="N1152" s="43">
        <f>VLOOKUP(Combined[[#This Row],[Customer_ID]],Customer[],3,FALSE)</f>
        <v>37</v>
      </c>
      <c r="O1152" s="43" t="str">
        <f>VLOOKUP(Combined[[#This Row],[Customer_ID]],Customer[],4,FALSE)</f>
        <v>Male</v>
      </c>
      <c r="P1152" s="43" t="str">
        <f>VLOOKUP(Combined[[#This Row],[Customer_ID]],Customer[],5,FALSE)</f>
        <v>Phyllisport</v>
      </c>
      <c r="Q1152" s="43" t="str">
        <f>VLOOKUP(Combined[[#This Row],[Customer_ID]],Customer[],6,FALSE)</f>
        <v>New Jersey</v>
      </c>
      <c r="R1152" s="43" t="str">
        <f>VLOOKUP(Combined[[#This Row],[Customer_ID]],Customer[],8,FALSE)</f>
        <v>Bronze</v>
      </c>
      <c r="S1152" s="43" t="str">
        <f>VLOOKUP(Combined[[#This Row],[Product_ID]],Product[],2,FALSE)</f>
        <v>Sports Water Hydration Pack</v>
      </c>
      <c r="T1152" s="43" t="str">
        <f>VLOOKUP(Combined[[#This Row],[Product_ID]],Product[],3,FALSE)</f>
        <v>Sports</v>
      </c>
      <c r="U1152" s="43" t="str">
        <f>VLOOKUP(Combined[[#This Row],[Product_ID]],Product[],4,FALSE)</f>
        <v>Outdoor</v>
      </c>
      <c r="V1152" s="43" t="str">
        <f>VLOOKUP(Combined[[#This Row],[Product_ID]],Product[],5,FALSE)</f>
        <v>Sims-Smith</v>
      </c>
      <c r="W1152" s="43">
        <f>VLOOKUP(Combined[[#This Row],[Product_ID]],Product[],6,FALSE)</f>
        <v>135.61000000000001</v>
      </c>
      <c r="X1152" s="43">
        <f>VLOOKUP(Combined[[#This Row],[Product_ID]],Product[],7,FALSE)</f>
        <v>394</v>
      </c>
      <c r="Y1152" s="43" t="str">
        <f>_xlfn.XLOOKUP(Combined[[#This Row],[Store_ID]],Store[Store_ID],Store[Store_Name])</f>
        <v>Mcdonald Inc</v>
      </c>
      <c r="Z1152" s="43" t="str">
        <f>_xlfn.XLOOKUP(Combined[[#This Row],[Store_ID]],Store[Store_ID],Store[Region])</f>
        <v>South</v>
      </c>
      <c r="AA1152" s="43" t="str">
        <f>_xlfn.XLOOKUP(Combined[[#This Row],[Store_ID]],Store[Store_ID],Store[City])</f>
        <v>Christopherland</v>
      </c>
      <c r="AB1152" s="43" t="str">
        <f>_xlfn.XLOOKUP(Combined[[#This Row],[Store_ID]],Store[Store_ID],Store[Store_Type])</f>
        <v>Outlet</v>
      </c>
      <c r="AC1152" s="43">
        <f>Combined[[#This Row],[Quantity]]*Combined[[#This Row],[Unit_Price]]</f>
        <v>3468.76</v>
      </c>
      <c r="AD1152" s="43">
        <f>Combined[[#This Row],[Gross_Sales]]*Combined[[#This Row],[Discount]]</f>
        <v>242.81320000000005</v>
      </c>
      <c r="AE1152" s="43">
        <f>Combined[[#This Row],[Quantity]]*Combined[[#This Row],[cost]]</f>
        <v>542.44000000000005</v>
      </c>
      <c r="AF1152" s="43">
        <f>Combined[[#This Row],[Total_Amount]]-Combined[[#This Row],[Total_Cost]]</f>
        <v>2683.5068000000001</v>
      </c>
      <c r="AG1152" s="43" t="str">
        <f>IF(Combined[[#This Row],[Age]]&lt;=25,"18-25",IF(Combined[[#This Row],[Age]]&lt;=35,"26-35",IF(Combined[[#This Row],[Age]]&lt;=45,"36-45",IF(Combined[[#This Row],[Age]]&lt;=55,"46-55","56-64"))))</f>
        <v>36-45</v>
      </c>
      <c r="AH1152" s="43">
        <f>IF(Combined[[#This Row],[Total_Amount]]=0,0,Combined[[#This Row],[Profit]]/Combined[[#This Row],[Total_Amount]])</f>
        <v>0.83185091583035409</v>
      </c>
    </row>
    <row r="1153" spans="1:34">
      <c r="A1153" s="43" t="s">
        <v>2977</v>
      </c>
      <c r="B1153" s="46">
        <v>45454</v>
      </c>
      <c r="C1153" s="43">
        <f t="shared" si="17"/>
        <v>2024</v>
      </c>
      <c r="D1153" s="43" t="str">
        <f>TEXT(Combined[[#This Row],[Order_Date]],"MMM")</f>
        <v>Jun</v>
      </c>
      <c r="E1153" s="43" t="s">
        <v>36</v>
      </c>
      <c r="F1153" s="43" t="s">
        <v>1714</v>
      </c>
      <c r="G1153" s="43" t="s">
        <v>1807</v>
      </c>
      <c r="H1153" s="43">
        <v>3</v>
      </c>
      <c r="I1153" s="43">
        <v>816.87</v>
      </c>
      <c r="J1153" s="45">
        <v>0.14000000000000001</v>
      </c>
      <c r="K1153" s="43" t="s">
        <v>1826</v>
      </c>
      <c r="L1153" s="43">
        <v>2107.5246000000002</v>
      </c>
      <c r="M1153" s="43" t="str">
        <f>VLOOKUP(Combined[[#This Row],[Customer_ID]],Customer[],2,FALSE)</f>
        <v>Amber Jackson</v>
      </c>
      <c r="N1153" s="43">
        <f>VLOOKUP(Combined[[#This Row],[Customer_ID]],Customer[],3,FALSE)</f>
        <v>29</v>
      </c>
      <c r="O1153" s="43" t="str">
        <f>VLOOKUP(Combined[[#This Row],[Customer_ID]],Customer[],4,FALSE)</f>
        <v>Female</v>
      </c>
      <c r="P1153" s="43" t="str">
        <f>VLOOKUP(Combined[[#This Row],[Customer_ID]],Customer[],5,FALSE)</f>
        <v>Deborahborough</v>
      </c>
      <c r="Q1153" s="43" t="str">
        <f>VLOOKUP(Combined[[#This Row],[Customer_ID]],Customer[],6,FALSE)</f>
        <v>South Dakota</v>
      </c>
      <c r="R1153" s="43" t="str">
        <f>VLOOKUP(Combined[[#This Row],[Customer_ID]],Customer[],8,FALSE)</f>
        <v>Platinum</v>
      </c>
      <c r="S1153" s="43" t="str">
        <f>VLOOKUP(Combined[[#This Row],[Product_ID]],Product[],2,FALSE)</f>
        <v>Hydrating Face Cleanser</v>
      </c>
      <c r="T1153" s="43" t="str">
        <f>VLOOKUP(Combined[[#This Row],[Product_ID]],Product[],3,FALSE)</f>
        <v>Beauty</v>
      </c>
      <c r="U1153" s="43" t="str">
        <f>VLOOKUP(Combined[[#This Row],[Product_ID]],Product[],4,FALSE)</f>
        <v>Skincare</v>
      </c>
      <c r="V1153" s="43" t="str">
        <f>VLOOKUP(Combined[[#This Row],[Product_ID]],Product[],5,FALSE)</f>
        <v>Butler Group</v>
      </c>
      <c r="W1153" s="43">
        <f>VLOOKUP(Combined[[#This Row],[Product_ID]],Product[],6,FALSE)</f>
        <v>305.5</v>
      </c>
      <c r="X1153" s="43">
        <f>VLOOKUP(Combined[[#This Row],[Product_ID]],Product[],7,FALSE)</f>
        <v>159</v>
      </c>
      <c r="Y1153" s="43" t="str">
        <f>_xlfn.XLOOKUP(Combined[[#This Row],[Store_ID]],Store[Store_ID],Store[Store_Name])</f>
        <v>Holloway Ltd</v>
      </c>
      <c r="Z1153" s="43" t="str">
        <f>_xlfn.XLOOKUP(Combined[[#This Row],[Store_ID]],Store[Store_ID],Store[Region])</f>
        <v>North</v>
      </c>
      <c r="AA1153" s="43" t="str">
        <f>_xlfn.XLOOKUP(Combined[[#This Row],[Store_ID]],Store[Store_ID],Store[City])</f>
        <v>Bensonhaven</v>
      </c>
      <c r="AB1153" s="43" t="str">
        <f>_xlfn.XLOOKUP(Combined[[#This Row],[Store_ID]],Store[Store_ID],Store[Store_Type])</f>
        <v>Flagship</v>
      </c>
      <c r="AC1153" s="43">
        <f>Combined[[#This Row],[Quantity]]*Combined[[#This Row],[Unit_Price]]</f>
        <v>2450.61</v>
      </c>
      <c r="AD1153" s="43">
        <f>Combined[[#This Row],[Gross_Sales]]*Combined[[#This Row],[Discount]]</f>
        <v>343.08540000000005</v>
      </c>
      <c r="AE1153" s="43">
        <f>Combined[[#This Row],[Quantity]]*Combined[[#This Row],[cost]]</f>
        <v>916.5</v>
      </c>
      <c r="AF1153" s="43">
        <f>Combined[[#This Row],[Total_Amount]]-Combined[[#This Row],[Total_Cost]]</f>
        <v>1191.0246000000002</v>
      </c>
      <c r="AG1153" s="43" t="str">
        <f>IF(Combined[[#This Row],[Age]]&lt;=25,"18-25",IF(Combined[[#This Row],[Age]]&lt;=35,"26-35",IF(Combined[[#This Row],[Age]]&lt;=45,"36-45",IF(Combined[[#This Row],[Age]]&lt;=55,"46-55","56-64"))))</f>
        <v>26-35</v>
      </c>
      <c r="AH1153" s="43">
        <f>IF(Combined[[#This Row],[Total_Amount]]=0,0,Combined[[#This Row],[Profit]]/Combined[[#This Row],[Total_Amount]])</f>
        <v>0.56512963122708038</v>
      </c>
    </row>
    <row r="1154" spans="1:34">
      <c r="A1154" s="43" t="s">
        <v>2978</v>
      </c>
      <c r="B1154" s="46">
        <v>45924</v>
      </c>
      <c r="C1154" s="43">
        <f t="shared" si="17"/>
        <v>2025</v>
      </c>
      <c r="D1154" s="43" t="str">
        <f>TEXT(Combined[[#This Row],[Order_Date]],"MMM")</f>
        <v>Sep</v>
      </c>
      <c r="E1154" s="43" t="s">
        <v>1478</v>
      </c>
      <c r="F1154" s="43" t="s">
        <v>1678</v>
      </c>
      <c r="G1154" s="43" t="s">
        <v>1766</v>
      </c>
      <c r="H1154" s="43">
        <v>3</v>
      </c>
      <c r="I1154" s="43">
        <v>258.06</v>
      </c>
      <c r="J1154" s="45">
        <v>0</v>
      </c>
      <c r="K1154" s="43" t="s">
        <v>1826</v>
      </c>
      <c r="L1154" s="43">
        <v>774.18000000000006</v>
      </c>
      <c r="M1154" s="43" t="str">
        <f>VLOOKUP(Combined[[#This Row],[Customer_ID]],Customer[],2,FALSE)</f>
        <v>Jordan Medina</v>
      </c>
      <c r="N1154" s="43">
        <f>VLOOKUP(Combined[[#This Row],[Customer_ID]],Customer[],3,FALSE)</f>
        <v>33</v>
      </c>
      <c r="O1154" s="43" t="str">
        <f>VLOOKUP(Combined[[#This Row],[Customer_ID]],Customer[],4,FALSE)</f>
        <v>Male</v>
      </c>
      <c r="P1154" s="43" t="str">
        <f>VLOOKUP(Combined[[#This Row],[Customer_ID]],Customer[],5,FALSE)</f>
        <v>Robinchester</v>
      </c>
      <c r="Q1154" s="43" t="str">
        <f>VLOOKUP(Combined[[#This Row],[Customer_ID]],Customer[],6,FALSE)</f>
        <v>Florida</v>
      </c>
      <c r="R1154" s="43" t="str">
        <f>VLOOKUP(Combined[[#This Row],[Customer_ID]],Customer[],8,FALSE)</f>
        <v>Bronze</v>
      </c>
      <c r="S1154" s="43" t="str">
        <f>VLOOKUP(Combined[[#This Row],[Product_ID]],Product[],2,FALSE)</f>
        <v>Adjustable Dumbbells 20kg</v>
      </c>
      <c r="T1154" s="43" t="str">
        <f>VLOOKUP(Combined[[#This Row],[Product_ID]],Product[],3,FALSE)</f>
        <v>Sports</v>
      </c>
      <c r="U1154" s="43" t="str">
        <f>VLOOKUP(Combined[[#This Row],[Product_ID]],Product[],4,FALSE)</f>
        <v>Fitness</v>
      </c>
      <c r="V1154" s="43" t="str">
        <f>VLOOKUP(Combined[[#This Row],[Product_ID]],Product[],5,FALSE)</f>
        <v>Montgomery, Benton and Miller</v>
      </c>
      <c r="W1154" s="43">
        <f>VLOOKUP(Combined[[#This Row],[Product_ID]],Product[],6,FALSE)</f>
        <v>240.63</v>
      </c>
      <c r="X1154" s="43">
        <f>VLOOKUP(Combined[[#This Row],[Product_ID]],Product[],7,FALSE)</f>
        <v>423</v>
      </c>
      <c r="Y1154" s="43" t="str">
        <f>_xlfn.XLOOKUP(Combined[[#This Row],[Store_ID]],Store[Store_ID],Store[Store_Name])</f>
        <v>Johnson-Wright</v>
      </c>
      <c r="Z1154" s="43" t="str">
        <f>_xlfn.XLOOKUP(Combined[[#This Row],[Store_ID]],Store[Store_ID],Store[Region])</f>
        <v>North</v>
      </c>
      <c r="AA1154" s="43" t="str">
        <f>_xlfn.XLOOKUP(Combined[[#This Row],[Store_ID]],Store[Store_ID],Store[City])</f>
        <v>Hoodberg</v>
      </c>
      <c r="AB1154" s="43" t="str">
        <f>_xlfn.XLOOKUP(Combined[[#This Row],[Store_ID]],Store[Store_ID],Store[Store_Type])</f>
        <v>Outlet</v>
      </c>
      <c r="AC1154" s="43">
        <f>Combined[[#This Row],[Quantity]]*Combined[[#This Row],[Unit_Price]]</f>
        <v>774.18000000000006</v>
      </c>
      <c r="AD1154" s="43">
        <f>Combined[[#This Row],[Gross_Sales]]*Combined[[#This Row],[Discount]]</f>
        <v>0</v>
      </c>
      <c r="AE1154" s="43">
        <f>Combined[[#This Row],[Quantity]]*Combined[[#This Row],[cost]]</f>
        <v>721.89</v>
      </c>
      <c r="AF1154" s="43">
        <f>Combined[[#This Row],[Total_Amount]]-Combined[[#This Row],[Total_Cost]]</f>
        <v>52.290000000000077</v>
      </c>
      <c r="AG1154" s="43" t="str">
        <f>IF(Combined[[#This Row],[Age]]&lt;=25,"18-25",IF(Combined[[#This Row],[Age]]&lt;=35,"26-35",IF(Combined[[#This Row],[Age]]&lt;=45,"36-45",IF(Combined[[#This Row],[Age]]&lt;=55,"46-55","56-64"))))</f>
        <v>26-35</v>
      </c>
      <c r="AH1154" s="43">
        <f>IF(Combined[[#This Row],[Total_Amount]]=0,0,Combined[[#This Row],[Profit]]/Combined[[#This Row],[Total_Amount]])</f>
        <v>6.7542431992559965E-2</v>
      </c>
    </row>
    <row r="1155" spans="1:34">
      <c r="A1155" s="43" t="s">
        <v>2979</v>
      </c>
      <c r="B1155" s="46">
        <v>45694</v>
      </c>
      <c r="C1155" s="43">
        <f t="shared" ref="C1155:C1218" si="18">YEAR(B1155)</f>
        <v>2025</v>
      </c>
      <c r="D1155" s="43" t="str">
        <f>TEXT(Combined[[#This Row],[Order_Date]],"MMM")</f>
        <v>Feb</v>
      </c>
      <c r="E1155" s="43" t="s">
        <v>984</v>
      </c>
      <c r="F1155" s="43" t="s">
        <v>1624</v>
      </c>
      <c r="G1155" s="43" t="s">
        <v>1799</v>
      </c>
      <c r="H1155" s="43">
        <v>2</v>
      </c>
      <c r="I1155" s="43">
        <v>574.58000000000004</v>
      </c>
      <c r="J1155" s="45">
        <v>0.06</v>
      </c>
      <c r="K1155" s="43" t="s">
        <v>1824</v>
      </c>
      <c r="L1155" s="43">
        <v>1080.2103999999999</v>
      </c>
      <c r="M1155" s="43" t="str">
        <f>VLOOKUP(Combined[[#This Row],[Customer_ID]],Customer[],2,FALSE)</f>
        <v>Jason Mullins</v>
      </c>
      <c r="N1155" s="43">
        <f>VLOOKUP(Combined[[#This Row],[Customer_ID]],Customer[],3,FALSE)</f>
        <v>47</v>
      </c>
      <c r="O1155" s="43" t="str">
        <f>VLOOKUP(Combined[[#This Row],[Customer_ID]],Customer[],4,FALSE)</f>
        <v>Female</v>
      </c>
      <c r="P1155" s="43" t="str">
        <f>VLOOKUP(Combined[[#This Row],[Customer_ID]],Customer[],5,FALSE)</f>
        <v>Brianchester</v>
      </c>
      <c r="Q1155" s="43" t="str">
        <f>VLOOKUP(Combined[[#This Row],[Customer_ID]],Customer[],6,FALSE)</f>
        <v>Delaware</v>
      </c>
      <c r="R1155" s="43" t="str">
        <f>VLOOKUP(Combined[[#This Row],[Customer_ID]],Customer[],8,FALSE)</f>
        <v>Silver</v>
      </c>
      <c r="S1155" s="43" t="str">
        <f>VLOOKUP(Combined[[#This Row],[Product_ID]],Product[],2,FALSE)</f>
        <v>Sports Water Hydration Pack</v>
      </c>
      <c r="T1155" s="43" t="str">
        <f>VLOOKUP(Combined[[#This Row],[Product_ID]],Product[],3,FALSE)</f>
        <v>Sports</v>
      </c>
      <c r="U1155" s="43" t="str">
        <f>VLOOKUP(Combined[[#This Row],[Product_ID]],Product[],4,FALSE)</f>
        <v>Outdoor</v>
      </c>
      <c r="V1155" s="43" t="str">
        <f>VLOOKUP(Combined[[#This Row],[Product_ID]],Product[],5,FALSE)</f>
        <v>Sims-Smith</v>
      </c>
      <c r="W1155" s="43">
        <f>VLOOKUP(Combined[[#This Row],[Product_ID]],Product[],6,FALSE)</f>
        <v>135.61000000000001</v>
      </c>
      <c r="X1155" s="43">
        <f>VLOOKUP(Combined[[#This Row],[Product_ID]],Product[],7,FALSE)</f>
        <v>394</v>
      </c>
      <c r="Y1155" s="43" t="str">
        <f>_xlfn.XLOOKUP(Combined[[#This Row],[Store_ID]],Store[Store_ID],Store[Store_Name])</f>
        <v>Mcdonald Inc</v>
      </c>
      <c r="Z1155" s="43" t="str">
        <f>_xlfn.XLOOKUP(Combined[[#This Row],[Store_ID]],Store[Store_ID],Store[Region])</f>
        <v>South</v>
      </c>
      <c r="AA1155" s="43" t="str">
        <f>_xlfn.XLOOKUP(Combined[[#This Row],[Store_ID]],Store[Store_ID],Store[City])</f>
        <v>Christopherland</v>
      </c>
      <c r="AB1155" s="43" t="str">
        <f>_xlfn.XLOOKUP(Combined[[#This Row],[Store_ID]],Store[Store_ID],Store[Store_Type])</f>
        <v>Outlet</v>
      </c>
      <c r="AC1155" s="43">
        <f>Combined[[#This Row],[Quantity]]*Combined[[#This Row],[Unit_Price]]</f>
        <v>1149.1600000000001</v>
      </c>
      <c r="AD1155" s="43">
        <f>Combined[[#This Row],[Gross_Sales]]*Combined[[#This Row],[Discount]]</f>
        <v>68.949600000000004</v>
      </c>
      <c r="AE1155" s="43">
        <f>Combined[[#This Row],[Quantity]]*Combined[[#This Row],[cost]]</f>
        <v>271.22000000000003</v>
      </c>
      <c r="AF1155" s="43">
        <f>Combined[[#This Row],[Total_Amount]]-Combined[[#This Row],[Total_Cost]]</f>
        <v>808.99039999999991</v>
      </c>
      <c r="AG1155" s="43" t="str">
        <f>IF(Combined[[#This Row],[Age]]&lt;=25,"18-25",IF(Combined[[#This Row],[Age]]&lt;=35,"26-35",IF(Combined[[#This Row],[Age]]&lt;=45,"36-45",IF(Combined[[#This Row],[Age]]&lt;=55,"46-55","56-64"))))</f>
        <v>46-55</v>
      </c>
      <c r="AH1155" s="43">
        <f>IF(Combined[[#This Row],[Total_Amount]]=0,0,Combined[[#This Row],[Profit]]/Combined[[#This Row],[Total_Amount]])</f>
        <v>0.74891928461344193</v>
      </c>
    </row>
    <row r="1156" spans="1:34">
      <c r="A1156" s="43" t="s">
        <v>2980</v>
      </c>
      <c r="B1156" s="46">
        <v>45587</v>
      </c>
      <c r="C1156" s="43">
        <f t="shared" si="18"/>
        <v>2024</v>
      </c>
      <c r="D1156" s="43" t="str">
        <f>TEXT(Combined[[#This Row],[Order_Date]],"MMM")</f>
        <v>Oct</v>
      </c>
      <c r="E1156" s="43" t="s">
        <v>97</v>
      </c>
      <c r="F1156" s="43" t="s">
        <v>1714</v>
      </c>
      <c r="G1156" s="43" t="s">
        <v>1776</v>
      </c>
      <c r="H1156" s="43">
        <v>2</v>
      </c>
      <c r="I1156" s="43">
        <v>472.18</v>
      </c>
      <c r="J1156" s="45">
        <v>0.27</v>
      </c>
      <c r="K1156" s="43" t="s">
        <v>1826</v>
      </c>
      <c r="L1156" s="43">
        <v>689.38279999999997</v>
      </c>
      <c r="M1156" s="43" t="str">
        <f>VLOOKUP(Combined[[#This Row],[Customer_ID]],Customer[],2,FALSE)</f>
        <v>Paul Fox</v>
      </c>
      <c r="N1156" s="43">
        <f>VLOOKUP(Combined[[#This Row],[Customer_ID]],Customer[],3,FALSE)</f>
        <v>33</v>
      </c>
      <c r="O1156" s="43" t="str">
        <f>VLOOKUP(Combined[[#This Row],[Customer_ID]],Customer[],4,FALSE)</f>
        <v>Female</v>
      </c>
      <c r="P1156" s="43" t="str">
        <f>VLOOKUP(Combined[[#This Row],[Customer_ID]],Customer[],5,FALSE)</f>
        <v>Michaelton</v>
      </c>
      <c r="Q1156" s="43" t="str">
        <f>VLOOKUP(Combined[[#This Row],[Customer_ID]],Customer[],6,FALSE)</f>
        <v>Hawaii</v>
      </c>
      <c r="R1156" s="43" t="str">
        <f>VLOOKUP(Combined[[#This Row],[Customer_ID]],Customer[],8,FALSE)</f>
        <v>Silver</v>
      </c>
      <c r="S1156" s="43" t="str">
        <f>VLOOKUP(Combined[[#This Row],[Product_ID]],Product[],2,FALSE)</f>
        <v>Hydrating Face Cleanser</v>
      </c>
      <c r="T1156" s="43" t="str">
        <f>VLOOKUP(Combined[[#This Row],[Product_ID]],Product[],3,FALSE)</f>
        <v>Beauty</v>
      </c>
      <c r="U1156" s="43" t="str">
        <f>VLOOKUP(Combined[[#This Row],[Product_ID]],Product[],4,FALSE)</f>
        <v>Skincare</v>
      </c>
      <c r="V1156" s="43" t="str">
        <f>VLOOKUP(Combined[[#This Row],[Product_ID]],Product[],5,FALSE)</f>
        <v>Butler Group</v>
      </c>
      <c r="W1156" s="43">
        <f>VLOOKUP(Combined[[#This Row],[Product_ID]],Product[],6,FALSE)</f>
        <v>305.5</v>
      </c>
      <c r="X1156" s="43">
        <f>VLOOKUP(Combined[[#This Row],[Product_ID]],Product[],7,FALSE)</f>
        <v>159</v>
      </c>
      <c r="Y1156" s="43" t="str">
        <f>_xlfn.XLOOKUP(Combined[[#This Row],[Store_ID]],Store[Store_ID],Store[Store_Name])</f>
        <v>Benson-Elliott</v>
      </c>
      <c r="Z1156" s="43" t="str">
        <f>_xlfn.XLOOKUP(Combined[[#This Row],[Store_ID]],Store[Store_ID],Store[Region])</f>
        <v>East</v>
      </c>
      <c r="AA1156" s="43" t="str">
        <f>_xlfn.XLOOKUP(Combined[[#This Row],[Store_ID]],Store[Store_ID],Store[City])</f>
        <v>Port Josephberg</v>
      </c>
      <c r="AB1156" s="43" t="str">
        <f>_xlfn.XLOOKUP(Combined[[#This Row],[Store_ID]],Store[Store_ID],Store[Store_Type])</f>
        <v>Online</v>
      </c>
      <c r="AC1156" s="43">
        <f>Combined[[#This Row],[Quantity]]*Combined[[#This Row],[Unit_Price]]</f>
        <v>944.36</v>
      </c>
      <c r="AD1156" s="43">
        <f>Combined[[#This Row],[Gross_Sales]]*Combined[[#This Row],[Discount]]</f>
        <v>254.97720000000001</v>
      </c>
      <c r="AE1156" s="43">
        <f>Combined[[#This Row],[Quantity]]*Combined[[#This Row],[cost]]</f>
        <v>611</v>
      </c>
      <c r="AF1156" s="43">
        <f>Combined[[#This Row],[Total_Amount]]-Combined[[#This Row],[Total_Cost]]</f>
        <v>78.382799999999975</v>
      </c>
      <c r="AG1156" s="43" t="str">
        <f>IF(Combined[[#This Row],[Age]]&lt;=25,"18-25",IF(Combined[[#This Row],[Age]]&lt;=35,"26-35",IF(Combined[[#This Row],[Age]]&lt;=45,"36-45",IF(Combined[[#This Row],[Age]]&lt;=55,"46-55","56-64"))))</f>
        <v>26-35</v>
      </c>
      <c r="AH1156" s="43">
        <f>IF(Combined[[#This Row],[Total_Amount]]=0,0,Combined[[#This Row],[Profit]]/Combined[[#This Row],[Total_Amount]])</f>
        <v>0.11369996466404439</v>
      </c>
    </row>
    <row r="1157" spans="1:34">
      <c r="A1157" s="43" t="s">
        <v>2981</v>
      </c>
      <c r="B1157" s="46">
        <v>45556</v>
      </c>
      <c r="C1157" s="43">
        <f t="shared" si="18"/>
        <v>2024</v>
      </c>
      <c r="D1157" s="43" t="str">
        <f>TEXT(Combined[[#This Row],[Order_Date]],"MMM")</f>
        <v>Sep</v>
      </c>
      <c r="E1157" s="43" t="s">
        <v>1068</v>
      </c>
      <c r="F1157" s="43" t="s">
        <v>1630</v>
      </c>
      <c r="G1157" s="43" t="s">
        <v>1773</v>
      </c>
      <c r="H1157" s="43">
        <v>2</v>
      </c>
      <c r="I1157" s="43">
        <v>20.47</v>
      </c>
      <c r="J1157" s="45">
        <v>0.12</v>
      </c>
      <c r="K1157" s="43" t="s">
        <v>1829</v>
      </c>
      <c r="L1157" s="43">
        <v>36.027200000000001</v>
      </c>
      <c r="M1157" s="43" t="str">
        <f>VLOOKUP(Combined[[#This Row],[Customer_ID]],Customer[],2,FALSE)</f>
        <v>Eric Davis</v>
      </c>
      <c r="N1157" s="43">
        <f>VLOOKUP(Combined[[#This Row],[Customer_ID]],Customer[],3,FALSE)</f>
        <v>27</v>
      </c>
      <c r="O1157" s="43" t="str">
        <f>VLOOKUP(Combined[[#This Row],[Customer_ID]],Customer[],4,FALSE)</f>
        <v>Male</v>
      </c>
      <c r="P1157" s="43" t="str">
        <f>VLOOKUP(Combined[[#This Row],[Customer_ID]],Customer[],5,FALSE)</f>
        <v>Johntown</v>
      </c>
      <c r="Q1157" s="43" t="str">
        <f>VLOOKUP(Combined[[#This Row],[Customer_ID]],Customer[],6,FALSE)</f>
        <v>Colorado</v>
      </c>
      <c r="R1157" s="43" t="str">
        <f>VLOOKUP(Combined[[#This Row],[Customer_ID]],Customer[],8,FALSE)</f>
        <v>Bronze</v>
      </c>
      <c r="S1157" s="43" t="str">
        <f>VLOOKUP(Combined[[#This Row],[Product_ID]],Product[],2,FALSE)</f>
        <v>Yoga Exercise Mat</v>
      </c>
      <c r="T1157" s="43" t="str">
        <f>VLOOKUP(Combined[[#This Row],[Product_ID]],Product[],3,FALSE)</f>
        <v>Sports</v>
      </c>
      <c r="U1157" s="43" t="str">
        <f>VLOOKUP(Combined[[#This Row],[Product_ID]],Product[],4,FALSE)</f>
        <v>Fitness</v>
      </c>
      <c r="V1157" s="43" t="str">
        <f>VLOOKUP(Combined[[#This Row],[Product_ID]],Product[],5,FALSE)</f>
        <v>Carroll, Long and Mendoza</v>
      </c>
      <c r="W1157" s="43">
        <f>VLOOKUP(Combined[[#This Row],[Product_ID]],Product[],6,FALSE)</f>
        <v>313.26</v>
      </c>
      <c r="X1157" s="43">
        <f>VLOOKUP(Combined[[#This Row],[Product_ID]],Product[],7,FALSE)</f>
        <v>369</v>
      </c>
      <c r="Y1157" s="43" t="str">
        <f>_xlfn.XLOOKUP(Combined[[#This Row],[Store_ID]],Store[Store_ID],Store[Store_Name])</f>
        <v>Gray Ltd</v>
      </c>
      <c r="Z1157" s="43" t="str">
        <f>_xlfn.XLOOKUP(Combined[[#This Row],[Store_ID]],Store[Store_ID],Store[Region])</f>
        <v>North</v>
      </c>
      <c r="AA1157" s="43" t="str">
        <f>_xlfn.XLOOKUP(Combined[[#This Row],[Store_ID]],Store[Store_ID],Store[City])</f>
        <v>New Michaelchester</v>
      </c>
      <c r="AB1157" s="43" t="str">
        <f>_xlfn.XLOOKUP(Combined[[#This Row],[Store_ID]],Store[Store_ID],Store[Store_Type])</f>
        <v>Outlet</v>
      </c>
      <c r="AC1157" s="43">
        <f>Combined[[#This Row],[Quantity]]*Combined[[#This Row],[Unit_Price]]</f>
        <v>40.94</v>
      </c>
      <c r="AD1157" s="43">
        <f>Combined[[#This Row],[Gross_Sales]]*Combined[[#This Row],[Discount]]</f>
        <v>4.9127999999999998</v>
      </c>
      <c r="AE1157" s="43">
        <f>Combined[[#This Row],[Quantity]]*Combined[[#This Row],[cost]]</f>
        <v>626.52</v>
      </c>
      <c r="AF1157" s="43">
        <f>Combined[[#This Row],[Total_Amount]]-Combined[[#This Row],[Total_Cost]]</f>
        <v>-590.49279999999999</v>
      </c>
      <c r="AG1157" s="43" t="str">
        <f>IF(Combined[[#This Row],[Age]]&lt;=25,"18-25",IF(Combined[[#This Row],[Age]]&lt;=35,"26-35",IF(Combined[[#This Row],[Age]]&lt;=45,"36-45",IF(Combined[[#This Row],[Age]]&lt;=55,"46-55","56-64"))))</f>
        <v>26-35</v>
      </c>
      <c r="AH1157" s="43">
        <f>IF(Combined[[#This Row],[Total_Amount]]=0,0,Combined[[#This Row],[Profit]]/Combined[[#This Row],[Total_Amount]])</f>
        <v>-16.390194075587335</v>
      </c>
    </row>
    <row r="1158" spans="1:34">
      <c r="A1158" s="43" t="s">
        <v>2982</v>
      </c>
      <c r="B1158" s="46">
        <v>45923</v>
      </c>
      <c r="C1158" s="43">
        <f t="shared" si="18"/>
        <v>2025</v>
      </c>
      <c r="D1158" s="43" t="str">
        <f>TEXT(Combined[[#This Row],[Order_Date]],"MMM")</f>
        <v>Sep</v>
      </c>
      <c r="E1158" s="43" t="s">
        <v>100</v>
      </c>
      <c r="F1158" s="43" t="s">
        <v>1592</v>
      </c>
      <c r="G1158" s="43" t="s">
        <v>1779</v>
      </c>
      <c r="H1158" s="43">
        <v>3</v>
      </c>
      <c r="I1158" s="43">
        <v>235.41</v>
      </c>
      <c r="J1158" s="45">
        <v>0.15</v>
      </c>
      <c r="K1158" s="43" t="s">
        <v>1826</v>
      </c>
      <c r="L1158" s="43">
        <v>600.29549999999995</v>
      </c>
      <c r="M1158" s="43" t="str">
        <f>VLOOKUP(Combined[[#This Row],[Customer_ID]],Customer[],2,FALSE)</f>
        <v>Jonathan Steele</v>
      </c>
      <c r="N1158" s="43">
        <f>VLOOKUP(Combined[[#This Row],[Customer_ID]],Customer[],3,FALSE)</f>
        <v>52</v>
      </c>
      <c r="O1158" s="43" t="str">
        <f>VLOOKUP(Combined[[#This Row],[Customer_ID]],Customer[],4,FALSE)</f>
        <v>Female</v>
      </c>
      <c r="P1158" s="43" t="str">
        <f>VLOOKUP(Combined[[#This Row],[Customer_ID]],Customer[],5,FALSE)</f>
        <v>Molinabury</v>
      </c>
      <c r="Q1158" s="43" t="str">
        <f>VLOOKUP(Combined[[#This Row],[Customer_ID]],Customer[],6,FALSE)</f>
        <v>Oregon</v>
      </c>
      <c r="R1158" s="43" t="str">
        <f>VLOOKUP(Combined[[#This Row],[Customer_ID]],Customer[],8,FALSE)</f>
        <v>Silver</v>
      </c>
      <c r="S1158" s="43" t="str">
        <f>VLOOKUP(Combined[[#This Row],[Product_ID]],Product[],2,FALSE)</f>
        <v>Carbon Fiber Tennis Racket</v>
      </c>
      <c r="T1158" s="43" t="str">
        <f>VLOOKUP(Combined[[#This Row],[Product_ID]],Product[],3,FALSE)</f>
        <v>Sports</v>
      </c>
      <c r="U1158" s="43" t="str">
        <f>VLOOKUP(Combined[[#This Row],[Product_ID]],Product[],4,FALSE)</f>
        <v>Equipment</v>
      </c>
      <c r="V1158" s="43" t="str">
        <f>VLOOKUP(Combined[[#This Row],[Product_ID]],Product[],5,FALSE)</f>
        <v>Flores, Pineda and Rodriguez</v>
      </c>
      <c r="W1158" s="43">
        <f>VLOOKUP(Combined[[#This Row],[Product_ID]],Product[],6,FALSE)</f>
        <v>484.62</v>
      </c>
      <c r="X1158" s="43">
        <f>VLOOKUP(Combined[[#This Row],[Product_ID]],Product[],7,FALSE)</f>
        <v>432</v>
      </c>
      <c r="Y1158" s="43" t="str">
        <f>_xlfn.XLOOKUP(Combined[[#This Row],[Store_ID]],Store[Store_ID],Store[Store_Name])</f>
        <v>Martinez-Mullins</v>
      </c>
      <c r="Z1158" s="43" t="str">
        <f>_xlfn.XLOOKUP(Combined[[#This Row],[Store_ID]],Store[Store_ID],Store[Region])</f>
        <v>South</v>
      </c>
      <c r="AA1158" s="43" t="str">
        <f>_xlfn.XLOOKUP(Combined[[#This Row],[Store_ID]],Store[Store_ID],Store[City])</f>
        <v>Williamsfurt</v>
      </c>
      <c r="AB1158" s="43" t="str">
        <f>_xlfn.XLOOKUP(Combined[[#This Row],[Store_ID]],Store[Store_ID],Store[Store_Type])</f>
        <v>Online</v>
      </c>
      <c r="AC1158" s="43">
        <f>Combined[[#This Row],[Quantity]]*Combined[[#This Row],[Unit_Price]]</f>
        <v>706.23</v>
      </c>
      <c r="AD1158" s="43">
        <f>Combined[[#This Row],[Gross_Sales]]*Combined[[#This Row],[Discount]]</f>
        <v>105.9345</v>
      </c>
      <c r="AE1158" s="43">
        <f>Combined[[#This Row],[Quantity]]*Combined[[#This Row],[cost]]</f>
        <v>1453.8600000000001</v>
      </c>
      <c r="AF1158" s="43">
        <f>Combined[[#This Row],[Total_Amount]]-Combined[[#This Row],[Total_Cost]]</f>
        <v>-853.56450000000018</v>
      </c>
      <c r="AG1158" s="43" t="str">
        <f>IF(Combined[[#This Row],[Age]]&lt;=25,"18-25",IF(Combined[[#This Row],[Age]]&lt;=35,"26-35",IF(Combined[[#This Row],[Age]]&lt;=45,"36-45",IF(Combined[[#This Row],[Age]]&lt;=55,"46-55","56-64"))))</f>
        <v>46-55</v>
      </c>
      <c r="AH1158" s="43">
        <f>IF(Combined[[#This Row],[Total_Amount]]=0,0,Combined[[#This Row],[Profit]]/Combined[[#This Row],[Total_Amount]])</f>
        <v>-1.4219072106987314</v>
      </c>
    </row>
    <row r="1159" spans="1:34">
      <c r="A1159" s="43" t="s">
        <v>2983</v>
      </c>
      <c r="B1159" s="46">
        <v>45811</v>
      </c>
      <c r="C1159" s="43">
        <f t="shared" si="18"/>
        <v>2025</v>
      </c>
      <c r="D1159" s="43" t="str">
        <f>TEXT(Combined[[#This Row],[Order_Date]],"MMM")</f>
        <v>Jun</v>
      </c>
      <c r="E1159" s="43" t="s">
        <v>740</v>
      </c>
      <c r="F1159" s="43" t="s">
        <v>1704</v>
      </c>
      <c r="G1159" s="43" t="s">
        <v>1779</v>
      </c>
      <c r="H1159" s="43">
        <v>3</v>
      </c>
      <c r="I1159" s="43">
        <v>744.9</v>
      </c>
      <c r="J1159" s="45">
        <v>0.27</v>
      </c>
      <c r="K1159" s="43" t="s">
        <v>1826</v>
      </c>
      <c r="L1159" s="43">
        <v>1631.3309999999999</v>
      </c>
      <c r="M1159" s="43" t="str">
        <f>VLOOKUP(Combined[[#This Row],[Customer_ID]],Customer[],2,FALSE)</f>
        <v>Timothy Sanders</v>
      </c>
      <c r="N1159" s="43">
        <f>VLOOKUP(Combined[[#This Row],[Customer_ID]],Customer[],3,FALSE)</f>
        <v>29</v>
      </c>
      <c r="O1159" s="43" t="str">
        <f>VLOOKUP(Combined[[#This Row],[Customer_ID]],Customer[],4,FALSE)</f>
        <v>Male</v>
      </c>
      <c r="P1159" s="43" t="str">
        <f>VLOOKUP(Combined[[#This Row],[Customer_ID]],Customer[],5,FALSE)</f>
        <v>Aaronmouth</v>
      </c>
      <c r="Q1159" s="43" t="str">
        <f>VLOOKUP(Combined[[#This Row],[Customer_ID]],Customer[],6,FALSE)</f>
        <v>Florida</v>
      </c>
      <c r="R1159" s="43" t="str">
        <f>VLOOKUP(Combined[[#This Row],[Customer_ID]],Customer[],8,FALSE)</f>
        <v>Bronze</v>
      </c>
      <c r="S1159" s="43" t="str">
        <f>VLOOKUP(Combined[[#This Row],[Product_ID]],Product[],2,FALSE)</f>
        <v>Essential Oil Diffuser</v>
      </c>
      <c r="T1159" s="43" t="str">
        <f>VLOOKUP(Combined[[#This Row],[Product_ID]],Product[],3,FALSE)</f>
        <v>Home</v>
      </c>
      <c r="U1159" s="43" t="str">
        <f>VLOOKUP(Combined[[#This Row],[Product_ID]],Product[],4,FALSE)</f>
        <v>Decor</v>
      </c>
      <c r="V1159" s="43" t="str">
        <f>VLOOKUP(Combined[[#This Row],[Product_ID]],Product[],5,FALSE)</f>
        <v>Hernandez Inc</v>
      </c>
      <c r="W1159" s="43">
        <f>VLOOKUP(Combined[[#This Row],[Product_ID]],Product[],6,FALSE)</f>
        <v>325.26</v>
      </c>
      <c r="X1159" s="43">
        <f>VLOOKUP(Combined[[#This Row],[Product_ID]],Product[],7,FALSE)</f>
        <v>400</v>
      </c>
      <c r="Y1159" s="43" t="str">
        <f>_xlfn.XLOOKUP(Combined[[#This Row],[Store_ID]],Store[Store_ID],Store[Store_Name])</f>
        <v>Martinez-Mullins</v>
      </c>
      <c r="Z1159" s="43" t="str">
        <f>_xlfn.XLOOKUP(Combined[[#This Row],[Store_ID]],Store[Store_ID],Store[Region])</f>
        <v>South</v>
      </c>
      <c r="AA1159" s="43" t="str">
        <f>_xlfn.XLOOKUP(Combined[[#This Row],[Store_ID]],Store[Store_ID],Store[City])</f>
        <v>Williamsfurt</v>
      </c>
      <c r="AB1159" s="43" t="str">
        <f>_xlfn.XLOOKUP(Combined[[#This Row],[Store_ID]],Store[Store_ID],Store[Store_Type])</f>
        <v>Online</v>
      </c>
      <c r="AC1159" s="43">
        <f>Combined[[#This Row],[Quantity]]*Combined[[#This Row],[Unit_Price]]</f>
        <v>2234.6999999999998</v>
      </c>
      <c r="AD1159" s="43">
        <f>Combined[[#This Row],[Gross_Sales]]*Combined[[#This Row],[Discount]]</f>
        <v>603.36900000000003</v>
      </c>
      <c r="AE1159" s="43">
        <f>Combined[[#This Row],[Quantity]]*Combined[[#This Row],[cost]]</f>
        <v>975.78</v>
      </c>
      <c r="AF1159" s="43">
        <f>Combined[[#This Row],[Total_Amount]]-Combined[[#This Row],[Total_Cost]]</f>
        <v>655.55099999999993</v>
      </c>
      <c r="AG1159" s="43" t="str">
        <f>IF(Combined[[#This Row],[Age]]&lt;=25,"18-25",IF(Combined[[#This Row],[Age]]&lt;=35,"26-35",IF(Combined[[#This Row],[Age]]&lt;=45,"36-45",IF(Combined[[#This Row],[Age]]&lt;=55,"46-55","56-64"))))</f>
        <v>26-35</v>
      </c>
      <c r="AH1159" s="43">
        <f>IF(Combined[[#This Row],[Total_Amount]]=0,0,Combined[[#This Row],[Profit]]/Combined[[#This Row],[Total_Amount]])</f>
        <v>0.40185039087714264</v>
      </c>
    </row>
    <row r="1160" spans="1:34">
      <c r="A1160" s="43" t="s">
        <v>2984</v>
      </c>
      <c r="B1160" s="46">
        <v>45559</v>
      </c>
      <c r="C1160" s="43">
        <f t="shared" si="18"/>
        <v>2024</v>
      </c>
      <c r="D1160" s="43" t="str">
        <f>TEXT(Combined[[#This Row],[Order_Date]],"MMM")</f>
        <v>Sep</v>
      </c>
      <c r="E1160" s="43" t="s">
        <v>181</v>
      </c>
      <c r="F1160" s="43" t="s">
        <v>1584</v>
      </c>
      <c r="G1160" s="43" t="s">
        <v>1766</v>
      </c>
      <c r="H1160" s="43">
        <v>2</v>
      </c>
      <c r="I1160" s="43">
        <v>382.2</v>
      </c>
      <c r="J1160" s="45">
        <v>0.15</v>
      </c>
      <c r="K1160" s="43" t="s">
        <v>1824</v>
      </c>
      <c r="L1160" s="43">
        <v>649.74</v>
      </c>
      <c r="M1160" s="43" t="str">
        <f>VLOOKUP(Combined[[#This Row],[Customer_ID]],Customer[],2,FALSE)</f>
        <v>Gina Knight</v>
      </c>
      <c r="N1160" s="43">
        <f>VLOOKUP(Combined[[#This Row],[Customer_ID]],Customer[],3,FALSE)</f>
        <v>54</v>
      </c>
      <c r="O1160" s="43" t="str">
        <f>VLOOKUP(Combined[[#This Row],[Customer_ID]],Customer[],4,FALSE)</f>
        <v>Female</v>
      </c>
      <c r="P1160" s="43" t="str">
        <f>VLOOKUP(Combined[[#This Row],[Customer_ID]],Customer[],5,FALSE)</f>
        <v>Lake Roberthaven</v>
      </c>
      <c r="Q1160" s="43" t="str">
        <f>VLOOKUP(Combined[[#This Row],[Customer_ID]],Customer[],6,FALSE)</f>
        <v>Nevada</v>
      </c>
      <c r="R1160" s="43" t="str">
        <f>VLOOKUP(Combined[[#This Row],[Customer_ID]],Customer[],8,FALSE)</f>
        <v>Silver</v>
      </c>
      <c r="S1160" s="43" t="str">
        <f>VLOOKUP(Combined[[#This Row],[Product_ID]],Product[],2,FALSE)</f>
        <v>Women's Denim Jeans</v>
      </c>
      <c r="T1160" s="43" t="str">
        <f>VLOOKUP(Combined[[#This Row],[Product_ID]],Product[],3,FALSE)</f>
        <v>Clothing</v>
      </c>
      <c r="U1160" s="43" t="str">
        <f>VLOOKUP(Combined[[#This Row],[Product_ID]],Product[],4,FALSE)</f>
        <v>Bottoms</v>
      </c>
      <c r="V1160" s="43" t="str">
        <f>VLOOKUP(Combined[[#This Row],[Product_ID]],Product[],5,FALSE)</f>
        <v>Guerra-Hendrix</v>
      </c>
      <c r="W1160" s="43">
        <f>VLOOKUP(Combined[[#This Row],[Product_ID]],Product[],6,FALSE)</f>
        <v>303.75</v>
      </c>
      <c r="X1160" s="43">
        <f>VLOOKUP(Combined[[#This Row],[Product_ID]],Product[],7,FALSE)</f>
        <v>343</v>
      </c>
      <c r="Y1160" s="43" t="str">
        <f>_xlfn.XLOOKUP(Combined[[#This Row],[Store_ID]],Store[Store_ID],Store[Store_Name])</f>
        <v>Johnson-Wright</v>
      </c>
      <c r="Z1160" s="43" t="str">
        <f>_xlfn.XLOOKUP(Combined[[#This Row],[Store_ID]],Store[Store_ID],Store[Region])</f>
        <v>North</v>
      </c>
      <c r="AA1160" s="43" t="str">
        <f>_xlfn.XLOOKUP(Combined[[#This Row],[Store_ID]],Store[Store_ID],Store[City])</f>
        <v>Hoodberg</v>
      </c>
      <c r="AB1160" s="43" t="str">
        <f>_xlfn.XLOOKUP(Combined[[#This Row],[Store_ID]],Store[Store_ID],Store[Store_Type])</f>
        <v>Outlet</v>
      </c>
      <c r="AC1160" s="43">
        <f>Combined[[#This Row],[Quantity]]*Combined[[#This Row],[Unit_Price]]</f>
        <v>764.4</v>
      </c>
      <c r="AD1160" s="43">
        <f>Combined[[#This Row],[Gross_Sales]]*Combined[[#This Row],[Discount]]</f>
        <v>114.66</v>
      </c>
      <c r="AE1160" s="43">
        <f>Combined[[#This Row],[Quantity]]*Combined[[#This Row],[cost]]</f>
        <v>607.5</v>
      </c>
      <c r="AF1160" s="43">
        <f>Combined[[#This Row],[Total_Amount]]-Combined[[#This Row],[Total_Cost]]</f>
        <v>42.240000000000009</v>
      </c>
      <c r="AG1160" s="43" t="str">
        <f>IF(Combined[[#This Row],[Age]]&lt;=25,"18-25",IF(Combined[[#This Row],[Age]]&lt;=35,"26-35",IF(Combined[[#This Row],[Age]]&lt;=45,"36-45",IF(Combined[[#This Row],[Age]]&lt;=55,"46-55","56-64"))))</f>
        <v>46-55</v>
      </c>
      <c r="AH1160" s="43">
        <f>IF(Combined[[#This Row],[Total_Amount]]=0,0,Combined[[#This Row],[Profit]]/Combined[[#This Row],[Total_Amount]])</f>
        <v>6.5010619632468389E-2</v>
      </c>
    </row>
    <row r="1161" spans="1:34">
      <c r="A1161" s="43" t="s">
        <v>2985</v>
      </c>
      <c r="B1161" s="46">
        <v>45881</v>
      </c>
      <c r="C1161" s="43">
        <f t="shared" si="18"/>
        <v>2025</v>
      </c>
      <c r="D1161" s="43" t="str">
        <f>TEXT(Combined[[#This Row],[Order_Date]],"MMM")</f>
        <v>Aug</v>
      </c>
      <c r="E1161" s="43" t="s">
        <v>1086</v>
      </c>
      <c r="F1161" s="43" t="s">
        <v>1728</v>
      </c>
      <c r="G1161" s="43" t="s">
        <v>1804</v>
      </c>
      <c r="H1161" s="43">
        <v>1</v>
      </c>
      <c r="I1161" s="43">
        <v>269.25</v>
      </c>
      <c r="J1161" s="45">
        <v>0.14000000000000001</v>
      </c>
      <c r="K1161" s="43" t="s">
        <v>1826</v>
      </c>
      <c r="L1161" s="43">
        <v>231.55500000000001</v>
      </c>
      <c r="M1161" s="43" t="str">
        <f>VLOOKUP(Combined[[#This Row],[Customer_ID]],Customer[],2,FALSE)</f>
        <v>John Jordan</v>
      </c>
      <c r="N1161" s="43">
        <f>VLOOKUP(Combined[[#This Row],[Customer_ID]],Customer[],3,FALSE)</f>
        <v>58</v>
      </c>
      <c r="O1161" s="43" t="str">
        <f>VLOOKUP(Combined[[#This Row],[Customer_ID]],Customer[],4,FALSE)</f>
        <v>Female</v>
      </c>
      <c r="P1161" s="43" t="str">
        <f>VLOOKUP(Combined[[#This Row],[Customer_ID]],Customer[],5,FALSE)</f>
        <v>Port Crystalberg</v>
      </c>
      <c r="Q1161" s="43" t="str">
        <f>VLOOKUP(Combined[[#This Row],[Customer_ID]],Customer[],6,FALSE)</f>
        <v>Tennessee</v>
      </c>
      <c r="R1161" s="43" t="str">
        <f>VLOOKUP(Combined[[#This Row],[Customer_ID]],Customer[],8,FALSE)</f>
        <v>Platinum</v>
      </c>
      <c r="S1161" s="43" t="str">
        <f>VLOOKUP(Combined[[#This Row],[Product_ID]],Product[],2,FALSE)</f>
        <v>Gaming Mouse Pad XL</v>
      </c>
      <c r="T1161" s="43" t="str">
        <f>VLOOKUP(Combined[[#This Row],[Product_ID]],Product[],3,FALSE)</f>
        <v>Electronics</v>
      </c>
      <c r="U1161" s="43" t="str">
        <f>VLOOKUP(Combined[[#This Row],[Product_ID]],Product[],4,FALSE)</f>
        <v>Accessories</v>
      </c>
      <c r="V1161" s="43" t="str">
        <f>VLOOKUP(Combined[[#This Row],[Product_ID]],Product[],5,FALSE)</f>
        <v>Sharp, Taylor and Rodriguez</v>
      </c>
      <c r="W1161" s="43">
        <f>VLOOKUP(Combined[[#This Row],[Product_ID]],Product[],6,FALSE)</f>
        <v>340.14</v>
      </c>
      <c r="X1161" s="43">
        <f>VLOOKUP(Combined[[#This Row],[Product_ID]],Product[],7,FALSE)</f>
        <v>361</v>
      </c>
      <c r="Y1161" s="43" t="str">
        <f>_xlfn.XLOOKUP(Combined[[#This Row],[Store_ID]],Store[Store_ID],Store[Store_Name])</f>
        <v>Frederick-Wright</v>
      </c>
      <c r="Z1161" s="43" t="str">
        <f>_xlfn.XLOOKUP(Combined[[#This Row],[Store_ID]],Store[Store_ID],Store[Region])</f>
        <v>West</v>
      </c>
      <c r="AA1161" s="43" t="str">
        <f>_xlfn.XLOOKUP(Combined[[#This Row],[Store_ID]],Store[Store_ID],Store[City])</f>
        <v>New Jimmymouth</v>
      </c>
      <c r="AB1161" s="43" t="str">
        <f>_xlfn.XLOOKUP(Combined[[#This Row],[Store_ID]],Store[Store_ID],Store[Store_Type])</f>
        <v>Flagship</v>
      </c>
      <c r="AC1161" s="43">
        <f>Combined[[#This Row],[Quantity]]*Combined[[#This Row],[Unit_Price]]</f>
        <v>269.25</v>
      </c>
      <c r="AD1161" s="43">
        <f>Combined[[#This Row],[Gross_Sales]]*Combined[[#This Row],[Discount]]</f>
        <v>37.695</v>
      </c>
      <c r="AE1161" s="43">
        <f>Combined[[#This Row],[Quantity]]*Combined[[#This Row],[cost]]</f>
        <v>340.14</v>
      </c>
      <c r="AF1161" s="43">
        <f>Combined[[#This Row],[Total_Amount]]-Combined[[#This Row],[Total_Cost]]</f>
        <v>-108.58499999999998</v>
      </c>
      <c r="AG1161" s="43" t="str">
        <f>IF(Combined[[#This Row],[Age]]&lt;=25,"18-25",IF(Combined[[#This Row],[Age]]&lt;=35,"26-35",IF(Combined[[#This Row],[Age]]&lt;=45,"36-45",IF(Combined[[#This Row],[Age]]&lt;=55,"46-55","56-64"))))</f>
        <v>56-64</v>
      </c>
      <c r="AH1161" s="43">
        <f>IF(Combined[[#This Row],[Total_Amount]]=0,0,Combined[[#This Row],[Profit]]/Combined[[#This Row],[Total_Amount]])</f>
        <v>-0.46893826520697018</v>
      </c>
    </row>
    <row r="1162" spans="1:34">
      <c r="A1162" s="43" t="s">
        <v>2986</v>
      </c>
      <c r="B1162" s="46">
        <v>45367</v>
      </c>
      <c r="C1162" s="43">
        <f t="shared" si="18"/>
        <v>2024</v>
      </c>
      <c r="D1162" s="43" t="str">
        <f>TEXT(Combined[[#This Row],[Order_Date]],"MMM")</f>
        <v>Mar</v>
      </c>
      <c r="E1162" s="43" t="s">
        <v>1142</v>
      </c>
      <c r="F1162" s="43" t="s">
        <v>1608</v>
      </c>
      <c r="G1162" s="43" t="s">
        <v>1792</v>
      </c>
      <c r="H1162" s="43">
        <v>2</v>
      </c>
      <c r="I1162" s="43">
        <v>723.75</v>
      </c>
      <c r="J1162" s="45">
        <v>0.03</v>
      </c>
      <c r="K1162" s="43" t="s">
        <v>1826</v>
      </c>
      <c r="L1162" s="43">
        <v>1404.075</v>
      </c>
      <c r="M1162" s="43" t="str">
        <f>VLOOKUP(Combined[[#This Row],[Customer_ID]],Customer[],2,FALSE)</f>
        <v>Brandon Mcbride</v>
      </c>
      <c r="N1162" s="43">
        <f>VLOOKUP(Combined[[#This Row],[Customer_ID]],Customer[],3,FALSE)</f>
        <v>63</v>
      </c>
      <c r="O1162" s="43" t="str">
        <f>VLOOKUP(Combined[[#This Row],[Customer_ID]],Customer[],4,FALSE)</f>
        <v>Female</v>
      </c>
      <c r="P1162" s="43" t="str">
        <f>VLOOKUP(Combined[[#This Row],[Customer_ID]],Customer[],5,FALSE)</f>
        <v>Kellyside</v>
      </c>
      <c r="Q1162" s="43" t="str">
        <f>VLOOKUP(Combined[[#This Row],[Customer_ID]],Customer[],6,FALSE)</f>
        <v>Alaska</v>
      </c>
      <c r="R1162" s="43" t="str">
        <f>VLOOKUP(Combined[[#This Row],[Customer_ID]],Customer[],8,FALSE)</f>
        <v>Platinum</v>
      </c>
      <c r="S1162" s="43" t="str">
        <f>VLOOKUP(Combined[[#This Row],[Product_ID]],Product[],2,FALSE)</f>
        <v>Stainless Steel Cutlery Set</v>
      </c>
      <c r="T1162" s="43" t="str">
        <f>VLOOKUP(Combined[[#This Row],[Product_ID]],Product[],3,FALSE)</f>
        <v>Home</v>
      </c>
      <c r="U1162" s="43" t="str">
        <f>VLOOKUP(Combined[[#This Row],[Product_ID]],Product[],4,FALSE)</f>
        <v>Kitchen</v>
      </c>
      <c r="V1162" s="43" t="str">
        <f>VLOOKUP(Combined[[#This Row],[Product_ID]],Product[],5,FALSE)</f>
        <v>Stevens, Fernandez and Martin</v>
      </c>
      <c r="W1162" s="43">
        <f>VLOOKUP(Combined[[#This Row],[Product_ID]],Product[],6,FALSE)</f>
        <v>19.52</v>
      </c>
      <c r="X1162" s="43">
        <f>VLOOKUP(Combined[[#This Row],[Product_ID]],Product[],7,FALSE)</f>
        <v>57</v>
      </c>
      <c r="Y1162" s="43" t="str">
        <f>_xlfn.XLOOKUP(Combined[[#This Row],[Store_ID]],Store[Store_ID],Store[Store_Name])</f>
        <v>Aguirre-Keller</v>
      </c>
      <c r="Z1162" s="43" t="str">
        <f>_xlfn.XLOOKUP(Combined[[#This Row],[Store_ID]],Store[Store_ID],Store[Region])</f>
        <v>South</v>
      </c>
      <c r="AA1162" s="43" t="str">
        <f>_xlfn.XLOOKUP(Combined[[#This Row],[Store_ID]],Store[Store_ID],Store[City])</f>
        <v>Lake Michael</v>
      </c>
      <c r="AB1162" s="43" t="str">
        <f>_xlfn.XLOOKUP(Combined[[#This Row],[Store_ID]],Store[Store_ID],Store[Store_Type])</f>
        <v>Online</v>
      </c>
      <c r="AC1162" s="43">
        <f>Combined[[#This Row],[Quantity]]*Combined[[#This Row],[Unit_Price]]</f>
        <v>1447.5</v>
      </c>
      <c r="AD1162" s="43">
        <f>Combined[[#This Row],[Gross_Sales]]*Combined[[#This Row],[Discount]]</f>
        <v>43.424999999999997</v>
      </c>
      <c r="AE1162" s="43">
        <f>Combined[[#This Row],[Quantity]]*Combined[[#This Row],[cost]]</f>
        <v>39.04</v>
      </c>
      <c r="AF1162" s="43">
        <f>Combined[[#This Row],[Total_Amount]]-Combined[[#This Row],[Total_Cost]]</f>
        <v>1365.0350000000001</v>
      </c>
      <c r="AG1162" s="43" t="str">
        <f>IF(Combined[[#This Row],[Age]]&lt;=25,"18-25",IF(Combined[[#This Row],[Age]]&lt;=35,"26-35",IF(Combined[[#This Row],[Age]]&lt;=45,"36-45",IF(Combined[[#This Row],[Age]]&lt;=55,"46-55","56-64"))))</f>
        <v>56-64</v>
      </c>
      <c r="AH1162" s="43">
        <f>IF(Combined[[#This Row],[Total_Amount]]=0,0,Combined[[#This Row],[Profit]]/Combined[[#This Row],[Total_Amount]])</f>
        <v>0.97219521749194315</v>
      </c>
    </row>
    <row r="1163" spans="1:34">
      <c r="A1163" s="43" t="s">
        <v>2987</v>
      </c>
      <c r="B1163" s="46">
        <v>45832</v>
      </c>
      <c r="C1163" s="43">
        <f t="shared" si="18"/>
        <v>2025</v>
      </c>
      <c r="D1163" s="43" t="str">
        <f>TEXT(Combined[[#This Row],[Order_Date]],"MMM")</f>
        <v>Jun</v>
      </c>
      <c r="E1163" s="43" t="s">
        <v>893</v>
      </c>
      <c r="F1163" s="43" t="s">
        <v>1586</v>
      </c>
      <c r="G1163" s="43" t="s">
        <v>1813</v>
      </c>
      <c r="H1163" s="43">
        <v>4</v>
      </c>
      <c r="I1163" s="43">
        <v>58.92</v>
      </c>
      <c r="J1163" s="45">
        <v>0.18</v>
      </c>
      <c r="K1163" s="43" t="s">
        <v>1824</v>
      </c>
      <c r="L1163" s="43">
        <v>193.2576</v>
      </c>
      <c r="M1163" s="43" t="str">
        <f>VLOOKUP(Combined[[#This Row],[Customer_ID]],Customer[],2,FALSE)</f>
        <v>Brittany Watson</v>
      </c>
      <c r="N1163" s="43">
        <f>VLOOKUP(Combined[[#This Row],[Customer_ID]],Customer[],3,FALSE)</f>
        <v>59</v>
      </c>
      <c r="O1163" s="43" t="str">
        <f>VLOOKUP(Combined[[#This Row],[Customer_ID]],Customer[],4,FALSE)</f>
        <v>Male</v>
      </c>
      <c r="P1163" s="43" t="str">
        <f>VLOOKUP(Combined[[#This Row],[Customer_ID]],Customer[],5,FALSE)</f>
        <v>North Joshualand</v>
      </c>
      <c r="Q1163" s="43" t="str">
        <f>VLOOKUP(Combined[[#This Row],[Customer_ID]],Customer[],6,FALSE)</f>
        <v>Connecticut</v>
      </c>
      <c r="R1163" s="43" t="str">
        <f>VLOOKUP(Combined[[#This Row],[Customer_ID]],Customer[],8,FALSE)</f>
        <v>Platinum</v>
      </c>
      <c r="S1163" s="43" t="str">
        <f>VLOOKUP(Combined[[#This Row],[Product_ID]],Product[],2,FALSE)</f>
        <v>Knee Support Brace</v>
      </c>
      <c r="T1163" s="43" t="str">
        <f>VLOOKUP(Combined[[#This Row],[Product_ID]],Product[],3,FALSE)</f>
        <v>Sports</v>
      </c>
      <c r="U1163" s="43" t="str">
        <f>VLOOKUP(Combined[[#This Row],[Product_ID]],Product[],4,FALSE)</f>
        <v>Equipment</v>
      </c>
      <c r="V1163" s="43" t="str">
        <f>VLOOKUP(Combined[[#This Row],[Product_ID]],Product[],5,FALSE)</f>
        <v>May-Reese</v>
      </c>
      <c r="W1163" s="43">
        <f>VLOOKUP(Combined[[#This Row],[Product_ID]],Product[],6,FALSE)</f>
        <v>21.34</v>
      </c>
      <c r="X1163" s="43">
        <f>VLOOKUP(Combined[[#This Row],[Product_ID]],Product[],7,FALSE)</f>
        <v>65</v>
      </c>
      <c r="Y1163" s="43" t="str">
        <f>_xlfn.XLOOKUP(Combined[[#This Row],[Store_ID]],Store[Store_ID],Store[Store_Name])</f>
        <v>Mann-Austin</v>
      </c>
      <c r="Z1163" s="43" t="str">
        <f>_xlfn.XLOOKUP(Combined[[#This Row],[Store_ID]],Store[Store_ID],Store[Region])</f>
        <v>East</v>
      </c>
      <c r="AA1163" s="43" t="str">
        <f>_xlfn.XLOOKUP(Combined[[#This Row],[Store_ID]],Store[Store_ID],Store[City])</f>
        <v>Vasquezborough</v>
      </c>
      <c r="AB1163" s="43" t="str">
        <f>_xlfn.XLOOKUP(Combined[[#This Row],[Store_ID]],Store[Store_ID],Store[Store_Type])</f>
        <v>Online</v>
      </c>
      <c r="AC1163" s="43">
        <f>Combined[[#This Row],[Quantity]]*Combined[[#This Row],[Unit_Price]]</f>
        <v>235.68</v>
      </c>
      <c r="AD1163" s="43">
        <f>Combined[[#This Row],[Gross_Sales]]*Combined[[#This Row],[Discount]]</f>
        <v>42.422399999999996</v>
      </c>
      <c r="AE1163" s="43">
        <f>Combined[[#This Row],[Quantity]]*Combined[[#This Row],[cost]]</f>
        <v>85.36</v>
      </c>
      <c r="AF1163" s="43">
        <f>Combined[[#This Row],[Total_Amount]]-Combined[[#This Row],[Total_Cost]]</f>
        <v>107.8976</v>
      </c>
      <c r="AG1163" s="43" t="str">
        <f>IF(Combined[[#This Row],[Age]]&lt;=25,"18-25",IF(Combined[[#This Row],[Age]]&lt;=35,"26-35",IF(Combined[[#This Row],[Age]]&lt;=45,"36-45",IF(Combined[[#This Row],[Age]]&lt;=55,"46-55","56-64"))))</f>
        <v>56-64</v>
      </c>
      <c r="AH1163" s="43">
        <f>IF(Combined[[#This Row],[Total_Amount]]=0,0,Combined[[#This Row],[Profit]]/Combined[[#This Row],[Total_Amount]])</f>
        <v>0.55830973788352956</v>
      </c>
    </row>
    <row r="1164" spans="1:34">
      <c r="A1164" s="43" t="s">
        <v>2988</v>
      </c>
      <c r="B1164" s="46">
        <v>45438</v>
      </c>
      <c r="C1164" s="43">
        <f t="shared" si="18"/>
        <v>2024</v>
      </c>
      <c r="D1164" s="43" t="str">
        <f>TEXT(Combined[[#This Row],[Order_Date]],"MMM")</f>
        <v>May</v>
      </c>
      <c r="E1164" s="43" t="s">
        <v>619</v>
      </c>
      <c r="F1164" s="43" t="s">
        <v>1690</v>
      </c>
      <c r="G1164" s="43" t="s">
        <v>1789</v>
      </c>
      <c r="H1164" s="43">
        <v>2</v>
      </c>
      <c r="I1164" s="43">
        <v>913.08</v>
      </c>
      <c r="J1164" s="45">
        <v>0.26</v>
      </c>
      <c r="K1164" s="43" t="s">
        <v>1824</v>
      </c>
      <c r="L1164" s="43">
        <v>1351.3584000000001</v>
      </c>
      <c r="M1164" s="43" t="str">
        <f>VLOOKUP(Combined[[#This Row],[Customer_ID]],Customer[],2,FALSE)</f>
        <v>Kimberly Brooks</v>
      </c>
      <c r="N1164" s="43">
        <f>VLOOKUP(Combined[[#This Row],[Customer_ID]],Customer[],3,FALSE)</f>
        <v>42</v>
      </c>
      <c r="O1164" s="43" t="str">
        <f>VLOOKUP(Combined[[#This Row],[Customer_ID]],Customer[],4,FALSE)</f>
        <v>Male</v>
      </c>
      <c r="P1164" s="43" t="str">
        <f>VLOOKUP(Combined[[#This Row],[Customer_ID]],Customer[],5,FALSE)</f>
        <v>Kingfort</v>
      </c>
      <c r="Q1164" s="43" t="str">
        <f>VLOOKUP(Combined[[#This Row],[Customer_ID]],Customer[],6,FALSE)</f>
        <v>New Mexico</v>
      </c>
      <c r="R1164" s="43" t="str">
        <f>VLOOKUP(Combined[[#This Row],[Customer_ID]],Customer[],8,FALSE)</f>
        <v>Silver</v>
      </c>
      <c r="S1164" s="43" t="str">
        <f>VLOOKUP(Combined[[#This Row],[Product_ID]],Product[],2,FALSE)</f>
        <v>Hair Repair Oil Treatment</v>
      </c>
      <c r="T1164" s="43" t="str">
        <f>VLOOKUP(Combined[[#This Row],[Product_ID]],Product[],3,FALSE)</f>
        <v>Beauty</v>
      </c>
      <c r="U1164" s="43" t="str">
        <f>VLOOKUP(Combined[[#This Row],[Product_ID]],Product[],4,FALSE)</f>
        <v>Haircare</v>
      </c>
      <c r="V1164" s="43" t="str">
        <f>VLOOKUP(Combined[[#This Row],[Product_ID]],Product[],5,FALSE)</f>
        <v>Hopkins Ltd</v>
      </c>
      <c r="W1164" s="43">
        <f>VLOOKUP(Combined[[#This Row],[Product_ID]],Product[],6,FALSE)</f>
        <v>214.32</v>
      </c>
      <c r="X1164" s="43">
        <f>VLOOKUP(Combined[[#This Row],[Product_ID]],Product[],7,FALSE)</f>
        <v>383</v>
      </c>
      <c r="Y1164" s="43" t="str">
        <f>_xlfn.XLOOKUP(Combined[[#This Row],[Store_ID]],Store[Store_ID],Store[Store_Name])</f>
        <v>Hill, Wagner and Ballard</v>
      </c>
      <c r="Z1164" s="43" t="str">
        <f>_xlfn.XLOOKUP(Combined[[#This Row],[Store_ID]],Store[Store_ID],Store[Region])</f>
        <v>East</v>
      </c>
      <c r="AA1164" s="43" t="str">
        <f>_xlfn.XLOOKUP(Combined[[#This Row],[Store_ID]],Store[Store_ID],Store[City])</f>
        <v>East Davidville</v>
      </c>
      <c r="AB1164" s="43" t="str">
        <f>_xlfn.XLOOKUP(Combined[[#This Row],[Store_ID]],Store[Store_ID],Store[Store_Type])</f>
        <v>Online</v>
      </c>
      <c r="AC1164" s="43">
        <f>Combined[[#This Row],[Quantity]]*Combined[[#This Row],[Unit_Price]]</f>
        <v>1826.16</v>
      </c>
      <c r="AD1164" s="43">
        <f>Combined[[#This Row],[Gross_Sales]]*Combined[[#This Row],[Discount]]</f>
        <v>474.80160000000006</v>
      </c>
      <c r="AE1164" s="43">
        <f>Combined[[#This Row],[Quantity]]*Combined[[#This Row],[cost]]</f>
        <v>428.64</v>
      </c>
      <c r="AF1164" s="43">
        <f>Combined[[#This Row],[Total_Amount]]-Combined[[#This Row],[Total_Cost]]</f>
        <v>922.71840000000009</v>
      </c>
      <c r="AG1164" s="43" t="str">
        <f>IF(Combined[[#This Row],[Age]]&lt;=25,"18-25",IF(Combined[[#This Row],[Age]]&lt;=35,"26-35",IF(Combined[[#This Row],[Age]]&lt;=45,"36-45",IF(Combined[[#This Row],[Age]]&lt;=55,"46-55","56-64"))))</f>
        <v>36-45</v>
      </c>
      <c r="AH1164" s="43">
        <f>IF(Combined[[#This Row],[Total_Amount]]=0,0,Combined[[#This Row],[Profit]]/Combined[[#This Row],[Total_Amount]])</f>
        <v>0.68280805447318793</v>
      </c>
    </row>
    <row r="1165" spans="1:34">
      <c r="A1165" s="43" t="s">
        <v>2989</v>
      </c>
      <c r="B1165" s="46">
        <v>45691</v>
      </c>
      <c r="C1165" s="43">
        <f t="shared" si="18"/>
        <v>2025</v>
      </c>
      <c r="D1165" s="43" t="str">
        <f>TEXT(Combined[[#This Row],[Order_Date]],"MMM")</f>
        <v>Feb</v>
      </c>
      <c r="E1165" s="43" t="s">
        <v>776</v>
      </c>
      <c r="F1165" s="43" t="s">
        <v>1710</v>
      </c>
      <c r="G1165" s="43" t="s">
        <v>1757</v>
      </c>
      <c r="H1165" s="43">
        <v>1</v>
      </c>
      <c r="I1165" s="43">
        <v>791.83</v>
      </c>
      <c r="J1165" s="45">
        <v>0.28000000000000003</v>
      </c>
      <c r="K1165" s="43" t="s">
        <v>1826</v>
      </c>
      <c r="L1165" s="43">
        <v>570.11760000000004</v>
      </c>
      <c r="M1165" s="43" t="str">
        <f>VLOOKUP(Combined[[#This Row],[Customer_ID]],Customer[],2,FALSE)</f>
        <v>William Jackson</v>
      </c>
      <c r="N1165" s="43">
        <f>VLOOKUP(Combined[[#This Row],[Customer_ID]],Customer[],3,FALSE)</f>
        <v>58</v>
      </c>
      <c r="O1165" s="43" t="str">
        <f>VLOOKUP(Combined[[#This Row],[Customer_ID]],Customer[],4,FALSE)</f>
        <v>Female</v>
      </c>
      <c r="P1165" s="43" t="str">
        <f>VLOOKUP(Combined[[#This Row],[Customer_ID]],Customer[],5,FALSE)</f>
        <v>New Tina</v>
      </c>
      <c r="Q1165" s="43" t="str">
        <f>VLOOKUP(Combined[[#This Row],[Customer_ID]],Customer[],6,FALSE)</f>
        <v>Connecticut</v>
      </c>
      <c r="R1165" s="43" t="str">
        <f>VLOOKUP(Combined[[#This Row],[Customer_ID]],Customer[],8,FALSE)</f>
        <v>Silver</v>
      </c>
      <c r="S1165" s="43" t="str">
        <f>VLOOKUP(Combined[[#This Row],[Product_ID]],Product[],2,FALSE)</f>
        <v>Badminton Racket Set</v>
      </c>
      <c r="T1165" s="43" t="str">
        <f>VLOOKUP(Combined[[#This Row],[Product_ID]],Product[],3,FALSE)</f>
        <v>Sports</v>
      </c>
      <c r="U1165" s="43" t="str">
        <f>VLOOKUP(Combined[[#This Row],[Product_ID]],Product[],4,FALSE)</f>
        <v>Equipment</v>
      </c>
      <c r="V1165" s="43" t="str">
        <f>VLOOKUP(Combined[[#This Row],[Product_ID]],Product[],5,FALSE)</f>
        <v>Robinson-Brown</v>
      </c>
      <c r="W1165" s="43">
        <f>VLOOKUP(Combined[[#This Row],[Product_ID]],Product[],6,FALSE)</f>
        <v>285.54000000000002</v>
      </c>
      <c r="X1165" s="43">
        <f>VLOOKUP(Combined[[#This Row],[Product_ID]],Product[],7,FALSE)</f>
        <v>358</v>
      </c>
      <c r="Y1165" s="43" t="str">
        <f>_xlfn.XLOOKUP(Combined[[#This Row],[Store_ID]],Store[Store_ID],Store[Store_Name])</f>
        <v>Martinez, Adkins and Johnson</v>
      </c>
      <c r="Z1165" s="43" t="str">
        <f>_xlfn.XLOOKUP(Combined[[#This Row],[Store_ID]],Store[Store_ID],Store[Region])</f>
        <v>North</v>
      </c>
      <c r="AA1165" s="43" t="str">
        <f>_xlfn.XLOOKUP(Combined[[#This Row],[Store_ID]],Store[Store_ID],Store[City])</f>
        <v>Danielmouth</v>
      </c>
      <c r="AB1165" s="43" t="str">
        <f>_xlfn.XLOOKUP(Combined[[#This Row],[Store_ID]],Store[Store_ID],Store[Store_Type])</f>
        <v>Flagship</v>
      </c>
      <c r="AC1165" s="43">
        <f>Combined[[#This Row],[Quantity]]*Combined[[#This Row],[Unit_Price]]</f>
        <v>791.83</v>
      </c>
      <c r="AD1165" s="43">
        <f>Combined[[#This Row],[Gross_Sales]]*Combined[[#This Row],[Discount]]</f>
        <v>221.71240000000003</v>
      </c>
      <c r="AE1165" s="43">
        <f>Combined[[#This Row],[Quantity]]*Combined[[#This Row],[cost]]</f>
        <v>285.54000000000002</v>
      </c>
      <c r="AF1165" s="43">
        <f>Combined[[#This Row],[Total_Amount]]-Combined[[#This Row],[Total_Cost]]</f>
        <v>284.57760000000002</v>
      </c>
      <c r="AG1165" s="43" t="str">
        <f>IF(Combined[[#This Row],[Age]]&lt;=25,"18-25",IF(Combined[[#This Row],[Age]]&lt;=35,"26-35",IF(Combined[[#This Row],[Age]]&lt;=45,"36-45",IF(Combined[[#This Row],[Age]]&lt;=55,"46-55","56-64"))))</f>
        <v>56-64</v>
      </c>
      <c r="AH1165" s="43">
        <f>IF(Combined[[#This Row],[Total_Amount]]=0,0,Combined[[#This Row],[Profit]]/Combined[[#This Row],[Total_Amount]])</f>
        <v>0.49915596361171799</v>
      </c>
    </row>
    <row r="1166" spans="1:34">
      <c r="A1166" s="43" t="s">
        <v>2990</v>
      </c>
      <c r="B1166" s="46">
        <v>45506</v>
      </c>
      <c r="C1166" s="43">
        <f t="shared" si="18"/>
        <v>2024</v>
      </c>
      <c r="D1166" s="43" t="str">
        <f>TEXT(Combined[[#This Row],[Order_Date]],"MMM")</f>
        <v>Aug</v>
      </c>
      <c r="E1166" s="43" t="s">
        <v>1452</v>
      </c>
      <c r="F1166" s="43" t="s">
        <v>1551</v>
      </c>
      <c r="G1166" s="43" t="s">
        <v>1801</v>
      </c>
      <c r="H1166" s="43">
        <v>1</v>
      </c>
      <c r="I1166" s="43">
        <v>74.290000000000006</v>
      </c>
      <c r="J1166" s="45">
        <v>0.3</v>
      </c>
      <c r="K1166" s="43" t="s">
        <v>1829</v>
      </c>
      <c r="L1166" s="43">
        <v>52.003</v>
      </c>
      <c r="M1166" s="43" t="str">
        <f>VLOOKUP(Combined[[#This Row],[Customer_ID]],Customer[],2,FALSE)</f>
        <v>Debra Mccullough</v>
      </c>
      <c r="N1166" s="43">
        <f>VLOOKUP(Combined[[#This Row],[Customer_ID]],Customer[],3,FALSE)</f>
        <v>42</v>
      </c>
      <c r="O1166" s="43" t="str">
        <f>VLOOKUP(Combined[[#This Row],[Customer_ID]],Customer[],4,FALSE)</f>
        <v>Male</v>
      </c>
      <c r="P1166" s="43" t="str">
        <f>VLOOKUP(Combined[[#This Row],[Customer_ID]],Customer[],5,FALSE)</f>
        <v>Mcdanielfurt</v>
      </c>
      <c r="Q1166" s="43" t="str">
        <f>VLOOKUP(Combined[[#This Row],[Customer_ID]],Customer[],6,FALSE)</f>
        <v>Montana</v>
      </c>
      <c r="R1166" s="43" t="str">
        <f>VLOOKUP(Combined[[#This Row],[Customer_ID]],Customer[],8,FALSE)</f>
        <v>Platinum</v>
      </c>
      <c r="S1166" s="43" t="str">
        <f>VLOOKUP(Combined[[#This Row],[Product_ID]],Product[],2,FALSE)</f>
        <v>Men's Running Jacket</v>
      </c>
      <c r="T1166" s="43" t="str">
        <f>VLOOKUP(Combined[[#This Row],[Product_ID]],Product[],3,FALSE)</f>
        <v>Clothing</v>
      </c>
      <c r="U1166" s="43" t="str">
        <f>VLOOKUP(Combined[[#This Row],[Product_ID]],Product[],4,FALSE)</f>
        <v>Outerwear</v>
      </c>
      <c r="V1166" s="43" t="str">
        <f>VLOOKUP(Combined[[#This Row],[Product_ID]],Product[],5,FALSE)</f>
        <v>Pineda Ltd</v>
      </c>
      <c r="W1166" s="43">
        <f>VLOOKUP(Combined[[#This Row],[Product_ID]],Product[],6,FALSE)</f>
        <v>364.67</v>
      </c>
      <c r="X1166" s="43">
        <f>VLOOKUP(Combined[[#This Row],[Product_ID]],Product[],7,FALSE)</f>
        <v>452</v>
      </c>
      <c r="Y1166" s="43" t="str">
        <f>_xlfn.XLOOKUP(Combined[[#This Row],[Store_ID]],Store[Store_ID],Store[Store_Name])</f>
        <v>Shelton PLC</v>
      </c>
      <c r="Z1166" s="43" t="str">
        <f>_xlfn.XLOOKUP(Combined[[#This Row],[Store_ID]],Store[Store_ID],Store[Region])</f>
        <v>North</v>
      </c>
      <c r="AA1166" s="43" t="str">
        <f>_xlfn.XLOOKUP(Combined[[#This Row],[Store_ID]],Store[Store_ID],Store[City])</f>
        <v>East Jenniferstad</v>
      </c>
      <c r="AB1166" s="43" t="str">
        <f>_xlfn.XLOOKUP(Combined[[#This Row],[Store_ID]],Store[Store_ID],Store[Store_Type])</f>
        <v>Flagship</v>
      </c>
      <c r="AC1166" s="43">
        <f>Combined[[#This Row],[Quantity]]*Combined[[#This Row],[Unit_Price]]</f>
        <v>74.290000000000006</v>
      </c>
      <c r="AD1166" s="43">
        <f>Combined[[#This Row],[Gross_Sales]]*Combined[[#This Row],[Discount]]</f>
        <v>22.287000000000003</v>
      </c>
      <c r="AE1166" s="43">
        <f>Combined[[#This Row],[Quantity]]*Combined[[#This Row],[cost]]</f>
        <v>364.67</v>
      </c>
      <c r="AF1166" s="43">
        <f>Combined[[#This Row],[Total_Amount]]-Combined[[#This Row],[Total_Cost]]</f>
        <v>-312.66700000000003</v>
      </c>
      <c r="AG1166" s="43" t="str">
        <f>IF(Combined[[#This Row],[Age]]&lt;=25,"18-25",IF(Combined[[#This Row],[Age]]&lt;=35,"26-35",IF(Combined[[#This Row],[Age]]&lt;=45,"36-45",IF(Combined[[#This Row],[Age]]&lt;=55,"46-55","56-64"))))</f>
        <v>36-45</v>
      </c>
      <c r="AH1166" s="43">
        <f>IF(Combined[[#This Row],[Total_Amount]]=0,0,Combined[[#This Row],[Profit]]/Combined[[#This Row],[Total_Amount]])</f>
        <v>-6.0124800492279293</v>
      </c>
    </row>
    <row r="1167" spans="1:34">
      <c r="A1167" s="43" t="s">
        <v>2991</v>
      </c>
      <c r="B1167" s="46">
        <v>45251</v>
      </c>
      <c r="C1167" s="43">
        <f t="shared" si="18"/>
        <v>2023</v>
      </c>
      <c r="D1167" s="43" t="str">
        <f>TEXT(Combined[[#This Row],[Order_Date]],"MMM")</f>
        <v>Nov</v>
      </c>
      <c r="E1167" s="43" t="s">
        <v>779</v>
      </c>
      <c r="F1167" s="43" t="s">
        <v>1618</v>
      </c>
      <c r="G1167" s="43" t="s">
        <v>1752</v>
      </c>
      <c r="H1167" s="43">
        <v>2</v>
      </c>
      <c r="I1167" s="43">
        <v>961.68</v>
      </c>
      <c r="J1167" s="45">
        <v>0.27</v>
      </c>
      <c r="K1167" s="43" t="s">
        <v>1826</v>
      </c>
      <c r="L1167" s="43">
        <v>1404.0527999999999</v>
      </c>
      <c r="M1167" s="43" t="str">
        <f>VLOOKUP(Combined[[#This Row],[Customer_ID]],Customer[],2,FALSE)</f>
        <v>Brian Hammond</v>
      </c>
      <c r="N1167" s="43">
        <f>VLOOKUP(Combined[[#This Row],[Customer_ID]],Customer[],3,FALSE)</f>
        <v>56</v>
      </c>
      <c r="O1167" s="43" t="str">
        <f>VLOOKUP(Combined[[#This Row],[Customer_ID]],Customer[],4,FALSE)</f>
        <v>Female</v>
      </c>
      <c r="P1167" s="43" t="str">
        <f>VLOOKUP(Combined[[#This Row],[Customer_ID]],Customer[],5,FALSE)</f>
        <v>North Nicholas</v>
      </c>
      <c r="Q1167" s="43" t="str">
        <f>VLOOKUP(Combined[[#This Row],[Customer_ID]],Customer[],6,FALSE)</f>
        <v>Texas</v>
      </c>
      <c r="R1167" s="43" t="str">
        <f>VLOOKUP(Combined[[#This Row],[Customer_ID]],Customer[],8,FALSE)</f>
        <v>Gold</v>
      </c>
      <c r="S1167" s="43" t="str">
        <f>VLOOKUP(Combined[[#This Row],[Product_ID]],Product[],2,FALSE)</f>
        <v>Bedroom Table Lamp</v>
      </c>
      <c r="T1167" s="43" t="str">
        <f>VLOOKUP(Combined[[#This Row],[Product_ID]],Product[],3,FALSE)</f>
        <v>Home</v>
      </c>
      <c r="U1167" s="43" t="str">
        <f>VLOOKUP(Combined[[#This Row],[Product_ID]],Product[],4,FALSE)</f>
        <v>Lighting</v>
      </c>
      <c r="V1167" s="43" t="str">
        <f>VLOOKUP(Combined[[#This Row],[Product_ID]],Product[],5,FALSE)</f>
        <v>Jones LLC</v>
      </c>
      <c r="W1167" s="43">
        <f>VLOOKUP(Combined[[#This Row],[Product_ID]],Product[],6,FALSE)</f>
        <v>382.22</v>
      </c>
      <c r="X1167" s="43">
        <f>VLOOKUP(Combined[[#This Row],[Product_ID]],Product[],7,FALSE)</f>
        <v>329</v>
      </c>
      <c r="Y1167" s="43" t="str">
        <f>_xlfn.XLOOKUP(Combined[[#This Row],[Store_ID]],Store[Store_ID],Store[Store_Name])</f>
        <v>Rivera-Warner</v>
      </c>
      <c r="Z1167" s="43" t="str">
        <f>_xlfn.XLOOKUP(Combined[[#This Row],[Store_ID]],Store[Store_ID],Store[Region])</f>
        <v>East</v>
      </c>
      <c r="AA1167" s="43" t="str">
        <f>_xlfn.XLOOKUP(Combined[[#This Row],[Store_ID]],Store[Store_ID],Store[City])</f>
        <v>Washingtonfurt</v>
      </c>
      <c r="AB1167" s="43" t="str">
        <f>_xlfn.XLOOKUP(Combined[[#This Row],[Store_ID]],Store[Store_ID],Store[Store_Type])</f>
        <v>Flagship</v>
      </c>
      <c r="AC1167" s="43">
        <f>Combined[[#This Row],[Quantity]]*Combined[[#This Row],[Unit_Price]]</f>
        <v>1923.36</v>
      </c>
      <c r="AD1167" s="43">
        <f>Combined[[#This Row],[Gross_Sales]]*Combined[[#This Row],[Discount]]</f>
        <v>519.30719999999997</v>
      </c>
      <c r="AE1167" s="43">
        <f>Combined[[#This Row],[Quantity]]*Combined[[#This Row],[cost]]</f>
        <v>764.44</v>
      </c>
      <c r="AF1167" s="43">
        <f>Combined[[#This Row],[Total_Amount]]-Combined[[#This Row],[Total_Cost]]</f>
        <v>639.61279999999988</v>
      </c>
      <c r="AG1167" s="43" t="str">
        <f>IF(Combined[[#This Row],[Age]]&lt;=25,"18-25",IF(Combined[[#This Row],[Age]]&lt;=35,"26-35",IF(Combined[[#This Row],[Age]]&lt;=45,"36-45",IF(Combined[[#This Row],[Age]]&lt;=55,"46-55","56-64"))))</f>
        <v>56-64</v>
      </c>
      <c r="AH1167" s="43">
        <f>IF(Combined[[#This Row],[Total_Amount]]=0,0,Combined[[#This Row],[Profit]]/Combined[[#This Row],[Total_Amount]])</f>
        <v>0.45554754066228842</v>
      </c>
    </row>
    <row r="1168" spans="1:34">
      <c r="A1168" s="43" t="s">
        <v>2992</v>
      </c>
      <c r="B1168" s="46">
        <v>45722</v>
      </c>
      <c r="C1168" s="43">
        <f t="shared" si="18"/>
        <v>2025</v>
      </c>
      <c r="D1168" s="43" t="str">
        <f>TEXT(Combined[[#This Row],[Order_Date]],"MMM")</f>
        <v>Mar</v>
      </c>
      <c r="E1168" s="43" t="s">
        <v>1518</v>
      </c>
      <c r="F1168" s="43" t="s">
        <v>1586</v>
      </c>
      <c r="G1168" s="43" t="s">
        <v>1799</v>
      </c>
      <c r="H1168" s="43">
        <v>1</v>
      </c>
      <c r="I1168" s="43">
        <v>90.72</v>
      </c>
      <c r="J1168" s="45">
        <v>0.1</v>
      </c>
      <c r="K1168" s="43" t="s">
        <v>1826</v>
      </c>
      <c r="L1168" s="43">
        <v>81.647999999999996</v>
      </c>
      <c r="M1168" s="43" t="str">
        <f>VLOOKUP(Combined[[#This Row],[Customer_ID]],Customer[],2,FALSE)</f>
        <v>Justin Lopez</v>
      </c>
      <c r="N1168" s="43">
        <f>VLOOKUP(Combined[[#This Row],[Customer_ID]],Customer[],3,FALSE)</f>
        <v>21</v>
      </c>
      <c r="O1168" s="43" t="str">
        <f>VLOOKUP(Combined[[#This Row],[Customer_ID]],Customer[],4,FALSE)</f>
        <v>Male</v>
      </c>
      <c r="P1168" s="43" t="str">
        <f>VLOOKUP(Combined[[#This Row],[Customer_ID]],Customer[],5,FALSE)</f>
        <v>Port Cheryl</v>
      </c>
      <c r="Q1168" s="43" t="str">
        <f>VLOOKUP(Combined[[#This Row],[Customer_ID]],Customer[],6,FALSE)</f>
        <v>Texas</v>
      </c>
      <c r="R1168" s="43" t="str">
        <f>VLOOKUP(Combined[[#This Row],[Customer_ID]],Customer[],8,FALSE)</f>
        <v>Gold</v>
      </c>
      <c r="S1168" s="43" t="str">
        <f>VLOOKUP(Combined[[#This Row],[Product_ID]],Product[],2,FALSE)</f>
        <v>Knee Support Brace</v>
      </c>
      <c r="T1168" s="43" t="str">
        <f>VLOOKUP(Combined[[#This Row],[Product_ID]],Product[],3,FALSE)</f>
        <v>Sports</v>
      </c>
      <c r="U1168" s="43" t="str">
        <f>VLOOKUP(Combined[[#This Row],[Product_ID]],Product[],4,FALSE)</f>
        <v>Equipment</v>
      </c>
      <c r="V1168" s="43" t="str">
        <f>VLOOKUP(Combined[[#This Row],[Product_ID]],Product[],5,FALSE)</f>
        <v>May-Reese</v>
      </c>
      <c r="W1168" s="43">
        <f>VLOOKUP(Combined[[#This Row],[Product_ID]],Product[],6,FALSE)</f>
        <v>21.34</v>
      </c>
      <c r="X1168" s="43">
        <f>VLOOKUP(Combined[[#This Row],[Product_ID]],Product[],7,FALSE)</f>
        <v>65</v>
      </c>
      <c r="Y1168" s="43" t="str">
        <f>_xlfn.XLOOKUP(Combined[[#This Row],[Store_ID]],Store[Store_ID],Store[Store_Name])</f>
        <v>Mcdonald Inc</v>
      </c>
      <c r="Z1168" s="43" t="str">
        <f>_xlfn.XLOOKUP(Combined[[#This Row],[Store_ID]],Store[Store_ID],Store[Region])</f>
        <v>South</v>
      </c>
      <c r="AA1168" s="43" t="str">
        <f>_xlfn.XLOOKUP(Combined[[#This Row],[Store_ID]],Store[Store_ID],Store[City])</f>
        <v>Christopherland</v>
      </c>
      <c r="AB1168" s="43" t="str">
        <f>_xlfn.XLOOKUP(Combined[[#This Row],[Store_ID]],Store[Store_ID],Store[Store_Type])</f>
        <v>Outlet</v>
      </c>
      <c r="AC1168" s="43">
        <f>Combined[[#This Row],[Quantity]]*Combined[[#This Row],[Unit_Price]]</f>
        <v>90.72</v>
      </c>
      <c r="AD1168" s="43">
        <f>Combined[[#This Row],[Gross_Sales]]*Combined[[#This Row],[Discount]]</f>
        <v>9.072000000000001</v>
      </c>
      <c r="AE1168" s="43">
        <f>Combined[[#This Row],[Quantity]]*Combined[[#This Row],[cost]]</f>
        <v>21.34</v>
      </c>
      <c r="AF1168" s="43">
        <f>Combined[[#This Row],[Total_Amount]]-Combined[[#This Row],[Total_Cost]]</f>
        <v>60.307999999999993</v>
      </c>
      <c r="AG1168" s="43" t="str">
        <f>IF(Combined[[#This Row],[Age]]&lt;=25,"18-25",IF(Combined[[#This Row],[Age]]&lt;=35,"26-35",IF(Combined[[#This Row],[Age]]&lt;=45,"36-45",IF(Combined[[#This Row],[Age]]&lt;=55,"46-55","56-64"))))</f>
        <v>18-25</v>
      </c>
      <c r="AH1168" s="43">
        <f>IF(Combined[[#This Row],[Total_Amount]]=0,0,Combined[[#This Row],[Profit]]/Combined[[#This Row],[Total_Amount]])</f>
        <v>0.73863413678228484</v>
      </c>
    </row>
    <row r="1169" spans="1:34">
      <c r="A1169" s="43" t="s">
        <v>2993</v>
      </c>
      <c r="B1169" s="46">
        <v>45689</v>
      </c>
      <c r="C1169" s="43">
        <f t="shared" si="18"/>
        <v>2025</v>
      </c>
      <c r="D1169" s="43" t="str">
        <f>TEXT(Combined[[#This Row],[Order_Date]],"MMM")</f>
        <v>Feb</v>
      </c>
      <c r="E1169" s="43" t="s">
        <v>224</v>
      </c>
      <c r="F1169" s="43" t="s">
        <v>1664</v>
      </c>
      <c r="G1169" s="43" t="s">
        <v>1779</v>
      </c>
      <c r="H1169" s="43">
        <v>1</v>
      </c>
      <c r="I1169" s="43">
        <v>458.69</v>
      </c>
      <c r="J1169" s="45">
        <v>0.16</v>
      </c>
      <c r="K1169" s="43" t="s">
        <v>1826</v>
      </c>
      <c r="L1169" s="43">
        <v>385.2996</v>
      </c>
      <c r="M1169" s="43" t="str">
        <f>VLOOKUP(Combined[[#This Row],[Customer_ID]],Customer[],2,FALSE)</f>
        <v>Dr. David Smith</v>
      </c>
      <c r="N1169" s="43">
        <f>VLOOKUP(Combined[[#This Row],[Customer_ID]],Customer[],3,FALSE)</f>
        <v>22</v>
      </c>
      <c r="O1169" s="43" t="str">
        <f>VLOOKUP(Combined[[#This Row],[Customer_ID]],Customer[],4,FALSE)</f>
        <v>Female</v>
      </c>
      <c r="P1169" s="43" t="str">
        <f>VLOOKUP(Combined[[#This Row],[Customer_ID]],Customer[],5,FALSE)</f>
        <v>Schmidtchester</v>
      </c>
      <c r="Q1169" s="43" t="str">
        <f>VLOOKUP(Combined[[#This Row],[Customer_ID]],Customer[],6,FALSE)</f>
        <v>Alaska</v>
      </c>
      <c r="R1169" s="43" t="str">
        <f>VLOOKUP(Combined[[#This Row],[Customer_ID]],Customer[],8,FALSE)</f>
        <v>Silver</v>
      </c>
      <c r="S1169" s="43" t="str">
        <f>VLOOKUP(Combined[[#This Row],[Product_ID]],Product[],2,FALSE)</f>
        <v>Womens Cotton Scarf</v>
      </c>
      <c r="T1169" s="43" t="str">
        <f>VLOOKUP(Combined[[#This Row],[Product_ID]],Product[],3,FALSE)</f>
        <v>Clothing</v>
      </c>
      <c r="U1169" s="43" t="str">
        <f>VLOOKUP(Combined[[#This Row],[Product_ID]],Product[],4,FALSE)</f>
        <v>Accessories</v>
      </c>
      <c r="V1169" s="43" t="str">
        <f>VLOOKUP(Combined[[#This Row],[Product_ID]],Product[],5,FALSE)</f>
        <v>Shepherd-Gould</v>
      </c>
      <c r="W1169" s="43">
        <f>VLOOKUP(Combined[[#This Row],[Product_ID]],Product[],6,FALSE)</f>
        <v>113.83</v>
      </c>
      <c r="X1169" s="43">
        <f>VLOOKUP(Combined[[#This Row],[Product_ID]],Product[],7,FALSE)</f>
        <v>485</v>
      </c>
      <c r="Y1169" s="43" t="str">
        <f>_xlfn.XLOOKUP(Combined[[#This Row],[Store_ID]],Store[Store_ID],Store[Store_Name])</f>
        <v>Martinez-Mullins</v>
      </c>
      <c r="Z1169" s="43" t="str">
        <f>_xlfn.XLOOKUP(Combined[[#This Row],[Store_ID]],Store[Store_ID],Store[Region])</f>
        <v>South</v>
      </c>
      <c r="AA1169" s="43" t="str">
        <f>_xlfn.XLOOKUP(Combined[[#This Row],[Store_ID]],Store[Store_ID],Store[City])</f>
        <v>Williamsfurt</v>
      </c>
      <c r="AB1169" s="43" t="str">
        <f>_xlfn.XLOOKUP(Combined[[#This Row],[Store_ID]],Store[Store_ID],Store[Store_Type])</f>
        <v>Online</v>
      </c>
      <c r="AC1169" s="43">
        <f>Combined[[#This Row],[Quantity]]*Combined[[#This Row],[Unit_Price]]</f>
        <v>458.69</v>
      </c>
      <c r="AD1169" s="43">
        <f>Combined[[#This Row],[Gross_Sales]]*Combined[[#This Row],[Discount]]</f>
        <v>73.3904</v>
      </c>
      <c r="AE1169" s="43">
        <f>Combined[[#This Row],[Quantity]]*Combined[[#This Row],[cost]]</f>
        <v>113.83</v>
      </c>
      <c r="AF1169" s="43">
        <f>Combined[[#This Row],[Total_Amount]]-Combined[[#This Row],[Total_Cost]]</f>
        <v>271.46960000000001</v>
      </c>
      <c r="AG1169" s="43" t="str">
        <f>IF(Combined[[#This Row],[Age]]&lt;=25,"18-25",IF(Combined[[#This Row],[Age]]&lt;=35,"26-35",IF(Combined[[#This Row],[Age]]&lt;=45,"36-45",IF(Combined[[#This Row],[Age]]&lt;=55,"46-55","56-64"))))</f>
        <v>18-25</v>
      </c>
      <c r="AH1169" s="43">
        <f>IF(Combined[[#This Row],[Total_Amount]]=0,0,Combined[[#This Row],[Profit]]/Combined[[#This Row],[Total_Amount]])</f>
        <v>0.70456756248903452</v>
      </c>
    </row>
    <row r="1170" spans="1:34">
      <c r="A1170" s="43" t="s">
        <v>2994</v>
      </c>
      <c r="B1170" s="46">
        <v>45346</v>
      </c>
      <c r="C1170" s="43">
        <f t="shared" si="18"/>
        <v>2024</v>
      </c>
      <c r="D1170" s="43" t="str">
        <f>TEXT(Combined[[#This Row],[Order_Date]],"MMM")</f>
        <v>Feb</v>
      </c>
      <c r="E1170" s="43" t="s">
        <v>743</v>
      </c>
      <c r="F1170" s="43" t="s">
        <v>1616</v>
      </c>
      <c r="G1170" s="43" t="s">
        <v>1779</v>
      </c>
      <c r="H1170" s="43">
        <v>1</v>
      </c>
      <c r="I1170" s="43">
        <v>168.29</v>
      </c>
      <c r="J1170" s="45">
        <v>0.05</v>
      </c>
      <c r="K1170" s="43" t="s">
        <v>1826</v>
      </c>
      <c r="L1170" s="43">
        <v>159.87549999999999</v>
      </c>
      <c r="M1170" s="43" t="str">
        <f>VLOOKUP(Combined[[#This Row],[Customer_ID]],Customer[],2,FALSE)</f>
        <v>Timothy Juarez</v>
      </c>
      <c r="N1170" s="43">
        <f>VLOOKUP(Combined[[#This Row],[Customer_ID]],Customer[],3,FALSE)</f>
        <v>22</v>
      </c>
      <c r="O1170" s="43" t="str">
        <f>VLOOKUP(Combined[[#This Row],[Customer_ID]],Customer[],4,FALSE)</f>
        <v>Female</v>
      </c>
      <c r="P1170" s="43" t="str">
        <f>VLOOKUP(Combined[[#This Row],[Customer_ID]],Customer[],5,FALSE)</f>
        <v>Grahamstad</v>
      </c>
      <c r="Q1170" s="43" t="str">
        <f>VLOOKUP(Combined[[#This Row],[Customer_ID]],Customer[],6,FALSE)</f>
        <v>South Carolina</v>
      </c>
      <c r="R1170" s="43" t="str">
        <f>VLOOKUP(Combined[[#This Row],[Customer_ID]],Customer[],8,FALSE)</f>
        <v>Bronze</v>
      </c>
      <c r="S1170" s="43" t="str">
        <f>VLOOKUP(Combined[[#This Row],[Product_ID]],Product[],2,FALSE)</f>
        <v>Gaming Mechanical Keyboard</v>
      </c>
      <c r="T1170" s="43" t="str">
        <f>VLOOKUP(Combined[[#This Row],[Product_ID]],Product[],3,FALSE)</f>
        <v>Electronics</v>
      </c>
      <c r="U1170" s="43" t="str">
        <f>VLOOKUP(Combined[[#This Row],[Product_ID]],Product[],4,FALSE)</f>
        <v>Computer</v>
      </c>
      <c r="V1170" s="43" t="str">
        <f>VLOOKUP(Combined[[#This Row],[Product_ID]],Product[],5,FALSE)</f>
        <v>Lucero LLC</v>
      </c>
      <c r="W1170" s="43">
        <f>VLOOKUP(Combined[[#This Row],[Product_ID]],Product[],6,FALSE)</f>
        <v>419.28</v>
      </c>
      <c r="X1170" s="43">
        <f>VLOOKUP(Combined[[#This Row],[Product_ID]],Product[],7,FALSE)</f>
        <v>86</v>
      </c>
      <c r="Y1170" s="43" t="str">
        <f>_xlfn.XLOOKUP(Combined[[#This Row],[Store_ID]],Store[Store_ID],Store[Store_Name])</f>
        <v>Martinez-Mullins</v>
      </c>
      <c r="Z1170" s="43" t="str">
        <f>_xlfn.XLOOKUP(Combined[[#This Row],[Store_ID]],Store[Store_ID],Store[Region])</f>
        <v>South</v>
      </c>
      <c r="AA1170" s="43" t="str">
        <f>_xlfn.XLOOKUP(Combined[[#This Row],[Store_ID]],Store[Store_ID],Store[City])</f>
        <v>Williamsfurt</v>
      </c>
      <c r="AB1170" s="43" t="str">
        <f>_xlfn.XLOOKUP(Combined[[#This Row],[Store_ID]],Store[Store_ID],Store[Store_Type])</f>
        <v>Online</v>
      </c>
      <c r="AC1170" s="43">
        <f>Combined[[#This Row],[Quantity]]*Combined[[#This Row],[Unit_Price]]</f>
        <v>168.29</v>
      </c>
      <c r="AD1170" s="43">
        <f>Combined[[#This Row],[Gross_Sales]]*Combined[[#This Row],[Discount]]</f>
        <v>8.4145000000000003</v>
      </c>
      <c r="AE1170" s="43">
        <f>Combined[[#This Row],[Quantity]]*Combined[[#This Row],[cost]]</f>
        <v>419.28</v>
      </c>
      <c r="AF1170" s="43">
        <f>Combined[[#This Row],[Total_Amount]]-Combined[[#This Row],[Total_Cost]]</f>
        <v>-259.40449999999998</v>
      </c>
      <c r="AG1170" s="43" t="str">
        <f>IF(Combined[[#This Row],[Age]]&lt;=25,"18-25",IF(Combined[[#This Row],[Age]]&lt;=35,"26-35",IF(Combined[[#This Row],[Age]]&lt;=45,"36-45",IF(Combined[[#This Row],[Age]]&lt;=55,"46-55","56-64"))))</f>
        <v>18-25</v>
      </c>
      <c r="AH1170" s="43">
        <f>IF(Combined[[#This Row],[Total_Amount]]=0,0,Combined[[#This Row],[Profit]]/Combined[[#This Row],[Total_Amount]])</f>
        <v>-1.6225406644545286</v>
      </c>
    </row>
    <row r="1171" spans="1:34">
      <c r="A1171" s="43" t="s">
        <v>2995</v>
      </c>
      <c r="B1171" s="46">
        <v>45549</v>
      </c>
      <c r="C1171" s="43">
        <f t="shared" si="18"/>
        <v>2024</v>
      </c>
      <c r="D1171" s="43" t="str">
        <f>TEXT(Combined[[#This Row],[Order_Date]],"MMM")</f>
        <v>Sep</v>
      </c>
      <c r="E1171" s="43" t="s">
        <v>687</v>
      </c>
      <c r="F1171" s="43" t="s">
        <v>1582</v>
      </c>
      <c r="G1171" s="43" t="s">
        <v>1807</v>
      </c>
      <c r="H1171" s="43">
        <v>1</v>
      </c>
      <c r="I1171" s="43">
        <v>391.77</v>
      </c>
      <c r="J1171" s="45">
        <v>0.1</v>
      </c>
      <c r="K1171" s="43" t="s">
        <v>1826</v>
      </c>
      <c r="L1171" s="43">
        <v>352.59300000000002</v>
      </c>
      <c r="M1171" s="43" t="str">
        <f>VLOOKUP(Combined[[#This Row],[Customer_ID]],Customer[],2,FALSE)</f>
        <v>Rodney Huffman</v>
      </c>
      <c r="N1171" s="43">
        <f>VLOOKUP(Combined[[#This Row],[Customer_ID]],Customer[],3,FALSE)</f>
        <v>20</v>
      </c>
      <c r="O1171" s="43" t="str">
        <f>VLOOKUP(Combined[[#This Row],[Customer_ID]],Customer[],4,FALSE)</f>
        <v>Female</v>
      </c>
      <c r="P1171" s="43" t="str">
        <f>VLOOKUP(Combined[[#This Row],[Customer_ID]],Customer[],5,FALSE)</f>
        <v>Garzafort</v>
      </c>
      <c r="Q1171" s="43" t="str">
        <f>VLOOKUP(Combined[[#This Row],[Customer_ID]],Customer[],6,FALSE)</f>
        <v>Delaware</v>
      </c>
      <c r="R1171" s="43" t="str">
        <f>VLOOKUP(Combined[[#This Row],[Customer_ID]],Customer[],8,FALSE)</f>
        <v>Silver</v>
      </c>
      <c r="S1171" s="43" t="str">
        <f>VLOOKUP(Combined[[#This Row],[Product_ID]],Product[],2,FALSE)</f>
        <v>Soccer Training Cone Set</v>
      </c>
      <c r="T1171" s="43" t="str">
        <f>VLOOKUP(Combined[[#This Row],[Product_ID]],Product[],3,FALSE)</f>
        <v>Sports</v>
      </c>
      <c r="U1171" s="43" t="str">
        <f>VLOOKUP(Combined[[#This Row],[Product_ID]],Product[],4,FALSE)</f>
        <v>Accessories</v>
      </c>
      <c r="V1171" s="43" t="str">
        <f>VLOOKUP(Combined[[#This Row],[Product_ID]],Product[],5,FALSE)</f>
        <v>Ford, Murphy and Wilson</v>
      </c>
      <c r="W1171" s="43">
        <f>VLOOKUP(Combined[[#This Row],[Product_ID]],Product[],6,FALSE)</f>
        <v>144.53</v>
      </c>
      <c r="X1171" s="43">
        <f>VLOOKUP(Combined[[#This Row],[Product_ID]],Product[],7,FALSE)</f>
        <v>367</v>
      </c>
      <c r="Y1171" s="43" t="str">
        <f>_xlfn.XLOOKUP(Combined[[#This Row],[Store_ID]],Store[Store_ID],Store[Store_Name])</f>
        <v>Holloway Ltd</v>
      </c>
      <c r="Z1171" s="43" t="str">
        <f>_xlfn.XLOOKUP(Combined[[#This Row],[Store_ID]],Store[Store_ID],Store[Region])</f>
        <v>North</v>
      </c>
      <c r="AA1171" s="43" t="str">
        <f>_xlfn.XLOOKUP(Combined[[#This Row],[Store_ID]],Store[Store_ID],Store[City])</f>
        <v>Bensonhaven</v>
      </c>
      <c r="AB1171" s="43" t="str">
        <f>_xlfn.XLOOKUP(Combined[[#This Row],[Store_ID]],Store[Store_ID],Store[Store_Type])</f>
        <v>Flagship</v>
      </c>
      <c r="AC1171" s="43">
        <f>Combined[[#This Row],[Quantity]]*Combined[[#This Row],[Unit_Price]]</f>
        <v>391.77</v>
      </c>
      <c r="AD1171" s="43">
        <f>Combined[[#This Row],[Gross_Sales]]*Combined[[#This Row],[Discount]]</f>
        <v>39.177</v>
      </c>
      <c r="AE1171" s="43">
        <f>Combined[[#This Row],[Quantity]]*Combined[[#This Row],[cost]]</f>
        <v>144.53</v>
      </c>
      <c r="AF1171" s="43">
        <f>Combined[[#This Row],[Total_Amount]]-Combined[[#This Row],[Total_Cost]]</f>
        <v>208.06300000000002</v>
      </c>
      <c r="AG1171" s="43" t="str">
        <f>IF(Combined[[#This Row],[Age]]&lt;=25,"18-25",IF(Combined[[#This Row],[Age]]&lt;=35,"26-35",IF(Combined[[#This Row],[Age]]&lt;=45,"36-45",IF(Combined[[#This Row],[Age]]&lt;=55,"46-55","56-64"))))</f>
        <v>18-25</v>
      </c>
      <c r="AH1171" s="43">
        <f>IF(Combined[[#This Row],[Total_Amount]]=0,0,Combined[[#This Row],[Profit]]/Combined[[#This Row],[Total_Amount]])</f>
        <v>0.59009396102588541</v>
      </c>
    </row>
    <row r="1172" spans="1:34">
      <c r="A1172" s="43" t="s">
        <v>2996</v>
      </c>
      <c r="B1172" s="46">
        <v>45900</v>
      </c>
      <c r="C1172" s="43">
        <f t="shared" si="18"/>
        <v>2025</v>
      </c>
      <c r="D1172" s="43" t="str">
        <f>TEXT(Combined[[#This Row],[Order_Date]],"MMM")</f>
        <v>Aug</v>
      </c>
      <c r="E1172" s="43" t="s">
        <v>1077</v>
      </c>
      <c r="F1172" s="43" t="s">
        <v>1572</v>
      </c>
      <c r="G1172" s="43" t="s">
        <v>1799</v>
      </c>
      <c r="H1172" s="43">
        <v>1</v>
      </c>
      <c r="I1172" s="43">
        <v>424.83</v>
      </c>
      <c r="J1172" s="45">
        <v>0.05</v>
      </c>
      <c r="K1172" s="43" t="s">
        <v>1829</v>
      </c>
      <c r="L1172" s="43">
        <v>403.58850000000001</v>
      </c>
      <c r="M1172" s="43" t="str">
        <f>VLOOKUP(Combined[[#This Row],[Customer_ID]],Customer[],2,FALSE)</f>
        <v>Ryan Moore</v>
      </c>
      <c r="N1172" s="43">
        <f>VLOOKUP(Combined[[#This Row],[Customer_ID]],Customer[],3,FALSE)</f>
        <v>38</v>
      </c>
      <c r="O1172" s="43" t="str">
        <f>VLOOKUP(Combined[[#This Row],[Customer_ID]],Customer[],4,FALSE)</f>
        <v>Male</v>
      </c>
      <c r="P1172" s="43" t="str">
        <f>VLOOKUP(Combined[[#This Row],[Customer_ID]],Customer[],5,FALSE)</f>
        <v>Cartershire</v>
      </c>
      <c r="Q1172" s="43" t="str">
        <f>VLOOKUP(Combined[[#This Row],[Customer_ID]],Customer[],6,FALSE)</f>
        <v>Virginia</v>
      </c>
      <c r="R1172" s="43" t="str">
        <f>VLOOKUP(Combined[[#This Row],[Customer_ID]],Customer[],8,FALSE)</f>
        <v>Bronze</v>
      </c>
      <c r="S1172" s="43" t="str">
        <f>VLOOKUP(Combined[[#This Row],[Product_ID]],Product[],2,FALSE)</f>
        <v>Hair Strengthening Shampoo</v>
      </c>
      <c r="T1172" s="43" t="str">
        <f>VLOOKUP(Combined[[#This Row],[Product_ID]],Product[],3,FALSE)</f>
        <v>Beauty</v>
      </c>
      <c r="U1172" s="43" t="str">
        <f>VLOOKUP(Combined[[#This Row],[Product_ID]],Product[],4,FALSE)</f>
        <v>Haircare</v>
      </c>
      <c r="V1172" s="43" t="str">
        <f>VLOOKUP(Combined[[#This Row],[Product_ID]],Product[],5,FALSE)</f>
        <v>Rice LLC</v>
      </c>
      <c r="W1172" s="43">
        <f>VLOOKUP(Combined[[#This Row],[Product_ID]],Product[],6,FALSE)</f>
        <v>115.82</v>
      </c>
      <c r="X1172" s="43">
        <f>VLOOKUP(Combined[[#This Row],[Product_ID]],Product[],7,FALSE)</f>
        <v>460</v>
      </c>
      <c r="Y1172" s="43" t="str">
        <f>_xlfn.XLOOKUP(Combined[[#This Row],[Store_ID]],Store[Store_ID],Store[Store_Name])</f>
        <v>Mcdonald Inc</v>
      </c>
      <c r="Z1172" s="43" t="str">
        <f>_xlfn.XLOOKUP(Combined[[#This Row],[Store_ID]],Store[Store_ID],Store[Region])</f>
        <v>South</v>
      </c>
      <c r="AA1172" s="43" t="str">
        <f>_xlfn.XLOOKUP(Combined[[#This Row],[Store_ID]],Store[Store_ID],Store[City])</f>
        <v>Christopherland</v>
      </c>
      <c r="AB1172" s="43" t="str">
        <f>_xlfn.XLOOKUP(Combined[[#This Row],[Store_ID]],Store[Store_ID],Store[Store_Type])</f>
        <v>Outlet</v>
      </c>
      <c r="AC1172" s="43">
        <f>Combined[[#This Row],[Quantity]]*Combined[[#This Row],[Unit_Price]]</f>
        <v>424.83</v>
      </c>
      <c r="AD1172" s="43">
        <f>Combined[[#This Row],[Gross_Sales]]*Combined[[#This Row],[Discount]]</f>
        <v>21.241500000000002</v>
      </c>
      <c r="AE1172" s="43">
        <f>Combined[[#This Row],[Quantity]]*Combined[[#This Row],[cost]]</f>
        <v>115.82</v>
      </c>
      <c r="AF1172" s="43">
        <f>Combined[[#This Row],[Total_Amount]]-Combined[[#This Row],[Total_Cost]]</f>
        <v>287.76850000000002</v>
      </c>
      <c r="AG1172" s="43" t="str">
        <f>IF(Combined[[#This Row],[Age]]&lt;=25,"18-25",IF(Combined[[#This Row],[Age]]&lt;=35,"26-35",IF(Combined[[#This Row],[Age]]&lt;=45,"36-45",IF(Combined[[#This Row],[Age]]&lt;=55,"46-55","56-64"))))</f>
        <v>36-45</v>
      </c>
      <c r="AH1172" s="43">
        <f>IF(Combined[[#This Row],[Total_Amount]]=0,0,Combined[[#This Row],[Profit]]/Combined[[#This Row],[Total_Amount]])</f>
        <v>0.71302452869692767</v>
      </c>
    </row>
    <row r="1173" spans="1:34">
      <c r="A1173" s="43" t="s">
        <v>2997</v>
      </c>
      <c r="B1173" s="46">
        <v>45308</v>
      </c>
      <c r="C1173" s="43">
        <f t="shared" si="18"/>
        <v>2024</v>
      </c>
      <c r="D1173" s="43" t="str">
        <f>TEXT(Combined[[#This Row],[Order_Date]],"MMM")</f>
        <v>Jan</v>
      </c>
      <c r="E1173" s="43" t="s">
        <v>202</v>
      </c>
      <c r="F1173" s="43" t="s">
        <v>1570</v>
      </c>
      <c r="G1173" s="43" t="s">
        <v>1766</v>
      </c>
      <c r="H1173" s="43">
        <v>1</v>
      </c>
      <c r="I1173" s="43">
        <v>499.46</v>
      </c>
      <c r="J1173" s="45">
        <v>0.1</v>
      </c>
      <c r="K1173" s="43" t="s">
        <v>1824</v>
      </c>
      <c r="L1173" s="43">
        <v>449.51400000000001</v>
      </c>
      <c r="M1173" s="43" t="str">
        <f>VLOOKUP(Combined[[#This Row],[Customer_ID]],Customer[],2,FALSE)</f>
        <v>Sharon Brown</v>
      </c>
      <c r="N1173" s="43">
        <f>VLOOKUP(Combined[[#This Row],[Customer_ID]],Customer[],3,FALSE)</f>
        <v>37</v>
      </c>
      <c r="O1173" s="43" t="str">
        <f>VLOOKUP(Combined[[#This Row],[Customer_ID]],Customer[],4,FALSE)</f>
        <v>Female</v>
      </c>
      <c r="P1173" s="43" t="str">
        <f>VLOOKUP(Combined[[#This Row],[Customer_ID]],Customer[],5,FALSE)</f>
        <v>East Andrea</v>
      </c>
      <c r="Q1173" s="43" t="str">
        <f>VLOOKUP(Combined[[#This Row],[Customer_ID]],Customer[],6,FALSE)</f>
        <v>Michigan</v>
      </c>
      <c r="R1173" s="43" t="str">
        <f>VLOOKUP(Combined[[#This Row],[Customer_ID]],Customer[],8,FALSE)</f>
        <v>Gold</v>
      </c>
      <c r="S1173" s="43" t="str">
        <f>VLOOKUP(Combined[[#This Row],[Product_ID]],Product[],2,FALSE)</f>
        <v>HD Smart TV Stick</v>
      </c>
      <c r="T1173" s="43" t="str">
        <f>VLOOKUP(Combined[[#This Row],[Product_ID]],Product[],3,FALSE)</f>
        <v>Electronics</v>
      </c>
      <c r="U1173" s="43" t="str">
        <f>VLOOKUP(Combined[[#This Row],[Product_ID]],Product[],4,FALSE)</f>
        <v>Accessories</v>
      </c>
      <c r="V1173" s="43" t="str">
        <f>VLOOKUP(Combined[[#This Row],[Product_ID]],Product[],5,FALSE)</f>
        <v>Gibson, Hobbs and Weaver</v>
      </c>
      <c r="W1173" s="43">
        <f>VLOOKUP(Combined[[#This Row],[Product_ID]],Product[],6,FALSE)</f>
        <v>449.4</v>
      </c>
      <c r="X1173" s="43">
        <f>VLOOKUP(Combined[[#This Row],[Product_ID]],Product[],7,FALSE)</f>
        <v>338</v>
      </c>
      <c r="Y1173" s="43" t="str">
        <f>_xlfn.XLOOKUP(Combined[[#This Row],[Store_ID]],Store[Store_ID],Store[Store_Name])</f>
        <v>Johnson-Wright</v>
      </c>
      <c r="Z1173" s="43" t="str">
        <f>_xlfn.XLOOKUP(Combined[[#This Row],[Store_ID]],Store[Store_ID],Store[Region])</f>
        <v>North</v>
      </c>
      <c r="AA1173" s="43" t="str">
        <f>_xlfn.XLOOKUP(Combined[[#This Row],[Store_ID]],Store[Store_ID],Store[City])</f>
        <v>Hoodberg</v>
      </c>
      <c r="AB1173" s="43" t="str">
        <f>_xlfn.XLOOKUP(Combined[[#This Row],[Store_ID]],Store[Store_ID],Store[Store_Type])</f>
        <v>Outlet</v>
      </c>
      <c r="AC1173" s="43">
        <f>Combined[[#This Row],[Quantity]]*Combined[[#This Row],[Unit_Price]]</f>
        <v>499.46</v>
      </c>
      <c r="AD1173" s="43">
        <f>Combined[[#This Row],[Gross_Sales]]*Combined[[#This Row],[Discount]]</f>
        <v>49.945999999999998</v>
      </c>
      <c r="AE1173" s="43">
        <f>Combined[[#This Row],[Quantity]]*Combined[[#This Row],[cost]]</f>
        <v>449.4</v>
      </c>
      <c r="AF1173" s="43">
        <f>Combined[[#This Row],[Total_Amount]]-Combined[[#This Row],[Total_Cost]]</f>
        <v>0.11400000000003274</v>
      </c>
      <c r="AG1173" s="43" t="str">
        <f>IF(Combined[[#This Row],[Age]]&lt;=25,"18-25",IF(Combined[[#This Row],[Age]]&lt;=35,"26-35",IF(Combined[[#This Row],[Age]]&lt;=45,"36-45",IF(Combined[[#This Row],[Age]]&lt;=55,"46-55","56-64"))))</f>
        <v>36-45</v>
      </c>
      <c r="AH1173" s="43">
        <f>IF(Combined[[#This Row],[Total_Amount]]=0,0,Combined[[#This Row],[Profit]]/Combined[[#This Row],[Total_Amount]])</f>
        <v>2.5360722914087824E-4</v>
      </c>
    </row>
    <row r="1174" spans="1:34">
      <c r="A1174" s="43" t="s">
        <v>2998</v>
      </c>
      <c r="B1174" s="46">
        <v>45336</v>
      </c>
      <c r="C1174" s="43">
        <f t="shared" si="18"/>
        <v>2024</v>
      </c>
      <c r="D1174" s="43" t="str">
        <f>TEXT(Combined[[#This Row],[Order_Date]],"MMM")</f>
        <v>Feb</v>
      </c>
      <c r="E1174" s="43" t="s">
        <v>85</v>
      </c>
      <c r="F1174" s="43" t="s">
        <v>1746</v>
      </c>
      <c r="G1174" s="43" t="s">
        <v>1757</v>
      </c>
      <c r="H1174" s="43">
        <v>2</v>
      </c>
      <c r="I1174" s="43">
        <v>698.34</v>
      </c>
      <c r="J1174" s="45">
        <v>0.15</v>
      </c>
      <c r="K1174" s="43" t="s">
        <v>1826</v>
      </c>
      <c r="L1174" s="43">
        <v>1187.1780000000001</v>
      </c>
      <c r="M1174" s="43" t="str">
        <f>VLOOKUP(Combined[[#This Row],[Customer_ID]],Customer[],2,FALSE)</f>
        <v>Michael Torres</v>
      </c>
      <c r="N1174" s="43">
        <f>VLOOKUP(Combined[[#This Row],[Customer_ID]],Customer[],3,FALSE)</f>
        <v>46</v>
      </c>
      <c r="O1174" s="43" t="str">
        <f>VLOOKUP(Combined[[#This Row],[Customer_ID]],Customer[],4,FALSE)</f>
        <v>Female</v>
      </c>
      <c r="P1174" s="43" t="str">
        <f>VLOOKUP(Combined[[#This Row],[Customer_ID]],Customer[],5,FALSE)</f>
        <v>Gonzalezfort</v>
      </c>
      <c r="Q1174" s="43" t="str">
        <f>VLOOKUP(Combined[[#This Row],[Customer_ID]],Customer[],6,FALSE)</f>
        <v>New Jersey</v>
      </c>
      <c r="R1174" s="43" t="str">
        <f>VLOOKUP(Combined[[#This Row],[Customer_ID]],Customer[],8,FALSE)</f>
        <v>Platinum</v>
      </c>
      <c r="S1174" s="43" t="str">
        <f>VLOOKUP(Combined[[#This Row],[Product_ID]],Product[],2,FALSE)</f>
        <v>Stainless Steel Cookware Set</v>
      </c>
      <c r="T1174" s="43" t="str">
        <f>VLOOKUP(Combined[[#This Row],[Product_ID]],Product[],3,FALSE)</f>
        <v>Home</v>
      </c>
      <c r="U1174" s="43" t="str">
        <f>VLOOKUP(Combined[[#This Row],[Product_ID]],Product[],4,FALSE)</f>
        <v>Kitchen</v>
      </c>
      <c r="V1174" s="43" t="str">
        <f>VLOOKUP(Combined[[#This Row],[Product_ID]],Product[],5,FALSE)</f>
        <v>Campbell Ltd</v>
      </c>
      <c r="W1174" s="43">
        <f>VLOOKUP(Combined[[#This Row],[Product_ID]],Product[],6,FALSE)</f>
        <v>201.41</v>
      </c>
      <c r="X1174" s="43">
        <f>VLOOKUP(Combined[[#This Row],[Product_ID]],Product[],7,FALSE)</f>
        <v>146</v>
      </c>
      <c r="Y1174" s="43" t="str">
        <f>_xlfn.XLOOKUP(Combined[[#This Row],[Store_ID]],Store[Store_ID],Store[Store_Name])</f>
        <v>Martinez, Adkins and Johnson</v>
      </c>
      <c r="Z1174" s="43" t="str">
        <f>_xlfn.XLOOKUP(Combined[[#This Row],[Store_ID]],Store[Store_ID],Store[Region])</f>
        <v>North</v>
      </c>
      <c r="AA1174" s="43" t="str">
        <f>_xlfn.XLOOKUP(Combined[[#This Row],[Store_ID]],Store[Store_ID],Store[City])</f>
        <v>Danielmouth</v>
      </c>
      <c r="AB1174" s="43" t="str">
        <f>_xlfn.XLOOKUP(Combined[[#This Row],[Store_ID]],Store[Store_ID],Store[Store_Type])</f>
        <v>Flagship</v>
      </c>
      <c r="AC1174" s="43">
        <f>Combined[[#This Row],[Quantity]]*Combined[[#This Row],[Unit_Price]]</f>
        <v>1396.68</v>
      </c>
      <c r="AD1174" s="43">
        <f>Combined[[#This Row],[Gross_Sales]]*Combined[[#This Row],[Discount]]</f>
        <v>209.50200000000001</v>
      </c>
      <c r="AE1174" s="43">
        <f>Combined[[#This Row],[Quantity]]*Combined[[#This Row],[cost]]</f>
        <v>402.82</v>
      </c>
      <c r="AF1174" s="43">
        <f>Combined[[#This Row],[Total_Amount]]-Combined[[#This Row],[Total_Cost]]</f>
        <v>784.35800000000017</v>
      </c>
      <c r="AG1174" s="43" t="str">
        <f>IF(Combined[[#This Row],[Age]]&lt;=25,"18-25",IF(Combined[[#This Row],[Age]]&lt;=35,"26-35",IF(Combined[[#This Row],[Age]]&lt;=45,"36-45",IF(Combined[[#This Row],[Age]]&lt;=55,"46-55","56-64"))))</f>
        <v>46-55</v>
      </c>
      <c r="AH1174" s="43">
        <f>IF(Combined[[#This Row],[Total_Amount]]=0,0,Combined[[#This Row],[Profit]]/Combined[[#This Row],[Total_Amount]])</f>
        <v>0.66069115162174508</v>
      </c>
    </row>
    <row r="1175" spans="1:34">
      <c r="A1175" s="43" t="s">
        <v>2999</v>
      </c>
      <c r="B1175" s="46">
        <v>45213</v>
      </c>
      <c r="C1175" s="43">
        <f t="shared" si="18"/>
        <v>2023</v>
      </c>
      <c r="D1175" s="43" t="str">
        <f>TEXT(Combined[[#This Row],[Order_Date]],"MMM")</f>
        <v>Oct</v>
      </c>
      <c r="E1175" s="43" t="s">
        <v>899</v>
      </c>
      <c r="F1175" s="43" t="s">
        <v>1660</v>
      </c>
      <c r="G1175" s="43" t="s">
        <v>1804</v>
      </c>
      <c r="H1175" s="43">
        <v>2</v>
      </c>
      <c r="I1175" s="43">
        <v>805.08</v>
      </c>
      <c r="J1175" s="45">
        <v>0.27</v>
      </c>
      <c r="K1175" s="43" t="s">
        <v>1826</v>
      </c>
      <c r="L1175" s="43">
        <v>1175.4168</v>
      </c>
      <c r="M1175" s="43" t="str">
        <f>VLOOKUP(Combined[[#This Row],[Customer_ID]],Customer[],2,FALSE)</f>
        <v>Bryan Garcia</v>
      </c>
      <c r="N1175" s="43">
        <f>VLOOKUP(Combined[[#This Row],[Customer_ID]],Customer[],3,FALSE)</f>
        <v>54</v>
      </c>
      <c r="O1175" s="43" t="str">
        <f>VLOOKUP(Combined[[#This Row],[Customer_ID]],Customer[],4,FALSE)</f>
        <v>Female</v>
      </c>
      <c r="P1175" s="43" t="str">
        <f>VLOOKUP(Combined[[#This Row],[Customer_ID]],Customer[],5,FALSE)</f>
        <v>Garciaborough</v>
      </c>
      <c r="Q1175" s="43" t="str">
        <f>VLOOKUP(Combined[[#This Row],[Customer_ID]],Customer[],6,FALSE)</f>
        <v>Wyoming</v>
      </c>
      <c r="R1175" s="43" t="str">
        <f>VLOOKUP(Combined[[#This Row],[Customer_ID]],Customer[],8,FALSE)</f>
        <v>Silver</v>
      </c>
      <c r="S1175" s="43" t="str">
        <f>VLOOKUP(Combined[[#This Row],[Product_ID]],Product[],2,FALSE)</f>
        <v>Premium Blanket Throw</v>
      </c>
      <c r="T1175" s="43" t="str">
        <f>VLOOKUP(Combined[[#This Row],[Product_ID]],Product[],3,FALSE)</f>
        <v>Home</v>
      </c>
      <c r="U1175" s="43" t="str">
        <f>VLOOKUP(Combined[[#This Row],[Product_ID]],Product[],4,FALSE)</f>
        <v>Decor</v>
      </c>
      <c r="V1175" s="43" t="str">
        <f>VLOOKUP(Combined[[#This Row],[Product_ID]],Product[],5,FALSE)</f>
        <v>Hernandez, Kennedy and Porter</v>
      </c>
      <c r="W1175" s="43">
        <f>VLOOKUP(Combined[[#This Row],[Product_ID]],Product[],6,FALSE)</f>
        <v>461.47</v>
      </c>
      <c r="X1175" s="43">
        <f>VLOOKUP(Combined[[#This Row],[Product_ID]],Product[],7,FALSE)</f>
        <v>190</v>
      </c>
      <c r="Y1175" s="43" t="str">
        <f>_xlfn.XLOOKUP(Combined[[#This Row],[Store_ID]],Store[Store_ID],Store[Store_Name])</f>
        <v>Frederick-Wright</v>
      </c>
      <c r="Z1175" s="43" t="str">
        <f>_xlfn.XLOOKUP(Combined[[#This Row],[Store_ID]],Store[Store_ID],Store[Region])</f>
        <v>West</v>
      </c>
      <c r="AA1175" s="43" t="str">
        <f>_xlfn.XLOOKUP(Combined[[#This Row],[Store_ID]],Store[Store_ID],Store[City])</f>
        <v>New Jimmymouth</v>
      </c>
      <c r="AB1175" s="43" t="str">
        <f>_xlfn.XLOOKUP(Combined[[#This Row],[Store_ID]],Store[Store_ID],Store[Store_Type])</f>
        <v>Flagship</v>
      </c>
      <c r="AC1175" s="43">
        <f>Combined[[#This Row],[Quantity]]*Combined[[#This Row],[Unit_Price]]</f>
        <v>1610.16</v>
      </c>
      <c r="AD1175" s="43">
        <f>Combined[[#This Row],[Gross_Sales]]*Combined[[#This Row],[Discount]]</f>
        <v>434.74320000000006</v>
      </c>
      <c r="AE1175" s="43">
        <f>Combined[[#This Row],[Quantity]]*Combined[[#This Row],[cost]]</f>
        <v>922.94</v>
      </c>
      <c r="AF1175" s="43">
        <f>Combined[[#This Row],[Total_Amount]]-Combined[[#This Row],[Total_Cost]]</f>
        <v>252.47679999999991</v>
      </c>
      <c r="AG1175" s="43" t="str">
        <f>IF(Combined[[#This Row],[Age]]&lt;=25,"18-25",IF(Combined[[#This Row],[Age]]&lt;=35,"26-35",IF(Combined[[#This Row],[Age]]&lt;=45,"36-45",IF(Combined[[#This Row],[Age]]&lt;=55,"46-55","56-64"))))</f>
        <v>46-55</v>
      </c>
      <c r="AH1175" s="43">
        <f>IF(Combined[[#This Row],[Total_Amount]]=0,0,Combined[[#This Row],[Profit]]/Combined[[#This Row],[Total_Amount]])</f>
        <v>0.2147976785766546</v>
      </c>
    </row>
    <row r="1176" spans="1:34">
      <c r="A1176" s="43" t="s">
        <v>3000</v>
      </c>
      <c r="B1176" s="46">
        <v>45742</v>
      </c>
      <c r="C1176" s="43">
        <f t="shared" si="18"/>
        <v>2025</v>
      </c>
      <c r="D1176" s="43" t="str">
        <f>TEXT(Combined[[#This Row],[Order_Date]],"MMM")</f>
        <v>Mar</v>
      </c>
      <c r="E1176" s="43" t="s">
        <v>1437</v>
      </c>
      <c r="F1176" s="43" t="s">
        <v>1700</v>
      </c>
      <c r="G1176" s="43" t="s">
        <v>1761</v>
      </c>
      <c r="H1176" s="43">
        <v>4</v>
      </c>
      <c r="I1176" s="43">
        <v>934.79</v>
      </c>
      <c r="J1176" s="45">
        <v>0.08</v>
      </c>
      <c r="K1176" s="43" t="s">
        <v>1826</v>
      </c>
      <c r="L1176" s="43">
        <v>3440.0272</v>
      </c>
      <c r="M1176" s="43" t="str">
        <f>VLOOKUP(Combined[[#This Row],[Customer_ID]],Customer[],2,FALSE)</f>
        <v>Cynthia Parrish</v>
      </c>
      <c r="N1176" s="43">
        <f>VLOOKUP(Combined[[#This Row],[Customer_ID]],Customer[],3,FALSE)</f>
        <v>18</v>
      </c>
      <c r="O1176" s="43" t="str">
        <f>VLOOKUP(Combined[[#This Row],[Customer_ID]],Customer[],4,FALSE)</f>
        <v>Male</v>
      </c>
      <c r="P1176" s="43" t="str">
        <f>VLOOKUP(Combined[[#This Row],[Customer_ID]],Customer[],5,FALSE)</f>
        <v>Espinozaberg</v>
      </c>
      <c r="Q1176" s="43" t="str">
        <f>VLOOKUP(Combined[[#This Row],[Customer_ID]],Customer[],6,FALSE)</f>
        <v>Minnesota</v>
      </c>
      <c r="R1176" s="43" t="str">
        <f>VLOOKUP(Combined[[#This Row],[Customer_ID]],Customer[],8,FALSE)</f>
        <v>Silver</v>
      </c>
      <c r="S1176" s="43" t="str">
        <f>VLOOKUP(Combined[[#This Row],[Product_ID]],Product[],2,FALSE)</f>
        <v>Wireless Mouse</v>
      </c>
      <c r="T1176" s="43" t="str">
        <f>VLOOKUP(Combined[[#This Row],[Product_ID]],Product[],3,FALSE)</f>
        <v>Electronics</v>
      </c>
      <c r="U1176" s="43" t="str">
        <f>VLOOKUP(Combined[[#This Row],[Product_ID]],Product[],4,FALSE)</f>
        <v>Computer</v>
      </c>
      <c r="V1176" s="43" t="str">
        <f>VLOOKUP(Combined[[#This Row],[Product_ID]],Product[],5,FALSE)</f>
        <v>Larson Ltd</v>
      </c>
      <c r="W1176" s="43">
        <f>VLOOKUP(Combined[[#This Row],[Product_ID]],Product[],6,FALSE)</f>
        <v>392.89</v>
      </c>
      <c r="X1176" s="43">
        <f>VLOOKUP(Combined[[#This Row],[Product_ID]],Product[],7,FALSE)</f>
        <v>320</v>
      </c>
      <c r="Y1176" s="43" t="str">
        <f>_xlfn.XLOOKUP(Combined[[#This Row],[Store_ID]],Store[Store_ID],Store[Store_Name])</f>
        <v>Black-Horn</v>
      </c>
      <c r="Z1176" s="43" t="str">
        <f>_xlfn.XLOOKUP(Combined[[#This Row],[Store_ID]],Store[Store_ID],Store[Region])</f>
        <v>South</v>
      </c>
      <c r="AA1176" s="43" t="str">
        <f>_xlfn.XLOOKUP(Combined[[#This Row],[Store_ID]],Store[Store_ID],Store[City])</f>
        <v>North Nancyview</v>
      </c>
      <c r="AB1176" s="43" t="str">
        <f>_xlfn.XLOOKUP(Combined[[#This Row],[Store_ID]],Store[Store_ID],Store[Store_Type])</f>
        <v>Outlet</v>
      </c>
      <c r="AC1176" s="43">
        <f>Combined[[#This Row],[Quantity]]*Combined[[#This Row],[Unit_Price]]</f>
        <v>3739.16</v>
      </c>
      <c r="AD1176" s="43">
        <f>Combined[[#This Row],[Gross_Sales]]*Combined[[#This Row],[Discount]]</f>
        <v>299.13279999999997</v>
      </c>
      <c r="AE1176" s="43">
        <f>Combined[[#This Row],[Quantity]]*Combined[[#This Row],[cost]]</f>
        <v>1571.56</v>
      </c>
      <c r="AF1176" s="43">
        <f>Combined[[#This Row],[Total_Amount]]-Combined[[#This Row],[Total_Cost]]</f>
        <v>1868.4672</v>
      </c>
      <c r="AG1176" s="43" t="str">
        <f>IF(Combined[[#This Row],[Age]]&lt;=25,"18-25",IF(Combined[[#This Row],[Age]]&lt;=35,"26-35",IF(Combined[[#This Row],[Age]]&lt;=45,"36-45",IF(Combined[[#This Row],[Age]]&lt;=55,"46-55","56-64"))))</f>
        <v>18-25</v>
      </c>
      <c r="AH1176" s="43">
        <f>IF(Combined[[#This Row],[Total_Amount]]=0,0,Combined[[#This Row],[Profit]]/Combined[[#This Row],[Total_Amount]])</f>
        <v>0.54315477505526699</v>
      </c>
    </row>
    <row r="1177" spans="1:34">
      <c r="A1177" s="43" t="s">
        <v>3001</v>
      </c>
      <c r="B1177" s="46">
        <v>45932</v>
      </c>
      <c r="C1177" s="43">
        <f t="shared" si="18"/>
        <v>2025</v>
      </c>
      <c r="D1177" s="43" t="str">
        <f>TEXT(Combined[[#This Row],[Order_Date]],"MMM")</f>
        <v>Oct</v>
      </c>
      <c r="E1177" s="43" t="s">
        <v>85</v>
      </c>
      <c r="F1177" s="43" t="s">
        <v>1668</v>
      </c>
      <c r="G1177" s="43" t="s">
        <v>1757</v>
      </c>
      <c r="H1177" s="43">
        <v>2</v>
      </c>
      <c r="I1177" s="43">
        <v>424.54</v>
      </c>
      <c r="J1177" s="45">
        <v>0.24</v>
      </c>
      <c r="K1177" s="43" t="s">
        <v>1826</v>
      </c>
      <c r="L1177" s="43">
        <v>645.30080000000009</v>
      </c>
      <c r="M1177" s="43" t="str">
        <f>VLOOKUP(Combined[[#This Row],[Customer_ID]],Customer[],2,FALSE)</f>
        <v>Michael Torres</v>
      </c>
      <c r="N1177" s="43">
        <f>VLOOKUP(Combined[[#This Row],[Customer_ID]],Customer[],3,FALSE)</f>
        <v>46</v>
      </c>
      <c r="O1177" s="43" t="str">
        <f>VLOOKUP(Combined[[#This Row],[Customer_ID]],Customer[],4,FALSE)</f>
        <v>Female</v>
      </c>
      <c r="P1177" s="43" t="str">
        <f>VLOOKUP(Combined[[#This Row],[Customer_ID]],Customer[],5,FALSE)</f>
        <v>Gonzalezfort</v>
      </c>
      <c r="Q1177" s="43" t="str">
        <f>VLOOKUP(Combined[[#This Row],[Customer_ID]],Customer[],6,FALSE)</f>
        <v>New Jersey</v>
      </c>
      <c r="R1177" s="43" t="str">
        <f>VLOOKUP(Combined[[#This Row],[Customer_ID]],Customer[],8,FALSE)</f>
        <v>Platinum</v>
      </c>
      <c r="S1177" s="43" t="str">
        <f>VLOOKUP(Combined[[#This Row],[Product_ID]],Product[],2,FALSE)</f>
        <v>Luxury Perfume Spray</v>
      </c>
      <c r="T1177" s="43" t="str">
        <f>VLOOKUP(Combined[[#This Row],[Product_ID]],Product[],3,FALSE)</f>
        <v>Beauty</v>
      </c>
      <c r="U1177" s="43" t="str">
        <f>VLOOKUP(Combined[[#This Row],[Product_ID]],Product[],4,FALSE)</f>
        <v>Fragrance</v>
      </c>
      <c r="V1177" s="43" t="str">
        <f>VLOOKUP(Combined[[#This Row],[Product_ID]],Product[],5,FALSE)</f>
        <v>Gibson, Green and Lopez</v>
      </c>
      <c r="W1177" s="43">
        <f>VLOOKUP(Combined[[#This Row],[Product_ID]],Product[],6,FALSE)</f>
        <v>482.75</v>
      </c>
      <c r="X1177" s="43">
        <f>VLOOKUP(Combined[[#This Row],[Product_ID]],Product[],7,FALSE)</f>
        <v>444</v>
      </c>
      <c r="Y1177" s="43" t="str">
        <f>_xlfn.XLOOKUP(Combined[[#This Row],[Store_ID]],Store[Store_ID],Store[Store_Name])</f>
        <v>Martinez, Adkins and Johnson</v>
      </c>
      <c r="Z1177" s="43" t="str">
        <f>_xlfn.XLOOKUP(Combined[[#This Row],[Store_ID]],Store[Store_ID],Store[Region])</f>
        <v>North</v>
      </c>
      <c r="AA1177" s="43" t="str">
        <f>_xlfn.XLOOKUP(Combined[[#This Row],[Store_ID]],Store[Store_ID],Store[City])</f>
        <v>Danielmouth</v>
      </c>
      <c r="AB1177" s="43" t="str">
        <f>_xlfn.XLOOKUP(Combined[[#This Row],[Store_ID]],Store[Store_ID],Store[Store_Type])</f>
        <v>Flagship</v>
      </c>
      <c r="AC1177" s="43">
        <f>Combined[[#This Row],[Quantity]]*Combined[[#This Row],[Unit_Price]]</f>
        <v>849.08</v>
      </c>
      <c r="AD1177" s="43">
        <f>Combined[[#This Row],[Gross_Sales]]*Combined[[#This Row],[Discount]]</f>
        <v>203.7792</v>
      </c>
      <c r="AE1177" s="43">
        <f>Combined[[#This Row],[Quantity]]*Combined[[#This Row],[cost]]</f>
        <v>965.5</v>
      </c>
      <c r="AF1177" s="43">
        <f>Combined[[#This Row],[Total_Amount]]-Combined[[#This Row],[Total_Cost]]</f>
        <v>-320.19919999999991</v>
      </c>
      <c r="AG1177" s="43" t="str">
        <f>IF(Combined[[#This Row],[Age]]&lt;=25,"18-25",IF(Combined[[#This Row],[Age]]&lt;=35,"26-35",IF(Combined[[#This Row],[Age]]&lt;=45,"36-45",IF(Combined[[#This Row],[Age]]&lt;=55,"46-55","56-64"))))</f>
        <v>46-55</v>
      </c>
      <c r="AH1177" s="43">
        <f>IF(Combined[[#This Row],[Total_Amount]]=0,0,Combined[[#This Row],[Profit]]/Combined[[#This Row],[Total_Amount]])</f>
        <v>-0.49620146139598753</v>
      </c>
    </row>
    <row r="1178" spans="1:34">
      <c r="A1178" s="43" t="s">
        <v>3002</v>
      </c>
      <c r="B1178" s="46">
        <v>45462</v>
      </c>
      <c r="C1178" s="43">
        <f t="shared" si="18"/>
        <v>2024</v>
      </c>
      <c r="D1178" s="43" t="str">
        <f>TEXT(Combined[[#This Row],[Order_Date]],"MMM")</f>
        <v>Jun</v>
      </c>
      <c r="E1178" s="43" t="s">
        <v>1029</v>
      </c>
      <c r="F1178" s="43" t="s">
        <v>1716</v>
      </c>
      <c r="G1178" s="43" t="s">
        <v>1807</v>
      </c>
      <c r="H1178" s="43">
        <v>1</v>
      </c>
      <c r="I1178" s="43">
        <v>235.44</v>
      </c>
      <c r="J1178" s="45">
        <v>0.19</v>
      </c>
      <c r="K1178" s="43" t="s">
        <v>1829</v>
      </c>
      <c r="L1178" s="43">
        <v>190.7064</v>
      </c>
      <c r="M1178" s="43" t="str">
        <f>VLOOKUP(Combined[[#This Row],[Customer_ID]],Customer[],2,FALSE)</f>
        <v>Reginald Willis</v>
      </c>
      <c r="N1178" s="43">
        <f>VLOOKUP(Combined[[#This Row],[Customer_ID]],Customer[],3,FALSE)</f>
        <v>62</v>
      </c>
      <c r="O1178" s="43" t="str">
        <f>VLOOKUP(Combined[[#This Row],[Customer_ID]],Customer[],4,FALSE)</f>
        <v>Female</v>
      </c>
      <c r="P1178" s="43" t="str">
        <f>VLOOKUP(Combined[[#This Row],[Customer_ID]],Customer[],5,FALSE)</f>
        <v>Kellybury</v>
      </c>
      <c r="Q1178" s="43" t="str">
        <f>VLOOKUP(Combined[[#This Row],[Customer_ID]],Customer[],6,FALSE)</f>
        <v>New York</v>
      </c>
      <c r="R1178" s="43" t="str">
        <f>VLOOKUP(Combined[[#This Row],[Customer_ID]],Customer[],8,FALSE)</f>
        <v>Bronze</v>
      </c>
      <c r="S1178" s="43" t="str">
        <f>VLOOKUP(Combined[[#This Row],[Product_ID]],Product[],2,FALSE)</f>
        <v>Wooden Bookshelf</v>
      </c>
      <c r="T1178" s="43" t="str">
        <f>VLOOKUP(Combined[[#This Row],[Product_ID]],Product[],3,FALSE)</f>
        <v>Home</v>
      </c>
      <c r="U1178" s="43" t="str">
        <f>VLOOKUP(Combined[[#This Row],[Product_ID]],Product[],4,FALSE)</f>
        <v>Furniture</v>
      </c>
      <c r="V1178" s="43" t="str">
        <f>VLOOKUP(Combined[[#This Row],[Product_ID]],Product[],5,FALSE)</f>
        <v>Collins-Stephenson</v>
      </c>
      <c r="W1178" s="43">
        <f>VLOOKUP(Combined[[#This Row],[Product_ID]],Product[],6,FALSE)</f>
        <v>388.46</v>
      </c>
      <c r="X1178" s="43">
        <f>VLOOKUP(Combined[[#This Row],[Product_ID]],Product[],7,FALSE)</f>
        <v>208</v>
      </c>
      <c r="Y1178" s="43" t="str">
        <f>_xlfn.XLOOKUP(Combined[[#This Row],[Store_ID]],Store[Store_ID],Store[Store_Name])</f>
        <v>Holloway Ltd</v>
      </c>
      <c r="Z1178" s="43" t="str">
        <f>_xlfn.XLOOKUP(Combined[[#This Row],[Store_ID]],Store[Store_ID],Store[Region])</f>
        <v>North</v>
      </c>
      <c r="AA1178" s="43" t="str">
        <f>_xlfn.XLOOKUP(Combined[[#This Row],[Store_ID]],Store[Store_ID],Store[City])</f>
        <v>Bensonhaven</v>
      </c>
      <c r="AB1178" s="43" t="str">
        <f>_xlfn.XLOOKUP(Combined[[#This Row],[Store_ID]],Store[Store_ID],Store[Store_Type])</f>
        <v>Flagship</v>
      </c>
      <c r="AC1178" s="43">
        <f>Combined[[#This Row],[Quantity]]*Combined[[#This Row],[Unit_Price]]</f>
        <v>235.44</v>
      </c>
      <c r="AD1178" s="43">
        <f>Combined[[#This Row],[Gross_Sales]]*Combined[[#This Row],[Discount]]</f>
        <v>44.733600000000003</v>
      </c>
      <c r="AE1178" s="43">
        <f>Combined[[#This Row],[Quantity]]*Combined[[#This Row],[cost]]</f>
        <v>388.46</v>
      </c>
      <c r="AF1178" s="43">
        <f>Combined[[#This Row],[Total_Amount]]-Combined[[#This Row],[Total_Cost]]</f>
        <v>-197.75359999999998</v>
      </c>
      <c r="AG1178" s="43" t="str">
        <f>IF(Combined[[#This Row],[Age]]&lt;=25,"18-25",IF(Combined[[#This Row],[Age]]&lt;=35,"26-35",IF(Combined[[#This Row],[Age]]&lt;=45,"36-45",IF(Combined[[#This Row],[Age]]&lt;=55,"46-55","56-64"))))</f>
        <v>56-64</v>
      </c>
      <c r="AH1178" s="43">
        <f>IF(Combined[[#This Row],[Total_Amount]]=0,0,Combined[[#This Row],[Profit]]/Combined[[#This Row],[Total_Amount]])</f>
        <v>-1.0369531384368851</v>
      </c>
    </row>
    <row r="1179" spans="1:34">
      <c r="A1179" s="43" t="s">
        <v>3003</v>
      </c>
      <c r="B1179" s="46">
        <v>45568</v>
      </c>
      <c r="C1179" s="43">
        <f t="shared" si="18"/>
        <v>2024</v>
      </c>
      <c r="D1179" s="43" t="str">
        <f>TEXT(Combined[[#This Row],[Order_Date]],"MMM")</f>
        <v>Oct</v>
      </c>
      <c r="E1179" s="43" t="s">
        <v>863</v>
      </c>
      <c r="F1179" s="43" t="s">
        <v>1646</v>
      </c>
      <c r="G1179" s="43" t="s">
        <v>1797</v>
      </c>
      <c r="H1179" s="43">
        <v>2</v>
      </c>
      <c r="I1179" s="43">
        <v>620.71</v>
      </c>
      <c r="J1179" s="45">
        <v>0.27</v>
      </c>
      <c r="K1179" s="43" t="s">
        <v>1824</v>
      </c>
      <c r="L1179" s="43">
        <v>906.23660000000007</v>
      </c>
      <c r="M1179" s="43" t="str">
        <f>VLOOKUP(Combined[[#This Row],[Customer_ID]],Customer[],2,FALSE)</f>
        <v>Daisy Johnson Dds</v>
      </c>
      <c r="N1179" s="43">
        <f>VLOOKUP(Combined[[#This Row],[Customer_ID]],Customer[],3,FALSE)</f>
        <v>64</v>
      </c>
      <c r="O1179" s="43" t="str">
        <f>VLOOKUP(Combined[[#This Row],[Customer_ID]],Customer[],4,FALSE)</f>
        <v>Male</v>
      </c>
      <c r="P1179" s="43" t="str">
        <f>VLOOKUP(Combined[[#This Row],[Customer_ID]],Customer[],5,FALSE)</f>
        <v>North Stephanie</v>
      </c>
      <c r="Q1179" s="43" t="str">
        <f>VLOOKUP(Combined[[#This Row],[Customer_ID]],Customer[],6,FALSE)</f>
        <v>Nebraska</v>
      </c>
      <c r="R1179" s="43" t="str">
        <f>VLOOKUP(Combined[[#This Row],[Customer_ID]],Customer[],8,FALSE)</f>
        <v>Platinum</v>
      </c>
      <c r="S1179" s="43" t="str">
        <f>VLOOKUP(Combined[[#This Row],[Product_ID]],Product[],2,FALSE)</f>
        <v>Men's Roll-On Perfume</v>
      </c>
      <c r="T1179" s="43" t="str">
        <f>VLOOKUP(Combined[[#This Row],[Product_ID]],Product[],3,FALSE)</f>
        <v>Beauty</v>
      </c>
      <c r="U1179" s="43" t="str">
        <f>VLOOKUP(Combined[[#This Row],[Product_ID]],Product[],4,FALSE)</f>
        <v>Fragrance</v>
      </c>
      <c r="V1179" s="43" t="str">
        <f>VLOOKUP(Combined[[#This Row],[Product_ID]],Product[],5,FALSE)</f>
        <v>Sullivan and Sons</v>
      </c>
      <c r="W1179" s="43">
        <f>VLOOKUP(Combined[[#This Row],[Product_ID]],Product[],6,FALSE)</f>
        <v>43.29</v>
      </c>
      <c r="X1179" s="43">
        <f>VLOOKUP(Combined[[#This Row],[Product_ID]],Product[],7,FALSE)</f>
        <v>267</v>
      </c>
      <c r="Y1179" s="43" t="str">
        <f>_xlfn.XLOOKUP(Combined[[#This Row],[Store_ID]],Store[Store_ID],Store[Store_Name])</f>
        <v>Gardner, Humphrey and Contreras</v>
      </c>
      <c r="Z1179" s="43" t="str">
        <f>_xlfn.XLOOKUP(Combined[[#This Row],[Store_ID]],Store[Store_ID],Store[Region])</f>
        <v>East</v>
      </c>
      <c r="AA1179" s="43" t="str">
        <f>_xlfn.XLOOKUP(Combined[[#This Row],[Store_ID]],Store[Store_ID],Store[City])</f>
        <v>Johnsonville</v>
      </c>
      <c r="AB1179" s="43" t="str">
        <f>_xlfn.XLOOKUP(Combined[[#This Row],[Store_ID]],Store[Store_ID],Store[Store_Type])</f>
        <v>Flagship</v>
      </c>
      <c r="AC1179" s="43">
        <f>Combined[[#This Row],[Quantity]]*Combined[[#This Row],[Unit_Price]]</f>
        <v>1241.42</v>
      </c>
      <c r="AD1179" s="43">
        <f>Combined[[#This Row],[Gross_Sales]]*Combined[[#This Row],[Discount]]</f>
        <v>335.18340000000006</v>
      </c>
      <c r="AE1179" s="43">
        <f>Combined[[#This Row],[Quantity]]*Combined[[#This Row],[cost]]</f>
        <v>86.58</v>
      </c>
      <c r="AF1179" s="43">
        <f>Combined[[#This Row],[Total_Amount]]-Combined[[#This Row],[Total_Cost]]</f>
        <v>819.65660000000003</v>
      </c>
      <c r="AG1179" s="43" t="str">
        <f>IF(Combined[[#This Row],[Age]]&lt;=25,"18-25",IF(Combined[[#This Row],[Age]]&lt;=35,"26-35",IF(Combined[[#This Row],[Age]]&lt;=45,"36-45",IF(Combined[[#This Row],[Age]]&lt;=55,"46-55","56-64"))))</f>
        <v>56-64</v>
      </c>
      <c r="AH1179" s="43">
        <f>IF(Combined[[#This Row],[Total_Amount]]=0,0,Combined[[#This Row],[Profit]]/Combined[[#This Row],[Total_Amount]])</f>
        <v>0.90446203563175442</v>
      </c>
    </row>
    <row r="1180" spans="1:34">
      <c r="A1180" s="43" t="s">
        <v>3004</v>
      </c>
      <c r="B1180" s="46">
        <v>45397</v>
      </c>
      <c r="C1180" s="43">
        <f t="shared" si="18"/>
        <v>2024</v>
      </c>
      <c r="D1180" s="43" t="str">
        <f>TEXT(Combined[[#This Row],[Order_Date]],"MMM")</f>
        <v>Apr</v>
      </c>
      <c r="E1180" s="43" t="s">
        <v>402</v>
      </c>
      <c r="F1180" s="43" t="s">
        <v>1580</v>
      </c>
      <c r="G1180" s="43" t="s">
        <v>1792</v>
      </c>
      <c r="H1180" s="43">
        <v>2</v>
      </c>
      <c r="I1180" s="43">
        <v>851.77</v>
      </c>
      <c r="J1180" s="45">
        <v>0.13</v>
      </c>
      <c r="K1180" s="43" t="s">
        <v>1826</v>
      </c>
      <c r="L1180" s="43">
        <v>1482.0798</v>
      </c>
      <c r="M1180" s="43" t="str">
        <f>VLOOKUP(Combined[[#This Row],[Customer_ID]],Customer[],2,FALSE)</f>
        <v>Tyler Conrad</v>
      </c>
      <c r="N1180" s="43">
        <f>VLOOKUP(Combined[[#This Row],[Customer_ID]],Customer[],3,FALSE)</f>
        <v>53</v>
      </c>
      <c r="O1180" s="43" t="str">
        <f>VLOOKUP(Combined[[#This Row],[Customer_ID]],Customer[],4,FALSE)</f>
        <v>Female</v>
      </c>
      <c r="P1180" s="43" t="str">
        <f>VLOOKUP(Combined[[#This Row],[Customer_ID]],Customer[],5,FALSE)</f>
        <v>North Curtischester</v>
      </c>
      <c r="Q1180" s="43" t="str">
        <f>VLOOKUP(Combined[[#This Row],[Customer_ID]],Customer[],6,FALSE)</f>
        <v>North Dakota</v>
      </c>
      <c r="R1180" s="43" t="str">
        <f>VLOOKUP(Combined[[#This Row],[Customer_ID]],Customer[],8,FALSE)</f>
        <v>Platinum</v>
      </c>
      <c r="S1180" s="43" t="str">
        <f>VLOOKUP(Combined[[#This Row],[Product_ID]],Product[],2,FALSE)</f>
        <v>Beard Grooming Kit</v>
      </c>
      <c r="T1180" s="43" t="str">
        <f>VLOOKUP(Combined[[#This Row],[Product_ID]],Product[],3,FALSE)</f>
        <v>Beauty</v>
      </c>
      <c r="U1180" s="43" t="str">
        <f>VLOOKUP(Combined[[#This Row],[Product_ID]],Product[],4,FALSE)</f>
        <v>Grooming</v>
      </c>
      <c r="V1180" s="43" t="str">
        <f>VLOOKUP(Combined[[#This Row],[Product_ID]],Product[],5,FALSE)</f>
        <v>Erickson-Green</v>
      </c>
      <c r="W1180" s="43">
        <f>VLOOKUP(Combined[[#This Row],[Product_ID]],Product[],6,FALSE)</f>
        <v>337.42</v>
      </c>
      <c r="X1180" s="43">
        <f>VLOOKUP(Combined[[#This Row],[Product_ID]],Product[],7,FALSE)</f>
        <v>256</v>
      </c>
      <c r="Y1180" s="43" t="str">
        <f>_xlfn.XLOOKUP(Combined[[#This Row],[Store_ID]],Store[Store_ID],Store[Store_Name])</f>
        <v>Aguirre-Keller</v>
      </c>
      <c r="Z1180" s="43" t="str">
        <f>_xlfn.XLOOKUP(Combined[[#This Row],[Store_ID]],Store[Store_ID],Store[Region])</f>
        <v>South</v>
      </c>
      <c r="AA1180" s="43" t="str">
        <f>_xlfn.XLOOKUP(Combined[[#This Row],[Store_ID]],Store[Store_ID],Store[City])</f>
        <v>Lake Michael</v>
      </c>
      <c r="AB1180" s="43" t="str">
        <f>_xlfn.XLOOKUP(Combined[[#This Row],[Store_ID]],Store[Store_ID],Store[Store_Type])</f>
        <v>Online</v>
      </c>
      <c r="AC1180" s="43">
        <f>Combined[[#This Row],[Quantity]]*Combined[[#This Row],[Unit_Price]]</f>
        <v>1703.54</v>
      </c>
      <c r="AD1180" s="43">
        <f>Combined[[#This Row],[Gross_Sales]]*Combined[[#This Row],[Discount]]</f>
        <v>221.46020000000001</v>
      </c>
      <c r="AE1180" s="43">
        <f>Combined[[#This Row],[Quantity]]*Combined[[#This Row],[cost]]</f>
        <v>674.84</v>
      </c>
      <c r="AF1180" s="43">
        <f>Combined[[#This Row],[Total_Amount]]-Combined[[#This Row],[Total_Cost]]</f>
        <v>807.23979999999995</v>
      </c>
      <c r="AG1180" s="43" t="str">
        <f>IF(Combined[[#This Row],[Age]]&lt;=25,"18-25",IF(Combined[[#This Row],[Age]]&lt;=35,"26-35",IF(Combined[[#This Row],[Age]]&lt;=45,"36-45",IF(Combined[[#This Row],[Age]]&lt;=55,"46-55","56-64"))))</f>
        <v>46-55</v>
      </c>
      <c r="AH1180" s="43">
        <f>IF(Combined[[#This Row],[Total_Amount]]=0,0,Combined[[#This Row],[Profit]]/Combined[[#This Row],[Total_Amount]])</f>
        <v>0.54466689310521599</v>
      </c>
    </row>
    <row r="1181" spans="1:34">
      <c r="A1181" s="43" t="s">
        <v>3005</v>
      </c>
      <c r="B1181" s="46">
        <v>45569</v>
      </c>
      <c r="C1181" s="43">
        <f t="shared" si="18"/>
        <v>2024</v>
      </c>
      <c r="D1181" s="43" t="str">
        <f>TEXT(Combined[[#This Row],[Order_Date]],"MMM")</f>
        <v>Oct</v>
      </c>
      <c r="E1181" s="43" t="s">
        <v>559</v>
      </c>
      <c r="F1181" s="43" t="s">
        <v>1638</v>
      </c>
      <c r="G1181" s="43" t="s">
        <v>1757</v>
      </c>
      <c r="H1181" s="43">
        <v>3</v>
      </c>
      <c r="I1181" s="43">
        <v>876.01</v>
      </c>
      <c r="J1181" s="45">
        <v>0.2</v>
      </c>
      <c r="K1181" s="43" t="s">
        <v>1824</v>
      </c>
      <c r="L1181" s="43">
        <v>2102.424</v>
      </c>
      <c r="M1181" s="43" t="str">
        <f>VLOOKUP(Combined[[#This Row],[Customer_ID]],Customer[],2,FALSE)</f>
        <v>Daniel Contreras</v>
      </c>
      <c r="N1181" s="43">
        <f>VLOOKUP(Combined[[#This Row],[Customer_ID]],Customer[],3,FALSE)</f>
        <v>36</v>
      </c>
      <c r="O1181" s="43" t="str">
        <f>VLOOKUP(Combined[[#This Row],[Customer_ID]],Customer[],4,FALSE)</f>
        <v>Female</v>
      </c>
      <c r="P1181" s="43" t="str">
        <f>VLOOKUP(Combined[[#This Row],[Customer_ID]],Customer[],5,FALSE)</f>
        <v>Robertview</v>
      </c>
      <c r="Q1181" s="43" t="str">
        <f>VLOOKUP(Combined[[#This Row],[Customer_ID]],Customer[],6,FALSE)</f>
        <v>Florida</v>
      </c>
      <c r="R1181" s="43" t="str">
        <f>VLOOKUP(Combined[[#This Row],[Customer_ID]],Customer[],8,FALSE)</f>
        <v>Platinum</v>
      </c>
      <c r="S1181" s="43" t="str">
        <f>VLOOKUP(Combined[[#This Row],[Product_ID]],Product[],2,FALSE)</f>
        <v>High-Grip Football</v>
      </c>
      <c r="T1181" s="43" t="str">
        <f>VLOOKUP(Combined[[#This Row],[Product_ID]],Product[],3,FALSE)</f>
        <v>Sports</v>
      </c>
      <c r="U1181" s="43" t="str">
        <f>VLOOKUP(Combined[[#This Row],[Product_ID]],Product[],4,FALSE)</f>
        <v>Team Sports</v>
      </c>
      <c r="V1181" s="43" t="str">
        <f>VLOOKUP(Combined[[#This Row],[Product_ID]],Product[],5,FALSE)</f>
        <v>Bridges, Banks and Cummings</v>
      </c>
      <c r="W1181" s="43">
        <f>VLOOKUP(Combined[[#This Row],[Product_ID]],Product[],6,FALSE)</f>
        <v>318.91000000000003</v>
      </c>
      <c r="X1181" s="43">
        <f>VLOOKUP(Combined[[#This Row],[Product_ID]],Product[],7,FALSE)</f>
        <v>114</v>
      </c>
      <c r="Y1181" s="43" t="str">
        <f>_xlfn.XLOOKUP(Combined[[#This Row],[Store_ID]],Store[Store_ID],Store[Store_Name])</f>
        <v>Martinez, Adkins and Johnson</v>
      </c>
      <c r="Z1181" s="43" t="str">
        <f>_xlfn.XLOOKUP(Combined[[#This Row],[Store_ID]],Store[Store_ID],Store[Region])</f>
        <v>North</v>
      </c>
      <c r="AA1181" s="43" t="str">
        <f>_xlfn.XLOOKUP(Combined[[#This Row],[Store_ID]],Store[Store_ID],Store[City])</f>
        <v>Danielmouth</v>
      </c>
      <c r="AB1181" s="43" t="str">
        <f>_xlfn.XLOOKUP(Combined[[#This Row],[Store_ID]],Store[Store_ID],Store[Store_Type])</f>
        <v>Flagship</v>
      </c>
      <c r="AC1181" s="43">
        <f>Combined[[#This Row],[Quantity]]*Combined[[#This Row],[Unit_Price]]</f>
        <v>2628.0299999999997</v>
      </c>
      <c r="AD1181" s="43">
        <f>Combined[[#This Row],[Gross_Sales]]*Combined[[#This Row],[Discount]]</f>
        <v>525.60599999999999</v>
      </c>
      <c r="AE1181" s="43">
        <f>Combined[[#This Row],[Quantity]]*Combined[[#This Row],[cost]]</f>
        <v>956.73</v>
      </c>
      <c r="AF1181" s="43">
        <f>Combined[[#This Row],[Total_Amount]]-Combined[[#This Row],[Total_Cost]]</f>
        <v>1145.694</v>
      </c>
      <c r="AG1181" s="43" t="str">
        <f>IF(Combined[[#This Row],[Age]]&lt;=25,"18-25",IF(Combined[[#This Row],[Age]]&lt;=35,"26-35",IF(Combined[[#This Row],[Age]]&lt;=45,"36-45",IF(Combined[[#This Row],[Age]]&lt;=55,"46-55","56-64"))))</f>
        <v>36-45</v>
      </c>
      <c r="AH1181" s="43">
        <f>IF(Combined[[#This Row],[Total_Amount]]=0,0,Combined[[#This Row],[Profit]]/Combined[[#This Row],[Total_Amount]])</f>
        <v>0.54493955548452644</v>
      </c>
    </row>
    <row r="1182" spans="1:34">
      <c r="A1182" s="43" t="s">
        <v>3006</v>
      </c>
      <c r="B1182" s="46">
        <v>45353</v>
      </c>
      <c r="C1182" s="43">
        <f t="shared" si="18"/>
        <v>2024</v>
      </c>
      <c r="D1182" s="43" t="str">
        <f>TEXT(Combined[[#This Row],[Order_Date]],"MMM")</f>
        <v>Mar</v>
      </c>
      <c r="E1182" s="43" t="s">
        <v>878</v>
      </c>
      <c r="F1182" s="43" t="s">
        <v>1602</v>
      </c>
      <c r="G1182" s="43" t="s">
        <v>1786</v>
      </c>
      <c r="H1182" s="43">
        <v>2</v>
      </c>
      <c r="I1182" s="43">
        <v>717.21</v>
      </c>
      <c r="J1182" s="45">
        <v>0.15</v>
      </c>
      <c r="K1182" s="43" t="s">
        <v>1829</v>
      </c>
      <c r="L1182" s="43">
        <v>1219.2570000000001</v>
      </c>
      <c r="M1182" s="43" t="str">
        <f>VLOOKUP(Combined[[#This Row],[Customer_ID]],Customer[],2,FALSE)</f>
        <v>Arthur Warren</v>
      </c>
      <c r="N1182" s="43">
        <f>VLOOKUP(Combined[[#This Row],[Customer_ID]],Customer[],3,FALSE)</f>
        <v>38</v>
      </c>
      <c r="O1182" s="43" t="str">
        <f>VLOOKUP(Combined[[#This Row],[Customer_ID]],Customer[],4,FALSE)</f>
        <v>Male</v>
      </c>
      <c r="P1182" s="43" t="str">
        <f>VLOOKUP(Combined[[#This Row],[Customer_ID]],Customer[],5,FALSE)</f>
        <v>Ericshire</v>
      </c>
      <c r="Q1182" s="43" t="str">
        <f>VLOOKUP(Combined[[#This Row],[Customer_ID]],Customer[],6,FALSE)</f>
        <v>Nevada</v>
      </c>
      <c r="R1182" s="43" t="str">
        <f>VLOOKUP(Combined[[#This Row],[Customer_ID]],Customer[],8,FALSE)</f>
        <v>Gold</v>
      </c>
      <c r="S1182" s="43" t="str">
        <f>VLOOKUP(Combined[[#This Row],[Product_ID]],Product[],2,FALSE)</f>
        <v>Decorative Floor Vase</v>
      </c>
      <c r="T1182" s="43" t="str">
        <f>VLOOKUP(Combined[[#This Row],[Product_ID]],Product[],3,FALSE)</f>
        <v>Home</v>
      </c>
      <c r="U1182" s="43" t="str">
        <f>VLOOKUP(Combined[[#This Row],[Product_ID]],Product[],4,FALSE)</f>
        <v>Decor</v>
      </c>
      <c r="V1182" s="43" t="str">
        <f>VLOOKUP(Combined[[#This Row],[Product_ID]],Product[],5,FALSE)</f>
        <v>Khan, Jones and Paul</v>
      </c>
      <c r="W1182" s="43">
        <f>VLOOKUP(Combined[[#This Row],[Product_ID]],Product[],6,FALSE)</f>
        <v>219.12</v>
      </c>
      <c r="X1182" s="43">
        <f>VLOOKUP(Combined[[#This Row],[Product_ID]],Product[],7,FALSE)</f>
        <v>378</v>
      </c>
      <c r="Y1182" s="43" t="str">
        <f>_xlfn.XLOOKUP(Combined[[#This Row],[Store_ID]],Store[Store_ID],Store[Store_Name])</f>
        <v>Moore, Padilla and Butler</v>
      </c>
      <c r="Z1182" s="43" t="str">
        <f>_xlfn.XLOOKUP(Combined[[#This Row],[Store_ID]],Store[Store_ID],Store[Region])</f>
        <v>South</v>
      </c>
      <c r="AA1182" s="43" t="str">
        <f>_xlfn.XLOOKUP(Combined[[#This Row],[Store_ID]],Store[Store_ID],Store[City])</f>
        <v>East Johnstad</v>
      </c>
      <c r="AB1182" s="43" t="str">
        <f>_xlfn.XLOOKUP(Combined[[#This Row],[Store_ID]],Store[Store_ID],Store[Store_Type])</f>
        <v>Flagship</v>
      </c>
      <c r="AC1182" s="43">
        <f>Combined[[#This Row],[Quantity]]*Combined[[#This Row],[Unit_Price]]</f>
        <v>1434.42</v>
      </c>
      <c r="AD1182" s="43">
        <f>Combined[[#This Row],[Gross_Sales]]*Combined[[#This Row],[Discount]]</f>
        <v>215.16300000000001</v>
      </c>
      <c r="AE1182" s="43">
        <f>Combined[[#This Row],[Quantity]]*Combined[[#This Row],[cost]]</f>
        <v>438.24</v>
      </c>
      <c r="AF1182" s="43">
        <f>Combined[[#This Row],[Total_Amount]]-Combined[[#This Row],[Total_Cost]]</f>
        <v>781.01700000000005</v>
      </c>
      <c r="AG1182" s="43" t="str">
        <f>IF(Combined[[#This Row],[Age]]&lt;=25,"18-25",IF(Combined[[#This Row],[Age]]&lt;=35,"26-35",IF(Combined[[#This Row],[Age]]&lt;=45,"36-45",IF(Combined[[#This Row],[Age]]&lt;=55,"46-55","56-64"))))</f>
        <v>36-45</v>
      </c>
      <c r="AH1182" s="43">
        <f>IF(Combined[[#This Row],[Total_Amount]]=0,0,Combined[[#This Row],[Profit]]/Combined[[#This Row],[Total_Amount]])</f>
        <v>0.64056798525659475</v>
      </c>
    </row>
    <row r="1183" spans="1:34">
      <c r="A1183" s="43" t="s">
        <v>3007</v>
      </c>
      <c r="B1183" s="46">
        <v>45343</v>
      </c>
      <c r="C1183" s="43">
        <f t="shared" si="18"/>
        <v>2024</v>
      </c>
      <c r="D1183" s="43" t="str">
        <f>TEXT(Combined[[#This Row],[Order_Date]],"MMM")</f>
        <v>Feb</v>
      </c>
      <c r="E1183" s="43" t="s">
        <v>211</v>
      </c>
      <c r="F1183" s="43" t="s">
        <v>1630</v>
      </c>
      <c r="G1183" s="43" t="s">
        <v>1782</v>
      </c>
      <c r="H1183" s="43">
        <v>2</v>
      </c>
      <c r="I1183" s="43">
        <v>871.43</v>
      </c>
      <c r="J1183" s="45">
        <v>0.05</v>
      </c>
      <c r="K1183" s="43" t="s">
        <v>1824</v>
      </c>
      <c r="L1183" s="43">
        <v>1655.7170000000001</v>
      </c>
      <c r="M1183" s="43" t="str">
        <f>VLOOKUP(Combined[[#This Row],[Customer_ID]],Customer[],2,FALSE)</f>
        <v>Christopher Sutton</v>
      </c>
      <c r="N1183" s="43">
        <f>VLOOKUP(Combined[[#This Row],[Customer_ID]],Customer[],3,FALSE)</f>
        <v>49</v>
      </c>
      <c r="O1183" s="43" t="str">
        <f>VLOOKUP(Combined[[#This Row],[Customer_ID]],Customer[],4,FALSE)</f>
        <v>Female</v>
      </c>
      <c r="P1183" s="43" t="str">
        <f>VLOOKUP(Combined[[#This Row],[Customer_ID]],Customer[],5,FALSE)</f>
        <v>Deborahberg</v>
      </c>
      <c r="Q1183" s="43" t="str">
        <f>VLOOKUP(Combined[[#This Row],[Customer_ID]],Customer[],6,FALSE)</f>
        <v>Pennsylvania</v>
      </c>
      <c r="R1183" s="43" t="str">
        <f>VLOOKUP(Combined[[#This Row],[Customer_ID]],Customer[],8,FALSE)</f>
        <v>Gold</v>
      </c>
      <c r="S1183" s="43" t="str">
        <f>VLOOKUP(Combined[[#This Row],[Product_ID]],Product[],2,FALSE)</f>
        <v>Yoga Exercise Mat</v>
      </c>
      <c r="T1183" s="43" t="str">
        <f>VLOOKUP(Combined[[#This Row],[Product_ID]],Product[],3,FALSE)</f>
        <v>Sports</v>
      </c>
      <c r="U1183" s="43" t="str">
        <f>VLOOKUP(Combined[[#This Row],[Product_ID]],Product[],4,FALSE)</f>
        <v>Fitness</v>
      </c>
      <c r="V1183" s="43" t="str">
        <f>VLOOKUP(Combined[[#This Row],[Product_ID]],Product[],5,FALSE)</f>
        <v>Carroll, Long and Mendoza</v>
      </c>
      <c r="W1183" s="43">
        <f>VLOOKUP(Combined[[#This Row],[Product_ID]],Product[],6,FALSE)</f>
        <v>313.26</v>
      </c>
      <c r="X1183" s="43">
        <f>VLOOKUP(Combined[[#This Row],[Product_ID]],Product[],7,FALSE)</f>
        <v>369</v>
      </c>
      <c r="Y1183" s="43" t="str">
        <f>_xlfn.XLOOKUP(Combined[[#This Row],[Store_ID]],Store[Store_ID],Store[Store_Name])</f>
        <v>Bean, Jones and Park</v>
      </c>
      <c r="Z1183" s="43" t="str">
        <f>_xlfn.XLOOKUP(Combined[[#This Row],[Store_ID]],Store[Store_ID],Store[Region])</f>
        <v>West</v>
      </c>
      <c r="AA1183" s="43" t="str">
        <f>_xlfn.XLOOKUP(Combined[[#This Row],[Store_ID]],Store[Store_ID],Store[City])</f>
        <v>Thompsonborough</v>
      </c>
      <c r="AB1183" s="43" t="str">
        <f>_xlfn.XLOOKUP(Combined[[#This Row],[Store_ID]],Store[Store_ID],Store[Store_Type])</f>
        <v>Online</v>
      </c>
      <c r="AC1183" s="43">
        <f>Combined[[#This Row],[Quantity]]*Combined[[#This Row],[Unit_Price]]</f>
        <v>1742.86</v>
      </c>
      <c r="AD1183" s="43">
        <f>Combined[[#This Row],[Gross_Sales]]*Combined[[#This Row],[Discount]]</f>
        <v>87.143000000000001</v>
      </c>
      <c r="AE1183" s="43">
        <f>Combined[[#This Row],[Quantity]]*Combined[[#This Row],[cost]]</f>
        <v>626.52</v>
      </c>
      <c r="AF1183" s="43">
        <f>Combined[[#This Row],[Total_Amount]]-Combined[[#This Row],[Total_Cost]]</f>
        <v>1029.1970000000001</v>
      </c>
      <c r="AG1183" s="43" t="str">
        <f>IF(Combined[[#This Row],[Age]]&lt;=25,"18-25",IF(Combined[[#This Row],[Age]]&lt;=35,"26-35",IF(Combined[[#This Row],[Age]]&lt;=45,"36-45",IF(Combined[[#This Row],[Age]]&lt;=55,"46-55","56-64"))))</f>
        <v>46-55</v>
      </c>
      <c r="AH1183" s="43">
        <f>IF(Combined[[#This Row],[Total_Amount]]=0,0,Combined[[#This Row],[Profit]]/Combined[[#This Row],[Total_Amount]])</f>
        <v>0.62160200082502026</v>
      </c>
    </row>
    <row r="1184" spans="1:34">
      <c r="A1184" s="43" t="s">
        <v>3008</v>
      </c>
      <c r="B1184" s="46">
        <v>45321</v>
      </c>
      <c r="C1184" s="43">
        <f t="shared" si="18"/>
        <v>2024</v>
      </c>
      <c r="D1184" s="43" t="str">
        <f>TEXT(Combined[[#This Row],[Order_Date]],"MMM")</f>
        <v>Jan</v>
      </c>
      <c r="E1184" s="43" t="s">
        <v>1400</v>
      </c>
      <c r="F1184" s="43" t="s">
        <v>1620</v>
      </c>
      <c r="G1184" s="43" t="s">
        <v>1779</v>
      </c>
      <c r="H1184" s="43">
        <v>1</v>
      </c>
      <c r="I1184" s="43">
        <v>514.65</v>
      </c>
      <c r="J1184" s="45">
        <v>0.18</v>
      </c>
      <c r="K1184" s="43" t="s">
        <v>1824</v>
      </c>
      <c r="L1184" s="43">
        <v>422.01299999999998</v>
      </c>
      <c r="M1184" s="43" t="str">
        <f>VLOOKUP(Combined[[#This Row],[Customer_ID]],Customer[],2,FALSE)</f>
        <v>April Phillips</v>
      </c>
      <c r="N1184" s="43">
        <f>VLOOKUP(Combined[[#This Row],[Customer_ID]],Customer[],3,FALSE)</f>
        <v>62</v>
      </c>
      <c r="O1184" s="43" t="str">
        <f>VLOOKUP(Combined[[#This Row],[Customer_ID]],Customer[],4,FALSE)</f>
        <v>Female</v>
      </c>
      <c r="P1184" s="43" t="str">
        <f>VLOOKUP(Combined[[#This Row],[Customer_ID]],Customer[],5,FALSE)</f>
        <v>Lake Carolyn</v>
      </c>
      <c r="Q1184" s="43" t="str">
        <f>VLOOKUP(Combined[[#This Row],[Customer_ID]],Customer[],6,FALSE)</f>
        <v>Hawaii</v>
      </c>
      <c r="R1184" s="43" t="str">
        <f>VLOOKUP(Combined[[#This Row],[Customer_ID]],Customer[],8,FALSE)</f>
        <v>Platinum</v>
      </c>
      <c r="S1184" s="43" t="str">
        <f>VLOOKUP(Combined[[#This Row],[Product_ID]],Product[],2,FALSE)</f>
        <v>Women's Summer Dress</v>
      </c>
      <c r="T1184" s="43" t="str">
        <f>VLOOKUP(Combined[[#This Row],[Product_ID]],Product[],3,FALSE)</f>
        <v>Clothing</v>
      </c>
      <c r="U1184" s="43" t="str">
        <f>VLOOKUP(Combined[[#This Row],[Product_ID]],Product[],4,FALSE)</f>
        <v>Tops</v>
      </c>
      <c r="V1184" s="43" t="str">
        <f>VLOOKUP(Combined[[#This Row],[Product_ID]],Product[],5,FALSE)</f>
        <v>Smith-Mills</v>
      </c>
      <c r="W1184" s="43">
        <f>VLOOKUP(Combined[[#This Row],[Product_ID]],Product[],6,FALSE)</f>
        <v>223.43</v>
      </c>
      <c r="X1184" s="43">
        <f>VLOOKUP(Combined[[#This Row],[Product_ID]],Product[],7,FALSE)</f>
        <v>154</v>
      </c>
      <c r="Y1184" s="43" t="str">
        <f>_xlfn.XLOOKUP(Combined[[#This Row],[Store_ID]],Store[Store_ID],Store[Store_Name])</f>
        <v>Martinez-Mullins</v>
      </c>
      <c r="Z1184" s="43" t="str">
        <f>_xlfn.XLOOKUP(Combined[[#This Row],[Store_ID]],Store[Store_ID],Store[Region])</f>
        <v>South</v>
      </c>
      <c r="AA1184" s="43" t="str">
        <f>_xlfn.XLOOKUP(Combined[[#This Row],[Store_ID]],Store[Store_ID],Store[City])</f>
        <v>Williamsfurt</v>
      </c>
      <c r="AB1184" s="43" t="str">
        <f>_xlfn.XLOOKUP(Combined[[#This Row],[Store_ID]],Store[Store_ID],Store[Store_Type])</f>
        <v>Online</v>
      </c>
      <c r="AC1184" s="43">
        <f>Combined[[#This Row],[Quantity]]*Combined[[#This Row],[Unit_Price]]</f>
        <v>514.65</v>
      </c>
      <c r="AD1184" s="43">
        <f>Combined[[#This Row],[Gross_Sales]]*Combined[[#This Row],[Discount]]</f>
        <v>92.636999999999986</v>
      </c>
      <c r="AE1184" s="43">
        <f>Combined[[#This Row],[Quantity]]*Combined[[#This Row],[cost]]</f>
        <v>223.43</v>
      </c>
      <c r="AF1184" s="43">
        <f>Combined[[#This Row],[Total_Amount]]-Combined[[#This Row],[Total_Cost]]</f>
        <v>198.58299999999997</v>
      </c>
      <c r="AG1184" s="43" t="str">
        <f>IF(Combined[[#This Row],[Age]]&lt;=25,"18-25",IF(Combined[[#This Row],[Age]]&lt;=35,"26-35",IF(Combined[[#This Row],[Age]]&lt;=45,"36-45",IF(Combined[[#This Row],[Age]]&lt;=55,"46-55","56-64"))))</f>
        <v>56-64</v>
      </c>
      <c r="AH1184" s="43">
        <f>IF(Combined[[#This Row],[Total_Amount]]=0,0,Combined[[#This Row],[Profit]]/Combined[[#This Row],[Total_Amount]])</f>
        <v>0.47056133341863871</v>
      </c>
    </row>
    <row r="1185" spans="1:34">
      <c r="A1185" s="43" t="s">
        <v>3009</v>
      </c>
      <c r="B1185" s="46">
        <v>45650</v>
      </c>
      <c r="C1185" s="43">
        <f t="shared" si="18"/>
        <v>2024</v>
      </c>
      <c r="D1185" s="43" t="str">
        <f>TEXT(Combined[[#This Row],[Order_Date]],"MMM")</f>
        <v>Dec</v>
      </c>
      <c r="E1185" s="43" t="s">
        <v>1417</v>
      </c>
      <c r="F1185" s="43" t="s">
        <v>1672</v>
      </c>
      <c r="G1185" s="43" t="s">
        <v>1804</v>
      </c>
      <c r="H1185" s="43">
        <v>3</v>
      </c>
      <c r="I1185" s="43">
        <v>198.76</v>
      </c>
      <c r="J1185" s="45">
        <v>0.28000000000000003</v>
      </c>
      <c r="K1185" s="43" t="s">
        <v>1829</v>
      </c>
      <c r="L1185" s="43">
        <v>429.32159999999999</v>
      </c>
      <c r="M1185" s="43" t="str">
        <f>VLOOKUP(Combined[[#This Row],[Customer_ID]],Customer[],2,FALSE)</f>
        <v>John Perez</v>
      </c>
      <c r="N1185" s="43">
        <f>VLOOKUP(Combined[[#This Row],[Customer_ID]],Customer[],3,FALSE)</f>
        <v>29</v>
      </c>
      <c r="O1185" s="43" t="str">
        <f>VLOOKUP(Combined[[#This Row],[Customer_ID]],Customer[],4,FALSE)</f>
        <v>Female</v>
      </c>
      <c r="P1185" s="43" t="str">
        <f>VLOOKUP(Combined[[#This Row],[Customer_ID]],Customer[],5,FALSE)</f>
        <v>Brandontown</v>
      </c>
      <c r="Q1185" s="43" t="str">
        <f>VLOOKUP(Combined[[#This Row],[Customer_ID]],Customer[],6,FALSE)</f>
        <v>South Carolina</v>
      </c>
      <c r="R1185" s="43" t="str">
        <f>VLOOKUP(Combined[[#This Row],[Customer_ID]],Customer[],8,FALSE)</f>
        <v>Gold</v>
      </c>
      <c r="S1185" s="43" t="str">
        <f>VLOOKUP(Combined[[#This Row],[Product_ID]],Product[],2,FALSE)</f>
        <v>Laptop Cooling Pad</v>
      </c>
      <c r="T1185" s="43" t="str">
        <f>VLOOKUP(Combined[[#This Row],[Product_ID]],Product[],3,FALSE)</f>
        <v>Electronics</v>
      </c>
      <c r="U1185" s="43" t="str">
        <f>VLOOKUP(Combined[[#This Row],[Product_ID]],Product[],4,FALSE)</f>
        <v>Computer</v>
      </c>
      <c r="V1185" s="43" t="str">
        <f>VLOOKUP(Combined[[#This Row],[Product_ID]],Product[],5,FALSE)</f>
        <v>Murray, Gould and Ware</v>
      </c>
      <c r="W1185" s="43">
        <f>VLOOKUP(Combined[[#This Row],[Product_ID]],Product[],6,FALSE)</f>
        <v>86.42</v>
      </c>
      <c r="X1185" s="43">
        <f>VLOOKUP(Combined[[#This Row],[Product_ID]],Product[],7,FALSE)</f>
        <v>222</v>
      </c>
      <c r="Y1185" s="43" t="str">
        <f>_xlfn.XLOOKUP(Combined[[#This Row],[Store_ID]],Store[Store_ID],Store[Store_Name])</f>
        <v>Frederick-Wright</v>
      </c>
      <c r="Z1185" s="43" t="str">
        <f>_xlfn.XLOOKUP(Combined[[#This Row],[Store_ID]],Store[Store_ID],Store[Region])</f>
        <v>West</v>
      </c>
      <c r="AA1185" s="43" t="str">
        <f>_xlfn.XLOOKUP(Combined[[#This Row],[Store_ID]],Store[Store_ID],Store[City])</f>
        <v>New Jimmymouth</v>
      </c>
      <c r="AB1185" s="43" t="str">
        <f>_xlfn.XLOOKUP(Combined[[#This Row],[Store_ID]],Store[Store_ID],Store[Store_Type])</f>
        <v>Flagship</v>
      </c>
      <c r="AC1185" s="43">
        <f>Combined[[#This Row],[Quantity]]*Combined[[#This Row],[Unit_Price]]</f>
        <v>596.28</v>
      </c>
      <c r="AD1185" s="43">
        <f>Combined[[#This Row],[Gross_Sales]]*Combined[[#This Row],[Discount]]</f>
        <v>166.95840000000001</v>
      </c>
      <c r="AE1185" s="43">
        <f>Combined[[#This Row],[Quantity]]*Combined[[#This Row],[cost]]</f>
        <v>259.26</v>
      </c>
      <c r="AF1185" s="43">
        <f>Combined[[#This Row],[Total_Amount]]-Combined[[#This Row],[Total_Cost]]</f>
        <v>170.0616</v>
      </c>
      <c r="AG1185" s="43" t="str">
        <f>IF(Combined[[#This Row],[Age]]&lt;=25,"18-25",IF(Combined[[#This Row],[Age]]&lt;=35,"26-35",IF(Combined[[#This Row],[Age]]&lt;=45,"36-45",IF(Combined[[#This Row],[Age]]&lt;=55,"46-55","56-64"))))</f>
        <v>26-35</v>
      </c>
      <c r="AH1185" s="43">
        <f>IF(Combined[[#This Row],[Total_Amount]]=0,0,Combined[[#This Row],[Profit]]/Combined[[#This Row],[Total_Amount]])</f>
        <v>0.39611703673889226</v>
      </c>
    </row>
    <row r="1186" spans="1:34">
      <c r="A1186" s="43" t="s">
        <v>3010</v>
      </c>
      <c r="B1186" s="46">
        <v>45811</v>
      </c>
      <c r="C1186" s="43">
        <f t="shared" si="18"/>
        <v>2025</v>
      </c>
      <c r="D1186" s="43" t="str">
        <f>TEXT(Combined[[#This Row],[Order_Date]],"MMM")</f>
        <v>Jun</v>
      </c>
      <c r="E1186" s="43" t="s">
        <v>727</v>
      </c>
      <c r="F1186" s="43" t="s">
        <v>1674</v>
      </c>
      <c r="G1186" s="43" t="s">
        <v>1766</v>
      </c>
      <c r="H1186" s="43">
        <v>2</v>
      </c>
      <c r="I1186" s="43">
        <v>975.72</v>
      </c>
      <c r="J1186" s="45">
        <v>0.16</v>
      </c>
      <c r="K1186" s="43" t="s">
        <v>1829</v>
      </c>
      <c r="L1186" s="43">
        <v>1639.2095999999999</v>
      </c>
      <c r="M1186" s="43" t="str">
        <f>VLOOKUP(Combined[[#This Row],[Customer_ID]],Customer[],2,FALSE)</f>
        <v>Elizabeth Stanley</v>
      </c>
      <c r="N1186" s="43">
        <f>VLOOKUP(Combined[[#This Row],[Customer_ID]],Customer[],3,FALSE)</f>
        <v>46</v>
      </c>
      <c r="O1186" s="43" t="str">
        <f>VLOOKUP(Combined[[#This Row],[Customer_ID]],Customer[],4,FALSE)</f>
        <v>Female</v>
      </c>
      <c r="P1186" s="43" t="str">
        <f>VLOOKUP(Combined[[#This Row],[Customer_ID]],Customer[],5,FALSE)</f>
        <v>Bethanyton</v>
      </c>
      <c r="Q1186" s="43" t="str">
        <f>VLOOKUP(Combined[[#This Row],[Customer_ID]],Customer[],6,FALSE)</f>
        <v>Utah</v>
      </c>
      <c r="R1186" s="43" t="str">
        <f>VLOOKUP(Combined[[#This Row],[Customer_ID]],Customer[],8,FALSE)</f>
        <v>Platinum</v>
      </c>
      <c r="S1186" s="43" t="str">
        <f>VLOOKUP(Combined[[#This Row],[Product_ID]],Product[],2,FALSE)</f>
        <v>Organic Sunscreen Lotion</v>
      </c>
      <c r="T1186" s="43" t="str">
        <f>VLOOKUP(Combined[[#This Row],[Product_ID]],Product[],3,FALSE)</f>
        <v>Beauty</v>
      </c>
      <c r="U1186" s="43" t="str">
        <f>VLOOKUP(Combined[[#This Row],[Product_ID]],Product[],4,FALSE)</f>
        <v>Skincare</v>
      </c>
      <c r="V1186" s="43" t="str">
        <f>VLOOKUP(Combined[[#This Row],[Product_ID]],Product[],5,FALSE)</f>
        <v>Anderson-Riley</v>
      </c>
      <c r="W1186" s="43">
        <f>VLOOKUP(Combined[[#This Row],[Product_ID]],Product[],6,FALSE)</f>
        <v>266.86</v>
      </c>
      <c r="X1186" s="43">
        <f>VLOOKUP(Combined[[#This Row],[Product_ID]],Product[],7,FALSE)</f>
        <v>458</v>
      </c>
      <c r="Y1186" s="43" t="str">
        <f>_xlfn.XLOOKUP(Combined[[#This Row],[Store_ID]],Store[Store_ID],Store[Store_Name])</f>
        <v>Johnson-Wright</v>
      </c>
      <c r="Z1186" s="43" t="str">
        <f>_xlfn.XLOOKUP(Combined[[#This Row],[Store_ID]],Store[Store_ID],Store[Region])</f>
        <v>North</v>
      </c>
      <c r="AA1186" s="43" t="str">
        <f>_xlfn.XLOOKUP(Combined[[#This Row],[Store_ID]],Store[Store_ID],Store[City])</f>
        <v>Hoodberg</v>
      </c>
      <c r="AB1186" s="43" t="str">
        <f>_xlfn.XLOOKUP(Combined[[#This Row],[Store_ID]],Store[Store_ID],Store[Store_Type])</f>
        <v>Outlet</v>
      </c>
      <c r="AC1186" s="43">
        <f>Combined[[#This Row],[Quantity]]*Combined[[#This Row],[Unit_Price]]</f>
        <v>1951.44</v>
      </c>
      <c r="AD1186" s="43">
        <f>Combined[[#This Row],[Gross_Sales]]*Combined[[#This Row],[Discount]]</f>
        <v>312.23040000000003</v>
      </c>
      <c r="AE1186" s="43">
        <f>Combined[[#This Row],[Quantity]]*Combined[[#This Row],[cost]]</f>
        <v>533.72</v>
      </c>
      <c r="AF1186" s="43">
        <f>Combined[[#This Row],[Total_Amount]]-Combined[[#This Row],[Total_Cost]]</f>
        <v>1105.4895999999999</v>
      </c>
      <c r="AG1186" s="43" t="str">
        <f>IF(Combined[[#This Row],[Age]]&lt;=25,"18-25",IF(Combined[[#This Row],[Age]]&lt;=35,"26-35",IF(Combined[[#This Row],[Age]]&lt;=45,"36-45",IF(Combined[[#This Row],[Age]]&lt;=55,"46-55","56-64"))))</f>
        <v>46-55</v>
      </c>
      <c r="AH1186" s="43">
        <f>IF(Combined[[#This Row],[Total_Amount]]=0,0,Combined[[#This Row],[Profit]]/Combined[[#This Row],[Total_Amount]])</f>
        <v>0.67440405424663197</v>
      </c>
    </row>
    <row r="1187" spans="1:34">
      <c r="A1187" s="43" t="s">
        <v>3011</v>
      </c>
      <c r="B1187" s="46">
        <v>45505</v>
      </c>
      <c r="C1187" s="43">
        <f t="shared" si="18"/>
        <v>2024</v>
      </c>
      <c r="D1187" s="43" t="str">
        <f>TEXT(Combined[[#This Row],[Order_Date]],"MMM")</f>
        <v>Aug</v>
      </c>
      <c r="E1187" s="43" t="s">
        <v>1304</v>
      </c>
      <c r="F1187" s="43" t="s">
        <v>1578</v>
      </c>
      <c r="G1187" s="43" t="s">
        <v>1757</v>
      </c>
      <c r="H1187" s="43">
        <v>1</v>
      </c>
      <c r="I1187" s="43">
        <v>86.03</v>
      </c>
      <c r="J1187" s="45">
        <v>0.01</v>
      </c>
      <c r="K1187" s="43" t="s">
        <v>1824</v>
      </c>
      <c r="L1187" s="43">
        <v>85.169700000000006</v>
      </c>
      <c r="M1187" s="43" t="str">
        <f>VLOOKUP(Combined[[#This Row],[Customer_ID]],Customer[],2,FALSE)</f>
        <v>Dr. Tamara White Md</v>
      </c>
      <c r="N1187" s="43">
        <f>VLOOKUP(Combined[[#This Row],[Customer_ID]],Customer[],3,FALSE)</f>
        <v>60</v>
      </c>
      <c r="O1187" s="43" t="str">
        <f>VLOOKUP(Combined[[#This Row],[Customer_ID]],Customer[],4,FALSE)</f>
        <v>Male</v>
      </c>
      <c r="P1187" s="43" t="str">
        <f>VLOOKUP(Combined[[#This Row],[Customer_ID]],Customer[],5,FALSE)</f>
        <v>New Benjamin</v>
      </c>
      <c r="Q1187" s="43" t="str">
        <f>VLOOKUP(Combined[[#This Row],[Customer_ID]],Customer[],6,FALSE)</f>
        <v>North Carolina</v>
      </c>
      <c r="R1187" s="43" t="str">
        <f>VLOOKUP(Combined[[#This Row],[Customer_ID]],Customer[],8,FALSE)</f>
        <v>Bronze</v>
      </c>
      <c r="S1187" s="43" t="str">
        <f>VLOOKUP(Combined[[#This Row],[Product_ID]],Product[],2,FALSE)</f>
        <v>4K Home Projector</v>
      </c>
      <c r="T1187" s="43" t="str">
        <f>VLOOKUP(Combined[[#This Row],[Product_ID]],Product[],3,FALSE)</f>
        <v>Electronics</v>
      </c>
      <c r="U1187" s="43" t="str">
        <f>VLOOKUP(Combined[[#This Row],[Product_ID]],Product[],4,FALSE)</f>
        <v>Appliances</v>
      </c>
      <c r="V1187" s="43" t="str">
        <f>VLOOKUP(Combined[[#This Row],[Product_ID]],Product[],5,FALSE)</f>
        <v>Thomas LLC</v>
      </c>
      <c r="W1187" s="43">
        <f>VLOOKUP(Combined[[#This Row],[Product_ID]],Product[],6,FALSE)</f>
        <v>465.34</v>
      </c>
      <c r="X1187" s="43">
        <f>VLOOKUP(Combined[[#This Row],[Product_ID]],Product[],7,FALSE)</f>
        <v>301</v>
      </c>
      <c r="Y1187" s="43" t="str">
        <f>_xlfn.XLOOKUP(Combined[[#This Row],[Store_ID]],Store[Store_ID],Store[Store_Name])</f>
        <v>Martinez, Adkins and Johnson</v>
      </c>
      <c r="Z1187" s="43" t="str">
        <f>_xlfn.XLOOKUP(Combined[[#This Row],[Store_ID]],Store[Store_ID],Store[Region])</f>
        <v>North</v>
      </c>
      <c r="AA1187" s="43" t="str">
        <f>_xlfn.XLOOKUP(Combined[[#This Row],[Store_ID]],Store[Store_ID],Store[City])</f>
        <v>Danielmouth</v>
      </c>
      <c r="AB1187" s="43" t="str">
        <f>_xlfn.XLOOKUP(Combined[[#This Row],[Store_ID]],Store[Store_ID],Store[Store_Type])</f>
        <v>Flagship</v>
      </c>
      <c r="AC1187" s="43">
        <f>Combined[[#This Row],[Quantity]]*Combined[[#This Row],[Unit_Price]]</f>
        <v>86.03</v>
      </c>
      <c r="AD1187" s="43">
        <f>Combined[[#This Row],[Gross_Sales]]*Combined[[#This Row],[Discount]]</f>
        <v>0.86030000000000006</v>
      </c>
      <c r="AE1187" s="43">
        <f>Combined[[#This Row],[Quantity]]*Combined[[#This Row],[cost]]</f>
        <v>465.34</v>
      </c>
      <c r="AF1187" s="43">
        <f>Combined[[#This Row],[Total_Amount]]-Combined[[#This Row],[Total_Cost]]</f>
        <v>-380.1703</v>
      </c>
      <c r="AG1187" s="43" t="str">
        <f>IF(Combined[[#This Row],[Age]]&lt;=25,"18-25",IF(Combined[[#This Row],[Age]]&lt;=35,"26-35",IF(Combined[[#This Row],[Age]]&lt;=45,"36-45",IF(Combined[[#This Row],[Age]]&lt;=55,"46-55","56-64"))))</f>
        <v>56-64</v>
      </c>
      <c r="AH1187" s="43">
        <f>IF(Combined[[#This Row],[Total_Amount]]=0,0,Combined[[#This Row],[Profit]]/Combined[[#This Row],[Total_Amount]])</f>
        <v>-4.4636801585540393</v>
      </c>
    </row>
    <row r="1188" spans="1:34">
      <c r="A1188" s="43" t="s">
        <v>3012</v>
      </c>
      <c r="B1188" s="46">
        <v>45897</v>
      </c>
      <c r="C1188" s="43">
        <f t="shared" si="18"/>
        <v>2025</v>
      </c>
      <c r="D1188" s="43" t="str">
        <f>TEXT(Combined[[#This Row],[Order_Date]],"MMM")</f>
        <v>Aug</v>
      </c>
      <c r="E1188" s="43" t="s">
        <v>314</v>
      </c>
      <c r="F1188" s="43" t="s">
        <v>1656</v>
      </c>
      <c r="G1188" s="43" t="s">
        <v>1794</v>
      </c>
      <c r="H1188" s="43">
        <v>4</v>
      </c>
      <c r="I1188" s="43">
        <v>705.12</v>
      </c>
      <c r="J1188" s="45">
        <v>0.15</v>
      </c>
      <c r="K1188" s="43" t="s">
        <v>1826</v>
      </c>
      <c r="L1188" s="43">
        <v>2397.4079999999999</v>
      </c>
      <c r="M1188" s="43" t="str">
        <f>VLOOKUP(Combined[[#This Row],[Customer_ID]],Customer[],2,FALSE)</f>
        <v>Melissa Duffy Md</v>
      </c>
      <c r="N1188" s="43">
        <f>VLOOKUP(Combined[[#This Row],[Customer_ID]],Customer[],3,FALSE)</f>
        <v>58</v>
      </c>
      <c r="O1188" s="43" t="str">
        <f>VLOOKUP(Combined[[#This Row],[Customer_ID]],Customer[],4,FALSE)</f>
        <v>Female</v>
      </c>
      <c r="P1188" s="43" t="str">
        <f>VLOOKUP(Combined[[#This Row],[Customer_ID]],Customer[],5,FALSE)</f>
        <v>East Jenna</v>
      </c>
      <c r="Q1188" s="43" t="str">
        <f>VLOOKUP(Combined[[#This Row],[Customer_ID]],Customer[],6,FALSE)</f>
        <v>South Carolina</v>
      </c>
      <c r="R1188" s="43" t="str">
        <f>VLOOKUP(Combined[[#This Row],[Customer_ID]],Customer[],8,FALSE)</f>
        <v>Bronze</v>
      </c>
      <c r="S1188" s="43" t="str">
        <f>VLOOKUP(Combined[[#This Row],[Product_ID]],Product[],2,FALSE)</f>
        <v>Sports Stopwatch Pro</v>
      </c>
      <c r="T1188" s="43" t="str">
        <f>VLOOKUP(Combined[[#This Row],[Product_ID]],Product[],3,FALSE)</f>
        <v>Sports</v>
      </c>
      <c r="U1188" s="43" t="str">
        <f>VLOOKUP(Combined[[#This Row],[Product_ID]],Product[],4,FALSE)</f>
        <v>Accessories</v>
      </c>
      <c r="V1188" s="43" t="str">
        <f>VLOOKUP(Combined[[#This Row],[Product_ID]],Product[],5,FALSE)</f>
        <v>Thompson-French</v>
      </c>
      <c r="W1188" s="43">
        <f>VLOOKUP(Combined[[#This Row],[Product_ID]],Product[],6,FALSE)</f>
        <v>434.84</v>
      </c>
      <c r="X1188" s="43">
        <f>VLOOKUP(Combined[[#This Row],[Product_ID]],Product[],7,FALSE)</f>
        <v>185</v>
      </c>
      <c r="Y1188" s="43" t="str">
        <f>_xlfn.XLOOKUP(Combined[[#This Row],[Store_ID]],Store[Store_ID],Store[Store_Name])</f>
        <v>Thomas, Bridges and Harris</v>
      </c>
      <c r="Z1188" s="43" t="str">
        <f>_xlfn.XLOOKUP(Combined[[#This Row],[Store_ID]],Store[Store_ID],Store[Region])</f>
        <v>North</v>
      </c>
      <c r="AA1188" s="43" t="str">
        <f>_xlfn.XLOOKUP(Combined[[#This Row],[Store_ID]],Store[Store_ID],Store[City])</f>
        <v>Sabrinatown</v>
      </c>
      <c r="AB1188" s="43" t="str">
        <f>_xlfn.XLOOKUP(Combined[[#This Row],[Store_ID]],Store[Store_ID],Store[Store_Type])</f>
        <v>Online</v>
      </c>
      <c r="AC1188" s="43">
        <f>Combined[[#This Row],[Quantity]]*Combined[[#This Row],[Unit_Price]]</f>
        <v>2820.48</v>
      </c>
      <c r="AD1188" s="43">
        <f>Combined[[#This Row],[Gross_Sales]]*Combined[[#This Row],[Discount]]</f>
        <v>423.072</v>
      </c>
      <c r="AE1188" s="43">
        <f>Combined[[#This Row],[Quantity]]*Combined[[#This Row],[cost]]</f>
        <v>1739.36</v>
      </c>
      <c r="AF1188" s="43">
        <f>Combined[[#This Row],[Total_Amount]]-Combined[[#This Row],[Total_Cost]]</f>
        <v>658.048</v>
      </c>
      <c r="AG1188" s="43" t="str">
        <f>IF(Combined[[#This Row],[Age]]&lt;=25,"18-25",IF(Combined[[#This Row],[Age]]&lt;=35,"26-35",IF(Combined[[#This Row],[Age]]&lt;=45,"36-45",IF(Combined[[#This Row],[Age]]&lt;=55,"46-55","56-64"))))</f>
        <v>56-64</v>
      </c>
      <c r="AH1188" s="43">
        <f>IF(Combined[[#This Row],[Total_Amount]]=0,0,Combined[[#This Row],[Profit]]/Combined[[#This Row],[Total_Amount]])</f>
        <v>0.27448310842376433</v>
      </c>
    </row>
    <row r="1189" spans="1:34">
      <c r="A1189" s="43" t="s">
        <v>3013</v>
      </c>
      <c r="B1189" s="46">
        <v>45602</v>
      </c>
      <c r="C1189" s="43">
        <f t="shared" si="18"/>
        <v>2024</v>
      </c>
      <c r="D1189" s="43" t="str">
        <f>TEXT(Combined[[#This Row],[Order_Date]],"MMM")</f>
        <v>Nov</v>
      </c>
      <c r="E1189" s="43" t="s">
        <v>1160</v>
      </c>
      <c r="F1189" s="43" t="s">
        <v>1584</v>
      </c>
      <c r="G1189" s="43" t="s">
        <v>1794</v>
      </c>
      <c r="H1189" s="43">
        <v>3</v>
      </c>
      <c r="I1189" s="43">
        <v>99.77</v>
      </c>
      <c r="J1189" s="45">
        <v>0.01</v>
      </c>
      <c r="K1189" s="43" t="s">
        <v>1826</v>
      </c>
      <c r="L1189" s="43">
        <v>296.31689999999998</v>
      </c>
      <c r="M1189" s="43" t="str">
        <f>VLOOKUP(Combined[[#This Row],[Customer_ID]],Customer[],2,FALSE)</f>
        <v>Michael Garner</v>
      </c>
      <c r="N1189" s="43">
        <f>VLOOKUP(Combined[[#This Row],[Customer_ID]],Customer[],3,FALSE)</f>
        <v>21</v>
      </c>
      <c r="O1189" s="43" t="str">
        <f>VLOOKUP(Combined[[#This Row],[Customer_ID]],Customer[],4,FALSE)</f>
        <v>Female</v>
      </c>
      <c r="P1189" s="43" t="str">
        <f>VLOOKUP(Combined[[#This Row],[Customer_ID]],Customer[],5,FALSE)</f>
        <v>Port Crystal</v>
      </c>
      <c r="Q1189" s="43" t="str">
        <f>VLOOKUP(Combined[[#This Row],[Customer_ID]],Customer[],6,FALSE)</f>
        <v>New Hampshire</v>
      </c>
      <c r="R1189" s="43" t="str">
        <f>VLOOKUP(Combined[[#This Row],[Customer_ID]],Customer[],8,FALSE)</f>
        <v>Platinum</v>
      </c>
      <c r="S1189" s="43" t="str">
        <f>VLOOKUP(Combined[[#This Row],[Product_ID]],Product[],2,FALSE)</f>
        <v>Women's Denim Jeans</v>
      </c>
      <c r="T1189" s="43" t="str">
        <f>VLOOKUP(Combined[[#This Row],[Product_ID]],Product[],3,FALSE)</f>
        <v>Clothing</v>
      </c>
      <c r="U1189" s="43" t="str">
        <f>VLOOKUP(Combined[[#This Row],[Product_ID]],Product[],4,FALSE)</f>
        <v>Bottoms</v>
      </c>
      <c r="V1189" s="43" t="str">
        <f>VLOOKUP(Combined[[#This Row],[Product_ID]],Product[],5,FALSE)</f>
        <v>Guerra-Hendrix</v>
      </c>
      <c r="W1189" s="43">
        <f>VLOOKUP(Combined[[#This Row],[Product_ID]],Product[],6,FALSE)</f>
        <v>303.75</v>
      </c>
      <c r="X1189" s="43">
        <f>VLOOKUP(Combined[[#This Row],[Product_ID]],Product[],7,FALSE)</f>
        <v>343</v>
      </c>
      <c r="Y1189" s="43" t="str">
        <f>_xlfn.XLOOKUP(Combined[[#This Row],[Store_ID]],Store[Store_ID],Store[Store_Name])</f>
        <v>Thomas, Bridges and Harris</v>
      </c>
      <c r="Z1189" s="43" t="str">
        <f>_xlfn.XLOOKUP(Combined[[#This Row],[Store_ID]],Store[Store_ID],Store[Region])</f>
        <v>North</v>
      </c>
      <c r="AA1189" s="43" t="str">
        <f>_xlfn.XLOOKUP(Combined[[#This Row],[Store_ID]],Store[Store_ID],Store[City])</f>
        <v>Sabrinatown</v>
      </c>
      <c r="AB1189" s="43" t="str">
        <f>_xlfn.XLOOKUP(Combined[[#This Row],[Store_ID]],Store[Store_ID],Store[Store_Type])</f>
        <v>Online</v>
      </c>
      <c r="AC1189" s="43">
        <f>Combined[[#This Row],[Quantity]]*Combined[[#This Row],[Unit_Price]]</f>
        <v>299.31</v>
      </c>
      <c r="AD1189" s="43">
        <f>Combined[[#This Row],[Gross_Sales]]*Combined[[#This Row],[Discount]]</f>
        <v>2.9931000000000001</v>
      </c>
      <c r="AE1189" s="43">
        <f>Combined[[#This Row],[Quantity]]*Combined[[#This Row],[cost]]</f>
        <v>911.25</v>
      </c>
      <c r="AF1189" s="43">
        <f>Combined[[#This Row],[Total_Amount]]-Combined[[#This Row],[Total_Cost]]</f>
        <v>-614.93309999999997</v>
      </c>
      <c r="AG1189" s="43" t="str">
        <f>IF(Combined[[#This Row],[Age]]&lt;=25,"18-25",IF(Combined[[#This Row],[Age]]&lt;=35,"26-35",IF(Combined[[#This Row],[Age]]&lt;=45,"36-45",IF(Combined[[#This Row],[Age]]&lt;=55,"46-55","56-64"))))</f>
        <v>18-25</v>
      </c>
      <c r="AH1189" s="43">
        <f>IF(Combined[[#This Row],[Total_Amount]]=0,0,Combined[[#This Row],[Profit]]/Combined[[#This Row],[Total_Amount]])</f>
        <v>-2.0752549044620809</v>
      </c>
    </row>
    <row r="1190" spans="1:34">
      <c r="A1190" s="43" t="s">
        <v>3014</v>
      </c>
      <c r="B1190" s="46">
        <v>45530</v>
      </c>
      <c r="C1190" s="43">
        <f t="shared" si="18"/>
        <v>2024</v>
      </c>
      <c r="D1190" s="43" t="str">
        <f>TEXT(Combined[[#This Row],[Order_Date]],"MMM")</f>
        <v>Aug</v>
      </c>
      <c r="E1190" s="43" t="s">
        <v>681</v>
      </c>
      <c r="F1190" s="43" t="s">
        <v>1616</v>
      </c>
      <c r="G1190" s="43" t="s">
        <v>1786</v>
      </c>
      <c r="H1190" s="43">
        <v>2</v>
      </c>
      <c r="I1190" s="43">
        <v>166.26</v>
      </c>
      <c r="J1190" s="45">
        <v>0.14000000000000001</v>
      </c>
      <c r="K1190" s="43" t="s">
        <v>1826</v>
      </c>
      <c r="L1190" s="43">
        <v>285.96719999999999</v>
      </c>
      <c r="M1190" s="43" t="str">
        <f>VLOOKUP(Combined[[#This Row],[Customer_ID]],Customer[],2,FALSE)</f>
        <v>Joan Johnson</v>
      </c>
      <c r="N1190" s="43">
        <f>VLOOKUP(Combined[[#This Row],[Customer_ID]],Customer[],3,FALSE)</f>
        <v>50</v>
      </c>
      <c r="O1190" s="43" t="str">
        <f>VLOOKUP(Combined[[#This Row],[Customer_ID]],Customer[],4,FALSE)</f>
        <v>Female</v>
      </c>
      <c r="P1190" s="43" t="str">
        <f>VLOOKUP(Combined[[#This Row],[Customer_ID]],Customer[],5,FALSE)</f>
        <v>Lake Josephport</v>
      </c>
      <c r="Q1190" s="43" t="str">
        <f>VLOOKUP(Combined[[#This Row],[Customer_ID]],Customer[],6,FALSE)</f>
        <v>Maine</v>
      </c>
      <c r="R1190" s="43" t="str">
        <f>VLOOKUP(Combined[[#This Row],[Customer_ID]],Customer[],8,FALSE)</f>
        <v>Platinum</v>
      </c>
      <c r="S1190" s="43" t="str">
        <f>VLOOKUP(Combined[[#This Row],[Product_ID]],Product[],2,FALSE)</f>
        <v>Gaming Mechanical Keyboard</v>
      </c>
      <c r="T1190" s="43" t="str">
        <f>VLOOKUP(Combined[[#This Row],[Product_ID]],Product[],3,FALSE)</f>
        <v>Electronics</v>
      </c>
      <c r="U1190" s="43" t="str">
        <f>VLOOKUP(Combined[[#This Row],[Product_ID]],Product[],4,FALSE)</f>
        <v>Computer</v>
      </c>
      <c r="V1190" s="43" t="str">
        <f>VLOOKUP(Combined[[#This Row],[Product_ID]],Product[],5,FALSE)</f>
        <v>Lucero LLC</v>
      </c>
      <c r="W1190" s="43">
        <f>VLOOKUP(Combined[[#This Row],[Product_ID]],Product[],6,FALSE)</f>
        <v>419.28</v>
      </c>
      <c r="X1190" s="43">
        <f>VLOOKUP(Combined[[#This Row],[Product_ID]],Product[],7,FALSE)</f>
        <v>86</v>
      </c>
      <c r="Y1190" s="43" t="str">
        <f>_xlfn.XLOOKUP(Combined[[#This Row],[Store_ID]],Store[Store_ID],Store[Store_Name])</f>
        <v>Moore, Padilla and Butler</v>
      </c>
      <c r="Z1190" s="43" t="str">
        <f>_xlfn.XLOOKUP(Combined[[#This Row],[Store_ID]],Store[Store_ID],Store[Region])</f>
        <v>South</v>
      </c>
      <c r="AA1190" s="43" t="str">
        <f>_xlfn.XLOOKUP(Combined[[#This Row],[Store_ID]],Store[Store_ID],Store[City])</f>
        <v>East Johnstad</v>
      </c>
      <c r="AB1190" s="43" t="str">
        <f>_xlfn.XLOOKUP(Combined[[#This Row],[Store_ID]],Store[Store_ID],Store[Store_Type])</f>
        <v>Flagship</v>
      </c>
      <c r="AC1190" s="43">
        <f>Combined[[#This Row],[Quantity]]*Combined[[#This Row],[Unit_Price]]</f>
        <v>332.52</v>
      </c>
      <c r="AD1190" s="43">
        <f>Combined[[#This Row],[Gross_Sales]]*Combined[[#This Row],[Discount]]</f>
        <v>46.552800000000005</v>
      </c>
      <c r="AE1190" s="43">
        <f>Combined[[#This Row],[Quantity]]*Combined[[#This Row],[cost]]</f>
        <v>838.56</v>
      </c>
      <c r="AF1190" s="43">
        <f>Combined[[#This Row],[Total_Amount]]-Combined[[#This Row],[Total_Cost]]</f>
        <v>-552.5927999999999</v>
      </c>
      <c r="AG1190" s="43" t="str">
        <f>IF(Combined[[#This Row],[Age]]&lt;=25,"18-25",IF(Combined[[#This Row],[Age]]&lt;=35,"26-35",IF(Combined[[#This Row],[Age]]&lt;=45,"36-45",IF(Combined[[#This Row],[Age]]&lt;=55,"46-55","56-64"))))</f>
        <v>46-55</v>
      </c>
      <c r="AH1190" s="43">
        <f>IF(Combined[[#This Row],[Total_Amount]]=0,0,Combined[[#This Row],[Profit]]/Combined[[#This Row],[Total_Amount]])</f>
        <v>-1.9323642711471802</v>
      </c>
    </row>
    <row r="1191" spans="1:34">
      <c r="A1191" s="43" t="s">
        <v>3015</v>
      </c>
      <c r="B1191" s="46">
        <v>45729</v>
      </c>
      <c r="C1191" s="43">
        <f t="shared" si="18"/>
        <v>2025</v>
      </c>
      <c r="D1191" s="43" t="str">
        <f>TEXT(Combined[[#This Row],[Order_Date]],"MMM")</f>
        <v>Mar</v>
      </c>
      <c r="E1191" s="43" t="s">
        <v>1417</v>
      </c>
      <c r="F1191" s="43" t="s">
        <v>1600</v>
      </c>
      <c r="G1191" s="43" t="s">
        <v>1773</v>
      </c>
      <c r="H1191" s="43">
        <v>1</v>
      </c>
      <c r="I1191" s="43">
        <v>429.25</v>
      </c>
      <c r="J1191" s="45">
        <v>0.28999999999999998</v>
      </c>
      <c r="K1191" s="43" t="s">
        <v>1824</v>
      </c>
      <c r="L1191" s="43">
        <v>304.76749999999998</v>
      </c>
      <c r="M1191" s="43" t="str">
        <f>VLOOKUP(Combined[[#This Row],[Customer_ID]],Customer[],2,FALSE)</f>
        <v>John Perez</v>
      </c>
      <c r="N1191" s="43">
        <f>VLOOKUP(Combined[[#This Row],[Customer_ID]],Customer[],3,FALSE)</f>
        <v>29</v>
      </c>
      <c r="O1191" s="43" t="str">
        <f>VLOOKUP(Combined[[#This Row],[Customer_ID]],Customer[],4,FALSE)</f>
        <v>Female</v>
      </c>
      <c r="P1191" s="43" t="str">
        <f>VLOOKUP(Combined[[#This Row],[Customer_ID]],Customer[],5,FALSE)</f>
        <v>Brandontown</v>
      </c>
      <c r="Q1191" s="43" t="str">
        <f>VLOOKUP(Combined[[#This Row],[Customer_ID]],Customer[],6,FALSE)</f>
        <v>South Carolina</v>
      </c>
      <c r="R1191" s="43" t="str">
        <f>VLOOKUP(Combined[[#This Row],[Customer_ID]],Customer[],8,FALSE)</f>
        <v>Gold</v>
      </c>
      <c r="S1191" s="43" t="str">
        <f>VLOOKUP(Combined[[#This Row],[Product_ID]],Product[],2,FALSE)</f>
        <v>Wireless Bluetooth Speaker</v>
      </c>
      <c r="T1191" s="43" t="str">
        <f>VLOOKUP(Combined[[#This Row],[Product_ID]],Product[],3,FALSE)</f>
        <v>Electronics</v>
      </c>
      <c r="U1191" s="43" t="str">
        <f>VLOOKUP(Combined[[#This Row],[Product_ID]],Product[],4,FALSE)</f>
        <v>Audio</v>
      </c>
      <c r="V1191" s="43" t="str">
        <f>VLOOKUP(Combined[[#This Row],[Product_ID]],Product[],5,FALSE)</f>
        <v>Reed-Schmidt</v>
      </c>
      <c r="W1191" s="43">
        <f>VLOOKUP(Combined[[#This Row],[Product_ID]],Product[],6,FALSE)</f>
        <v>322.41000000000003</v>
      </c>
      <c r="X1191" s="43">
        <f>VLOOKUP(Combined[[#This Row],[Product_ID]],Product[],7,FALSE)</f>
        <v>213</v>
      </c>
      <c r="Y1191" s="43" t="str">
        <f>_xlfn.XLOOKUP(Combined[[#This Row],[Store_ID]],Store[Store_ID],Store[Store_Name])</f>
        <v>Gray Ltd</v>
      </c>
      <c r="Z1191" s="43" t="str">
        <f>_xlfn.XLOOKUP(Combined[[#This Row],[Store_ID]],Store[Store_ID],Store[Region])</f>
        <v>North</v>
      </c>
      <c r="AA1191" s="43" t="str">
        <f>_xlfn.XLOOKUP(Combined[[#This Row],[Store_ID]],Store[Store_ID],Store[City])</f>
        <v>New Michaelchester</v>
      </c>
      <c r="AB1191" s="43" t="str">
        <f>_xlfn.XLOOKUP(Combined[[#This Row],[Store_ID]],Store[Store_ID],Store[Store_Type])</f>
        <v>Outlet</v>
      </c>
      <c r="AC1191" s="43">
        <f>Combined[[#This Row],[Quantity]]*Combined[[#This Row],[Unit_Price]]</f>
        <v>429.25</v>
      </c>
      <c r="AD1191" s="43">
        <f>Combined[[#This Row],[Gross_Sales]]*Combined[[#This Row],[Discount]]</f>
        <v>124.48249999999999</v>
      </c>
      <c r="AE1191" s="43">
        <f>Combined[[#This Row],[Quantity]]*Combined[[#This Row],[cost]]</f>
        <v>322.41000000000003</v>
      </c>
      <c r="AF1191" s="43">
        <f>Combined[[#This Row],[Total_Amount]]-Combined[[#This Row],[Total_Cost]]</f>
        <v>-17.642500000000041</v>
      </c>
      <c r="AG1191" s="43" t="str">
        <f>IF(Combined[[#This Row],[Age]]&lt;=25,"18-25",IF(Combined[[#This Row],[Age]]&lt;=35,"26-35",IF(Combined[[#This Row],[Age]]&lt;=45,"36-45",IF(Combined[[#This Row],[Age]]&lt;=55,"46-55","56-64"))))</f>
        <v>26-35</v>
      </c>
      <c r="AH1191" s="43">
        <f>IF(Combined[[#This Row],[Total_Amount]]=0,0,Combined[[#This Row],[Profit]]/Combined[[#This Row],[Total_Amount]])</f>
        <v>-5.7888390330333918E-2</v>
      </c>
    </row>
    <row r="1192" spans="1:34">
      <c r="A1192" s="43" t="s">
        <v>3016</v>
      </c>
      <c r="B1192" s="46">
        <v>45468</v>
      </c>
      <c r="C1192" s="43">
        <f t="shared" si="18"/>
        <v>2024</v>
      </c>
      <c r="D1192" s="43" t="str">
        <f>TEXT(Combined[[#This Row],[Order_Date]],"MMM")</f>
        <v>Jun</v>
      </c>
      <c r="E1192" s="43" t="s">
        <v>1371</v>
      </c>
      <c r="F1192" s="43" t="s">
        <v>1543</v>
      </c>
      <c r="G1192" s="43" t="s">
        <v>1786</v>
      </c>
      <c r="H1192" s="43">
        <v>2</v>
      </c>
      <c r="I1192" s="43">
        <v>540.48</v>
      </c>
      <c r="J1192" s="45">
        <v>0.28999999999999998</v>
      </c>
      <c r="K1192" s="43" t="s">
        <v>1824</v>
      </c>
      <c r="L1192" s="43">
        <v>767.48159999999996</v>
      </c>
      <c r="M1192" s="43" t="str">
        <f>VLOOKUP(Combined[[#This Row],[Customer_ID]],Customer[],2,FALSE)</f>
        <v>Adam Castro</v>
      </c>
      <c r="N1192" s="43">
        <f>VLOOKUP(Combined[[#This Row],[Customer_ID]],Customer[],3,FALSE)</f>
        <v>51</v>
      </c>
      <c r="O1192" s="43" t="str">
        <f>VLOOKUP(Combined[[#This Row],[Customer_ID]],Customer[],4,FALSE)</f>
        <v>Male</v>
      </c>
      <c r="P1192" s="43" t="str">
        <f>VLOOKUP(Combined[[#This Row],[Customer_ID]],Customer[],5,FALSE)</f>
        <v>New Donnabury</v>
      </c>
      <c r="Q1192" s="43" t="str">
        <f>VLOOKUP(Combined[[#This Row],[Customer_ID]],Customer[],6,FALSE)</f>
        <v>Texas</v>
      </c>
      <c r="R1192" s="43" t="str">
        <f>VLOOKUP(Combined[[#This Row],[Customer_ID]],Customer[],8,FALSE)</f>
        <v>Silver</v>
      </c>
      <c r="S1192" s="43" t="str">
        <f>VLOOKUP(Combined[[#This Row],[Product_ID]],Product[],2,FALSE)</f>
        <v>Brother Laser Printer</v>
      </c>
      <c r="T1192" s="43" t="str">
        <f>VLOOKUP(Combined[[#This Row],[Product_ID]],Product[],3,FALSE)</f>
        <v>Electronics</v>
      </c>
      <c r="U1192" s="43" t="str">
        <f>VLOOKUP(Combined[[#This Row],[Product_ID]],Product[],4,FALSE)</f>
        <v>Computer</v>
      </c>
      <c r="V1192" s="43" t="str">
        <f>VLOOKUP(Combined[[#This Row],[Product_ID]],Product[],5,FALSE)</f>
        <v>Hunt Inc</v>
      </c>
      <c r="W1192" s="43">
        <f>VLOOKUP(Combined[[#This Row],[Product_ID]],Product[],6,FALSE)</f>
        <v>112.42</v>
      </c>
      <c r="X1192" s="43">
        <f>VLOOKUP(Combined[[#This Row],[Product_ID]],Product[],7,FALSE)</f>
        <v>416</v>
      </c>
      <c r="Y1192" s="43" t="str">
        <f>_xlfn.XLOOKUP(Combined[[#This Row],[Store_ID]],Store[Store_ID],Store[Store_Name])</f>
        <v>Moore, Padilla and Butler</v>
      </c>
      <c r="Z1192" s="43" t="str">
        <f>_xlfn.XLOOKUP(Combined[[#This Row],[Store_ID]],Store[Store_ID],Store[Region])</f>
        <v>South</v>
      </c>
      <c r="AA1192" s="43" t="str">
        <f>_xlfn.XLOOKUP(Combined[[#This Row],[Store_ID]],Store[Store_ID],Store[City])</f>
        <v>East Johnstad</v>
      </c>
      <c r="AB1192" s="43" t="str">
        <f>_xlfn.XLOOKUP(Combined[[#This Row],[Store_ID]],Store[Store_ID],Store[Store_Type])</f>
        <v>Flagship</v>
      </c>
      <c r="AC1192" s="43">
        <f>Combined[[#This Row],[Quantity]]*Combined[[#This Row],[Unit_Price]]</f>
        <v>1080.96</v>
      </c>
      <c r="AD1192" s="43">
        <f>Combined[[#This Row],[Gross_Sales]]*Combined[[#This Row],[Discount]]</f>
        <v>313.47839999999997</v>
      </c>
      <c r="AE1192" s="43">
        <f>Combined[[#This Row],[Quantity]]*Combined[[#This Row],[cost]]</f>
        <v>224.84</v>
      </c>
      <c r="AF1192" s="43">
        <f>Combined[[#This Row],[Total_Amount]]-Combined[[#This Row],[Total_Cost]]</f>
        <v>542.64159999999993</v>
      </c>
      <c r="AG1192" s="43" t="str">
        <f>IF(Combined[[#This Row],[Age]]&lt;=25,"18-25",IF(Combined[[#This Row],[Age]]&lt;=35,"26-35",IF(Combined[[#This Row],[Age]]&lt;=45,"36-45",IF(Combined[[#This Row],[Age]]&lt;=55,"46-55","56-64"))))</f>
        <v>46-55</v>
      </c>
      <c r="AH1192" s="43">
        <f>IF(Combined[[#This Row],[Total_Amount]]=0,0,Combined[[#This Row],[Profit]]/Combined[[#This Row],[Total_Amount]])</f>
        <v>0.70704183657302011</v>
      </c>
    </row>
    <row r="1193" spans="1:34">
      <c r="A1193" s="43" t="s">
        <v>3017</v>
      </c>
      <c r="B1193" s="46">
        <v>45936</v>
      </c>
      <c r="C1193" s="43">
        <f t="shared" si="18"/>
        <v>2025</v>
      </c>
      <c r="D1193" s="43" t="str">
        <f>TEXT(Combined[[#This Row],[Order_Date]],"MMM")</f>
        <v>Oct</v>
      </c>
      <c r="E1193" s="43" t="s">
        <v>857</v>
      </c>
      <c r="F1193" s="43" t="s">
        <v>1666</v>
      </c>
      <c r="G1193" s="43" t="s">
        <v>1799</v>
      </c>
      <c r="H1193" s="43">
        <v>2</v>
      </c>
      <c r="I1193" s="43">
        <v>579.52</v>
      </c>
      <c r="J1193" s="45">
        <v>0.01</v>
      </c>
      <c r="K1193" s="43" t="s">
        <v>1826</v>
      </c>
      <c r="L1193" s="43">
        <v>1147.4495999999999</v>
      </c>
      <c r="M1193" s="43" t="str">
        <f>VLOOKUP(Combined[[#This Row],[Customer_ID]],Customer[],2,FALSE)</f>
        <v>Tyrone Olson</v>
      </c>
      <c r="N1193" s="43">
        <f>VLOOKUP(Combined[[#This Row],[Customer_ID]],Customer[],3,FALSE)</f>
        <v>45</v>
      </c>
      <c r="O1193" s="43" t="str">
        <f>VLOOKUP(Combined[[#This Row],[Customer_ID]],Customer[],4,FALSE)</f>
        <v>Female</v>
      </c>
      <c r="P1193" s="43" t="str">
        <f>VLOOKUP(Combined[[#This Row],[Customer_ID]],Customer[],5,FALSE)</f>
        <v>Emilytown</v>
      </c>
      <c r="Q1193" s="43" t="str">
        <f>VLOOKUP(Combined[[#This Row],[Customer_ID]],Customer[],6,FALSE)</f>
        <v>California</v>
      </c>
      <c r="R1193" s="43" t="str">
        <f>VLOOKUP(Combined[[#This Row],[Customer_ID]],Customer[],8,FALSE)</f>
        <v>Silver</v>
      </c>
      <c r="S1193" s="43" t="str">
        <f>VLOOKUP(Combined[[#This Row],[Product_ID]],Product[],2,FALSE)</f>
        <v>Men's Hair Styling Gel</v>
      </c>
      <c r="T1193" s="43" t="str">
        <f>VLOOKUP(Combined[[#This Row],[Product_ID]],Product[],3,FALSE)</f>
        <v>Beauty</v>
      </c>
      <c r="U1193" s="43" t="str">
        <f>VLOOKUP(Combined[[#This Row],[Product_ID]],Product[],4,FALSE)</f>
        <v>Haircare</v>
      </c>
      <c r="V1193" s="43" t="str">
        <f>VLOOKUP(Combined[[#This Row],[Product_ID]],Product[],5,FALSE)</f>
        <v>Cline-Mccarthy</v>
      </c>
      <c r="W1193" s="43">
        <f>VLOOKUP(Combined[[#This Row],[Product_ID]],Product[],6,FALSE)</f>
        <v>17.309999999999999</v>
      </c>
      <c r="X1193" s="43">
        <f>VLOOKUP(Combined[[#This Row],[Product_ID]],Product[],7,FALSE)</f>
        <v>399</v>
      </c>
      <c r="Y1193" s="43" t="str">
        <f>_xlfn.XLOOKUP(Combined[[#This Row],[Store_ID]],Store[Store_ID],Store[Store_Name])</f>
        <v>Mcdonald Inc</v>
      </c>
      <c r="Z1193" s="43" t="str">
        <f>_xlfn.XLOOKUP(Combined[[#This Row],[Store_ID]],Store[Store_ID],Store[Region])</f>
        <v>South</v>
      </c>
      <c r="AA1193" s="43" t="str">
        <f>_xlfn.XLOOKUP(Combined[[#This Row],[Store_ID]],Store[Store_ID],Store[City])</f>
        <v>Christopherland</v>
      </c>
      <c r="AB1193" s="43" t="str">
        <f>_xlfn.XLOOKUP(Combined[[#This Row],[Store_ID]],Store[Store_ID],Store[Store_Type])</f>
        <v>Outlet</v>
      </c>
      <c r="AC1193" s="43">
        <f>Combined[[#This Row],[Quantity]]*Combined[[#This Row],[Unit_Price]]</f>
        <v>1159.04</v>
      </c>
      <c r="AD1193" s="43">
        <f>Combined[[#This Row],[Gross_Sales]]*Combined[[#This Row],[Discount]]</f>
        <v>11.590400000000001</v>
      </c>
      <c r="AE1193" s="43">
        <f>Combined[[#This Row],[Quantity]]*Combined[[#This Row],[cost]]</f>
        <v>34.619999999999997</v>
      </c>
      <c r="AF1193" s="43">
        <f>Combined[[#This Row],[Total_Amount]]-Combined[[#This Row],[Total_Cost]]</f>
        <v>1112.8296</v>
      </c>
      <c r="AG1193" s="43" t="str">
        <f>IF(Combined[[#This Row],[Age]]&lt;=25,"18-25",IF(Combined[[#This Row],[Age]]&lt;=35,"26-35",IF(Combined[[#This Row],[Age]]&lt;=45,"36-45",IF(Combined[[#This Row],[Age]]&lt;=55,"46-55","56-64"))))</f>
        <v>36-45</v>
      </c>
      <c r="AH1193" s="43">
        <f>IF(Combined[[#This Row],[Total_Amount]]=0,0,Combined[[#This Row],[Profit]]/Combined[[#This Row],[Total_Amount]])</f>
        <v>0.96982874019041887</v>
      </c>
    </row>
    <row r="1194" spans="1:34">
      <c r="A1194" s="43" t="s">
        <v>3018</v>
      </c>
      <c r="B1194" s="46">
        <v>45622</v>
      </c>
      <c r="C1194" s="43">
        <f t="shared" si="18"/>
        <v>2024</v>
      </c>
      <c r="D1194" s="43" t="str">
        <f>TEXT(Combined[[#This Row],[Order_Date]],"MMM")</f>
        <v>Nov</v>
      </c>
      <c r="E1194" s="43" t="s">
        <v>110</v>
      </c>
      <c r="F1194" s="43" t="s">
        <v>1686</v>
      </c>
      <c r="G1194" s="43" t="s">
        <v>1807</v>
      </c>
      <c r="H1194" s="43">
        <v>4</v>
      </c>
      <c r="I1194" s="43">
        <v>477.52</v>
      </c>
      <c r="J1194" s="45">
        <v>7.0000000000000007E-2</v>
      </c>
      <c r="K1194" s="43" t="s">
        <v>1826</v>
      </c>
      <c r="L1194" s="43">
        <v>1776.3743999999999</v>
      </c>
      <c r="M1194" s="43" t="str">
        <f>VLOOKUP(Combined[[#This Row],[Customer_ID]],Customer[],2,FALSE)</f>
        <v>Amber Carlson</v>
      </c>
      <c r="N1194" s="43">
        <f>VLOOKUP(Combined[[#This Row],[Customer_ID]],Customer[],3,FALSE)</f>
        <v>18</v>
      </c>
      <c r="O1194" s="43" t="str">
        <f>VLOOKUP(Combined[[#This Row],[Customer_ID]],Customer[],4,FALSE)</f>
        <v>Female</v>
      </c>
      <c r="P1194" s="43" t="str">
        <f>VLOOKUP(Combined[[#This Row],[Customer_ID]],Customer[],5,FALSE)</f>
        <v>East Michellemouth</v>
      </c>
      <c r="Q1194" s="43" t="str">
        <f>VLOOKUP(Combined[[#This Row],[Customer_ID]],Customer[],6,FALSE)</f>
        <v>Missouri</v>
      </c>
      <c r="R1194" s="43" t="str">
        <f>VLOOKUP(Combined[[#This Row],[Customer_ID]],Customer[],8,FALSE)</f>
        <v>Gold</v>
      </c>
      <c r="S1194" s="43" t="str">
        <f>VLOOKUP(Combined[[#This Row],[Product_ID]],Product[],2,FALSE)</f>
        <v>Men's Sports Shorts</v>
      </c>
      <c r="T1194" s="43" t="str">
        <f>VLOOKUP(Combined[[#This Row],[Product_ID]],Product[],3,FALSE)</f>
        <v>Clothing</v>
      </c>
      <c r="U1194" s="43" t="str">
        <f>VLOOKUP(Combined[[#This Row],[Product_ID]],Product[],4,FALSE)</f>
        <v>Bottoms</v>
      </c>
      <c r="V1194" s="43" t="str">
        <f>VLOOKUP(Combined[[#This Row],[Product_ID]],Product[],5,FALSE)</f>
        <v>Fitzpatrick Ltd</v>
      </c>
      <c r="W1194" s="43">
        <f>VLOOKUP(Combined[[#This Row],[Product_ID]],Product[],6,FALSE)</f>
        <v>218.22</v>
      </c>
      <c r="X1194" s="43">
        <f>VLOOKUP(Combined[[#This Row],[Product_ID]],Product[],7,FALSE)</f>
        <v>224</v>
      </c>
      <c r="Y1194" s="43" t="str">
        <f>_xlfn.XLOOKUP(Combined[[#This Row],[Store_ID]],Store[Store_ID],Store[Store_Name])</f>
        <v>Holloway Ltd</v>
      </c>
      <c r="Z1194" s="43" t="str">
        <f>_xlfn.XLOOKUP(Combined[[#This Row],[Store_ID]],Store[Store_ID],Store[Region])</f>
        <v>North</v>
      </c>
      <c r="AA1194" s="43" t="str">
        <f>_xlfn.XLOOKUP(Combined[[#This Row],[Store_ID]],Store[Store_ID],Store[City])</f>
        <v>Bensonhaven</v>
      </c>
      <c r="AB1194" s="43" t="str">
        <f>_xlfn.XLOOKUP(Combined[[#This Row],[Store_ID]],Store[Store_ID],Store[Store_Type])</f>
        <v>Flagship</v>
      </c>
      <c r="AC1194" s="43">
        <f>Combined[[#This Row],[Quantity]]*Combined[[#This Row],[Unit_Price]]</f>
        <v>1910.08</v>
      </c>
      <c r="AD1194" s="43">
        <f>Combined[[#This Row],[Gross_Sales]]*Combined[[#This Row],[Discount]]</f>
        <v>133.7056</v>
      </c>
      <c r="AE1194" s="43">
        <f>Combined[[#This Row],[Quantity]]*Combined[[#This Row],[cost]]</f>
        <v>872.88</v>
      </c>
      <c r="AF1194" s="43">
        <f>Combined[[#This Row],[Total_Amount]]-Combined[[#This Row],[Total_Cost]]</f>
        <v>903.49439999999993</v>
      </c>
      <c r="AG1194" s="43" t="str">
        <f>IF(Combined[[#This Row],[Age]]&lt;=25,"18-25",IF(Combined[[#This Row],[Age]]&lt;=35,"26-35",IF(Combined[[#This Row],[Age]]&lt;=45,"36-45",IF(Combined[[#This Row],[Age]]&lt;=55,"46-55","56-64"))))</f>
        <v>18-25</v>
      </c>
      <c r="AH1194" s="43">
        <f>IF(Combined[[#This Row],[Total_Amount]]=0,0,Combined[[#This Row],[Profit]]/Combined[[#This Row],[Total_Amount]])</f>
        <v>0.50861710234058766</v>
      </c>
    </row>
    <row r="1195" spans="1:34">
      <c r="A1195" s="43" t="s">
        <v>3019</v>
      </c>
      <c r="B1195" s="46">
        <v>45705</v>
      </c>
      <c r="C1195" s="43">
        <f t="shared" si="18"/>
        <v>2025</v>
      </c>
      <c r="D1195" s="43" t="str">
        <f>TEXT(Combined[[#This Row],[Order_Date]],"MMM")</f>
        <v>Feb</v>
      </c>
      <c r="E1195" s="43" t="s">
        <v>827</v>
      </c>
      <c r="F1195" s="43" t="s">
        <v>1730</v>
      </c>
      <c r="G1195" s="43" t="s">
        <v>1776</v>
      </c>
      <c r="H1195" s="43">
        <v>3</v>
      </c>
      <c r="I1195" s="43">
        <v>242.58</v>
      </c>
      <c r="J1195" s="45">
        <v>0.25</v>
      </c>
      <c r="K1195" s="43" t="s">
        <v>1824</v>
      </c>
      <c r="L1195" s="43">
        <v>545.80500000000006</v>
      </c>
      <c r="M1195" s="43" t="str">
        <f>VLOOKUP(Combined[[#This Row],[Customer_ID]],Customer[],2,FALSE)</f>
        <v>Beth Allen</v>
      </c>
      <c r="N1195" s="43">
        <f>VLOOKUP(Combined[[#This Row],[Customer_ID]],Customer[],3,FALSE)</f>
        <v>32</v>
      </c>
      <c r="O1195" s="43" t="str">
        <f>VLOOKUP(Combined[[#This Row],[Customer_ID]],Customer[],4,FALSE)</f>
        <v>Female</v>
      </c>
      <c r="P1195" s="43" t="str">
        <f>VLOOKUP(Combined[[#This Row],[Customer_ID]],Customer[],5,FALSE)</f>
        <v>South Kathrynmouth</v>
      </c>
      <c r="Q1195" s="43" t="str">
        <f>VLOOKUP(Combined[[#This Row],[Customer_ID]],Customer[],6,FALSE)</f>
        <v>Oklahoma</v>
      </c>
      <c r="R1195" s="43" t="str">
        <f>VLOOKUP(Combined[[#This Row],[Customer_ID]],Customer[],8,FALSE)</f>
        <v>Silver</v>
      </c>
      <c r="S1195" s="43" t="str">
        <f>VLOOKUP(Combined[[#This Row],[Product_ID]],Product[],2,FALSE)</f>
        <v>Women's High Heels</v>
      </c>
      <c r="T1195" s="43" t="str">
        <f>VLOOKUP(Combined[[#This Row],[Product_ID]],Product[],3,FALSE)</f>
        <v>Clothing</v>
      </c>
      <c r="U1195" s="43" t="str">
        <f>VLOOKUP(Combined[[#This Row],[Product_ID]],Product[],4,FALSE)</f>
        <v>Footwear</v>
      </c>
      <c r="V1195" s="43" t="str">
        <f>VLOOKUP(Combined[[#This Row],[Product_ID]],Product[],5,FALSE)</f>
        <v>Smith-Charles</v>
      </c>
      <c r="W1195" s="43">
        <f>VLOOKUP(Combined[[#This Row],[Product_ID]],Product[],6,FALSE)</f>
        <v>438.25</v>
      </c>
      <c r="X1195" s="43">
        <f>VLOOKUP(Combined[[#This Row],[Product_ID]],Product[],7,FALSE)</f>
        <v>496</v>
      </c>
      <c r="Y1195" s="43" t="str">
        <f>_xlfn.XLOOKUP(Combined[[#This Row],[Store_ID]],Store[Store_ID],Store[Store_Name])</f>
        <v>Benson-Elliott</v>
      </c>
      <c r="Z1195" s="43" t="str">
        <f>_xlfn.XLOOKUP(Combined[[#This Row],[Store_ID]],Store[Store_ID],Store[Region])</f>
        <v>East</v>
      </c>
      <c r="AA1195" s="43" t="str">
        <f>_xlfn.XLOOKUP(Combined[[#This Row],[Store_ID]],Store[Store_ID],Store[City])</f>
        <v>Port Josephberg</v>
      </c>
      <c r="AB1195" s="43" t="str">
        <f>_xlfn.XLOOKUP(Combined[[#This Row],[Store_ID]],Store[Store_ID],Store[Store_Type])</f>
        <v>Online</v>
      </c>
      <c r="AC1195" s="43">
        <f>Combined[[#This Row],[Quantity]]*Combined[[#This Row],[Unit_Price]]</f>
        <v>727.74</v>
      </c>
      <c r="AD1195" s="43">
        <f>Combined[[#This Row],[Gross_Sales]]*Combined[[#This Row],[Discount]]</f>
        <v>181.935</v>
      </c>
      <c r="AE1195" s="43">
        <f>Combined[[#This Row],[Quantity]]*Combined[[#This Row],[cost]]</f>
        <v>1314.75</v>
      </c>
      <c r="AF1195" s="43">
        <f>Combined[[#This Row],[Total_Amount]]-Combined[[#This Row],[Total_Cost]]</f>
        <v>-768.94499999999994</v>
      </c>
      <c r="AG1195" s="43" t="str">
        <f>IF(Combined[[#This Row],[Age]]&lt;=25,"18-25",IF(Combined[[#This Row],[Age]]&lt;=35,"26-35",IF(Combined[[#This Row],[Age]]&lt;=45,"36-45",IF(Combined[[#This Row],[Age]]&lt;=55,"46-55","56-64"))))</f>
        <v>26-35</v>
      </c>
      <c r="AH1195" s="43">
        <f>IF(Combined[[#This Row],[Total_Amount]]=0,0,Combined[[#This Row],[Profit]]/Combined[[#This Row],[Total_Amount]])</f>
        <v>-1.4088273284414761</v>
      </c>
    </row>
    <row r="1196" spans="1:34">
      <c r="A1196" s="43" t="s">
        <v>3020</v>
      </c>
      <c r="B1196" s="46">
        <v>45250</v>
      </c>
      <c r="C1196" s="43">
        <f t="shared" si="18"/>
        <v>2023</v>
      </c>
      <c r="D1196" s="43" t="str">
        <f>TEXT(Combined[[#This Row],[Order_Date]],"MMM")</f>
        <v>Nov</v>
      </c>
      <c r="E1196" s="43" t="s">
        <v>1148</v>
      </c>
      <c r="F1196" s="43" t="s">
        <v>1600</v>
      </c>
      <c r="G1196" s="43" t="s">
        <v>1807</v>
      </c>
      <c r="H1196" s="43">
        <v>2</v>
      </c>
      <c r="I1196" s="43">
        <v>519.29999999999995</v>
      </c>
      <c r="J1196" s="45">
        <v>0.09</v>
      </c>
      <c r="K1196" s="43" t="s">
        <v>1826</v>
      </c>
      <c r="L1196" s="43">
        <v>945.12599999999998</v>
      </c>
      <c r="M1196" s="43" t="str">
        <f>VLOOKUP(Combined[[#This Row],[Customer_ID]],Customer[],2,FALSE)</f>
        <v>Melinda Johnson</v>
      </c>
      <c r="N1196" s="43">
        <f>VLOOKUP(Combined[[#This Row],[Customer_ID]],Customer[],3,FALSE)</f>
        <v>51</v>
      </c>
      <c r="O1196" s="43" t="str">
        <f>VLOOKUP(Combined[[#This Row],[Customer_ID]],Customer[],4,FALSE)</f>
        <v>Male</v>
      </c>
      <c r="P1196" s="43" t="str">
        <f>VLOOKUP(Combined[[#This Row],[Customer_ID]],Customer[],5,FALSE)</f>
        <v>Kaufmanfurt</v>
      </c>
      <c r="Q1196" s="43" t="str">
        <f>VLOOKUP(Combined[[#This Row],[Customer_ID]],Customer[],6,FALSE)</f>
        <v>Ohio</v>
      </c>
      <c r="R1196" s="43" t="str">
        <f>VLOOKUP(Combined[[#This Row],[Customer_ID]],Customer[],8,FALSE)</f>
        <v>Bronze</v>
      </c>
      <c r="S1196" s="43" t="str">
        <f>VLOOKUP(Combined[[#This Row],[Product_ID]],Product[],2,FALSE)</f>
        <v>Wireless Bluetooth Speaker</v>
      </c>
      <c r="T1196" s="43" t="str">
        <f>VLOOKUP(Combined[[#This Row],[Product_ID]],Product[],3,FALSE)</f>
        <v>Electronics</v>
      </c>
      <c r="U1196" s="43" t="str">
        <f>VLOOKUP(Combined[[#This Row],[Product_ID]],Product[],4,FALSE)</f>
        <v>Audio</v>
      </c>
      <c r="V1196" s="43" t="str">
        <f>VLOOKUP(Combined[[#This Row],[Product_ID]],Product[],5,FALSE)</f>
        <v>Reed-Schmidt</v>
      </c>
      <c r="W1196" s="43">
        <f>VLOOKUP(Combined[[#This Row],[Product_ID]],Product[],6,FALSE)</f>
        <v>322.41000000000003</v>
      </c>
      <c r="X1196" s="43">
        <f>VLOOKUP(Combined[[#This Row],[Product_ID]],Product[],7,FALSE)</f>
        <v>213</v>
      </c>
      <c r="Y1196" s="43" t="str">
        <f>_xlfn.XLOOKUP(Combined[[#This Row],[Store_ID]],Store[Store_ID],Store[Store_Name])</f>
        <v>Holloway Ltd</v>
      </c>
      <c r="Z1196" s="43" t="str">
        <f>_xlfn.XLOOKUP(Combined[[#This Row],[Store_ID]],Store[Store_ID],Store[Region])</f>
        <v>North</v>
      </c>
      <c r="AA1196" s="43" t="str">
        <f>_xlfn.XLOOKUP(Combined[[#This Row],[Store_ID]],Store[Store_ID],Store[City])</f>
        <v>Bensonhaven</v>
      </c>
      <c r="AB1196" s="43" t="str">
        <f>_xlfn.XLOOKUP(Combined[[#This Row],[Store_ID]],Store[Store_ID],Store[Store_Type])</f>
        <v>Flagship</v>
      </c>
      <c r="AC1196" s="43">
        <f>Combined[[#This Row],[Quantity]]*Combined[[#This Row],[Unit_Price]]</f>
        <v>1038.5999999999999</v>
      </c>
      <c r="AD1196" s="43">
        <f>Combined[[#This Row],[Gross_Sales]]*Combined[[#This Row],[Discount]]</f>
        <v>93.47399999999999</v>
      </c>
      <c r="AE1196" s="43">
        <f>Combined[[#This Row],[Quantity]]*Combined[[#This Row],[cost]]</f>
        <v>644.82000000000005</v>
      </c>
      <c r="AF1196" s="43">
        <f>Combined[[#This Row],[Total_Amount]]-Combined[[#This Row],[Total_Cost]]</f>
        <v>300.30599999999993</v>
      </c>
      <c r="AG1196" s="43" t="str">
        <f>IF(Combined[[#This Row],[Age]]&lt;=25,"18-25",IF(Combined[[#This Row],[Age]]&lt;=35,"26-35",IF(Combined[[#This Row],[Age]]&lt;=45,"36-45",IF(Combined[[#This Row],[Age]]&lt;=55,"46-55","56-64"))))</f>
        <v>46-55</v>
      </c>
      <c r="AH1196" s="43">
        <f>IF(Combined[[#This Row],[Total_Amount]]=0,0,Combined[[#This Row],[Profit]]/Combined[[#This Row],[Total_Amount]])</f>
        <v>0.31774176141593813</v>
      </c>
    </row>
    <row r="1197" spans="1:34">
      <c r="A1197" s="43" t="s">
        <v>3021</v>
      </c>
      <c r="B1197" s="46">
        <v>45684</v>
      </c>
      <c r="C1197" s="43">
        <f t="shared" si="18"/>
        <v>2025</v>
      </c>
      <c r="D1197" s="43" t="str">
        <f>TEXT(Combined[[#This Row],[Order_Date]],"MMM")</f>
        <v>Jan</v>
      </c>
      <c r="E1197" s="43" t="s">
        <v>1510</v>
      </c>
      <c r="F1197" s="43" t="s">
        <v>1736</v>
      </c>
      <c r="G1197" s="43" t="s">
        <v>1792</v>
      </c>
      <c r="H1197" s="43">
        <v>3</v>
      </c>
      <c r="I1197" s="43">
        <v>845.67</v>
      </c>
      <c r="J1197" s="45">
        <v>0.12</v>
      </c>
      <c r="K1197" s="43" t="s">
        <v>1829</v>
      </c>
      <c r="L1197" s="43">
        <v>2232.5688</v>
      </c>
      <c r="M1197" s="43" t="str">
        <f>VLOOKUP(Combined[[#This Row],[Customer_ID]],Customer[],2,FALSE)</f>
        <v>Kaitlin Brown</v>
      </c>
      <c r="N1197" s="43">
        <f>VLOOKUP(Combined[[#This Row],[Customer_ID]],Customer[],3,FALSE)</f>
        <v>52</v>
      </c>
      <c r="O1197" s="43" t="str">
        <f>VLOOKUP(Combined[[#This Row],[Customer_ID]],Customer[],4,FALSE)</f>
        <v>Female</v>
      </c>
      <c r="P1197" s="43" t="str">
        <f>VLOOKUP(Combined[[#This Row],[Customer_ID]],Customer[],5,FALSE)</f>
        <v>Kellyberg</v>
      </c>
      <c r="Q1197" s="43" t="str">
        <f>VLOOKUP(Combined[[#This Row],[Customer_ID]],Customer[],6,FALSE)</f>
        <v>South Dakota</v>
      </c>
      <c r="R1197" s="43" t="str">
        <f>VLOOKUP(Combined[[#This Row],[Customer_ID]],Customer[],8,FALSE)</f>
        <v>Gold</v>
      </c>
      <c r="S1197" s="43" t="str">
        <f>VLOOKUP(Combined[[#This Row],[Product_ID]],Product[],2,FALSE)</f>
        <v>Vitamin E Body Lotion</v>
      </c>
      <c r="T1197" s="43" t="str">
        <f>VLOOKUP(Combined[[#This Row],[Product_ID]],Product[],3,FALSE)</f>
        <v>Beauty</v>
      </c>
      <c r="U1197" s="43" t="str">
        <f>VLOOKUP(Combined[[#This Row],[Product_ID]],Product[],4,FALSE)</f>
        <v>Skincare</v>
      </c>
      <c r="V1197" s="43" t="str">
        <f>VLOOKUP(Combined[[#This Row],[Product_ID]],Product[],5,FALSE)</f>
        <v>Hoffman-Williams</v>
      </c>
      <c r="W1197" s="43">
        <f>VLOOKUP(Combined[[#This Row],[Product_ID]],Product[],6,FALSE)</f>
        <v>358.47</v>
      </c>
      <c r="X1197" s="43">
        <f>VLOOKUP(Combined[[#This Row],[Product_ID]],Product[],7,FALSE)</f>
        <v>213</v>
      </c>
      <c r="Y1197" s="43" t="str">
        <f>_xlfn.XLOOKUP(Combined[[#This Row],[Store_ID]],Store[Store_ID],Store[Store_Name])</f>
        <v>Aguirre-Keller</v>
      </c>
      <c r="Z1197" s="43" t="str">
        <f>_xlfn.XLOOKUP(Combined[[#This Row],[Store_ID]],Store[Store_ID],Store[Region])</f>
        <v>South</v>
      </c>
      <c r="AA1197" s="43" t="str">
        <f>_xlfn.XLOOKUP(Combined[[#This Row],[Store_ID]],Store[Store_ID],Store[City])</f>
        <v>Lake Michael</v>
      </c>
      <c r="AB1197" s="43" t="str">
        <f>_xlfn.XLOOKUP(Combined[[#This Row],[Store_ID]],Store[Store_ID],Store[Store_Type])</f>
        <v>Online</v>
      </c>
      <c r="AC1197" s="43">
        <f>Combined[[#This Row],[Quantity]]*Combined[[#This Row],[Unit_Price]]</f>
        <v>2537.0099999999998</v>
      </c>
      <c r="AD1197" s="43">
        <f>Combined[[#This Row],[Gross_Sales]]*Combined[[#This Row],[Discount]]</f>
        <v>304.44119999999998</v>
      </c>
      <c r="AE1197" s="43">
        <f>Combined[[#This Row],[Quantity]]*Combined[[#This Row],[cost]]</f>
        <v>1075.4100000000001</v>
      </c>
      <c r="AF1197" s="43">
        <f>Combined[[#This Row],[Total_Amount]]-Combined[[#This Row],[Total_Cost]]</f>
        <v>1157.1587999999999</v>
      </c>
      <c r="AG1197" s="43" t="str">
        <f>IF(Combined[[#This Row],[Age]]&lt;=25,"18-25",IF(Combined[[#This Row],[Age]]&lt;=35,"26-35",IF(Combined[[#This Row],[Age]]&lt;=45,"36-45",IF(Combined[[#This Row],[Age]]&lt;=55,"46-55","56-64"))))</f>
        <v>46-55</v>
      </c>
      <c r="AH1197" s="43">
        <f>IF(Combined[[#This Row],[Total_Amount]]=0,0,Combined[[#This Row],[Profit]]/Combined[[#This Row],[Total_Amount]])</f>
        <v>0.51830823757816558</v>
      </c>
    </row>
    <row r="1198" spans="1:34">
      <c r="A1198" s="43" t="s">
        <v>3022</v>
      </c>
      <c r="B1198" s="46">
        <v>45395</v>
      </c>
      <c r="C1198" s="43">
        <f t="shared" si="18"/>
        <v>2024</v>
      </c>
      <c r="D1198" s="43" t="str">
        <f>TEXT(Combined[[#This Row],[Order_Date]],"MMM")</f>
        <v>Apr</v>
      </c>
      <c r="E1198" s="43" t="s">
        <v>963</v>
      </c>
      <c r="F1198" s="43" t="s">
        <v>1658</v>
      </c>
      <c r="G1198" s="43" t="s">
        <v>1804</v>
      </c>
      <c r="H1198" s="43">
        <v>4</v>
      </c>
      <c r="I1198" s="43">
        <v>750.26</v>
      </c>
      <c r="J1198" s="45">
        <v>0.01</v>
      </c>
      <c r="K1198" s="43" t="s">
        <v>1826</v>
      </c>
      <c r="L1198" s="43">
        <v>2971.0295999999998</v>
      </c>
      <c r="M1198" s="43" t="str">
        <f>VLOOKUP(Combined[[#This Row],[Customer_ID]],Customer[],2,FALSE)</f>
        <v>Roberta Green</v>
      </c>
      <c r="N1198" s="43">
        <f>VLOOKUP(Combined[[#This Row],[Customer_ID]],Customer[],3,FALSE)</f>
        <v>64</v>
      </c>
      <c r="O1198" s="43" t="str">
        <f>VLOOKUP(Combined[[#This Row],[Customer_ID]],Customer[],4,FALSE)</f>
        <v>Male</v>
      </c>
      <c r="P1198" s="43" t="str">
        <f>VLOOKUP(Combined[[#This Row],[Customer_ID]],Customer[],5,FALSE)</f>
        <v>West Joseph</v>
      </c>
      <c r="Q1198" s="43" t="str">
        <f>VLOOKUP(Combined[[#This Row],[Customer_ID]],Customer[],6,FALSE)</f>
        <v>Washington</v>
      </c>
      <c r="R1198" s="43" t="str">
        <f>VLOOKUP(Combined[[#This Row],[Customer_ID]],Customer[],8,FALSE)</f>
        <v>Platinum</v>
      </c>
      <c r="S1198" s="43" t="str">
        <f>VLOOKUP(Combined[[#This Row],[Product_ID]],Product[],2,FALSE)</f>
        <v>Ceramic Plant Pot</v>
      </c>
      <c r="T1198" s="43" t="str">
        <f>VLOOKUP(Combined[[#This Row],[Product_ID]],Product[],3,FALSE)</f>
        <v>Home</v>
      </c>
      <c r="U1198" s="43" t="str">
        <f>VLOOKUP(Combined[[#This Row],[Product_ID]],Product[],4,FALSE)</f>
        <v>Decor</v>
      </c>
      <c r="V1198" s="43" t="str">
        <f>VLOOKUP(Combined[[#This Row],[Product_ID]],Product[],5,FALSE)</f>
        <v>Hatfield, Baird and Torres</v>
      </c>
      <c r="W1198" s="43">
        <f>VLOOKUP(Combined[[#This Row],[Product_ID]],Product[],6,FALSE)</f>
        <v>81.75</v>
      </c>
      <c r="X1198" s="43">
        <f>VLOOKUP(Combined[[#This Row],[Product_ID]],Product[],7,FALSE)</f>
        <v>331.3</v>
      </c>
      <c r="Y1198" s="43" t="str">
        <f>_xlfn.XLOOKUP(Combined[[#This Row],[Store_ID]],Store[Store_ID],Store[Store_Name])</f>
        <v>Frederick-Wright</v>
      </c>
      <c r="Z1198" s="43" t="str">
        <f>_xlfn.XLOOKUP(Combined[[#This Row],[Store_ID]],Store[Store_ID],Store[Region])</f>
        <v>West</v>
      </c>
      <c r="AA1198" s="43" t="str">
        <f>_xlfn.XLOOKUP(Combined[[#This Row],[Store_ID]],Store[Store_ID],Store[City])</f>
        <v>New Jimmymouth</v>
      </c>
      <c r="AB1198" s="43" t="str">
        <f>_xlfn.XLOOKUP(Combined[[#This Row],[Store_ID]],Store[Store_ID],Store[Store_Type])</f>
        <v>Flagship</v>
      </c>
      <c r="AC1198" s="43">
        <f>Combined[[#This Row],[Quantity]]*Combined[[#This Row],[Unit_Price]]</f>
        <v>3001.04</v>
      </c>
      <c r="AD1198" s="43">
        <f>Combined[[#This Row],[Gross_Sales]]*Combined[[#This Row],[Discount]]</f>
        <v>30.010400000000001</v>
      </c>
      <c r="AE1198" s="43">
        <f>Combined[[#This Row],[Quantity]]*Combined[[#This Row],[cost]]</f>
        <v>327</v>
      </c>
      <c r="AF1198" s="43">
        <f>Combined[[#This Row],[Total_Amount]]-Combined[[#This Row],[Total_Cost]]</f>
        <v>2644.0295999999998</v>
      </c>
      <c r="AG1198" s="43" t="str">
        <f>IF(Combined[[#This Row],[Age]]&lt;=25,"18-25",IF(Combined[[#This Row],[Age]]&lt;=35,"26-35",IF(Combined[[#This Row],[Age]]&lt;=45,"36-45",IF(Combined[[#This Row],[Age]]&lt;=55,"46-55","56-64"))))</f>
        <v>56-64</v>
      </c>
      <c r="AH1198" s="43">
        <f>IF(Combined[[#This Row],[Total_Amount]]=0,0,Combined[[#This Row],[Profit]]/Combined[[#This Row],[Total_Amount]])</f>
        <v>0.8899371450220489</v>
      </c>
    </row>
    <row r="1199" spans="1:34">
      <c r="A1199" s="43" t="s">
        <v>3023</v>
      </c>
      <c r="B1199" s="46">
        <v>45382</v>
      </c>
      <c r="C1199" s="43">
        <f t="shared" si="18"/>
        <v>2024</v>
      </c>
      <c r="D1199" s="43" t="str">
        <f>TEXT(Combined[[#This Row],[Order_Date]],"MMM")</f>
        <v>Mar</v>
      </c>
      <c r="E1199" s="43" t="s">
        <v>1044</v>
      </c>
      <c r="F1199" s="43" t="s">
        <v>1732</v>
      </c>
      <c r="G1199" s="43" t="s">
        <v>1794</v>
      </c>
      <c r="H1199" s="43">
        <v>4</v>
      </c>
      <c r="I1199" s="43">
        <v>294.38</v>
      </c>
      <c r="J1199" s="45">
        <v>0.2</v>
      </c>
      <c r="K1199" s="43" t="s">
        <v>1824</v>
      </c>
      <c r="L1199" s="43">
        <v>942.01600000000008</v>
      </c>
      <c r="M1199" s="43" t="str">
        <f>VLOOKUP(Combined[[#This Row],[Customer_ID]],Customer[],2,FALSE)</f>
        <v>Dr. Lindsay Hanna</v>
      </c>
      <c r="N1199" s="43">
        <f>VLOOKUP(Combined[[#This Row],[Customer_ID]],Customer[],3,FALSE)</f>
        <v>34</v>
      </c>
      <c r="O1199" s="43" t="str">
        <f>VLOOKUP(Combined[[#This Row],[Customer_ID]],Customer[],4,FALSE)</f>
        <v>Female</v>
      </c>
      <c r="P1199" s="43" t="str">
        <f>VLOOKUP(Combined[[#This Row],[Customer_ID]],Customer[],5,FALSE)</f>
        <v>New Paulstad</v>
      </c>
      <c r="Q1199" s="43" t="str">
        <f>VLOOKUP(Combined[[#This Row],[Customer_ID]],Customer[],6,FALSE)</f>
        <v>Hawaii</v>
      </c>
      <c r="R1199" s="43" t="str">
        <f>VLOOKUP(Combined[[#This Row],[Customer_ID]],Customer[],8,FALSE)</f>
        <v>Bronze</v>
      </c>
      <c r="S1199" s="43" t="str">
        <f>VLOOKUP(Combined[[#This Row],[Product_ID]],Product[],2,FALSE)</f>
        <v>Microwave Oven</v>
      </c>
      <c r="T1199" s="43" t="str">
        <f>VLOOKUP(Combined[[#This Row],[Product_ID]],Product[],3,FALSE)</f>
        <v>Home</v>
      </c>
      <c r="U1199" s="43" t="str">
        <f>VLOOKUP(Combined[[#This Row],[Product_ID]],Product[],4,FALSE)</f>
        <v>Appliances</v>
      </c>
      <c r="V1199" s="43" t="str">
        <f>VLOOKUP(Combined[[#This Row],[Product_ID]],Product[],5,FALSE)</f>
        <v>Green, Powell and Palmer</v>
      </c>
      <c r="W1199" s="43">
        <f>VLOOKUP(Combined[[#This Row],[Product_ID]],Product[],6,FALSE)</f>
        <v>447.43</v>
      </c>
      <c r="X1199" s="43">
        <f>VLOOKUP(Combined[[#This Row],[Product_ID]],Product[],7,FALSE)</f>
        <v>191</v>
      </c>
      <c r="Y1199" s="43" t="str">
        <f>_xlfn.XLOOKUP(Combined[[#This Row],[Store_ID]],Store[Store_ID],Store[Store_Name])</f>
        <v>Thomas, Bridges and Harris</v>
      </c>
      <c r="Z1199" s="43" t="str">
        <f>_xlfn.XLOOKUP(Combined[[#This Row],[Store_ID]],Store[Store_ID],Store[Region])</f>
        <v>North</v>
      </c>
      <c r="AA1199" s="43" t="str">
        <f>_xlfn.XLOOKUP(Combined[[#This Row],[Store_ID]],Store[Store_ID],Store[City])</f>
        <v>Sabrinatown</v>
      </c>
      <c r="AB1199" s="43" t="str">
        <f>_xlfn.XLOOKUP(Combined[[#This Row],[Store_ID]],Store[Store_ID],Store[Store_Type])</f>
        <v>Online</v>
      </c>
      <c r="AC1199" s="43">
        <f>Combined[[#This Row],[Quantity]]*Combined[[#This Row],[Unit_Price]]</f>
        <v>1177.52</v>
      </c>
      <c r="AD1199" s="43">
        <f>Combined[[#This Row],[Gross_Sales]]*Combined[[#This Row],[Discount]]</f>
        <v>235.50400000000002</v>
      </c>
      <c r="AE1199" s="43">
        <f>Combined[[#This Row],[Quantity]]*Combined[[#This Row],[cost]]</f>
        <v>1789.72</v>
      </c>
      <c r="AF1199" s="43">
        <f>Combined[[#This Row],[Total_Amount]]-Combined[[#This Row],[Total_Cost]]</f>
        <v>-847.70399999999995</v>
      </c>
      <c r="AG1199" s="43" t="str">
        <f>IF(Combined[[#This Row],[Age]]&lt;=25,"18-25",IF(Combined[[#This Row],[Age]]&lt;=35,"26-35",IF(Combined[[#This Row],[Age]]&lt;=45,"36-45",IF(Combined[[#This Row],[Age]]&lt;=55,"46-55","56-64"))))</f>
        <v>26-35</v>
      </c>
      <c r="AH1199" s="43">
        <f>IF(Combined[[#This Row],[Total_Amount]]=0,0,Combined[[#This Row],[Profit]]/Combined[[#This Row],[Total_Amount]])</f>
        <v>-0.89988280453835168</v>
      </c>
    </row>
    <row r="1200" spans="1:34">
      <c r="A1200" s="43" t="s">
        <v>3024</v>
      </c>
      <c r="B1200" s="46">
        <v>45919</v>
      </c>
      <c r="C1200" s="43">
        <f t="shared" si="18"/>
        <v>2025</v>
      </c>
      <c r="D1200" s="43" t="str">
        <f>TEXT(Combined[[#This Row],[Order_Date]],"MMM")</f>
        <v>Sep</v>
      </c>
      <c r="E1200" s="43" t="s">
        <v>347</v>
      </c>
      <c r="F1200" s="43" t="s">
        <v>1740</v>
      </c>
      <c r="G1200" s="43" t="s">
        <v>1761</v>
      </c>
      <c r="H1200" s="43">
        <v>3</v>
      </c>
      <c r="I1200" s="43">
        <v>583.52</v>
      </c>
      <c r="J1200" s="45">
        <v>7.0000000000000007E-2</v>
      </c>
      <c r="K1200" s="43" t="s">
        <v>1826</v>
      </c>
      <c r="L1200" s="43">
        <v>1628.0208</v>
      </c>
      <c r="M1200" s="43" t="str">
        <f>VLOOKUP(Combined[[#This Row],[Customer_ID]],Customer[],2,FALSE)</f>
        <v>David Cobb</v>
      </c>
      <c r="N1200" s="43">
        <f>VLOOKUP(Combined[[#This Row],[Customer_ID]],Customer[],3,FALSE)</f>
        <v>36</v>
      </c>
      <c r="O1200" s="43" t="str">
        <f>VLOOKUP(Combined[[#This Row],[Customer_ID]],Customer[],4,FALSE)</f>
        <v>Male</v>
      </c>
      <c r="P1200" s="43" t="str">
        <f>VLOOKUP(Combined[[#This Row],[Customer_ID]],Customer[],5,FALSE)</f>
        <v>Lake Thomas</v>
      </c>
      <c r="Q1200" s="43" t="str">
        <f>VLOOKUP(Combined[[#This Row],[Customer_ID]],Customer[],6,FALSE)</f>
        <v>South Dakota</v>
      </c>
      <c r="R1200" s="43" t="str">
        <f>VLOOKUP(Combined[[#This Row],[Customer_ID]],Customer[],8,FALSE)</f>
        <v>Silver</v>
      </c>
      <c r="S1200" s="43" t="str">
        <f>VLOOKUP(Combined[[#This Row],[Product_ID]],Product[],2,FALSE)</f>
        <v>Women's Formal Blazer</v>
      </c>
      <c r="T1200" s="43" t="str">
        <f>VLOOKUP(Combined[[#This Row],[Product_ID]],Product[],3,FALSE)</f>
        <v>Clothing</v>
      </c>
      <c r="U1200" s="43" t="str">
        <f>VLOOKUP(Combined[[#This Row],[Product_ID]],Product[],4,FALSE)</f>
        <v>Outerwear</v>
      </c>
      <c r="V1200" s="43" t="str">
        <f>VLOOKUP(Combined[[#This Row],[Product_ID]],Product[],5,FALSE)</f>
        <v>Phillips and Sons</v>
      </c>
      <c r="W1200" s="43">
        <f>VLOOKUP(Combined[[#This Row],[Product_ID]],Product[],6,FALSE)</f>
        <v>358.47</v>
      </c>
      <c r="X1200" s="43">
        <f>VLOOKUP(Combined[[#This Row],[Product_ID]],Product[],7,FALSE)</f>
        <v>143</v>
      </c>
      <c r="Y1200" s="43" t="str">
        <f>_xlfn.XLOOKUP(Combined[[#This Row],[Store_ID]],Store[Store_ID],Store[Store_Name])</f>
        <v>Black-Horn</v>
      </c>
      <c r="Z1200" s="43" t="str">
        <f>_xlfn.XLOOKUP(Combined[[#This Row],[Store_ID]],Store[Store_ID],Store[Region])</f>
        <v>South</v>
      </c>
      <c r="AA1200" s="43" t="str">
        <f>_xlfn.XLOOKUP(Combined[[#This Row],[Store_ID]],Store[Store_ID],Store[City])</f>
        <v>North Nancyview</v>
      </c>
      <c r="AB1200" s="43" t="str">
        <f>_xlfn.XLOOKUP(Combined[[#This Row],[Store_ID]],Store[Store_ID],Store[Store_Type])</f>
        <v>Outlet</v>
      </c>
      <c r="AC1200" s="43">
        <f>Combined[[#This Row],[Quantity]]*Combined[[#This Row],[Unit_Price]]</f>
        <v>1750.56</v>
      </c>
      <c r="AD1200" s="43">
        <f>Combined[[#This Row],[Gross_Sales]]*Combined[[#This Row],[Discount]]</f>
        <v>122.53920000000001</v>
      </c>
      <c r="AE1200" s="43">
        <f>Combined[[#This Row],[Quantity]]*Combined[[#This Row],[cost]]</f>
        <v>1075.4100000000001</v>
      </c>
      <c r="AF1200" s="43">
        <f>Combined[[#This Row],[Total_Amount]]-Combined[[#This Row],[Total_Cost]]</f>
        <v>552.61079999999993</v>
      </c>
      <c r="AG1200" s="43" t="str">
        <f>IF(Combined[[#This Row],[Age]]&lt;=25,"18-25",IF(Combined[[#This Row],[Age]]&lt;=35,"26-35",IF(Combined[[#This Row],[Age]]&lt;=45,"36-45",IF(Combined[[#This Row],[Age]]&lt;=55,"46-55","56-64"))))</f>
        <v>36-45</v>
      </c>
      <c r="AH1200" s="43">
        <f>IF(Combined[[#This Row],[Total_Amount]]=0,0,Combined[[#This Row],[Profit]]/Combined[[#This Row],[Total_Amount]])</f>
        <v>0.33943718655191624</v>
      </c>
    </row>
    <row r="1201" spans="1:34">
      <c r="A1201" s="43" t="s">
        <v>3025</v>
      </c>
      <c r="B1201" s="46">
        <v>45453</v>
      </c>
      <c r="C1201" s="43">
        <f t="shared" si="18"/>
        <v>2024</v>
      </c>
      <c r="D1201" s="43" t="str">
        <f>TEXT(Combined[[#This Row],[Order_Date]],"MMM")</f>
        <v>Jun</v>
      </c>
      <c r="E1201" s="43" t="s">
        <v>1449</v>
      </c>
      <c r="F1201" s="43" t="s">
        <v>1726</v>
      </c>
      <c r="G1201" s="43" t="s">
        <v>1804</v>
      </c>
      <c r="H1201" s="43">
        <v>2</v>
      </c>
      <c r="I1201" s="43">
        <v>635.22</v>
      </c>
      <c r="J1201" s="45">
        <v>0.3</v>
      </c>
      <c r="K1201" s="43" t="s">
        <v>1829</v>
      </c>
      <c r="L1201" s="43">
        <v>889.30799999999999</v>
      </c>
      <c r="M1201" s="43" t="str">
        <f>VLOOKUP(Combined[[#This Row],[Customer_ID]],Customer[],2,FALSE)</f>
        <v>Manuel Fisher</v>
      </c>
      <c r="N1201" s="43">
        <f>VLOOKUP(Combined[[#This Row],[Customer_ID]],Customer[],3,FALSE)</f>
        <v>21</v>
      </c>
      <c r="O1201" s="43" t="str">
        <f>VLOOKUP(Combined[[#This Row],[Customer_ID]],Customer[],4,FALSE)</f>
        <v>Female</v>
      </c>
      <c r="P1201" s="43" t="str">
        <f>VLOOKUP(Combined[[#This Row],[Customer_ID]],Customer[],5,FALSE)</f>
        <v>Kanebury</v>
      </c>
      <c r="Q1201" s="43" t="str">
        <f>VLOOKUP(Combined[[#This Row],[Customer_ID]],Customer[],6,FALSE)</f>
        <v>New Hampshire</v>
      </c>
      <c r="R1201" s="43" t="str">
        <f>VLOOKUP(Combined[[#This Row],[Customer_ID]],Customer[],8,FALSE)</f>
        <v>Gold</v>
      </c>
      <c r="S1201" s="43" t="str">
        <f>VLOOKUP(Combined[[#This Row],[Product_ID]],Product[],2,FALSE)</f>
        <v>Face Foundation Kit</v>
      </c>
      <c r="T1201" s="43" t="str">
        <f>VLOOKUP(Combined[[#This Row],[Product_ID]],Product[],3,FALSE)</f>
        <v>Beauty</v>
      </c>
      <c r="U1201" s="43" t="str">
        <f>VLOOKUP(Combined[[#This Row],[Product_ID]],Product[],4,FALSE)</f>
        <v>Makeup</v>
      </c>
      <c r="V1201" s="43" t="str">
        <f>VLOOKUP(Combined[[#This Row],[Product_ID]],Product[],5,FALSE)</f>
        <v>Taylor-Elliott</v>
      </c>
      <c r="W1201" s="43">
        <f>VLOOKUP(Combined[[#This Row],[Product_ID]],Product[],6,FALSE)</f>
        <v>183.04</v>
      </c>
      <c r="X1201" s="43">
        <f>VLOOKUP(Combined[[#This Row],[Product_ID]],Product[],7,FALSE)</f>
        <v>457</v>
      </c>
      <c r="Y1201" s="43" t="str">
        <f>_xlfn.XLOOKUP(Combined[[#This Row],[Store_ID]],Store[Store_ID],Store[Store_Name])</f>
        <v>Frederick-Wright</v>
      </c>
      <c r="Z1201" s="43" t="str">
        <f>_xlfn.XLOOKUP(Combined[[#This Row],[Store_ID]],Store[Store_ID],Store[Region])</f>
        <v>West</v>
      </c>
      <c r="AA1201" s="43" t="str">
        <f>_xlfn.XLOOKUP(Combined[[#This Row],[Store_ID]],Store[Store_ID],Store[City])</f>
        <v>New Jimmymouth</v>
      </c>
      <c r="AB1201" s="43" t="str">
        <f>_xlfn.XLOOKUP(Combined[[#This Row],[Store_ID]],Store[Store_ID],Store[Store_Type])</f>
        <v>Flagship</v>
      </c>
      <c r="AC1201" s="43">
        <f>Combined[[#This Row],[Quantity]]*Combined[[#This Row],[Unit_Price]]</f>
        <v>1270.44</v>
      </c>
      <c r="AD1201" s="43">
        <f>Combined[[#This Row],[Gross_Sales]]*Combined[[#This Row],[Discount]]</f>
        <v>381.13200000000001</v>
      </c>
      <c r="AE1201" s="43">
        <f>Combined[[#This Row],[Quantity]]*Combined[[#This Row],[cost]]</f>
        <v>366.08</v>
      </c>
      <c r="AF1201" s="43">
        <f>Combined[[#This Row],[Total_Amount]]-Combined[[#This Row],[Total_Cost]]</f>
        <v>523.22800000000007</v>
      </c>
      <c r="AG1201" s="43" t="str">
        <f>IF(Combined[[#This Row],[Age]]&lt;=25,"18-25",IF(Combined[[#This Row],[Age]]&lt;=35,"26-35",IF(Combined[[#This Row],[Age]]&lt;=45,"36-45",IF(Combined[[#This Row],[Age]]&lt;=55,"46-55","56-64"))))</f>
        <v>18-25</v>
      </c>
      <c r="AH1201" s="43">
        <f>IF(Combined[[#This Row],[Total_Amount]]=0,0,Combined[[#This Row],[Profit]]/Combined[[#This Row],[Total_Amount]])</f>
        <v>0.58835409104607184</v>
      </c>
    </row>
    <row r="1202" spans="1:34">
      <c r="A1202" s="43" t="s">
        <v>3026</v>
      </c>
      <c r="B1202" s="46">
        <v>45313</v>
      </c>
      <c r="C1202" s="43">
        <f t="shared" si="18"/>
        <v>2024</v>
      </c>
      <c r="D1202" s="43" t="str">
        <f>TEXT(Combined[[#This Row],[Order_Date]],"MMM")</f>
        <v>Jan</v>
      </c>
      <c r="E1202" s="43" t="s">
        <v>1328</v>
      </c>
      <c r="F1202" s="43" t="s">
        <v>1680</v>
      </c>
      <c r="G1202" s="43" t="s">
        <v>1761</v>
      </c>
      <c r="H1202" s="43">
        <v>1</v>
      </c>
      <c r="I1202" s="43">
        <v>743.55</v>
      </c>
      <c r="J1202" s="45">
        <v>0.11</v>
      </c>
      <c r="K1202" s="43" t="s">
        <v>1829</v>
      </c>
      <c r="L1202" s="43">
        <v>661.7595</v>
      </c>
      <c r="M1202" s="43" t="str">
        <f>VLOOKUP(Combined[[#This Row],[Customer_ID]],Customer[],2,FALSE)</f>
        <v>Samuel Mullins</v>
      </c>
      <c r="N1202" s="43">
        <f>VLOOKUP(Combined[[#This Row],[Customer_ID]],Customer[],3,FALSE)</f>
        <v>27</v>
      </c>
      <c r="O1202" s="43" t="str">
        <f>VLOOKUP(Combined[[#This Row],[Customer_ID]],Customer[],4,FALSE)</f>
        <v>Female</v>
      </c>
      <c r="P1202" s="43" t="str">
        <f>VLOOKUP(Combined[[#This Row],[Customer_ID]],Customer[],5,FALSE)</f>
        <v>Hartmouth</v>
      </c>
      <c r="Q1202" s="43" t="str">
        <f>VLOOKUP(Combined[[#This Row],[Customer_ID]],Customer[],6,FALSE)</f>
        <v>Louisiana</v>
      </c>
      <c r="R1202" s="43" t="str">
        <f>VLOOKUP(Combined[[#This Row],[Customer_ID]],Customer[],8,FALSE)</f>
        <v>Bronze</v>
      </c>
      <c r="S1202" s="43" t="str">
        <f>VLOOKUP(Combined[[#This Row],[Product_ID]],Product[],2,FALSE)</f>
        <v>Women's Hair Dryer Brush</v>
      </c>
      <c r="T1202" s="43" t="str">
        <f>VLOOKUP(Combined[[#This Row],[Product_ID]],Product[],3,FALSE)</f>
        <v>Beauty</v>
      </c>
      <c r="U1202" s="43" t="str">
        <f>VLOOKUP(Combined[[#This Row],[Product_ID]],Product[],4,FALSE)</f>
        <v>Haircare</v>
      </c>
      <c r="V1202" s="43" t="str">
        <f>VLOOKUP(Combined[[#This Row],[Product_ID]],Product[],5,FALSE)</f>
        <v>Torres, Spencer and Potter</v>
      </c>
      <c r="W1202" s="43">
        <f>VLOOKUP(Combined[[#This Row],[Product_ID]],Product[],6,FALSE)</f>
        <v>340.39</v>
      </c>
      <c r="X1202" s="43">
        <f>VLOOKUP(Combined[[#This Row],[Product_ID]],Product[],7,FALSE)</f>
        <v>177</v>
      </c>
      <c r="Y1202" s="43" t="str">
        <f>_xlfn.XLOOKUP(Combined[[#This Row],[Store_ID]],Store[Store_ID],Store[Store_Name])</f>
        <v>Black-Horn</v>
      </c>
      <c r="Z1202" s="43" t="str">
        <f>_xlfn.XLOOKUP(Combined[[#This Row],[Store_ID]],Store[Store_ID],Store[Region])</f>
        <v>South</v>
      </c>
      <c r="AA1202" s="43" t="str">
        <f>_xlfn.XLOOKUP(Combined[[#This Row],[Store_ID]],Store[Store_ID],Store[City])</f>
        <v>North Nancyview</v>
      </c>
      <c r="AB1202" s="43" t="str">
        <f>_xlfn.XLOOKUP(Combined[[#This Row],[Store_ID]],Store[Store_ID],Store[Store_Type])</f>
        <v>Outlet</v>
      </c>
      <c r="AC1202" s="43">
        <f>Combined[[#This Row],[Quantity]]*Combined[[#This Row],[Unit_Price]]</f>
        <v>743.55</v>
      </c>
      <c r="AD1202" s="43">
        <f>Combined[[#This Row],[Gross_Sales]]*Combined[[#This Row],[Discount]]</f>
        <v>81.790499999999994</v>
      </c>
      <c r="AE1202" s="43">
        <f>Combined[[#This Row],[Quantity]]*Combined[[#This Row],[cost]]</f>
        <v>340.39</v>
      </c>
      <c r="AF1202" s="43">
        <f>Combined[[#This Row],[Total_Amount]]-Combined[[#This Row],[Total_Cost]]</f>
        <v>321.36950000000002</v>
      </c>
      <c r="AG1202" s="43" t="str">
        <f>IF(Combined[[#This Row],[Age]]&lt;=25,"18-25",IF(Combined[[#This Row],[Age]]&lt;=35,"26-35",IF(Combined[[#This Row],[Age]]&lt;=45,"36-45",IF(Combined[[#This Row],[Age]]&lt;=55,"46-55","56-64"))))</f>
        <v>26-35</v>
      </c>
      <c r="AH1202" s="43">
        <f>IF(Combined[[#This Row],[Total_Amount]]=0,0,Combined[[#This Row],[Profit]]/Combined[[#This Row],[Total_Amount]])</f>
        <v>0.48562884250244992</v>
      </c>
    </row>
    <row r="1203" spans="1:34">
      <c r="A1203" s="43" t="s">
        <v>3027</v>
      </c>
      <c r="B1203" s="46">
        <v>45377</v>
      </c>
      <c r="C1203" s="43">
        <f t="shared" si="18"/>
        <v>2024</v>
      </c>
      <c r="D1203" s="43" t="str">
        <f>TEXT(Combined[[#This Row],[Order_Date]],"MMM")</f>
        <v>Mar</v>
      </c>
      <c r="E1203" s="43" t="s">
        <v>360</v>
      </c>
      <c r="F1203" s="43" t="s">
        <v>1636</v>
      </c>
      <c r="G1203" s="43" t="s">
        <v>1766</v>
      </c>
      <c r="H1203" s="43">
        <v>4</v>
      </c>
      <c r="I1203" s="43">
        <v>530.45000000000005</v>
      </c>
      <c r="J1203" s="45">
        <v>0.13</v>
      </c>
      <c r="K1203" s="43" t="s">
        <v>1824</v>
      </c>
      <c r="L1203" s="43">
        <v>1845.9659999999999</v>
      </c>
      <c r="M1203" s="43" t="str">
        <f>VLOOKUP(Combined[[#This Row],[Customer_ID]],Customer[],2,FALSE)</f>
        <v>Colleen Maynard</v>
      </c>
      <c r="N1203" s="43">
        <f>VLOOKUP(Combined[[#This Row],[Customer_ID]],Customer[],3,FALSE)</f>
        <v>29</v>
      </c>
      <c r="O1203" s="43" t="str">
        <f>VLOOKUP(Combined[[#This Row],[Customer_ID]],Customer[],4,FALSE)</f>
        <v>Male</v>
      </c>
      <c r="P1203" s="43" t="str">
        <f>VLOOKUP(Combined[[#This Row],[Customer_ID]],Customer[],5,FALSE)</f>
        <v>Singletonmouth</v>
      </c>
      <c r="Q1203" s="43" t="str">
        <f>VLOOKUP(Combined[[#This Row],[Customer_ID]],Customer[],6,FALSE)</f>
        <v>Utah</v>
      </c>
      <c r="R1203" s="43" t="str">
        <f>VLOOKUP(Combined[[#This Row],[Customer_ID]],Customer[],8,FALSE)</f>
        <v>Gold</v>
      </c>
      <c r="S1203" s="43" t="str">
        <f>VLOOKUP(Combined[[#This Row],[Product_ID]],Product[],2,FALSE)</f>
        <v>Adjustable Jump Rope</v>
      </c>
      <c r="T1203" s="43" t="str">
        <f>VLOOKUP(Combined[[#This Row],[Product_ID]],Product[],3,FALSE)</f>
        <v>Sports</v>
      </c>
      <c r="U1203" s="43" t="str">
        <f>VLOOKUP(Combined[[#This Row],[Product_ID]],Product[],4,FALSE)</f>
        <v>Fitness</v>
      </c>
      <c r="V1203" s="43" t="str">
        <f>VLOOKUP(Combined[[#This Row],[Product_ID]],Product[],5,FALSE)</f>
        <v>Cox Inc</v>
      </c>
      <c r="W1203" s="43">
        <f>VLOOKUP(Combined[[#This Row],[Product_ID]],Product[],6,FALSE)</f>
        <v>167.12</v>
      </c>
      <c r="X1203" s="43">
        <f>VLOOKUP(Combined[[#This Row],[Product_ID]],Product[],7,FALSE)</f>
        <v>316</v>
      </c>
      <c r="Y1203" s="43" t="str">
        <f>_xlfn.XLOOKUP(Combined[[#This Row],[Store_ID]],Store[Store_ID],Store[Store_Name])</f>
        <v>Johnson-Wright</v>
      </c>
      <c r="Z1203" s="43" t="str">
        <f>_xlfn.XLOOKUP(Combined[[#This Row],[Store_ID]],Store[Store_ID],Store[Region])</f>
        <v>North</v>
      </c>
      <c r="AA1203" s="43" t="str">
        <f>_xlfn.XLOOKUP(Combined[[#This Row],[Store_ID]],Store[Store_ID],Store[City])</f>
        <v>Hoodberg</v>
      </c>
      <c r="AB1203" s="43" t="str">
        <f>_xlfn.XLOOKUP(Combined[[#This Row],[Store_ID]],Store[Store_ID],Store[Store_Type])</f>
        <v>Outlet</v>
      </c>
      <c r="AC1203" s="43">
        <f>Combined[[#This Row],[Quantity]]*Combined[[#This Row],[Unit_Price]]</f>
        <v>2121.8000000000002</v>
      </c>
      <c r="AD1203" s="43">
        <f>Combined[[#This Row],[Gross_Sales]]*Combined[[#This Row],[Discount]]</f>
        <v>275.83400000000006</v>
      </c>
      <c r="AE1203" s="43">
        <f>Combined[[#This Row],[Quantity]]*Combined[[#This Row],[cost]]</f>
        <v>668.48</v>
      </c>
      <c r="AF1203" s="43">
        <f>Combined[[#This Row],[Total_Amount]]-Combined[[#This Row],[Total_Cost]]</f>
        <v>1177.4859999999999</v>
      </c>
      <c r="AG1203" s="43" t="str">
        <f>IF(Combined[[#This Row],[Age]]&lt;=25,"18-25",IF(Combined[[#This Row],[Age]]&lt;=35,"26-35",IF(Combined[[#This Row],[Age]]&lt;=45,"36-45",IF(Combined[[#This Row],[Age]]&lt;=55,"46-55","56-64"))))</f>
        <v>26-35</v>
      </c>
      <c r="AH1203" s="43">
        <f>IF(Combined[[#This Row],[Total_Amount]]=0,0,Combined[[#This Row],[Profit]]/Combined[[#This Row],[Total_Amount]])</f>
        <v>0.63786981992084357</v>
      </c>
    </row>
    <row r="1204" spans="1:34">
      <c r="A1204" s="43" t="s">
        <v>3028</v>
      </c>
      <c r="B1204" s="46">
        <v>45371</v>
      </c>
      <c r="C1204" s="43">
        <f t="shared" si="18"/>
        <v>2024</v>
      </c>
      <c r="D1204" s="43" t="str">
        <f>TEXT(Combined[[#This Row],[Order_Date]],"MMM")</f>
        <v>Mar</v>
      </c>
      <c r="E1204" s="43" t="s">
        <v>842</v>
      </c>
      <c r="F1204" s="43" t="s">
        <v>1680</v>
      </c>
      <c r="G1204" s="43" t="s">
        <v>1786</v>
      </c>
      <c r="H1204" s="43">
        <v>2</v>
      </c>
      <c r="I1204" s="43">
        <v>972.4</v>
      </c>
      <c r="J1204" s="45">
        <v>0.06</v>
      </c>
      <c r="K1204" s="43" t="s">
        <v>1829</v>
      </c>
      <c r="L1204" s="43">
        <v>1828.1120000000001</v>
      </c>
      <c r="M1204" s="43" t="str">
        <f>VLOOKUP(Combined[[#This Row],[Customer_ID]],Customer[],2,FALSE)</f>
        <v>Matthew Payne</v>
      </c>
      <c r="N1204" s="43">
        <f>VLOOKUP(Combined[[#This Row],[Customer_ID]],Customer[],3,FALSE)</f>
        <v>25</v>
      </c>
      <c r="O1204" s="43" t="str">
        <f>VLOOKUP(Combined[[#This Row],[Customer_ID]],Customer[],4,FALSE)</f>
        <v>Male</v>
      </c>
      <c r="P1204" s="43" t="str">
        <f>VLOOKUP(Combined[[#This Row],[Customer_ID]],Customer[],5,FALSE)</f>
        <v>Grahamfurt</v>
      </c>
      <c r="Q1204" s="43" t="str">
        <f>VLOOKUP(Combined[[#This Row],[Customer_ID]],Customer[],6,FALSE)</f>
        <v>Wyoming</v>
      </c>
      <c r="R1204" s="43" t="str">
        <f>VLOOKUP(Combined[[#This Row],[Customer_ID]],Customer[],8,FALSE)</f>
        <v>Gold</v>
      </c>
      <c r="S1204" s="43" t="str">
        <f>VLOOKUP(Combined[[#This Row],[Product_ID]],Product[],2,FALSE)</f>
        <v>Women's Hair Dryer Brush</v>
      </c>
      <c r="T1204" s="43" t="str">
        <f>VLOOKUP(Combined[[#This Row],[Product_ID]],Product[],3,FALSE)</f>
        <v>Beauty</v>
      </c>
      <c r="U1204" s="43" t="str">
        <f>VLOOKUP(Combined[[#This Row],[Product_ID]],Product[],4,FALSE)</f>
        <v>Haircare</v>
      </c>
      <c r="V1204" s="43" t="str">
        <f>VLOOKUP(Combined[[#This Row],[Product_ID]],Product[],5,FALSE)</f>
        <v>Torres, Spencer and Potter</v>
      </c>
      <c r="W1204" s="43">
        <f>VLOOKUP(Combined[[#This Row],[Product_ID]],Product[],6,FALSE)</f>
        <v>340.39</v>
      </c>
      <c r="X1204" s="43">
        <f>VLOOKUP(Combined[[#This Row],[Product_ID]],Product[],7,FALSE)</f>
        <v>177</v>
      </c>
      <c r="Y1204" s="43" t="str">
        <f>_xlfn.XLOOKUP(Combined[[#This Row],[Store_ID]],Store[Store_ID],Store[Store_Name])</f>
        <v>Moore, Padilla and Butler</v>
      </c>
      <c r="Z1204" s="43" t="str">
        <f>_xlfn.XLOOKUP(Combined[[#This Row],[Store_ID]],Store[Store_ID],Store[Region])</f>
        <v>South</v>
      </c>
      <c r="AA1204" s="43" t="str">
        <f>_xlfn.XLOOKUP(Combined[[#This Row],[Store_ID]],Store[Store_ID],Store[City])</f>
        <v>East Johnstad</v>
      </c>
      <c r="AB1204" s="43" t="str">
        <f>_xlfn.XLOOKUP(Combined[[#This Row],[Store_ID]],Store[Store_ID],Store[Store_Type])</f>
        <v>Flagship</v>
      </c>
      <c r="AC1204" s="43">
        <f>Combined[[#This Row],[Quantity]]*Combined[[#This Row],[Unit_Price]]</f>
        <v>1944.8</v>
      </c>
      <c r="AD1204" s="43">
        <f>Combined[[#This Row],[Gross_Sales]]*Combined[[#This Row],[Discount]]</f>
        <v>116.68799999999999</v>
      </c>
      <c r="AE1204" s="43">
        <f>Combined[[#This Row],[Quantity]]*Combined[[#This Row],[cost]]</f>
        <v>680.78</v>
      </c>
      <c r="AF1204" s="43">
        <f>Combined[[#This Row],[Total_Amount]]-Combined[[#This Row],[Total_Cost]]</f>
        <v>1147.3320000000001</v>
      </c>
      <c r="AG1204" s="43" t="str">
        <f>IF(Combined[[#This Row],[Age]]&lt;=25,"18-25",IF(Combined[[#This Row],[Age]]&lt;=35,"26-35",IF(Combined[[#This Row],[Age]]&lt;=45,"36-45",IF(Combined[[#This Row],[Age]]&lt;=55,"46-55","56-64"))))</f>
        <v>18-25</v>
      </c>
      <c r="AH1204" s="43">
        <f>IF(Combined[[#This Row],[Total_Amount]]=0,0,Combined[[#This Row],[Profit]]/Combined[[#This Row],[Total_Amount]])</f>
        <v>0.62760487322439762</v>
      </c>
    </row>
    <row r="1205" spans="1:34">
      <c r="A1205" s="43" t="s">
        <v>3029</v>
      </c>
      <c r="B1205" s="46">
        <v>45797</v>
      </c>
      <c r="C1205" s="43">
        <f t="shared" si="18"/>
        <v>2025</v>
      </c>
      <c r="D1205" s="43" t="str">
        <f>TEXT(Combined[[#This Row],[Order_Date]],"MMM")</f>
        <v>May</v>
      </c>
      <c r="E1205" s="43" t="s">
        <v>1181</v>
      </c>
      <c r="F1205" s="43" t="s">
        <v>1578</v>
      </c>
      <c r="G1205" s="43" t="s">
        <v>1810</v>
      </c>
      <c r="H1205" s="43">
        <v>3</v>
      </c>
      <c r="I1205" s="43">
        <v>197.93</v>
      </c>
      <c r="J1205" s="45">
        <v>0</v>
      </c>
      <c r="K1205" s="43" t="s">
        <v>1829</v>
      </c>
      <c r="L1205" s="43">
        <v>593.79</v>
      </c>
      <c r="M1205" s="43" t="str">
        <f>VLOOKUP(Combined[[#This Row],[Customer_ID]],Customer[],2,FALSE)</f>
        <v>Frank Stewart</v>
      </c>
      <c r="N1205" s="43">
        <f>VLOOKUP(Combined[[#This Row],[Customer_ID]],Customer[],3,FALSE)</f>
        <v>44</v>
      </c>
      <c r="O1205" s="43" t="str">
        <f>VLOOKUP(Combined[[#This Row],[Customer_ID]],Customer[],4,FALSE)</f>
        <v>Female</v>
      </c>
      <c r="P1205" s="43" t="str">
        <f>VLOOKUP(Combined[[#This Row],[Customer_ID]],Customer[],5,FALSE)</f>
        <v>Fischerborough</v>
      </c>
      <c r="Q1205" s="43" t="str">
        <f>VLOOKUP(Combined[[#This Row],[Customer_ID]],Customer[],6,FALSE)</f>
        <v>Delaware</v>
      </c>
      <c r="R1205" s="43" t="str">
        <f>VLOOKUP(Combined[[#This Row],[Customer_ID]],Customer[],8,FALSE)</f>
        <v>Bronze</v>
      </c>
      <c r="S1205" s="43" t="str">
        <f>VLOOKUP(Combined[[#This Row],[Product_ID]],Product[],2,FALSE)</f>
        <v>4K Home Projector</v>
      </c>
      <c r="T1205" s="43" t="str">
        <f>VLOOKUP(Combined[[#This Row],[Product_ID]],Product[],3,FALSE)</f>
        <v>Electronics</v>
      </c>
      <c r="U1205" s="43" t="str">
        <f>VLOOKUP(Combined[[#This Row],[Product_ID]],Product[],4,FALSE)</f>
        <v>Appliances</v>
      </c>
      <c r="V1205" s="43" t="str">
        <f>VLOOKUP(Combined[[#This Row],[Product_ID]],Product[],5,FALSE)</f>
        <v>Thomas LLC</v>
      </c>
      <c r="W1205" s="43">
        <f>VLOOKUP(Combined[[#This Row],[Product_ID]],Product[],6,FALSE)</f>
        <v>465.34</v>
      </c>
      <c r="X1205" s="43">
        <f>VLOOKUP(Combined[[#This Row],[Product_ID]],Product[],7,FALSE)</f>
        <v>301</v>
      </c>
      <c r="Y1205" s="43" t="str">
        <f>_xlfn.XLOOKUP(Combined[[#This Row],[Store_ID]],Store[Store_ID],Store[Store_Name])</f>
        <v>Guerrero-Schmitt</v>
      </c>
      <c r="Z1205" s="43" t="str">
        <f>_xlfn.XLOOKUP(Combined[[#This Row],[Store_ID]],Store[Store_ID],Store[Region])</f>
        <v>East</v>
      </c>
      <c r="AA1205" s="43" t="str">
        <f>_xlfn.XLOOKUP(Combined[[#This Row],[Store_ID]],Store[Store_ID],Store[City])</f>
        <v>East Stevechester</v>
      </c>
      <c r="AB1205" s="43" t="str">
        <f>_xlfn.XLOOKUP(Combined[[#This Row],[Store_ID]],Store[Store_ID],Store[Store_Type])</f>
        <v>Flagship</v>
      </c>
      <c r="AC1205" s="43">
        <f>Combined[[#This Row],[Quantity]]*Combined[[#This Row],[Unit_Price]]</f>
        <v>593.79</v>
      </c>
      <c r="AD1205" s="43">
        <f>Combined[[#This Row],[Gross_Sales]]*Combined[[#This Row],[Discount]]</f>
        <v>0</v>
      </c>
      <c r="AE1205" s="43">
        <f>Combined[[#This Row],[Quantity]]*Combined[[#This Row],[cost]]</f>
        <v>1396.02</v>
      </c>
      <c r="AF1205" s="43">
        <f>Combined[[#This Row],[Total_Amount]]-Combined[[#This Row],[Total_Cost]]</f>
        <v>-802.23</v>
      </c>
      <c r="AG1205" s="43" t="str">
        <f>IF(Combined[[#This Row],[Age]]&lt;=25,"18-25",IF(Combined[[#This Row],[Age]]&lt;=35,"26-35",IF(Combined[[#This Row],[Age]]&lt;=45,"36-45",IF(Combined[[#This Row],[Age]]&lt;=55,"46-55","56-64"))))</f>
        <v>36-45</v>
      </c>
      <c r="AH1205" s="43">
        <f>IF(Combined[[#This Row],[Total_Amount]]=0,0,Combined[[#This Row],[Profit]]/Combined[[#This Row],[Total_Amount]])</f>
        <v>-1.3510331935532764</v>
      </c>
    </row>
    <row r="1206" spans="1:34">
      <c r="A1206" s="43" t="s">
        <v>3030</v>
      </c>
      <c r="B1206" s="46">
        <v>45575</v>
      </c>
      <c r="C1206" s="43">
        <f t="shared" si="18"/>
        <v>2024</v>
      </c>
      <c r="D1206" s="43" t="str">
        <f>TEXT(Combined[[#This Row],[Order_Date]],"MMM")</f>
        <v>Oct</v>
      </c>
      <c r="E1206" s="43" t="s">
        <v>1074</v>
      </c>
      <c r="F1206" s="43" t="s">
        <v>1722</v>
      </c>
      <c r="G1206" s="43" t="s">
        <v>1792</v>
      </c>
      <c r="H1206" s="43">
        <v>4</v>
      </c>
      <c r="I1206" s="43">
        <v>565.51</v>
      </c>
      <c r="J1206" s="45">
        <v>0.16</v>
      </c>
      <c r="K1206" s="43" t="s">
        <v>1826</v>
      </c>
      <c r="L1206" s="43">
        <v>1900.1135999999999</v>
      </c>
      <c r="M1206" s="43" t="str">
        <f>VLOOKUP(Combined[[#This Row],[Customer_ID]],Customer[],2,FALSE)</f>
        <v>Michelle Cunningham</v>
      </c>
      <c r="N1206" s="43">
        <f>VLOOKUP(Combined[[#This Row],[Customer_ID]],Customer[],3,FALSE)</f>
        <v>30</v>
      </c>
      <c r="O1206" s="43" t="str">
        <f>VLOOKUP(Combined[[#This Row],[Customer_ID]],Customer[],4,FALSE)</f>
        <v>Female</v>
      </c>
      <c r="P1206" s="43" t="str">
        <f>VLOOKUP(Combined[[#This Row],[Customer_ID]],Customer[],5,FALSE)</f>
        <v>Amandaborough</v>
      </c>
      <c r="Q1206" s="43" t="str">
        <f>VLOOKUP(Combined[[#This Row],[Customer_ID]],Customer[],6,FALSE)</f>
        <v>Connecticut</v>
      </c>
      <c r="R1206" s="43" t="str">
        <f>VLOOKUP(Combined[[#This Row],[Customer_ID]],Customer[],8,FALSE)</f>
        <v>Bronze</v>
      </c>
      <c r="S1206" s="43" t="str">
        <f>VLOOKUP(Combined[[#This Row],[Product_ID]],Product[],2,FALSE)</f>
        <v>LED Bedside Lamp</v>
      </c>
      <c r="T1206" s="43" t="str">
        <f>VLOOKUP(Combined[[#This Row],[Product_ID]],Product[],3,FALSE)</f>
        <v>Home</v>
      </c>
      <c r="U1206" s="43" t="str">
        <f>VLOOKUP(Combined[[#This Row],[Product_ID]],Product[],4,FALSE)</f>
        <v>Lighting</v>
      </c>
      <c r="V1206" s="43" t="str">
        <f>VLOOKUP(Combined[[#This Row],[Product_ID]],Product[],5,FALSE)</f>
        <v>Aguilar, Horton and Lewis</v>
      </c>
      <c r="W1206" s="43">
        <f>VLOOKUP(Combined[[#This Row],[Product_ID]],Product[],6,FALSE)</f>
        <v>371.38</v>
      </c>
      <c r="X1206" s="43">
        <f>VLOOKUP(Combined[[#This Row],[Product_ID]],Product[],7,FALSE)</f>
        <v>220</v>
      </c>
      <c r="Y1206" s="43" t="str">
        <f>_xlfn.XLOOKUP(Combined[[#This Row],[Store_ID]],Store[Store_ID],Store[Store_Name])</f>
        <v>Aguirre-Keller</v>
      </c>
      <c r="Z1206" s="43" t="str">
        <f>_xlfn.XLOOKUP(Combined[[#This Row],[Store_ID]],Store[Store_ID],Store[Region])</f>
        <v>South</v>
      </c>
      <c r="AA1206" s="43" t="str">
        <f>_xlfn.XLOOKUP(Combined[[#This Row],[Store_ID]],Store[Store_ID],Store[City])</f>
        <v>Lake Michael</v>
      </c>
      <c r="AB1206" s="43" t="str">
        <f>_xlfn.XLOOKUP(Combined[[#This Row],[Store_ID]],Store[Store_ID],Store[Store_Type])</f>
        <v>Online</v>
      </c>
      <c r="AC1206" s="43">
        <f>Combined[[#This Row],[Quantity]]*Combined[[#This Row],[Unit_Price]]</f>
        <v>2262.04</v>
      </c>
      <c r="AD1206" s="43">
        <f>Combined[[#This Row],[Gross_Sales]]*Combined[[#This Row],[Discount]]</f>
        <v>361.9264</v>
      </c>
      <c r="AE1206" s="43">
        <f>Combined[[#This Row],[Quantity]]*Combined[[#This Row],[cost]]</f>
        <v>1485.52</v>
      </c>
      <c r="AF1206" s="43">
        <f>Combined[[#This Row],[Total_Amount]]-Combined[[#This Row],[Total_Cost]]</f>
        <v>414.59359999999992</v>
      </c>
      <c r="AG1206" s="43" t="str">
        <f>IF(Combined[[#This Row],[Age]]&lt;=25,"18-25",IF(Combined[[#This Row],[Age]]&lt;=35,"26-35",IF(Combined[[#This Row],[Age]]&lt;=45,"36-45",IF(Combined[[#This Row],[Age]]&lt;=55,"46-55","56-64"))))</f>
        <v>26-35</v>
      </c>
      <c r="AH1206" s="43">
        <f>IF(Combined[[#This Row],[Total_Amount]]=0,0,Combined[[#This Row],[Profit]]/Combined[[#This Row],[Total_Amount]])</f>
        <v>0.21819411218360837</v>
      </c>
    </row>
    <row r="1207" spans="1:34">
      <c r="A1207" s="43" t="s">
        <v>3031</v>
      </c>
      <c r="B1207" s="46">
        <v>45566</v>
      </c>
      <c r="C1207" s="43">
        <f t="shared" si="18"/>
        <v>2024</v>
      </c>
      <c r="D1207" s="43" t="str">
        <f>TEXT(Combined[[#This Row],[Order_Date]],"MMM")</f>
        <v>Oct</v>
      </c>
      <c r="E1207" s="43" t="s">
        <v>1246</v>
      </c>
      <c r="F1207" s="43" t="s">
        <v>1626</v>
      </c>
      <c r="G1207" s="43" t="s">
        <v>1769</v>
      </c>
      <c r="H1207" s="43">
        <v>4</v>
      </c>
      <c r="I1207" s="43">
        <v>983.38</v>
      </c>
      <c r="J1207" s="45">
        <v>0.25</v>
      </c>
      <c r="K1207" s="43" t="s">
        <v>1829</v>
      </c>
      <c r="L1207" s="43">
        <v>2950.14</v>
      </c>
      <c r="M1207" s="43" t="str">
        <f>VLOOKUP(Combined[[#This Row],[Customer_ID]],Customer[],2,FALSE)</f>
        <v>Mark Rogers</v>
      </c>
      <c r="N1207" s="43">
        <f>VLOOKUP(Combined[[#This Row],[Customer_ID]],Customer[],3,FALSE)</f>
        <v>57</v>
      </c>
      <c r="O1207" s="43" t="str">
        <f>VLOOKUP(Combined[[#This Row],[Customer_ID]],Customer[],4,FALSE)</f>
        <v>Female</v>
      </c>
      <c r="P1207" s="43" t="str">
        <f>VLOOKUP(Combined[[#This Row],[Customer_ID]],Customer[],5,FALSE)</f>
        <v>Bookertown</v>
      </c>
      <c r="Q1207" s="43" t="str">
        <f>VLOOKUP(Combined[[#This Row],[Customer_ID]],Customer[],6,FALSE)</f>
        <v>Oklahoma</v>
      </c>
      <c r="R1207" s="43" t="str">
        <f>VLOOKUP(Combined[[#This Row],[Customer_ID]],Customer[],8,FALSE)</f>
        <v>Platinum</v>
      </c>
      <c r="S1207" s="43" t="str">
        <f>VLOOKUP(Combined[[#This Row],[Product_ID]],Product[],2,FALSE)</f>
        <v>Portable Power Bank</v>
      </c>
      <c r="T1207" s="43" t="str">
        <f>VLOOKUP(Combined[[#This Row],[Product_ID]],Product[],3,FALSE)</f>
        <v>Electronics</v>
      </c>
      <c r="U1207" s="43" t="str">
        <f>VLOOKUP(Combined[[#This Row],[Product_ID]],Product[],4,FALSE)</f>
        <v>Mobile</v>
      </c>
      <c r="V1207" s="43" t="str">
        <f>VLOOKUP(Combined[[#This Row],[Product_ID]],Product[],5,FALSE)</f>
        <v>Cummings and Sons</v>
      </c>
      <c r="W1207" s="43">
        <f>VLOOKUP(Combined[[#This Row],[Product_ID]],Product[],6,FALSE)</f>
        <v>326.06</v>
      </c>
      <c r="X1207" s="43">
        <f>VLOOKUP(Combined[[#This Row],[Product_ID]],Product[],7,FALSE)</f>
        <v>301</v>
      </c>
      <c r="Y1207" s="43" t="str">
        <f>_xlfn.XLOOKUP(Combined[[#This Row],[Store_ID]],Store[Store_ID],Store[Store_Name])</f>
        <v>Alexander Group</v>
      </c>
      <c r="Z1207" s="43" t="str">
        <f>_xlfn.XLOOKUP(Combined[[#This Row],[Store_ID]],Store[Store_ID],Store[Region])</f>
        <v>South</v>
      </c>
      <c r="AA1207" s="43" t="str">
        <f>_xlfn.XLOOKUP(Combined[[#This Row],[Store_ID]],Store[Store_ID],Store[City])</f>
        <v>Port Sharon</v>
      </c>
      <c r="AB1207" s="43" t="str">
        <f>_xlfn.XLOOKUP(Combined[[#This Row],[Store_ID]],Store[Store_ID],Store[Store_Type])</f>
        <v>Online</v>
      </c>
      <c r="AC1207" s="43">
        <f>Combined[[#This Row],[Quantity]]*Combined[[#This Row],[Unit_Price]]</f>
        <v>3933.52</v>
      </c>
      <c r="AD1207" s="43">
        <f>Combined[[#This Row],[Gross_Sales]]*Combined[[#This Row],[Discount]]</f>
        <v>983.38</v>
      </c>
      <c r="AE1207" s="43">
        <f>Combined[[#This Row],[Quantity]]*Combined[[#This Row],[cost]]</f>
        <v>1304.24</v>
      </c>
      <c r="AF1207" s="43">
        <f>Combined[[#This Row],[Total_Amount]]-Combined[[#This Row],[Total_Cost]]</f>
        <v>1645.8999999999999</v>
      </c>
      <c r="AG1207" s="43" t="str">
        <f>IF(Combined[[#This Row],[Age]]&lt;=25,"18-25",IF(Combined[[#This Row],[Age]]&lt;=35,"26-35",IF(Combined[[#This Row],[Age]]&lt;=45,"36-45",IF(Combined[[#This Row],[Age]]&lt;=55,"46-55","56-64"))))</f>
        <v>56-64</v>
      </c>
      <c r="AH1207" s="43">
        <f>IF(Combined[[#This Row],[Total_Amount]]=0,0,Combined[[#This Row],[Profit]]/Combined[[#This Row],[Total_Amount]])</f>
        <v>0.55790572650789449</v>
      </c>
    </row>
    <row r="1208" spans="1:34">
      <c r="A1208" s="43" t="s">
        <v>3032</v>
      </c>
      <c r="B1208" s="46">
        <v>45252</v>
      </c>
      <c r="C1208" s="43">
        <f t="shared" si="18"/>
        <v>2023</v>
      </c>
      <c r="D1208" s="43" t="str">
        <f>TEXT(Combined[[#This Row],[Order_Date]],"MMM")</f>
        <v>Nov</v>
      </c>
      <c r="E1208" s="43" t="s">
        <v>752</v>
      </c>
      <c r="F1208" s="43" t="s">
        <v>1746</v>
      </c>
      <c r="G1208" s="43" t="s">
        <v>1786</v>
      </c>
      <c r="H1208" s="43">
        <v>1</v>
      </c>
      <c r="I1208" s="43">
        <v>955.06</v>
      </c>
      <c r="J1208" s="45">
        <v>0.14000000000000001</v>
      </c>
      <c r="K1208" s="43" t="s">
        <v>1824</v>
      </c>
      <c r="L1208" s="43">
        <v>821.35159999999996</v>
      </c>
      <c r="M1208" s="43" t="str">
        <f>VLOOKUP(Combined[[#This Row],[Customer_ID]],Customer[],2,FALSE)</f>
        <v>Nathaniel Hill</v>
      </c>
      <c r="N1208" s="43">
        <f>VLOOKUP(Combined[[#This Row],[Customer_ID]],Customer[],3,FALSE)</f>
        <v>43</v>
      </c>
      <c r="O1208" s="43" t="str">
        <f>VLOOKUP(Combined[[#This Row],[Customer_ID]],Customer[],4,FALSE)</f>
        <v>Female</v>
      </c>
      <c r="P1208" s="43" t="str">
        <f>VLOOKUP(Combined[[#This Row],[Customer_ID]],Customer[],5,FALSE)</f>
        <v>Lake Mark</v>
      </c>
      <c r="Q1208" s="43" t="str">
        <f>VLOOKUP(Combined[[#This Row],[Customer_ID]],Customer[],6,FALSE)</f>
        <v>Kansas</v>
      </c>
      <c r="R1208" s="43" t="str">
        <f>VLOOKUP(Combined[[#This Row],[Customer_ID]],Customer[],8,FALSE)</f>
        <v>Gold</v>
      </c>
      <c r="S1208" s="43" t="str">
        <f>VLOOKUP(Combined[[#This Row],[Product_ID]],Product[],2,FALSE)</f>
        <v>Stainless Steel Cookware Set</v>
      </c>
      <c r="T1208" s="43" t="str">
        <f>VLOOKUP(Combined[[#This Row],[Product_ID]],Product[],3,FALSE)</f>
        <v>Home</v>
      </c>
      <c r="U1208" s="43" t="str">
        <f>VLOOKUP(Combined[[#This Row],[Product_ID]],Product[],4,FALSE)</f>
        <v>Kitchen</v>
      </c>
      <c r="V1208" s="43" t="str">
        <f>VLOOKUP(Combined[[#This Row],[Product_ID]],Product[],5,FALSE)</f>
        <v>Campbell Ltd</v>
      </c>
      <c r="W1208" s="43">
        <f>VLOOKUP(Combined[[#This Row],[Product_ID]],Product[],6,FALSE)</f>
        <v>201.41</v>
      </c>
      <c r="X1208" s="43">
        <f>VLOOKUP(Combined[[#This Row],[Product_ID]],Product[],7,FALSE)</f>
        <v>146</v>
      </c>
      <c r="Y1208" s="43" t="str">
        <f>_xlfn.XLOOKUP(Combined[[#This Row],[Store_ID]],Store[Store_ID],Store[Store_Name])</f>
        <v>Moore, Padilla and Butler</v>
      </c>
      <c r="Z1208" s="43" t="str">
        <f>_xlfn.XLOOKUP(Combined[[#This Row],[Store_ID]],Store[Store_ID],Store[Region])</f>
        <v>South</v>
      </c>
      <c r="AA1208" s="43" t="str">
        <f>_xlfn.XLOOKUP(Combined[[#This Row],[Store_ID]],Store[Store_ID],Store[City])</f>
        <v>East Johnstad</v>
      </c>
      <c r="AB1208" s="43" t="str">
        <f>_xlfn.XLOOKUP(Combined[[#This Row],[Store_ID]],Store[Store_ID],Store[Store_Type])</f>
        <v>Flagship</v>
      </c>
      <c r="AC1208" s="43">
        <f>Combined[[#This Row],[Quantity]]*Combined[[#This Row],[Unit_Price]]</f>
        <v>955.06</v>
      </c>
      <c r="AD1208" s="43">
        <f>Combined[[#This Row],[Gross_Sales]]*Combined[[#This Row],[Discount]]</f>
        <v>133.70840000000001</v>
      </c>
      <c r="AE1208" s="43">
        <f>Combined[[#This Row],[Quantity]]*Combined[[#This Row],[cost]]</f>
        <v>201.41</v>
      </c>
      <c r="AF1208" s="43">
        <f>Combined[[#This Row],[Total_Amount]]-Combined[[#This Row],[Total_Cost]]</f>
        <v>619.94159999999999</v>
      </c>
      <c r="AG1208" s="43" t="str">
        <f>IF(Combined[[#This Row],[Age]]&lt;=25,"18-25",IF(Combined[[#This Row],[Age]]&lt;=35,"26-35",IF(Combined[[#This Row],[Age]]&lt;=45,"36-45",IF(Combined[[#This Row],[Age]]&lt;=55,"46-55","56-64"))))</f>
        <v>36-45</v>
      </c>
      <c r="AH1208" s="43">
        <f>IF(Combined[[#This Row],[Total_Amount]]=0,0,Combined[[#This Row],[Profit]]/Combined[[#This Row],[Total_Amount]])</f>
        <v>0.754782239420974</v>
      </c>
    </row>
    <row r="1209" spans="1:34">
      <c r="A1209" s="43" t="s">
        <v>3033</v>
      </c>
      <c r="B1209" s="46">
        <v>45693</v>
      </c>
      <c r="C1209" s="43">
        <f t="shared" si="18"/>
        <v>2025</v>
      </c>
      <c r="D1209" s="43" t="str">
        <f>TEXT(Combined[[#This Row],[Order_Date]],"MMM")</f>
        <v>Feb</v>
      </c>
      <c r="E1209" s="43" t="s">
        <v>1104</v>
      </c>
      <c r="F1209" s="43" t="s">
        <v>1666</v>
      </c>
      <c r="G1209" s="43" t="s">
        <v>1801</v>
      </c>
      <c r="H1209" s="43">
        <v>3</v>
      </c>
      <c r="I1209" s="43">
        <v>597.46</v>
      </c>
      <c r="J1209" s="45">
        <v>0.02</v>
      </c>
      <c r="K1209" s="43" t="s">
        <v>1826</v>
      </c>
      <c r="L1209" s="43">
        <v>1756.5324000000001</v>
      </c>
      <c r="M1209" s="43" t="str">
        <f>VLOOKUP(Combined[[#This Row],[Customer_ID]],Customer[],2,FALSE)</f>
        <v>Michael Greene</v>
      </c>
      <c r="N1209" s="43">
        <f>VLOOKUP(Combined[[#This Row],[Customer_ID]],Customer[],3,FALSE)</f>
        <v>52</v>
      </c>
      <c r="O1209" s="43" t="str">
        <f>VLOOKUP(Combined[[#This Row],[Customer_ID]],Customer[],4,FALSE)</f>
        <v>Female</v>
      </c>
      <c r="P1209" s="43" t="str">
        <f>VLOOKUP(Combined[[#This Row],[Customer_ID]],Customer[],5,FALSE)</f>
        <v>Port Saramouth</v>
      </c>
      <c r="Q1209" s="43" t="str">
        <f>VLOOKUP(Combined[[#This Row],[Customer_ID]],Customer[],6,FALSE)</f>
        <v>Wisconsin</v>
      </c>
      <c r="R1209" s="43" t="str">
        <f>VLOOKUP(Combined[[#This Row],[Customer_ID]],Customer[],8,FALSE)</f>
        <v>Silver</v>
      </c>
      <c r="S1209" s="43" t="str">
        <f>VLOOKUP(Combined[[#This Row],[Product_ID]],Product[],2,FALSE)</f>
        <v>Men's Hair Styling Gel</v>
      </c>
      <c r="T1209" s="43" t="str">
        <f>VLOOKUP(Combined[[#This Row],[Product_ID]],Product[],3,FALSE)</f>
        <v>Beauty</v>
      </c>
      <c r="U1209" s="43" t="str">
        <f>VLOOKUP(Combined[[#This Row],[Product_ID]],Product[],4,FALSE)</f>
        <v>Haircare</v>
      </c>
      <c r="V1209" s="43" t="str">
        <f>VLOOKUP(Combined[[#This Row],[Product_ID]],Product[],5,FALSE)</f>
        <v>Cline-Mccarthy</v>
      </c>
      <c r="W1209" s="43">
        <f>VLOOKUP(Combined[[#This Row],[Product_ID]],Product[],6,FALSE)</f>
        <v>17.309999999999999</v>
      </c>
      <c r="X1209" s="43">
        <f>VLOOKUP(Combined[[#This Row],[Product_ID]],Product[],7,FALSE)</f>
        <v>399</v>
      </c>
      <c r="Y1209" s="43" t="str">
        <f>_xlfn.XLOOKUP(Combined[[#This Row],[Store_ID]],Store[Store_ID],Store[Store_Name])</f>
        <v>Shelton PLC</v>
      </c>
      <c r="Z1209" s="43" t="str">
        <f>_xlfn.XLOOKUP(Combined[[#This Row],[Store_ID]],Store[Store_ID],Store[Region])</f>
        <v>North</v>
      </c>
      <c r="AA1209" s="43" t="str">
        <f>_xlfn.XLOOKUP(Combined[[#This Row],[Store_ID]],Store[Store_ID],Store[City])</f>
        <v>East Jenniferstad</v>
      </c>
      <c r="AB1209" s="43" t="str">
        <f>_xlfn.XLOOKUP(Combined[[#This Row],[Store_ID]],Store[Store_ID],Store[Store_Type])</f>
        <v>Flagship</v>
      </c>
      <c r="AC1209" s="43">
        <f>Combined[[#This Row],[Quantity]]*Combined[[#This Row],[Unit_Price]]</f>
        <v>1792.38</v>
      </c>
      <c r="AD1209" s="43">
        <f>Combined[[#This Row],[Gross_Sales]]*Combined[[#This Row],[Discount]]</f>
        <v>35.8476</v>
      </c>
      <c r="AE1209" s="43">
        <f>Combined[[#This Row],[Quantity]]*Combined[[#This Row],[cost]]</f>
        <v>51.929999999999993</v>
      </c>
      <c r="AF1209" s="43">
        <f>Combined[[#This Row],[Total_Amount]]-Combined[[#This Row],[Total_Cost]]</f>
        <v>1704.6024</v>
      </c>
      <c r="AG1209" s="43" t="str">
        <f>IF(Combined[[#This Row],[Age]]&lt;=25,"18-25",IF(Combined[[#This Row],[Age]]&lt;=35,"26-35",IF(Combined[[#This Row],[Age]]&lt;=45,"36-45",IF(Combined[[#This Row],[Age]]&lt;=55,"46-55","56-64"))))</f>
        <v>46-55</v>
      </c>
      <c r="AH1209" s="43">
        <f>IF(Combined[[#This Row],[Total_Amount]]=0,0,Combined[[#This Row],[Profit]]/Combined[[#This Row],[Total_Amount]])</f>
        <v>0.97043607052167091</v>
      </c>
    </row>
    <row r="1210" spans="1:34">
      <c r="A1210" s="43" t="s">
        <v>3034</v>
      </c>
      <c r="B1210" s="46">
        <v>45446</v>
      </c>
      <c r="C1210" s="43">
        <f t="shared" si="18"/>
        <v>2024</v>
      </c>
      <c r="D1210" s="43" t="str">
        <f>TEXT(Combined[[#This Row],[Order_Date]],"MMM")</f>
        <v>Jun</v>
      </c>
      <c r="E1210" s="43" t="s">
        <v>999</v>
      </c>
      <c r="F1210" s="43" t="s">
        <v>1562</v>
      </c>
      <c r="G1210" s="43" t="s">
        <v>1804</v>
      </c>
      <c r="H1210" s="43">
        <v>3</v>
      </c>
      <c r="I1210" s="43">
        <v>581.09</v>
      </c>
      <c r="J1210" s="45">
        <v>0.1</v>
      </c>
      <c r="K1210" s="43" t="s">
        <v>1829</v>
      </c>
      <c r="L1210" s="43">
        <v>1568.943</v>
      </c>
      <c r="M1210" s="43" t="str">
        <f>VLOOKUP(Combined[[#This Row],[Customer_ID]],Customer[],2,FALSE)</f>
        <v>Tiffany Williams</v>
      </c>
      <c r="N1210" s="43">
        <f>VLOOKUP(Combined[[#This Row],[Customer_ID]],Customer[],3,FALSE)</f>
        <v>64</v>
      </c>
      <c r="O1210" s="43" t="str">
        <f>VLOOKUP(Combined[[#This Row],[Customer_ID]],Customer[],4,FALSE)</f>
        <v>Female</v>
      </c>
      <c r="P1210" s="43" t="str">
        <f>VLOOKUP(Combined[[#This Row],[Customer_ID]],Customer[],5,FALSE)</f>
        <v>Richardsport</v>
      </c>
      <c r="Q1210" s="43" t="str">
        <f>VLOOKUP(Combined[[#This Row],[Customer_ID]],Customer[],6,FALSE)</f>
        <v>New Hampshire</v>
      </c>
      <c r="R1210" s="43" t="str">
        <f>VLOOKUP(Combined[[#This Row],[Customer_ID]],Customer[],8,FALSE)</f>
        <v>Gold</v>
      </c>
      <c r="S1210" s="43" t="str">
        <f>VLOOKUP(Combined[[#This Row],[Product_ID]],Product[],2,FALSE)</f>
        <v>Wireless Bluetooth Earbuds</v>
      </c>
      <c r="T1210" s="43" t="str">
        <f>VLOOKUP(Combined[[#This Row],[Product_ID]],Product[],3,FALSE)</f>
        <v>Electronics</v>
      </c>
      <c r="U1210" s="43" t="str">
        <f>VLOOKUP(Combined[[#This Row],[Product_ID]],Product[],4,FALSE)</f>
        <v>Audio</v>
      </c>
      <c r="V1210" s="43" t="str">
        <f>VLOOKUP(Combined[[#This Row],[Product_ID]],Product[],5,FALSE)</f>
        <v>Perez-Johnston</v>
      </c>
      <c r="W1210" s="43">
        <f>VLOOKUP(Combined[[#This Row],[Product_ID]],Product[],6,FALSE)</f>
        <v>439.07</v>
      </c>
      <c r="X1210" s="43">
        <f>VLOOKUP(Combined[[#This Row],[Product_ID]],Product[],7,FALSE)</f>
        <v>142</v>
      </c>
      <c r="Y1210" s="43" t="str">
        <f>_xlfn.XLOOKUP(Combined[[#This Row],[Store_ID]],Store[Store_ID],Store[Store_Name])</f>
        <v>Frederick-Wright</v>
      </c>
      <c r="Z1210" s="43" t="str">
        <f>_xlfn.XLOOKUP(Combined[[#This Row],[Store_ID]],Store[Store_ID],Store[Region])</f>
        <v>West</v>
      </c>
      <c r="AA1210" s="43" t="str">
        <f>_xlfn.XLOOKUP(Combined[[#This Row],[Store_ID]],Store[Store_ID],Store[City])</f>
        <v>New Jimmymouth</v>
      </c>
      <c r="AB1210" s="43" t="str">
        <f>_xlfn.XLOOKUP(Combined[[#This Row],[Store_ID]],Store[Store_ID],Store[Store_Type])</f>
        <v>Flagship</v>
      </c>
      <c r="AC1210" s="43">
        <f>Combined[[#This Row],[Quantity]]*Combined[[#This Row],[Unit_Price]]</f>
        <v>1743.27</v>
      </c>
      <c r="AD1210" s="43">
        <f>Combined[[#This Row],[Gross_Sales]]*Combined[[#This Row],[Discount]]</f>
        <v>174.327</v>
      </c>
      <c r="AE1210" s="43">
        <f>Combined[[#This Row],[Quantity]]*Combined[[#This Row],[cost]]</f>
        <v>1317.21</v>
      </c>
      <c r="AF1210" s="43">
        <f>Combined[[#This Row],[Total_Amount]]-Combined[[#This Row],[Total_Cost]]</f>
        <v>251.73299999999995</v>
      </c>
      <c r="AG1210" s="43" t="str">
        <f>IF(Combined[[#This Row],[Age]]&lt;=25,"18-25",IF(Combined[[#This Row],[Age]]&lt;=35,"26-35",IF(Combined[[#This Row],[Age]]&lt;=45,"36-45",IF(Combined[[#This Row],[Age]]&lt;=55,"46-55","56-64"))))</f>
        <v>56-64</v>
      </c>
      <c r="AH1210" s="43">
        <f>IF(Combined[[#This Row],[Total_Amount]]=0,0,Combined[[#This Row],[Profit]]/Combined[[#This Row],[Total_Amount]])</f>
        <v>0.16044751147747238</v>
      </c>
    </row>
    <row r="1211" spans="1:34">
      <c r="A1211" s="43" t="s">
        <v>3035</v>
      </c>
      <c r="B1211" s="46">
        <v>45862</v>
      </c>
      <c r="C1211" s="43">
        <f t="shared" si="18"/>
        <v>2025</v>
      </c>
      <c r="D1211" s="43" t="str">
        <f>TEXT(Combined[[#This Row],[Order_Date]],"MMM")</f>
        <v>Jul</v>
      </c>
      <c r="E1211" s="43" t="s">
        <v>205</v>
      </c>
      <c r="F1211" s="43" t="s">
        <v>1608</v>
      </c>
      <c r="G1211" s="43" t="s">
        <v>1769</v>
      </c>
      <c r="H1211" s="43">
        <v>4</v>
      </c>
      <c r="I1211" s="43">
        <v>153.94999999999999</v>
      </c>
      <c r="J1211" s="45">
        <v>0.11</v>
      </c>
      <c r="K1211" s="43" t="s">
        <v>1826</v>
      </c>
      <c r="L1211" s="43">
        <v>548.06200000000001</v>
      </c>
      <c r="M1211" s="43" t="str">
        <f>VLOOKUP(Combined[[#This Row],[Customer_ID]],Customer[],2,FALSE)</f>
        <v>Katherine Dorsey</v>
      </c>
      <c r="N1211" s="43">
        <f>VLOOKUP(Combined[[#This Row],[Customer_ID]],Customer[],3,FALSE)</f>
        <v>24</v>
      </c>
      <c r="O1211" s="43" t="str">
        <f>VLOOKUP(Combined[[#This Row],[Customer_ID]],Customer[],4,FALSE)</f>
        <v>Male</v>
      </c>
      <c r="P1211" s="43" t="str">
        <f>VLOOKUP(Combined[[#This Row],[Customer_ID]],Customer[],5,FALSE)</f>
        <v>Christopherland</v>
      </c>
      <c r="Q1211" s="43" t="str">
        <f>VLOOKUP(Combined[[#This Row],[Customer_ID]],Customer[],6,FALSE)</f>
        <v>Oklahoma</v>
      </c>
      <c r="R1211" s="43" t="str">
        <f>VLOOKUP(Combined[[#This Row],[Customer_ID]],Customer[],8,FALSE)</f>
        <v>Platinum</v>
      </c>
      <c r="S1211" s="43" t="str">
        <f>VLOOKUP(Combined[[#This Row],[Product_ID]],Product[],2,FALSE)</f>
        <v>Stainless Steel Cutlery Set</v>
      </c>
      <c r="T1211" s="43" t="str">
        <f>VLOOKUP(Combined[[#This Row],[Product_ID]],Product[],3,FALSE)</f>
        <v>Home</v>
      </c>
      <c r="U1211" s="43" t="str">
        <f>VLOOKUP(Combined[[#This Row],[Product_ID]],Product[],4,FALSE)</f>
        <v>Kitchen</v>
      </c>
      <c r="V1211" s="43" t="str">
        <f>VLOOKUP(Combined[[#This Row],[Product_ID]],Product[],5,FALSE)</f>
        <v>Stevens, Fernandez and Martin</v>
      </c>
      <c r="W1211" s="43">
        <f>VLOOKUP(Combined[[#This Row],[Product_ID]],Product[],6,FALSE)</f>
        <v>19.52</v>
      </c>
      <c r="X1211" s="43">
        <f>VLOOKUP(Combined[[#This Row],[Product_ID]],Product[],7,FALSE)</f>
        <v>57</v>
      </c>
      <c r="Y1211" s="43" t="str">
        <f>_xlfn.XLOOKUP(Combined[[#This Row],[Store_ID]],Store[Store_ID],Store[Store_Name])</f>
        <v>Alexander Group</v>
      </c>
      <c r="Z1211" s="43" t="str">
        <f>_xlfn.XLOOKUP(Combined[[#This Row],[Store_ID]],Store[Store_ID],Store[Region])</f>
        <v>South</v>
      </c>
      <c r="AA1211" s="43" t="str">
        <f>_xlfn.XLOOKUP(Combined[[#This Row],[Store_ID]],Store[Store_ID],Store[City])</f>
        <v>Port Sharon</v>
      </c>
      <c r="AB1211" s="43" t="str">
        <f>_xlfn.XLOOKUP(Combined[[#This Row],[Store_ID]],Store[Store_ID],Store[Store_Type])</f>
        <v>Online</v>
      </c>
      <c r="AC1211" s="43">
        <f>Combined[[#This Row],[Quantity]]*Combined[[#This Row],[Unit_Price]]</f>
        <v>615.79999999999995</v>
      </c>
      <c r="AD1211" s="43">
        <f>Combined[[#This Row],[Gross_Sales]]*Combined[[#This Row],[Discount]]</f>
        <v>67.738</v>
      </c>
      <c r="AE1211" s="43">
        <f>Combined[[#This Row],[Quantity]]*Combined[[#This Row],[cost]]</f>
        <v>78.08</v>
      </c>
      <c r="AF1211" s="43">
        <f>Combined[[#This Row],[Total_Amount]]-Combined[[#This Row],[Total_Cost]]</f>
        <v>469.98200000000003</v>
      </c>
      <c r="AG1211" s="43" t="str">
        <f>IF(Combined[[#This Row],[Age]]&lt;=25,"18-25",IF(Combined[[#This Row],[Age]]&lt;=35,"26-35",IF(Combined[[#This Row],[Age]]&lt;=45,"36-45",IF(Combined[[#This Row],[Age]]&lt;=55,"46-55","56-64"))))</f>
        <v>18-25</v>
      </c>
      <c r="AH1211" s="43">
        <f>IF(Combined[[#This Row],[Total_Amount]]=0,0,Combined[[#This Row],[Profit]]/Combined[[#This Row],[Total_Amount]])</f>
        <v>0.85753436654977</v>
      </c>
    </row>
    <row r="1212" spans="1:34">
      <c r="A1212" s="43" t="s">
        <v>3036</v>
      </c>
      <c r="B1212" s="46">
        <v>45530</v>
      </c>
      <c r="C1212" s="43">
        <f t="shared" si="18"/>
        <v>2024</v>
      </c>
      <c r="D1212" s="43" t="str">
        <f>TEXT(Combined[[#This Row],[Order_Date]],"MMM")</f>
        <v>Aug</v>
      </c>
      <c r="E1212" s="43" t="s">
        <v>295</v>
      </c>
      <c r="F1212" s="43" t="s">
        <v>1620</v>
      </c>
      <c r="G1212" s="43" t="s">
        <v>1782</v>
      </c>
      <c r="H1212" s="43">
        <v>4</v>
      </c>
      <c r="I1212" s="43">
        <v>271.04000000000002</v>
      </c>
      <c r="J1212" s="45">
        <v>0.12</v>
      </c>
      <c r="K1212" s="43" t="s">
        <v>1829</v>
      </c>
      <c r="L1212" s="43">
        <v>954.06080000000009</v>
      </c>
      <c r="M1212" s="43" t="str">
        <f>VLOOKUP(Combined[[#This Row],[Customer_ID]],Customer[],2,FALSE)</f>
        <v>Krystal Ford</v>
      </c>
      <c r="N1212" s="43">
        <f>VLOOKUP(Combined[[#This Row],[Customer_ID]],Customer[],3,FALSE)</f>
        <v>34</v>
      </c>
      <c r="O1212" s="43" t="str">
        <f>VLOOKUP(Combined[[#This Row],[Customer_ID]],Customer[],4,FALSE)</f>
        <v>Female</v>
      </c>
      <c r="P1212" s="43" t="str">
        <f>VLOOKUP(Combined[[#This Row],[Customer_ID]],Customer[],5,FALSE)</f>
        <v>South David</v>
      </c>
      <c r="Q1212" s="43" t="str">
        <f>VLOOKUP(Combined[[#This Row],[Customer_ID]],Customer[],6,FALSE)</f>
        <v>Arizona</v>
      </c>
      <c r="R1212" s="43" t="str">
        <f>VLOOKUP(Combined[[#This Row],[Customer_ID]],Customer[],8,FALSE)</f>
        <v>Platinum</v>
      </c>
      <c r="S1212" s="43" t="str">
        <f>VLOOKUP(Combined[[#This Row],[Product_ID]],Product[],2,FALSE)</f>
        <v>Women's Summer Dress</v>
      </c>
      <c r="T1212" s="43" t="str">
        <f>VLOOKUP(Combined[[#This Row],[Product_ID]],Product[],3,FALSE)</f>
        <v>Clothing</v>
      </c>
      <c r="U1212" s="43" t="str">
        <f>VLOOKUP(Combined[[#This Row],[Product_ID]],Product[],4,FALSE)</f>
        <v>Tops</v>
      </c>
      <c r="V1212" s="43" t="str">
        <f>VLOOKUP(Combined[[#This Row],[Product_ID]],Product[],5,FALSE)</f>
        <v>Smith-Mills</v>
      </c>
      <c r="W1212" s="43">
        <f>VLOOKUP(Combined[[#This Row],[Product_ID]],Product[],6,FALSE)</f>
        <v>223.43</v>
      </c>
      <c r="X1212" s="43">
        <f>VLOOKUP(Combined[[#This Row],[Product_ID]],Product[],7,FALSE)</f>
        <v>154</v>
      </c>
      <c r="Y1212" s="43" t="str">
        <f>_xlfn.XLOOKUP(Combined[[#This Row],[Store_ID]],Store[Store_ID],Store[Store_Name])</f>
        <v>Bean, Jones and Park</v>
      </c>
      <c r="Z1212" s="43" t="str">
        <f>_xlfn.XLOOKUP(Combined[[#This Row],[Store_ID]],Store[Store_ID],Store[Region])</f>
        <v>West</v>
      </c>
      <c r="AA1212" s="43" t="str">
        <f>_xlfn.XLOOKUP(Combined[[#This Row],[Store_ID]],Store[Store_ID],Store[City])</f>
        <v>Thompsonborough</v>
      </c>
      <c r="AB1212" s="43" t="str">
        <f>_xlfn.XLOOKUP(Combined[[#This Row],[Store_ID]],Store[Store_ID],Store[Store_Type])</f>
        <v>Online</v>
      </c>
      <c r="AC1212" s="43">
        <f>Combined[[#This Row],[Quantity]]*Combined[[#This Row],[Unit_Price]]</f>
        <v>1084.1600000000001</v>
      </c>
      <c r="AD1212" s="43">
        <f>Combined[[#This Row],[Gross_Sales]]*Combined[[#This Row],[Discount]]</f>
        <v>130.0992</v>
      </c>
      <c r="AE1212" s="43">
        <f>Combined[[#This Row],[Quantity]]*Combined[[#This Row],[cost]]</f>
        <v>893.72</v>
      </c>
      <c r="AF1212" s="43">
        <f>Combined[[#This Row],[Total_Amount]]-Combined[[#This Row],[Total_Cost]]</f>
        <v>60.340800000000058</v>
      </c>
      <c r="AG1212" s="43" t="str">
        <f>IF(Combined[[#This Row],[Age]]&lt;=25,"18-25",IF(Combined[[#This Row],[Age]]&lt;=35,"26-35",IF(Combined[[#This Row],[Age]]&lt;=45,"36-45",IF(Combined[[#This Row],[Age]]&lt;=55,"46-55","56-64"))))</f>
        <v>26-35</v>
      </c>
      <c r="AH1212" s="43">
        <f>IF(Combined[[#This Row],[Total_Amount]]=0,0,Combined[[#This Row],[Profit]]/Combined[[#This Row],[Total_Amount]])</f>
        <v>6.3246283675002735E-2</v>
      </c>
    </row>
    <row r="1213" spans="1:34">
      <c r="A1213" s="43" t="s">
        <v>3037</v>
      </c>
      <c r="B1213" s="46">
        <v>45558</v>
      </c>
      <c r="C1213" s="43">
        <f t="shared" si="18"/>
        <v>2024</v>
      </c>
      <c r="D1213" s="43" t="str">
        <f>TEXT(Combined[[#This Row],[Order_Date]],"MMM")</f>
        <v>Sep</v>
      </c>
      <c r="E1213" s="43" t="s">
        <v>71</v>
      </c>
      <c r="F1213" s="43" t="s">
        <v>1618</v>
      </c>
      <c r="G1213" s="43" t="s">
        <v>1776</v>
      </c>
      <c r="H1213" s="43">
        <v>4</v>
      </c>
      <c r="I1213" s="43">
        <v>328.27</v>
      </c>
      <c r="J1213" s="45">
        <v>0.09</v>
      </c>
      <c r="K1213" s="43" t="s">
        <v>1826</v>
      </c>
      <c r="L1213" s="43">
        <v>1194.9028000000001</v>
      </c>
      <c r="M1213" s="43" t="str">
        <f>VLOOKUP(Combined[[#This Row],[Customer_ID]],Customer[],2,FALSE)</f>
        <v>Laura Alvarez</v>
      </c>
      <c r="N1213" s="43">
        <f>VLOOKUP(Combined[[#This Row],[Customer_ID]],Customer[],3,FALSE)</f>
        <v>49</v>
      </c>
      <c r="O1213" s="43" t="str">
        <f>VLOOKUP(Combined[[#This Row],[Customer_ID]],Customer[],4,FALSE)</f>
        <v>Female</v>
      </c>
      <c r="P1213" s="43" t="str">
        <f>VLOOKUP(Combined[[#This Row],[Customer_ID]],Customer[],5,FALSE)</f>
        <v>Lawsonhaven</v>
      </c>
      <c r="Q1213" s="43" t="str">
        <f>VLOOKUP(Combined[[#This Row],[Customer_ID]],Customer[],6,FALSE)</f>
        <v>Washington</v>
      </c>
      <c r="R1213" s="43" t="str">
        <f>VLOOKUP(Combined[[#This Row],[Customer_ID]],Customer[],8,FALSE)</f>
        <v>Platinum</v>
      </c>
      <c r="S1213" s="43" t="str">
        <f>VLOOKUP(Combined[[#This Row],[Product_ID]],Product[],2,FALSE)</f>
        <v>Bedroom Table Lamp</v>
      </c>
      <c r="T1213" s="43" t="str">
        <f>VLOOKUP(Combined[[#This Row],[Product_ID]],Product[],3,FALSE)</f>
        <v>Home</v>
      </c>
      <c r="U1213" s="43" t="str">
        <f>VLOOKUP(Combined[[#This Row],[Product_ID]],Product[],4,FALSE)</f>
        <v>Lighting</v>
      </c>
      <c r="V1213" s="43" t="str">
        <f>VLOOKUP(Combined[[#This Row],[Product_ID]],Product[],5,FALSE)</f>
        <v>Jones LLC</v>
      </c>
      <c r="W1213" s="43">
        <f>VLOOKUP(Combined[[#This Row],[Product_ID]],Product[],6,FALSE)</f>
        <v>382.22</v>
      </c>
      <c r="X1213" s="43">
        <f>VLOOKUP(Combined[[#This Row],[Product_ID]],Product[],7,FALSE)</f>
        <v>329</v>
      </c>
      <c r="Y1213" s="43" t="str">
        <f>_xlfn.XLOOKUP(Combined[[#This Row],[Store_ID]],Store[Store_ID],Store[Store_Name])</f>
        <v>Benson-Elliott</v>
      </c>
      <c r="Z1213" s="43" t="str">
        <f>_xlfn.XLOOKUP(Combined[[#This Row],[Store_ID]],Store[Store_ID],Store[Region])</f>
        <v>East</v>
      </c>
      <c r="AA1213" s="43" t="str">
        <f>_xlfn.XLOOKUP(Combined[[#This Row],[Store_ID]],Store[Store_ID],Store[City])</f>
        <v>Port Josephberg</v>
      </c>
      <c r="AB1213" s="43" t="str">
        <f>_xlfn.XLOOKUP(Combined[[#This Row],[Store_ID]],Store[Store_ID],Store[Store_Type])</f>
        <v>Online</v>
      </c>
      <c r="AC1213" s="43">
        <f>Combined[[#This Row],[Quantity]]*Combined[[#This Row],[Unit_Price]]</f>
        <v>1313.08</v>
      </c>
      <c r="AD1213" s="43">
        <f>Combined[[#This Row],[Gross_Sales]]*Combined[[#This Row],[Discount]]</f>
        <v>118.17719999999998</v>
      </c>
      <c r="AE1213" s="43">
        <f>Combined[[#This Row],[Quantity]]*Combined[[#This Row],[cost]]</f>
        <v>1528.88</v>
      </c>
      <c r="AF1213" s="43">
        <f>Combined[[#This Row],[Total_Amount]]-Combined[[#This Row],[Total_Cost]]</f>
        <v>-333.97720000000004</v>
      </c>
      <c r="AG1213" s="43" t="str">
        <f>IF(Combined[[#This Row],[Age]]&lt;=25,"18-25",IF(Combined[[#This Row],[Age]]&lt;=35,"26-35",IF(Combined[[#This Row],[Age]]&lt;=45,"36-45",IF(Combined[[#This Row],[Age]]&lt;=55,"46-55","56-64"))))</f>
        <v>46-55</v>
      </c>
      <c r="AH1213" s="43">
        <f>IF(Combined[[#This Row],[Total_Amount]]=0,0,Combined[[#This Row],[Profit]]/Combined[[#This Row],[Total_Amount]])</f>
        <v>-0.27950156280494115</v>
      </c>
    </row>
    <row r="1214" spans="1:34">
      <c r="A1214" s="43" t="s">
        <v>3038</v>
      </c>
      <c r="B1214" s="46">
        <v>45472</v>
      </c>
      <c r="C1214" s="43">
        <f t="shared" si="18"/>
        <v>2024</v>
      </c>
      <c r="D1214" s="43" t="str">
        <f>TEXT(Combined[[#This Row],[Order_Date]],"MMM")</f>
        <v>Jun</v>
      </c>
      <c r="E1214" s="43" t="s">
        <v>1518</v>
      </c>
      <c r="F1214" s="43" t="s">
        <v>1582</v>
      </c>
      <c r="G1214" s="43" t="s">
        <v>1799</v>
      </c>
      <c r="H1214" s="43">
        <v>4</v>
      </c>
      <c r="I1214" s="43">
        <v>884.71</v>
      </c>
      <c r="J1214" s="45">
        <v>0.09</v>
      </c>
      <c r="K1214" s="43" t="s">
        <v>1826</v>
      </c>
      <c r="L1214" s="43">
        <v>3220.3444</v>
      </c>
      <c r="M1214" s="43" t="str">
        <f>VLOOKUP(Combined[[#This Row],[Customer_ID]],Customer[],2,FALSE)</f>
        <v>Justin Lopez</v>
      </c>
      <c r="N1214" s="43">
        <f>VLOOKUP(Combined[[#This Row],[Customer_ID]],Customer[],3,FALSE)</f>
        <v>21</v>
      </c>
      <c r="O1214" s="43" t="str">
        <f>VLOOKUP(Combined[[#This Row],[Customer_ID]],Customer[],4,FALSE)</f>
        <v>Male</v>
      </c>
      <c r="P1214" s="43" t="str">
        <f>VLOOKUP(Combined[[#This Row],[Customer_ID]],Customer[],5,FALSE)</f>
        <v>Port Cheryl</v>
      </c>
      <c r="Q1214" s="43" t="str">
        <f>VLOOKUP(Combined[[#This Row],[Customer_ID]],Customer[],6,FALSE)</f>
        <v>Texas</v>
      </c>
      <c r="R1214" s="43" t="str">
        <f>VLOOKUP(Combined[[#This Row],[Customer_ID]],Customer[],8,FALSE)</f>
        <v>Gold</v>
      </c>
      <c r="S1214" s="43" t="str">
        <f>VLOOKUP(Combined[[#This Row],[Product_ID]],Product[],2,FALSE)</f>
        <v>Soccer Training Cone Set</v>
      </c>
      <c r="T1214" s="43" t="str">
        <f>VLOOKUP(Combined[[#This Row],[Product_ID]],Product[],3,FALSE)</f>
        <v>Sports</v>
      </c>
      <c r="U1214" s="43" t="str">
        <f>VLOOKUP(Combined[[#This Row],[Product_ID]],Product[],4,FALSE)</f>
        <v>Accessories</v>
      </c>
      <c r="V1214" s="43" t="str">
        <f>VLOOKUP(Combined[[#This Row],[Product_ID]],Product[],5,FALSE)</f>
        <v>Ford, Murphy and Wilson</v>
      </c>
      <c r="W1214" s="43">
        <f>VLOOKUP(Combined[[#This Row],[Product_ID]],Product[],6,FALSE)</f>
        <v>144.53</v>
      </c>
      <c r="X1214" s="43">
        <f>VLOOKUP(Combined[[#This Row],[Product_ID]],Product[],7,FALSE)</f>
        <v>367</v>
      </c>
      <c r="Y1214" s="43" t="str">
        <f>_xlfn.XLOOKUP(Combined[[#This Row],[Store_ID]],Store[Store_ID],Store[Store_Name])</f>
        <v>Mcdonald Inc</v>
      </c>
      <c r="Z1214" s="43" t="str">
        <f>_xlfn.XLOOKUP(Combined[[#This Row],[Store_ID]],Store[Store_ID],Store[Region])</f>
        <v>South</v>
      </c>
      <c r="AA1214" s="43" t="str">
        <f>_xlfn.XLOOKUP(Combined[[#This Row],[Store_ID]],Store[Store_ID],Store[City])</f>
        <v>Christopherland</v>
      </c>
      <c r="AB1214" s="43" t="str">
        <f>_xlfn.XLOOKUP(Combined[[#This Row],[Store_ID]],Store[Store_ID],Store[Store_Type])</f>
        <v>Outlet</v>
      </c>
      <c r="AC1214" s="43">
        <f>Combined[[#This Row],[Quantity]]*Combined[[#This Row],[Unit_Price]]</f>
        <v>3538.84</v>
      </c>
      <c r="AD1214" s="43">
        <f>Combined[[#This Row],[Gross_Sales]]*Combined[[#This Row],[Discount]]</f>
        <v>318.49560000000002</v>
      </c>
      <c r="AE1214" s="43">
        <f>Combined[[#This Row],[Quantity]]*Combined[[#This Row],[cost]]</f>
        <v>578.12</v>
      </c>
      <c r="AF1214" s="43">
        <f>Combined[[#This Row],[Total_Amount]]-Combined[[#This Row],[Total_Cost]]</f>
        <v>2642.2244000000001</v>
      </c>
      <c r="AG1214" s="43" t="str">
        <f>IF(Combined[[#This Row],[Age]]&lt;=25,"18-25",IF(Combined[[#This Row],[Age]]&lt;=35,"26-35",IF(Combined[[#This Row],[Age]]&lt;=45,"36-45",IF(Combined[[#This Row],[Age]]&lt;=55,"46-55","56-64"))))</f>
        <v>18-25</v>
      </c>
      <c r="AH1214" s="43">
        <f>IF(Combined[[#This Row],[Total_Amount]]=0,0,Combined[[#This Row],[Profit]]/Combined[[#This Row],[Total_Amount]])</f>
        <v>0.8204788282892973</v>
      </c>
    </row>
    <row r="1215" spans="1:34">
      <c r="A1215" s="43" t="s">
        <v>3039</v>
      </c>
      <c r="B1215" s="46">
        <v>45809</v>
      </c>
      <c r="C1215" s="43">
        <f t="shared" si="18"/>
        <v>2025</v>
      </c>
      <c r="D1215" s="43" t="str">
        <f>TEXT(Combined[[#This Row],[Order_Date]],"MMM")</f>
        <v>Jun</v>
      </c>
      <c r="E1215" s="43" t="s">
        <v>797</v>
      </c>
      <c r="F1215" s="43" t="s">
        <v>1692</v>
      </c>
      <c r="G1215" s="43" t="s">
        <v>1769</v>
      </c>
      <c r="H1215" s="43">
        <v>1</v>
      </c>
      <c r="I1215" s="43">
        <v>41.39</v>
      </c>
      <c r="J1215" s="45">
        <v>0.01</v>
      </c>
      <c r="K1215" s="43" t="s">
        <v>1824</v>
      </c>
      <c r="L1215" s="43">
        <v>40.976100000000002</v>
      </c>
      <c r="M1215" s="43" t="str">
        <f>VLOOKUP(Combined[[#This Row],[Customer_ID]],Customer[],2,FALSE)</f>
        <v>Lauren George</v>
      </c>
      <c r="N1215" s="43">
        <f>VLOOKUP(Combined[[#This Row],[Customer_ID]],Customer[],3,FALSE)</f>
        <v>41</v>
      </c>
      <c r="O1215" s="43" t="str">
        <f>VLOOKUP(Combined[[#This Row],[Customer_ID]],Customer[],4,FALSE)</f>
        <v>Female</v>
      </c>
      <c r="P1215" s="43" t="str">
        <f>VLOOKUP(Combined[[#This Row],[Customer_ID]],Customer[],5,FALSE)</f>
        <v>Garciamouth</v>
      </c>
      <c r="Q1215" s="43" t="str">
        <f>VLOOKUP(Combined[[#This Row],[Customer_ID]],Customer[],6,FALSE)</f>
        <v>New York</v>
      </c>
      <c r="R1215" s="43" t="str">
        <f>VLOOKUP(Combined[[#This Row],[Customer_ID]],Customer[],8,FALSE)</f>
        <v>Gold</v>
      </c>
      <c r="S1215" s="43" t="str">
        <f>VLOOKUP(Combined[[#This Row],[Product_ID]],Product[],2,FALSE)</f>
        <v>Professional Jump Rope</v>
      </c>
      <c r="T1215" s="43" t="str">
        <f>VLOOKUP(Combined[[#This Row],[Product_ID]],Product[],3,FALSE)</f>
        <v>Sports</v>
      </c>
      <c r="U1215" s="43" t="str">
        <f>VLOOKUP(Combined[[#This Row],[Product_ID]],Product[],4,FALSE)</f>
        <v>Fitness</v>
      </c>
      <c r="V1215" s="43" t="str">
        <f>VLOOKUP(Combined[[#This Row],[Product_ID]],Product[],5,FALSE)</f>
        <v>Davis PLC</v>
      </c>
      <c r="W1215" s="43">
        <f>VLOOKUP(Combined[[#This Row],[Product_ID]],Product[],6,FALSE)</f>
        <v>477.61</v>
      </c>
      <c r="X1215" s="43">
        <f>VLOOKUP(Combined[[#This Row],[Product_ID]],Product[],7,FALSE)</f>
        <v>300</v>
      </c>
      <c r="Y1215" s="43" t="str">
        <f>_xlfn.XLOOKUP(Combined[[#This Row],[Store_ID]],Store[Store_ID],Store[Store_Name])</f>
        <v>Alexander Group</v>
      </c>
      <c r="Z1215" s="43" t="str">
        <f>_xlfn.XLOOKUP(Combined[[#This Row],[Store_ID]],Store[Store_ID],Store[Region])</f>
        <v>South</v>
      </c>
      <c r="AA1215" s="43" t="str">
        <f>_xlfn.XLOOKUP(Combined[[#This Row],[Store_ID]],Store[Store_ID],Store[City])</f>
        <v>Port Sharon</v>
      </c>
      <c r="AB1215" s="43" t="str">
        <f>_xlfn.XLOOKUP(Combined[[#This Row],[Store_ID]],Store[Store_ID],Store[Store_Type])</f>
        <v>Online</v>
      </c>
      <c r="AC1215" s="43">
        <f>Combined[[#This Row],[Quantity]]*Combined[[#This Row],[Unit_Price]]</f>
        <v>41.39</v>
      </c>
      <c r="AD1215" s="43">
        <f>Combined[[#This Row],[Gross_Sales]]*Combined[[#This Row],[Discount]]</f>
        <v>0.41389999999999999</v>
      </c>
      <c r="AE1215" s="43">
        <f>Combined[[#This Row],[Quantity]]*Combined[[#This Row],[cost]]</f>
        <v>477.61</v>
      </c>
      <c r="AF1215" s="43">
        <f>Combined[[#This Row],[Total_Amount]]-Combined[[#This Row],[Total_Cost]]</f>
        <v>-436.63390000000004</v>
      </c>
      <c r="AG1215" s="43" t="str">
        <f>IF(Combined[[#This Row],[Age]]&lt;=25,"18-25",IF(Combined[[#This Row],[Age]]&lt;=35,"26-35",IF(Combined[[#This Row],[Age]]&lt;=45,"36-45",IF(Combined[[#This Row],[Age]]&lt;=55,"46-55","56-64"))))</f>
        <v>36-45</v>
      </c>
      <c r="AH1215" s="43">
        <f>IF(Combined[[#This Row],[Total_Amount]]=0,0,Combined[[#This Row],[Profit]]/Combined[[#This Row],[Total_Amount]])</f>
        <v>-10.655818879786022</v>
      </c>
    </row>
    <row r="1216" spans="1:34">
      <c r="A1216" s="43" t="s">
        <v>3040</v>
      </c>
      <c r="B1216" s="46">
        <v>45783</v>
      </c>
      <c r="C1216" s="43">
        <f t="shared" si="18"/>
        <v>2025</v>
      </c>
      <c r="D1216" s="43" t="str">
        <f>TEXT(Combined[[#This Row],[Order_Date]],"MMM")</f>
        <v>May</v>
      </c>
      <c r="E1216" s="43" t="s">
        <v>550</v>
      </c>
      <c r="F1216" s="43" t="s">
        <v>1662</v>
      </c>
      <c r="G1216" s="43" t="s">
        <v>1786</v>
      </c>
      <c r="H1216" s="43">
        <v>4</v>
      </c>
      <c r="I1216" s="43">
        <v>64.06</v>
      </c>
      <c r="J1216" s="45">
        <v>0.26</v>
      </c>
      <c r="K1216" s="43" t="s">
        <v>1824</v>
      </c>
      <c r="L1216" s="43">
        <v>189.61760000000001</v>
      </c>
      <c r="M1216" s="43" t="str">
        <f>VLOOKUP(Combined[[#This Row],[Customer_ID]],Customer[],2,FALSE)</f>
        <v>Jason Wheeler</v>
      </c>
      <c r="N1216" s="43">
        <f>VLOOKUP(Combined[[#This Row],[Customer_ID]],Customer[],3,FALSE)</f>
        <v>47</v>
      </c>
      <c r="O1216" s="43" t="str">
        <f>VLOOKUP(Combined[[#This Row],[Customer_ID]],Customer[],4,FALSE)</f>
        <v>Female</v>
      </c>
      <c r="P1216" s="43" t="str">
        <f>VLOOKUP(Combined[[#This Row],[Customer_ID]],Customer[],5,FALSE)</f>
        <v>Carolview</v>
      </c>
      <c r="Q1216" s="43" t="str">
        <f>VLOOKUP(Combined[[#This Row],[Customer_ID]],Customer[],6,FALSE)</f>
        <v>Illinois</v>
      </c>
      <c r="R1216" s="43" t="str">
        <f>VLOOKUP(Combined[[#This Row],[Customer_ID]],Customer[],8,FALSE)</f>
        <v>Platinum</v>
      </c>
      <c r="S1216" s="43" t="str">
        <f>VLOOKUP(Combined[[#This Row],[Product_ID]],Product[],2,FALSE)</f>
        <v>Foam Roller</v>
      </c>
      <c r="T1216" s="43" t="str">
        <f>VLOOKUP(Combined[[#This Row],[Product_ID]],Product[],3,FALSE)</f>
        <v>Sports</v>
      </c>
      <c r="U1216" s="43" t="str">
        <f>VLOOKUP(Combined[[#This Row],[Product_ID]],Product[],4,FALSE)</f>
        <v>Fitness</v>
      </c>
      <c r="V1216" s="43" t="str">
        <f>VLOOKUP(Combined[[#This Row],[Product_ID]],Product[],5,FALSE)</f>
        <v>Atkinson, Camacho and Oliver</v>
      </c>
      <c r="W1216" s="43">
        <f>VLOOKUP(Combined[[#This Row],[Product_ID]],Product[],6,FALSE)</f>
        <v>30.62</v>
      </c>
      <c r="X1216" s="43">
        <f>VLOOKUP(Combined[[#This Row],[Product_ID]],Product[],7,FALSE)</f>
        <v>138</v>
      </c>
      <c r="Y1216" s="43" t="str">
        <f>_xlfn.XLOOKUP(Combined[[#This Row],[Store_ID]],Store[Store_ID],Store[Store_Name])</f>
        <v>Moore, Padilla and Butler</v>
      </c>
      <c r="Z1216" s="43" t="str">
        <f>_xlfn.XLOOKUP(Combined[[#This Row],[Store_ID]],Store[Store_ID],Store[Region])</f>
        <v>South</v>
      </c>
      <c r="AA1216" s="43" t="str">
        <f>_xlfn.XLOOKUP(Combined[[#This Row],[Store_ID]],Store[Store_ID],Store[City])</f>
        <v>East Johnstad</v>
      </c>
      <c r="AB1216" s="43" t="str">
        <f>_xlfn.XLOOKUP(Combined[[#This Row],[Store_ID]],Store[Store_ID],Store[Store_Type])</f>
        <v>Flagship</v>
      </c>
      <c r="AC1216" s="43">
        <f>Combined[[#This Row],[Quantity]]*Combined[[#This Row],[Unit_Price]]</f>
        <v>256.24</v>
      </c>
      <c r="AD1216" s="43">
        <f>Combined[[#This Row],[Gross_Sales]]*Combined[[#This Row],[Discount]]</f>
        <v>66.622399999999999</v>
      </c>
      <c r="AE1216" s="43">
        <f>Combined[[#This Row],[Quantity]]*Combined[[#This Row],[cost]]</f>
        <v>122.48</v>
      </c>
      <c r="AF1216" s="43">
        <f>Combined[[#This Row],[Total_Amount]]-Combined[[#This Row],[Total_Cost]]</f>
        <v>67.137600000000006</v>
      </c>
      <c r="AG1216" s="43" t="str">
        <f>IF(Combined[[#This Row],[Age]]&lt;=25,"18-25",IF(Combined[[#This Row],[Age]]&lt;=35,"26-35",IF(Combined[[#This Row],[Age]]&lt;=45,"36-45",IF(Combined[[#This Row],[Age]]&lt;=55,"46-55","56-64"))))</f>
        <v>46-55</v>
      </c>
      <c r="AH1216" s="43">
        <f>IF(Combined[[#This Row],[Total_Amount]]=0,0,Combined[[#This Row],[Profit]]/Combined[[#This Row],[Total_Amount]])</f>
        <v>0.35406839871404344</v>
      </c>
    </row>
    <row r="1217" spans="1:34">
      <c r="A1217" s="43" t="s">
        <v>3041</v>
      </c>
      <c r="B1217" s="46">
        <v>45849</v>
      </c>
      <c r="C1217" s="43">
        <f t="shared" si="18"/>
        <v>2025</v>
      </c>
      <c r="D1217" s="43" t="str">
        <f>TEXT(Combined[[#This Row],[Order_Date]],"MMM")</f>
        <v>Jul</v>
      </c>
      <c r="E1217" s="43" t="s">
        <v>1086</v>
      </c>
      <c r="F1217" s="43" t="s">
        <v>1640</v>
      </c>
      <c r="G1217" s="43" t="s">
        <v>1786</v>
      </c>
      <c r="H1217" s="43">
        <v>2</v>
      </c>
      <c r="I1217" s="43">
        <v>152.25</v>
      </c>
      <c r="J1217" s="45">
        <v>0.13</v>
      </c>
      <c r="K1217" s="43" t="s">
        <v>1824</v>
      </c>
      <c r="L1217" s="43">
        <v>264.91500000000002</v>
      </c>
      <c r="M1217" s="43" t="str">
        <f>VLOOKUP(Combined[[#This Row],[Customer_ID]],Customer[],2,FALSE)</f>
        <v>John Jordan</v>
      </c>
      <c r="N1217" s="43">
        <f>VLOOKUP(Combined[[#This Row],[Customer_ID]],Customer[],3,FALSE)</f>
        <v>58</v>
      </c>
      <c r="O1217" s="43" t="str">
        <f>VLOOKUP(Combined[[#This Row],[Customer_ID]],Customer[],4,FALSE)</f>
        <v>Female</v>
      </c>
      <c r="P1217" s="43" t="str">
        <f>VLOOKUP(Combined[[#This Row],[Customer_ID]],Customer[],5,FALSE)</f>
        <v>Port Crystalberg</v>
      </c>
      <c r="Q1217" s="43" t="str">
        <f>VLOOKUP(Combined[[#This Row],[Customer_ID]],Customer[],6,FALSE)</f>
        <v>Tennessee</v>
      </c>
      <c r="R1217" s="43" t="str">
        <f>VLOOKUP(Combined[[#This Row],[Customer_ID]],Customer[],8,FALSE)</f>
        <v>Platinum</v>
      </c>
      <c r="S1217" s="43" t="str">
        <f>VLOOKUP(Combined[[#This Row],[Product_ID]],Product[],2,FALSE)</f>
        <v>Men's Winter Jacket</v>
      </c>
      <c r="T1217" s="43" t="str">
        <f>VLOOKUP(Combined[[#This Row],[Product_ID]],Product[],3,FALSE)</f>
        <v>Clothing</v>
      </c>
      <c r="U1217" s="43" t="str">
        <f>VLOOKUP(Combined[[#This Row],[Product_ID]],Product[],4,FALSE)</f>
        <v>Outerwear</v>
      </c>
      <c r="V1217" s="43" t="str">
        <f>VLOOKUP(Combined[[#This Row],[Product_ID]],Product[],5,FALSE)</f>
        <v>Kelly, Smith and Perez</v>
      </c>
      <c r="W1217" s="43">
        <f>VLOOKUP(Combined[[#This Row],[Product_ID]],Product[],6,FALSE)</f>
        <v>167.34</v>
      </c>
      <c r="X1217" s="43">
        <f>VLOOKUP(Combined[[#This Row],[Product_ID]],Product[],7,FALSE)</f>
        <v>296</v>
      </c>
      <c r="Y1217" s="43" t="str">
        <f>_xlfn.XLOOKUP(Combined[[#This Row],[Store_ID]],Store[Store_ID],Store[Store_Name])</f>
        <v>Moore, Padilla and Butler</v>
      </c>
      <c r="Z1217" s="43" t="str">
        <f>_xlfn.XLOOKUP(Combined[[#This Row],[Store_ID]],Store[Store_ID],Store[Region])</f>
        <v>South</v>
      </c>
      <c r="AA1217" s="43" t="str">
        <f>_xlfn.XLOOKUP(Combined[[#This Row],[Store_ID]],Store[Store_ID],Store[City])</f>
        <v>East Johnstad</v>
      </c>
      <c r="AB1217" s="43" t="str">
        <f>_xlfn.XLOOKUP(Combined[[#This Row],[Store_ID]],Store[Store_ID],Store[Store_Type])</f>
        <v>Flagship</v>
      </c>
      <c r="AC1217" s="43">
        <f>Combined[[#This Row],[Quantity]]*Combined[[#This Row],[Unit_Price]]</f>
        <v>304.5</v>
      </c>
      <c r="AD1217" s="43">
        <f>Combined[[#This Row],[Gross_Sales]]*Combined[[#This Row],[Discount]]</f>
        <v>39.585000000000001</v>
      </c>
      <c r="AE1217" s="43">
        <f>Combined[[#This Row],[Quantity]]*Combined[[#This Row],[cost]]</f>
        <v>334.68</v>
      </c>
      <c r="AF1217" s="43">
        <f>Combined[[#This Row],[Total_Amount]]-Combined[[#This Row],[Total_Cost]]</f>
        <v>-69.764999999999986</v>
      </c>
      <c r="AG1217" s="43" t="str">
        <f>IF(Combined[[#This Row],[Age]]&lt;=25,"18-25",IF(Combined[[#This Row],[Age]]&lt;=35,"26-35",IF(Combined[[#This Row],[Age]]&lt;=45,"36-45",IF(Combined[[#This Row],[Age]]&lt;=55,"46-55","56-64"))))</f>
        <v>56-64</v>
      </c>
      <c r="AH1217" s="43">
        <f>IF(Combined[[#This Row],[Total_Amount]]=0,0,Combined[[#This Row],[Profit]]/Combined[[#This Row],[Total_Amount]])</f>
        <v>-0.26334862125587444</v>
      </c>
    </row>
    <row r="1218" spans="1:34">
      <c r="A1218" s="43" t="s">
        <v>3042</v>
      </c>
      <c r="B1218" s="46">
        <v>45281</v>
      </c>
      <c r="C1218" s="43">
        <f t="shared" si="18"/>
        <v>2023</v>
      </c>
      <c r="D1218" s="43" t="str">
        <f>TEXT(Combined[[#This Row],[Order_Date]],"MMM")</f>
        <v>Dec</v>
      </c>
      <c r="E1218" s="43" t="s">
        <v>356</v>
      </c>
      <c r="F1218" s="43" t="s">
        <v>1574</v>
      </c>
      <c r="G1218" s="43" t="s">
        <v>1813</v>
      </c>
      <c r="H1218" s="43">
        <v>2</v>
      </c>
      <c r="I1218" s="43">
        <v>889.04</v>
      </c>
      <c r="J1218" s="45">
        <v>0.23</v>
      </c>
      <c r="K1218" s="43" t="s">
        <v>1824</v>
      </c>
      <c r="L1218" s="43">
        <v>1369.1215999999999</v>
      </c>
      <c r="M1218" s="43" t="str">
        <f>VLOOKUP(Combined[[#This Row],[Customer_ID]],Customer[],2,FALSE)</f>
        <v>Diane Watson</v>
      </c>
      <c r="N1218" s="43">
        <f>VLOOKUP(Combined[[#This Row],[Customer_ID]],Customer[],3,FALSE)</f>
        <v>53</v>
      </c>
      <c r="O1218" s="43" t="str">
        <f>VLOOKUP(Combined[[#This Row],[Customer_ID]],Customer[],4,FALSE)</f>
        <v>Female</v>
      </c>
      <c r="P1218" s="43" t="str">
        <f>VLOOKUP(Combined[[#This Row],[Customer_ID]],Customer[],5,FALSE)</f>
        <v>North Codyport</v>
      </c>
      <c r="Q1218" s="43" t="str">
        <f>VLOOKUP(Combined[[#This Row],[Customer_ID]],Customer[],6,FALSE)</f>
        <v>Texas</v>
      </c>
      <c r="R1218" s="43" t="str">
        <f>VLOOKUP(Combined[[#This Row],[Customer_ID]],Customer[],8,FALSE)</f>
        <v>Platinum</v>
      </c>
      <c r="S1218" s="43" t="str">
        <f>VLOOKUP(Combined[[#This Row],[Product_ID]],Product[],2,FALSE)</f>
        <v>USB-C Fast Charger</v>
      </c>
      <c r="T1218" s="43" t="str">
        <f>VLOOKUP(Combined[[#This Row],[Product_ID]],Product[],3,FALSE)</f>
        <v>Electronics</v>
      </c>
      <c r="U1218" s="43" t="str">
        <f>VLOOKUP(Combined[[#This Row],[Product_ID]],Product[],4,FALSE)</f>
        <v>Accessories</v>
      </c>
      <c r="V1218" s="43" t="str">
        <f>VLOOKUP(Combined[[#This Row],[Product_ID]],Product[],5,FALSE)</f>
        <v>Dawson-Perkins</v>
      </c>
      <c r="W1218" s="43">
        <f>VLOOKUP(Combined[[#This Row],[Product_ID]],Product[],6,FALSE)</f>
        <v>242.23</v>
      </c>
      <c r="X1218" s="43">
        <f>VLOOKUP(Combined[[#This Row],[Product_ID]],Product[],7,FALSE)</f>
        <v>453</v>
      </c>
      <c r="Y1218" s="43" t="str">
        <f>_xlfn.XLOOKUP(Combined[[#This Row],[Store_ID]],Store[Store_ID],Store[Store_Name])</f>
        <v>Mann-Austin</v>
      </c>
      <c r="Z1218" s="43" t="str">
        <f>_xlfn.XLOOKUP(Combined[[#This Row],[Store_ID]],Store[Store_ID],Store[Region])</f>
        <v>East</v>
      </c>
      <c r="AA1218" s="43" t="str">
        <f>_xlfn.XLOOKUP(Combined[[#This Row],[Store_ID]],Store[Store_ID],Store[City])</f>
        <v>Vasquezborough</v>
      </c>
      <c r="AB1218" s="43" t="str">
        <f>_xlfn.XLOOKUP(Combined[[#This Row],[Store_ID]],Store[Store_ID],Store[Store_Type])</f>
        <v>Online</v>
      </c>
      <c r="AC1218" s="43">
        <f>Combined[[#This Row],[Quantity]]*Combined[[#This Row],[Unit_Price]]</f>
        <v>1778.08</v>
      </c>
      <c r="AD1218" s="43">
        <f>Combined[[#This Row],[Gross_Sales]]*Combined[[#This Row],[Discount]]</f>
        <v>408.95839999999998</v>
      </c>
      <c r="AE1218" s="43">
        <f>Combined[[#This Row],[Quantity]]*Combined[[#This Row],[cost]]</f>
        <v>484.46</v>
      </c>
      <c r="AF1218" s="43">
        <f>Combined[[#This Row],[Total_Amount]]-Combined[[#This Row],[Total_Cost]]</f>
        <v>884.66159999999991</v>
      </c>
      <c r="AG1218" s="43" t="str">
        <f>IF(Combined[[#This Row],[Age]]&lt;=25,"18-25",IF(Combined[[#This Row],[Age]]&lt;=35,"26-35",IF(Combined[[#This Row],[Age]]&lt;=45,"36-45",IF(Combined[[#This Row],[Age]]&lt;=55,"46-55","56-64"))))</f>
        <v>46-55</v>
      </c>
      <c r="AH1218" s="43">
        <f>IF(Combined[[#This Row],[Total_Amount]]=0,0,Combined[[#This Row],[Profit]]/Combined[[#This Row],[Total_Amount]])</f>
        <v>0.64615268651082558</v>
      </c>
    </row>
    <row r="1219" spans="1:34">
      <c r="A1219" s="43" t="s">
        <v>3043</v>
      </c>
      <c r="B1219" s="46">
        <v>45322</v>
      </c>
      <c r="C1219" s="43">
        <f t="shared" ref="C1219:C1282" si="19">YEAR(B1219)</f>
        <v>2024</v>
      </c>
      <c r="D1219" s="43" t="str">
        <f>TEXT(Combined[[#This Row],[Order_Date]],"MMM")</f>
        <v>Jan</v>
      </c>
      <c r="E1219" s="43" t="s">
        <v>538</v>
      </c>
      <c r="F1219" s="43" t="s">
        <v>1622</v>
      </c>
      <c r="G1219" s="43" t="s">
        <v>1789</v>
      </c>
      <c r="H1219" s="43">
        <v>3</v>
      </c>
      <c r="I1219" s="43">
        <v>145.25</v>
      </c>
      <c r="J1219" s="45">
        <v>0.24</v>
      </c>
      <c r="K1219" s="43" t="s">
        <v>1826</v>
      </c>
      <c r="L1219" s="43">
        <v>331.17</v>
      </c>
      <c r="M1219" s="43" t="str">
        <f>VLOOKUP(Combined[[#This Row],[Customer_ID]],Customer[],2,FALSE)</f>
        <v>Cynthia Morris</v>
      </c>
      <c r="N1219" s="43">
        <f>VLOOKUP(Combined[[#This Row],[Customer_ID]],Customer[],3,FALSE)</f>
        <v>18</v>
      </c>
      <c r="O1219" s="43" t="str">
        <f>VLOOKUP(Combined[[#This Row],[Customer_ID]],Customer[],4,FALSE)</f>
        <v>Female</v>
      </c>
      <c r="P1219" s="43" t="str">
        <f>VLOOKUP(Combined[[#This Row],[Customer_ID]],Customer[],5,FALSE)</f>
        <v>Hessmouth</v>
      </c>
      <c r="Q1219" s="43" t="str">
        <f>VLOOKUP(Combined[[#This Row],[Customer_ID]],Customer[],6,FALSE)</f>
        <v>Arizona</v>
      </c>
      <c r="R1219" s="43" t="str">
        <f>VLOOKUP(Combined[[#This Row],[Customer_ID]],Customer[],8,FALSE)</f>
        <v>Silver</v>
      </c>
      <c r="S1219" s="43" t="str">
        <f>VLOOKUP(Combined[[#This Row],[Product_ID]],Product[],2,FALSE)</f>
        <v>Men's Casual Sneakers</v>
      </c>
      <c r="T1219" s="43" t="str">
        <f>VLOOKUP(Combined[[#This Row],[Product_ID]],Product[],3,FALSE)</f>
        <v>Clothing</v>
      </c>
      <c r="U1219" s="43" t="str">
        <f>VLOOKUP(Combined[[#This Row],[Product_ID]],Product[],4,FALSE)</f>
        <v>Footwear</v>
      </c>
      <c r="V1219" s="43" t="str">
        <f>VLOOKUP(Combined[[#This Row],[Product_ID]],Product[],5,FALSE)</f>
        <v>Hogan-Lee</v>
      </c>
      <c r="W1219" s="43">
        <f>VLOOKUP(Combined[[#This Row],[Product_ID]],Product[],6,FALSE)</f>
        <v>353.47</v>
      </c>
      <c r="X1219" s="43">
        <f>VLOOKUP(Combined[[#This Row],[Product_ID]],Product[],7,FALSE)</f>
        <v>214</v>
      </c>
      <c r="Y1219" s="43" t="str">
        <f>_xlfn.XLOOKUP(Combined[[#This Row],[Store_ID]],Store[Store_ID],Store[Store_Name])</f>
        <v>Hill, Wagner and Ballard</v>
      </c>
      <c r="Z1219" s="43" t="str">
        <f>_xlfn.XLOOKUP(Combined[[#This Row],[Store_ID]],Store[Store_ID],Store[Region])</f>
        <v>East</v>
      </c>
      <c r="AA1219" s="43" t="str">
        <f>_xlfn.XLOOKUP(Combined[[#This Row],[Store_ID]],Store[Store_ID],Store[City])</f>
        <v>East Davidville</v>
      </c>
      <c r="AB1219" s="43" t="str">
        <f>_xlfn.XLOOKUP(Combined[[#This Row],[Store_ID]],Store[Store_ID],Store[Store_Type])</f>
        <v>Online</v>
      </c>
      <c r="AC1219" s="43">
        <f>Combined[[#This Row],[Quantity]]*Combined[[#This Row],[Unit_Price]]</f>
        <v>435.75</v>
      </c>
      <c r="AD1219" s="43">
        <f>Combined[[#This Row],[Gross_Sales]]*Combined[[#This Row],[Discount]]</f>
        <v>104.58</v>
      </c>
      <c r="AE1219" s="43">
        <f>Combined[[#This Row],[Quantity]]*Combined[[#This Row],[cost]]</f>
        <v>1060.4100000000001</v>
      </c>
      <c r="AF1219" s="43">
        <f>Combined[[#This Row],[Total_Amount]]-Combined[[#This Row],[Total_Cost]]</f>
        <v>-729.24</v>
      </c>
      <c r="AG1219" s="43" t="str">
        <f>IF(Combined[[#This Row],[Age]]&lt;=25,"18-25",IF(Combined[[#This Row],[Age]]&lt;=35,"26-35",IF(Combined[[#This Row],[Age]]&lt;=45,"36-45",IF(Combined[[#This Row],[Age]]&lt;=55,"46-55","56-64"))))</f>
        <v>18-25</v>
      </c>
      <c r="AH1219" s="43">
        <f>IF(Combined[[#This Row],[Total_Amount]]=0,0,Combined[[#This Row],[Profit]]/Combined[[#This Row],[Total_Amount]])</f>
        <v>-2.2020110517256999</v>
      </c>
    </row>
    <row r="1220" spans="1:34">
      <c r="A1220" s="43" t="s">
        <v>3044</v>
      </c>
      <c r="B1220" s="46">
        <v>45560</v>
      </c>
      <c r="C1220" s="43">
        <f t="shared" si="19"/>
        <v>2024</v>
      </c>
      <c r="D1220" s="43" t="str">
        <f>TEXT(Combined[[#This Row],[Order_Date]],"MMM")</f>
        <v>Sep</v>
      </c>
      <c r="E1220" s="43" t="s">
        <v>211</v>
      </c>
      <c r="F1220" s="43" t="s">
        <v>1724</v>
      </c>
      <c r="G1220" s="43" t="s">
        <v>1761</v>
      </c>
      <c r="H1220" s="43">
        <v>2</v>
      </c>
      <c r="I1220" s="43">
        <v>898.45</v>
      </c>
      <c r="J1220" s="45">
        <v>0.28999999999999998</v>
      </c>
      <c r="K1220" s="43" t="s">
        <v>1829</v>
      </c>
      <c r="L1220" s="43">
        <v>1275.799</v>
      </c>
      <c r="M1220" s="43" t="str">
        <f>VLOOKUP(Combined[[#This Row],[Customer_ID]],Customer[],2,FALSE)</f>
        <v>Christopher Sutton</v>
      </c>
      <c r="N1220" s="43">
        <f>VLOOKUP(Combined[[#This Row],[Customer_ID]],Customer[],3,FALSE)</f>
        <v>49</v>
      </c>
      <c r="O1220" s="43" t="str">
        <f>VLOOKUP(Combined[[#This Row],[Customer_ID]],Customer[],4,FALSE)</f>
        <v>Female</v>
      </c>
      <c r="P1220" s="43" t="str">
        <f>VLOOKUP(Combined[[#This Row],[Customer_ID]],Customer[],5,FALSE)</f>
        <v>Deborahberg</v>
      </c>
      <c r="Q1220" s="43" t="str">
        <f>VLOOKUP(Combined[[#This Row],[Customer_ID]],Customer[],6,FALSE)</f>
        <v>Pennsylvania</v>
      </c>
      <c r="R1220" s="43" t="str">
        <f>VLOOKUP(Combined[[#This Row],[Customer_ID]],Customer[],8,FALSE)</f>
        <v>Gold</v>
      </c>
      <c r="S1220" s="43" t="str">
        <f>VLOOKUP(Combined[[#This Row],[Product_ID]],Product[],2,FALSE)</f>
        <v>Sports Wrist Sweatbands</v>
      </c>
      <c r="T1220" s="43" t="str">
        <f>VLOOKUP(Combined[[#This Row],[Product_ID]],Product[],3,FALSE)</f>
        <v>Sports</v>
      </c>
      <c r="U1220" s="43" t="str">
        <f>VLOOKUP(Combined[[#This Row],[Product_ID]],Product[],4,FALSE)</f>
        <v>Accessories</v>
      </c>
      <c r="V1220" s="43" t="str">
        <f>VLOOKUP(Combined[[#This Row],[Product_ID]],Product[],5,FALSE)</f>
        <v>Olsen-Daniels</v>
      </c>
      <c r="W1220" s="43">
        <f>VLOOKUP(Combined[[#This Row],[Product_ID]],Product[],6,FALSE)</f>
        <v>131.24</v>
      </c>
      <c r="X1220" s="43">
        <f>VLOOKUP(Combined[[#This Row],[Product_ID]],Product[],7,FALSE)</f>
        <v>232</v>
      </c>
      <c r="Y1220" s="43" t="str">
        <f>_xlfn.XLOOKUP(Combined[[#This Row],[Store_ID]],Store[Store_ID],Store[Store_Name])</f>
        <v>Black-Horn</v>
      </c>
      <c r="Z1220" s="43" t="str">
        <f>_xlfn.XLOOKUP(Combined[[#This Row],[Store_ID]],Store[Store_ID],Store[Region])</f>
        <v>South</v>
      </c>
      <c r="AA1220" s="43" t="str">
        <f>_xlfn.XLOOKUP(Combined[[#This Row],[Store_ID]],Store[Store_ID],Store[City])</f>
        <v>North Nancyview</v>
      </c>
      <c r="AB1220" s="43" t="str">
        <f>_xlfn.XLOOKUP(Combined[[#This Row],[Store_ID]],Store[Store_ID],Store[Store_Type])</f>
        <v>Outlet</v>
      </c>
      <c r="AC1220" s="43">
        <f>Combined[[#This Row],[Quantity]]*Combined[[#This Row],[Unit_Price]]</f>
        <v>1796.9</v>
      </c>
      <c r="AD1220" s="43">
        <f>Combined[[#This Row],[Gross_Sales]]*Combined[[#This Row],[Discount]]</f>
        <v>521.101</v>
      </c>
      <c r="AE1220" s="43">
        <f>Combined[[#This Row],[Quantity]]*Combined[[#This Row],[cost]]</f>
        <v>262.48</v>
      </c>
      <c r="AF1220" s="43">
        <f>Combined[[#This Row],[Total_Amount]]-Combined[[#This Row],[Total_Cost]]</f>
        <v>1013.319</v>
      </c>
      <c r="AG1220" s="43" t="str">
        <f>IF(Combined[[#This Row],[Age]]&lt;=25,"18-25",IF(Combined[[#This Row],[Age]]&lt;=35,"26-35",IF(Combined[[#This Row],[Age]]&lt;=45,"36-45",IF(Combined[[#This Row],[Age]]&lt;=55,"46-55","56-64"))))</f>
        <v>46-55</v>
      </c>
      <c r="AH1220" s="43">
        <f>IF(Combined[[#This Row],[Total_Amount]]=0,0,Combined[[#This Row],[Profit]]/Combined[[#This Row],[Total_Amount]])</f>
        <v>0.79426226231561547</v>
      </c>
    </row>
    <row r="1221" spans="1:34">
      <c r="A1221" s="43" t="s">
        <v>3045</v>
      </c>
      <c r="B1221" s="46">
        <v>45905</v>
      </c>
      <c r="C1221" s="43">
        <f t="shared" si="19"/>
        <v>2025</v>
      </c>
      <c r="D1221" s="43" t="str">
        <f>TEXT(Combined[[#This Row],[Order_Date]],"MMM")</f>
        <v>Sep</v>
      </c>
      <c r="E1221" s="43" t="s">
        <v>124</v>
      </c>
      <c r="F1221" s="43" t="s">
        <v>1618</v>
      </c>
      <c r="G1221" s="43" t="s">
        <v>1801</v>
      </c>
      <c r="H1221" s="43">
        <v>4</v>
      </c>
      <c r="I1221" s="43">
        <v>642.04999999999995</v>
      </c>
      <c r="J1221" s="45">
        <v>0.25</v>
      </c>
      <c r="K1221" s="43" t="s">
        <v>1824</v>
      </c>
      <c r="L1221" s="43">
        <v>1926.15</v>
      </c>
      <c r="M1221" s="43" t="str">
        <f>VLOOKUP(Combined[[#This Row],[Customer_ID]],Customer[],2,FALSE)</f>
        <v>Jessica Acevedo</v>
      </c>
      <c r="N1221" s="43">
        <f>VLOOKUP(Combined[[#This Row],[Customer_ID]],Customer[],3,FALSE)</f>
        <v>64</v>
      </c>
      <c r="O1221" s="43" t="str">
        <f>VLOOKUP(Combined[[#This Row],[Customer_ID]],Customer[],4,FALSE)</f>
        <v>Female</v>
      </c>
      <c r="P1221" s="43" t="str">
        <f>VLOOKUP(Combined[[#This Row],[Customer_ID]],Customer[],5,FALSE)</f>
        <v>Amybury</v>
      </c>
      <c r="Q1221" s="43" t="str">
        <f>VLOOKUP(Combined[[#This Row],[Customer_ID]],Customer[],6,FALSE)</f>
        <v>Pennsylvania</v>
      </c>
      <c r="R1221" s="43" t="str">
        <f>VLOOKUP(Combined[[#This Row],[Customer_ID]],Customer[],8,FALSE)</f>
        <v>Bronze</v>
      </c>
      <c r="S1221" s="43" t="str">
        <f>VLOOKUP(Combined[[#This Row],[Product_ID]],Product[],2,FALSE)</f>
        <v>Bedroom Table Lamp</v>
      </c>
      <c r="T1221" s="43" t="str">
        <f>VLOOKUP(Combined[[#This Row],[Product_ID]],Product[],3,FALSE)</f>
        <v>Home</v>
      </c>
      <c r="U1221" s="43" t="str">
        <f>VLOOKUP(Combined[[#This Row],[Product_ID]],Product[],4,FALSE)</f>
        <v>Lighting</v>
      </c>
      <c r="V1221" s="43" t="str">
        <f>VLOOKUP(Combined[[#This Row],[Product_ID]],Product[],5,FALSE)</f>
        <v>Jones LLC</v>
      </c>
      <c r="W1221" s="43">
        <f>VLOOKUP(Combined[[#This Row],[Product_ID]],Product[],6,FALSE)</f>
        <v>382.22</v>
      </c>
      <c r="X1221" s="43">
        <f>VLOOKUP(Combined[[#This Row],[Product_ID]],Product[],7,FALSE)</f>
        <v>329</v>
      </c>
      <c r="Y1221" s="43" t="str">
        <f>_xlfn.XLOOKUP(Combined[[#This Row],[Store_ID]],Store[Store_ID],Store[Store_Name])</f>
        <v>Shelton PLC</v>
      </c>
      <c r="Z1221" s="43" t="str">
        <f>_xlfn.XLOOKUP(Combined[[#This Row],[Store_ID]],Store[Store_ID],Store[Region])</f>
        <v>North</v>
      </c>
      <c r="AA1221" s="43" t="str">
        <f>_xlfn.XLOOKUP(Combined[[#This Row],[Store_ID]],Store[Store_ID],Store[City])</f>
        <v>East Jenniferstad</v>
      </c>
      <c r="AB1221" s="43" t="str">
        <f>_xlfn.XLOOKUP(Combined[[#This Row],[Store_ID]],Store[Store_ID],Store[Store_Type])</f>
        <v>Flagship</v>
      </c>
      <c r="AC1221" s="43">
        <f>Combined[[#This Row],[Quantity]]*Combined[[#This Row],[Unit_Price]]</f>
        <v>2568.1999999999998</v>
      </c>
      <c r="AD1221" s="43">
        <f>Combined[[#This Row],[Gross_Sales]]*Combined[[#This Row],[Discount]]</f>
        <v>642.04999999999995</v>
      </c>
      <c r="AE1221" s="43">
        <f>Combined[[#This Row],[Quantity]]*Combined[[#This Row],[cost]]</f>
        <v>1528.88</v>
      </c>
      <c r="AF1221" s="43">
        <f>Combined[[#This Row],[Total_Amount]]-Combined[[#This Row],[Total_Cost]]</f>
        <v>397.27</v>
      </c>
      <c r="AG1221" s="43" t="str">
        <f>IF(Combined[[#This Row],[Age]]&lt;=25,"18-25",IF(Combined[[#This Row],[Age]]&lt;=35,"26-35",IF(Combined[[#This Row],[Age]]&lt;=45,"36-45",IF(Combined[[#This Row],[Age]]&lt;=55,"46-55","56-64"))))</f>
        <v>56-64</v>
      </c>
      <c r="AH1221" s="43">
        <f>IF(Combined[[#This Row],[Total_Amount]]=0,0,Combined[[#This Row],[Profit]]/Combined[[#This Row],[Total_Amount]])</f>
        <v>0.20625081120369648</v>
      </c>
    </row>
    <row r="1222" spans="1:34">
      <c r="A1222" s="43" t="s">
        <v>3046</v>
      </c>
      <c r="B1222" s="46">
        <v>45531</v>
      </c>
      <c r="C1222" s="43">
        <f t="shared" si="19"/>
        <v>2024</v>
      </c>
      <c r="D1222" s="43" t="str">
        <f>TEXT(Combined[[#This Row],[Order_Date]],"MMM")</f>
        <v>Aug</v>
      </c>
      <c r="E1222" s="43" t="s">
        <v>987</v>
      </c>
      <c r="F1222" s="43" t="s">
        <v>1716</v>
      </c>
      <c r="G1222" s="43" t="s">
        <v>1779</v>
      </c>
      <c r="H1222" s="43">
        <v>4</v>
      </c>
      <c r="I1222" s="43">
        <v>450.83</v>
      </c>
      <c r="J1222" s="45">
        <v>0.24</v>
      </c>
      <c r="K1222" s="43" t="s">
        <v>1824</v>
      </c>
      <c r="L1222" s="43">
        <v>1370.5232000000001</v>
      </c>
      <c r="M1222" s="43" t="str">
        <f>VLOOKUP(Combined[[#This Row],[Customer_ID]],Customer[],2,FALSE)</f>
        <v>Elizabeth Jones</v>
      </c>
      <c r="N1222" s="43">
        <f>VLOOKUP(Combined[[#This Row],[Customer_ID]],Customer[],3,FALSE)</f>
        <v>62</v>
      </c>
      <c r="O1222" s="43" t="str">
        <f>VLOOKUP(Combined[[#This Row],[Customer_ID]],Customer[],4,FALSE)</f>
        <v>Male</v>
      </c>
      <c r="P1222" s="43" t="str">
        <f>VLOOKUP(Combined[[#This Row],[Customer_ID]],Customer[],5,FALSE)</f>
        <v>Brownburgh</v>
      </c>
      <c r="Q1222" s="43" t="str">
        <f>VLOOKUP(Combined[[#This Row],[Customer_ID]],Customer[],6,FALSE)</f>
        <v>Maryland</v>
      </c>
      <c r="R1222" s="43" t="str">
        <f>VLOOKUP(Combined[[#This Row],[Customer_ID]],Customer[],8,FALSE)</f>
        <v>Platinum</v>
      </c>
      <c r="S1222" s="43" t="str">
        <f>VLOOKUP(Combined[[#This Row],[Product_ID]],Product[],2,FALSE)</f>
        <v>Wooden Bookshelf</v>
      </c>
      <c r="T1222" s="43" t="str">
        <f>VLOOKUP(Combined[[#This Row],[Product_ID]],Product[],3,FALSE)</f>
        <v>Home</v>
      </c>
      <c r="U1222" s="43" t="str">
        <f>VLOOKUP(Combined[[#This Row],[Product_ID]],Product[],4,FALSE)</f>
        <v>Furniture</v>
      </c>
      <c r="V1222" s="43" t="str">
        <f>VLOOKUP(Combined[[#This Row],[Product_ID]],Product[],5,FALSE)</f>
        <v>Collins-Stephenson</v>
      </c>
      <c r="W1222" s="43">
        <f>VLOOKUP(Combined[[#This Row],[Product_ID]],Product[],6,FALSE)</f>
        <v>388.46</v>
      </c>
      <c r="X1222" s="43">
        <f>VLOOKUP(Combined[[#This Row],[Product_ID]],Product[],7,FALSE)</f>
        <v>208</v>
      </c>
      <c r="Y1222" s="43" t="str">
        <f>_xlfn.XLOOKUP(Combined[[#This Row],[Store_ID]],Store[Store_ID],Store[Store_Name])</f>
        <v>Martinez-Mullins</v>
      </c>
      <c r="Z1222" s="43" t="str">
        <f>_xlfn.XLOOKUP(Combined[[#This Row],[Store_ID]],Store[Store_ID],Store[Region])</f>
        <v>South</v>
      </c>
      <c r="AA1222" s="43" t="str">
        <f>_xlfn.XLOOKUP(Combined[[#This Row],[Store_ID]],Store[Store_ID],Store[City])</f>
        <v>Williamsfurt</v>
      </c>
      <c r="AB1222" s="43" t="str">
        <f>_xlfn.XLOOKUP(Combined[[#This Row],[Store_ID]],Store[Store_ID],Store[Store_Type])</f>
        <v>Online</v>
      </c>
      <c r="AC1222" s="43">
        <f>Combined[[#This Row],[Quantity]]*Combined[[#This Row],[Unit_Price]]</f>
        <v>1803.32</v>
      </c>
      <c r="AD1222" s="43">
        <f>Combined[[#This Row],[Gross_Sales]]*Combined[[#This Row],[Discount]]</f>
        <v>432.79679999999996</v>
      </c>
      <c r="AE1222" s="43">
        <f>Combined[[#This Row],[Quantity]]*Combined[[#This Row],[cost]]</f>
        <v>1553.84</v>
      </c>
      <c r="AF1222" s="43">
        <f>Combined[[#This Row],[Total_Amount]]-Combined[[#This Row],[Total_Cost]]</f>
        <v>-183.31679999999983</v>
      </c>
      <c r="AG1222" s="43" t="str">
        <f>IF(Combined[[#This Row],[Age]]&lt;=25,"18-25",IF(Combined[[#This Row],[Age]]&lt;=35,"26-35",IF(Combined[[#This Row],[Age]]&lt;=45,"36-45",IF(Combined[[#This Row],[Age]]&lt;=55,"46-55","56-64"))))</f>
        <v>56-64</v>
      </c>
      <c r="AH1222" s="43">
        <f>IF(Combined[[#This Row],[Total_Amount]]=0,0,Combined[[#This Row],[Profit]]/Combined[[#This Row],[Total_Amount]])</f>
        <v>-0.13375680178197627</v>
      </c>
    </row>
    <row r="1223" spans="1:34">
      <c r="A1223" s="43" t="s">
        <v>3047</v>
      </c>
      <c r="B1223" s="46">
        <v>45216</v>
      </c>
      <c r="C1223" s="43">
        <f t="shared" si="19"/>
        <v>2023</v>
      </c>
      <c r="D1223" s="43" t="str">
        <f>TEXT(Combined[[#This Row],[Order_Date]],"MMM")</f>
        <v>Oct</v>
      </c>
      <c r="E1223" s="43" t="s">
        <v>52</v>
      </c>
      <c r="F1223" s="43" t="s">
        <v>1652</v>
      </c>
      <c r="G1223" s="43" t="s">
        <v>1813</v>
      </c>
      <c r="H1223" s="43">
        <v>2</v>
      </c>
      <c r="I1223" s="43">
        <v>441.03</v>
      </c>
      <c r="J1223" s="45">
        <v>0.23</v>
      </c>
      <c r="K1223" s="43" t="s">
        <v>1829</v>
      </c>
      <c r="L1223" s="43">
        <v>679.18619999999999</v>
      </c>
      <c r="M1223" s="43" t="str">
        <f>VLOOKUP(Combined[[#This Row],[Customer_ID]],Customer[],2,FALSE)</f>
        <v>Dominic Page</v>
      </c>
      <c r="N1223" s="43">
        <f>VLOOKUP(Combined[[#This Row],[Customer_ID]],Customer[],3,FALSE)</f>
        <v>53</v>
      </c>
      <c r="O1223" s="43" t="str">
        <f>VLOOKUP(Combined[[#This Row],[Customer_ID]],Customer[],4,FALSE)</f>
        <v>Male</v>
      </c>
      <c r="P1223" s="43" t="str">
        <f>VLOOKUP(Combined[[#This Row],[Customer_ID]],Customer[],5,FALSE)</f>
        <v>Port Michaelburgh</v>
      </c>
      <c r="Q1223" s="43" t="str">
        <f>VLOOKUP(Combined[[#This Row],[Customer_ID]],Customer[],6,FALSE)</f>
        <v>Pennsylvania</v>
      </c>
      <c r="R1223" s="43" t="str">
        <f>VLOOKUP(Combined[[#This Row],[Customer_ID]],Customer[],8,FALSE)</f>
        <v>Bronze</v>
      </c>
      <c r="S1223" s="43" t="str">
        <f>VLOOKUP(Combined[[#This Row],[Product_ID]],Product[],2,FALSE)</f>
        <v>Rugby Ball</v>
      </c>
      <c r="T1223" s="43" t="str">
        <f>VLOOKUP(Combined[[#This Row],[Product_ID]],Product[],3,FALSE)</f>
        <v>Sports</v>
      </c>
      <c r="U1223" s="43" t="str">
        <f>VLOOKUP(Combined[[#This Row],[Product_ID]],Product[],4,FALSE)</f>
        <v>Team Sports</v>
      </c>
      <c r="V1223" s="43" t="str">
        <f>VLOOKUP(Combined[[#This Row],[Product_ID]],Product[],5,FALSE)</f>
        <v>Harris Inc</v>
      </c>
      <c r="W1223" s="43">
        <f>VLOOKUP(Combined[[#This Row],[Product_ID]],Product[],6,FALSE)</f>
        <v>212.26</v>
      </c>
      <c r="X1223" s="43">
        <f>VLOOKUP(Combined[[#This Row],[Product_ID]],Product[],7,FALSE)</f>
        <v>82</v>
      </c>
      <c r="Y1223" s="43" t="str">
        <f>_xlfn.XLOOKUP(Combined[[#This Row],[Store_ID]],Store[Store_ID],Store[Store_Name])</f>
        <v>Mann-Austin</v>
      </c>
      <c r="Z1223" s="43" t="str">
        <f>_xlfn.XLOOKUP(Combined[[#This Row],[Store_ID]],Store[Store_ID],Store[Region])</f>
        <v>East</v>
      </c>
      <c r="AA1223" s="43" t="str">
        <f>_xlfn.XLOOKUP(Combined[[#This Row],[Store_ID]],Store[Store_ID],Store[City])</f>
        <v>Vasquezborough</v>
      </c>
      <c r="AB1223" s="43" t="str">
        <f>_xlfn.XLOOKUP(Combined[[#This Row],[Store_ID]],Store[Store_ID],Store[Store_Type])</f>
        <v>Online</v>
      </c>
      <c r="AC1223" s="43">
        <f>Combined[[#This Row],[Quantity]]*Combined[[#This Row],[Unit_Price]]</f>
        <v>882.06</v>
      </c>
      <c r="AD1223" s="43">
        <f>Combined[[#This Row],[Gross_Sales]]*Combined[[#This Row],[Discount]]</f>
        <v>202.87379999999999</v>
      </c>
      <c r="AE1223" s="43">
        <f>Combined[[#This Row],[Quantity]]*Combined[[#This Row],[cost]]</f>
        <v>424.52</v>
      </c>
      <c r="AF1223" s="43">
        <f>Combined[[#This Row],[Total_Amount]]-Combined[[#This Row],[Total_Cost]]</f>
        <v>254.6662</v>
      </c>
      <c r="AG1223" s="43" t="str">
        <f>IF(Combined[[#This Row],[Age]]&lt;=25,"18-25",IF(Combined[[#This Row],[Age]]&lt;=35,"26-35",IF(Combined[[#This Row],[Age]]&lt;=45,"36-45",IF(Combined[[#This Row],[Age]]&lt;=55,"46-55","56-64"))))</f>
        <v>46-55</v>
      </c>
      <c r="AH1223" s="43">
        <f>IF(Combined[[#This Row],[Total_Amount]]=0,0,Combined[[#This Row],[Profit]]/Combined[[#This Row],[Total_Amount]])</f>
        <v>0.374957853972887</v>
      </c>
    </row>
    <row r="1224" spans="1:34">
      <c r="A1224" s="43" t="s">
        <v>3048</v>
      </c>
      <c r="B1224" s="46">
        <v>45384</v>
      </c>
      <c r="C1224" s="43">
        <f t="shared" si="19"/>
        <v>2024</v>
      </c>
      <c r="D1224" s="43" t="str">
        <f>TEXT(Combined[[#This Row],[Order_Date]],"MMM")</f>
        <v>Apr</v>
      </c>
      <c r="E1224" s="43" t="s">
        <v>298</v>
      </c>
      <c r="F1224" s="43" t="s">
        <v>1598</v>
      </c>
      <c r="G1224" s="43" t="s">
        <v>1761</v>
      </c>
      <c r="H1224" s="43">
        <v>3</v>
      </c>
      <c r="I1224" s="43">
        <v>377.69</v>
      </c>
      <c r="J1224" s="45">
        <v>7.0000000000000007E-2</v>
      </c>
      <c r="K1224" s="43" t="s">
        <v>1826</v>
      </c>
      <c r="L1224" s="43">
        <v>1053.7551000000001</v>
      </c>
      <c r="M1224" s="43" t="str">
        <f>VLOOKUP(Combined[[#This Row],[Customer_ID]],Customer[],2,FALSE)</f>
        <v>George Rosario</v>
      </c>
      <c r="N1224" s="43">
        <f>VLOOKUP(Combined[[#This Row],[Customer_ID]],Customer[],3,FALSE)</f>
        <v>53</v>
      </c>
      <c r="O1224" s="43" t="str">
        <f>VLOOKUP(Combined[[#This Row],[Customer_ID]],Customer[],4,FALSE)</f>
        <v>Male</v>
      </c>
      <c r="P1224" s="43" t="str">
        <f>VLOOKUP(Combined[[#This Row],[Customer_ID]],Customer[],5,FALSE)</f>
        <v>Leburgh</v>
      </c>
      <c r="Q1224" s="43" t="str">
        <f>VLOOKUP(Combined[[#This Row],[Customer_ID]],Customer[],6,FALSE)</f>
        <v>Florida</v>
      </c>
      <c r="R1224" s="43" t="str">
        <f>VLOOKUP(Combined[[#This Row],[Customer_ID]],Customer[],8,FALSE)</f>
        <v>Bronze</v>
      </c>
      <c r="S1224" s="43" t="str">
        <f>VLOOKUP(Combined[[#This Row],[Product_ID]],Product[],2,FALSE)</f>
        <v>Women's Scarf Set</v>
      </c>
      <c r="T1224" s="43" t="str">
        <f>VLOOKUP(Combined[[#This Row],[Product_ID]],Product[],3,FALSE)</f>
        <v>Clothing</v>
      </c>
      <c r="U1224" s="43" t="str">
        <f>VLOOKUP(Combined[[#This Row],[Product_ID]],Product[],4,FALSE)</f>
        <v>Accessories</v>
      </c>
      <c r="V1224" s="43" t="str">
        <f>VLOOKUP(Combined[[#This Row],[Product_ID]],Product[],5,FALSE)</f>
        <v>Brown and Sons</v>
      </c>
      <c r="W1224" s="43">
        <f>VLOOKUP(Combined[[#This Row],[Product_ID]],Product[],6,FALSE)</f>
        <v>174.02</v>
      </c>
      <c r="X1224" s="43">
        <f>VLOOKUP(Combined[[#This Row],[Product_ID]],Product[],7,FALSE)</f>
        <v>268</v>
      </c>
      <c r="Y1224" s="43" t="str">
        <f>_xlfn.XLOOKUP(Combined[[#This Row],[Store_ID]],Store[Store_ID],Store[Store_Name])</f>
        <v>Black-Horn</v>
      </c>
      <c r="Z1224" s="43" t="str">
        <f>_xlfn.XLOOKUP(Combined[[#This Row],[Store_ID]],Store[Store_ID],Store[Region])</f>
        <v>South</v>
      </c>
      <c r="AA1224" s="43" t="str">
        <f>_xlfn.XLOOKUP(Combined[[#This Row],[Store_ID]],Store[Store_ID],Store[City])</f>
        <v>North Nancyview</v>
      </c>
      <c r="AB1224" s="43" t="str">
        <f>_xlfn.XLOOKUP(Combined[[#This Row],[Store_ID]],Store[Store_ID],Store[Store_Type])</f>
        <v>Outlet</v>
      </c>
      <c r="AC1224" s="43">
        <f>Combined[[#This Row],[Quantity]]*Combined[[#This Row],[Unit_Price]]</f>
        <v>1133.07</v>
      </c>
      <c r="AD1224" s="43">
        <f>Combined[[#This Row],[Gross_Sales]]*Combined[[#This Row],[Discount]]</f>
        <v>79.314900000000009</v>
      </c>
      <c r="AE1224" s="43">
        <f>Combined[[#This Row],[Quantity]]*Combined[[#This Row],[cost]]</f>
        <v>522.06000000000006</v>
      </c>
      <c r="AF1224" s="43">
        <f>Combined[[#This Row],[Total_Amount]]-Combined[[#This Row],[Total_Cost]]</f>
        <v>531.69510000000002</v>
      </c>
      <c r="AG1224" s="43" t="str">
        <f>IF(Combined[[#This Row],[Age]]&lt;=25,"18-25",IF(Combined[[#This Row],[Age]]&lt;=35,"26-35",IF(Combined[[#This Row],[Age]]&lt;=45,"36-45",IF(Combined[[#This Row],[Age]]&lt;=55,"46-55","56-64"))))</f>
        <v>46-55</v>
      </c>
      <c r="AH1224" s="43">
        <f>IF(Combined[[#This Row],[Total_Amount]]=0,0,Combined[[#This Row],[Profit]]/Combined[[#This Row],[Total_Amount]])</f>
        <v>0.5045717928197927</v>
      </c>
    </row>
    <row r="1225" spans="1:34">
      <c r="A1225" s="43" t="s">
        <v>3049</v>
      </c>
      <c r="B1225" s="46">
        <v>45416</v>
      </c>
      <c r="C1225" s="43">
        <f t="shared" si="19"/>
        <v>2024</v>
      </c>
      <c r="D1225" s="43" t="str">
        <f>TEXT(Combined[[#This Row],[Order_Date]],"MMM")</f>
        <v>May</v>
      </c>
      <c r="E1225" s="43" t="s">
        <v>535</v>
      </c>
      <c r="F1225" s="43" t="s">
        <v>1568</v>
      </c>
      <c r="G1225" s="43" t="s">
        <v>1779</v>
      </c>
      <c r="H1225" s="43">
        <v>1</v>
      </c>
      <c r="I1225" s="43">
        <v>457.33</v>
      </c>
      <c r="J1225" s="45">
        <v>0.27</v>
      </c>
      <c r="K1225" s="43" t="s">
        <v>1824</v>
      </c>
      <c r="L1225" s="43">
        <v>333.85090000000002</v>
      </c>
      <c r="M1225" s="43" t="str">
        <f>VLOOKUP(Combined[[#This Row],[Customer_ID]],Customer[],2,FALSE)</f>
        <v>John Lawson</v>
      </c>
      <c r="N1225" s="43">
        <f>VLOOKUP(Combined[[#This Row],[Customer_ID]],Customer[],3,FALSE)</f>
        <v>41</v>
      </c>
      <c r="O1225" s="43" t="str">
        <f>VLOOKUP(Combined[[#This Row],[Customer_ID]],Customer[],4,FALSE)</f>
        <v>Female</v>
      </c>
      <c r="P1225" s="43" t="str">
        <f>VLOOKUP(Combined[[#This Row],[Customer_ID]],Customer[],5,FALSE)</f>
        <v>New Juliemouth</v>
      </c>
      <c r="Q1225" s="43" t="str">
        <f>VLOOKUP(Combined[[#This Row],[Customer_ID]],Customer[],6,FALSE)</f>
        <v>North Carolina</v>
      </c>
      <c r="R1225" s="43" t="str">
        <f>VLOOKUP(Combined[[#This Row],[Customer_ID]],Customer[],8,FALSE)</f>
        <v>Platinum</v>
      </c>
      <c r="S1225" s="43" t="str">
        <f>VLOOKUP(Combined[[#This Row],[Product_ID]],Product[],2,FALSE)</f>
        <v>Ceramic Kitchen Bowl Set</v>
      </c>
      <c r="T1225" s="43" t="str">
        <f>VLOOKUP(Combined[[#This Row],[Product_ID]],Product[],3,FALSE)</f>
        <v>Home</v>
      </c>
      <c r="U1225" s="43" t="str">
        <f>VLOOKUP(Combined[[#This Row],[Product_ID]],Product[],4,FALSE)</f>
        <v>Kitchen</v>
      </c>
      <c r="V1225" s="43" t="str">
        <f>VLOOKUP(Combined[[#This Row],[Product_ID]],Product[],5,FALSE)</f>
        <v>Hamilton Group</v>
      </c>
      <c r="W1225" s="43">
        <f>VLOOKUP(Combined[[#This Row],[Product_ID]],Product[],6,FALSE)</f>
        <v>298.86</v>
      </c>
      <c r="X1225" s="43">
        <f>VLOOKUP(Combined[[#This Row],[Product_ID]],Product[],7,FALSE)</f>
        <v>308</v>
      </c>
      <c r="Y1225" s="43" t="str">
        <f>_xlfn.XLOOKUP(Combined[[#This Row],[Store_ID]],Store[Store_ID],Store[Store_Name])</f>
        <v>Martinez-Mullins</v>
      </c>
      <c r="Z1225" s="43" t="str">
        <f>_xlfn.XLOOKUP(Combined[[#This Row],[Store_ID]],Store[Store_ID],Store[Region])</f>
        <v>South</v>
      </c>
      <c r="AA1225" s="43" t="str">
        <f>_xlfn.XLOOKUP(Combined[[#This Row],[Store_ID]],Store[Store_ID],Store[City])</f>
        <v>Williamsfurt</v>
      </c>
      <c r="AB1225" s="43" t="str">
        <f>_xlfn.XLOOKUP(Combined[[#This Row],[Store_ID]],Store[Store_ID],Store[Store_Type])</f>
        <v>Online</v>
      </c>
      <c r="AC1225" s="43">
        <f>Combined[[#This Row],[Quantity]]*Combined[[#This Row],[Unit_Price]]</f>
        <v>457.33</v>
      </c>
      <c r="AD1225" s="43">
        <f>Combined[[#This Row],[Gross_Sales]]*Combined[[#This Row],[Discount]]</f>
        <v>123.4791</v>
      </c>
      <c r="AE1225" s="43">
        <f>Combined[[#This Row],[Quantity]]*Combined[[#This Row],[cost]]</f>
        <v>298.86</v>
      </c>
      <c r="AF1225" s="43">
        <f>Combined[[#This Row],[Total_Amount]]-Combined[[#This Row],[Total_Cost]]</f>
        <v>34.990900000000011</v>
      </c>
      <c r="AG1225" s="43" t="str">
        <f>IF(Combined[[#This Row],[Age]]&lt;=25,"18-25",IF(Combined[[#This Row],[Age]]&lt;=35,"26-35",IF(Combined[[#This Row],[Age]]&lt;=45,"36-45",IF(Combined[[#This Row],[Age]]&lt;=55,"46-55","56-64"))))</f>
        <v>36-45</v>
      </c>
      <c r="AH1225" s="43">
        <f>IF(Combined[[#This Row],[Total_Amount]]=0,0,Combined[[#This Row],[Profit]]/Combined[[#This Row],[Total_Amount]])</f>
        <v>0.10480996157266614</v>
      </c>
    </row>
    <row r="1226" spans="1:34">
      <c r="A1226" s="43" t="s">
        <v>3050</v>
      </c>
      <c r="B1226" s="46">
        <v>45880</v>
      </c>
      <c r="C1226" s="43">
        <f t="shared" si="19"/>
        <v>2025</v>
      </c>
      <c r="D1226" s="43" t="str">
        <f>TEXT(Combined[[#This Row],[Order_Date]],"MMM")</f>
        <v>Aug</v>
      </c>
      <c r="E1226" s="43" t="s">
        <v>782</v>
      </c>
      <c r="F1226" s="43" t="s">
        <v>1700</v>
      </c>
      <c r="G1226" s="43" t="s">
        <v>1776</v>
      </c>
      <c r="H1226" s="43">
        <v>4</v>
      </c>
      <c r="I1226" s="43">
        <v>218.01</v>
      </c>
      <c r="J1226" s="45">
        <v>0.06</v>
      </c>
      <c r="K1226" s="43" t="s">
        <v>1824</v>
      </c>
      <c r="L1226" s="43">
        <v>819.71759999999995</v>
      </c>
      <c r="M1226" s="43" t="str">
        <f>VLOOKUP(Combined[[#This Row],[Customer_ID]],Customer[],2,FALSE)</f>
        <v>Nancy Page</v>
      </c>
      <c r="N1226" s="43">
        <f>VLOOKUP(Combined[[#This Row],[Customer_ID]],Customer[],3,FALSE)</f>
        <v>19</v>
      </c>
      <c r="O1226" s="43" t="str">
        <f>VLOOKUP(Combined[[#This Row],[Customer_ID]],Customer[],4,FALSE)</f>
        <v>Male</v>
      </c>
      <c r="P1226" s="43" t="str">
        <f>VLOOKUP(Combined[[#This Row],[Customer_ID]],Customer[],5,FALSE)</f>
        <v>West Julia</v>
      </c>
      <c r="Q1226" s="43" t="str">
        <f>VLOOKUP(Combined[[#This Row],[Customer_ID]],Customer[],6,FALSE)</f>
        <v>Utah</v>
      </c>
      <c r="R1226" s="43" t="str">
        <f>VLOOKUP(Combined[[#This Row],[Customer_ID]],Customer[],8,FALSE)</f>
        <v>Bronze</v>
      </c>
      <c r="S1226" s="43" t="str">
        <f>VLOOKUP(Combined[[#This Row],[Product_ID]],Product[],2,FALSE)</f>
        <v>Wireless Mouse</v>
      </c>
      <c r="T1226" s="43" t="str">
        <f>VLOOKUP(Combined[[#This Row],[Product_ID]],Product[],3,FALSE)</f>
        <v>Electronics</v>
      </c>
      <c r="U1226" s="43" t="str">
        <f>VLOOKUP(Combined[[#This Row],[Product_ID]],Product[],4,FALSE)</f>
        <v>Computer</v>
      </c>
      <c r="V1226" s="43" t="str">
        <f>VLOOKUP(Combined[[#This Row],[Product_ID]],Product[],5,FALSE)</f>
        <v>Larson Ltd</v>
      </c>
      <c r="W1226" s="43">
        <f>VLOOKUP(Combined[[#This Row],[Product_ID]],Product[],6,FALSE)</f>
        <v>392.89</v>
      </c>
      <c r="X1226" s="43">
        <f>VLOOKUP(Combined[[#This Row],[Product_ID]],Product[],7,FALSE)</f>
        <v>320</v>
      </c>
      <c r="Y1226" s="43" t="str">
        <f>_xlfn.XLOOKUP(Combined[[#This Row],[Store_ID]],Store[Store_ID],Store[Store_Name])</f>
        <v>Benson-Elliott</v>
      </c>
      <c r="Z1226" s="43" t="str">
        <f>_xlfn.XLOOKUP(Combined[[#This Row],[Store_ID]],Store[Store_ID],Store[Region])</f>
        <v>East</v>
      </c>
      <c r="AA1226" s="43" t="str">
        <f>_xlfn.XLOOKUP(Combined[[#This Row],[Store_ID]],Store[Store_ID],Store[City])</f>
        <v>Port Josephberg</v>
      </c>
      <c r="AB1226" s="43" t="str">
        <f>_xlfn.XLOOKUP(Combined[[#This Row],[Store_ID]],Store[Store_ID],Store[Store_Type])</f>
        <v>Online</v>
      </c>
      <c r="AC1226" s="43">
        <f>Combined[[#This Row],[Quantity]]*Combined[[#This Row],[Unit_Price]]</f>
        <v>872.04</v>
      </c>
      <c r="AD1226" s="43">
        <f>Combined[[#This Row],[Gross_Sales]]*Combined[[#This Row],[Discount]]</f>
        <v>52.322399999999995</v>
      </c>
      <c r="AE1226" s="43">
        <f>Combined[[#This Row],[Quantity]]*Combined[[#This Row],[cost]]</f>
        <v>1571.56</v>
      </c>
      <c r="AF1226" s="43">
        <f>Combined[[#This Row],[Total_Amount]]-Combined[[#This Row],[Total_Cost]]</f>
        <v>-751.8424</v>
      </c>
      <c r="AG1226" s="43" t="str">
        <f>IF(Combined[[#This Row],[Age]]&lt;=25,"18-25",IF(Combined[[#This Row],[Age]]&lt;=35,"26-35",IF(Combined[[#This Row],[Age]]&lt;=45,"36-45",IF(Combined[[#This Row],[Age]]&lt;=55,"46-55","56-64"))))</f>
        <v>18-25</v>
      </c>
      <c r="AH1226" s="43">
        <f>IF(Combined[[#This Row],[Total_Amount]]=0,0,Combined[[#This Row],[Profit]]/Combined[[#This Row],[Total_Amount]])</f>
        <v>-0.91719684925637812</v>
      </c>
    </row>
    <row r="1227" spans="1:34">
      <c r="A1227" s="43" t="s">
        <v>3051</v>
      </c>
      <c r="B1227" s="46">
        <v>45933</v>
      </c>
      <c r="C1227" s="43">
        <f t="shared" si="19"/>
        <v>2025</v>
      </c>
      <c r="D1227" s="43" t="str">
        <f>TEXT(Combined[[#This Row],[Order_Date]],"MMM")</f>
        <v>Oct</v>
      </c>
      <c r="E1227" s="43" t="s">
        <v>708</v>
      </c>
      <c r="F1227" s="43" t="s">
        <v>1732</v>
      </c>
      <c r="G1227" s="43" t="s">
        <v>1810</v>
      </c>
      <c r="H1227" s="43">
        <v>2</v>
      </c>
      <c r="I1227" s="43">
        <v>682.7</v>
      </c>
      <c r="J1227" s="45">
        <v>0.13</v>
      </c>
      <c r="K1227" s="43" t="s">
        <v>1824</v>
      </c>
      <c r="L1227" s="43">
        <v>1187.8979999999999</v>
      </c>
      <c r="M1227" s="43" t="str">
        <f>VLOOKUP(Combined[[#This Row],[Customer_ID]],Customer[],2,FALSE)</f>
        <v>Julia Jackson</v>
      </c>
      <c r="N1227" s="43">
        <f>VLOOKUP(Combined[[#This Row],[Customer_ID]],Customer[],3,FALSE)</f>
        <v>46</v>
      </c>
      <c r="O1227" s="43" t="str">
        <f>VLOOKUP(Combined[[#This Row],[Customer_ID]],Customer[],4,FALSE)</f>
        <v>Male</v>
      </c>
      <c r="P1227" s="43" t="str">
        <f>VLOOKUP(Combined[[#This Row],[Customer_ID]],Customer[],5,FALSE)</f>
        <v>Edwardland</v>
      </c>
      <c r="Q1227" s="43" t="str">
        <f>VLOOKUP(Combined[[#This Row],[Customer_ID]],Customer[],6,FALSE)</f>
        <v>California</v>
      </c>
      <c r="R1227" s="43" t="str">
        <f>VLOOKUP(Combined[[#This Row],[Customer_ID]],Customer[],8,FALSE)</f>
        <v>Platinum</v>
      </c>
      <c r="S1227" s="43" t="str">
        <f>VLOOKUP(Combined[[#This Row],[Product_ID]],Product[],2,FALSE)</f>
        <v>Microwave Oven</v>
      </c>
      <c r="T1227" s="43" t="str">
        <f>VLOOKUP(Combined[[#This Row],[Product_ID]],Product[],3,FALSE)</f>
        <v>Home</v>
      </c>
      <c r="U1227" s="43" t="str">
        <f>VLOOKUP(Combined[[#This Row],[Product_ID]],Product[],4,FALSE)</f>
        <v>Appliances</v>
      </c>
      <c r="V1227" s="43" t="str">
        <f>VLOOKUP(Combined[[#This Row],[Product_ID]],Product[],5,FALSE)</f>
        <v>Green, Powell and Palmer</v>
      </c>
      <c r="W1227" s="43">
        <f>VLOOKUP(Combined[[#This Row],[Product_ID]],Product[],6,FALSE)</f>
        <v>447.43</v>
      </c>
      <c r="X1227" s="43">
        <f>VLOOKUP(Combined[[#This Row],[Product_ID]],Product[],7,FALSE)</f>
        <v>191</v>
      </c>
      <c r="Y1227" s="43" t="str">
        <f>_xlfn.XLOOKUP(Combined[[#This Row],[Store_ID]],Store[Store_ID],Store[Store_Name])</f>
        <v>Guerrero-Schmitt</v>
      </c>
      <c r="Z1227" s="43" t="str">
        <f>_xlfn.XLOOKUP(Combined[[#This Row],[Store_ID]],Store[Store_ID],Store[Region])</f>
        <v>East</v>
      </c>
      <c r="AA1227" s="43" t="str">
        <f>_xlfn.XLOOKUP(Combined[[#This Row],[Store_ID]],Store[Store_ID],Store[City])</f>
        <v>East Stevechester</v>
      </c>
      <c r="AB1227" s="43" t="str">
        <f>_xlfn.XLOOKUP(Combined[[#This Row],[Store_ID]],Store[Store_ID],Store[Store_Type])</f>
        <v>Flagship</v>
      </c>
      <c r="AC1227" s="43">
        <f>Combined[[#This Row],[Quantity]]*Combined[[#This Row],[Unit_Price]]</f>
        <v>1365.4</v>
      </c>
      <c r="AD1227" s="43">
        <f>Combined[[#This Row],[Gross_Sales]]*Combined[[#This Row],[Discount]]</f>
        <v>177.50200000000001</v>
      </c>
      <c r="AE1227" s="43">
        <f>Combined[[#This Row],[Quantity]]*Combined[[#This Row],[cost]]</f>
        <v>894.86</v>
      </c>
      <c r="AF1227" s="43">
        <f>Combined[[#This Row],[Total_Amount]]-Combined[[#This Row],[Total_Cost]]</f>
        <v>293.0379999999999</v>
      </c>
      <c r="AG1227" s="43" t="str">
        <f>IF(Combined[[#This Row],[Age]]&lt;=25,"18-25",IF(Combined[[#This Row],[Age]]&lt;=35,"26-35",IF(Combined[[#This Row],[Age]]&lt;=45,"36-45",IF(Combined[[#This Row],[Age]]&lt;=55,"46-55","56-64"))))</f>
        <v>46-55</v>
      </c>
      <c r="AH1227" s="43">
        <f>IF(Combined[[#This Row],[Total_Amount]]=0,0,Combined[[#This Row],[Profit]]/Combined[[#This Row],[Total_Amount]])</f>
        <v>0.24668616329011406</v>
      </c>
    </row>
    <row r="1228" spans="1:34">
      <c r="A1228" s="43" t="s">
        <v>3052</v>
      </c>
      <c r="B1228" s="46">
        <v>45345</v>
      </c>
      <c r="C1228" s="43">
        <f t="shared" si="19"/>
        <v>2024</v>
      </c>
      <c r="D1228" s="43" t="str">
        <f>TEXT(Combined[[#This Row],[Order_Date]],"MMM")</f>
        <v>Feb</v>
      </c>
      <c r="E1228" s="43" t="s">
        <v>1017</v>
      </c>
      <c r="F1228" s="43" t="s">
        <v>1586</v>
      </c>
      <c r="G1228" s="43" t="s">
        <v>1810</v>
      </c>
      <c r="H1228" s="43">
        <v>3</v>
      </c>
      <c r="I1228" s="43">
        <v>726.97</v>
      </c>
      <c r="J1228" s="45">
        <v>0.04</v>
      </c>
      <c r="K1228" s="43" t="s">
        <v>1826</v>
      </c>
      <c r="L1228" s="43">
        <v>2093.6736000000001</v>
      </c>
      <c r="M1228" s="43" t="str">
        <f>VLOOKUP(Combined[[#This Row],[Customer_ID]],Customer[],2,FALSE)</f>
        <v>Kristy Dunlap</v>
      </c>
      <c r="N1228" s="43">
        <f>VLOOKUP(Combined[[#This Row],[Customer_ID]],Customer[],3,FALSE)</f>
        <v>64</v>
      </c>
      <c r="O1228" s="43" t="str">
        <f>VLOOKUP(Combined[[#This Row],[Customer_ID]],Customer[],4,FALSE)</f>
        <v>Female</v>
      </c>
      <c r="P1228" s="43" t="str">
        <f>VLOOKUP(Combined[[#This Row],[Customer_ID]],Customer[],5,FALSE)</f>
        <v>Whiteport</v>
      </c>
      <c r="Q1228" s="43" t="str">
        <f>VLOOKUP(Combined[[#This Row],[Customer_ID]],Customer[],6,FALSE)</f>
        <v>North Carolina</v>
      </c>
      <c r="R1228" s="43" t="str">
        <f>VLOOKUP(Combined[[#This Row],[Customer_ID]],Customer[],8,FALSE)</f>
        <v>Platinum</v>
      </c>
      <c r="S1228" s="43" t="str">
        <f>VLOOKUP(Combined[[#This Row],[Product_ID]],Product[],2,FALSE)</f>
        <v>Knee Support Brace</v>
      </c>
      <c r="T1228" s="43" t="str">
        <f>VLOOKUP(Combined[[#This Row],[Product_ID]],Product[],3,FALSE)</f>
        <v>Sports</v>
      </c>
      <c r="U1228" s="43" t="str">
        <f>VLOOKUP(Combined[[#This Row],[Product_ID]],Product[],4,FALSE)</f>
        <v>Equipment</v>
      </c>
      <c r="V1228" s="43" t="str">
        <f>VLOOKUP(Combined[[#This Row],[Product_ID]],Product[],5,FALSE)</f>
        <v>May-Reese</v>
      </c>
      <c r="W1228" s="43">
        <f>VLOOKUP(Combined[[#This Row],[Product_ID]],Product[],6,FALSE)</f>
        <v>21.34</v>
      </c>
      <c r="X1228" s="43">
        <f>VLOOKUP(Combined[[#This Row],[Product_ID]],Product[],7,FALSE)</f>
        <v>65</v>
      </c>
      <c r="Y1228" s="43" t="str">
        <f>_xlfn.XLOOKUP(Combined[[#This Row],[Store_ID]],Store[Store_ID],Store[Store_Name])</f>
        <v>Guerrero-Schmitt</v>
      </c>
      <c r="Z1228" s="43" t="str">
        <f>_xlfn.XLOOKUP(Combined[[#This Row],[Store_ID]],Store[Store_ID],Store[Region])</f>
        <v>East</v>
      </c>
      <c r="AA1228" s="43" t="str">
        <f>_xlfn.XLOOKUP(Combined[[#This Row],[Store_ID]],Store[Store_ID],Store[City])</f>
        <v>East Stevechester</v>
      </c>
      <c r="AB1228" s="43" t="str">
        <f>_xlfn.XLOOKUP(Combined[[#This Row],[Store_ID]],Store[Store_ID],Store[Store_Type])</f>
        <v>Flagship</v>
      </c>
      <c r="AC1228" s="43">
        <f>Combined[[#This Row],[Quantity]]*Combined[[#This Row],[Unit_Price]]</f>
        <v>2180.91</v>
      </c>
      <c r="AD1228" s="43">
        <f>Combined[[#This Row],[Gross_Sales]]*Combined[[#This Row],[Discount]]</f>
        <v>87.236399999999989</v>
      </c>
      <c r="AE1228" s="43">
        <f>Combined[[#This Row],[Quantity]]*Combined[[#This Row],[cost]]</f>
        <v>64.02</v>
      </c>
      <c r="AF1228" s="43">
        <f>Combined[[#This Row],[Total_Amount]]-Combined[[#This Row],[Total_Cost]]</f>
        <v>2029.6536000000001</v>
      </c>
      <c r="AG1228" s="43" t="str">
        <f>IF(Combined[[#This Row],[Age]]&lt;=25,"18-25",IF(Combined[[#This Row],[Age]]&lt;=35,"26-35",IF(Combined[[#This Row],[Age]]&lt;=45,"36-45",IF(Combined[[#This Row],[Age]]&lt;=55,"46-55","56-64"))))</f>
        <v>56-64</v>
      </c>
      <c r="AH1228" s="43">
        <f>IF(Combined[[#This Row],[Total_Amount]]=0,0,Combined[[#This Row],[Profit]]/Combined[[#This Row],[Total_Amount]])</f>
        <v>0.96942216781068458</v>
      </c>
    </row>
    <row r="1229" spans="1:34">
      <c r="A1229" s="43" t="s">
        <v>3053</v>
      </c>
      <c r="B1229" s="46">
        <v>45681</v>
      </c>
      <c r="C1229" s="43">
        <f t="shared" si="19"/>
        <v>2025</v>
      </c>
      <c r="D1229" s="43" t="str">
        <f>TEXT(Combined[[#This Row],[Order_Date]],"MMM")</f>
        <v>Jan</v>
      </c>
      <c r="E1229" s="43" t="s">
        <v>1269</v>
      </c>
      <c r="F1229" s="43" t="s">
        <v>1666</v>
      </c>
      <c r="G1229" s="43" t="s">
        <v>1786</v>
      </c>
      <c r="H1229" s="43">
        <v>2</v>
      </c>
      <c r="I1229" s="43">
        <v>107.97</v>
      </c>
      <c r="J1229" s="45">
        <v>0.06</v>
      </c>
      <c r="K1229" s="43" t="s">
        <v>1824</v>
      </c>
      <c r="L1229" s="43">
        <v>202.9836</v>
      </c>
      <c r="M1229" s="43" t="str">
        <f>VLOOKUP(Combined[[#This Row],[Customer_ID]],Customer[],2,FALSE)</f>
        <v>Isabel Foster</v>
      </c>
      <c r="N1229" s="43">
        <f>VLOOKUP(Combined[[#This Row],[Customer_ID]],Customer[],3,FALSE)</f>
        <v>36</v>
      </c>
      <c r="O1229" s="43" t="str">
        <f>VLOOKUP(Combined[[#This Row],[Customer_ID]],Customer[],4,FALSE)</f>
        <v>Male</v>
      </c>
      <c r="P1229" s="43" t="str">
        <f>VLOOKUP(Combined[[#This Row],[Customer_ID]],Customer[],5,FALSE)</f>
        <v>Port Joshuaville</v>
      </c>
      <c r="Q1229" s="43" t="str">
        <f>VLOOKUP(Combined[[#This Row],[Customer_ID]],Customer[],6,FALSE)</f>
        <v>New Jersey</v>
      </c>
      <c r="R1229" s="43" t="str">
        <f>VLOOKUP(Combined[[#This Row],[Customer_ID]],Customer[],8,FALSE)</f>
        <v>Gold</v>
      </c>
      <c r="S1229" s="43" t="str">
        <f>VLOOKUP(Combined[[#This Row],[Product_ID]],Product[],2,FALSE)</f>
        <v>Men's Hair Styling Gel</v>
      </c>
      <c r="T1229" s="43" t="str">
        <f>VLOOKUP(Combined[[#This Row],[Product_ID]],Product[],3,FALSE)</f>
        <v>Beauty</v>
      </c>
      <c r="U1229" s="43" t="str">
        <f>VLOOKUP(Combined[[#This Row],[Product_ID]],Product[],4,FALSE)</f>
        <v>Haircare</v>
      </c>
      <c r="V1229" s="43" t="str">
        <f>VLOOKUP(Combined[[#This Row],[Product_ID]],Product[],5,FALSE)</f>
        <v>Cline-Mccarthy</v>
      </c>
      <c r="W1229" s="43">
        <f>VLOOKUP(Combined[[#This Row],[Product_ID]],Product[],6,FALSE)</f>
        <v>17.309999999999999</v>
      </c>
      <c r="X1229" s="43">
        <f>VLOOKUP(Combined[[#This Row],[Product_ID]],Product[],7,FALSE)</f>
        <v>399</v>
      </c>
      <c r="Y1229" s="43" t="str">
        <f>_xlfn.XLOOKUP(Combined[[#This Row],[Store_ID]],Store[Store_ID],Store[Store_Name])</f>
        <v>Moore, Padilla and Butler</v>
      </c>
      <c r="Z1229" s="43" t="str">
        <f>_xlfn.XLOOKUP(Combined[[#This Row],[Store_ID]],Store[Store_ID],Store[Region])</f>
        <v>South</v>
      </c>
      <c r="AA1229" s="43" t="str">
        <f>_xlfn.XLOOKUP(Combined[[#This Row],[Store_ID]],Store[Store_ID],Store[City])</f>
        <v>East Johnstad</v>
      </c>
      <c r="AB1229" s="43" t="str">
        <f>_xlfn.XLOOKUP(Combined[[#This Row],[Store_ID]],Store[Store_ID],Store[Store_Type])</f>
        <v>Flagship</v>
      </c>
      <c r="AC1229" s="43">
        <f>Combined[[#This Row],[Quantity]]*Combined[[#This Row],[Unit_Price]]</f>
        <v>215.94</v>
      </c>
      <c r="AD1229" s="43">
        <f>Combined[[#This Row],[Gross_Sales]]*Combined[[#This Row],[Discount]]</f>
        <v>12.956399999999999</v>
      </c>
      <c r="AE1229" s="43">
        <f>Combined[[#This Row],[Quantity]]*Combined[[#This Row],[cost]]</f>
        <v>34.619999999999997</v>
      </c>
      <c r="AF1229" s="43">
        <f>Combined[[#This Row],[Total_Amount]]-Combined[[#This Row],[Total_Cost]]</f>
        <v>168.36359999999999</v>
      </c>
      <c r="AG1229" s="43" t="str">
        <f>IF(Combined[[#This Row],[Age]]&lt;=25,"18-25",IF(Combined[[#This Row],[Age]]&lt;=35,"26-35",IF(Combined[[#This Row],[Age]]&lt;=45,"36-45",IF(Combined[[#This Row],[Age]]&lt;=55,"46-55","56-64"))))</f>
        <v>36-45</v>
      </c>
      <c r="AH1229" s="43">
        <f>IF(Combined[[#This Row],[Total_Amount]]=0,0,Combined[[#This Row],[Profit]]/Combined[[#This Row],[Total_Amount]])</f>
        <v>0.8294443491986544</v>
      </c>
    </row>
    <row r="1230" spans="1:34">
      <c r="A1230" s="43" t="s">
        <v>3054</v>
      </c>
      <c r="B1230" s="46">
        <v>45785</v>
      </c>
      <c r="C1230" s="43">
        <f t="shared" si="19"/>
        <v>2025</v>
      </c>
      <c r="D1230" s="43" t="str">
        <f>TEXT(Combined[[#This Row],[Order_Date]],"MMM")</f>
        <v>May</v>
      </c>
      <c r="E1230" s="43" t="s">
        <v>40</v>
      </c>
      <c r="F1230" s="43" t="s">
        <v>1555</v>
      </c>
      <c r="G1230" s="43" t="s">
        <v>1799</v>
      </c>
      <c r="H1230" s="43">
        <v>1</v>
      </c>
      <c r="I1230" s="43">
        <v>38.880000000000003</v>
      </c>
      <c r="J1230" s="45">
        <v>0.16</v>
      </c>
      <c r="K1230" s="43" t="s">
        <v>1829</v>
      </c>
      <c r="L1230" s="43">
        <v>32.659199999999998</v>
      </c>
      <c r="M1230" s="43" t="str">
        <f>VLOOKUP(Combined[[#This Row],[Customer_ID]],Customer[],2,FALSE)</f>
        <v>Daniel Boyd</v>
      </c>
      <c r="N1230" s="43">
        <f>VLOOKUP(Combined[[#This Row],[Customer_ID]],Customer[],3,FALSE)</f>
        <v>29</v>
      </c>
      <c r="O1230" s="43" t="str">
        <f>VLOOKUP(Combined[[#This Row],[Customer_ID]],Customer[],4,FALSE)</f>
        <v>Female</v>
      </c>
      <c r="P1230" s="43" t="str">
        <f>VLOOKUP(Combined[[#This Row],[Customer_ID]],Customer[],5,FALSE)</f>
        <v>West Pamelafurt</v>
      </c>
      <c r="Q1230" s="43" t="str">
        <f>VLOOKUP(Combined[[#This Row],[Customer_ID]],Customer[],6,FALSE)</f>
        <v>West Virginia</v>
      </c>
      <c r="R1230" s="43" t="str">
        <f>VLOOKUP(Combined[[#This Row],[Customer_ID]],Customer[],8,FALSE)</f>
        <v>Bronze</v>
      </c>
      <c r="S1230" s="43" t="str">
        <f>VLOOKUP(Combined[[#This Row],[Product_ID]],Product[],2,FALSE)</f>
        <v>Men's Leather Belt</v>
      </c>
      <c r="T1230" s="43" t="str">
        <f>VLOOKUP(Combined[[#This Row],[Product_ID]],Product[],3,FALSE)</f>
        <v>Clothing</v>
      </c>
      <c r="U1230" s="43" t="str">
        <f>VLOOKUP(Combined[[#This Row],[Product_ID]],Product[],4,FALSE)</f>
        <v>Accessories</v>
      </c>
      <c r="V1230" s="43" t="str">
        <f>VLOOKUP(Combined[[#This Row],[Product_ID]],Product[],5,FALSE)</f>
        <v>Baldwin, Garza and Gonzalez</v>
      </c>
      <c r="W1230" s="43">
        <f>VLOOKUP(Combined[[#This Row],[Product_ID]],Product[],6,FALSE)</f>
        <v>261</v>
      </c>
      <c r="X1230" s="43">
        <f>VLOOKUP(Combined[[#This Row],[Product_ID]],Product[],7,FALSE)</f>
        <v>59</v>
      </c>
      <c r="Y1230" s="43" t="str">
        <f>_xlfn.XLOOKUP(Combined[[#This Row],[Store_ID]],Store[Store_ID],Store[Store_Name])</f>
        <v>Mcdonald Inc</v>
      </c>
      <c r="Z1230" s="43" t="str">
        <f>_xlfn.XLOOKUP(Combined[[#This Row],[Store_ID]],Store[Store_ID],Store[Region])</f>
        <v>South</v>
      </c>
      <c r="AA1230" s="43" t="str">
        <f>_xlfn.XLOOKUP(Combined[[#This Row],[Store_ID]],Store[Store_ID],Store[City])</f>
        <v>Christopherland</v>
      </c>
      <c r="AB1230" s="43" t="str">
        <f>_xlfn.XLOOKUP(Combined[[#This Row],[Store_ID]],Store[Store_ID],Store[Store_Type])</f>
        <v>Outlet</v>
      </c>
      <c r="AC1230" s="43">
        <f>Combined[[#This Row],[Quantity]]*Combined[[#This Row],[Unit_Price]]</f>
        <v>38.880000000000003</v>
      </c>
      <c r="AD1230" s="43">
        <f>Combined[[#This Row],[Gross_Sales]]*Combined[[#This Row],[Discount]]</f>
        <v>6.2208000000000006</v>
      </c>
      <c r="AE1230" s="43">
        <f>Combined[[#This Row],[Quantity]]*Combined[[#This Row],[cost]]</f>
        <v>261</v>
      </c>
      <c r="AF1230" s="43">
        <f>Combined[[#This Row],[Total_Amount]]-Combined[[#This Row],[Total_Cost]]</f>
        <v>-228.3408</v>
      </c>
      <c r="AG1230" s="43" t="str">
        <f>IF(Combined[[#This Row],[Age]]&lt;=25,"18-25",IF(Combined[[#This Row],[Age]]&lt;=35,"26-35",IF(Combined[[#This Row],[Age]]&lt;=45,"36-45",IF(Combined[[#This Row],[Age]]&lt;=55,"46-55","56-64"))))</f>
        <v>26-35</v>
      </c>
      <c r="AH1230" s="43">
        <f>IF(Combined[[#This Row],[Total_Amount]]=0,0,Combined[[#This Row],[Profit]]/Combined[[#This Row],[Total_Amount]])</f>
        <v>-6.9916225749559091</v>
      </c>
    </row>
    <row r="1231" spans="1:34">
      <c r="A1231" s="43" t="s">
        <v>3055</v>
      </c>
      <c r="B1231" s="46">
        <v>45823</v>
      </c>
      <c r="C1231" s="43">
        <f t="shared" si="19"/>
        <v>2025</v>
      </c>
      <c r="D1231" s="43" t="str">
        <f>TEXT(Combined[[#This Row],[Order_Date]],"MMM")</f>
        <v>Jun</v>
      </c>
      <c r="E1231" s="43" t="s">
        <v>284</v>
      </c>
      <c r="F1231" s="43" t="s">
        <v>1580</v>
      </c>
      <c r="G1231" s="43" t="s">
        <v>1807</v>
      </c>
      <c r="H1231" s="43">
        <v>3</v>
      </c>
      <c r="I1231" s="43">
        <v>484.39</v>
      </c>
      <c r="J1231" s="45">
        <v>0.28999999999999998</v>
      </c>
      <c r="K1231" s="43" t="s">
        <v>1829</v>
      </c>
      <c r="L1231" s="43">
        <v>1031.7507000000001</v>
      </c>
      <c r="M1231" s="43" t="str">
        <f>VLOOKUP(Combined[[#This Row],[Customer_ID]],Customer[],2,FALSE)</f>
        <v>Cody Blake</v>
      </c>
      <c r="N1231" s="43">
        <f>VLOOKUP(Combined[[#This Row],[Customer_ID]],Customer[],3,FALSE)</f>
        <v>21</v>
      </c>
      <c r="O1231" s="43" t="str">
        <f>VLOOKUP(Combined[[#This Row],[Customer_ID]],Customer[],4,FALSE)</f>
        <v>Male</v>
      </c>
      <c r="P1231" s="43" t="str">
        <f>VLOOKUP(Combined[[#This Row],[Customer_ID]],Customer[],5,FALSE)</f>
        <v>North Scottport</v>
      </c>
      <c r="Q1231" s="43" t="str">
        <f>VLOOKUP(Combined[[#This Row],[Customer_ID]],Customer[],6,FALSE)</f>
        <v>Virginia</v>
      </c>
      <c r="R1231" s="43" t="str">
        <f>VLOOKUP(Combined[[#This Row],[Customer_ID]],Customer[],8,FALSE)</f>
        <v>Gold</v>
      </c>
      <c r="S1231" s="43" t="str">
        <f>VLOOKUP(Combined[[#This Row],[Product_ID]],Product[],2,FALSE)</f>
        <v>Beard Grooming Kit</v>
      </c>
      <c r="T1231" s="43" t="str">
        <f>VLOOKUP(Combined[[#This Row],[Product_ID]],Product[],3,FALSE)</f>
        <v>Beauty</v>
      </c>
      <c r="U1231" s="43" t="str">
        <f>VLOOKUP(Combined[[#This Row],[Product_ID]],Product[],4,FALSE)</f>
        <v>Grooming</v>
      </c>
      <c r="V1231" s="43" t="str">
        <f>VLOOKUP(Combined[[#This Row],[Product_ID]],Product[],5,FALSE)</f>
        <v>Erickson-Green</v>
      </c>
      <c r="W1231" s="43">
        <f>VLOOKUP(Combined[[#This Row],[Product_ID]],Product[],6,FALSE)</f>
        <v>337.42</v>
      </c>
      <c r="X1231" s="43">
        <f>VLOOKUP(Combined[[#This Row],[Product_ID]],Product[],7,FALSE)</f>
        <v>256</v>
      </c>
      <c r="Y1231" s="43" t="str">
        <f>_xlfn.XLOOKUP(Combined[[#This Row],[Store_ID]],Store[Store_ID],Store[Store_Name])</f>
        <v>Holloway Ltd</v>
      </c>
      <c r="Z1231" s="43" t="str">
        <f>_xlfn.XLOOKUP(Combined[[#This Row],[Store_ID]],Store[Store_ID],Store[Region])</f>
        <v>North</v>
      </c>
      <c r="AA1231" s="43" t="str">
        <f>_xlfn.XLOOKUP(Combined[[#This Row],[Store_ID]],Store[Store_ID],Store[City])</f>
        <v>Bensonhaven</v>
      </c>
      <c r="AB1231" s="43" t="str">
        <f>_xlfn.XLOOKUP(Combined[[#This Row],[Store_ID]],Store[Store_ID],Store[Store_Type])</f>
        <v>Flagship</v>
      </c>
      <c r="AC1231" s="43">
        <f>Combined[[#This Row],[Quantity]]*Combined[[#This Row],[Unit_Price]]</f>
        <v>1453.17</v>
      </c>
      <c r="AD1231" s="43">
        <f>Combined[[#This Row],[Gross_Sales]]*Combined[[#This Row],[Discount]]</f>
        <v>421.41929999999996</v>
      </c>
      <c r="AE1231" s="43">
        <f>Combined[[#This Row],[Quantity]]*Combined[[#This Row],[cost]]</f>
        <v>1012.26</v>
      </c>
      <c r="AF1231" s="43">
        <f>Combined[[#This Row],[Total_Amount]]-Combined[[#This Row],[Total_Cost]]</f>
        <v>19.490700000000061</v>
      </c>
      <c r="AG1231" s="43" t="str">
        <f>IF(Combined[[#This Row],[Age]]&lt;=25,"18-25",IF(Combined[[#This Row],[Age]]&lt;=35,"26-35",IF(Combined[[#This Row],[Age]]&lt;=45,"36-45",IF(Combined[[#This Row],[Age]]&lt;=55,"46-55","56-64"))))</f>
        <v>18-25</v>
      </c>
      <c r="AH1231" s="43">
        <f>IF(Combined[[#This Row],[Total_Amount]]=0,0,Combined[[#This Row],[Profit]]/Combined[[#This Row],[Total_Amount]])</f>
        <v>1.8890900679786368E-2</v>
      </c>
    </row>
    <row r="1232" spans="1:34">
      <c r="A1232" s="43" t="s">
        <v>3056</v>
      </c>
      <c r="B1232" s="46">
        <v>45572</v>
      </c>
      <c r="C1232" s="43">
        <f t="shared" si="19"/>
        <v>2024</v>
      </c>
      <c r="D1232" s="43" t="str">
        <f>TEXT(Combined[[#This Row],[Order_Date]],"MMM")</f>
        <v>Oct</v>
      </c>
      <c r="E1232" s="43" t="s">
        <v>82</v>
      </c>
      <c r="F1232" s="43" t="s">
        <v>1708</v>
      </c>
      <c r="G1232" s="43" t="s">
        <v>1801</v>
      </c>
      <c r="H1232" s="43">
        <v>2</v>
      </c>
      <c r="I1232" s="43">
        <v>949.3</v>
      </c>
      <c r="J1232" s="45">
        <v>0.08</v>
      </c>
      <c r="K1232" s="43" t="s">
        <v>1829</v>
      </c>
      <c r="L1232" s="43">
        <v>1746.712</v>
      </c>
      <c r="M1232" s="43" t="str">
        <f>VLOOKUP(Combined[[#This Row],[Customer_ID]],Customer[],2,FALSE)</f>
        <v>Rhonda Moss</v>
      </c>
      <c r="N1232" s="43">
        <f>VLOOKUP(Combined[[#This Row],[Customer_ID]],Customer[],3,FALSE)</f>
        <v>43</v>
      </c>
      <c r="O1232" s="43" t="str">
        <f>VLOOKUP(Combined[[#This Row],[Customer_ID]],Customer[],4,FALSE)</f>
        <v>Male</v>
      </c>
      <c r="P1232" s="43" t="str">
        <f>VLOOKUP(Combined[[#This Row],[Customer_ID]],Customer[],5,FALSE)</f>
        <v>South William</v>
      </c>
      <c r="Q1232" s="43" t="str">
        <f>VLOOKUP(Combined[[#This Row],[Customer_ID]],Customer[],6,FALSE)</f>
        <v>Kansas</v>
      </c>
      <c r="R1232" s="43" t="str">
        <f>VLOOKUP(Combined[[#This Row],[Customer_ID]],Customer[],8,FALSE)</f>
        <v>Platinum</v>
      </c>
      <c r="S1232" s="43" t="str">
        <f>VLOOKUP(Combined[[#This Row],[Product_ID]],Product[],2,FALSE)</f>
        <v>Wall-Mounted Spice Rack</v>
      </c>
      <c r="T1232" s="43" t="str">
        <f>VLOOKUP(Combined[[#This Row],[Product_ID]],Product[],3,FALSE)</f>
        <v>Home</v>
      </c>
      <c r="U1232" s="43" t="str">
        <f>VLOOKUP(Combined[[#This Row],[Product_ID]],Product[],4,FALSE)</f>
        <v>Kitchen</v>
      </c>
      <c r="V1232" s="43" t="str">
        <f>VLOOKUP(Combined[[#This Row],[Product_ID]],Product[],5,FALSE)</f>
        <v>Allison Ltd</v>
      </c>
      <c r="W1232" s="43">
        <f>VLOOKUP(Combined[[#This Row],[Product_ID]],Product[],6,FALSE)</f>
        <v>143.43</v>
      </c>
      <c r="X1232" s="43">
        <f>VLOOKUP(Combined[[#This Row],[Product_ID]],Product[],7,FALSE)</f>
        <v>58</v>
      </c>
      <c r="Y1232" s="43" t="str">
        <f>_xlfn.XLOOKUP(Combined[[#This Row],[Store_ID]],Store[Store_ID],Store[Store_Name])</f>
        <v>Shelton PLC</v>
      </c>
      <c r="Z1232" s="43" t="str">
        <f>_xlfn.XLOOKUP(Combined[[#This Row],[Store_ID]],Store[Store_ID],Store[Region])</f>
        <v>North</v>
      </c>
      <c r="AA1232" s="43" t="str">
        <f>_xlfn.XLOOKUP(Combined[[#This Row],[Store_ID]],Store[Store_ID],Store[City])</f>
        <v>East Jenniferstad</v>
      </c>
      <c r="AB1232" s="43" t="str">
        <f>_xlfn.XLOOKUP(Combined[[#This Row],[Store_ID]],Store[Store_ID],Store[Store_Type])</f>
        <v>Flagship</v>
      </c>
      <c r="AC1232" s="43">
        <f>Combined[[#This Row],[Quantity]]*Combined[[#This Row],[Unit_Price]]</f>
        <v>1898.6</v>
      </c>
      <c r="AD1232" s="43">
        <f>Combined[[#This Row],[Gross_Sales]]*Combined[[#This Row],[Discount]]</f>
        <v>151.88800000000001</v>
      </c>
      <c r="AE1232" s="43">
        <f>Combined[[#This Row],[Quantity]]*Combined[[#This Row],[cost]]</f>
        <v>286.86</v>
      </c>
      <c r="AF1232" s="43">
        <f>Combined[[#This Row],[Total_Amount]]-Combined[[#This Row],[Total_Cost]]</f>
        <v>1459.8519999999999</v>
      </c>
      <c r="AG1232" s="43" t="str">
        <f>IF(Combined[[#This Row],[Age]]&lt;=25,"18-25",IF(Combined[[#This Row],[Age]]&lt;=35,"26-35",IF(Combined[[#This Row],[Age]]&lt;=45,"36-45",IF(Combined[[#This Row],[Age]]&lt;=55,"46-55","56-64"))))</f>
        <v>36-45</v>
      </c>
      <c r="AH1232" s="43">
        <f>IF(Combined[[#This Row],[Total_Amount]]=0,0,Combined[[#This Row],[Profit]]/Combined[[#This Row],[Total_Amount]])</f>
        <v>0.8357714379932123</v>
      </c>
    </row>
    <row r="1233" spans="1:34">
      <c r="A1233" s="43" t="s">
        <v>3057</v>
      </c>
      <c r="B1233" s="46">
        <v>45259</v>
      </c>
      <c r="C1233" s="43">
        <f t="shared" si="19"/>
        <v>2023</v>
      </c>
      <c r="D1233" s="43" t="str">
        <f>TEXT(Combined[[#This Row],[Order_Date]],"MMM")</f>
        <v>Nov</v>
      </c>
      <c r="E1233" s="43" t="s">
        <v>1343</v>
      </c>
      <c r="F1233" s="43" t="s">
        <v>1690</v>
      </c>
      <c r="G1233" s="43" t="s">
        <v>1776</v>
      </c>
      <c r="H1233" s="43">
        <v>3</v>
      </c>
      <c r="I1233" s="43">
        <v>664.75</v>
      </c>
      <c r="J1233" s="45">
        <v>0.12</v>
      </c>
      <c r="K1233" s="43" t="s">
        <v>1824</v>
      </c>
      <c r="L1233" s="43">
        <v>1754.94</v>
      </c>
      <c r="M1233" s="43" t="str">
        <f>VLOOKUP(Combined[[#This Row],[Customer_ID]],Customer[],2,FALSE)</f>
        <v>Thomas Moore</v>
      </c>
      <c r="N1233" s="43">
        <f>VLOOKUP(Combined[[#This Row],[Customer_ID]],Customer[],3,FALSE)</f>
        <v>51</v>
      </c>
      <c r="O1233" s="43" t="str">
        <f>VLOOKUP(Combined[[#This Row],[Customer_ID]],Customer[],4,FALSE)</f>
        <v>Female</v>
      </c>
      <c r="P1233" s="43" t="str">
        <f>VLOOKUP(Combined[[#This Row],[Customer_ID]],Customer[],5,FALSE)</f>
        <v>Williamsberg</v>
      </c>
      <c r="Q1233" s="43" t="str">
        <f>VLOOKUP(Combined[[#This Row],[Customer_ID]],Customer[],6,FALSE)</f>
        <v>New York</v>
      </c>
      <c r="R1233" s="43" t="str">
        <f>VLOOKUP(Combined[[#This Row],[Customer_ID]],Customer[],8,FALSE)</f>
        <v>Silver</v>
      </c>
      <c r="S1233" s="43" t="str">
        <f>VLOOKUP(Combined[[#This Row],[Product_ID]],Product[],2,FALSE)</f>
        <v>Hair Repair Oil Treatment</v>
      </c>
      <c r="T1233" s="43" t="str">
        <f>VLOOKUP(Combined[[#This Row],[Product_ID]],Product[],3,FALSE)</f>
        <v>Beauty</v>
      </c>
      <c r="U1233" s="43" t="str">
        <f>VLOOKUP(Combined[[#This Row],[Product_ID]],Product[],4,FALSE)</f>
        <v>Haircare</v>
      </c>
      <c r="V1233" s="43" t="str">
        <f>VLOOKUP(Combined[[#This Row],[Product_ID]],Product[],5,FALSE)</f>
        <v>Hopkins Ltd</v>
      </c>
      <c r="W1233" s="43">
        <f>VLOOKUP(Combined[[#This Row],[Product_ID]],Product[],6,FALSE)</f>
        <v>214.32</v>
      </c>
      <c r="X1233" s="43">
        <f>VLOOKUP(Combined[[#This Row],[Product_ID]],Product[],7,FALSE)</f>
        <v>383</v>
      </c>
      <c r="Y1233" s="43" t="str">
        <f>_xlfn.XLOOKUP(Combined[[#This Row],[Store_ID]],Store[Store_ID],Store[Store_Name])</f>
        <v>Benson-Elliott</v>
      </c>
      <c r="Z1233" s="43" t="str">
        <f>_xlfn.XLOOKUP(Combined[[#This Row],[Store_ID]],Store[Store_ID],Store[Region])</f>
        <v>East</v>
      </c>
      <c r="AA1233" s="43" t="str">
        <f>_xlfn.XLOOKUP(Combined[[#This Row],[Store_ID]],Store[Store_ID],Store[City])</f>
        <v>Port Josephberg</v>
      </c>
      <c r="AB1233" s="43" t="str">
        <f>_xlfn.XLOOKUP(Combined[[#This Row],[Store_ID]],Store[Store_ID],Store[Store_Type])</f>
        <v>Online</v>
      </c>
      <c r="AC1233" s="43">
        <f>Combined[[#This Row],[Quantity]]*Combined[[#This Row],[Unit_Price]]</f>
        <v>1994.25</v>
      </c>
      <c r="AD1233" s="43">
        <f>Combined[[#This Row],[Gross_Sales]]*Combined[[#This Row],[Discount]]</f>
        <v>239.31</v>
      </c>
      <c r="AE1233" s="43">
        <f>Combined[[#This Row],[Quantity]]*Combined[[#This Row],[cost]]</f>
        <v>642.96</v>
      </c>
      <c r="AF1233" s="43">
        <f>Combined[[#This Row],[Total_Amount]]-Combined[[#This Row],[Total_Cost]]</f>
        <v>1111.98</v>
      </c>
      <c r="AG1233" s="43" t="str">
        <f>IF(Combined[[#This Row],[Age]]&lt;=25,"18-25",IF(Combined[[#This Row],[Age]]&lt;=35,"26-35",IF(Combined[[#This Row],[Age]]&lt;=45,"36-45",IF(Combined[[#This Row],[Age]]&lt;=55,"46-55","56-64"))))</f>
        <v>46-55</v>
      </c>
      <c r="AH1233" s="43">
        <f>IF(Combined[[#This Row],[Total_Amount]]=0,0,Combined[[#This Row],[Profit]]/Combined[[#This Row],[Total_Amount]])</f>
        <v>0.63362850011966221</v>
      </c>
    </row>
    <row r="1234" spans="1:34">
      <c r="A1234" s="43" t="s">
        <v>3058</v>
      </c>
      <c r="B1234" s="46">
        <v>45740</v>
      </c>
      <c r="C1234" s="43">
        <f t="shared" si="19"/>
        <v>2025</v>
      </c>
      <c r="D1234" s="43" t="str">
        <f>TEXT(Combined[[#This Row],[Order_Date]],"MMM")</f>
        <v>Mar</v>
      </c>
      <c r="E1234" s="43" t="s">
        <v>896</v>
      </c>
      <c r="F1234" s="43" t="s">
        <v>1688</v>
      </c>
      <c r="G1234" s="43" t="s">
        <v>1807</v>
      </c>
      <c r="H1234" s="43">
        <v>3</v>
      </c>
      <c r="I1234" s="43">
        <v>190.04</v>
      </c>
      <c r="J1234" s="45">
        <v>7.0000000000000007E-2</v>
      </c>
      <c r="K1234" s="43" t="s">
        <v>1826</v>
      </c>
      <c r="L1234" s="43">
        <v>530.21159999999998</v>
      </c>
      <c r="M1234" s="43" t="str">
        <f>VLOOKUP(Combined[[#This Row],[Customer_ID]],Customer[],2,FALSE)</f>
        <v>Kristi Lopez</v>
      </c>
      <c r="N1234" s="43">
        <f>VLOOKUP(Combined[[#This Row],[Customer_ID]],Customer[],3,FALSE)</f>
        <v>46</v>
      </c>
      <c r="O1234" s="43" t="str">
        <f>VLOOKUP(Combined[[#This Row],[Customer_ID]],Customer[],4,FALSE)</f>
        <v>Female</v>
      </c>
      <c r="P1234" s="43" t="str">
        <f>VLOOKUP(Combined[[#This Row],[Customer_ID]],Customer[],5,FALSE)</f>
        <v>Spencermouth</v>
      </c>
      <c r="Q1234" s="43" t="str">
        <f>VLOOKUP(Combined[[#This Row],[Customer_ID]],Customer[],6,FALSE)</f>
        <v>New Jersey</v>
      </c>
      <c r="R1234" s="43" t="str">
        <f>VLOOKUP(Combined[[#This Row],[Customer_ID]],Customer[],8,FALSE)</f>
        <v>Gold</v>
      </c>
      <c r="S1234" s="43" t="str">
        <f>VLOOKUP(Combined[[#This Row],[Product_ID]],Product[],2,FALSE)</f>
        <v>Kitchen Storage Rack</v>
      </c>
      <c r="T1234" s="43" t="str">
        <f>VLOOKUP(Combined[[#This Row],[Product_ID]],Product[],3,FALSE)</f>
        <v>Home</v>
      </c>
      <c r="U1234" s="43" t="str">
        <f>VLOOKUP(Combined[[#This Row],[Product_ID]],Product[],4,FALSE)</f>
        <v>Storage</v>
      </c>
      <c r="V1234" s="43" t="str">
        <f>VLOOKUP(Combined[[#This Row],[Product_ID]],Product[],5,FALSE)</f>
        <v>Duran Group</v>
      </c>
      <c r="W1234" s="43">
        <f>VLOOKUP(Combined[[#This Row],[Product_ID]],Product[],6,FALSE)</f>
        <v>138.05000000000001</v>
      </c>
      <c r="X1234" s="43">
        <f>VLOOKUP(Combined[[#This Row],[Product_ID]],Product[],7,FALSE)</f>
        <v>89</v>
      </c>
      <c r="Y1234" s="43" t="str">
        <f>_xlfn.XLOOKUP(Combined[[#This Row],[Store_ID]],Store[Store_ID],Store[Store_Name])</f>
        <v>Holloway Ltd</v>
      </c>
      <c r="Z1234" s="43" t="str">
        <f>_xlfn.XLOOKUP(Combined[[#This Row],[Store_ID]],Store[Store_ID],Store[Region])</f>
        <v>North</v>
      </c>
      <c r="AA1234" s="43" t="str">
        <f>_xlfn.XLOOKUP(Combined[[#This Row],[Store_ID]],Store[Store_ID],Store[City])</f>
        <v>Bensonhaven</v>
      </c>
      <c r="AB1234" s="43" t="str">
        <f>_xlfn.XLOOKUP(Combined[[#This Row],[Store_ID]],Store[Store_ID],Store[Store_Type])</f>
        <v>Flagship</v>
      </c>
      <c r="AC1234" s="43">
        <f>Combined[[#This Row],[Quantity]]*Combined[[#This Row],[Unit_Price]]</f>
        <v>570.12</v>
      </c>
      <c r="AD1234" s="43">
        <f>Combined[[#This Row],[Gross_Sales]]*Combined[[#This Row],[Discount]]</f>
        <v>39.908400000000007</v>
      </c>
      <c r="AE1234" s="43">
        <f>Combined[[#This Row],[Quantity]]*Combined[[#This Row],[cost]]</f>
        <v>414.15000000000003</v>
      </c>
      <c r="AF1234" s="43">
        <f>Combined[[#This Row],[Total_Amount]]-Combined[[#This Row],[Total_Cost]]</f>
        <v>116.06159999999994</v>
      </c>
      <c r="AG1234" s="43" t="str">
        <f>IF(Combined[[#This Row],[Age]]&lt;=25,"18-25",IF(Combined[[#This Row],[Age]]&lt;=35,"26-35",IF(Combined[[#This Row],[Age]]&lt;=45,"36-45",IF(Combined[[#This Row],[Age]]&lt;=55,"46-55","56-64"))))</f>
        <v>46-55</v>
      </c>
      <c r="AH1234" s="43">
        <f>IF(Combined[[#This Row],[Total_Amount]]=0,0,Combined[[#This Row],[Profit]]/Combined[[#This Row],[Total_Amount]])</f>
        <v>0.21889675744551787</v>
      </c>
    </row>
    <row r="1235" spans="1:34">
      <c r="A1235" s="43" t="s">
        <v>3059</v>
      </c>
      <c r="B1235" s="46">
        <v>45869</v>
      </c>
      <c r="C1235" s="43">
        <f t="shared" si="19"/>
        <v>2025</v>
      </c>
      <c r="D1235" s="43" t="str">
        <f>TEXT(Combined[[#This Row],[Order_Date]],"MMM")</f>
        <v>Jul</v>
      </c>
      <c r="E1235" s="43" t="s">
        <v>881</v>
      </c>
      <c r="F1235" s="43" t="s">
        <v>1560</v>
      </c>
      <c r="G1235" s="43" t="s">
        <v>1801</v>
      </c>
      <c r="H1235" s="43">
        <v>3</v>
      </c>
      <c r="I1235" s="43">
        <v>754.02</v>
      </c>
      <c r="J1235" s="45">
        <v>0.1</v>
      </c>
      <c r="K1235" s="43" t="s">
        <v>1829</v>
      </c>
      <c r="L1235" s="43">
        <v>2035.854</v>
      </c>
      <c r="M1235" s="43" t="str">
        <f>VLOOKUP(Combined[[#This Row],[Customer_ID]],Customer[],2,FALSE)</f>
        <v>Jeffrey Gomez</v>
      </c>
      <c r="N1235" s="43">
        <f>VLOOKUP(Combined[[#This Row],[Customer_ID]],Customer[],3,FALSE)</f>
        <v>22</v>
      </c>
      <c r="O1235" s="43" t="str">
        <f>VLOOKUP(Combined[[#This Row],[Customer_ID]],Customer[],4,FALSE)</f>
        <v>Female</v>
      </c>
      <c r="P1235" s="43" t="str">
        <f>VLOOKUP(Combined[[#This Row],[Customer_ID]],Customer[],5,FALSE)</f>
        <v>Lake Nicole</v>
      </c>
      <c r="Q1235" s="43" t="str">
        <f>VLOOKUP(Combined[[#This Row],[Customer_ID]],Customer[],6,FALSE)</f>
        <v>Colorado</v>
      </c>
      <c r="R1235" s="43" t="str">
        <f>VLOOKUP(Combined[[#This Row],[Customer_ID]],Customer[],8,FALSE)</f>
        <v>Platinum</v>
      </c>
      <c r="S1235" s="43" t="str">
        <f>VLOOKUP(Combined[[#This Row],[Product_ID]],Product[],2,FALSE)</f>
        <v>LED Table Lamp</v>
      </c>
      <c r="T1235" s="43" t="str">
        <f>VLOOKUP(Combined[[#This Row],[Product_ID]],Product[],3,FALSE)</f>
        <v>Home</v>
      </c>
      <c r="U1235" s="43" t="str">
        <f>VLOOKUP(Combined[[#This Row],[Product_ID]],Product[],4,FALSE)</f>
        <v>Lighting</v>
      </c>
      <c r="V1235" s="43" t="str">
        <f>VLOOKUP(Combined[[#This Row],[Product_ID]],Product[],5,FALSE)</f>
        <v>Harrell LLC</v>
      </c>
      <c r="W1235" s="43">
        <f>VLOOKUP(Combined[[#This Row],[Product_ID]],Product[],6,FALSE)</f>
        <v>218.86</v>
      </c>
      <c r="X1235" s="43">
        <f>VLOOKUP(Combined[[#This Row],[Product_ID]],Product[],7,FALSE)</f>
        <v>170</v>
      </c>
      <c r="Y1235" s="43" t="str">
        <f>_xlfn.XLOOKUP(Combined[[#This Row],[Store_ID]],Store[Store_ID],Store[Store_Name])</f>
        <v>Shelton PLC</v>
      </c>
      <c r="Z1235" s="43" t="str">
        <f>_xlfn.XLOOKUP(Combined[[#This Row],[Store_ID]],Store[Store_ID],Store[Region])</f>
        <v>North</v>
      </c>
      <c r="AA1235" s="43" t="str">
        <f>_xlfn.XLOOKUP(Combined[[#This Row],[Store_ID]],Store[Store_ID],Store[City])</f>
        <v>East Jenniferstad</v>
      </c>
      <c r="AB1235" s="43" t="str">
        <f>_xlfn.XLOOKUP(Combined[[#This Row],[Store_ID]],Store[Store_ID],Store[Store_Type])</f>
        <v>Flagship</v>
      </c>
      <c r="AC1235" s="43">
        <f>Combined[[#This Row],[Quantity]]*Combined[[#This Row],[Unit_Price]]</f>
        <v>2262.06</v>
      </c>
      <c r="AD1235" s="43">
        <f>Combined[[#This Row],[Gross_Sales]]*Combined[[#This Row],[Discount]]</f>
        <v>226.20600000000002</v>
      </c>
      <c r="AE1235" s="43">
        <f>Combined[[#This Row],[Quantity]]*Combined[[#This Row],[cost]]</f>
        <v>656.58</v>
      </c>
      <c r="AF1235" s="43">
        <f>Combined[[#This Row],[Total_Amount]]-Combined[[#This Row],[Total_Cost]]</f>
        <v>1379.2739999999999</v>
      </c>
      <c r="AG1235" s="43" t="str">
        <f>IF(Combined[[#This Row],[Age]]&lt;=25,"18-25",IF(Combined[[#This Row],[Age]]&lt;=35,"26-35",IF(Combined[[#This Row],[Age]]&lt;=45,"36-45",IF(Combined[[#This Row],[Age]]&lt;=55,"46-55","56-64"))))</f>
        <v>18-25</v>
      </c>
      <c r="AH1235" s="43">
        <f>IF(Combined[[#This Row],[Total_Amount]]=0,0,Combined[[#This Row],[Profit]]/Combined[[#This Row],[Total_Amount]])</f>
        <v>0.67749160794438101</v>
      </c>
    </row>
    <row r="1236" spans="1:34">
      <c r="A1236" s="43" t="s">
        <v>3060</v>
      </c>
      <c r="B1236" s="46">
        <v>45526</v>
      </c>
      <c r="C1236" s="43">
        <f t="shared" si="19"/>
        <v>2024</v>
      </c>
      <c r="D1236" s="43" t="str">
        <f>TEXT(Combined[[#This Row],[Order_Date]],"MMM")</f>
        <v>Aug</v>
      </c>
      <c r="E1236" s="43" t="s">
        <v>1199</v>
      </c>
      <c r="F1236" s="43" t="s">
        <v>1616</v>
      </c>
      <c r="G1236" s="43" t="s">
        <v>1794</v>
      </c>
      <c r="H1236" s="43">
        <v>4</v>
      </c>
      <c r="I1236" s="43">
        <v>94.13</v>
      </c>
      <c r="J1236" s="45">
        <v>0.04</v>
      </c>
      <c r="K1236" s="43" t="s">
        <v>1829</v>
      </c>
      <c r="L1236" s="43">
        <v>361.45920000000001</v>
      </c>
      <c r="M1236" s="43" t="str">
        <f>VLOOKUP(Combined[[#This Row],[Customer_ID]],Customer[],2,FALSE)</f>
        <v>Andrew Mason</v>
      </c>
      <c r="N1236" s="43">
        <f>VLOOKUP(Combined[[#This Row],[Customer_ID]],Customer[],3,FALSE)</f>
        <v>52</v>
      </c>
      <c r="O1236" s="43" t="str">
        <f>VLOOKUP(Combined[[#This Row],[Customer_ID]],Customer[],4,FALSE)</f>
        <v>Female</v>
      </c>
      <c r="P1236" s="43" t="str">
        <f>VLOOKUP(Combined[[#This Row],[Customer_ID]],Customer[],5,FALSE)</f>
        <v>North Michael</v>
      </c>
      <c r="Q1236" s="43" t="str">
        <f>VLOOKUP(Combined[[#This Row],[Customer_ID]],Customer[],6,FALSE)</f>
        <v>Iowa</v>
      </c>
      <c r="R1236" s="43" t="str">
        <f>VLOOKUP(Combined[[#This Row],[Customer_ID]],Customer[],8,FALSE)</f>
        <v>Bronze</v>
      </c>
      <c r="S1236" s="43" t="str">
        <f>VLOOKUP(Combined[[#This Row],[Product_ID]],Product[],2,FALSE)</f>
        <v>Gaming Mechanical Keyboard</v>
      </c>
      <c r="T1236" s="43" t="str">
        <f>VLOOKUP(Combined[[#This Row],[Product_ID]],Product[],3,FALSE)</f>
        <v>Electronics</v>
      </c>
      <c r="U1236" s="43" t="str">
        <f>VLOOKUP(Combined[[#This Row],[Product_ID]],Product[],4,FALSE)</f>
        <v>Computer</v>
      </c>
      <c r="V1236" s="43" t="str">
        <f>VLOOKUP(Combined[[#This Row],[Product_ID]],Product[],5,FALSE)</f>
        <v>Lucero LLC</v>
      </c>
      <c r="W1236" s="43">
        <f>VLOOKUP(Combined[[#This Row],[Product_ID]],Product[],6,FALSE)</f>
        <v>419.28</v>
      </c>
      <c r="X1236" s="43">
        <f>VLOOKUP(Combined[[#This Row],[Product_ID]],Product[],7,FALSE)</f>
        <v>86</v>
      </c>
      <c r="Y1236" s="43" t="str">
        <f>_xlfn.XLOOKUP(Combined[[#This Row],[Store_ID]],Store[Store_ID],Store[Store_Name])</f>
        <v>Thomas, Bridges and Harris</v>
      </c>
      <c r="Z1236" s="43" t="str">
        <f>_xlfn.XLOOKUP(Combined[[#This Row],[Store_ID]],Store[Store_ID],Store[Region])</f>
        <v>North</v>
      </c>
      <c r="AA1236" s="43" t="str">
        <f>_xlfn.XLOOKUP(Combined[[#This Row],[Store_ID]],Store[Store_ID],Store[City])</f>
        <v>Sabrinatown</v>
      </c>
      <c r="AB1236" s="43" t="str">
        <f>_xlfn.XLOOKUP(Combined[[#This Row],[Store_ID]],Store[Store_ID],Store[Store_Type])</f>
        <v>Online</v>
      </c>
      <c r="AC1236" s="43">
        <f>Combined[[#This Row],[Quantity]]*Combined[[#This Row],[Unit_Price]]</f>
        <v>376.52</v>
      </c>
      <c r="AD1236" s="43">
        <f>Combined[[#This Row],[Gross_Sales]]*Combined[[#This Row],[Discount]]</f>
        <v>15.0608</v>
      </c>
      <c r="AE1236" s="43">
        <f>Combined[[#This Row],[Quantity]]*Combined[[#This Row],[cost]]</f>
        <v>1677.12</v>
      </c>
      <c r="AF1236" s="43">
        <f>Combined[[#This Row],[Total_Amount]]-Combined[[#This Row],[Total_Cost]]</f>
        <v>-1315.6607999999999</v>
      </c>
      <c r="AG1236" s="43" t="str">
        <f>IF(Combined[[#This Row],[Age]]&lt;=25,"18-25",IF(Combined[[#This Row],[Age]]&lt;=35,"26-35",IF(Combined[[#This Row],[Age]]&lt;=45,"36-45",IF(Combined[[#This Row],[Age]]&lt;=55,"46-55","56-64"))))</f>
        <v>46-55</v>
      </c>
      <c r="AH1236" s="43">
        <f>IF(Combined[[#This Row],[Total_Amount]]=0,0,Combined[[#This Row],[Profit]]/Combined[[#This Row],[Total_Amount]])</f>
        <v>-3.6398597684053962</v>
      </c>
    </row>
    <row r="1237" spans="1:34">
      <c r="A1237" s="43" t="s">
        <v>3061</v>
      </c>
      <c r="B1237" s="46">
        <v>45489</v>
      </c>
      <c r="C1237" s="43">
        <f t="shared" si="19"/>
        <v>2024</v>
      </c>
      <c r="D1237" s="43" t="str">
        <f>TEXT(Combined[[#This Row],[Order_Date]],"MMM")</f>
        <v>Jul</v>
      </c>
      <c r="E1237" s="43" t="s">
        <v>1443</v>
      </c>
      <c r="F1237" s="43" t="s">
        <v>1546</v>
      </c>
      <c r="G1237" s="43" t="s">
        <v>1801</v>
      </c>
      <c r="H1237" s="43">
        <v>3</v>
      </c>
      <c r="I1237" s="43">
        <v>402.3</v>
      </c>
      <c r="J1237" s="45">
        <v>0.21</v>
      </c>
      <c r="K1237" s="43" t="s">
        <v>1826</v>
      </c>
      <c r="L1237" s="43">
        <v>953.45100000000014</v>
      </c>
      <c r="M1237" s="43" t="str">
        <f>VLOOKUP(Combined[[#This Row],[Customer_ID]],Customer[],2,FALSE)</f>
        <v>Gregory Curtis</v>
      </c>
      <c r="N1237" s="43">
        <f>VLOOKUP(Combined[[#This Row],[Customer_ID]],Customer[],3,FALSE)</f>
        <v>45</v>
      </c>
      <c r="O1237" s="43" t="str">
        <f>VLOOKUP(Combined[[#This Row],[Customer_ID]],Customer[],4,FALSE)</f>
        <v>Male</v>
      </c>
      <c r="P1237" s="43" t="str">
        <f>VLOOKUP(Combined[[#This Row],[Customer_ID]],Customer[],5,FALSE)</f>
        <v>Bergermouth</v>
      </c>
      <c r="Q1237" s="43" t="str">
        <f>VLOOKUP(Combined[[#This Row],[Customer_ID]],Customer[],6,FALSE)</f>
        <v>Vermont</v>
      </c>
      <c r="R1237" s="43" t="str">
        <f>VLOOKUP(Combined[[#This Row],[Customer_ID]],Customer[],8,FALSE)</f>
        <v>Bronze</v>
      </c>
      <c r="S1237" s="43" t="str">
        <f>VLOOKUP(Combined[[#This Row],[Product_ID]],Product[],2,FALSE)</f>
        <v>Men's Graphic T-Shirt</v>
      </c>
      <c r="T1237" s="43" t="str">
        <f>VLOOKUP(Combined[[#This Row],[Product_ID]],Product[],3,FALSE)</f>
        <v>Clothing</v>
      </c>
      <c r="U1237" s="43" t="str">
        <f>VLOOKUP(Combined[[#This Row],[Product_ID]],Product[],4,FALSE)</f>
        <v>Tops</v>
      </c>
      <c r="V1237" s="43" t="str">
        <f>VLOOKUP(Combined[[#This Row],[Product_ID]],Product[],5,FALSE)</f>
        <v>Terry-Moore</v>
      </c>
      <c r="W1237" s="43">
        <f>VLOOKUP(Combined[[#This Row],[Product_ID]],Product[],6,FALSE)</f>
        <v>342.56</v>
      </c>
      <c r="X1237" s="43">
        <f>VLOOKUP(Combined[[#This Row],[Product_ID]],Product[],7,FALSE)</f>
        <v>181</v>
      </c>
      <c r="Y1237" s="43" t="str">
        <f>_xlfn.XLOOKUP(Combined[[#This Row],[Store_ID]],Store[Store_ID],Store[Store_Name])</f>
        <v>Shelton PLC</v>
      </c>
      <c r="Z1237" s="43" t="str">
        <f>_xlfn.XLOOKUP(Combined[[#This Row],[Store_ID]],Store[Store_ID],Store[Region])</f>
        <v>North</v>
      </c>
      <c r="AA1237" s="43" t="str">
        <f>_xlfn.XLOOKUP(Combined[[#This Row],[Store_ID]],Store[Store_ID],Store[City])</f>
        <v>East Jenniferstad</v>
      </c>
      <c r="AB1237" s="43" t="str">
        <f>_xlfn.XLOOKUP(Combined[[#This Row],[Store_ID]],Store[Store_ID],Store[Store_Type])</f>
        <v>Flagship</v>
      </c>
      <c r="AC1237" s="43">
        <f>Combined[[#This Row],[Quantity]]*Combined[[#This Row],[Unit_Price]]</f>
        <v>1206.9000000000001</v>
      </c>
      <c r="AD1237" s="43">
        <f>Combined[[#This Row],[Gross_Sales]]*Combined[[#This Row],[Discount]]</f>
        <v>253.44900000000001</v>
      </c>
      <c r="AE1237" s="43">
        <f>Combined[[#This Row],[Quantity]]*Combined[[#This Row],[cost]]</f>
        <v>1027.68</v>
      </c>
      <c r="AF1237" s="43">
        <f>Combined[[#This Row],[Total_Amount]]-Combined[[#This Row],[Total_Cost]]</f>
        <v>-74.228999999999928</v>
      </c>
      <c r="AG1237" s="43" t="str">
        <f>IF(Combined[[#This Row],[Age]]&lt;=25,"18-25",IF(Combined[[#This Row],[Age]]&lt;=35,"26-35",IF(Combined[[#This Row],[Age]]&lt;=45,"36-45",IF(Combined[[#This Row],[Age]]&lt;=55,"46-55","56-64"))))</f>
        <v>36-45</v>
      </c>
      <c r="AH1237" s="43">
        <f>IF(Combined[[#This Row],[Total_Amount]]=0,0,Combined[[#This Row],[Profit]]/Combined[[#This Row],[Total_Amount]])</f>
        <v>-7.7852978286246405E-2</v>
      </c>
    </row>
    <row r="1238" spans="1:34">
      <c r="A1238" s="43" t="s">
        <v>3062</v>
      </c>
      <c r="B1238" s="46">
        <v>45908</v>
      </c>
      <c r="C1238" s="43">
        <f t="shared" si="19"/>
        <v>2025</v>
      </c>
      <c r="D1238" s="43" t="str">
        <f>TEXT(Combined[[#This Row],[Order_Date]],"MMM")</f>
        <v>Sep</v>
      </c>
      <c r="E1238" s="43" t="s">
        <v>767</v>
      </c>
      <c r="F1238" s="43" t="s">
        <v>1720</v>
      </c>
      <c r="G1238" s="43" t="s">
        <v>1779</v>
      </c>
      <c r="H1238" s="43">
        <v>1</v>
      </c>
      <c r="I1238" s="43">
        <v>729.05</v>
      </c>
      <c r="J1238" s="45">
        <v>0.06</v>
      </c>
      <c r="K1238" s="43" t="s">
        <v>1829</v>
      </c>
      <c r="L1238" s="43">
        <v>685.3069999999999</v>
      </c>
      <c r="M1238" s="43" t="str">
        <f>VLOOKUP(Combined[[#This Row],[Customer_ID]],Customer[],2,FALSE)</f>
        <v>Maria Hill</v>
      </c>
      <c r="N1238" s="43">
        <f>VLOOKUP(Combined[[#This Row],[Customer_ID]],Customer[],3,FALSE)</f>
        <v>58</v>
      </c>
      <c r="O1238" s="43" t="str">
        <f>VLOOKUP(Combined[[#This Row],[Customer_ID]],Customer[],4,FALSE)</f>
        <v>Female</v>
      </c>
      <c r="P1238" s="43" t="str">
        <f>VLOOKUP(Combined[[#This Row],[Customer_ID]],Customer[],5,FALSE)</f>
        <v>Zamoraborough</v>
      </c>
      <c r="Q1238" s="43" t="str">
        <f>VLOOKUP(Combined[[#This Row],[Customer_ID]],Customer[],6,FALSE)</f>
        <v>Nevada</v>
      </c>
      <c r="R1238" s="43" t="str">
        <f>VLOOKUP(Combined[[#This Row],[Customer_ID]],Customer[],8,FALSE)</f>
        <v>Platinum</v>
      </c>
      <c r="S1238" s="43" t="str">
        <f>VLOOKUP(Combined[[#This Row],[Product_ID]],Product[],2,FALSE)</f>
        <v>Kitchen Cutting Board</v>
      </c>
      <c r="T1238" s="43" t="str">
        <f>VLOOKUP(Combined[[#This Row],[Product_ID]],Product[],3,FALSE)</f>
        <v>Home</v>
      </c>
      <c r="U1238" s="43" t="str">
        <f>VLOOKUP(Combined[[#This Row],[Product_ID]],Product[],4,FALSE)</f>
        <v>Kitchen</v>
      </c>
      <c r="V1238" s="43" t="str">
        <f>VLOOKUP(Combined[[#This Row],[Product_ID]],Product[],5,FALSE)</f>
        <v>Taylor, Dodson and Johnston</v>
      </c>
      <c r="W1238" s="43">
        <f>VLOOKUP(Combined[[#This Row],[Product_ID]],Product[],6,FALSE)</f>
        <v>176.07</v>
      </c>
      <c r="X1238" s="43">
        <f>VLOOKUP(Combined[[#This Row],[Product_ID]],Product[],7,FALSE)</f>
        <v>82</v>
      </c>
      <c r="Y1238" s="43" t="str">
        <f>_xlfn.XLOOKUP(Combined[[#This Row],[Store_ID]],Store[Store_ID],Store[Store_Name])</f>
        <v>Martinez-Mullins</v>
      </c>
      <c r="Z1238" s="43" t="str">
        <f>_xlfn.XLOOKUP(Combined[[#This Row],[Store_ID]],Store[Store_ID],Store[Region])</f>
        <v>South</v>
      </c>
      <c r="AA1238" s="43" t="str">
        <f>_xlfn.XLOOKUP(Combined[[#This Row],[Store_ID]],Store[Store_ID],Store[City])</f>
        <v>Williamsfurt</v>
      </c>
      <c r="AB1238" s="43" t="str">
        <f>_xlfn.XLOOKUP(Combined[[#This Row],[Store_ID]],Store[Store_ID],Store[Store_Type])</f>
        <v>Online</v>
      </c>
      <c r="AC1238" s="43">
        <f>Combined[[#This Row],[Quantity]]*Combined[[#This Row],[Unit_Price]]</f>
        <v>729.05</v>
      </c>
      <c r="AD1238" s="43">
        <f>Combined[[#This Row],[Gross_Sales]]*Combined[[#This Row],[Discount]]</f>
        <v>43.742999999999995</v>
      </c>
      <c r="AE1238" s="43">
        <f>Combined[[#This Row],[Quantity]]*Combined[[#This Row],[cost]]</f>
        <v>176.07</v>
      </c>
      <c r="AF1238" s="43">
        <f>Combined[[#This Row],[Total_Amount]]-Combined[[#This Row],[Total_Cost]]</f>
        <v>509.23699999999991</v>
      </c>
      <c r="AG1238" s="43" t="str">
        <f>IF(Combined[[#This Row],[Age]]&lt;=25,"18-25",IF(Combined[[#This Row],[Age]]&lt;=35,"26-35",IF(Combined[[#This Row],[Age]]&lt;=45,"36-45",IF(Combined[[#This Row],[Age]]&lt;=55,"46-55","56-64"))))</f>
        <v>56-64</v>
      </c>
      <c r="AH1238" s="43">
        <f>IF(Combined[[#This Row],[Total_Amount]]=0,0,Combined[[#This Row],[Profit]]/Combined[[#This Row],[Total_Amount]])</f>
        <v>0.74307864942281343</v>
      </c>
    </row>
    <row r="1239" spans="1:34">
      <c r="A1239" s="43" t="s">
        <v>3063</v>
      </c>
      <c r="B1239" s="46">
        <v>45912</v>
      </c>
      <c r="C1239" s="43">
        <f t="shared" si="19"/>
        <v>2025</v>
      </c>
      <c r="D1239" s="43" t="str">
        <f>TEXT(Combined[[#This Row],[Order_Date]],"MMM")</f>
        <v>Sep</v>
      </c>
      <c r="E1239" s="43" t="s">
        <v>458</v>
      </c>
      <c r="F1239" s="43" t="s">
        <v>1728</v>
      </c>
      <c r="G1239" s="43" t="s">
        <v>1797</v>
      </c>
      <c r="H1239" s="43">
        <v>1</v>
      </c>
      <c r="I1239" s="43">
        <v>822.6</v>
      </c>
      <c r="J1239" s="45">
        <v>0.28999999999999998</v>
      </c>
      <c r="K1239" s="43" t="s">
        <v>1826</v>
      </c>
      <c r="L1239" s="43">
        <v>584.04599999999994</v>
      </c>
      <c r="M1239" s="43" t="str">
        <f>VLOOKUP(Combined[[#This Row],[Customer_ID]],Customer[],2,FALSE)</f>
        <v>Morgan Bowen</v>
      </c>
      <c r="N1239" s="43">
        <f>VLOOKUP(Combined[[#This Row],[Customer_ID]],Customer[],3,FALSE)</f>
        <v>54</v>
      </c>
      <c r="O1239" s="43" t="str">
        <f>VLOOKUP(Combined[[#This Row],[Customer_ID]],Customer[],4,FALSE)</f>
        <v>Male</v>
      </c>
      <c r="P1239" s="43" t="str">
        <f>VLOOKUP(Combined[[#This Row],[Customer_ID]],Customer[],5,FALSE)</f>
        <v>Parksfort</v>
      </c>
      <c r="Q1239" s="43" t="str">
        <f>VLOOKUP(Combined[[#This Row],[Customer_ID]],Customer[],6,FALSE)</f>
        <v>Washington</v>
      </c>
      <c r="R1239" s="43" t="str">
        <f>VLOOKUP(Combined[[#This Row],[Customer_ID]],Customer[],8,FALSE)</f>
        <v>Gold</v>
      </c>
      <c r="S1239" s="43" t="str">
        <f>VLOOKUP(Combined[[#This Row],[Product_ID]],Product[],2,FALSE)</f>
        <v>Gaming Mouse Pad XL</v>
      </c>
      <c r="T1239" s="43" t="str">
        <f>VLOOKUP(Combined[[#This Row],[Product_ID]],Product[],3,FALSE)</f>
        <v>Electronics</v>
      </c>
      <c r="U1239" s="43" t="str">
        <f>VLOOKUP(Combined[[#This Row],[Product_ID]],Product[],4,FALSE)</f>
        <v>Accessories</v>
      </c>
      <c r="V1239" s="43" t="str">
        <f>VLOOKUP(Combined[[#This Row],[Product_ID]],Product[],5,FALSE)</f>
        <v>Sharp, Taylor and Rodriguez</v>
      </c>
      <c r="W1239" s="43">
        <f>VLOOKUP(Combined[[#This Row],[Product_ID]],Product[],6,FALSE)</f>
        <v>340.14</v>
      </c>
      <c r="X1239" s="43">
        <f>VLOOKUP(Combined[[#This Row],[Product_ID]],Product[],7,FALSE)</f>
        <v>361</v>
      </c>
      <c r="Y1239" s="43" t="str">
        <f>_xlfn.XLOOKUP(Combined[[#This Row],[Store_ID]],Store[Store_ID],Store[Store_Name])</f>
        <v>Gardner, Humphrey and Contreras</v>
      </c>
      <c r="Z1239" s="43" t="str">
        <f>_xlfn.XLOOKUP(Combined[[#This Row],[Store_ID]],Store[Store_ID],Store[Region])</f>
        <v>East</v>
      </c>
      <c r="AA1239" s="43" t="str">
        <f>_xlfn.XLOOKUP(Combined[[#This Row],[Store_ID]],Store[Store_ID],Store[City])</f>
        <v>Johnsonville</v>
      </c>
      <c r="AB1239" s="43" t="str">
        <f>_xlfn.XLOOKUP(Combined[[#This Row],[Store_ID]],Store[Store_ID],Store[Store_Type])</f>
        <v>Flagship</v>
      </c>
      <c r="AC1239" s="43">
        <f>Combined[[#This Row],[Quantity]]*Combined[[#This Row],[Unit_Price]]</f>
        <v>822.6</v>
      </c>
      <c r="AD1239" s="43">
        <f>Combined[[#This Row],[Gross_Sales]]*Combined[[#This Row],[Discount]]</f>
        <v>238.554</v>
      </c>
      <c r="AE1239" s="43">
        <f>Combined[[#This Row],[Quantity]]*Combined[[#This Row],[cost]]</f>
        <v>340.14</v>
      </c>
      <c r="AF1239" s="43">
        <f>Combined[[#This Row],[Total_Amount]]-Combined[[#This Row],[Total_Cost]]</f>
        <v>243.90599999999995</v>
      </c>
      <c r="AG1239" s="43" t="str">
        <f>IF(Combined[[#This Row],[Age]]&lt;=25,"18-25",IF(Combined[[#This Row],[Age]]&lt;=35,"26-35",IF(Combined[[#This Row],[Age]]&lt;=45,"36-45",IF(Combined[[#This Row],[Age]]&lt;=55,"46-55","56-64"))))</f>
        <v>46-55</v>
      </c>
      <c r="AH1239" s="43">
        <f>IF(Combined[[#This Row],[Total_Amount]]=0,0,Combined[[#This Row],[Profit]]/Combined[[#This Row],[Total_Amount]])</f>
        <v>0.4176143659917198</v>
      </c>
    </row>
    <row r="1240" spans="1:34">
      <c r="A1240" s="43" t="s">
        <v>3064</v>
      </c>
      <c r="B1240" s="46">
        <v>45771</v>
      </c>
      <c r="C1240" s="43">
        <f t="shared" si="19"/>
        <v>2025</v>
      </c>
      <c r="D1240" s="43" t="str">
        <f>TEXT(Combined[[#This Row],[Order_Date]],"MMM")</f>
        <v>Apr</v>
      </c>
      <c r="E1240" s="43" t="s">
        <v>634</v>
      </c>
      <c r="F1240" s="43" t="s">
        <v>1714</v>
      </c>
      <c r="G1240" s="43" t="s">
        <v>1782</v>
      </c>
      <c r="H1240" s="43">
        <v>2</v>
      </c>
      <c r="I1240" s="43">
        <v>327.25</v>
      </c>
      <c r="J1240" s="45">
        <v>0.19</v>
      </c>
      <c r="K1240" s="43" t="s">
        <v>1826</v>
      </c>
      <c r="L1240" s="43">
        <v>530.14499999999998</v>
      </c>
      <c r="M1240" s="43" t="str">
        <f>VLOOKUP(Combined[[#This Row],[Customer_ID]],Customer[],2,FALSE)</f>
        <v>David Roberts</v>
      </c>
      <c r="N1240" s="43">
        <f>VLOOKUP(Combined[[#This Row],[Customer_ID]],Customer[],3,FALSE)</f>
        <v>38</v>
      </c>
      <c r="O1240" s="43" t="str">
        <f>VLOOKUP(Combined[[#This Row],[Customer_ID]],Customer[],4,FALSE)</f>
        <v>Male</v>
      </c>
      <c r="P1240" s="43" t="str">
        <f>VLOOKUP(Combined[[#This Row],[Customer_ID]],Customer[],5,FALSE)</f>
        <v>Port Amanda</v>
      </c>
      <c r="Q1240" s="43" t="str">
        <f>VLOOKUP(Combined[[#This Row],[Customer_ID]],Customer[],6,FALSE)</f>
        <v>Georgia</v>
      </c>
      <c r="R1240" s="43" t="str">
        <f>VLOOKUP(Combined[[#This Row],[Customer_ID]],Customer[],8,FALSE)</f>
        <v>Gold</v>
      </c>
      <c r="S1240" s="43" t="str">
        <f>VLOOKUP(Combined[[#This Row],[Product_ID]],Product[],2,FALSE)</f>
        <v>Hydrating Face Cleanser</v>
      </c>
      <c r="T1240" s="43" t="str">
        <f>VLOOKUP(Combined[[#This Row],[Product_ID]],Product[],3,FALSE)</f>
        <v>Beauty</v>
      </c>
      <c r="U1240" s="43" t="str">
        <f>VLOOKUP(Combined[[#This Row],[Product_ID]],Product[],4,FALSE)</f>
        <v>Skincare</v>
      </c>
      <c r="V1240" s="43" t="str">
        <f>VLOOKUP(Combined[[#This Row],[Product_ID]],Product[],5,FALSE)</f>
        <v>Butler Group</v>
      </c>
      <c r="W1240" s="43">
        <f>VLOOKUP(Combined[[#This Row],[Product_ID]],Product[],6,FALSE)</f>
        <v>305.5</v>
      </c>
      <c r="X1240" s="43">
        <f>VLOOKUP(Combined[[#This Row],[Product_ID]],Product[],7,FALSE)</f>
        <v>159</v>
      </c>
      <c r="Y1240" s="43" t="str">
        <f>_xlfn.XLOOKUP(Combined[[#This Row],[Store_ID]],Store[Store_ID],Store[Store_Name])</f>
        <v>Bean, Jones and Park</v>
      </c>
      <c r="Z1240" s="43" t="str">
        <f>_xlfn.XLOOKUP(Combined[[#This Row],[Store_ID]],Store[Store_ID],Store[Region])</f>
        <v>West</v>
      </c>
      <c r="AA1240" s="43" t="str">
        <f>_xlfn.XLOOKUP(Combined[[#This Row],[Store_ID]],Store[Store_ID],Store[City])</f>
        <v>Thompsonborough</v>
      </c>
      <c r="AB1240" s="43" t="str">
        <f>_xlfn.XLOOKUP(Combined[[#This Row],[Store_ID]],Store[Store_ID],Store[Store_Type])</f>
        <v>Online</v>
      </c>
      <c r="AC1240" s="43">
        <f>Combined[[#This Row],[Quantity]]*Combined[[#This Row],[Unit_Price]]</f>
        <v>654.5</v>
      </c>
      <c r="AD1240" s="43">
        <f>Combined[[#This Row],[Gross_Sales]]*Combined[[#This Row],[Discount]]</f>
        <v>124.355</v>
      </c>
      <c r="AE1240" s="43">
        <f>Combined[[#This Row],[Quantity]]*Combined[[#This Row],[cost]]</f>
        <v>611</v>
      </c>
      <c r="AF1240" s="43">
        <f>Combined[[#This Row],[Total_Amount]]-Combined[[#This Row],[Total_Cost]]</f>
        <v>-80.855000000000018</v>
      </c>
      <c r="AG1240" s="43" t="str">
        <f>IF(Combined[[#This Row],[Age]]&lt;=25,"18-25",IF(Combined[[#This Row],[Age]]&lt;=35,"26-35",IF(Combined[[#This Row],[Age]]&lt;=45,"36-45",IF(Combined[[#This Row],[Age]]&lt;=55,"46-55","56-64"))))</f>
        <v>36-45</v>
      </c>
      <c r="AH1240" s="43">
        <f>IF(Combined[[#This Row],[Total_Amount]]=0,0,Combined[[#This Row],[Profit]]/Combined[[#This Row],[Total_Amount]])</f>
        <v>-0.15251487800507413</v>
      </c>
    </row>
    <row r="1241" spans="1:34">
      <c r="A1241" s="43" t="s">
        <v>3065</v>
      </c>
      <c r="B1241" s="46">
        <v>45619</v>
      </c>
      <c r="C1241" s="43">
        <f t="shared" si="19"/>
        <v>2024</v>
      </c>
      <c r="D1241" s="43" t="str">
        <f>TEXT(Combined[[#This Row],[Order_Date]],"MMM")</f>
        <v>Nov</v>
      </c>
      <c r="E1241" s="43" t="s">
        <v>304</v>
      </c>
      <c r="F1241" s="43" t="s">
        <v>1688</v>
      </c>
      <c r="G1241" s="43" t="s">
        <v>1786</v>
      </c>
      <c r="H1241" s="43">
        <v>4</v>
      </c>
      <c r="I1241" s="43">
        <v>930.38</v>
      </c>
      <c r="J1241" s="45">
        <v>0</v>
      </c>
      <c r="K1241" s="43" t="s">
        <v>1829</v>
      </c>
      <c r="L1241" s="43">
        <v>3721.52</v>
      </c>
      <c r="M1241" s="43" t="str">
        <f>VLOOKUP(Combined[[#This Row],[Customer_ID]],Customer[],2,FALSE)</f>
        <v>Christy Hoffman</v>
      </c>
      <c r="N1241" s="43">
        <f>VLOOKUP(Combined[[#This Row],[Customer_ID]],Customer[],3,FALSE)</f>
        <v>26</v>
      </c>
      <c r="O1241" s="43" t="str">
        <f>VLOOKUP(Combined[[#This Row],[Customer_ID]],Customer[],4,FALSE)</f>
        <v>Female</v>
      </c>
      <c r="P1241" s="43" t="str">
        <f>VLOOKUP(Combined[[#This Row],[Customer_ID]],Customer[],5,FALSE)</f>
        <v>Garyberg</v>
      </c>
      <c r="Q1241" s="43" t="str">
        <f>VLOOKUP(Combined[[#This Row],[Customer_ID]],Customer[],6,FALSE)</f>
        <v>Indiana</v>
      </c>
      <c r="R1241" s="43" t="str">
        <f>VLOOKUP(Combined[[#This Row],[Customer_ID]],Customer[],8,FALSE)</f>
        <v>Platinum</v>
      </c>
      <c r="S1241" s="43" t="str">
        <f>VLOOKUP(Combined[[#This Row],[Product_ID]],Product[],2,FALSE)</f>
        <v>Kitchen Storage Rack</v>
      </c>
      <c r="T1241" s="43" t="str">
        <f>VLOOKUP(Combined[[#This Row],[Product_ID]],Product[],3,FALSE)</f>
        <v>Home</v>
      </c>
      <c r="U1241" s="43" t="str">
        <f>VLOOKUP(Combined[[#This Row],[Product_ID]],Product[],4,FALSE)</f>
        <v>Storage</v>
      </c>
      <c r="V1241" s="43" t="str">
        <f>VLOOKUP(Combined[[#This Row],[Product_ID]],Product[],5,FALSE)</f>
        <v>Duran Group</v>
      </c>
      <c r="W1241" s="43">
        <f>VLOOKUP(Combined[[#This Row],[Product_ID]],Product[],6,FALSE)</f>
        <v>138.05000000000001</v>
      </c>
      <c r="X1241" s="43">
        <f>VLOOKUP(Combined[[#This Row],[Product_ID]],Product[],7,FALSE)</f>
        <v>89</v>
      </c>
      <c r="Y1241" s="43" t="str">
        <f>_xlfn.XLOOKUP(Combined[[#This Row],[Store_ID]],Store[Store_ID],Store[Store_Name])</f>
        <v>Moore, Padilla and Butler</v>
      </c>
      <c r="Z1241" s="43" t="str">
        <f>_xlfn.XLOOKUP(Combined[[#This Row],[Store_ID]],Store[Store_ID],Store[Region])</f>
        <v>South</v>
      </c>
      <c r="AA1241" s="43" t="str">
        <f>_xlfn.XLOOKUP(Combined[[#This Row],[Store_ID]],Store[Store_ID],Store[City])</f>
        <v>East Johnstad</v>
      </c>
      <c r="AB1241" s="43" t="str">
        <f>_xlfn.XLOOKUP(Combined[[#This Row],[Store_ID]],Store[Store_ID],Store[Store_Type])</f>
        <v>Flagship</v>
      </c>
      <c r="AC1241" s="43">
        <f>Combined[[#This Row],[Quantity]]*Combined[[#This Row],[Unit_Price]]</f>
        <v>3721.52</v>
      </c>
      <c r="AD1241" s="43">
        <f>Combined[[#This Row],[Gross_Sales]]*Combined[[#This Row],[Discount]]</f>
        <v>0</v>
      </c>
      <c r="AE1241" s="43">
        <f>Combined[[#This Row],[Quantity]]*Combined[[#This Row],[cost]]</f>
        <v>552.20000000000005</v>
      </c>
      <c r="AF1241" s="43">
        <f>Combined[[#This Row],[Total_Amount]]-Combined[[#This Row],[Total_Cost]]</f>
        <v>3169.3199999999997</v>
      </c>
      <c r="AG1241" s="43" t="str">
        <f>IF(Combined[[#This Row],[Age]]&lt;=25,"18-25",IF(Combined[[#This Row],[Age]]&lt;=35,"26-35",IF(Combined[[#This Row],[Age]]&lt;=45,"36-45",IF(Combined[[#This Row],[Age]]&lt;=55,"46-55","56-64"))))</f>
        <v>26-35</v>
      </c>
      <c r="AH1241" s="43">
        <f>IF(Combined[[#This Row],[Total_Amount]]=0,0,Combined[[#This Row],[Profit]]/Combined[[#This Row],[Total_Amount]])</f>
        <v>0.85161976826672969</v>
      </c>
    </row>
    <row r="1242" spans="1:34">
      <c r="A1242" s="43" t="s">
        <v>3066</v>
      </c>
      <c r="B1242" s="46">
        <v>45394</v>
      </c>
      <c r="C1242" s="43">
        <f t="shared" si="19"/>
        <v>2024</v>
      </c>
      <c r="D1242" s="43" t="str">
        <f>TEXT(Combined[[#This Row],[Order_Date]],"MMM")</f>
        <v>Apr</v>
      </c>
      <c r="E1242" s="43" t="s">
        <v>487</v>
      </c>
      <c r="F1242" s="43" t="s">
        <v>1602</v>
      </c>
      <c r="G1242" s="43" t="s">
        <v>1773</v>
      </c>
      <c r="H1242" s="43">
        <v>2</v>
      </c>
      <c r="I1242" s="43">
        <v>437.84</v>
      </c>
      <c r="J1242" s="45">
        <v>0.24</v>
      </c>
      <c r="K1242" s="43" t="s">
        <v>1824</v>
      </c>
      <c r="L1242" s="43">
        <v>665.51679999999999</v>
      </c>
      <c r="M1242" s="43" t="str">
        <f>VLOOKUP(Combined[[#This Row],[Customer_ID]],Customer[],2,FALSE)</f>
        <v>Justin Cross</v>
      </c>
      <c r="N1242" s="43">
        <f>VLOOKUP(Combined[[#This Row],[Customer_ID]],Customer[],3,FALSE)</f>
        <v>62</v>
      </c>
      <c r="O1242" s="43" t="str">
        <f>VLOOKUP(Combined[[#This Row],[Customer_ID]],Customer[],4,FALSE)</f>
        <v>Female</v>
      </c>
      <c r="P1242" s="43" t="str">
        <f>VLOOKUP(Combined[[#This Row],[Customer_ID]],Customer[],5,FALSE)</f>
        <v>North Anthonychester</v>
      </c>
      <c r="Q1242" s="43" t="str">
        <f>VLOOKUP(Combined[[#This Row],[Customer_ID]],Customer[],6,FALSE)</f>
        <v>Nevada</v>
      </c>
      <c r="R1242" s="43" t="str">
        <f>VLOOKUP(Combined[[#This Row],[Customer_ID]],Customer[],8,FALSE)</f>
        <v>Bronze</v>
      </c>
      <c r="S1242" s="43" t="str">
        <f>VLOOKUP(Combined[[#This Row],[Product_ID]],Product[],2,FALSE)</f>
        <v>Decorative Floor Vase</v>
      </c>
      <c r="T1242" s="43" t="str">
        <f>VLOOKUP(Combined[[#This Row],[Product_ID]],Product[],3,FALSE)</f>
        <v>Home</v>
      </c>
      <c r="U1242" s="43" t="str">
        <f>VLOOKUP(Combined[[#This Row],[Product_ID]],Product[],4,FALSE)</f>
        <v>Decor</v>
      </c>
      <c r="V1242" s="43" t="str">
        <f>VLOOKUP(Combined[[#This Row],[Product_ID]],Product[],5,FALSE)</f>
        <v>Khan, Jones and Paul</v>
      </c>
      <c r="W1242" s="43">
        <f>VLOOKUP(Combined[[#This Row],[Product_ID]],Product[],6,FALSE)</f>
        <v>219.12</v>
      </c>
      <c r="X1242" s="43">
        <f>VLOOKUP(Combined[[#This Row],[Product_ID]],Product[],7,FALSE)</f>
        <v>378</v>
      </c>
      <c r="Y1242" s="43" t="str">
        <f>_xlfn.XLOOKUP(Combined[[#This Row],[Store_ID]],Store[Store_ID],Store[Store_Name])</f>
        <v>Gray Ltd</v>
      </c>
      <c r="Z1242" s="43" t="str">
        <f>_xlfn.XLOOKUP(Combined[[#This Row],[Store_ID]],Store[Store_ID],Store[Region])</f>
        <v>North</v>
      </c>
      <c r="AA1242" s="43" t="str">
        <f>_xlfn.XLOOKUP(Combined[[#This Row],[Store_ID]],Store[Store_ID],Store[City])</f>
        <v>New Michaelchester</v>
      </c>
      <c r="AB1242" s="43" t="str">
        <f>_xlfn.XLOOKUP(Combined[[#This Row],[Store_ID]],Store[Store_ID],Store[Store_Type])</f>
        <v>Outlet</v>
      </c>
      <c r="AC1242" s="43">
        <f>Combined[[#This Row],[Quantity]]*Combined[[#This Row],[Unit_Price]]</f>
        <v>875.68</v>
      </c>
      <c r="AD1242" s="43">
        <f>Combined[[#This Row],[Gross_Sales]]*Combined[[#This Row],[Discount]]</f>
        <v>210.16319999999999</v>
      </c>
      <c r="AE1242" s="43">
        <f>Combined[[#This Row],[Quantity]]*Combined[[#This Row],[cost]]</f>
        <v>438.24</v>
      </c>
      <c r="AF1242" s="43">
        <f>Combined[[#This Row],[Total_Amount]]-Combined[[#This Row],[Total_Cost]]</f>
        <v>227.27679999999998</v>
      </c>
      <c r="AG1242" s="43" t="str">
        <f>IF(Combined[[#This Row],[Age]]&lt;=25,"18-25",IF(Combined[[#This Row],[Age]]&lt;=35,"26-35",IF(Combined[[#This Row],[Age]]&lt;=45,"36-45",IF(Combined[[#This Row],[Age]]&lt;=55,"46-55","56-64"))))</f>
        <v>56-64</v>
      </c>
      <c r="AH1242" s="43">
        <f>IF(Combined[[#This Row],[Total_Amount]]=0,0,Combined[[#This Row],[Profit]]/Combined[[#This Row],[Total_Amount]])</f>
        <v>0.34150422648984968</v>
      </c>
    </row>
    <row r="1243" spans="1:34">
      <c r="A1243" s="43" t="s">
        <v>3067</v>
      </c>
      <c r="B1243" s="46">
        <v>45786</v>
      </c>
      <c r="C1243" s="43">
        <f t="shared" si="19"/>
        <v>2025</v>
      </c>
      <c r="D1243" s="43" t="str">
        <f>TEXT(Combined[[#This Row],[Order_Date]],"MMM")</f>
        <v>May</v>
      </c>
      <c r="E1243" s="43" t="s">
        <v>258</v>
      </c>
      <c r="F1243" s="43" t="s">
        <v>1580</v>
      </c>
      <c r="G1243" s="43" t="s">
        <v>1804</v>
      </c>
      <c r="H1243" s="43">
        <v>2</v>
      </c>
      <c r="I1243" s="43">
        <v>126.02</v>
      </c>
      <c r="J1243" s="45">
        <v>0.09</v>
      </c>
      <c r="K1243" s="43" t="s">
        <v>1829</v>
      </c>
      <c r="L1243" s="43">
        <v>229.35640000000001</v>
      </c>
      <c r="M1243" s="43" t="str">
        <f>VLOOKUP(Combined[[#This Row],[Customer_ID]],Customer[],2,FALSE)</f>
        <v>Eric Singh</v>
      </c>
      <c r="N1243" s="43">
        <f>VLOOKUP(Combined[[#This Row],[Customer_ID]],Customer[],3,FALSE)</f>
        <v>29</v>
      </c>
      <c r="O1243" s="43" t="str">
        <f>VLOOKUP(Combined[[#This Row],[Customer_ID]],Customer[],4,FALSE)</f>
        <v>Female</v>
      </c>
      <c r="P1243" s="43" t="str">
        <f>VLOOKUP(Combined[[#This Row],[Customer_ID]],Customer[],5,FALSE)</f>
        <v>Port Lisa</v>
      </c>
      <c r="Q1243" s="43" t="str">
        <f>VLOOKUP(Combined[[#This Row],[Customer_ID]],Customer[],6,FALSE)</f>
        <v>New Mexico</v>
      </c>
      <c r="R1243" s="43" t="str">
        <f>VLOOKUP(Combined[[#This Row],[Customer_ID]],Customer[],8,FALSE)</f>
        <v>Gold</v>
      </c>
      <c r="S1243" s="43" t="str">
        <f>VLOOKUP(Combined[[#This Row],[Product_ID]],Product[],2,FALSE)</f>
        <v>Beard Grooming Kit</v>
      </c>
      <c r="T1243" s="43" t="str">
        <f>VLOOKUP(Combined[[#This Row],[Product_ID]],Product[],3,FALSE)</f>
        <v>Beauty</v>
      </c>
      <c r="U1243" s="43" t="str">
        <f>VLOOKUP(Combined[[#This Row],[Product_ID]],Product[],4,FALSE)</f>
        <v>Grooming</v>
      </c>
      <c r="V1243" s="43" t="str">
        <f>VLOOKUP(Combined[[#This Row],[Product_ID]],Product[],5,FALSE)</f>
        <v>Erickson-Green</v>
      </c>
      <c r="W1243" s="43">
        <f>VLOOKUP(Combined[[#This Row],[Product_ID]],Product[],6,FALSE)</f>
        <v>337.42</v>
      </c>
      <c r="X1243" s="43">
        <f>VLOOKUP(Combined[[#This Row],[Product_ID]],Product[],7,FALSE)</f>
        <v>256</v>
      </c>
      <c r="Y1243" s="43" t="str">
        <f>_xlfn.XLOOKUP(Combined[[#This Row],[Store_ID]],Store[Store_ID],Store[Store_Name])</f>
        <v>Frederick-Wright</v>
      </c>
      <c r="Z1243" s="43" t="str">
        <f>_xlfn.XLOOKUP(Combined[[#This Row],[Store_ID]],Store[Store_ID],Store[Region])</f>
        <v>West</v>
      </c>
      <c r="AA1243" s="43" t="str">
        <f>_xlfn.XLOOKUP(Combined[[#This Row],[Store_ID]],Store[Store_ID],Store[City])</f>
        <v>New Jimmymouth</v>
      </c>
      <c r="AB1243" s="43" t="str">
        <f>_xlfn.XLOOKUP(Combined[[#This Row],[Store_ID]],Store[Store_ID],Store[Store_Type])</f>
        <v>Flagship</v>
      </c>
      <c r="AC1243" s="43">
        <f>Combined[[#This Row],[Quantity]]*Combined[[#This Row],[Unit_Price]]</f>
        <v>252.04</v>
      </c>
      <c r="AD1243" s="43">
        <f>Combined[[#This Row],[Gross_Sales]]*Combined[[#This Row],[Discount]]</f>
        <v>22.683599999999998</v>
      </c>
      <c r="AE1243" s="43">
        <f>Combined[[#This Row],[Quantity]]*Combined[[#This Row],[cost]]</f>
        <v>674.84</v>
      </c>
      <c r="AF1243" s="43">
        <f>Combined[[#This Row],[Total_Amount]]-Combined[[#This Row],[Total_Cost]]</f>
        <v>-445.48360000000002</v>
      </c>
      <c r="AG1243" s="43" t="str">
        <f>IF(Combined[[#This Row],[Age]]&lt;=25,"18-25",IF(Combined[[#This Row],[Age]]&lt;=35,"26-35",IF(Combined[[#This Row],[Age]]&lt;=45,"36-45",IF(Combined[[#This Row],[Age]]&lt;=55,"46-55","56-64"))))</f>
        <v>26-35</v>
      </c>
      <c r="AH1243" s="43">
        <f>IF(Combined[[#This Row],[Total_Amount]]=0,0,Combined[[#This Row],[Profit]]/Combined[[#This Row],[Total_Amount]])</f>
        <v>-1.9423203363847705</v>
      </c>
    </row>
    <row r="1244" spans="1:34">
      <c r="A1244" s="43" t="s">
        <v>3068</v>
      </c>
      <c r="B1244" s="46">
        <v>45692</v>
      </c>
      <c r="C1244" s="43">
        <f t="shared" si="19"/>
        <v>2025</v>
      </c>
      <c r="D1244" s="43" t="str">
        <f>TEXT(Combined[[#This Row],[Order_Date]],"MMM")</f>
        <v>Feb</v>
      </c>
      <c r="E1244" s="43" t="s">
        <v>1355</v>
      </c>
      <c r="F1244" s="43" t="s">
        <v>1714</v>
      </c>
      <c r="G1244" s="43" t="s">
        <v>1801</v>
      </c>
      <c r="H1244" s="43">
        <v>1</v>
      </c>
      <c r="I1244" s="43">
        <v>860.84</v>
      </c>
      <c r="J1244" s="45">
        <v>7.0000000000000007E-2</v>
      </c>
      <c r="K1244" s="43" t="s">
        <v>1826</v>
      </c>
      <c r="L1244" s="43">
        <v>800.58119999999997</v>
      </c>
      <c r="M1244" s="43" t="str">
        <f>VLOOKUP(Combined[[#This Row],[Customer_ID]],Customer[],2,FALSE)</f>
        <v>Melinda Rivera</v>
      </c>
      <c r="N1244" s="43">
        <f>VLOOKUP(Combined[[#This Row],[Customer_ID]],Customer[],3,FALSE)</f>
        <v>47</v>
      </c>
      <c r="O1244" s="43" t="str">
        <f>VLOOKUP(Combined[[#This Row],[Customer_ID]],Customer[],4,FALSE)</f>
        <v>Female</v>
      </c>
      <c r="P1244" s="43" t="str">
        <f>VLOOKUP(Combined[[#This Row],[Customer_ID]],Customer[],5,FALSE)</f>
        <v>East Davidmouth</v>
      </c>
      <c r="Q1244" s="43" t="str">
        <f>VLOOKUP(Combined[[#This Row],[Customer_ID]],Customer[],6,FALSE)</f>
        <v>New Hampshire</v>
      </c>
      <c r="R1244" s="43" t="str">
        <f>VLOOKUP(Combined[[#This Row],[Customer_ID]],Customer[],8,FALSE)</f>
        <v>Platinum</v>
      </c>
      <c r="S1244" s="43" t="str">
        <f>VLOOKUP(Combined[[#This Row],[Product_ID]],Product[],2,FALSE)</f>
        <v>Hydrating Face Cleanser</v>
      </c>
      <c r="T1244" s="43" t="str">
        <f>VLOOKUP(Combined[[#This Row],[Product_ID]],Product[],3,FALSE)</f>
        <v>Beauty</v>
      </c>
      <c r="U1244" s="43" t="str">
        <f>VLOOKUP(Combined[[#This Row],[Product_ID]],Product[],4,FALSE)</f>
        <v>Skincare</v>
      </c>
      <c r="V1244" s="43" t="str">
        <f>VLOOKUP(Combined[[#This Row],[Product_ID]],Product[],5,FALSE)</f>
        <v>Butler Group</v>
      </c>
      <c r="W1244" s="43">
        <f>VLOOKUP(Combined[[#This Row],[Product_ID]],Product[],6,FALSE)</f>
        <v>305.5</v>
      </c>
      <c r="X1244" s="43">
        <f>VLOOKUP(Combined[[#This Row],[Product_ID]],Product[],7,FALSE)</f>
        <v>159</v>
      </c>
      <c r="Y1244" s="43" t="str">
        <f>_xlfn.XLOOKUP(Combined[[#This Row],[Store_ID]],Store[Store_ID],Store[Store_Name])</f>
        <v>Shelton PLC</v>
      </c>
      <c r="Z1244" s="43" t="str">
        <f>_xlfn.XLOOKUP(Combined[[#This Row],[Store_ID]],Store[Store_ID],Store[Region])</f>
        <v>North</v>
      </c>
      <c r="AA1244" s="43" t="str">
        <f>_xlfn.XLOOKUP(Combined[[#This Row],[Store_ID]],Store[Store_ID],Store[City])</f>
        <v>East Jenniferstad</v>
      </c>
      <c r="AB1244" s="43" t="str">
        <f>_xlfn.XLOOKUP(Combined[[#This Row],[Store_ID]],Store[Store_ID],Store[Store_Type])</f>
        <v>Flagship</v>
      </c>
      <c r="AC1244" s="43">
        <f>Combined[[#This Row],[Quantity]]*Combined[[#This Row],[Unit_Price]]</f>
        <v>860.84</v>
      </c>
      <c r="AD1244" s="43">
        <f>Combined[[#This Row],[Gross_Sales]]*Combined[[#This Row],[Discount]]</f>
        <v>60.258800000000008</v>
      </c>
      <c r="AE1244" s="43">
        <f>Combined[[#This Row],[Quantity]]*Combined[[#This Row],[cost]]</f>
        <v>305.5</v>
      </c>
      <c r="AF1244" s="43">
        <f>Combined[[#This Row],[Total_Amount]]-Combined[[#This Row],[Total_Cost]]</f>
        <v>495.08119999999997</v>
      </c>
      <c r="AG1244" s="43" t="str">
        <f>IF(Combined[[#This Row],[Age]]&lt;=25,"18-25",IF(Combined[[#This Row],[Age]]&lt;=35,"26-35",IF(Combined[[#This Row],[Age]]&lt;=45,"36-45",IF(Combined[[#This Row],[Age]]&lt;=55,"46-55","56-64"))))</f>
        <v>46-55</v>
      </c>
      <c r="AH1244" s="43">
        <f>IF(Combined[[#This Row],[Total_Amount]]=0,0,Combined[[#This Row],[Profit]]/Combined[[#This Row],[Total_Amount]])</f>
        <v>0.61840223077933876</v>
      </c>
    </row>
    <row r="1245" spans="1:34">
      <c r="A1245" s="43" t="s">
        <v>3069</v>
      </c>
      <c r="B1245" s="46">
        <v>45677</v>
      </c>
      <c r="C1245" s="43">
        <f t="shared" si="19"/>
        <v>2025</v>
      </c>
      <c r="D1245" s="43" t="str">
        <f>TEXT(Combined[[#This Row],[Order_Date]],"MMM")</f>
        <v>Jan</v>
      </c>
      <c r="E1245" s="43" t="s">
        <v>335</v>
      </c>
      <c r="F1245" s="43" t="s">
        <v>1644</v>
      </c>
      <c r="G1245" s="43" t="s">
        <v>1797</v>
      </c>
      <c r="H1245" s="43">
        <v>1</v>
      </c>
      <c r="I1245" s="43">
        <v>161.80000000000001</v>
      </c>
      <c r="J1245" s="45">
        <v>0.24</v>
      </c>
      <c r="K1245" s="43" t="s">
        <v>1826</v>
      </c>
      <c r="L1245" s="43">
        <v>122.968</v>
      </c>
      <c r="M1245" s="43" t="str">
        <f>VLOOKUP(Combined[[#This Row],[Customer_ID]],Customer[],2,FALSE)</f>
        <v>Christy Vasquez</v>
      </c>
      <c r="N1245" s="43">
        <f>VLOOKUP(Combined[[#This Row],[Customer_ID]],Customer[],3,FALSE)</f>
        <v>28</v>
      </c>
      <c r="O1245" s="43" t="str">
        <f>VLOOKUP(Combined[[#This Row],[Customer_ID]],Customer[],4,FALSE)</f>
        <v>Female</v>
      </c>
      <c r="P1245" s="43" t="str">
        <f>VLOOKUP(Combined[[#This Row],[Customer_ID]],Customer[],5,FALSE)</f>
        <v>Port Travisstad</v>
      </c>
      <c r="Q1245" s="43" t="str">
        <f>VLOOKUP(Combined[[#This Row],[Customer_ID]],Customer[],6,FALSE)</f>
        <v>South Carolina</v>
      </c>
      <c r="R1245" s="43" t="str">
        <f>VLOOKUP(Combined[[#This Row],[Customer_ID]],Customer[],8,FALSE)</f>
        <v>Gold</v>
      </c>
      <c r="S1245" s="43" t="str">
        <f>VLOOKUP(Combined[[#This Row],[Product_ID]],Product[],2,FALSE)</f>
        <v>Car Dashboard Phone Holder</v>
      </c>
      <c r="T1245" s="43" t="str">
        <f>VLOOKUP(Combined[[#This Row],[Product_ID]],Product[],3,FALSE)</f>
        <v>Electronics</v>
      </c>
      <c r="U1245" s="43" t="str">
        <f>VLOOKUP(Combined[[#This Row],[Product_ID]],Product[],4,FALSE)</f>
        <v>Accessories</v>
      </c>
      <c r="V1245" s="43" t="str">
        <f>VLOOKUP(Combined[[#This Row],[Product_ID]],Product[],5,FALSE)</f>
        <v>Byrd, Stewart and Valdez</v>
      </c>
      <c r="W1245" s="43">
        <f>VLOOKUP(Combined[[#This Row],[Product_ID]],Product[],6,FALSE)</f>
        <v>177.98</v>
      </c>
      <c r="X1245" s="43">
        <f>VLOOKUP(Combined[[#This Row],[Product_ID]],Product[],7,FALSE)</f>
        <v>103</v>
      </c>
      <c r="Y1245" s="43" t="str">
        <f>_xlfn.XLOOKUP(Combined[[#This Row],[Store_ID]],Store[Store_ID],Store[Store_Name])</f>
        <v>Gardner, Humphrey and Contreras</v>
      </c>
      <c r="Z1245" s="43" t="str">
        <f>_xlfn.XLOOKUP(Combined[[#This Row],[Store_ID]],Store[Store_ID],Store[Region])</f>
        <v>East</v>
      </c>
      <c r="AA1245" s="43" t="str">
        <f>_xlfn.XLOOKUP(Combined[[#This Row],[Store_ID]],Store[Store_ID],Store[City])</f>
        <v>Johnsonville</v>
      </c>
      <c r="AB1245" s="43" t="str">
        <f>_xlfn.XLOOKUP(Combined[[#This Row],[Store_ID]],Store[Store_ID],Store[Store_Type])</f>
        <v>Flagship</v>
      </c>
      <c r="AC1245" s="43">
        <f>Combined[[#This Row],[Quantity]]*Combined[[#This Row],[Unit_Price]]</f>
        <v>161.80000000000001</v>
      </c>
      <c r="AD1245" s="43">
        <f>Combined[[#This Row],[Gross_Sales]]*Combined[[#This Row],[Discount]]</f>
        <v>38.832000000000001</v>
      </c>
      <c r="AE1245" s="43">
        <f>Combined[[#This Row],[Quantity]]*Combined[[#This Row],[cost]]</f>
        <v>177.98</v>
      </c>
      <c r="AF1245" s="43">
        <f>Combined[[#This Row],[Total_Amount]]-Combined[[#This Row],[Total_Cost]]</f>
        <v>-55.011999999999986</v>
      </c>
      <c r="AG1245" s="43" t="str">
        <f>IF(Combined[[#This Row],[Age]]&lt;=25,"18-25",IF(Combined[[#This Row],[Age]]&lt;=35,"26-35",IF(Combined[[#This Row],[Age]]&lt;=45,"36-45",IF(Combined[[#This Row],[Age]]&lt;=55,"46-55","56-64"))))</f>
        <v>26-35</v>
      </c>
      <c r="AH1245" s="43">
        <f>IF(Combined[[#This Row],[Total_Amount]]=0,0,Combined[[#This Row],[Profit]]/Combined[[#This Row],[Total_Amount]])</f>
        <v>-0.44736842105263147</v>
      </c>
    </row>
    <row r="1246" spans="1:34">
      <c r="A1246" s="43" t="s">
        <v>3070</v>
      </c>
      <c r="B1246" s="46">
        <v>45669</v>
      </c>
      <c r="C1246" s="43">
        <f t="shared" si="19"/>
        <v>2025</v>
      </c>
      <c r="D1246" s="43" t="str">
        <f>TEXT(Combined[[#This Row],[Order_Date]],"MMM")</f>
        <v>Jan</v>
      </c>
      <c r="E1246" s="43" t="s">
        <v>1202</v>
      </c>
      <c r="F1246" s="43" t="s">
        <v>1624</v>
      </c>
      <c r="G1246" s="43" t="s">
        <v>1807</v>
      </c>
      <c r="H1246" s="43">
        <v>4</v>
      </c>
      <c r="I1246" s="43">
        <v>347.82</v>
      </c>
      <c r="J1246" s="45">
        <v>0.02</v>
      </c>
      <c r="K1246" s="43" t="s">
        <v>1829</v>
      </c>
      <c r="L1246" s="43">
        <v>1363.4544000000001</v>
      </c>
      <c r="M1246" s="43" t="str">
        <f>VLOOKUP(Combined[[#This Row],[Customer_ID]],Customer[],2,FALSE)</f>
        <v>Tammy Brennan</v>
      </c>
      <c r="N1246" s="43">
        <f>VLOOKUP(Combined[[#This Row],[Customer_ID]],Customer[],3,FALSE)</f>
        <v>60</v>
      </c>
      <c r="O1246" s="43" t="str">
        <f>VLOOKUP(Combined[[#This Row],[Customer_ID]],Customer[],4,FALSE)</f>
        <v>Male</v>
      </c>
      <c r="P1246" s="43" t="str">
        <f>VLOOKUP(Combined[[#This Row],[Customer_ID]],Customer[],5,FALSE)</f>
        <v>Lake Brandontown</v>
      </c>
      <c r="Q1246" s="43" t="str">
        <f>VLOOKUP(Combined[[#This Row],[Customer_ID]],Customer[],6,FALSE)</f>
        <v>South Carolina</v>
      </c>
      <c r="R1246" s="43" t="str">
        <f>VLOOKUP(Combined[[#This Row],[Customer_ID]],Customer[],8,FALSE)</f>
        <v>Gold</v>
      </c>
      <c r="S1246" s="43" t="str">
        <f>VLOOKUP(Combined[[#This Row],[Product_ID]],Product[],2,FALSE)</f>
        <v>Sports Water Hydration Pack</v>
      </c>
      <c r="T1246" s="43" t="str">
        <f>VLOOKUP(Combined[[#This Row],[Product_ID]],Product[],3,FALSE)</f>
        <v>Sports</v>
      </c>
      <c r="U1246" s="43" t="str">
        <f>VLOOKUP(Combined[[#This Row],[Product_ID]],Product[],4,FALSE)</f>
        <v>Outdoor</v>
      </c>
      <c r="V1246" s="43" t="str">
        <f>VLOOKUP(Combined[[#This Row],[Product_ID]],Product[],5,FALSE)</f>
        <v>Sims-Smith</v>
      </c>
      <c r="W1246" s="43">
        <f>VLOOKUP(Combined[[#This Row],[Product_ID]],Product[],6,FALSE)</f>
        <v>135.61000000000001</v>
      </c>
      <c r="X1246" s="43">
        <f>VLOOKUP(Combined[[#This Row],[Product_ID]],Product[],7,FALSE)</f>
        <v>394</v>
      </c>
      <c r="Y1246" s="43" t="str">
        <f>_xlfn.XLOOKUP(Combined[[#This Row],[Store_ID]],Store[Store_ID],Store[Store_Name])</f>
        <v>Holloway Ltd</v>
      </c>
      <c r="Z1246" s="43" t="str">
        <f>_xlfn.XLOOKUP(Combined[[#This Row],[Store_ID]],Store[Store_ID],Store[Region])</f>
        <v>North</v>
      </c>
      <c r="AA1246" s="43" t="str">
        <f>_xlfn.XLOOKUP(Combined[[#This Row],[Store_ID]],Store[Store_ID],Store[City])</f>
        <v>Bensonhaven</v>
      </c>
      <c r="AB1246" s="43" t="str">
        <f>_xlfn.XLOOKUP(Combined[[#This Row],[Store_ID]],Store[Store_ID],Store[Store_Type])</f>
        <v>Flagship</v>
      </c>
      <c r="AC1246" s="43">
        <f>Combined[[#This Row],[Quantity]]*Combined[[#This Row],[Unit_Price]]</f>
        <v>1391.28</v>
      </c>
      <c r="AD1246" s="43">
        <f>Combined[[#This Row],[Gross_Sales]]*Combined[[#This Row],[Discount]]</f>
        <v>27.825600000000001</v>
      </c>
      <c r="AE1246" s="43">
        <f>Combined[[#This Row],[Quantity]]*Combined[[#This Row],[cost]]</f>
        <v>542.44000000000005</v>
      </c>
      <c r="AF1246" s="43">
        <f>Combined[[#This Row],[Total_Amount]]-Combined[[#This Row],[Total_Cost]]</f>
        <v>821.01440000000002</v>
      </c>
      <c r="AG1246" s="43" t="str">
        <f>IF(Combined[[#This Row],[Age]]&lt;=25,"18-25",IF(Combined[[#This Row],[Age]]&lt;=35,"26-35",IF(Combined[[#This Row],[Age]]&lt;=45,"36-45",IF(Combined[[#This Row],[Age]]&lt;=55,"46-55","56-64"))))</f>
        <v>56-64</v>
      </c>
      <c r="AH1246" s="43">
        <f>IF(Combined[[#This Row],[Total_Amount]]=0,0,Combined[[#This Row],[Profit]]/Combined[[#This Row],[Total_Amount]])</f>
        <v>0.60215757857395158</v>
      </c>
    </row>
    <row r="1247" spans="1:34">
      <c r="A1247" s="43" t="s">
        <v>3071</v>
      </c>
      <c r="B1247" s="46">
        <v>45299</v>
      </c>
      <c r="C1247" s="43">
        <f t="shared" si="19"/>
        <v>2024</v>
      </c>
      <c r="D1247" s="43" t="str">
        <f>TEXT(Combined[[#This Row],[Order_Date]],"MMM")</f>
        <v>Jan</v>
      </c>
      <c r="E1247" s="43" t="s">
        <v>1400</v>
      </c>
      <c r="F1247" s="43" t="s">
        <v>1718</v>
      </c>
      <c r="G1247" s="43" t="s">
        <v>1804</v>
      </c>
      <c r="H1247" s="43">
        <v>3</v>
      </c>
      <c r="I1247" s="43">
        <v>416.44</v>
      </c>
      <c r="J1247" s="45">
        <v>0.27</v>
      </c>
      <c r="K1247" s="43" t="s">
        <v>1824</v>
      </c>
      <c r="L1247" s="43">
        <v>912.00359999999989</v>
      </c>
      <c r="M1247" s="43" t="str">
        <f>VLOOKUP(Combined[[#This Row],[Customer_ID]],Customer[],2,FALSE)</f>
        <v>April Phillips</v>
      </c>
      <c r="N1247" s="43">
        <f>VLOOKUP(Combined[[#This Row],[Customer_ID]],Customer[],3,FALSE)</f>
        <v>62</v>
      </c>
      <c r="O1247" s="43" t="str">
        <f>VLOOKUP(Combined[[#This Row],[Customer_ID]],Customer[],4,FALSE)</f>
        <v>Female</v>
      </c>
      <c r="P1247" s="43" t="str">
        <f>VLOOKUP(Combined[[#This Row],[Customer_ID]],Customer[],5,FALSE)</f>
        <v>Lake Carolyn</v>
      </c>
      <c r="Q1247" s="43" t="str">
        <f>VLOOKUP(Combined[[#This Row],[Customer_ID]],Customer[],6,FALSE)</f>
        <v>Hawaii</v>
      </c>
      <c r="R1247" s="43" t="str">
        <f>VLOOKUP(Combined[[#This Row],[Customer_ID]],Customer[],8,FALSE)</f>
        <v>Platinum</v>
      </c>
      <c r="S1247" s="43" t="str">
        <f>VLOOKUP(Combined[[#This Row],[Product_ID]],Product[],2,FALSE)</f>
        <v>Women's Beanie Hat</v>
      </c>
      <c r="T1247" s="43" t="str">
        <f>VLOOKUP(Combined[[#This Row],[Product_ID]],Product[],3,FALSE)</f>
        <v>Clothing</v>
      </c>
      <c r="U1247" s="43" t="str">
        <f>VLOOKUP(Combined[[#This Row],[Product_ID]],Product[],4,FALSE)</f>
        <v>Accessories</v>
      </c>
      <c r="V1247" s="43" t="str">
        <f>VLOOKUP(Combined[[#This Row],[Product_ID]],Product[],5,FALSE)</f>
        <v>Richardson-Carrillo</v>
      </c>
      <c r="W1247" s="43">
        <f>VLOOKUP(Combined[[#This Row],[Product_ID]],Product[],6,FALSE)</f>
        <v>119.57</v>
      </c>
      <c r="X1247" s="43">
        <f>VLOOKUP(Combined[[#This Row],[Product_ID]],Product[],7,FALSE)</f>
        <v>210</v>
      </c>
      <c r="Y1247" s="43" t="str">
        <f>_xlfn.XLOOKUP(Combined[[#This Row],[Store_ID]],Store[Store_ID],Store[Store_Name])</f>
        <v>Frederick-Wright</v>
      </c>
      <c r="Z1247" s="43" t="str">
        <f>_xlfn.XLOOKUP(Combined[[#This Row],[Store_ID]],Store[Store_ID],Store[Region])</f>
        <v>West</v>
      </c>
      <c r="AA1247" s="43" t="str">
        <f>_xlfn.XLOOKUP(Combined[[#This Row],[Store_ID]],Store[Store_ID],Store[City])</f>
        <v>New Jimmymouth</v>
      </c>
      <c r="AB1247" s="43" t="str">
        <f>_xlfn.XLOOKUP(Combined[[#This Row],[Store_ID]],Store[Store_ID],Store[Store_Type])</f>
        <v>Flagship</v>
      </c>
      <c r="AC1247" s="43">
        <f>Combined[[#This Row],[Quantity]]*Combined[[#This Row],[Unit_Price]]</f>
        <v>1249.32</v>
      </c>
      <c r="AD1247" s="43">
        <f>Combined[[#This Row],[Gross_Sales]]*Combined[[#This Row],[Discount]]</f>
        <v>337.31639999999999</v>
      </c>
      <c r="AE1247" s="43">
        <f>Combined[[#This Row],[Quantity]]*Combined[[#This Row],[cost]]</f>
        <v>358.71</v>
      </c>
      <c r="AF1247" s="43">
        <f>Combined[[#This Row],[Total_Amount]]-Combined[[#This Row],[Total_Cost]]</f>
        <v>553.29359999999997</v>
      </c>
      <c r="AG1247" s="43" t="str">
        <f>IF(Combined[[#This Row],[Age]]&lt;=25,"18-25",IF(Combined[[#This Row],[Age]]&lt;=35,"26-35",IF(Combined[[#This Row],[Age]]&lt;=45,"36-45",IF(Combined[[#This Row],[Age]]&lt;=55,"46-55","56-64"))))</f>
        <v>56-64</v>
      </c>
      <c r="AH1247" s="43">
        <f>IF(Combined[[#This Row],[Total_Amount]]=0,0,Combined[[#This Row],[Profit]]/Combined[[#This Row],[Total_Amount]])</f>
        <v>0.60667918416111521</v>
      </c>
    </row>
    <row r="1248" spans="1:34">
      <c r="A1248" s="43" t="s">
        <v>3072</v>
      </c>
      <c r="B1248" s="46">
        <v>45893</v>
      </c>
      <c r="C1248" s="43">
        <f t="shared" si="19"/>
        <v>2025</v>
      </c>
      <c r="D1248" s="43" t="str">
        <f>TEXT(Combined[[#This Row],[Order_Date]],"MMM")</f>
        <v>Aug</v>
      </c>
      <c r="E1248" s="43" t="s">
        <v>32</v>
      </c>
      <c r="F1248" s="43" t="s">
        <v>1672</v>
      </c>
      <c r="G1248" s="43" t="s">
        <v>1752</v>
      </c>
      <c r="H1248" s="43">
        <v>1</v>
      </c>
      <c r="I1248" s="43">
        <v>147.96</v>
      </c>
      <c r="J1248" s="45">
        <v>0.24</v>
      </c>
      <c r="K1248" s="43" t="s">
        <v>1829</v>
      </c>
      <c r="L1248" s="43">
        <v>112.4496</v>
      </c>
      <c r="M1248" s="43" t="str">
        <f>VLOOKUP(Combined[[#This Row],[Customer_ID]],Customer[],2,FALSE)</f>
        <v>Christine Vaughn</v>
      </c>
      <c r="N1248" s="43">
        <f>VLOOKUP(Combined[[#This Row],[Customer_ID]],Customer[],3,FALSE)</f>
        <v>24</v>
      </c>
      <c r="O1248" s="43" t="str">
        <f>VLOOKUP(Combined[[#This Row],[Customer_ID]],Customer[],4,FALSE)</f>
        <v>Male</v>
      </c>
      <c r="P1248" s="43" t="str">
        <f>VLOOKUP(Combined[[#This Row],[Customer_ID]],Customer[],5,FALSE)</f>
        <v>East Amandamouth</v>
      </c>
      <c r="Q1248" s="43" t="str">
        <f>VLOOKUP(Combined[[#This Row],[Customer_ID]],Customer[],6,FALSE)</f>
        <v>Oregon</v>
      </c>
      <c r="R1248" s="43" t="str">
        <f>VLOOKUP(Combined[[#This Row],[Customer_ID]],Customer[],8,FALSE)</f>
        <v>Bronze</v>
      </c>
      <c r="S1248" s="43" t="str">
        <f>VLOOKUP(Combined[[#This Row],[Product_ID]],Product[],2,FALSE)</f>
        <v>Laptop Cooling Pad</v>
      </c>
      <c r="T1248" s="43" t="str">
        <f>VLOOKUP(Combined[[#This Row],[Product_ID]],Product[],3,FALSE)</f>
        <v>Electronics</v>
      </c>
      <c r="U1248" s="43" t="str">
        <f>VLOOKUP(Combined[[#This Row],[Product_ID]],Product[],4,FALSE)</f>
        <v>Computer</v>
      </c>
      <c r="V1248" s="43" t="str">
        <f>VLOOKUP(Combined[[#This Row],[Product_ID]],Product[],5,FALSE)</f>
        <v>Murray, Gould and Ware</v>
      </c>
      <c r="W1248" s="43">
        <f>VLOOKUP(Combined[[#This Row],[Product_ID]],Product[],6,FALSE)</f>
        <v>86.42</v>
      </c>
      <c r="X1248" s="43">
        <f>VLOOKUP(Combined[[#This Row],[Product_ID]],Product[],7,FALSE)</f>
        <v>222</v>
      </c>
      <c r="Y1248" s="43" t="str">
        <f>_xlfn.XLOOKUP(Combined[[#This Row],[Store_ID]],Store[Store_ID],Store[Store_Name])</f>
        <v>Rivera-Warner</v>
      </c>
      <c r="Z1248" s="43" t="str">
        <f>_xlfn.XLOOKUP(Combined[[#This Row],[Store_ID]],Store[Store_ID],Store[Region])</f>
        <v>East</v>
      </c>
      <c r="AA1248" s="43" t="str">
        <f>_xlfn.XLOOKUP(Combined[[#This Row],[Store_ID]],Store[Store_ID],Store[City])</f>
        <v>Washingtonfurt</v>
      </c>
      <c r="AB1248" s="43" t="str">
        <f>_xlfn.XLOOKUP(Combined[[#This Row],[Store_ID]],Store[Store_ID],Store[Store_Type])</f>
        <v>Flagship</v>
      </c>
      <c r="AC1248" s="43">
        <f>Combined[[#This Row],[Quantity]]*Combined[[#This Row],[Unit_Price]]</f>
        <v>147.96</v>
      </c>
      <c r="AD1248" s="43">
        <f>Combined[[#This Row],[Gross_Sales]]*Combined[[#This Row],[Discount]]</f>
        <v>35.510399999999997</v>
      </c>
      <c r="AE1248" s="43">
        <f>Combined[[#This Row],[Quantity]]*Combined[[#This Row],[cost]]</f>
        <v>86.42</v>
      </c>
      <c r="AF1248" s="43">
        <f>Combined[[#This Row],[Total_Amount]]-Combined[[#This Row],[Total_Cost]]</f>
        <v>26.029600000000002</v>
      </c>
      <c r="AG1248" s="43" t="str">
        <f>IF(Combined[[#This Row],[Age]]&lt;=25,"18-25",IF(Combined[[#This Row],[Age]]&lt;=35,"26-35",IF(Combined[[#This Row],[Age]]&lt;=45,"36-45",IF(Combined[[#This Row],[Age]]&lt;=55,"46-55","56-64"))))</f>
        <v>18-25</v>
      </c>
      <c r="AH1248" s="43">
        <f>IF(Combined[[#This Row],[Total_Amount]]=0,0,Combined[[#This Row],[Profit]]/Combined[[#This Row],[Total_Amount]])</f>
        <v>0.23147792433232312</v>
      </c>
    </row>
    <row r="1249" spans="1:34">
      <c r="A1249" s="43" t="s">
        <v>3073</v>
      </c>
      <c r="B1249" s="46">
        <v>45560</v>
      </c>
      <c r="C1249" s="43">
        <f t="shared" si="19"/>
        <v>2024</v>
      </c>
      <c r="D1249" s="43" t="str">
        <f>TEXT(Combined[[#This Row],[Order_Date]],"MMM")</f>
        <v>Sep</v>
      </c>
      <c r="E1249" s="43" t="s">
        <v>1377</v>
      </c>
      <c r="F1249" s="43" t="s">
        <v>1584</v>
      </c>
      <c r="G1249" s="43" t="s">
        <v>1782</v>
      </c>
      <c r="H1249" s="43">
        <v>3</v>
      </c>
      <c r="I1249" s="43">
        <v>550.26</v>
      </c>
      <c r="J1249" s="45">
        <v>0.22</v>
      </c>
      <c r="K1249" s="43" t="s">
        <v>1824</v>
      </c>
      <c r="L1249" s="43">
        <v>1287.6084000000001</v>
      </c>
      <c r="M1249" s="43" t="str">
        <f>VLOOKUP(Combined[[#This Row],[Customer_ID]],Customer[],2,FALSE)</f>
        <v>Gene Lee</v>
      </c>
      <c r="N1249" s="43">
        <f>VLOOKUP(Combined[[#This Row],[Customer_ID]],Customer[],3,FALSE)</f>
        <v>41</v>
      </c>
      <c r="O1249" s="43" t="str">
        <f>VLOOKUP(Combined[[#This Row],[Customer_ID]],Customer[],4,FALSE)</f>
        <v>Female</v>
      </c>
      <c r="P1249" s="43" t="str">
        <f>VLOOKUP(Combined[[#This Row],[Customer_ID]],Customer[],5,FALSE)</f>
        <v>Mcfarlandmouth</v>
      </c>
      <c r="Q1249" s="43" t="str">
        <f>VLOOKUP(Combined[[#This Row],[Customer_ID]],Customer[],6,FALSE)</f>
        <v>Virginia</v>
      </c>
      <c r="R1249" s="43" t="str">
        <f>VLOOKUP(Combined[[#This Row],[Customer_ID]],Customer[],8,FALSE)</f>
        <v>Platinum</v>
      </c>
      <c r="S1249" s="43" t="str">
        <f>VLOOKUP(Combined[[#This Row],[Product_ID]],Product[],2,FALSE)</f>
        <v>Women's Denim Jeans</v>
      </c>
      <c r="T1249" s="43" t="str">
        <f>VLOOKUP(Combined[[#This Row],[Product_ID]],Product[],3,FALSE)</f>
        <v>Clothing</v>
      </c>
      <c r="U1249" s="43" t="str">
        <f>VLOOKUP(Combined[[#This Row],[Product_ID]],Product[],4,FALSE)</f>
        <v>Bottoms</v>
      </c>
      <c r="V1249" s="43" t="str">
        <f>VLOOKUP(Combined[[#This Row],[Product_ID]],Product[],5,FALSE)</f>
        <v>Guerra-Hendrix</v>
      </c>
      <c r="W1249" s="43">
        <f>VLOOKUP(Combined[[#This Row],[Product_ID]],Product[],6,FALSE)</f>
        <v>303.75</v>
      </c>
      <c r="X1249" s="43">
        <f>VLOOKUP(Combined[[#This Row],[Product_ID]],Product[],7,FALSE)</f>
        <v>343</v>
      </c>
      <c r="Y1249" s="43" t="str">
        <f>_xlfn.XLOOKUP(Combined[[#This Row],[Store_ID]],Store[Store_ID],Store[Store_Name])</f>
        <v>Bean, Jones and Park</v>
      </c>
      <c r="Z1249" s="43" t="str">
        <f>_xlfn.XLOOKUP(Combined[[#This Row],[Store_ID]],Store[Store_ID],Store[Region])</f>
        <v>West</v>
      </c>
      <c r="AA1249" s="43" t="str">
        <f>_xlfn.XLOOKUP(Combined[[#This Row],[Store_ID]],Store[Store_ID],Store[City])</f>
        <v>Thompsonborough</v>
      </c>
      <c r="AB1249" s="43" t="str">
        <f>_xlfn.XLOOKUP(Combined[[#This Row],[Store_ID]],Store[Store_ID],Store[Store_Type])</f>
        <v>Online</v>
      </c>
      <c r="AC1249" s="43">
        <f>Combined[[#This Row],[Quantity]]*Combined[[#This Row],[Unit_Price]]</f>
        <v>1650.78</v>
      </c>
      <c r="AD1249" s="43">
        <f>Combined[[#This Row],[Gross_Sales]]*Combined[[#This Row],[Discount]]</f>
        <v>363.17160000000001</v>
      </c>
      <c r="AE1249" s="43">
        <f>Combined[[#This Row],[Quantity]]*Combined[[#This Row],[cost]]</f>
        <v>911.25</v>
      </c>
      <c r="AF1249" s="43">
        <f>Combined[[#This Row],[Total_Amount]]-Combined[[#This Row],[Total_Cost]]</f>
        <v>376.35840000000007</v>
      </c>
      <c r="AG1249" s="43" t="str">
        <f>IF(Combined[[#This Row],[Age]]&lt;=25,"18-25",IF(Combined[[#This Row],[Age]]&lt;=35,"26-35",IF(Combined[[#This Row],[Age]]&lt;=45,"36-45",IF(Combined[[#This Row],[Age]]&lt;=55,"46-55","56-64"))))</f>
        <v>36-45</v>
      </c>
      <c r="AH1249" s="43">
        <f>IF(Combined[[#This Row],[Total_Amount]]=0,0,Combined[[#This Row],[Profit]]/Combined[[#This Row],[Total_Amount]])</f>
        <v>0.29229259454970941</v>
      </c>
    </row>
    <row r="1250" spans="1:34">
      <c r="A1250" s="43" t="s">
        <v>3074</v>
      </c>
      <c r="B1250" s="46">
        <v>45267</v>
      </c>
      <c r="C1250" s="43">
        <f t="shared" si="19"/>
        <v>2023</v>
      </c>
      <c r="D1250" s="43" t="str">
        <f>TEXT(Combined[[#This Row],[Order_Date]],"MMM")</f>
        <v>Dec</v>
      </c>
      <c r="E1250" s="43" t="s">
        <v>1160</v>
      </c>
      <c r="F1250" s="43" t="s">
        <v>1742</v>
      </c>
      <c r="G1250" s="43" t="s">
        <v>1779</v>
      </c>
      <c r="H1250" s="43">
        <v>4</v>
      </c>
      <c r="I1250" s="43">
        <v>938.21</v>
      </c>
      <c r="J1250" s="45">
        <v>0.04</v>
      </c>
      <c r="K1250" s="43" t="s">
        <v>1826</v>
      </c>
      <c r="L1250" s="43">
        <v>3602.7264</v>
      </c>
      <c r="M1250" s="43" t="str">
        <f>VLOOKUP(Combined[[#This Row],[Customer_ID]],Customer[],2,FALSE)</f>
        <v>Michael Garner</v>
      </c>
      <c r="N1250" s="43">
        <f>VLOOKUP(Combined[[#This Row],[Customer_ID]],Customer[],3,FALSE)</f>
        <v>21</v>
      </c>
      <c r="O1250" s="43" t="str">
        <f>VLOOKUP(Combined[[#This Row],[Customer_ID]],Customer[],4,FALSE)</f>
        <v>Female</v>
      </c>
      <c r="P1250" s="43" t="str">
        <f>VLOOKUP(Combined[[#This Row],[Customer_ID]],Customer[],5,FALSE)</f>
        <v>Port Crystal</v>
      </c>
      <c r="Q1250" s="43" t="str">
        <f>VLOOKUP(Combined[[#This Row],[Customer_ID]],Customer[],6,FALSE)</f>
        <v>New Hampshire</v>
      </c>
      <c r="R1250" s="43" t="str">
        <f>VLOOKUP(Combined[[#This Row],[Customer_ID]],Customer[],8,FALSE)</f>
        <v>Platinum</v>
      </c>
      <c r="S1250" s="43" t="str">
        <f>VLOOKUP(Combined[[#This Row],[Product_ID]],Product[],2,FALSE)</f>
        <v>Cricket Bat</v>
      </c>
      <c r="T1250" s="43" t="str">
        <f>VLOOKUP(Combined[[#This Row],[Product_ID]],Product[],3,FALSE)</f>
        <v>Sports</v>
      </c>
      <c r="U1250" s="43" t="str">
        <f>VLOOKUP(Combined[[#This Row],[Product_ID]],Product[],4,FALSE)</f>
        <v>Team Sports</v>
      </c>
      <c r="V1250" s="43" t="str">
        <f>VLOOKUP(Combined[[#This Row],[Product_ID]],Product[],5,FALSE)</f>
        <v>Khan LLC</v>
      </c>
      <c r="W1250" s="43">
        <f>VLOOKUP(Combined[[#This Row],[Product_ID]],Product[],6,FALSE)</f>
        <v>245.98</v>
      </c>
      <c r="X1250" s="43">
        <f>VLOOKUP(Combined[[#This Row],[Product_ID]],Product[],7,FALSE)</f>
        <v>471</v>
      </c>
      <c r="Y1250" s="43" t="str">
        <f>_xlfn.XLOOKUP(Combined[[#This Row],[Store_ID]],Store[Store_ID],Store[Store_Name])</f>
        <v>Martinez-Mullins</v>
      </c>
      <c r="Z1250" s="43" t="str">
        <f>_xlfn.XLOOKUP(Combined[[#This Row],[Store_ID]],Store[Store_ID],Store[Region])</f>
        <v>South</v>
      </c>
      <c r="AA1250" s="43" t="str">
        <f>_xlfn.XLOOKUP(Combined[[#This Row],[Store_ID]],Store[Store_ID],Store[City])</f>
        <v>Williamsfurt</v>
      </c>
      <c r="AB1250" s="43" t="str">
        <f>_xlfn.XLOOKUP(Combined[[#This Row],[Store_ID]],Store[Store_ID],Store[Store_Type])</f>
        <v>Online</v>
      </c>
      <c r="AC1250" s="43">
        <f>Combined[[#This Row],[Quantity]]*Combined[[#This Row],[Unit_Price]]</f>
        <v>3752.84</v>
      </c>
      <c r="AD1250" s="43">
        <f>Combined[[#This Row],[Gross_Sales]]*Combined[[#This Row],[Discount]]</f>
        <v>150.11360000000002</v>
      </c>
      <c r="AE1250" s="43">
        <f>Combined[[#This Row],[Quantity]]*Combined[[#This Row],[cost]]</f>
        <v>983.92</v>
      </c>
      <c r="AF1250" s="43">
        <f>Combined[[#This Row],[Total_Amount]]-Combined[[#This Row],[Total_Cost]]</f>
        <v>2618.8063999999999</v>
      </c>
      <c r="AG1250" s="43" t="str">
        <f>IF(Combined[[#This Row],[Age]]&lt;=25,"18-25",IF(Combined[[#This Row],[Age]]&lt;=35,"26-35",IF(Combined[[#This Row],[Age]]&lt;=45,"36-45",IF(Combined[[#This Row],[Age]]&lt;=55,"46-55","56-64"))))</f>
        <v>18-25</v>
      </c>
      <c r="AH1250" s="43">
        <f>IF(Combined[[#This Row],[Total_Amount]]=0,0,Combined[[#This Row],[Profit]]/Combined[[#This Row],[Total_Amount]])</f>
        <v>0.72689571986371204</v>
      </c>
    </row>
    <row r="1251" spans="1:34">
      <c r="A1251" s="43" t="s">
        <v>3075</v>
      </c>
      <c r="B1251" s="46">
        <v>45467</v>
      </c>
      <c r="C1251" s="43">
        <f t="shared" si="19"/>
        <v>2024</v>
      </c>
      <c r="D1251" s="43" t="str">
        <f>TEXT(Combined[[#This Row],[Order_Date]],"MMM")</f>
        <v>Jun</v>
      </c>
      <c r="E1251" s="43" t="s">
        <v>458</v>
      </c>
      <c r="F1251" s="43" t="s">
        <v>1736</v>
      </c>
      <c r="G1251" s="43" t="s">
        <v>1804</v>
      </c>
      <c r="H1251" s="43">
        <v>3</v>
      </c>
      <c r="I1251" s="43">
        <v>517.98</v>
      </c>
      <c r="J1251" s="45">
        <v>0.01</v>
      </c>
      <c r="K1251" s="43" t="s">
        <v>1826</v>
      </c>
      <c r="L1251" s="43">
        <v>1538.4005999999999</v>
      </c>
      <c r="M1251" s="43" t="str">
        <f>VLOOKUP(Combined[[#This Row],[Customer_ID]],Customer[],2,FALSE)</f>
        <v>Morgan Bowen</v>
      </c>
      <c r="N1251" s="43">
        <f>VLOOKUP(Combined[[#This Row],[Customer_ID]],Customer[],3,FALSE)</f>
        <v>54</v>
      </c>
      <c r="O1251" s="43" t="str">
        <f>VLOOKUP(Combined[[#This Row],[Customer_ID]],Customer[],4,FALSE)</f>
        <v>Male</v>
      </c>
      <c r="P1251" s="43" t="str">
        <f>VLOOKUP(Combined[[#This Row],[Customer_ID]],Customer[],5,FALSE)</f>
        <v>Parksfort</v>
      </c>
      <c r="Q1251" s="43" t="str">
        <f>VLOOKUP(Combined[[#This Row],[Customer_ID]],Customer[],6,FALSE)</f>
        <v>Washington</v>
      </c>
      <c r="R1251" s="43" t="str">
        <f>VLOOKUP(Combined[[#This Row],[Customer_ID]],Customer[],8,FALSE)</f>
        <v>Gold</v>
      </c>
      <c r="S1251" s="43" t="str">
        <f>VLOOKUP(Combined[[#This Row],[Product_ID]],Product[],2,FALSE)</f>
        <v>Vitamin E Body Lotion</v>
      </c>
      <c r="T1251" s="43" t="str">
        <f>VLOOKUP(Combined[[#This Row],[Product_ID]],Product[],3,FALSE)</f>
        <v>Beauty</v>
      </c>
      <c r="U1251" s="43" t="str">
        <f>VLOOKUP(Combined[[#This Row],[Product_ID]],Product[],4,FALSE)</f>
        <v>Skincare</v>
      </c>
      <c r="V1251" s="43" t="str">
        <f>VLOOKUP(Combined[[#This Row],[Product_ID]],Product[],5,FALSE)</f>
        <v>Hoffman-Williams</v>
      </c>
      <c r="W1251" s="43">
        <f>VLOOKUP(Combined[[#This Row],[Product_ID]],Product[],6,FALSE)</f>
        <v>358.47</v>
      </c>
      <c r="X1251" s="43">
        <f>VLOOKUP(Combined[[#This Row],[Product_ID]],Product[],7,FALSE)</f>
        <v>213</v>
      </c>
      <c r="Y1251" s="43" t="str">
        <f>_xlfn.XLOOKUP(Combined[[#This Row],[Store_ID]],Store[Store_ID],Store[Store_Name])</f>
        <v>Frederick-Wright</v>
      </c>
      <c r="Z1251" s="43" t="str">
        <f>_xlfn.XLOOKUP(Combined[[#This Row],[Store_ID]],Store[Store_ID],Store[Region])</f>
        <v>West</v>
      </c>
      <c r="AA1251" s="43" t="str">
        <f>_xlfn.XLOOKUP(Combined[[#This Row],[Store_ID]],Store[Store_ID],Store[City])</f>
        <v>New Jimmymouth</v>
      </c>
      <c r="AB1251" s="43" t="str">
        <f>_xlfn.XLOOKUP(Combined[[#This Row],[Store_ID]],Store[Store_ID],Store[Store_Type])</f>
        <v>Flagship</v>
      </c>
      <c r="AC1251" s="43">
        <f>Combined[[#This Row],[Quantity]]*Combined[[#This Row],[Unit_Price]]</f>
        <v>1553.94</v>
      </c>
      <c r="AD1251" s="43">
        <f>Combined[[#This Row],[Gross_Sales]]*Combined[[#This Row],[Discount]]</f>
        <v>15.539400000000001</v>
      </c>
      <c r="AE1251" s="43">
        <f>Combined[[#This Row],[Quantity]]*Combined[[#This Row],[cost]]</f>
        <v>1075.4100000000001</v>
      </c>
      <c r="AF1251" s="43">
        <f>Combined[[#This Row],[Total_Amount]]-Combined[[#This Row],[Total_Cost]]</f>
        <v>462.99059999999986</v>
      </c>
      <c r="AG1251" s="43" t="str">
        <f>IF(Combined[[#This Row],[Age]]&lt;=25,"18-25",IF(Combined[[#This Row],[Age]]&lt;=35,"26-35",IF(Combined[[#This Row],[Age]]&lt;=45,"36-45",IF(Combined[[#This Row],[Age]]&lt;=55,"46-55","56-64"))))</f>
        <v>46-55</v>
      </c>
      <c r="AH1251" s="43">
        <f>IF(Combined[[#This Row],[Total_Amount]]=0,0,Combined[[#This Row],[Profit]]/Combined[[#This Row],[Total_Amount]])</f>
        <v>0.30095581085966805</v>
      </c>
    </row>
    <row r="1252" spans="1:34">
      <c r="A1252" s="43" t="s">
        <v>3076</v>
      </c>
      <c r="B1252" s="46">
        <v>45847</v>
      </c>
      <c r="C1252" s="43">
        <f t="shared" si="19"/>
        <v>2025</v>
      </c>
      <c r="D1252" s="43" t="str">
        <f>TEXT(Combined[[#This Row],[Order_Date]],"MMM")</f>
        <v>Jul</v>
      </c>
      <c r="E1252" s="43" t="s">
        <v>144</v>
      </c>
      <c r="F1252" s="43" t="s">
        <v>1557</v>
      </c>
      <c r="G1252" s="43" t="s">
        <v>1782</v>
      </c>
      <c r="H1252" s="43">
        <v>1</v>
      </c>
      <c r="I1252" s="43">
        <v>98.27</v>
      </c>
      <c r="J1252" s="45">
        <v>0.16</v>
      </c>
      <c r="K1252" s="43" t="s">
        <v>1826</v>
      </c>
      <c r="L1252" s="43">
        <v>82.54679999999999</v>
      </c>
      <c r="M1252" s="43" t="str">
        <f>VLOOKUP(Combined[[#This Row],[Customer_ID]],Customer[],2,FALSE)</f>
        <v>Thomas Phillips</v>
      </c>
      <c r="N1252" s="43">
        <f>VLOOKUP(Combined[[#This Row],[Customer_ID]],Customer[],3,FALSE)</f>
        <v>20</v>
      </c>
      <c r="O1252" s="43" t="str">
        <f>VLOOKUP(Combined[[#This Row],[Customer_ID]],Customer[],4,FALSE)</f>
        <v>Female</v>
      </c>
      <c r="P1252" s="43" t="str">
        <f>VLOOKUP(Combined[[#This Row],[Customer_ID]],Customer[],5,FALSE)</f>
        <v>Luisfurt</v>
      </c>
      <c r="Q1252" s="43" t="str">
        <f>VLOOKUP(Combined[[#This Row],[Customer_ID]],Customer[],6,FALSE)</f>
        <v>Georgia</v>
      </c>
      <c r="R1252" s="43" t="str">
        <f>VLOOKUP(Combined[[#This Row],[Customer_ID]],Customer[],8,FALSE)</f>
        <v>Gold</v>
      </c>
      <c r="S1252" s="43" t="str">
        <f>VLOOKUP(Combined[[#This Row],[Product_ID]],Product[],2,FALSE)</f>
        <v>Herbal Face Moisturizer</v>
      </c>
      <c r="T1252" s="43" t="str">
        <f>VLOOKUP(Combined[[#This Row],[Product_ID]],Product[],3,FALSE)</f>
        <v>Beauty</v>
      </c>
      <c r="U1252" s="43" t="str">
        <f>VLOOKUP(Combined[[#This Row],[Product_ID]],Product[],4,FALSE)</f>
        <v>Skincare</v>
      </c>
      <c r="V1252" s="43" t="str">
        <f>VLOOKUP(Combined[[#This Row],[Product_ID]],Product[],5,FALSE)</f>
        <v>Davidson PLC</v>
      </c>
      <c r="W1252" s="43">
        <f>VLOOKUP(Combined[[#This Row],[Product_ID]],Product[],6,FALSE)</f>
        <v>312.8</v>
      </c>
      <c r="X1252" s="43">
        <f>VLOOKUP(Combined[[#This Row],[Product_ID]],Product[],7,FALSE)</f>
        <v>350</v>
      </c>
      <c r="Y1252" s="43" t="str">
        <f>_xlfn.XLOOKUP(Combined[[#This Row],[Store_ID]],Store[Store_ID],Store[Store_Name])</f>
        <v>Bean, Jones and Park</v>
      </c>
      <c r="Z1252" s="43" t="str">
        <f>_xlfn.XLOOKUP(Combined[[#This Row],[Store_ID]],Store[Store_ID],Store[Region])</f>
        <v>West</v>
      </c>
      <c r="AA1252" s="43" t="str">
        <f>_xlfn.XLOOKUP(Combined[[#This Row],[Store_ID]],Store[Store_ID],Store[City])</f>
        <v>Thompsonborough</v>
      </c>
      <c r="AB1252" s="43" t="str">
        <f>_xlfn.XLOOKUP(Combined[[#This Row],[Store_ID]],Store[Store_ID],Store[Store_Type])</f>
        <v>Online</v>
      </c>
      <c r="AC1252" s="43">
        <f>Combined[[#This Row],[Quantity]]*Combined[[#This Row],[Unit_Price]]</f>
        <v>98.27</v>
      </c>
      <c r="AD1252" s="43">
        <f>Combined[[#This Row],[Gross_Sales]]*Combined[[#This Row],[Discount]]</f>
        <v>15.7232</v>
      </c>
      <c r="AE1252" s="43">
        <f>Combined[[#This Row],[Quantity]]*Combined[[#This Row],[cost]]</f>
        <v>312.8</v>
      </c>
      <c r="AF1252" s="43">
        <f>Combined[[#This Row],[Total_Amount]]-Combined[[#This Row],[Total_Cost]]</f>
        <v>-230.25320000000002</v>
      </c>
      <c r="AG1252" s="43" t="str">
        <f>IF(Combined[[#This Row],[Age]]&lt;=25,"18-25",IF(Combined[[#This Row],[Age]]&lt;=35,"26-35",IF(Combined[[#This Row],[Age]]&lt;=45,"36-45",IF(Combined[[#This Row],[Age]]&lt;=55,"46-55","56-64"))))</f>
        <v>18-25</v>
      </c>
      <c r="AH1252" s="43">
        <f>IF(Combined[[#This Row],[Total_Amount]]=0,0,Combined[[#This Row],[Profit]]/Combined[[#This Row],[Total_Amount]])</f>
        <v>-2.7893655477862263</v>
      </c>
    </row>
    <row r="1253" spans="1:34">
      <c r="A1253" s="43" t="s">
        <v>3077</v>
      </c>
      <c r="B1253" s="46">
        <v>45480</v>
      </c>
      <c r="C1253" s="43">
        <f t="shared" si="19"/>
        <v>2024</v>
      </c>
      <c r="D1253" s="43" t="str">
        <f>TEXT(Combined[[#This Row],[Order_Date]],"MMM")</f>
        <v>Jul</v>
      </c>
      <c r="E1253" s="43" t="s">
        <v>803</v>
      </c>
      <c r="F1253" s="43" t="s">
        <v>1644</v>
      </c>
      <c r="G1253" s="43" t="s">
        <v>1792</v>
      </c>
      <c r="H1253" s="43">
        <v>2</v>
      </c>
      <c r="I1253" s="43">
        <v>875.2</v>
      </c>
      <c r="J1253" s="45">
        <v>0.19</v>
      </c>
      <c r="K1253" s="43" t="s">
        <v>1824</v>
      </c>
      <c r="L1253" s="43">
        <v>1417.8240000000001</v>
      </c>
      <c r="M1253" s="43" t="str">
        <f>VLOOKUP(Combined[[#This Row],[Customer_ID]],Customer[],2,FALSE)</f>
        <v>Tyler Garner</v>
      </c>
      <c r="N1253" s="43">
        <f>VLOOKUP(Combined[[#This Row],[Customer_ID]],Customer[],3,FALSE)</f>
        <v>64</v>
      </c>
      <c r="O1253" s="43" t="str">
        <f>VLOOKUP(Combined[[#This Row],[Customer_ID]],Customer[],4,FALSE)</f>
        <v>Male</v>
      </c>
      <c r="P1253" s="43" t="str">
        <f>VLOOKUP(Combined[[#This Row],[Customer_ID]],Customer[],5,FALSE)</f>
        <v>Port Coreyfort</v>
      </c>
      <c r="Q1253" s="43" t="str">
        <f>VLOOKUP(Combined[[#This Row],[Customer_ID]],Customer[],6,FALSE)</f>
        <v>Alabama</v>
      </c>
      <c r="R1253" s="43" t="str">
        <f>VLOOKUP(Combined[[#This Row],[Customer_ID]],Customer[],8,FALSE)</f>
        <v>Silver</v>
      </c>
      <c r="S1253" s="43" t="str">
        <f>VLOOKUP(Combined[[#This Row],[Product_ID]],Product[],2,FALSE)</f>
        <v>Car Dashboard Phone Holder</v>
      </c>
      <c r="T1253" s="43" t="str">
        <f>VLOOKUP(Combined[[#This Row],[Product_ID]],Product[],3,FALSE)</f>
        <v>Electronics</v>
      </c>
      <c r="U1253" s="43" t="str">
        <f>VLOOKUP(Combined[[#This Row],[Product_ID]],Product[],4,FALSE)</f>
        <v>Accessories</v>
      </c>
      <c r="V1253" s="43" t="str">
        <f>VLOOKUP(Combined[[#This Row],[Product_ID]],Product[],5,FALSE)</f>
        <v>Byrd, Stewart and Valdez</v>
      </c>
      <c r="W1253" s="43">
        <f>VLOOKUP(Combined[[#This Row],[Product_ID]],Product[],6,FALSE)</f>
        <v>177.98</v>
      </c>
      <c r="X1253" s="43">
        <f>VLOOKUP(Combined[[#This Row],[Product_ID]],Product[],7,FALSE)</f>
        <v>103</v>
      </c>
      <c r="Y1253" s="43" t="str">
        <f>_xlfn.XLOOKUP(Combined[[#This Row],[Store_ID]],Store[Store_ID],Store[Store_Name])</f>
        <v>Aguirre-Keller</v>
      </c>
      <c r="Z1253" s="43" t="str">
        <f>_xlfn.XLOOKUP(Combined[[#This Row],[Store_ID]],Store[Store_ID],Store[Region])</f>
        <v>South</v>
      </c>
      <c r="AA1253" s="43" t="str">
        <f>_xlfn.XLOOKUP(Combined[[#This Row],[Store_ID]],Store[Store_ID],Store[City])</f>
        <v>Lake Michael</v>
      </c>
      <c r="AB1253" s="43" t="str">
        <f>_xlfn.XLOOKUP(Combined[[#This Row],[Store_ID]],Store[Store_ID],Store[Store_Type])</f>
        <v>Online</v>
      </c>
      <c r="AC1253" s="43">
        <f>Combined[[#This Row],[Quantity]]*Combined[[#This Row],[Unit_Price]]</f>
        <v>1750.4</v>
      </c>
      <c r="AD1253" s="43">
        <f>Combined[[#This Row],[Gross_Sales]]*Combined[[#This Row],[Discount]]</f>
        <v>332.57600000000002</v>
      </c>
      <c r="AE1253" s="43">
        <f>Combined[[#This Row],[Quantity]]*Combined[[#This Row],[cost]]</f>
        <v>355.96</v>
      </c>
      <c r="AF1253" s="43">
        <f>Combined[[#This Row],[Total_Amount]]-Combined[[#This Row],[Total_Cost]]</f>
        <v>1061.864</v>
      </c>
      <c r="AG1253" s="43" t="str">
        <f>IF(Combined[[#This Row],[Age]]&lt;=25,"18-25",IF(Combined[[#This Row],[Age]]&lt;=35,"26-35",IF(Combined[[#This Row],[Age]]&lt;=45,"36-45",IF(Combined[[#This Row],[Age]]&lt;=55,"46-55","56-64"))))</f>
        <v>56-64</v>
      </c>
      <c r="AH1253" s="43">
        <f>IF(Combined[[#This Row],[Total_Amount]]=0,0,Combined[[#This Row],[Profit]]/Combined[[#This Row],[Total_Amount]])</f>
        <v>0.7489392195364164</v>
      </c>
    </row>
    <row r="1254" spans="1:34">
      <c r="A1254" s="43" t="s">
        <v>3078</v>
      </c>
      <c r="B1254" s="46">
        <v>45345</v>
      </c>
      <c r="C1254" s="43">
        <f t="shared" si="19"/>
        <v>2024</v>
      </c>
      <c r="D1254" s="43" t="str">
        <f>TEXT(Combined[[#This Row],[Order_Date]],"MMM")</f>
        <v>Feb</v>
      </c>
      <c r="E1254" s="43" t="s">
        <v>963</v>
      </c>
      <c r="F1254" s="43" t="s">
        <v>1720</v>
      </c>
      <c r="G1254" s="43" t="s">
        <v>1752</v>
      </c>
      <c r="H1254" s="43">
        <v>1</v>
      </c>
      <c r="I1254" s="43">
        <v>227.35</v>
      </c>
      <c r="J1254" s="45">
        <v>0.06</v>
      </c>
      <c r="K1254" s="43" t="s">
        <v>1829</v>
      </c>
      <c r="L1254" s="43">
        <v>213.709</v>
      </c>
      <c r="M1254" s="43" t="str">
        <f>VLOOKUP(Combined[[#This Row],[Customer_ID]],Customer[],2,FALSE)</f>
        <v>Roberta Green</v>
      </c>
      <c r="N1254" s="43">
        <f>VLOOKUP(Combined[[#This Row],[Customer_ID]],Customer[],3,FALSE)</f>
        <v>64</v>
      </c>
      <c r="O1254" s="43" t="str">
        <f>VLOOKUP(Combined[[#This Row],[Customer_ID]],Customer[],4,FALSE)</f>
        <v>Male</v>
      </c>
      <c r="P1254" s="43" t="str">
        <f>VLOOKUP(Combined[[#This Row],[Customer_ID]],Customer[],5,FALSE)</f>
        <v>West Joseph</v>
      </c>
      <c r="Q1254" s="43" t="str">
        <f>VLOOKUP(Combined[[#This Row],[Customer_ID]],Customer[],6,FALSE)</f>
        <v>Washington</v>
      </c>
      <c r="R1254" s="43" t="str">
        <f>VLOOKUP(Combined[[#This Row],[Customer_ID]],Customer[],8,FALSE)</f>
        <v>Platinum</v>
      </c>
      <c r="S1254" s="43" t="str">
        <f>VLOOKUP(Combined[[#This Row],[Product_ID]],Product[],2,FALSE)</f>
        <v>Kitchen Cutting Board</v>
      </c>
      <c r="T1254" s="43" t="str">
        <f>VLOOKUP(Combined[[#This Row],[Product_ID]],Product[],3,FALSE)</f>
        <v>Home</v>
      </c>
      <c r="U1254" s="43" t="str">
        <f>VLOOKUP(Combined[[#This Row],[Product_ID]],Product[],4,FALSE)</f>
        <v>Kitchen</v>
      </c>
      <c r="V1254" s="43" t="str">
        <f>VLOOKUP(Combined[[#This Row],[Product_ID]],Product[],5,FALSE)</f>
        <v>Taylor, Dodson and Johnston</v>
      </c>
      <c r="W1254" s="43">
        <f>VLOOKUP(Combined[[#This Row],[Product_ID]],Product[],6,FALSE)</f>
        <v>176.07</v>
      </c>
      <c r="X1254" s="43">
        <f>VLOOKUP(Combined[[#This Row],[Product_ID]],Product[],7,FALSE)</f>
        <v>82</v>
      </c>
      <c r="Y1254" s="43" t="str">
        <f>_xlfn.XLOOKUP(Combined[[#This Row],[Store_ID]],Store[Store_ID],Store[Store_Name])</f>
        <v>Rivera-Warner</v>
      </c>
      <c r="Z1254" s="43" t="str">
        <f>_xlfn.XLOOKUP(Combined[[#This Row],[Store_ID]],Store[Store_ID],Store[Region])</f>
        <v>East</v>
      </c>
      <c r="AA1254" s="43" t="str">
        <f>_xlfn.XLOOKUP(Combined[[#This Row],[Store_ID]],Store[Store_ID],Store[City])</f>
        <v>Washingtonfurt</v>
      </c>
      <c r="AB1254" s="43" t="str">
        <f>_xlfn.XLOOKUP(Combined[[#This Row],[Store_ID]],Store[Store_ID],Store[Store_Type])</f>
        <v>Flagship</v>
      </c>
      <c r="AC1254" s="43">
        <f>Combined[[#This Row],[Quantity]]*Combined[[#This Row],[Unit_Price]]</f>
        <v>227.35</v>
      </c>
      <c r="AD1254" s="43">
        <f>Combined[[#This Row],[Gross_Sales]]*Combined[[#This Row],[Discount]]</f>
        <v>13.641</v>
      </c>
      <c r="AE1254" s="43">
        <f>Combined[[#This Row],[Quantity]]*Combined[[#This Row],[cost]]</f>
        <v>176.07</v>
      </c>
      <c r="AF1254" s="43">
        <f>Combined[[#This Row],[Total_Amount]]-Combined[[#This Row],[Total_Cost]]</f>
        <v>37.63900000000001</v>
      </c>
      <c r="AG1254" s="43" t="str">
        <f>IF(Combined[[#This Row],[Age]]&lt;=25,"18-25",IF(Combined[[#This Row],[Age]]&lt;=35,"26-35",IF(Combined[[#This Row],[Age]]&lt;=45,"36-45",IF(Combined[[#This Row],[Age]]&lt;=55,"46-55","56-64"))))</f>
        <v>56-64</v>
      </c>
      <c r="AH1254" s="43">
        <f>IF(Combined[[#This Row],[Total_Amount]]=0,0,Combined[[#This Row],[Profit]]/Combined[[#This Row],[Total_Amount]])</f>
        <v>0.17612267148318511</v>
      </c>
    </row>
    <row r="1255" spans="1:34">
      <c r="A1255" s="43" t="s">
        <v>3079</v>
      </c>
      <c r="B1255" s="46">
        <v>45235</v>
      </c>
      <c r="C1255" s="43">
        <f t="shared" si="19"/>
        <v>2023</v>
      </c>
      <c r="D1255" s="43" t="str">
        <f>TEXT(Combined[[#This Row],[Order_Date]],"MMM")</f>
        <v>Nov</v>
      </c>
      <c r="E1255" s="43" t="s">
        <v>684</v>
      </c>
      <c r="F1255" s="43" t="s">
        <v>1696</v>
      </c>
      <c r="G1255" s="43" t="s">
        <v>1757</v>
      </c>
      <c r="H1255" s="43">
        <v>1</v>
      </c>
      <c r="I1255" s="43">
        <v>842.46</v>
      </c>
      <c r="J1255" s="45">
        <v>0.05</v>
      </c>
      <c r="K1255" s="43" t="s">
        <v>1829</v>
      </c>
      <c r="L1255" s="43">
        <v>800.33699999999999</v>
      </c>
      <c r="M1255" s="43" t="str">
        <f>VLOOKUP(Combined[[#This Row],[Customer_ID]],Customer[],2,FALSE)</f>
        <v>Antonio Jones</v>
      </c>
      <c r="N1255" s="43">
        <f>VLOOKUP(Combined[[#This Row],[Customer_ID]],Customer[],3,FALSE)</f>
        <v>48</v>
      </c>
      <c r="O1255" s="43" t="str">
        <f>VLOOKUP(Combined[[#This Row],[Customer_ID]],Customer[],4,FALSE)</f>
        <v>Male</v>
      </c>
      <c r="P1255" s="43" t="str">
        <f>VLOOKUP(Combined[[#This Row],[Customer_ID]],Customer[],5,FALSE)</f>
        <v>Matthewborough</v>
      </c>
      <c r="Q1255" s="43" t="str">
        <f>VLOOKUP(Combined[[#This Row],[Customer_ID]],Customer[],6,FALSE)</f>
        <v>Georgia</v>
      </c>
      <c r="R1255" s="43" t="str">
        <f>VLOOKUP(Combined[[#This Row],[Customer_ID]],Customer[],8,FALSE)</f>
        <v>Silver</v>
      </c>
      <c r="S1255" s="43" t="str">
        <f>VLOOKUP(Combined[[#This Row],[Product_ID]],Product[],2,FALSE)</f>
        <v>Bluetooth Car Audio System</v>
      </c>
      <c r="T1255" s="43" t="str">
        <f>VLOOKUP(Combined[[#This Row],[Product_ID]],Product[],3,FALSE)</f>
        <v>Electronics</v>
      </c>
      <c r="U1255" s="43" t="str">
        <f>VLOOKUP(Combined[[#This Row],[Product_ID]],Product[],4,FALSE)</f>
        <v>Audio</v>
      </c>
      <c r="V1255" s="43" t="str">
        <f>VLOOKUP(Combined[[#This Row],[Product_ID]],Product[],5,FALSE)</f>
        <v>Bruce-Bowen</v>
      </c>
      <c r="W1255" s="43">
        <f>VLOOKUP(Combined[[#This Row],[Product_ID]],Product[],6,FALSE)</f>
        <v>403.71</v>
      </c>
      <c r="X1255" s="43">
        <f>VLOOKUP(Combined[[#This Row],[Product_ID]],Product[],7,FALSE)</f>
        <v>159</v>
      </c>
      <c r="Y1255" s="43" t="str">
        <f>_xlfn.XLOOKUP(Combined[[#This Row],[Store_ID]],Store[Store_ID],Store[Store_Name])</f>
        <v>Martinez, Adkins and Johnson</v>
      </c>
      <c r="Z1255" s="43" t="str">
        <f>_xlfn.XLOOKUP(Combined[[#This Row],[Store_ID]],Store[Store_ID],Store[Region])</f>
        <v>North</v>
      </c>
      <c r="AA1255" s="43" t="str">
        <f>_xlfn.XLOOKUP(Combined[[#This Row],[Store_ID]],Store[Store_ID],Store[City])</f>
        <v>Danielmouth</v>
      </c>
      <c r="AB1255" s="43" t="str">
        <f>_xlfn.XLOOKUP(Combined[[#This Row],[Store_ID]],Store[Store_ID],Store[Store_Type])</f>
        <v>Flagship</v>
      </c>
      <c r="AC1255" s="43">
        <f>Combined[[#This Row],[Quantity]]*Combined[[#This Row],[Unit_Price]]</f>
        <v>842.46</v>
      </c>
      <c r="AD1255" s="43">
        <f>Combined[[#This Row],[Gross_Sales]]*Combined[[#This Row],[Discount]]</f>
        <v>42.123000000000005</v>
      </c>
      <c r="AE1255" s="43">
        <f>Combined[[#This Row],[Quantity]]*Combined[[#This Row],[cost]]</f>
        <v>403.71</v>
      </c>
      <c r="AF1255" s="43">
        <f>Combined[[#This Row],[Total_Amount]]-Combined[[#This Row],[Total_Cost]]</f>
        <v>396.62700000000001</v>
      </c>
      <c r="AG1255" s="43" t="str">
        <f>IF(Combined[[#This Row],[Age]]&lt;=25,"18-25",IF(Combined[[#This Row],[Age]]&lt;=35,"26-35",IF(Combined[[#This Row],[Age]]&lt;=45,"36-45",IF(Combined[[#This Row],[Age]]&lt;=55,"46-55","56-64"))))</f>
        <v>46-55</v>
      </c>
      <c r="AH1255" s="43">
        <f>IF(Combined[[#This Row],[Total_Amount]]=0,0,Combined[[#This Row],[Profit]]/Combined[[#This Row],[Total_Amount]])</f>
        <v>0.49557498903586866</v>
      </c>
    </row>
    <row r="1256" spans="1:34">
      <c r="A1256" s="43" t="s">
        <v>3080</v>
      </c>
      <c r="B1256" s="46">
        <v>45543</v>
      </c>
      <c r="C1256" s="43">
        <f t="shared" si="19"/>
        <v>2024</v>
      </c>
      <c r="D1256" s="43" t="str">
        <f>TEXT(Combined[[#This Row],[Order_Date]],"MMM")</f>
        <v>Sep</v>
      </c>
      <c r="E1256" s="43" t="s">
        <v>690</v>
      </c>
      <c r="F1256" s="43" t="s">
        <v>1620</v>
      </c>
      <c r="G1256" s="43" t="s">
        <v>1792</v>
      </c>
      <c r="H1256" s="43">
        <v>3</v>
      </c>
      <c r="I1256" s="43">
        <v>120.67</v>
      </c>
      <c r="J1256" s="45">
        <v>0.08</v>
      </c>
      <c r="K1256" s="43" t="s">
        <v>1829</v>
      </c>
      <c r="L1256" s="43">
        <v>333.04919999999998</v>
      </c>
      <c r="M1256" s="43" t="str">
        <f>VLOOKUP(Combined[[#This Row],[Customer_ID]],Customer[],2,FALSE)</f>
        <v>Blake Harrison</v>
      </c>
      <c r="N1256" s="43">
        <f>VLOOKUP(Combined[[#This Row],[Customer_ID]],Customer[],3,FALSE)</f>
        <v>63</v>
      </c>
      <c r="O1256" s="43" t="str">
        <f>VLOOKUP(Combined[[#This Row],[Customer_ID]],Customer[],4,FALSE)</f>
        <v>Female</v>
      </c>
      <c r="P1256" s="43" t="str">
        <f>VLOOKUP(Combined[[#This Row],[Customer_ID]],Customer[],5,FALSE)</f>
        <v>Lyonsfort</v>
      </c>
      <c r="Q1256" s="43" t="str">
        <f>VLOOKUP(Combined[[#This Row],[Customer_ID]],Customer[],6,FALSE)</f>
        <v>Washington</v>
      </c>
      <c r="R1256" s="43" t="str">
        <f>VLOOKUP(Combined[[#This Row],[Customer_ID]],Customer[],8,FALSE)</f>
        <v>Platinum</v>
      </c>
      <c r="S1256" s="43" t="str">
        <f>VLOOKUP(Combined[[#This Row],[Product_ID]],Product[],2,FALSE)</f>
        <v>Women's Summer Dress</v>
      </c>
      <c r="T1256" s="43" t="str">
        <f>VLOOKUP(Combined[[#This Row],[Product_ID]],Product[],3,FALSE)</f>
        <v>Clothing</v>
      </c>
      <c r="U1256" s="43" t="str">
        <f>VLOOKUP(Combined[[#This Row],[Product_ID]],Product[],4,FALSE)</f>
        <v>Tops</v>
      </c>
      <c r="V1256" s="43" t="str">
        <f>VLOOKUP(Combined[[#This Row],[Product_ID]],Product[],5,FALSE)</f>
        <v>Smith-Mills</v>
      </c>
      <c r="W1256" s="43">
        <f>VLOOKUP(Combined[[#This Row],[Product_ID]],Product[],6,FALSE)</f>
        <v>223.43</v>
      </c>
      <c r="X1256" s="43">
        <f>VLOOKUP(Combined[[#This Row],[Product_ID]],Product[],7,FALSE)</f>
        <v>154</v>
      </c>
      <c r="Y1256" s="43" t="str">
        <f>_xlfn.XLOOKUP(Combined[[#This Row],[Store_ID]],Store[Store_ID],Store[Store_Name])</f>
        <v>Aguirre-Keller</v>
      </c>
      <c r="Z1256" s="43" t="str">
        <f>_xlfn.XLOOKUP(Combined[[#This Row],[Store_ID]],Store[Store_ID],Store[Region])</f>
        <v>South</v>
      </c>
      <c r="AA1256" s="43" t="str">
        <f>_xlfn.XLOOKUP(Combined[[#This Row],[Store_ID]],Store[Store_ID],Store[City])</f>
        <v>Lake Michael</v>
      </c>
      <c r="AB1256" s="43" t="str">
        <f>_xlfn.XLOOKUP(Combined[[#This Row],[Store_ID]],Store[Store_ID],Store[Store_Type])</f>
        <v>Online</v>
      </c>
      <c r="AC1256" s="43">
        <f>Combined[[#This Row],[Quantity]]*Combined[[#This Row],[Unit_Price]]</f>
        <v>362.01</v>
      </c>
      <c r="AD1256" s="43">
        <f>Combined[[#This Row],[Gross_Sales]]*Combined[[#This Row],[Discount]]</f>
        <v>28.960799999999999</v>
      </c>
      <c r="AE1256" s="43">
        <f>Combined[[#This Row],[Quantity]]*Combined[[#This Row],[cost]]</f>
        <v>670.29</v>
      </c>
      <c r="AF1256" s="43">
        <f>Combined[[#This Row],[Total_Amount]]-Combined[[#This Row],[Total_Cost]]</f>
        <v>-337.24079999999998</v>
      </c>
      <c r="AG1256" s="43" t="str">
        <f>IF(Combined[[#This Row],[Age]]&lt;=25,"18-25",IF(Combined[[#This Row],[Age]]&lt;=35,"26-35",IF(Combined[[#This Row],[Age]]&lt;=45,"36-45",IF(Combined[[#This Row],[Age]]&lt;=55,"46-55","56-64"))))</f>
        <v>56-64</v>
      </c>
      <c r="AH1256" s="43">
        <f>IF(Combined[[#This Row],[Total_Amount]]=0,0,Combined[[#This Row],[Profit]]/Combined[[#This Row],[Total_Amount]])</f>
        <v>-1.0125855279039853</v>
      </c>
    </row>
    <row r="1257" spans="1:34">
      <c r="A1257" s="43" t="s">
        <v>3081</v>
      </c>
      <c r="B1257" s="46">
        <v>45402</v>
      </c>
      <c r="C1257" s="43">
        <f t="shared" si="19"/>
        <v>2024</v>
      </c>
      <c r="D1257" s="43" t="str">
        <f>TEXT(Combined[[#This Row],[Order_Date]],"MMM")</f>
        <v>Apr</v>
      </c>
      <c r="E1257" s="43" t="s">
        <v>1527</v>
      </c>
      <c r="F1257" s="43" t="s">
        <v>1588</v>
      </c>
      <c r="G1257" s="43" t="s">
        <v>1766</v>
      </c>
      <c r="H1257" s="43">
        <v>4</v>
      </c>
      <c r="I1257" s="43">
        <v>176.13</v>
      </c>
      <c r="J1257" s="45">
        <v>0.27</v>
      </c>
      <c r="K1257" s="43" t="s">
        <v>1826</v>
      </c>
      <c r="L1257" s="43">
        <v>514.29959999999994</v>
      </c>
      <c r="M1257" s="43" t="str">
        <f>VLOOKUP(Combined[[#This Row],[Customer_ID]],Customer[],2,FALSE)</f>
        <v>Sarah Marsh</v>
      </c>
      <c r="N1257" s="43">
        <f>VLOOKUP(Combined[[#This Row],[Customer_ID]],Customer[],3,FALSE)</f>
        <v>47</v>
      </c>
      <c r="O1257" s="43" t="str">
        <f>VLOOKUP(Combined[[#This Row],[Customer_ID]],Customer[],4,FALSE)</f>
        <v>Female</v>
      </c>
      <c r="P1257" s="43" t="str">
        <f>VLOOKUP(Combined[[#This Row],[Customer_ID]],Customer[],5,FALSE)</f>
        <v>Port William</v>
      </c>
      <c r="Q1257" s="43" t="str">
        <f>VLOOKUP(Combined[[#This Row],[Customer_ID]],Customer[],6,FALSE)</f>
        <v>New York</v>
      </c>
      <c r="R1257" s="43" t="str">
        <f>VLOOKUP(Combined[[#This Row],[Customer_ID]],Customer[],8,FALSE)</f>
        <v>Gold</v>
      </c>
      <c r="S1257" s="43" t="str">
        <f>VLOOKUP(Combined[[#This Row],[Product_ID]],Product[],2,FALSE)</f>
        <v>Outdoor Sports Water Bottle</v>
      </c>
      <c r="T1257" s="43" t="str">
        <f>VLOOKUP(Combined[[#This Row],[Product_ID]],Product[],3,FALSE)</f>
        <v>Sports</v>
      </c>
      <c r="U1257" s="43" t="str">
        <f>VLOOKUP(Combined[[#This Row],[Product_ID]],Product[],4,FALSE)</f>
        <v>Accessories</v>
      </c>
      <c r="V1257" s="43" t="str">
        <f>VLOOKUP(Combined[[#This Row],[Product_ID]],Product[],5,FALSE)</f>
        <v>Soto-Ellis</v>
      </c>
      <c r="W1257" s="43">
        <f>VLOOKUP(Combined[[#This Row],[Product_ID]],Product[],6,FALSE)</f>
        <v>131.51</v>
      </c>
      <c r="X1257" s="43">
        <f>VLOOKUP(Combined[[#This Row],[Product_ID]],Product[],7,FALSE)</f>
        <v>199.2</v>
      </c>
      <c r="Y1257" s="43" t="str">
        <f>_xlfn.XLOOKUP(Combined[[#This Row],[Store_ID]],Store[Store_ID],Store[Store_Name])</f>
        <v>Johnson-Wright</v>
      </c>
      <c r="Z1257" s="43" t="str">
        <f>_xlfn.XLOOKUP(Combined[[#This Row],[Store_ID]],Store[Store_ID],Store[Region])</f>
        <v>North</v>
      </c>
      <c r="AA1257" s="43" t="str">
        <f>_xlfn.XLOOKUP(Combined[[#This Row],[Store_ID]],Store[Store_ID],Store[City])</f>
        <v>Hoodberg</v>
      </c>
      <c r="AB1257" s="43" t="str">
        <f>_xlfn.XLOOKUP(Combined[[#This Row],[Store_ID]],Store[Store_ID],Store[Store_Type])</f>
        <v>Outlet</v>
      </c>
      <c r="AC1257" s="43">
        <f>Combined[[#This Row],[Quantity]]*Combined[[#This Row],[Unit_Price]]</f>
        <v>704.52</v>
      </c>
      <c r="AD1257" s="43">
        <f>Combined[[#This Row],[Gross_Sales]]*Combined[[#This Row],[Discount]]</f>
        <v>190.22040000000001</v>
      </c>
      <c r="AE1257" s="43">
        <f>Combined[[#This Row],[Quantity]]*Combined[[#This Row],[cost]]</f>
        <v>526.04</v>
      </c>
      <c r="AF1257" s="43">
        <f>Combined[[#This Row],[Total_Amount]]-Combined[[#This Row],[Total_Cost]]</f>
        <v>-11.740400000000022</v>
      </c>
      <c r="AG1257" s="43" t="str">
        <f>IF(Combined[[#This Row],[Age]]&lt;=25,"18-25",IF(Combined[[#This Row],[Age]]&lt;=35,"26-35",IF(Combined[[#This Row],[Age]]&lt;=45,"36-45",IF(Combined[[#This Row],[Age]]&lt;=55,"46-55","56-64"))))</f>
        <v>46-55</v>
      </c>
      <c r="AH1257" s="43">
        <f>IF(Combined[[#This Row],[Total_Amount]]=0,0,Combined[[#This Row],[Profit]]/Combined[[#This Row],[Total_Amount]])</f>
        <v>-2.2827939201197169E-2</v>
      </c>
    </row>
    <row r="1258" spans="1:34">
      <c r="A1258" s="43" t="s">
        <v>3082</v>
      </c>
      <c r="B1258" s="46">
        <v>45671</v>
      </c>
      <c r="C1258" s="43">
        <f t="shared" si="19"/>
        <v>2025</v>
      </c>
      <c r="D1258" s="43" t="str">
        <f>TEXT(Combined[[#This Row],[Order_Date]],"MMM")</f>
        <v>Jan</v>
      </c>
      <c r="E1258" s="43" t="s">
        <v>1392</v>
      </c>
      <c r="F1258" s="43" t="s">
        <v>1674</v>
      </c>
      <c r="G1258" s="43" t="s">
        <v>1792</v>
      </c>
      <c r="H1258" s="43">
        <v>4</v>
      </c>
      <c r="I1258" s="43">
        <v>592.67999999999995</v>
      </c>
      <c r="J1258" s="45">
        <v>0.03</v>
      </c>
      <c r="K1258" s="43" t="s">
        <v>1824</v>
      </c>
      <c r="L1258" s="43">
        <v>2299.5983999999999</v>
      </c>
      <c r="M1258" s="43" t="str">
        <f>VLOOKUP(Combined[[#This Row],[Customer_ID]],Customer[],2,FALSE)</f>
        <v>Shane Mills</v>
      </c>
      <c r="N1258" s="43">
        <f>VLOOKUP(Combined[[#This Row],[Customer_ID]],Customer[],3,FALSE)</f>
        <v>59</v>
      </c>
      <c r="O1258" s="43" t="str">
        <f>VLOOKUP(Combined[[#This Row],[Customer_ID]],Customer[],4,FALSE)</f>
        <v>Male</v>
      </c>
      <c r="P1258" s="43" t="str">
        <f>VLOOKUP(Combined[[#This Row],[Customer_ID]],Customer[],5,FALSE)</f>
        <v>Lake Meganstad</v>
      </c>
      <c r="Q1258" s="43" t="str">
        <f>VLOOKUP(Combined[[#This Row],[Customer_ID]],Customer[],6,FALSE)</f>
        <v>Nebraska</v>
      </c>
      <c r="R1258" s="43" t="str">
        <f>VLOOKUP(Combined[[#This Row],[Customer_ID]],Customer[],8,FALSE)</f>
        <v>Bronze</v>
      </c>
      <c r="S1258" s="43" t="str">
        <f>VLOOKUP(Combined[[#This Row],[Product_ID]],Product[],2,FALSE)</f>
        <v>Organic Sunscreen Lotion</v>
      </c>
      <c r="T1258" s="43" t="str">
        <f>VLOOKUP(Combined[[#This Row],[Product_ID]],Product[],3,FALSE)</f>
        <v>Beauty</v>
      </c>
      <c r="U1258" s="43" t="str">
        <f>VLOOKUP(Combined[[#This Row],[Product_ID]],Product[],4,FALSE)</f>
        <v>Skincare</v>
      </c>
      <c r="V1258" s="43" t="str">
        <f>VLOOKUP(Combined[[#This Row],[Product_ID]],Product[],5,FALSE)</f>
        <v>Anderson-Riley</v>
      </c>
      <c r="W1258" s="43">
        <f>VLOOKUP(Combined[[#This Row],[Product_ID]],Product[],6,FALSE)</f>
        <v>266.86</v>
      </c>
      <c r="X1258" s="43">
        <f>VLOOKUP(Combined[[#This Row],[Product_ID]],Product[],7,FALSE)</f>
        <v>458</v>
      </c>
      <c r="Y1258" s="43" t="str">
        <f>_xlfn.XLOOKUP(Combined[[#This Row],[Store_ID]],Store[Store_ID],Store[Store_Name])</f>
        <v>Aguirre-Keller</v>
      </c>
      <c r="Z1258" s="43" t="str">
        <f>_xlfn.XLOOKUP(Combined[[#This Row],[Store_ID]],Store[Store_ID],Store[Region])</f>
        <v>South</v>
      </c>
      <c r="AA1258" s="43" t="str">
        <f>_xlfn.XLOOKUP(Combined[[#This Row],[Store_ID]],Store[Store_ID],Store[City])</f>
        <v>Lake Michael</v>
      </c>
      <c r="AB1258" s="43" t="str">
        <f>_xlfn.XLOOKUP(Combined[[#This Row],[Store_ID]],Store[Store_ID],Store[Store_Type])</f>
        <v>Online</v>
      </c>
      <c r="AC1258" s="43">
        <f>Combined[[#This Row],[Quantity]]*Combined[[#This Row],[Unit_Price]]</f>
        <v>2370.7199999999998</v>
      </c>
      <c r="AD1258" s="43">
        <f>Combined[[#This Row],[Gross_Sales]]*Combined[[#This Row],[Discount]]</f>
        <v>71.121599999999987</v>
      </c>
      <c r="AE1258" s="43">
        <f>Combined[[#This Row],[Quantity]]*Combined[[#This Row],[cost]]</f>
        <v>1067.44</v>
      </c>
      <c r="AF1258" s="43">
        <f>Combined[[#This Row],[Total_Amount]]-Combined[[#This Row],[Total_Cost]]</f>
        <v>1232.1583999999998</v>
      </c>
      <c r="AG1258" s="43" t="str">
        <f>IF(Combined[[#This Row],[Age]]&lt;=25,"18-25",IF(Combined[[#This Row],[Age]]&lt;=35,"26-35",IF(Combined[[#This Row],[Age]]&lt;=45,"36-45",IF(Combined[[#This Row],[Age]]&lt;=55,"46-55","56-64"))))</f>
        <v>56-64</v>
      </c>
      <c r="AH1258" s="43">
        <f>IF(Combined[[#This Row],[Total_Amount]]=0,0,Combined[[#This Row],[Profit]]/Combined[[#This Row],[Total_Amount]])</f>
        <v>0.53581460136691683</v>
      </c>
    </row>
    <row r="1259" spans="1:34">
      <c r="A1259" s="43" t="s">
        <v>3083</v>
      </c>
      <c r="B1259" s="46">
        <v>45367</v>
      </c>
      <c r="C1259" s="43">
        <f t="shared" si="19"/>
        <v>2024</v>
      </c>
      <c r="D1259" s="43" t="str">
        <f>TEXT(Combined[[#This Row],[Order_Date]],"MMM")</f>
        <v>Mar</v>
      </c>
      <c r="E1259" s="43" t="s">
        <v>582</v>
      </c>
      <c r="F1259" s="43" t="s">
        <v>1688</v>
      </c>
      <c r="G1259" s="43" t="s">
        <v>1769</v>
      </c>
      <c r="H1259" s="43">
        <v>4</v>
      </c>
      <c r="I1259" s="43">
        <v>662.43</v>
      </c>
      <c r="J1259" s="45">
        <v>0.24</v>
      </c>
      <c r="K1259" s="43" t="s">
        <v>1826</v>
      </c>
      <c r="L1259" s="43">
        <v>2013.7872</v>
      </c>
      <c r="M1259" s="43" t="str">
        <f>VLOOKUP(Combined[[#This Row],[Customer_ID]],Customer[],2,FALSE)</f>
        <v>John Bradford</v>
      </c>
      <c r="N1259" s="43">
        <f>VLOOKUP(Combined[[#This Row],[Customer_ID]],Customer[],3,FALSE)</f>
        <v>48</v>
      </c>
      <c r="O1259" s="43" t="str">
        <f>VLOOKUP(Combined[[#This Row],[Customer_ID]],Customer[],4,FALSE)</f>
        <v>Male</v>
      </c>
      <c r="P1259" s="43" t="str">
        <f>VLOOKUP(Combined[[#This Row],[Customer_ID]],Customer[],5,FALSE)</f>
        <v>Anabury</v>
      </c>
      <c r="Q1259" s="43" t="str">
        <f>VLOOKUP(Combined[[#This Row],[Customer_ID]],Customer[],6,FALSE)</f>
        <v>Vermont</v>
      </c>
      <c r="R1259" s="43" t="str">
        <f>VLOOKUP(Combined[[#This Row],[Customer_ID]],Customer[],8,FALSE)</f>
        <v>Silver</v>
      </c>
      <c r="S1259" s="43" t="str">
        <f>VLOOKUP(Combined[[#This Row],[Product_ID]],Product[],2,FALSE)</f>
        <v>Kitchen Storage Rack</v>
      </c>
      <c r="T1259" s="43" t="str">
        <f>VLOOKUP(Combined[[#This Row],[Product_ID]],Product[],3,FALSE)</f>
        <v>Home</v>
      </c>
      <c r="U1259" s="43" t="str">
        <f>VLOOKUP(Combined[[#This Row],[Product_ID]],Product[],4,FALSE)</f>
        <v>Storage</v>
      </c>
      <c r="V1259" s="43" t="str">
        <f>VLOOKUP(Combined[[#This Row],[Product_ID]],Product[],5,FALSE)</f>
        <v>Duran Group</v>
      </c>
      <c r="W1259" s="43">
        <f>VLOOKUP(Combined[[#This Row],[Product_ID]],Product[],6,FALSE)</f>
        <v>138.05000000000001</v>
      </c>
      <c r="X1259" s="43">
        <f>VLOOKUP(Combined[[#This Row],[Product_ID]],Product[],7,FALSE)</f>
        <v>89</v>
      </c>
      <c r="Y1259" s="43" t="str">
        <f>_xlfn.XLOOKUP(Combined[[#This Row],[Store_ID]],Store[Store_ID],Store[Store_Name])</f>
        <v>Alexander Group</v>
      </c>
      <c r="Z1259" s="43" t="str">
        <f>_xlfn.XLOOKUP(Combined[[#This Row],[Store_ID]],Store[Store_ID],Store[Region])</f>
        <v>South</v>
      </c>
      <c r="AA1259" s="43" t="str">
        <f>_xlfn.XLOOKUP(Combined[[#This Row],[Store_ID]],Store[Store_ID],Store[City])</f>
        <v>Port Sharon</v>
      </c>
      <c r="AB1259" s="43" t="str">
        <f>_xlfn.XLOOKUP(Combined[[#This Row],[Store_ID]],Store[Store_ID],Store[Store_Type])</f>
        <v>Online</v>
      </c>
      <c r="AC1259" s="43">
        <f>Combined[[#This Row],[Quantity]]*Combined[[#This Row],[Unit_Price]]</f>
        <v>2649.72</v>
      </c>
      <c r="AD1259" s="43">
        <f>Combined[[#This Row],[Gross_Sales]]*Combined[[#This Row],[Discount]]</f>
        <v>635.93279999999993</v>
      </c>
      <c r="AE1259" s="43">
        <f>Combined[[#This Row],[Quantity]]*Combined[[#This Row],[cost]]</f>
        <v>552.20000000000005</v>
      </c>
      <c r="AF1259" s="43">
        <f>Combined[[#This Row],[Total_Amount]]-Combined[[#This Row],[Total_Cost]]</f>
        <v>1461.5871999999999</v>
      </c>
      <c r="AG1259" s="43" t="str">
        <f>IF(Combined[[#This Row],[Age]]&lt;=25,"18-25",IF(Combined[[#This Row],[Age]]&lt;=35,"26-35",IF(Combined[[#This Row],[Age]]&lt;=45,"36-45",IF(Combined[[#This Row],[Age]]&lt;=55,"46-55","56-64"))))</f>
        <v>46-55</v>
      </c>
      <c r="AH1259" s="43">
        <f>IF(Combined[[#This Row],[Total_Amount]]=0,0,Combined[[#This Row],[Profit]]/Combined[[#This Row],[Total_Amount]])</f>
        <v>0.7257902920427739</v>
      </c>
    </row>
    <row r="1260" spans="1:34">
      <c r="A1260" s="43" t="s">
        <v>3084</v>
      </c>
      <c r="B1260" s="46">
        <v>45488</v>
      </c>
      <c r="C1260" s="43">
        <f t="shared" si="19"/>
        <v>2024</v>
      </c>
      <c r="D1260" s="43" t="str">
        <f>TEXT(Combined[[#This Row],[Order_Date]],"MMM")</f>
        <v>Jul</v>
      </c>
      <c r="E1260" s="43" t="s">
        <v>441</v>
      </c>
      <c r="F1260" s="43" t="s">
        <v>1634</v>
      </c>
      <c r="G1260" s="43" t="s">
        <v>1782</v>
      </c>
      <c r="H1260" s="43">
        <v>3</v>
      </c>
      <c r="I1260" s="43">
        <v>518.35</v>
      </c>
      <c r="J1260" s="45">
        <v>0.21</v>
      </c>
      <c r="K1260" s="43" t="s">
        <v>1829</v>
      </c>
      <c r="L1260" s="43">
        <v>1228.4894999999999</v>
      </c>
      <c r="M1260" s="43" t="str">
        <f>VLOOKUP(Combined[[#This Row],[Customer_ID]],Customer[],2,FALSE)</f>
        <v>Susan Mcdonald</v>
      </c>
      <c r="N1260" s="43">
        <f>VLOOKUP(Combined[[#This Row],[Customer_ID]],Customer[],3,FALSE)</f>
        <v>45</v>
      </c>
      <c r="O1260" s="43" t="str">
        <f>VLOOKUP(Combined[[#This Row],[Customer_ID]],Customer[],4,FALSE)</f>
        <v>Male</v>
      </c>
      <c r="P1260" s="43" t="str">
        <f>VLOOKUP(Combined[[#This Row],[Customer_ID]],Customer[],5,FALSE)</f>
        <v>East Ellen</v>
      </c>
      <c r="Q1260" s="43" t="str">
        <f>VLOOKUP(Combined[[#This Row],[Customer_ID]],Customer[],6,FALSE)</f>
        <v>Arkansas</v>
      </c>
      <c r="R1260" s="43" t="str">
        <f>VLOOKUP(Combined[[#This Row],[Customer_ID]],Customer[],8,FALSE)</f>
        <v>Silver</v>
      </c>
      <c r="S1260" s="43" t="str">
        <f>VLOOKUP(Combined[[#This Row],[Product_ID]],Product[],2,FALSE)</f>
        <v>USB External Hard Drive</v>
      </c>
      <c r="T1260" s="43" t="str">
        <f>VLOOKUP(Combined[[#This Row],[Product_ID]],Product[],3,FALSE)</f>
        <v>Electronics</v>
      </c>
      <c r="U1260" s="43" t="str">
        <f>VLOOKUP(Combined[[#This Row],[Product_ID]],Product[],4,FALSE)</f>
        <v>Computer</v>
      </c>
      <c r="V1260" s="43" t="str">
        <f>VLOOKUP(Combined[[#This Row],[Product_ID]],Product[],5,FALSE)</f>
        <v>Robinson Inc</v>
      </c>
      <c r="W1260" s="43">
        <f>VLOOKUP(Combined[[#This Row],[Product_ID]],Product[],6,FALSE)</f>
        <v>253.33</v>
      </c>
      <c r="X1260" s="43">
        <f>VLOOKUP(Combined[[#This Row],[Product_ID]],Product[],7,FALSE)</f>
        <v>266</v>
      </c>
      <c r="Y1260" s="43" t="str">
        <f>_xlfn.XLOOKUP(Combined[[#This Row],[Store_ID]],Store[Store_ID],Store[Store_Name])</f>
        <v>Bean, Jones and Park</v>
      </c>
      <c r="Z1260" s="43" t="str">
        <f>_xlfn.XLOOKUP(Combined[[#This Row],[Store_ID]],Store[Store_ID],Store[Region])</f>
        <v>West</v>
      </c>
      <c r="AA1260" s="43" t="str">
        <f>_xlfn.XLOOKUP(Combined[[#This Row],[Store_ID]],Store[Store_ID],Store[City])</f>
        <v>Thompsonborough</v>
      </c>
      <c r="AB1260" s="43" t="str">
        <f>_xlfn.XLOOKUP(Combined[[#This Row],[Store_ID]],Store[Store_ID],Store[Store_Type])</f>
        <v>Online</v>
      </c>
      <c r="AC1260" s="43">
        <f>Combined[[#This Row],[Quantity]]*Combined[[#This Row],[Unit_Price]]</f>
        <v>1555.0500000000002</v>
      </c>
      <c r="AD1260" s="43">
        <f>Combined[[#This Row],[Gross_Sales]]*Combined[[#This Row],[Discount]]</f>
        <v>326.56050000000005</v>
      </c>
      <c r="AE1260" s="43">
        <f>Combined[[#This Row],[Quantity]]*Combined[[#This Row],[cost]]</f>
        <v>759.99</v>
      </c>
      <c r="AF1260" s="43">
        <f>Combined[[#This Row],[Total_Amount]]-Combined[[#This Row],[Total_Cost]]</f>
        <v>468.4994999999999</v>
      </c>
      <c r="AG1260" s="43" t="str">
        <f>IF(Combined[[#This Row],[Age]]&lt;=25,"18-25",IF(Combined[[#This Row],[Age]]&lt;=35,"26-35",IF(Combined[[#This Row],[Age]]&lt;=45,"36-45",IF(Combined[[#This Row],[Age]]&lt;=55,"46-55","56-64"))))</f>
        <v>36-45</v>
      </c>
      <c r="AH1260" s="43">
        <f>IF(Combined[[#This Row],[Total_Amount]]=0,0,Combined[[#This Row],[Profit]]/Combined[[#This Row],[Total_Amount]])</f>
        <v>0.38136223386524665</v>
      </c>
    </row>
    <row r="1261" spans="1:34">
      <c r="A1261" s="43" t="s">
        <v>3085</v>
      </c>
      <c r="B1261" s="46">
        <v>45509</v>
      </c>
      <c r="C1261" s="43">
        <f t="shared" si="19"/>
        <v>2024</v>
      </c>
      <c r="D1261" s="43" t="str">
        <f>TEXT(Combined[[#This Row],[Order_Date]],"MMM")</f>
        <v>Aug</v>
      </c>
      <c r="E1261" s="43" t="s">
        <v>978</v>
      </c>
      <c r="F1261" s="43" t="s">
        <v>1670</v>
      </c>
      <c r="G1261" s="43" t="s">
        <v>1773</v>
      </c>
      <c r="H1261" s="43">
        <v>1</v>
      </c>
      <c r="I1261" s="43">
        <v>85.58</v>
      </c>
      <c r="J1261" s="45">
        <v>0.1</v>
      </c>
      <c r="K1261" s="43" t="s">
        <v>1829</v>
      </c>
      <c r="L1261" s="43">
        <v>77.022000000000006</v>
      </c>
      <c r="M1261" s="43" t="str">
        <f>VLOOKUP(Combined[[#This Row],[Customer_ID]],Customer[],2,FALSE)</f>
        <v>Kara Dodson</v>
      </c>
      <c r="N1261" s="43">
        <f>VLOOKUP(Combined[[#This Row],[Customer_ID]],Customer[],3,FALSE)</f>
        <v>20</v>
      </c>
      <c r="O1261" s="43" t="str">
        <f>VLOOKUP(Combined[[#This Row],[Customer_ID]],Customer[],4,FALSE)</f>
        <v>Male</v>
      </c>
      <c r="P1261" s="43" t="str">
        <f>VLOOKUP(Combined[[#This Row],[Customer_ID]],Customer[],5,FALSE)</f>
        <v>Joelside</v>
      </c>
      <c r="Q1261" s="43" t="str">
        <f>VLOOKUP(Combined[[#This Row],[Customer_ID]],Customer[],6,FALSE)</f>
        <v>Vermont</v>
      </c>
      <c r="R1261" s="43" t="str">
        <f>VLOOKUP(Combined[[#This Row],[Customer_ID]],Customer[],8,FALSE)</f>
        <v>Silver</v>
      </c>
      <c r="S1261" s="43" t="str">
        <f>VLOOKUP(Combined[[#This Row],[Product_ID]],Product[],2,FALSE)</f>
        <v>Tennis Ball 3-Pack</v>
      </c>
      <c r="T1261" s="43" t="str">
        <f>VLOOKUP(Combined[[#This Row],[Product_ID]],Product[],3,FALSE)</f>
        <v>Sports</v>
      </c>
      <c r="U1261" s="43" t="str">
        <f>VLOOKUP(Combined[[#This Row],[Product_ID]],Product[],4,FALSE)</f>
        <v>Equipment</v>
      </c>
      <c r="V1261" s="43" t="str">
        <f>VLOOKUP(Combined[[#This Row],[Product_ID]],Product[],5,FALSE)</f>
        <v>Lopez LLC</v>
      </c>
      <c r="W1261" s="43">
        <f>VLOOKUP(Combined[[#This Row],[Product_ID]],Product[],6,FALSE)</f>
        <v>103.45</v>
      </c>
      <c r="X1261" s="43">
        <f>VLOOKUP(Combined[[#This Row],[Product_ID]],Product[],7,FALSE)</f>
        <v>465</v>
      </c>
      <c r="Y1261" s="43" t="str">
        <f>_xlfn.XLOOKUP(Combined[[#This Row],[Store_ID]],Store[Store_ID],Store[Store_Name])</f>
        <v>Gray Ltd</v>
      </c>
      <c r="Z1261" s="43" t="str">
        <f>_xlfn.XLOOKUP(Combined[[#This Row],[Store_ID]],Store[Store_ID],Store[Region])</f>
        <v>North</v>
      </c>
      <c r="AA1261" s="43" t="str">
        <f>_xlfn.XLOOKUP(Combined[[#This Row],[Store_ID]],Store[Store_ID],Store[City])</f>
        <v>New Michaelchester</v>
      </c>
      <c r="AB1261" s="43" t="str">
        <f>_xlfn.XLOOKUP(Combined[[#This Row],[Store_ID]],Store[Store_ID],Store[Store_Type])</f>
        <v>Outlet</v>
      </c>
      <c r="AC1261" s="43">
        <f>Combined[[#This Row],[Quantity]]*Combined[[#This Row],[Unit_Price]]</f>
        <v>85.58</v>
      </c>
      <c r="AD1261" s="43">
        <f>Combined[[#This Row],[Gross_Sales]]*Combined[[#This Row],[Discount]]</f>
        <v>8.5579999999999998</v>
      </c>
      <c r="AE1261" s="43">
        <f>Combined[[#This Row],[Quantity]]*Combined[[#This Row],[cost]]</f>
        <v>103.45</v>
      </c>
      <c r="AF1261" s="43">
        <f>Combined[[#This Row],[Total_Amount]]-Combined[[#This Row],[Total_Cost]]</f>
        <v>-26.427999999999997</v>
      </c>
      <c r="AG1261" s="43" t="str">
        <f>IF(Combined[[#This Row],[Age]]&lt;=25,"18-25",IF(Combined[[#This Row],[Age]]&lt;=35,"26-35",IF(Combined[[#This Row],[Age]]&lt;=45,"36-45",IF(Combined[[#This Row],[Age]]&lt;=55,"46-55","56-64"))))</f>
        <v>18-25</v>
      </c>
      <c r="AH1261" s="43">
        <f>IF(Combined[[#This Row],[Total_Amount]]=0,0,Combined[[#This Row],[Profit]]/Combined[[#This Row],[Total_Amount]])</f>
        <v>-0.34312274415102173</v>
      </c>
    </row>
    <row r="1262" spans="1:34">
      <c r="A1262" s="43" t="s">
        <v>3086</v>
      </c>
      <c r="B1262" s="46">
        <v>45323</v>
      </c>
      <c r="C1262" s="43">
        <f t="shared" si="19"/>
        <v>2024</v>
      </c>
      <c r="D1262" s="43" t="str">
        <f>TEXT(Combined[[#This Row],[Order_Date]],"MMM")</f>
        <v>Feb</v>
      </c>
      <c r="E1262" s="43" t="s">
        <v>1136</v>
      </c>
      <c r="F1262" s="43" t="s">
        <v>1722</v>
      </c>
      <c r="G1262" s="43" t="s">
        <v>1757</v>
      </c>
      <c r="H1262" s="43">
        <v>4</v>
      </c>
      <c r="I1262" s="43">
        <v>800</v>
      </c>
      <c r="J1262" s="45">
        <v>0.2</v>
      </c>
      <c r="K1262" s="43" t="s">
        <v>1824</v>
      </c>
      <c r="L1262" s="43">
        <v>2560</v>
      </c>
      <c r="M1262" s="43" t="str">
        <f>VLOOKUP(Combined[[#This Row],[Customer_ID]],Customer[],2,FALSE)</f>
        <v>Elizabeth Smith</v>
      </c>
      <c r="N1262" s="43">
        <f>VLOOKUP(Combined[[#This Row],[Customer_ID]],Customer[],3,FALSE)</f>
        <v>23</v>
      </c>
      <c r="O1262" s="43" t="str">
        <f>VLOOKUP(Combined[[#This Row],[Customer_ID]],Customer[],4,FALSE)</f>
        <v>Male</v>
      </c>
      <c r="P1262" s="43" t="str">
        <f>VLOOKUP(Combined[[#This Row],[Customer_ID]],Customer[],5,FALSE)</f>
        <v>Murphytown</v>
      </c>
      <c r="Q1262" s="43" t="str">
        <f>VLOOKUP(Combined[[#This Row],[Customer_ID]],Customer[],6,FALSE)</f>
        <v>Ohio</v>
      </c>
      <c r="R1262" s="43" t="str">
        <f>VLOOKUP(Combined[[#This Row],[Customer_ID]],Customer[],8,FALSE)</f>
        <v>Bronze</v>
      </c>
      <c r="S1262" s="43" t="str">
        <f>VLOOKUP(Combined[[#This Row],[Product_ID]],Product[],2,FALSE)</f>
        <v>LED Bedside Lamp</v>
      </c>
      <c r="T1262" s="43" t="str">
        <f>VLOOKUP(Combined[[#This Row],[Product_ID]],Product[],3,FALSE)</f>
        <v>Home</v>
      </c>
      <c r="U1262" s="43" t="str">
        <f>VLOOKUP(Combined[[#This Row],[Product_ID]],Product[],4,FALSE)</f>
        <v>Lighting</v>
      </c>
      <c r="V1262" s="43" t="str">
        <f>VLOOKUP(Combined[[#This Row],[Product_ID]],Product[],5,FALSE)</f>
        <v>Aguilar, Horton and Lewis</v>
      </c>
      <c r="W1262" s="43">
        <f>VLOOKUP(Combined[[#This Row],[Product_ID]],Product[],6,FALSE)</f>
        <v>371.38</v>
      </c>
      <c r="X1262" s="43">
        <f>VLOOKUP(Combined[[#This Row],[Product_ID]],Product[],7,FALSE)</f>
        <v>220</v>
      </c>
      <c r="Y1262" s="43" t="str">
        <f>_xlfn.XLOOKUP(Combined[[#This Row],[Store_ID]],Store[Store_ID],Store[Store_Name])</f>
        <v>Martinez, Adkins and Johnson</v>
      </c>
      <c r="Z1262" s="43" t="str">
        <f>_xlfn.XLOOKUP(Combined[[#This Row],[Store_ID]],Store[Store_ID],Store[Region])</f>
        <v>North</v>
      </c>
      <c r="AA1262" s="43" t="str">
        <f>_xlfn.XLOOKUP(Combined[[#This Row],[Store_ID]],Store[Store_ID],Store[City])</f>
        <v>Danielmouth</v>
      </c>
      <c r="AB1262" s="43" t="str">
        <f>_xlfn.XLOOKUP(Combined[[#This Row],[Store_ID]],Store[Store_ID],Store[Store_Type])</f>
        <v>Flagship</v>
      </c>
      <c r="AC1262" s="43">
        <f>Combined[[#This Row],[Quantity]]*Combined[[#This Row],[Unit_Price]]</f>
        <v>3200</v>
      </c>
      <c r="AD1262" s="43">
        <f>Combined[[#This Row],[Gross_Sales]]*Combined[[#This Row],[Discount]]</f>
        <v>640</v>
      </c>
      <c r="AE1262" s="43">
        <f>Combined[[#This Row],[Quantity]]*Combined[[#This Row],[cost]]</f>
        <v>1485.52</v>
      </c>
      <c r="AF1262" s="43">
        <f>Combined[[#This Row],[Total_Amount]]-Combined[[#This Row],[Total_Cost]]</f>
        <v>1074.48</v>
      </c>
      <c r="AG1262" s="43" t="str">
        <f>IF(Combined[[#This Row],[Age]]&lt;=25,"18-25",IF(Combined[[#This Row],[Age]]&lt;=35,"26-35",IF(Combined[[#This Row],[Age]]&lt;=45,"36-45",IF(Combined[[#This Row],[Age]]&lt;=55,"46-55","56-64"))))</f>
        <v>18-25</v>
      </c>
      <c r="AH1262" s="43">
        <f>IF(Combined[[#This Row],[Total_Amount]]=0,0,Combined[[#This Row],[Profit]]/Combined[[#This Row],[Total_Amount]])</f>
        <v>0.41971875000000003</v>
      </c>
    </row>
    <row r="1263" spans="1:34">
      <c r="A1263" s="43" t="s">
        <v>3087</v>
      </c>
      <c r="B1263" s="46">
        <v>45889</v>
      </c>
      <c r="C1263" s="43">
        <f t="shared" si="19"/>
        <v>2025</v>
      </c>
      <c r="D1263" s="43" t="str">
        <f>TEXT(Combined[[#This Row],[Order_Date]],"MMM")</f>
        <v>Aug</v>
      </c>
      <c r="E1263" s="43" t="s">
        <v>520</v>
      </c>
      <c r="F1263" s="43" t="s">
        <v>1668</v>
      </c>
      <c r="G1263" s="43" t="s">
        <v>1789</v>
      </c>
      <c r="H1263" s="43">
        <v>3</v>
      </c>
      <c r="I1263" s="43">
        <v>118.25</v>
      </c>
      <c r="J1263" s="45">
        <v>0.26</v>
      </c>
      <c r="K1263" s="43" t="s">
        <v>1826</v>
      </c>
      <c r="L1263" s="43">
        <v>262.51499999999999</v>
      </c>
      <c r="M1263" s="43" t="str">
        <f>VLOOKUP(Combined[[#This Row],[Customer_ID]],Customer[],2,FALSE)</f>
        <v>Curtis Haynes</v>
      </c>
      <c r="N1263" s="43">
        <f>VLOOKUP(Combined[[#This Row],[Customer_ID]],Customer[],3,FALSE)</f>
        <v>60</v>
      </c>
      <c r="O1263" s="43" t="str">
        <f>VLOOKUP(Combined[[#This Row],[Customer_ID]],Customer[],4,FALSE)</f>
        <v>Female</v>
      </c>
      <c r="P1263" s="43" t="str">
        <f>VLOOKUP(Combined[[#This Row],[Customer_ID]],Customer[],5,FALSE)</f>
        <v>Estradaside</v>
      </c>
      <c r="Q1263" s="43" t="str">
        <f>VLOOKUP(Combined[[#This Row],[Customer_ID]],Customer[],6,FALSE)</f>
        <v>Iowa</v>
      </c>
      <c r="R1263" s="43" t="str">
        <f>VLOOKUP(Combined[[#This Row],[Customer_ID]],Customer[],8,FALSE)</f>
        <v>Gold</v>
      </c>
      <c r="S1263" s="43" t="str">
        <f>VLOOKUP(Combined[[#This Row],[Product_ID]],Product[],2,FALSE)</f>
        <v>Luxury Perfume Spray</v>
      </c>
      <c r="T1263" s="43" t="str">
        <f>VLOOKUP(Combined[[#This Row],[Product_ID]],Product[],3,FALSE)</f>
        <v>Beauty</v>
      </c>
      <c r="U1263" s="43" t="str">
        <f>VLOOKUP(Combined[[#This Row],[Product_ID]],Product[],4,FALSE)</f>
        <v>Fragrance</v>
      </c>
      <c r="V1263" s="43" t="str">
        <f>VLOOKUP(Combined[[#This Row],[Product_ID]],Product[],5,FALSE)</f>
        <v>Gibson, Green and Lopez</v>
      </c>
      <c r="W1263" s="43">
        <f>VLOOKUP(Combined[[#This Row],[Product_ID]],Product[],6,FALSE)</f>
        <v>482.75</v>
      </c>
      <c r="X1263" s="43">
        <f>VLOOKUP(Combined[[#This Row],[Product_ID]],Product[],7,FALSE)</f>
        <v>444</v>
      </c>
      <c r="Y1263" s="43" t="str">
        <f>_xlfn.XLOOKUP(Combined[[#This Row],[Store_ID]],Store[Store_ID],Store[Store_Name])</f>
        <v>Hill, Wagner and Ballard</v>
      </c>
      <c r="Z1263" s="43" t="str">
        <f>_xlfn.XLOOKUP(Combined[[#This Row],[Store_ID]],Store[Store_ID],Store[Region])</f>
        <v>East</v>
      </c>
      <c r="AA1263" s="43" t="str">
        <f>_xlfn.XLOOKUP(Combined[[#This Row],[Store_ID]],Store[Store_ID],Store[City])</f>
        <v>East Davidville</v>
      </c>
      <c r="AB1263" s="43" t="str">
        <f>_xlfn.XLOOKUP(Combined[[#This Row],[Store_ID]],Store[Store_ID],Store[Store_Type])</f>
        <v>Online</v>
      </c>
      <c r="AC1263" s="43">
        <f>Combined[[#This Row],[Quantity]]*Combined[[#This Row],[Unit_Price]]</f>
        <v>354.75</v>
      </c>
      <c r="AD1263" s="43">
        <f>Combined[[#This Row],[Gross_Sales]]*Combined[[#This Row],[Discount]]</f>
        <v>92.234999999999999</v>
      </c>
      <c r="AE1263" s="43">
        <f>Combined[[#This Row],[Quantity]]*Combined[[#This Row],[cost]]</f>
        <v>1448.25</v>
      </c>
      <c r="AF1263" s="43">
        <f>Combined[[#This Row],[Total_Amount]]-Combined[[#This Row],[Total_Cost]]</f>
        <v>-1185.7350000000001</v>
      </c>
      <c r="AG1263" s="43" t="str">
        <f>IF(Combined[[#This Row],[Age]]&lt;=25,"18-25",IF(Combined[[#This Row],[Age]]&lt;=35,"26-35",IF(Combined[[#This Row],[Age]]&lt;=45,"36-45",IF(Combined[[#This Row],[Age]]&lt;=55,"46-55","56-64"))))</f>
        <v>56-64</v>
      </c>
      <c r="AH1263" s="43">
        <f>IF(Combined[[#This Row],[Total_Amount]]=0,0,Combined[[#This Row],[Profit]]/Combined[[#This Row],[Total_Amount]])</f>
        <v>-4.516827609850866</v>
      </c>
    </row>
    <row r="1264" spans="1:34">
      <c r="A1264" s="43" t="s">
        <v>3088</v>
      </c>
      <c r="B1264" s="46">
        <v>45253</v>
      </c>
      <c r="C1264" s="43">
        <f t="shared" si="19"/>
        <v>2023</v>
      </c>
      <c r="D1264" s="43" t="str">
        <f>TEXT(Combined[[#This Row],[Order_Date]],"MMM")</f>
        <v>Nov</v>
      </c>
      <c r="E1264" s="43" t="s">
        <v>1307</v>
      </c>
      <c r="F1264" s="43" t="s">
        <v>1612</v>
      </c>
      <c r="G1264" s="43" t="s">
        <v>1801</v>
      </c>
      <c r="H1264" s="43">
        <v>1</v>
      </c>
      <c r="I1264" s="43">
        <v>223.25</v>
      </c>
      <c r="J1264" s="45">
        <v>0.28999999999999998</v>
      </c>
      <c r="K1264" s="43" t="s">
        <v>1824</v>
      </c>
      <c r="L1264" s="43">
        <v>158.50749999999999</v>
      </c>
      <c r="M1264" s="43" t="str">
        <f>VLOOKUP(Combined[[#This Row],[Customer_ID]],Customer[],2,FALSE)</f>
        <v>Holly Robinson</v>
      </c>
      <c r="N1264" s="43">
        <f>VLOOKUP(Combined[[#This Row],[Customer_ID]],Customer[],3,FALSE)</f>
        <v>45</v>
      </c>
      <c r="O1264" s="43" t="str">
        <f>VLOOKUP(Combined[[#This Row],[Customer_ID]],Customer[],4,FALSE)</f>
        <v>Female</v>
      </c>
      <c r="P1264" s="43" t="str">
        <f>VLOOKUP(Combined[[#This Row],[Customer_ID]],Customer[],5,FALSE)</f>
        <v>East Amy</v>
      </c>
      <c r="Q1264" s="43" t="str">
        <f>VLOOKUP(Combined[[#This Row],[Customer_ID]],Customer[],6,FALSE)</f>
        <v>Washington</v>
      </c>
      <c r="R1264" s="43" t="str">
        <f>VLOOKUP(Combined[[#This Row],[Customer_ID]],Customer[],8,FALSE)</f>
        <v>Platinum</v>
      </c>
      <c r="S1264" s="43" t="str">
        <f>VLOOKUP(Combined[[#This Row],[Product_ID]],Product[],2,FALSE)</f>
        <v>Vitamin C Face Serum</v>
      </c>
      <c r="T1264" s="43" t="str">
        <f>VLOOKUP(Combined[[#This Row],[Product_ID]],Product[],3,FALSE)</f>
        <v>Beauty</v>
      </c>
      <c r="U1264" s="43" t="str">
        <f>VLOOKUP(Combined[[#This Row],[Product_ID]],Product[],4,FALSE)</f>
        <v>Skincare</v>
      </c>
      <c r="V1264" s="43" t="str">
        <f>VLOOKUP(Combined[[#This Row],[Product_ID]],Product[],5,FALSE)</f>
        <v>Griffin Ltd</v>
      </c>
      <c r="W1264" s="43">
        <f>VLOOKUP(Combined[[#This Row],[Product_ID]],Product[],6,FALSE)</f>
        <v>283.83</v>
      </c>
      <c r="X1264" s="43">
        <f>VLOOKUP(Combined[[#This Row],[Product_ID]],Product[],7,FALSE)</f>
        <v>244</v>
      </c>
      <c r="Y1264" s="43" t="str">
        <f>_xlfn.XLOOKUP(Combined[[#This Row],[Store_ID]],Store[Store_ID],Store[Store_Name])</f>
        <v>Shelton PLC</v>
      </c>
      <c r="Z1264" s="43" t="str">
        <f>_xlfn.XLOOKUP(Combined[[#This Row],[Store_ID]],Store[Store_ID],Store[Region])</f>
        <v>North</v>
      </c>
      <c r="AA1264" s="43" t="str">
        <f>_xlfn.XLOOKUP(Combined[[#This Row],[Store_ID]],Store[Store_ID],Store[City])</f>
        <v>East Jenniferstad</v>
      </c>
      <c r="AB1264" s="43" t="str">
        <f>_xlfn.XLOOKUP(Combined[[#This Row],[Store_ID]],Store[Store_ID],Store[Store_Type])</f>
        <v>Flagship</v>
      </c>
      <c r="AC1264" s="43">
        <f>Combined[[#This Row],[Quantity]]*Combined[[#This Row],[Unit_Price]]</f>
        <v>223.25</v>
      </c>
      <c r="AD1264" s="43">
        <f>Combined[[#This Row],[Gross_Sales]]*Combined[[#This Row],[Discount]]</f>
        <v>64.742499999999993</v>
      </c>
      <c r="AE1264" s="43">
        <f>Combined[[#This Row],[Quantity]]*Combined[[#This Row],[cost]]</f>
        <v>283.83</v>
      </c>
      <c r="AF1264" s="43">
        <f>Combined[[#This Row],[Total_Amount]]-Combined[[#This Row],[Total_Cost]]</f>
        <v>-125.32249999999999</v>
      </c>
      <c r="AG1264" s="43" t="str">
        <f>IF(Combined[[#This Row],[Age]]&lt;=25,"18-25",IF(Combined[[#This Row],[Age]]&lt;=35,"26-35",IF(Combined[[#This Row],[Age]]&lt;=45,"36-45",IF(Combined[[#This Row],[Age]]&lt;=55,"46-55","56-64"))))</f>
        <v>36-45</v>
      </c>
      <c r="AH1264" s="43">
        <f>IF(Combined[[#This Row],[Total_Amount]]=0,0,Combined[[#This Row],[Profit]]/Combined[[#This Row],[Total_Amount]])</f>
        <v>-0.79064082141223602</v>
      </c>
    </row>
    <row r="1265" spans="1:34">
      <c r="A1265" s="43" t="s">
        <v>3089</v>
      </c>
      <c r="B1265" s="46">
        <v>45530</v>
      </c>
      <c r="C1265" s="43">
        <f t="shared" si="19"/>
        <v>2024</v>
      </c>
      <c r="D1265" s="43" t="str">
        <f>TEXT(Combined[[#This Row],[Order_Date]],"MMM")</f>
        <v>Aug</v>
      </c>
      <c r="E1265" s="43" t="s">
        <v>1325</v>
      </c>
      <c r="F1265" s="43" t="s">
        <v>1612</v>
      </c>
      <c r="G1265" s="43" t="s">
        <v>1769</v>
      </c>
      <c r="H1265" s="43">
        <v>3</v>
      </c>
      <c r="I1265" s="43">
        <v>918.76</v>
      </c>
      <c r="J1265" s="45">
        <v>0.2</v>
      </c>
      <c r="K1265" s="43" t="s">
        <v>1826</v>
      </c>
      <c r="L1265" s="43">
        <v>2205.0239999999999</v>
      </c>
      <c r="M1265" s="43" t="str">
        <f>VLOOKUP(Combined[[#This Row],[Customer_ID]],Customer[],2,FALSE)</f>
        <v>Jose Stewart</v>
      </c>
      <c r="N1265" s="43">
        <f>VLOOKUP(Combined[[#This Row],[Customer_ID]],Customer[],3,FALSE)</f>
        <v>18</v>
      </c>
      <c r="O1265" s="43" t="str">
        <f>VLOOKUP(Combined[[#This Row],[Customer_ID]],Customer[],4,FALSE)</f>
        <v>Female</v>
      </c>
      <c r="P1265" s="43" t="str">
        <f>VLOOKUP(Combined[[#This Row],[Customer_ID]],Customer[],5,FALSE)</f>
        <v>South Robert</v>
      </c>
      <c r="Q1265" s="43" t="str">
        <f>VLOOKUP(Combined[[#This Row],[Customer_ID]],Customer[],6,FALSE)</f>
        <v>Maine</v>
      </c>
      <c r="R1265" s="43" t="str">
        <f>VLOOKUP(Combined[[#This Row],[Customer_ID]],Customer[],8,FALSE)</f>
        <v>Gold</v>
      </c>
      <c r="S1265" s="43" t="str">
        <f>VLOOKUP(Combined[[#This Row],[Product_ID]],Product[],2,FALSE)</f>
        <v>Vitamin C Face Serum</v>
      </c>
      <c r="T1265" s="43" t="str">
        <f>VLOOKUP(Combined[[#This Row],[Product_ID]],Product[],3,FALSE)</f>
        <v>Beauty</v>
      </c>
      <c r="U1265" s="43" t="str">
        <f>VLOOKUP(Combined[[#This Row],[Product_ID]],Product[],4,FALSE)</f>
        <v>Skincare</v>
      </c>
      <c r="V1265" s="43" t="str">
        <f>VLOOKUP(Combined[[#This Row],[Product_ID]],Product[],5,FALSE)</f>
        <v>Griffin Ltd</v>
      </c>
      <c r="W1265" s="43">
        <f>VLOOKUP(Combined[[#This Row],[Product_ID]],Product[],6,FALSE)</f>
        <v>283.83</v>
      </c>
      <c r="X1265" s="43">
        <f>VLOOKUP(Combined[[#This Row],[Product_ID]],Product[],7,FALSE)</f>
        <v>244</v>
      </c>
      <c r="Y1265" s="43" t="str">
        <f>_xlfn.XLOOKUP(Combined[[#This Row],[Store_ID]],Store[Store_ID],Store[Store_Name])</f>
        <v>Alexander Group</v>
      </c>
      <c r="Z1265" s="43" t="str">
        <f>_xlfn.XLOOKUP(Combined[[#This Row],[Store_ID]],Store[Store_ID],Store[Region])</f>
        <v>South</v>
      </c>
      <c r="AA1265" s="43" t="str">
        <f>_xlfn.XLOOKUP(Combined[[#This Row],[Store_ID]],Store[Store_ID],Store[City])</f>
        <v>Port Sharon</v>
      </c>
      <c r="AB1265" s="43" t="str">
        <f>_xlfn.XLOOKUP(Combined[[#This Row],[Store_ID]],Store[Store_ID],Store[Store_Type])</f>
        <v>Online</v>
      </c>
      <c r="AC1265" s="43">
        <f>Combined[[#This Row],[Quantity]]*Combined[[#This Row],[Unit_Price]]</f>
        <v>2756.2799999999997</v>
      </c>
      <c r="AD1265" s="43">
        <f>Combined[[#This Row],[Gross_Sales]]*Combined[[#This Row],[Discount]]</f>
        <v>551.25599999999997</v>
      </c>
      <c r="AE1265" s="43">
        <f>Combined[[#This Row],[Quantity]]*Combined[[#This Row],[cost]]</f>
        <v>851.49</v>
      </c>
      <c r="AF1265" s="43">
        <f>Combined[[#This Row],[Total_Amount]]-Combined[[#This Row],[Total_Cost]]</f>
        <v>1353.5339999999999</v>
      </c>
      <c r="AG1265" s="43" t="str">
        <f>IF(Combined[[#This Row],[Age]]&lt;=25,"18-25",IF(Combined[[#This Row],[Age]]&lt;=35,"26-35",IF(Combined[[#This Row],[Age]]&lt;=45,"36-45",IF(Combined[[#This Row],[Age]]&lt;=55,"46-55","56-64"))))</f>
        <v>18-25</v>
      </c>
      <c r="AH1265" s="43">
        <f>IF(Combined[[#This Row],[Total_Amount]]=0,0,Combined[[#This Row],[Profit]]/Combined[[#This Row],[Total_Amount]])</f>
        <v>0.61384093778571114</v>
      </c>
    </row>
    <row r="1266" spans="1:34">
      <c r="A1266" s="43" t="s">
        <v>3090</v>
      </c>
      <c r="B1266" s="46">
        <v>45491</v>
      </c>
      <c r="C1266" s="43">
        <f t="shared" si="19"/>
        <v>2024</v>
      </c>
      <c r="D1266" s="43" t="str">
        <f>TEXT(Combined[[#This Row],[Order_Date]],"MMM")</f>
        <v>Jul</v>
      </c>
      <c r="E1266" s="43" t="s">
        <v>890</v>
      </c>
      <c r="F1266" s="43" t="s">
        <v>1716</v>
      </c>
      <c r="G1266" s="43" t="s">
        <v>1797</v>
      </c>
      <c r="H1266" s="43">
        <v>2</v>
      </c>
      <c r="I1266" s="43">
        <v>905.26</v>
      </c>
      <c r="J1266" s="45">
        <v>0.15</v>
      </c>
      <c r="K1266" s="43" t="s">
        <v>1829</v>
      </c>
      <c r="L1266" s="43">
        <v>1538.942</v>
      </c>
      <c r="M1266" s="43" t="str">
        <f>VLOOKUP(Combined[[#This Row],[Customer_ID]],Customer[],2,FALSE)</f>
        <v>Antonio Leon</v>
      </c>
      <c r="N1266" s="43">
        <f>VLOOKUP(Combined[[#This Row],[Customer_ID]],Customer[],3,FALSE)</f>
        <v>48</v>
      </c>
      <c r="O1266" s="43" t="str">
        <f>VLOOKUP(Combined[[#This Row],[Customer_ID]],Customer[],4,FALSE)</f>
        <v>Male</v>
      </c>
      <c r="P1266" s="43" t="str">
        <f>VLOOKUP(Combined[[#This Row],[Customer_ID]],Customer[],5,FALSE)</f>
        <v>Morrisville</v>
      </c>
      <c r="Q1266" s="43" t="str">
        <f>VLOOKUP(Combined[[#This Row],[Customer_ID]],Customer[],6,FALSE)</f>
        <v>Hawaii</v>
      </c>
      <c r="R1266" s="43" t="str">
        <f>VLOOKUP(Combined[[#This Row],[Customer_ID]],Customer[],8,FALSE)</f>
        <v>Bronze</v>
      </c>
      <c r="S1266" s="43" t="str">
        <f>VLOOKUP(Combined[[#This Row],[Product_ID]],Product[],2,FALSE)</f>
        <v>Wooden Bookshelf</v>
      </c>
      <c r="T1266" s="43" t="str">
        <f>VLOOKUP(Combined[[#This Row],[Product_ID]],Product[],3,FALSE)</f>
        <v>Home</v>
      </c>
      <c r="U1266" s="43" t="str">
        <f>VLOOKUP(Combined[[#This Row],[Product_ID]],Product[],4,FALSE)</f>
        <v>Furniture</v>
      </c>
      <c r="V1266" s="43" t="str">
        <f>VLOOKUP(Combined[[#This Row],[Product_ID]],Product[],5,FALSE)</f>
        <v>Collins-Stephenson</v>
      </c>
      <c r="W1266" s="43">
        <f>VLOOKUP(Combined[[#This Row],[Product_ID]],Product[],6,FALSE)</f>
        <v>388.46</v>
      </c>
      <c r="X1266" s="43">
        <f>VLOOKUP(Combined[[#This Row],[Product_ID]],Product[],7,FALSE)</f>
        <v>208</v>
      </c>
      <c r="Y1266" s="43" t="str">
        <f>_xlfn.XLOOKUP(Combined[[#This Row],[Store_ID]],Store[Store_ID],Store[Store_Name])</f>
        <v>Gardner, Humphrey and Contreras</v>
      </c>
      <c r="Z1266" s="43" t="str">
        <f>_xlfn.XLOOKUP(Combined[[#This Row],[Store_ID]],Store[Store_ID],Store[Region])</f>
        <v>East</v>
      </c>
      <c r="AA1266" s="43" t="str">
        <f>_xlfn.XLOOKUP(Combined[[#This Row],[Store_ID]],Store[Store_ID],Store[City])</f>
        <v>Johnsonville</v>
      </c>
      <c r="AB1266" s="43" t="str">
        <f>_xlfn.XLOOKUP(Combined[[#This Row],[Store_ID]],Store[Store_ID],Store[Store_Type])</f>
        <v>Flagship</v>
      </c>
      <c r="AC1266" s="43">
        <f>Combined[[#This Row],[Quantity]]*Combined[[#This Row],[Unit_Price]]</f>
        <v>1810.52</v>
      </c>
      <c r="AD1266" s="43">
        <f>Combined[[#This Row],[Gross_Sales]]*Combined[[#This Row],[Discount]]</f>
        <v>271.57799999999997</v>
      </c>
      <c r="AE1266" s="43">
        <f>Combined[[#This Row],[Quantity]]*Combined[[#This Row],[cost]]</f>
        <v>776.92</v>
      </c>
      <c r="AF1266" s="43">
        <f>Combined[[#This Row],[Total_Amount]]-Combined[[#This Row],[Total_Cost]]</f>
        <v>762.02200000000005</v>
      </c>
      <c r="AG1266" s="43" t="str">
        <f>IF(Combined[[#This Row],[Age]]&lt;=25,"18-25",IF(Combined[[#This Row],[Age]]&lt;=35,"26-35",IF(Combined[[#This Row],[Age]]&lt;=45,"36-45",IF(Combined[[#This Row],[Age]]&lt;=55,"46-55","56-64"))))</f>
        <v>46-55</v>
      </c>
      <c r="AH1266" s="43">
        <f>IF(Combined[[#This Row],[Total_Amount]]=0,0,Combined[[#This Row],[Profit]]/Combined[[#This Row],[Total_Amount]])</f>
        <v>0.49515966163767061</v>
      </c>
    </row>
    <row r="1267" spans="1:34">
      <c r="A1267" s="43" t="s">
        <v>3091</v>
      </c>
      <c r="B1267" s="46">
        <v>45628</v>
      </c>
      <c r="C1267" s="43">
        <f t="shared" si="19"/>
        <v>2024</v>
      </c>
      <c r="D1267" s="43" t="str">
        <f>TEXT(Combined[[#This Row],[Order_Date]],"MMM")</f>
        <v>Dec</v>
      </c>
      <c r="E1267" s="43" t="s">
        <v>984</v>
      </c>
      <c r="F1267" s="43" t="s">
        <v>1580</v>
      </c>
      <c r="G1267" s="43" t="s">
        <v>1813</v>
      </c>
      <c r="H1267" s="43">
        <v>4</v>
      </c>
      <c r="I1267" s="43">
        <v>295.39999999999998</v>
      </c>
      <c r="J1267" s="45">
        <v>0.23</v>
      </c>
      <c r="K1267" s="43" t="s">
        <v>1826</v>
      </c>
      <c r="L1267" s="43">
        <v>909.83199999999999</v>
      </c>
      <c r="M1267" s="43" t="str">
        <f>VLOOKUP(Combined[[#This Row],[Customer_ID]],Customer[],2,FALSE)</f>
        <v>Jason Mullins</v>
      </c>
      <c r="N1267" s="43">
        <f>VLOOKUP(Combined[[#This Row],[Customer_ID]],Customer[],3,FALSE)</f>
        <v>47</v>
      </c>
      <c r="O1267" s="43" t="str">
        <f>VLOOKUP(Combined[[#This Row],[Customer_ID]],Customer[],4,FALSE)</f>
        <v>Female</v>
      </c>
      <c r="P1267" s="43" t="str">
        <f>VLOOKUP(Combined[[#This Row],[Customer_ID]],Customer[],5,FALSE)</f>
        <v>Brianchester</v>
      </c>
      <c r="Q1267" s="43" t="str">
        <f>VLOOKUP(Combined[[#This Row],[Customer_ID]],Customer[],6,FALSE)</f>
        <v>Delaware</v>
      </c>
      <c r="R1267" s="43" t="str">
        <f>VLOOKUP(Combined[[#This Row],[Customer_ID]],Customer[],8,FALSE)</f>
        <v>Silver</v>
      </c>
      <c r="S1267" s="43" t="str">
        <f>VLOOKUP(Combined[[#This Row],[Product_ID]],Product[],2,FALSE)</f>
        <v>Beard Grooming Kit</v>
      </c>
      <c r="T1267" s="43" t="str">
        <f>VLOOKUP(Combined[[#This Row],[Product_ID]],Product[],3,FALSE)</f>
        <v>Beauty</v>
      </c>
      <c r="U1267" s="43" t="str">
        <f>VLOOKUP(Combined[[#This Row],[Product_ID]],Product[],4,FALSE)</f>
        <v>Grooming</v>
      </c>
      <c r="V1267" s="43" t="str">
        <f>VLOOKUP(Combined[[#This Row],[Product_ID]],Product[],5,FALSE)</f>
        <v>Erickson-Green</v>
      </c>
      <c r="W1267" s="43">
        <f>VLOOKUP(Combined[[#This Row],[Product_ID]],Product[],6,FALSE)</f>
        <v>337.42</v>
      </c>
      <c r="X1267" s="43">
        <f>VLOOKUP(Combined[[#This Row],[Product_ID]],Product[],7,FALSE)</f>
        <v>256</v>
      </c>
      <c r="Y1267" s="43" t="str">
        <f>_xlfn.XLOOKUP(Combined[[#This Row],[Store_ID]],Store[Store_ID],Store[Store_Name])</f>
        <v>Mann-Austin</v>
      </c>
      <c r="Z1267" s="43" t="str">
        <f>_xlfn.XLOOKUP(Combined[[#This Row],[Store_ID]],Store[Store_ID],Store[Region])</f>
        <v>East</v>
      </c>
      <c r="AA1267" s="43" t="str">
        <f>_xlfn.XLOOKUP(Combined[[#This Row],[Store_ID]],Store[Store_ID],Store[City])</f>
        <v>Vasquezborough</v>
      </c>
      <c r="AB1267" s="43" t="str">
        <f>_xlfn.XLOOKUP(Combined[[#This Row],[Store_ID]],Store[Store_ID],Store[Store_Type])</f>
        <v>Online</v>
      </c>
      <c r="AC1267" s="43">
        <f>Combined[[#This Row],[Quantity]]*Combined[[#This Row],[Unit_Price]]</f>
        <v>1181.5999999999999</v>
      </c>
      <c r="AD1267" s="43">
        <f>Combined[[#This Row],[Gross_Sales]]*Combined[[#This Row],[Discount]]</f>
        <v>271.76799999999997</v>
      </c>
      <c r="AE1267" s="43">
        <f>Combined[[#This Row],[Quantity]]*Combined[[#This Row],[cost]]</f>
        <v>1349.68</v>
      </c>
      <c r="AF1267" s="43">
        <f>Combined[[#This Row],[Total_Amount]]-Combined[[#This Row],[Total_Cost]]</f>
        <v>-439.84800000000007</v>
      </c>
      <c r="AG1267" s="43" t="str">
        <f>IF(Combined[[#This Row],[Age]]&lt;=25,"18-25",IF(Combined[[#This Row],[Age]]&lt;=35,"26-35",IF(Combined[[#This Row],[Age]]&lt;=45,"36-45",IF(Combined[[#This Row],[Age]]&lt;=55,"46-55","56-64"))))</f>
        <v>46-55</v>
      </c>
      <c r="AH1267" s="43">
        <f>IF(Combined[[#This Row],[Total_Amount]]=0,0,Combined[[#This Row],[Profit]]/Combined[[#This Row],[Total_Amount]])</f>
        <v>-0.48343870077113144</v>
      </c>
    </row>
    <row r="1268" spans="1:34">
      <c r="A1268" s="43" t="s">
        <v>3092</v>
      </c>
      <c r="B1268" s="46">
        <v>45861</v>
      </c>
      <c r="C1268" s="43">
        <f t="shared" si="19"/>
        <v>2025</v>
      </c>
      <c r="D1268" s="43" t="str">
        <f>TEXT(Combined[[#This Row],[Order_Date]],"MMM")</f>
        <v>Jul</v>
      </c>
      <c r="E1268" s="43" t="s">
        <v>314</v>
      </c>
      <c r="F1268" s="43" t="s">
        <v>1736</v>
      </c>
      <c r="G1268" s="43" t="s">
        <v>1773</v>
      </c>
      <c r="H1268" s="43">
        <v>1</v>
      </c>
      <c r="I1268" s="43">
        <v>252.18</v>
      </c>
      <c r="J1268" s="45">
        <v>0.23</v>
      </c>
      <c r="K1268" s="43" t="s">
        <v>1826</v>
      </c>
      <c r="L1268" s="43">
        <v>194.17859999999999</v>
      </c>
      <c r="M1268" s="43" t="str">
        <f>VLOOKUP(Combined[[#This Row],[Customer_ID]],Customer[],2,FALSE)</f>
        <v>Melissa Duffy Md</v>
      </c>
      <c r="N1268" s="43">
        <f>VLOOKUP(Combined[[#This Row],[Customer_ID]],Customer[],3,FALSE)</f>
        <v>58</v>
      </c>
      <c r="O1268" s="43" t="str">
        <f>VLOOKUP(Combined[[#This Row],[Customer_ID]],Customer[],4,FALSE)</f>
        <v>Female</v>
      </c>
      <c r="P1268" s="43" t="str">
        <f>VLOOKUP(Combined[[#This Row],[Customer_ID]],Customer[],5,FALSE)</f>
        <v>East Jenna</v>
      </c>
      <c r="Q1268" s="43" t="str">
        <f>VLOOKUP(Combined[[#This Row],[Customer_ID]],Customer[],6,FALSE)</f>
        <v>South Carolina</v>
      </c>
      <c r="R1268" s="43" t="str">
        <f>VLOOKUP(Combined[[#This Row],[Customer_ID]],Customer[],8,FALSE)</f>
        <v>Bronze</v>
      </c>
      <c r="S1268" s="43" t="str">
        <f>VLOOKUP(Combined[[#This Row],[Product_ID]],Product[],2,FALSE)</f>
        <v>Vitamin E Body Lotion</v>
      </c>
      <c r="T1268" s="43" t="str">
        <f>VLOOKUP(Combined[[#This Row],[Product_ID]],Product[],3,FALSE)</f>
        <v>Beauty</v>
      </c>
      <c r="U1268" s="43" t="str">
        <f>VLOOKUP(Combined[[#This Row],[Product_ID]],Product[],4,FALSE)</f>
        <v>Skincare</v>
      </c>
      <c r="V1268" s="43" t="str">
        <f>VLOOKUP(Combined[[#This Row],[Product_ID]],Product[],5,FALSE)</f>
        <v>Hoffman-Williams</v>
      </c>
      <c r="W1268" s="43">
        <f>VLOOKUP(Combined[[#This Row],[Product_ID]],Product[],6,FALSE)</f>
        <v>358.47</v>
      </c>
      <c r="X1268" s="43">
        <f>VLOOKUP(Combined[[#This Row],[Product_ID]],Product[],7,FALSE)</f>
        <v>213</v>
      </c>
      <c r="Y1268" s="43" t="str">
        <f>_xlfn.XLOOKUP(Combined[[#This Row],[Store_ID]],Store[Store_ID],Store[Store_Name])</f>
        <v>Gray Ltd</v>
      </c>
      <c r="Z1268" s="43" t="str">
        <f>_xlfn.XLOOKUP(Combined[[#This Row],[Store_ID]],Store[Store_ID],Store[Region])</f>
        <v>North</v>
      </c>
      <c r="AA1268" s="43" t="str">
        <f>_xlfn.XLOOKUP(Combined[[#This Row],[Store_ID]],Store[Store_ID],Store[City])</f>
        <v>New Michaelchester</v>
      </c>
      <c r="AB1268" s="43" t="str">
        <f>_xlfn.XLOOKUP(Combined[[#This Row],[Store_ID]],Store[Store_ID],Store[Store_Type])</f>
        <v>Outlet</v>
      </c>
      <c r="AC1268" s="43">
        <f>Combined[[#This Row],[Quantity]]*Combined[[#This Row],[Unit_Price]]</f>
        <v>252.18</v>
      </c>
      <c r="AD1268" s="43">
        <f>Combined[[#This Row],[Gross_Sales]]*Combined[[#This Row],[Discount]]</f>
        <v>58.001400000000004</v>
      </c>
      <c r="AE1268" s="43">
        <f>Combined[[#This Row],[Quantity]]*Combined[[#This Row],[cost]]</f>
        <v>358.47</v>
      </c>
      <c r="AF1268" s="43">
        <f>Combined[[#This Row],[Total_Amount]]-Combined[[#This Row],[Total_Cost]]</f>
        <v>-164.29140000000004</v>
      </c>
      <c r="AG1268" s="43" t="str">
        <f>IF(Combined[[#This Row],[Age]]&lt;=25,"18-25",IF(Combined[[#This Row],[Age]]&lt;=35,"26-35",IF(Combined[[#This Row],[Age]]&lt;=45,"36-45",IF(Combined[[#This Row],[Age]]&lt;=55,"46-55","56-64"))))</f>
        <v>56-64</v>
      </c>
      <c r="AH1268" s="43">
        <f>IF(Combined[[#This Row],[Total_Amount]]=0,0,Combined[[#This Row],[Profit]]/Combined[[#This Row],[Total_Amount]])</f>
        <v>-0.84608396599831315</v>
      </c>
    </row>
    <row r="1269" spans="1:34">
      <c r="A1269" s="43" t="s">
        <v>3093</v>
      </c>
      <c r="B1269" s="46">
        <v>45878</v>
      </c>
      <c r="C1269" s="43">
        <f t="shared" si="19"/>
        <v>2025</v>
      </c>
      <c r="D1269" s="43" t="str">
        <f>TEXT(Combined[[#This Row],[Order_Date]],"MMM")</f>
        <v>Aug</v>
      </c>
      <c r="E1269" s="43" t="s">
        <v>511</v>
      </c>
      <c r="F1269" s="43" t="s">
        <v>1742</v>
      </c>
      <c r="G1269" s="43" t="s">
        <v>1794</v>
      </c>
      <c r="H1269" s="43">
        <v>4</v>
      </c>
      <c r="I1269" s="43">
        <v>792.1</v>
      </c>
      <c r="J1269" s="45">
        <v>0.19</v>
      </c>
      <c r="K1269" s="43" t="s">
        <v>1829</v>
      </c>
      <c r="L1269" s="43">
        <v>2566.404</v>
      </c>
      <c r="M1269" s="43" t="str">
        <f>VLOOKUP(Combined[[#This Row],[Customer_ID]],Customer[],2,FALSE)</f>
        <v>Patrick Roberts</v>
      </c>
      <c r="N1269" s="43">
        <f>VLOOKUP(Combined[[#This Row],[Customer_ID]],Customer[],3,FALSE)</f>
        <v>41</v>
      </c>
      <c r="O1269" s="43" t="str">
        <f>VLOOKUP(Combined[[#This Row],[Customer_ID]],Customer[],4,FALSE)</f>
        <v>Female</v>
      </c>
      <c r="P1269" s="43" t="str">
        <f>VLOOKUP(Combined[[#This Row],[Customer_ID]],Customer[],5,FALSE)</f>
        <v>Jaredville</v>
      </c>
      <c r="Q1269" s="43" t="str">
        <f>VLOOKUP(Combined[[#This Row],[Customer_ID]],Customer[],6,FALSE)</f>
        <v>Missouri</v>
      </c>
      <c r="R1269" s="43" t="str">
        <f>VLOOKUP(Combined[[#This Row],[Customer_ID]],Customer[],8,FALSE)</f>
        <v>Platinum</v>
      </c>
      <c r="S1269" s="43" t="str">
        <f>VLOOKUP(Combined[[#This Row],[Product_ID]],Product[],2,FALSE)</f>
        <v>Cricket Bat</v>
      </c>
      <c r="T1269" s="43" t="str">
        <f>VLOOKUP(Combined[[#This Row],[Product_ID]],Product[],3,FALSE)</f>
        <v>Sports</v>
      </c>
      <c r="U1269" s="43" t="str">
        <f>VLOOKUP(Combined[[#This Row],[Product_ID]],Product[],4,FALSE)</f>
        <v>Team Sports</v>
      </c>
      <c r="V1269" s="43" t="str">
        <f>VLOOKUP(Combined[[#This Row],[Product_ID]],Product[],5,FALSE)</f>
        <v>Khan LLC</v>
      </c>
      <c r="W1269" s="43">
        <f>VLOOKUP(Combined[[#This Row],[Product_ID]],Product[],6,FALSE)</f>
        <v>245.98</v>
      </c>
      <c r="X1269" s="43">
        <f>VLOOKUP(Combined[[#This Row],[Product_ID]],Product[],7,FALSE)</f>
        <v>471</v>
      </c>
      <c r="Y1269" s="43" t="str">
        <f>_xlfn.XLOOKUP(Combined[[#This Row],[Store_ID]],Store[Store_ID],Store[Store_Name])</f>
        <v>Thomas, Bridges and Harris</v>
      </c>
      <c r="Z1269" s="43" t="str">
        <f>_xlfn.XLOOKUP(Combined[[#This Row],[Store_ID]],Store[Store_ID],Store[Region])</f>
        <v>North</v>
      </c>
      <c r="AA1269" s="43" t="str">
        <f>_xlfn.XLOOKUP(Combined[[#This Row],[Store_ID]],Store[Store_ID],Store[City])</f>
        <v>Sabrinatown</v>
      </c>
      <c r="AB1269" s="43" t="str">
        <f>_xlfn.XLOOKUP(Combined[[#This Row],[Store_ID]],Store[Store_ID],Store[Store_Type])</f>
        <v>Online</v>
      </c>
      <c r="AC1269" s="43">
        <f>Combined[[#This Row],[Quantity]]*Combined[[#This Row],[Unit_Price]]</f>
        <v>3168.4</v>
      </c>
      <c r="AD1269" s="43">
        <f>Combined[[#This Row],[Gross_Sales]]*Combined[[#This Row],[Discount]]</f>
        <v>601.99599999999998</v>
      </c>
      <c r="AE1269" s="43">
        <f>Combined[[#This Row],[Quantity]]*Combined[[#This Row],[cost]]</f>
        <v>983.92</v>
      </c>
      <c r="AF1269" s="43">
        <f>Combined[[#This Row],[Total_Amount]]-Combined[[#This Row],[Total_Cost]]</f>
        <v>1582.4839999999999</v>
      </c>
      <c r="AG1269" s="43" t="str">
        <f>IF(Combined[[#This Row],[Age]]&lt;=25,"18-25",IF(Combined[[#This Row],[Age]]&lt;=35,"26-35",IF(Combined[[#This Row],[Age]]&lt;=45,"36-45",IF(Combined[[#This Row],[Age]]&lt;=55,"46-55","56-64"))))</f>
        <v>36-45</v>
      </c>
      <c r="AH1269" s="43">
        <f>IF(Combined[[#This Row],[Total_Amount]]=0,0,Combined[[#This Row],[Profit]]/Combined[[#This Row],[Total_Amount]])</f>
        <v>0.61661531076167275</v>
      </c>
    </row>
    <row r="1270" spans="1:34">
      <c r="A1270" s="43" t="s">
        <v>3094</v>
      </c>
      <c r="B1270" s="46">
        <v>45426</v>
      </c>
      <c r="C1270" s="43">
        <f t="shared" si="19"/>
        <v>2024</v>
      </c>
      <c r="D1270" s="43" t="str">
        <f>TEXT(Combined[[#This Row],[Order_Date]],"MMM")</f>
        <v>May</v>
      </c>
      <c r="E1270" s="43" t="s">
        <v>278</v>
      </c>
      <c r="F1270" s="43" t="s">
        <v>1724</v>
      </c>
      <c r="G1270" s="43" t="s">
        <v>1799</v>
      </c>
      <c r="H1270" s="43">
        <v>1</v>
      </c>
      <c r="I1270" s="43">
        <v>883.36</v>
      </c>
      <c r="J1270" s="45">
        <v>0.11</v>
      </c>
      <c r="K1270" s="43" t="s">
        <v>1826</v>
      </c>
      <c r="L1270" s="43">
        <v>786.19040000000007</v>
      </c>
      <c r="M1270" s="43" t="str">
        <f>VLOOKUP(Combined[[#This Row],[Customer_ID]],Customer[],2,FALSE)</f>
        <v>Nathan Campbell</v>
      </c>
      <c r="N1270" s="43">
        <f>VLOOKUP(Combined[[#This Row],[Customer_ID]],Customer[],3,FALSE)</f>
        <v>37</v>
      </c>
      <c r="O1270" s="43" t="str">
        <f>VLOOKUP(Combined[[#This Row],[Customer_ID]],Customer[],4,FALSE)</f>
        <v>Male</v>
      </c>
      <c r="P1270" s="43" t="str">
        <f>VLOOKUP(Combined[[#This Row],[Customer_ID]],Customer[],5,FALSE)</f>
        <v>Rodrigueztown</v>
      </c>
      <c r="Q1270" s="43" t="str">
        <f>VLOOKUP(Combined[[#This Row],[Customer_ID]],Customer[],6,FALSE)</f>
        <v>Oklahoma</v>
      </c>
      <c r="R1270" s="43" t="str">
        <f>VLOOKUP(Combined[[#This Row],[Customer_ID]],Customer[],8,FALSE)</f>
        <v>Gold</v>
      </c>
      <c r="S1270" s="43" t="str">
        <f>VLOOKUP(Combined[[#This Row],[Product_ID]],Product[],2,FALSE)</f>
        <v>Sports Wrist Sweatbands</v>
      </c>
      <c r="T1270" s="43" t="str">
        <f>VLOOKUP(Combined[[#This Row],[Product_ID]],Product[],3,FALSE)</f>
        <v>Sports</v>
      </c>
      <c r="U1270" s="43" t="str">
        <f>VLOOKUP(Combined[[#This Row],[Product_ID]],Product[],4,FALSE)</f>
        <v>Accessories</v>
      </c>
      <c r="V1270" s="43" t="str">
        <f>VLOOKUP(Combined[[#This Row],[Product_ID]],Product[],5,FALSE)</f>
        <v>Olsen-Daniels</v>
      </c>
      <c r="W1270" s="43">
        <f>VLOOKUP(Combined[[#This Row],[Product_ID]],Product[],6,FALSE)</f>
        <v>131.24</v>
      </c>
      <c r="X1270" s="43">
        <f>VLOOKUP(Combined[[#This Row],[Product_ID]],Product[],7,FALSE)</f>
        <v>232</v>
      </c>
      <c r="Y1270" s="43" t="str">
        <f>_xlfn.XLOOKUP(Combined[[#This Row],[Store_ID]],Store[Store_ID],Store[Store_Name])</f>
        <v>Mcdonald Inc</v>
      </c>
      <c r="Z1270" s="43" t="str">
        <f>_xlfn.XLOOKUP(Combined[[#This Row],[Store_ID]],Store[Store_ID],Store[Region])</f>
        <v>South</v>
      </c>
      <c r="AA1270" s="43" t="str">
        <f>_xlfn.XLOOKUP(Combined[[#This Row],[Store_ID]],Store[Store_ID],Store[City])</f>
        <v>Christopherland</v>
      </c>
      <c r="AB1270" s="43" t="str">
        <f>_xlfn.XLOOKUP(Combined[[#This Row],[Store_ID]],Store[Store_ID],Store[Store_Type])</f>
        <v>Outlet</v>
      </c>
      <c r="AC1270" s="43">
        <f>Combined[[#This Row],[Quantity]]*Combined[[#This Row],[Unit_Price]]</f>
        <v>883.36</v>
      </c>
      <c r="AD1270" s="43">
        <f>Combined[[#This Row],[Gross_Sales]]*Combined[[#This Row],[Discount]]</f>
        <v>97.169600000000003</v>
      </c>
      <c r="AE1270" s="43">
        <f>Combined[[#This Row],[Quantity]]*Combined[[#This Row],[cost]]</f>
        <v>131.24</v>
      </c>
      <c r="AF1270" s="43">
        <f>Combined[[#This Row],[Total_Amount]]-Combined[[#This Row],[Total_Cost]]</f>
        <v>654.95040000000006</v>
      </c>
      <c r="AG1270" s="43" t="str">
        <f>IF(Combined[[#This Row],[Age]]&lt;=25,"18-25",IF(Combined[[#This Row],[Age]]&lt;=35,"26-35",IF(Combined[[#This Row],[Age]]&lt;=45,"36-45",IF(Combined[[#This Row],[Age]]&lt;=55,"46-55","56-64"))))</f>
        <v>36-45</v>
      </c>
      <c r="AH1270" s="43">
        <f>IF(Combined[[#This Row],[Total_Amount]]=0,0,Combined[[#This Row],[Profit]]/Combined[[#This Row],[Total_Amount]])</f>
        <v>0.8330684271901565</v>
      </c>
    </row>
    <row r="1271" spans="1:34">
      <c r="A1271" s="43" t="s">
        <v>3095</v>
      </c>
      <c r="B1271" s="46">
        <v>45231</v>
      </c>
      <c r="C1271" s="43">
        <f t="shared" si="19"/>
        <v>2023</v>
      </c>
      <c r="D1271" s="43" t="str">
        <f>TEXT(Combined[[#This Row],[Order_Date]],"MMM")</f>
        <v>Nov</v>
      </c>
      <c r="E1271" s="43" t="s">
        <v>878</v>
      </c>
      <c r="F1271" s="43" t="s">
        <v>1686</v>
      </c>
      <c r="G1271" s="43" t="s">
        <v>1752</v>
      </c>
      <c r="H1271" s="43">
        <v>4</v>
      </c>
      <c r="I1271" s="43">
        <v>305.95</v>
      </c>
      <c r="J1271" s="45">
        <v>0.08</v>
      </c>
      <c r="K1271" s="43" t="s">
        <v>1826</v>
      </c>
      <c r="L1271" s="43">
        <v>1125.896</v>
      </c>
      <c r="M1271" s="43" t="str">
        <f>VLOOKUP(Combined[[#This Row],[Customer_ID]],Customer[],2,FALSE)</f>
        <v>Arthur Warren</v>
      </c>
      <c r="N1271" s="43">
        <f>VLOOKUP(Combined[[#This Row],[Customer_ID]],Customer[],3,FALSE)</f>
        <v>38</v>
      </c>
      <c r="O1271" s="43" t="str">
        <f>VLOOKUP(Combined[[#This Row],[Customer_ID]],Customer[],4,FALSE)</f>
        <v>Male</v>
      </c>
      <c r="P1271" s="43" t="str">
        <f>VLOOKUP(Combined[[#This Row],[Customer_ID]],Customer[],5,FALSE)</f>
        <v>Ericshire</v>
      </c>
      <c r="Q1271" s="43" t="str">
        <f>VLOOKUP(Combined[[#This Row],[Customer_ID]],Customer[],6,FALSE)</f>
        <v>Nevada</v>
      </c>
      <c r="R1271" s="43" t="str">
        <f>VLOOKUP(Combined[[#This Row],[Customer_ID]],Customer[],8,FALSE)</f>
        <v>Gold</v>
      </c>
      <c r="S1271" s="43" t="str">
        <f>VLOOKUP(Combined[[#This Row],[Product_ID]],Product[],2,FALSE)</f>
        <v>Men's Sports Shorts</v>
      </c>
      <c r="T1271" s="43" t="str">
        <f>VLOOKUP(Combined[[#This Row],[Product_ID]],Product[],3,FALSE)</f>
        <v>Clothing</v>
      </c>
      <c r="U1271" s="43" t="str">
        <f>VLOOKUP(Combined[[#This Row],[Product_ID]],Product[],4,FALSE)</f>
        <v>Bottoms</v>
      </c>
      <c r="V1271" s="43" t="str">
        <f>VLOOKUP(Combined[[#This Row],[Product_ID]],Product[],5,FALSE)</f>
        <v>Fitzpatrick Ltd</v>
      </c>
      <c r="W1271" s="43">
        <f>VLOOKUP(Combined[[#This Row],[Product_ID]],Product[],6,FALSE)</f>
        <v>218.22</v>
      </c>
      <c r="X1271" s="43">
        <f>VLOOKUP(Combined[[#This Row],[Product_ID]],Product[],7,FALSE)</f>
        <v>224</v>
      </c>
      <c r="Y1271" s="43" t="str">
        <f>_xlfn.XLOOKUP(Combined[[#This Row],[Store_ID]],Store[Store_ID],Store[Store_Name])</f>
        <v>Rivera-Warner</v>
      </c>
      <c r="Z1271" s="43" t="str">
        <f>_xlfn.XLOOKUP(Combined[[#This Row],[Store_ID]],Store[Store_ID],Store[Region])</f>
        <v>East</v>
      </c>
      <c r="AA1271" s="43" t="str">
        <f>_xlfn.XLOOKUP(Combined[[#This Row],[Store_ID]],Store[Store_ID],Store[City])</f>
        <v>Washingtonfurt</v>
      </c>
      <c r="AB1271" s="43" t="str">
        <f>_xlfn.XLOOKUP(Combined[[#This Row],[Store_ID]],Store[Store_ID],Store[Store_Type])</f>
        <v>Flagship</v>
      </c>
      <c r="AC1271" s="43">
        <f>Combined[[#This Row],[Quantity]]*Combined[[#This Row],[Unit_Price]]</f>
        <v>1223.8</v>
      </c>
      <c r="AD1271" s="43">
        <f>Combined[[#This Row],[Gross_Sales]]*Combined[[#This Row],[Discount]]</f>
        <v>97.903999999999996</v>
      </c>
      <c r="AE1271" s="43">
        <f>Combined[[#This Row],[Quantity]]*Combined[[#This Row],[cost]]</f>
        <v>872.88</v>
      </c>
      <c r="AF1271" s="43">
        <f>Combined[[#This Row],[Total_Amount]]-Combined[[#This Row],[Total_Cost]]</f>
        <v>253.01599999999996</v>
      </c>
      <c r="AG1271" s="43" t="str">
        <f>IF(Combined[[#This Row],[Age]]&lt;=25,"18-25",IF(Combined[[#This Row],[Age]]&lt;=35,"26-35",IF(Combined[[#This Row],[Age]]&lt;=45,"36-45",IF(Combined[[#This Row],[Age]]&lt;=55,"46-55","56-64"))))</f>
        <v>36-45</v>
      </c>
      <c r="AH1271" s="43">
        <f>IF(Combined[[#This Row],[Total_Amount]]=0,0,Combined[[#This Row],[Profit]]/Combined[[#This Row],[Total_Amount]])</f>
        <v>0.22472413082558246</v>
      </c>
    </row>
    <row r="1272" spans="1:34">
      <c r="A1272" s="43" t="s">
        <v>3096</v>
      </c>
      <c r="B1272" s="46">
        <v>45609</v>
      </c>
      <c r="C1272" s="43">
        <f t="shared" si="19"/>
        <v>2024</v>
      </c>
      <c r="D1272" s="43" t="str">
        <f>TEXT(Combined[[#This Row],[Order_Date]],"MMM")</f>
        <v>Nov</v>
      </c>
      <c r="E1272" s="43" t="s">
        <v>1249</v>
      </c>
      <c r="F1272" s="43" t="s">
        <v>1664</v>
      </c>
      <c r="G1272" s="43" t="s">
        <v>1779</v>
      </c>
      <c r="H1272" s="43">
        <v>3</v>
      </c>
      <c r="I1272" s="43">
        <v>742.45</v>
      </c>
      <c r="J1272" s="45">
        <v>0.23</v>
      </c>
      <c r="K1272" s="43" t="s">
        <v>1829</v>
      </c>
      <c r="L1272" s="43">
        <v>1715.0595000000001</v>
      </c>
      <c r="M1272" s="43" t="str">
        <f>VLOOKUP(Combined[[#This Row],[Customer_ID]],Customer[],2,FALSE)</f>
        <v>Terry Moses</v>
      </c>
      <c r="N1272" s="43">
        <f>VLOOKUP(Combined[[#This Row],[Customer_ID]],Customer[],3,FALSE)</f>
        <v>51</v>
      </c>
      <c r="O1272" s="43" t="str">
        <f>VLOOKUP(Combined[[#This Row],[Customer_ID]],Customer[],4,FALSE)</f>
        <v>Female</v>
      </c>
      <c r="P1272" s="43" t="str">
        <f>VLOOKUP(Combined[[#This Row],[Customer_ID]],Customer[],5,FALSE)</f>
        <v>Leahmouth</v>
      </c>
      <c r="Q1272" s="43" t="str">
        <f>VLOOKUP(Combined[[#This Row],[Customer_ID]],Customer[],6,FALSE)</f>
        <v>Nevada</v>
      </c>
      <c r="R1272" s="43" t="str">
        <f>VLOOKUP(Combined[[#This Row],[Customer_ID]],Customer[],8,FALSE)</f>
        <v>Platinum</v>
      </c>
      <c r="S1272" s="43" t="str">
        <f>VLOOKUP(Combined[[#This Row],[Product_ID]],Product[],2,FALSE)</f>
        <v>Womens Cotton Scarf</v>
      </c>
      <c r="T1272" s="43" t="str">
        <f>VLOOKUP(Combined[[#This Row],[Product_ID]],Product[],3,FALSE)</f>
        <v>Clothing</v>
      </c>
      <c r="U1272" s="43" t="str">
        <f>VLOOKUP(Combined[[#This Row],[Product_ID]],Product[],4,FALSE)</f>
        <v>Accessories</v>
      </c>
      <c r="V1272" s="43" t="str">
        <f>VLOOKUP(Combined[[#This Row],[Product_ID]],Product[],5,FALSE)</f>
        <v>Shepherd-Gould</v>
      </c>
      <c r="W1272" s="43">
        <f>VLOOKUP(Combined[[#This Row],[Product_ID]],Product[],6,FALSE)</f>
        <v>113.83</v>
      </c>
      <c r="X1272" s="43">
        <f>VLOOKUP(Combined[[#This Row],[Product_ID]],Product[],7,FALSE)</f>
        <v>485</v>
      </c>
      <c r="Y1272" s="43" t="str">
        <f>_xlfn.XLOOKUP(Combined[[#This Row],[Store_ID]],Store[Store_ID],Store[Store_Name])</f>
        <v>Martinez-Mullins</v>
      </c>
      <c r="Z1272" s="43" t="str">
        <f>_xlfn.XLOOKUP(Combined[[#This Row],[Store_ID]],Store[Store_ID],Store[Region])</f>
        <v>South</v>
      </c>
      <c r="AA1272" s="43" t="str">
        <f>_xlfn.XLOOKUP(Combined[[#This Row],[Store_ID]],Store[Store_ID],Store[City])</f>
        <v>Williamsfurt</v>
      </c>
      <c r="AB1272" s="43" t="str">
        <f>_xlfn.XLOOKUP(Combined[[#This Row],[Store_ID]],Store[Store_ID],Store[Store_Type])</f>
        <v>Online</v>
      </c>
      <c r="AC1272" s="43">
        <f>Combined[[#This Row],[Quantity]]*Combined[[#This Row],[Unit_Price]]</f>
        <v>2227.3500000000004</v>
      </c>
      <c r="AD1272" s="43">
        <f>Combined[[#This Row],[Gross_Sales]]*Combined[[#This Row],[Discount]]</f>
        <v>512.29050000000007</v>
      </c>
      <c r="AE1272" s="43">
        <f>Combined[[#This Row],[Quantity]]*Combined[[#This Row],[cost]]</f>
        <v>341.49</v>
      </c>
      <c r="AF1272" s="43">
        <f>Combined[[#This Row],[Total_Amount]]-Combined[[#This Row],[Total_Cost]]</f>
        <v>1373.5695000000001</v>
      </c>
      <c r="AG1272" s="43" t="str">
        <f>IF(Combined[[#This Row],[Age]]&lt;=25,"18-25",IF(Combined[[#This Row],[Age]]&lt;=35,"26-35",IF(Combined[[#This Row],[Age]]&lt;=45,"36-45",IF(Combined[[#This Row],[Age]]&lt;=55,"46-55","56-64"))))</f>
        <v>46-55</v>
      </c>
      <c r="AH1272" s="43">
        <f>IF(Combined[[#This Row],[Total_Amount]]=0,0,Combined[[#This Row],[Profit]]/Combined[[#This Row],[Total_Amount]])</f>
        <v>0.8008873744613525</v>
      </c>
    </row>
    <row r="1273" spans="1:34">
      <c r="A1273" s="43" t="s">
        <v>3097</v>
      </c>
      <c r="B1273" s="46">
        <v>45392</v>
      </c>
      <c r="C1273" s="43">
        <f t="shared" si="19"/>
        <v>2024</v>
      </c>
      <c r="D1273" s="43" t="str">
        <f>TEXT(Combined[[#This Row],[Order_Date]],"MMM")</f>
        <v>Apr</v>
      </c>
      <c r="E1273" s="43" t="s">
        <v>1112</v>
      </c>
      <c r="F1273" s="43" t="s">
        <v>1598</v>
      </c>
      <c r="G1273" s="43" t="s">
        <v>1810</v>
      </c>
      <c r="H1273" s="43">
        <v>3</v>
      </c>
      <c r="I1273" s="43">
        <v>336.1</v>
      </c>
      <c r="J1273" s="45">
        <v>0.12</v>
      </c>
      <c r="K1273" s="43" t="s">
        <v>1829</v>
      </c>
      <c r="L1273" s="43">
        <v>887.30400000000009</v>
      </c>
      <c r="M1273" s="43" t="str">
        <f>VLOOKUP(Combined[[#This Row],[Customer_ID]],Customer[],2,FALSE)</f>
        <v>Carlos Flores</v>
      </c>
      <c r="N1273" s="43">
        <f>VLOOKUP(Combined[[#This Row],[Customer_ID]],Customer[],3,FALSE)</f>
        <v>20</v>
      </c>
      <c r="O1273" s="43" t="str">
        <f>VLOOKUP(Combined[[#This Row],[Customer_ID]],Customer[],4,FALSE)</f>
        <v>Male</v>
      </c>
      <c r="P1273" s="43" t="str">
        <f>VLOOKUP(Combined[[#This Row],[Customer_ID]],Customer[],5,FALSE)</f>
        <v>North Johnfurt</v>
      </c>
      <c r="Q1273" s="43" t="str">
        <f>VLOOKUP(Combined[[#This Row],[Customer_ID]],Customer[],6,FALSE)</f>
        <v>Washington</v>
      </c>
      <c r="R1273" s="43" t="str">
        <f>VLOOKUP(Combined[[#This Row],[Customer_ID]],Customer[],8,FALSE)</f>
        <v>Gold</v>
      </c>
      <c r="S1273" s="43" t="str">
        <f>VLOOKUP(Combined[[#This Row],[Product_ID]],Product[],2,FALSE)</f>
        <v>Women's Scarf Set</v>
      </c>
      <c r="T1273" s="43" t="str">
        <f>VLOOKUP(Combined[[#This Row],[Product_ID]],Product[],3,FALSE)</f>
        <v>Clothing</v>
      </c>
      <c r="U1273" s="43" t="str">
        <f>VLOOKUP(Combined[[#This Row],[Product_ID]],Product[],4,FALSE)</f>
        <v>Accessories</v>
      </c>
      <c r="V1273" s="43" t="str">
        <f>VLOOKUP(Combined[[#This Row],[Product_ID]],Product[],5,FALSE)</f>
        <v>Brown and Sons</v>
      </c>
      <c r="W1273" s="43">
        <f>VLOOKUP(Combined[[#This Row],[Product_ID]],Product[],6,FALSE)</f>
        <v>174.02</v>
      </c>
      <c r="X1273" s="43">
        <f>VLOOKUP(Combined[[#This Row],[Product_ID]],Product[],7,FALSE)</f>
        <v>268</v>
      </c>
      <c r="Y1273" s="43" t="str">
        <f>_xlfn.XLOOKUP(Combined[[#This Row],[Store_ID]],Store[Store_ID],Store[Store_Name])</f>
        <v>Guerrero-Schmitt</v>
      </c>
      <c r="Z1273" s="43" t="str">
        <f>_xlfn.XLOOKUP(Combined[[#This Row],[Store_ID]],Store[Store_ID],Store[Region])</f>
        <v>East</v>
      </c>
      <c r="AA1273" s="43" t="str">
        <f>_xlfn.XLOOKUP(Combined[[#This Row],[Store_ID]],Store[Store_ID],Store[City])</f>
        <v>East Stevechester</v>
      </c>
      <c r="AB1273" s="43" t="str">
        <f>_xlfn.XLOOKUP(Combined[[#This Row],[Store_ID]],Store[Store_ID],Store[Store_Type])</f>
        <v>Flagship</v>
      </c>
      <c r="AC1273" s="43">
        <f>Combined[[#This Row],[Quantity]]*Combined[[#This Row],[Unit_Price]]</f>
        <v>1008.3000000000001</v>
      </c>
      <c r="AD1273" s="43">
        <f>Combined[[#This Row],[Gross_Sales]]*Combined[[#This Row],[Discount]]</f>
        <v>120.99600000000001</v>
      </c>
      <c r="AE1273" s="43">
        <f>Combined[[#This Row],[Quantity]]*Combined[[#This Row],[cost]]</f>
        <v>522.06000000000006</v>
      </c>
      <c r="AF1273" s="43">
        <f>Combined[[#This Row],[Total_Amount]]-Combined[[#This Row],[Total_Cost]]</f>
        <v>365.24400000000003</v>
      </c>
      <c r="AG1273" s="43" t="str">
        <f>IF(Combined[[#This Row],[Age]]&lt;=25,"18-25",IF(Combined[[#This Row],[Age]]&lt;=35,"26-35",IF(Combined[[#This Row],[Age]]&lt;=45,"36-45",IF(Combined[[#This Row],[Age]]&lt;=55,"46-55","56-64"))))</f>
        <v>18-25</v>
      </c>
      <c r="AH1273" s="43">
        <f>IF(Combined[[#This Row],[Total_Amount]]=0,0,Combined[[#This Row],[Profit]]/Combined[[#This Row],[Total_Amount]])</f>
        <v>0.41163344242784883</v>
      </c>
    </row>
    <row r="1274" spans="1:34">
      <c r="A1274" s="43" t="s">
        <v>3098</v>
      </c>
      <c r="B1274" s="46">
        <v>45876</v>
      </c>
      <c r="C1274" s="43">
        <f t="shared" si="19"/>
        <v>2025</v>
      </c>
      <c r="D1274" s="43" t="str">
        <f>TEXT(Combined[[#This Row],[Order_Date]],"MMM")</f>
        <v>Aug</v>
      </c>
      <c r="E1274" s="43" t="s">
        <v>1281</v>
      </c>
      <c r="F1274" s="43" t="s">
        <v>1606</v>
      </c>
      <c r="G1274" s="43" t="s">
        <v>1779</v>
      </c>
      <c r="H1274" s="43">
        <v>3</v>
      </c>
      <c r="I1274" s="43">
        <v>310.36</v>
      </c>
      <c r="J1274" s="45">
        <v>0.14000000000000001</v>
      </c>
      <c r="K1274" s="43" t="s">
        <v>1829</v>
      </c>
      <c r="L1274" s="43">
        <v>800.72879999999998</v>
      </c>
      <c r="M1274" s="43" t="str">
        <f>VLOOKUP(Combined[[#This Row],[Customer_ID]],Customer[],2,FALSE)</f>
        <v>Shane Brown</v>
      </c>
      <c r="N1274" s="43">
        <f>VLOOKUP(Combined[[#This Row],[Customer_ID]],Customer[],3,FALSE)</f>
        <v>23</v>
      </c>
      <c r="O1274" s="43" t="str">
        <f>VLOOKUP(Combined[[#This Row],[Customer_ID]],Customer[],4,FALSE)</f>
        <v>Female</v>
      </c>
      <c r="P1274" s="43" t="str">
        <f>VLOOKUP(Combined[[#This Row],[Customer_ID]],Customer[],5,FALSE)</f>
        <v>East Andrea</v>
      </c>
      <c r="Q1274" s="43" t="str">
        <f>VLOOKUP(Combined[[#This Row],[Customer_ID]],Customer[],6,FALSE)</f>
        <v>Michigan</v>
      </c>
      <c r="R1274" s="43" t="str">
        <f>VLOOKUP(Combined[[#This Row],[Customer_ID]],Customer[],8,FALSE)</f>
        <v>Gold</v>
      </c>
      <c r="S1274" s="43" t="str">
        <f>VLOOKUP(Combined[[#This Row],[Product_ID]],Product[],2,FALSE)</f>
        <v>Fabric Sofa Throw Blanket</v>
      </c>
      <c r="T1274" s="43" t="str">
        <f>VLOOKUP(Combined[[#This Row],[Product_ID]],Product[],3,FALSE)</f>
        <v>Home</v>
      </c>
      <c r="U1274" s="43" t="str">
        <f>VLOOKUP(Combined[[#This Row],[Product_ID]],Product[],4,FALSE)</f>
        <v>Decor</v>
      </c>
      <c r="V1274" s="43" t="str">
        <f>VLOOKUP(Combined[[#This Row],[Product_ID]],Product[],5,FALSE)</f>
        <v>Hoffman Group</v>
      </c>
      <c r="W1274" s="43">
        <f>VLOOKUP(Combined[[#This Row],[Product_ID]],Product[],6,FALSE)</f>
        <v>218.48</v>
      </c>
      <c r="X1274" s="43">
        <f>VLOOKUP(Combined[[#This Row],[Product_ID]],Product[],7,FALSE)</f>
        <v>276</v>
      </c>
      <c r="Y1274" s="43" t="str">
        <f>_xlfn.XLOOKUP(Combined[[#This Row],[Store_ID]],Store[Store_ID],Store[Store_Name])</f>
        <v>Martinez-Mullins</v>
      </c>
      <c r="Z1274" s="43" t="str">
        <f>_xlfn.XLOOKUP(Combined[[#This Row],[Store_ID]],Store[Store_ID],Store[Region])</f>
        <v>South</v>
      </c>
      <c r="AA1274" s="43" t="str">
        <f>_xlfn.XLOOKUP(Combined[[#This Row],[Store_ID]],Store[Store_ID],Store[City])</f>
        <v>Williamsfurt</v>
      </c>
      <c r="AB1274" s="43" t="str">
        <f>_xlfn.XLOOKUP(Combined[[#This Row],[Store_ID]],Store[Store_ID],Store[Store_Type])</f>
        <v>Online</v>
      </c>
      <c r="AC1274" s="43">
        <f>Combined[[#This Row],[Quantity]]*Combined[[#This Row],[Unit_Price]]</f>
        <v>931.08</v>
      </c>
      <c r="AD1274" s="43">
        <f>Combined[[#This Row],[Gross_Sales]]*Combined[[#This Row],[Discount]]</f>
        <v>130.35120000000001</v>
      </c>
      <c r="AE1274" s="43">
        <f>Combined[[#This Row],[Quantity]]*Combined[[#This Row],[cost]]</f>
        <v>655.43999999999994</v>
      </c>
      <c r="AF1274" s="43">
        <f>Combined[[#This Row],[Total_Amount]]-Combined[[#This Row],[Total_Cost]]</f>
        <v>145.28880000000004</v>
      </c>
      <c r="AG1274" s="43" t="str">
        <f>IF(Combined[[#This Row],[Age]]&lt;=25,"18-25",IF(Combined[[#This Row],[Age]]&lt;=35,"26-35",IF(Combined[[#This Row],[Age]]&lt;=45,"36-45",IF(Combined[[#This Row],[Age]]&lt;=55,"46-55","56-64"))))</f>
        <v>18-25</v>
      </c>
      <c r="AH1274" s="43">
        <f>IF(Combined[[#This Row],[Total_Amount]]=0,0,Combined[[#This Row],[Profit]]/Combined[[#This Row],[Total_Amount]])</f>
        <v>0.1814457029645993</v>
      </c>
    </row>
    <row r="1275" spans="1:34">
      <c r="A1275" s="43" t="s">
        <v>3099</v>
      </c>
      <c r="B1275" s="46">
        <v>45772</v>
      </c>
      <c r="C1275" s="43">
        <f t="shared" si="19"/>
        <v>2025</v>
      </c>
      <c r="D1275" s="43" t="str">
        <f>TEXT(Combined[[#This Row],[Order_Date]],"MMM")</f>
        <v>Apr</v>
      </c>
      <c r="E1275" s="43" t="s">
        <v>887</v>
      </c>
      <c r="F1275" s="43" t="s">
        <v>1744</v>
      </c>
      <c r="G1275" s="43" t="s">
        <v>1782</v>
      </c>
      <c r="H1275" s="43">
        <v>3</v>
      </c>
      <c r="I1275" s="43">
        <v>992.81</v>
      </c>
      <c r="J1275" s="45">
        <v>0.04</v>
      </c>
      <c r="K1275" s="43" t="s">
        <v>1826</v>
      </c>
      <c r="L1275" s="43">
        <v>2859.2928000000002</v>
      </c>
      <c r="M1275" s="43" t="str">
        <f>VLOOKUP(Combined[[#This Row],[Customer_ID]],Customer[],2,FALSE)</f>
        <v>Aaron Luna</v>
      </c>
      <c r="N1275" s="43">
        <f>VLOOKUP(Combined[[#This Row],[Customer_ID]],Customer[],3,FALSE)</f>
        <v>21</v>
      </c>
      <c r="O1275" s="43" t="str">
        <f>VLOOKUP(Combined[[#This Row],[Customer_ID]],Customer[],4,FALSE)</f>
        <v>Female</v>
      </c>
      <c r="P1275" s="43" t="str">
        <f>VLOOKUP(Combined[[#This Row],[Customer_ID]],Customer[],5,FALSE)</f>
        <v>Gilltown</v>
      </c>
      <c r="Q1275" s="43" t="str">
        <f>VLOOKUP(Combined[[#This Row],[Customer_ID]],Customer[],6,FALSE)</f>
        <v>Ohio</v>
      </c>
      <c r="R1275" s="43" t="str">
        <f>VLOOKUP(Combined[[#This Row],[Customer_ID]],Customer[],8,FALSE)</f>
        <v>Bronze</v>
      </c>
      <c r="S1275" s="43" t="str">
        <f>VLOOKUP(Combined[[#This Row],[Product_ID]],Product[],2,FALSE)</f>
        <v>Portable Bluetooth Speaker</v>
      </c>
      <c r="T1275" s="43" t="str">
        <f>VLOOKUP(Combined[[#This Row],[Product_ID]],Product[],3,FALSE)</f>
        <v>Electronics</v>
      </c>
      <c r="U1275" s="43" t="str">
        <f>VLOOKUP(Combined[[#This Row],[Product_ID]],Product[],4,FALSE)</f>
        <v>Audio</v>
      </c>
      <c r="V1275" s="43" t="str">
        <f>VLOOKUP(Combined[[#This Row],[Product_ID]],Product[],5,FALSE)</f>
        <v>Flores-King</v>
      </c>
      <c r="W1275" s="43">
        <f>VLOOKUP(Combined[[#This Row],[Product_ID]],Product[],6,FALSE)</f>
        <v>431.67</v>
      </c>
      <c r="X1275" s="43">
        <f>VLOOKUP(Combined[[#This Row],[Product_ID]],Product[],7,FALSE)</f>
        <v>73</v>
      </c>
      <c r="Y1275" s="43" t="str">
        <f>_xlfn.XLOOKUP(Combined[[#This Row],[Store_ID]],Store[Store_ID],Store[Store_Name])</f>
        <v>Bean, Jones and Park</v>
      </c>
      <c r="Z1275" s="43" t="str">
        <f>_xlfn.XLOOKUP(Combined[[#This Row],[Store_ID]],Store[Store_ID],Store[Region])</f>
        <v>West</v>
      </c>
      <c r="AA1275" s="43" t="str">
        <f>_xlfn.XLOOKUP(Combined[[#This Row],[Store_ID]],Store[Store_ID],Store[City])</f>
        <v>Thompsonborough</v>
      </c>
      <c r="AB1275" s="43" t="str">
        <f>_xlfn.XLOOKUP(Combined[[#This Row],[Store_ID]],Store[Store_ID],Store[Store_Type])</f>
        <v>Online</v>
      </c>
      <c r="AC1275" s="43">
        <f>Combined[[#This Row],[Quantity]]*Combined[[#This Row],[Unit_Price]]</f>
        <v>2978.43</v>
      </c>
      <c r="AD1275" s="43">
        <f>Combined[[#This Row],[Gross_Sales]]*Combined[[#This Row],[Discount]]</f>
        <v>119.13719999999999</v>
      </c>
      <c r="AE1275" s="43">
        <f>Combined[[#This Row],[Quantity]]*Combined[[#This Row],[cost]]</f>
        <v>1295.01</v>
      </c>
      <c r="AF1275" s="43">
        <f>Combined[[#This Row],[Total_Amount]]-Combined[[#This Row],[Total_Cost]]</f>
        <v>1564.2828000000002</v>
      </c>
      <c r="AG1275" s="43" t="str">
        <f>IF(Combined[[#This Row],[Age]]&lt;=25,"18-25",IF(Combined[[#This Row],[Age]]&lt;=35,"26-35",IF(Combined[[#This Row],[Age]]&lt;=45,"36-45",IF(Combined[[#This Row],[Age]]&lt;=55,"46-55","56-64"))))</f>
        <v>18-25</v>
      </c>
      <c r="AH1275" s="43">
        <f>IF(Combined[[#This Row],[Total_Amount]]=0,0,Combined[[#This Row],[Profit]]/Combined[[#This Row],[Total_Amount]])</f>
        <v>0.54708730774266978</v>
      </c>
    </row>
    <row r="1276" spans="1:34">
      <c r="A1276" s="43" t="s">
        <v>3100</v>
      </c>
      <c r="B1276" s="46">
        <v>45217</v>
      </c>
      <c r="C1276" s="43">
        <f t="shared" si="19"/>
        <v>2023</v>
      </c>
      <c r="D1276" s="43" t="str">
        <f>TEXT(Combined[[#This Row],[Order_Date]],"MMM")</f>
        <v>Oct</v>
      </c>
      <c r="E1276" s="43" t="s">
        <v>648</v>
      </c>
      <c r="F1276" s="43" t="s">
        <v>1668</v>
      </c>
      <c r="G1276" s="43" t="s">
        <v>1792</v>
      </c>
      <c r="H1276" s="43">
        <v>3</v>
      </c>
      <c r="I1276" s="43">
        <v>257.11</v>
      </c>
      <c r="J1276" s="45">
        <v>0.26</v>
      </c>
      <c r="K1276" s="43" t="s">
        <v>1829</v>
      </c>
      <c r="L1276" s="43">
        <v>570.78420000000006</v>
      </c>
      <c r="M1276" s="43" t="str">
        <f>VLOOKUP(Combined[[#This Row],[Customer_ID]],Customer[],2,FALSE)</f>
        <v>Wanda Snyder</v>
      </c>
      <c r="N1276" s="43">
        <f>VLOOKUP(Combined[[#This Row],[Customer_ID]],Customer[],3,FALSE)</f>
        <v>54</v>
      </c>
      <c r="O1276" s="43" t="str">
        <f>VLOOKUP(Combined[[#This Row],[Customer_ID]],Customer[],4,FALSE)</f>
        <v>Male</v>
      </c>
      <c r="P1276" s="43" t="str">
        <f>VLOOKUP(Combined[[#This Row],[Customer_ID]],Customer[],5,FALSE)</f>
        <v>Frostmouth</v>
      </c>
      <c r="Q1276" s="43" t="str">
        <f>VLOOKUP(Combined[[#This Row],[Customer_ID]],Customer[],6,FALSE)</f>
        <v>Vermont</v>
      </c>
      <c r="R1276" s="43" t="str">
        <f>VLOOKUP(Combined[[#This Row],[Customer_ID]],Customer[],8,FALSE)</f>
        <v>Bronze</v>
      </c>
      <c r="S1276" s="43" t="str">
        <f>VLOOKUP(Combined[[#This Row],[Product_ID]],Product[],2,FALSE)</f>
        <v>Luxury Perfume Spray</v>
      </c>
      <c r="T1276" s="43" t="str">
        <f>VLOOKUP(Combined[[#This Row],[Product_ID]],Product[],3,FALSE)</f>
        <v>Beauty</v>
      </c>
      <c r="U1276" s="43" t="str">
        <f>VLOOKUP(Combined[[#This Row],[Product_ID]],Product[],4,FALSE)</f>
        <v>Fragrance</v>
      </c>
      <c r="V1276" s="43" t="str">
        <f>VLOOKUP(Combined[[#This Row],[Product_ID]],Product[],5,FALSE)</f>
        <v>Gibson, Green and Lopez</v>
      </c>
      <c r="W1276" s="43">
        <f>VLOOKUP(Combined[[#This Row],[Product_ID]],Product[],6,FALSE)</f>
        <v>482.75</v>
      </c>
      <c r="X1276" s="43">
        <f>VLOOKUP(Combined[[#This Row],[Product_ID]],Product[],7,FALSE)</f>
        <v>444</v>
      </c>
      <c r="Y1276" s="43" t="str">
        <f>_xlfn.XLOOKUP(Combined[[#This Row],[Store_ID]],Store[Store_ID],Store[Store_Name])</f>
        <v>Aguirre-Keller</v>
      </c>
      <c r="Z1276" s="43" t="str">
        <f>_xlfn.XLOOKUP(Combined[[#This Row],[Store_ID]],Store[Store_ID],Store[Region])</f>
        <v>South</v>
      </c>
      <c r="AA1276" s="43" t="str">
        <f>_xlfn.XLOOKUP(Combined[[#This Row],[Store_ID]],Store[Store_ID],Store[City])</f>
        <v>Lake Michael</v>
      </c>
      <c r="AB1276" s="43" t="str">
        <f>_xlfn.XLOOKUP(Combined[[#This Row],[Store_ID]],Store[Store_ID],Store[Store_Type])</f>
        <v>Online</v>
      </c>
      <c r="AC1276" s="43">
        <f>Combined[[#This Row],[Quantity]]*Combined[[#This Row],[Unit_Price]]</f>
        <v>771.33</v>
      </c>
      <c r="AD1276" s="43">
        <f>Combined[[#This Row],[Gross_Sales]]*Combined[[#This Row],[Discount]]</f>
        <v>200.54580000000001</v>
      </c>
      <c r="AE1276" s="43">
        <f>Combined[[#This Row],[Quantity]]*Combined[[#This Row],[cost]]</f>
        <v>1448.25</v>
      </c>
      <c r="AF1276" s="43">
        <f>Combined[[#This Row],[Total_Amount]]-Combined[[#This Row],[Total_Cost]]</f>
        <v>-877.46579999999994</v>
      </c>
      <c r="AG1276" s="43" t="str">
        <f>IF(Combined[[#This Row],[Age]]&lt;=25,"18-25",IF(Combined[[#This Row],[Age]]&lt;=35,"26-35",IF(Combined[[#This Row],[Age]]&lt;=45,"36-45",IF(Combined[[#This Row],[Age]]&lt;=55,"46-55","56-64"))))</f>
        <v>46-55</v>
      </c>
      <c r="AH1276" s="43">
        <f>IF(Combined[[#This Row],[Total_Amount]]=0,0,Combined[[#This Row],[Profit]]/Combined[[#This Row],[Total_Amount]])</f>
        <v>-1.5372986848619843</v>
      </c>
    </row>
    <row r="1277" spans="1:34">
      <c r="A1277" s="43" t="s">
        <v>3101</v>
      </c>
      <c r="B1277" s="46">
        <v>45739</v>
      </c>
      <c r="C1277" s="43">
        <f t="shared" si="19"/>
        <v>2025</v>
      </c>
      <c r="D1277" s="43" t="str">
        <f>TEXT(Combined[[#This Row],[Order_Date]],"MMM")</f>
        <v>Mar</v>
      </c>
      <c r="E1277" s="43" t="s">
        <v>713</v>
      </c>
      <c r="F1277" s="43" t="s">
        <v>1738</v>
      </c>
      <c r="G1277" s="43" t="s">
        <v>1794</v>
      </c>
      <c r="H1277" s="43">
        <v>4</v>
      </c>
      <c r="I1277" s="43">
        <v>816.29</v>
      </c>
      <c r="J1277" s="45">
        <v>0.24</v>
      </c>
      <c r="K1277" s="43" t="s">
        <v>1826</v>
      </c>
      <c r="L1277" s="43">
        <v>2481.5216</v>
      </c>
      <c r="M1277" s="43" t="str">
        <f>VLOOKUP(Combined[[#This Row],[Customer_ID]],Customer[],2,FALSE)</f>
        <v>George Davis</v>
      </c>
      <c r="N1277" s="43">
        <f>VLOOKUP(Combined[[#This Row],[Customer_ID]],Customer[],3,FALSE)</f>
        <v>50</v>
      </c>
      <c r="O1277" s="43" t="str">
        <f>VLOOKUP(Combined[[#This Row],[Customer_ID]],Customer[],4,FALSE)</f>
        <v>Female</v>
      </c>
      <c r="P1277" s="43" t="str">
        <f>VLOOKUP(Combined[[#This Row],[Customer_ID]],Customer[],5,FALSE)</f>
        <v xml:space="preserve">    lake lisa</v>
      </c>
      <c r="Q1277" s="43" t="str">
        <f>VLOOKUP(Combined[[#This Row],[Customer_ID]],Customer[],6,FALSE)</f>
        <v>Massachusetts</v>
      </c>
      <c r="R1277" s="43" t="str">
        <f>VLOOKUP(Combined[[#This Row],[Customer_ID]],Customer[],8,FALSE)</f>
        <v>Bronze</v>
      </c>
      <c r="S1277" s="43" t="str">
        <f>VLOOKUP(Combined[[#This Row],[Product_ID]],Product[],2,FALSE)</f>
        <v>Sports Stopwatch Basic</v>
      </c>
      <c r="T1277" s="43" t="str">
        <f>VLOOKUP(Combined[[#This Row],[Product_ID]],Product[],3,FALSE)</f>
        <v>Sports</v>
      </c>
      <c r="U1277" s="43" t="str">
        <f>VLOOKUP(Combined[[#This Row],[Product_ID]],Product[],4,FALSE)</f>
        <v>Accessories</v>
      </c>
      <c r="V1277" s="43" t="str">
        <f>VLOOKUP(Combined[[#This Row],[Product_ID]],Product[],5,FALSE)</f>
        <v>Wilson Group</v>
      </c>
      <c r="W1277" s="43">
        <f>VLOOKUP(Combined[[#This Row],[Product_ID]],Product[],6,FALSE)</f>
        <v>60.65</v>
      </c>
      <c r="X1277" s="43">
        <f>VLOOKUP(Combined[[#This Row],[Product_ID]],Product[],7,FALSE)</f>
        <v>75</v>
      </c>
      <c r="Y1277" s="43" t="str">
        <f>_xlfn.XLOOKUP(Combined[[#This Row],[Store_ID]],Store[Store_ID],Store[Store_Name])</f>
        <v>Thomas, Bridges and Harris</v>
      </c>
      <c r="Z1277" s="43" t="str">
        <f>_xlfn.XLOOKUP(Combined[[#This Row],[Store_ID]],Store[Store_ID],Store[Region])</f>
        <v>North</v>
      </c>
      <c r="AA1277" s="43" t="str">
        <f>_xlfn.XLOOKUP(Combined[[#This Row],[Store_ID]],Store[Store_ID],Store[City])</f>
        <v>Sabrinatown</v>
      </c>
      <c r="AB1277" s="43" t="str">
        <f>_xlfn.XLOOKUP(Combined[[#This Row],[Store_ID]],Store[Store_ID],Store[Store_Type])</f>
        <v>Online</v>
      </c>
      <c r="AC1277" s="43">
        <f>Combined[[#This Row],[Quantity]]*Combined[[#This Row],[Unit_Price]]</f>
        <v>3265.16</v>
      </c>
      <c r="AD1277" s="43">
        <f>Combined[[#This Row],[Gross_Sales]]*Combined[[#This Row],[Discount]]</f>
        <v>783.63839999999993</v>
      </c>
      <c r="AE1277" s="43">
        <f>Combined[[#This Row],[Quantity]]*Combined[[#This Row],[cost]]</f>
        <v>242.6</v>
      </c>
      <c r="AF1277" s="43">
        <f>Combined[[#This Row],[Total_Amount]]-Combined[[#This Row],[Total_Cost]]</f>
        <v>2238.9216000000001</v>
      </c>
      <c r="AG1277" s="43" t="str">
        <f>IF(Combined[[#This Row],[Age]]&lt;=25,"18-25",IF(Combined[[#This Row],[Age]]&lt;=35,"26-35",IF(Combined[[#This Row],[Age]]&lt;=45,"36-45",IF(Combined[[#This Row],[Age]]&lt;=55,"46-55","56-64"))))</f>
        <v>46-55</v>
      </c>
      <c r="AH1277" s="43">
        <f>IF(Combined[[#This Row],[Total_Amount]]=0,0,Combined[[#This Row],[Profit]]/Combined[[#This Row],[Total_Amount]])</f>
        <v>0.90223740143950393</v>
      </c>
    </row>
    <row r="1278" spans="1:34">
      <c r="A1278" s="43" t="s">
        <v>3102</v>
      </c>
      <c r="B1278" s="46">
        <v>45272</v>
      </c>
      <c r="C1278" s="43">
        <f t="shared" si="19"/>
        <v>2023</v>
      </c>
      <c r="D1278" s="43" t="str">
        <f>TEXT(Combined[[#This Row],[Order_Date]],"MMM")</f>
        <v>Dec</v>
      </c>
      <c r="E1278" s="43" t="s">
        <v>422</v>
      </c>
      <c r="F1278" s="43" t="s">
        <v>1668</v>
      </c>
      <c r="G1278" s="43" t="s">
        <v>1794</v>
      </c>
      <c r="H1278" s="43">
        <v>4</v>
      </c>
      <c r="I1278" s="43">
        <v>755.82</v>
      </c>
      <c r="J1278" s="45">
        <v>0.22</v>
      </c>
      <c r="K1278" s="43" t="s">
        <v>1829</v>
      </c>
      <c r="L1278" s="43">
        <v>2358.1583999999998</v>
      </c>
      <c r="M1278" s="43" t="str">
        <f>VLOOKUP(Combined[[#This Row],[Customer_ID]],Customer[],2,FALSE)</f>
        <v>Michael Chang</v>
      </c>
      <c r="N1278" s="43">
        <f>VLOOKUP(Combined[[#This Row],[Customer_ID]],Customer[],3,FALSE)</f>
        <v>50</v>
      </c>
      <c r="O1278" s="43" t="str">
        <f>VLOOKUP(Combined[[#This Row],[Customer_ID]],Customer[],4,FALSE)</f>
        <v>Male</v>
      </c>
      <c r="P1278" s="43" t="str">
        <f>VLOOKUP(Combined[[#This Row],[Customer_ID]],Customer[],5,FALSE)</f>
        <v>Kathrynport</v>
      </c>
      <c r="Q1278" s="43" t="str">
        <f>VLOOKUP(Combined[[#This Row],[Customer_ID]],Customer[],6,FALSE)</f>
        <v>North Carolina</v>
      </c>
      <c r="R1278" s="43" t="str">
        <f>VLOOKUP(Combined[[#This Row],[Customer_ID]],Customer[],8,FALSE)</f>
        <v>Platinum</v>
      </c>
      <c r="S1278" s="43" t="str">
        <f>VLOOKUP(Combined[[#This Row],[Product_ID]],Product[],2,FALSE)</f>
        <v>Luxury Perfume Spray</v>
      </c>
      <c r="T1278" s="43" t="str">
        <f>VLOOKUP(Combined[[#This Row],[Product_ID]],Product[],3,FALSE)</f>
        <v>Beauty</v>
      </c>
      <c r="U1278" s="43" t="str">
        <f>VLOOKUP(Combined[[#This Row],[Product_ID]],Product[],4,FALSE)</f>
        <v>Fragrance</v>
      </c>
      <c r="V1278" s="43" t="str">
        <f>VLOOKUP(Combined[[#This Row],[Product_ID]],Product[],5,FALSE)</f>
        <v>Gibson, Green and Lopez</v>
      </c>
      <c r="W1278" s="43">
        <f>VLOOKUP(Combined[[#This Row],[Product_ID]],Product[],6,FALSE)</f>
        <v>482.75</v>
      </c>
      <c r="X1278" s="43">
        <f>VLOOKUP(Combined[[#This Row],[Product_ID]],Product[],7,FALSE)</f>
        <v>444</v>
      </c>
      <c r="Y1278" s="43" t="str">
        <f>_xlfn.XLOOKUP(Combined[[#This Row],[Store_ID]],Store[Store_ID],Store[Store_Name])</f>
        <v>Thomas, Bridges and Harris</v>
      </c>
      <c r="Z1278" s="43" t="str">
        <f>_xlfn.XLOOKUP(Combined[[#This Row],[Store_ID]],Store[Store_ID],Store[Region])</f>
        <v>North</v>
      </c>
      <c r="AA1278" s="43" t="str">
        <f>_xlfn.XLOOKUP(Combined[[#This Row],[Store_ID]],Store[Store_ID],Store[City])</f>
        <v>Sabrinatown</v>
      </c>
      <c r="AB1278" s="43" t="str">
        <f>_xlfn.XLOOKUP(Combined[[#This Row],[Store_ID]],Store[Store_ID],Store[Store_Type])</f>
        <v>Online</v>
      </c>
      <c r="AC1278" s="43">
        <f>Combined[[#This Row],[Quantity]]*Combined[[#This Row],[Unit_Price]]</f>
        <v>3023.28</v>
      </c>
      <c r="AD1278" s="43">
        <f>Combined[[#This Row],[Gross_Sales]]*Combined[[#This Row],[Discount]]</f>
        <v>665.12160000000006</v>
      </c>
      <c r="AE1278" s="43">
        <f>Combined[[#This Row],[Quantity]]*Combined[[#This Row],[cost]]</f>
        <v>1931</v>
      </c>
      <c r="AF1278" s="43">
        <f>Combined[[#This Row],[Total_Amount]]-Combined[[#This Row],[Total_Cost]]</f>
        <v>427.1583999999998</v>
      </c>
      <c r="AG1278" s="43" t="str">
        <f>IF(Combined[[#This Row],[Age]]&lt;=25,"18-25",IF(Combined[[#This Row],[Age]]&lt;=35,"26-35",IF(Combined[[#This Row],[Age]]&lt;=45,"36-45",IF(Combined[[#This Row],[Age]]&lt;=55,"46-55","56-64"))))</f>
        <v>46-55</v>
      </c>
      <c r="AH1278" s="43">
        <f>IF(Combined[[#This Row],[Total_Amount]]=0,0,Combined[[#This Row],[Profit]]/Combined[[#This Row],[Total_Amount]])</f>
        <v>0.18114067316258306</v>
      </c>
    </row>
    <row r="1279" spans="1:34">
      <c r="A1279" s="43" t="s">
        <v>3103</v>
      </c>
      <c r="B1279" s="46">
        <v>45524</v>
      </c>
      <c r="C1279" s="43">
        <f t="shared" si="19"/>
        <v>2024</v>
      </c>
      <c r="D1279" s="43" t="str">
        <f>TEXT(Combined[[#This Row],[Order_Date]],"MMM")</f>
        <v>Aug</v>
      </c>
      <c r="E1279" s="43" t="s">
        <v>23</v>
      </c>
      <c r="F1279" s="43" t="s">
        <v>1543</v>
      </c>
      <c r="G1279" s="43" t="s">
        <v>1799</v>
      </c>
      <c r="H1279" s="43">
        <v>1</v>
      </c>
      <c r="I1279" s="43">
        <v>449.6</v>
      </c>
      <c r="J1279" s="45">
        <v>0.01</v>
      </c>
      <c r="K1279" s="43" t="s">
        <v>1826</v>
      </c>
      <c r="L1279" s="43">
        <v>445.10399999999998</v>
      </c>
      <c r="M1279" s="43" t="str">
        <f>VLOOKUP(Combined[[#This Row],[Customer_ID]],Customer[],2,FALSE)</f>
        <v>Jeremy Harris</v>
      </c>
      <c r="N1279" s="43">
        <f>VLOOKUP(Combined[[#This Row],[Customer_ID]],Customer[],3,FALSE)</f>
        <v>59</v>
      </c>
      <c r="O1279" s="43" t="str">
        <f>VLOOKUP(Combined[[#This Row],[Customer_ID]],Customer[],4,FALSE)</f>
        <v>Female</v>
      </c>
      <c r="P1279" s="43" t="str">
        <f>VLOOKUP(Combined[[#This Row],[Customer_ID]],Customer[],5,FALSE)</f>
        <v>Thomastown</v>
      </c>
      <c r="Q1279" s="43" t="str">
        <f>VLOOKUP(Combined[[#This Row],[Customer_ID]],Customer[],6,FALSE)</f>
        <v>Ohio</v>
      </c>
      <c r="R1279" s="43" t="str">
        <f>VLOOKUP(Combined[[#This Row],[Customer_ID]],Customer[],8,FALSE)</f>
        <v>Bronze</v>
      </c>
      <c r="S1279" s="43" t="str">
        <f>VLOOKUP(Combined[[#This Row],[Product_ID]],Product[],2,FALSE)</f>
        <v>Brother Laser Printer</v>
      </c>
      <c r="T1279" s="43" t="str">
        <f>VLOOKUP(Combined[[#This Row],[Product_ID]],Product[],3,FALSE)</f>
        <v>Electronics</v>
      </c>
      <c r="U1279" s="43" t="str">
        <f>VLOOKUP(Combined[[#This Row],[Product_ID]],Product[],4,FALSE)</f>
        <v>Computer</v>
      </c>
      <c r="V1279" s="43" t="str">
        <f>VLOOKUP(Combined[[#This Row],[Product_ID]],Product[],5,FALSE)</f>
        <v>Hunt Inc</v>
      </c>
      <c r="W1279" s="43">
        <f>VLOOKUP(Combined[[#This Row],[Product_ID]],Product[],6,FALSE)</f>
        <v>112.42</v>
      </c>
      <c r="X1279" s="43">
        <f>VLOOKUP(Combined[[#This Row],[Product_ID]],Product[],7,FALSE)</f>
        <v>416</v>
      </c>
      <c r="Y1279" s="43" t="str">
        <f>_xlfn.XLOOKUP(Combined[[#This Row],[Store_ID]],Store[Store_ID],Store[Store_Name])</f>
        <v>Mcdonald Inc</v>
      </c>
      <c r="Z1279" s="43" t="str">
        <f>_xlfn.XLOOKUP(Combined[[#This Row],[Store_ID]],Store[Store_ID],Store[Region])</f>
        <v>South</v>
      </c>
      <c r="AA1279" s="43" t="str">
        <f>_xlfn.XLOOKUP(Combined[[#This Row],[Store_ID]],Store[Store_ID],Store[City])</f>
        <v>Christopherland</v>
      </c>
      <c r="AB1279" s="43" t="str">
        <f>_xlfn.XLOOKUP(Combined[[#This Row],[Store_ID]],Store[Store_ID],Store[Store_Type])</f>
        <v>Outlet</v>
      </c>
      <c r="AC1279" s="43">
        <f>Combined[[#This Row],[Quantity]]*Combined[[#This Row],[Unit_Price]]</f>
        <v>449.6</v>
      </c>
      <c r="AD1279" s="43">
        <f>Combined[[#This Row],[Gross_Sales]]*Combined[[#This Row],[Discount]]</f>
        <v>4.4960000000000004</v>
      </c>
      <c r="AE1279" s="43">
        <f>Combined[[#This Row],[Quantity]]*Combined[[#This Row],[cost]]</f>
        <v>112.42</v>
      </c>
      <c r="AF1279" s="43">
        <f>Combined[[#This Row],[Total_Amount]]-Combined[[#This Row],[Total_Cost]]</f>
        <v>332.68399999999997</v>
      </c>
      <c r="AG1279" s="43" t="str">
        <f>IF(Combined[[#This Row],[Age]]&lt;=25,"18-25",IF(Combined[[#This Row],[Age]]&lt;=35,"26-35",IF(Combined[[#This Row],[Age]]&lt;=45,"36-45",IF(Combined[[#This Row],[Age]]&lt;=55,"46-55","56-64"))))</f>
        <v>56-64</v>
      </c>
      <c r="AH1279" s="43">
        <f>IF(Combined[[#This Row],[Total_Amount]]=0,0,Combined[[#This Row],[Profit]]/Combined[[#This Row],[Total_Amount]])</f>
        <v>0.74742981415579279</v>
      </c>
    </row>
    <row r="1280" spans="1:34">
      <c r="A1280" s="43" t="s">
        <v>3104</v>
      </c>
      <c r="B1280" s="46">
        <v>45481</v>
      </c>
      <c r="C1280" s="43">
        <f t="shared" si="19"/>
        <v>2024</v>
      </c>
      <c r="D1280" s="43" t="str">
        <f>TEXT(Combined[[#This Row],[Order_Date]],"MMM")</f>
        <v>Jul</v>
      </c>
      <c r="E1280" s="43" t="s">
        <v>1101</v>
      </c>
      <c r="F1280" s="43" t="s">
        <v>1576</v>
      </c>
      <c r="G1280" s="43" t="s">
        <v>1752</v>
      </c>
      <c r="H1280" s="43">
        <v>2</v>
      </c>
      <c r="I1280" s="43">
        <v>779.29</v>
      </c>
      <c r="J1280" s="45">
        <v>0.12</v>
      </c>
      <c r="K1280" s="43" t="s">
        <v>1829</v>
      </c>
      <c r="L1280" s="43">
        <v>1371.5504000000001</v>
      </c>
      <c r="M1280" s="43" t="str">
        <f>VLOOKUP(Combined[[#This Row],[Customer_ID]],Customer[],2,FALSE)</f>
        <v>Jeffrey Mccarthy</v>
      </c>
      <c r="N1280" s="43">
        <f>VLOOKUP(Combined[[#This Row],[Customer_ID]],Customer[],3,FALSE)</f>
        <v>25</v>
      </c>
      <c r="O1280" s="43" t="str">
        <f>VLOOKUP(Combined[[#This Row],[Customer_ID]],Customer[],4,FALSE)</f>
        <v>Female</v>
      </c>
      <c r="P1280" s="43" t="str">
        <f>VLOOKUP(Combined[[#This Row],[Customer_ID]],Customer[],5,FALSE)</f>
        <v>North Samuel</v>
      </c>
      <c r="Q1280" s="43" t="str">
        <f>VLOOKUP(Combined[[#This Row],[Customer_ID]],Customer[],6,FALSE)</f>
        <v>Nebraska</v>
      </c>
      <c r="R1280" s="43" t="str">
        <f>VLOOKUP(Combined[[#This Row],[Customer_ID]],Customer[],8,FALSE)</f>
        <v>Bronze</v>
      </c>
      <c r="S1280" s="43" t="str">
        <f>VLOOKUP(Combined[[#This Row],[Product_ID]],Product[],2,FALSE)</f>
        <v>Decorative Wall Mirror</v>
      </c>
      <c r="T1280" s="43" t="str">
        <f>VLOOKUP(Combined[[#This Row],[Product_ID]],Product[],3,FALSE)</f>
        <v>Home</v>
      </c>
      <c r="U1280" s="43" t="str">
        <f>VLOOKUP(Combined[[#This Row],[Product_ID]],Product[],4,FALSE)</f>
        <v>Decor</v>
      </c>
      <c r="V1280" s="43" t="str">
        <f>VLOOKUP(Combined[[#This Row],[Product_ID]],Product[],5,FALSE)</f>
        <v>Luna, Anderson and Bowman</v>
      </c>
      <c r="W1280" s="43">
        <f>VLOOKUP(Combined[[#This Row],[Product_ID]],Product[],6,FALSE)</f>
        <v>48.01</v>
      </c>
      <c r="X1280" s="43">
        <f>VLOOKUP(Combined[[#This Row],[Product_ID]],Product[],7,FALSE)</f>
        <v>439</v>
      </c>
      <c r="Y1280" s="43" t="str">
        <f>_xlfn.XLOOKUP(Combined[[#This Row],[Store_ID]],Store[Store_ID],Store[Store_Name])</f>
        <v>Rivera-Warner</v>
      </c>
      <c r="Z1280" s="43" t="str">
        <f>_xlfn.XLOOKUP(Combined[[#This Row],[Store_ID]],Store[Store_ID],Store[Region])</f>
        <v>East</v>
      </c>
      <c r="AA1280" s="43" t="str">
        <f>_xlfn.XLOOKUP(Combined[[#This Row],[Store_ID]],Store[Store_ID],Store[City])</f>
        <v>Washingtonfurt</v>
      </c>
      <c r="AB1280" s="43" t="str">
        <f>_xlfn.XLOOKUP(Combined[[#This Row],[Store_ID]],Store[Store_ID],Store[Store_Type])</f>
        <v>Flagship</v>
      </c>
      <c r="AC1280" s="43">
        <f>Combined[[#This Row],[Quantity]]*Combined[[#This Row],[Unit_Price]]</f>
        <v>1558.58</v>
      </c>
      <c r="AD1280" s="43">
        <f>Combined[[#This Row],[Gross_Sales]]*Combined[[#This Row],[Discount]]</f>
        <v>187.02959999999999</v>
      </c>
      <c r="AE1280" s="43">
        <f>Combined[[#This Row],[Quantity]]*Combined[[#This Row],[cost]]</f>
        <v>96.02</v>
      </c>
      <c r="AF1280" s="43">
        <f>Combined[[#This Row],[Total_Amount]]-Combined[[#This Row],[Total_Cost]]</f>
        <v>1275.5304000000001</v>
      </c>
      <c r="AG1280" s="43" t="str">
        <f>IF(Combined[[#This Row],[Age]]&lt;=25,"18-25",IF(Combined[[#This Row],[Age]]&lt;=35,"26-35",IF(Combined[[#This Row],[Age]]&lt;=45,"36-45",IF(Combined[[#This Row],[Age]]&lt;=55,"46-55","56-64"))))</f>
        <v>18-25</v>
      </c>
      <c r="AH1280" s="43">
        <f>IF(Combined[[#This Row],[Total_Amount]]=0,0,Combined[[#This Row],[Profit]]/Combined[[#This Row],[Total_Amount]])</f>
        <v>0.92999163574302479</v>
      </c>
    </row>
    <row r="1281" spans="1:34">
      <c r="A1281" s="43" t="s">
        <v>3105</v>
      </c>
      <c r="B1281" s="46">
        <v>45267</v>
      </c>
      <c r="C1281" s="43">
        <f t="shared" si="19"/>
        <v>2023</v>
      </c>
      <c r="D1281" s="43" t="str">
        <f>TEXT(Combined[[#This Row],[Order_Date]],"MMM")</f>
        <v>Dec</v>
      </c>
      <c r="E1281" s="43" t="s">
        <v>1431</v>
      </c>
      <c r="F1281" s="43" t="s">
        <v>1702</v>
      </c>
      <c r="G1281" s="43" t="s">
        <v>1807</v>
      </c>
      <c r="H1281" s="43">
        <v>1</v>
      </c>
      <c r="I1281" s="43">
        <v>748.75</v>
      </c>
      <c r="J1281" s="45">
        <v>0.1</v>
      </c>
      <c r="K1281" s="43" t="s">
        <v>1829</v>
      </c>
      <c r="L1281" s="43">
        <v>673.875</v>
      </c>
      <c r="M1281" s="43" t="str">
        <f>VLOOKUP(Combined[[#This Row],[Customer_ID]],Customer[],2,FALSE)</f>
        <v>David Pierce</v>
      </c>
      <c r="N1281" s="43">
        <f>VLOOKUP(Combined[[#This Row],[Customer_ID]],Customer[],3,FALSE)</f>
        <v>45</v>
      </c>
      <c r="O1281" s="43" t="str">
        <f>VLOOKUP(Combined[[#This Row],[Customer_ID]],Customer[],4,FALSE)</f>
        <v>Female</v>
      </c>
      <c r="P1281" s="43" t="str">
        <f>VLOOKUP(Combined[[#This Row],[Customer_ID]],Customer[],5,FALSE)</f>
        <v>Grayland</v>
      </c>
      <c r="Q1281" s="43" t="str">
        <f>VLOOKUP(Combined[[#This Row],[Customer_ID]],Customer[],6,FALSE)</f>
        <v>Washington</v>
      </c>
      <c r="R1281" s="43" t="str">
        <f>VLOOKUP(Combined[[#This Row],[Customer_ID]],Customer[],8,FALSE)</f>
        <v>Platinum</v>
      </c>
      <c r="S1281" s="43" t="str">
        <f>VLOOKUP(Combined[[#This Row],[Product_ID]],Product[],2,FALSE)</f>
        <v>WiFi Mesh Router</v>
      </c>
      <c r="T1281" s="43" t="str">
        <f>VLOOKUP(Combined[[#This Row],[Product_ID]],Product[],3,FALSE)</f>
        <v>Electronics</v>
      </c>
      <c r="U1281" s="43" t="str">
        <f>VLOOKUP(Combined[[#This Row],[Product_ID]],Product[],4,FALSE)</f>
        <v>Appliances</v>
      </c>
      <c r="V1281" s="43" t="str">
        <f>VLOOKUP(Combined[[#This Row],[Product_ID]],Product[],5,FALSE)</f>
        <v>White, Reeves and Woods</v>
      </c>
      <c r="W1281" s="43">
        <f>VLOOKUP(Combined[[#This Row],[Product_ID]],Product[],6,FALSE)</f>
        <v>480.9</v>
      </c>
      <c r="X1281" s="43">
        <f>VLOOKUP(Combined[[#This Row],[Product_ID]],Product[],7,FALSE)</f>
        <v>104</v>
      </c>
      <c r="Y1281" s="43" t="str">
        <f>_xlfn.XLOOKUP(Combined[[#This Row],[Store_ID]],Store[Store_ID],Store[Store_Name])</f>
        <v>Holloway Ltd</v>
      </c>
      <c r="Z1281" s="43" t="str">
        <f>_xlfn.XLOOKUP(Combined[[#This Row],[Store_ID]],Store[Store_ID],Store[Region])</f>
        <v>North</v>
      </c>
      <c r="AA1281" s="43" t="str">
        <f>_xlfn.XLOOKUP(Combined[[#This Row],[Store_ID]],Store[Store_ID],Store[City])</f>
        <v>Bensonhaven</v>
      </c>
      <c r="AB1281" s="43" t="str">
        <f>_xlfn.XLOOKUP(Combined[[#This Row],[Store_ID]],Store[Store_ID],Store[Store_Type])</f>
        <v>Flagship</v>
      </c>
      <c r="AC1281" s="43">
        <f>Combined[[#This Row],[Quantity]]*Combined[[#This Row],[Unit_Price]]</f>
        <v>748.75</v>
      </c>
      <c r="AD1281" s="43">
        <f>Combined[[#This Row],[Gross_Sales]]*Combined[[#This Row],[Discount]]</f>
        <v>74.875</v>
      </c>
      <c r="AE1281" s="43">
        <f>Combined[[#This Row],[Quantity]]*Combined[[#This Row],[cost]]</f>
        <v>480.9</v>
      </c>
      <c r="AF1281" s="43">
        <f>Combined[[#This Row],[Total_Amount]]-Combined[[#This Row],[Total_Cost]]</f>
        <v>192.97500000000002</v>
      </c>
      <c r="AG1281" s="43" t="str">
        <f>IF(Combined[[#This Row],[Age]]&lt;=25,"18-25",IF(Combined[[#This Row],[Age]]&lt;=35,"26-35",IF(Combined[[#This Row],[Age]]&lt;=45,"36-45",IF(Combined[[#This Row],[Age]]&lt;=55,"46-55","56-64"))))</f>
        <v>36-45</v>
      </c>
      <c r="AH1281" s="43">
        <f>IF(Combined[[#This Row],[Total_Amount]]=0,0,Combined[[#This Row],[Profit]]/Combined[[#This Row],[Total_Amount]])</f>
        <v>0.28636616583194213</v>
      </c>
    </row>
    <row r="1282" spans="1:34">
      <c r="A1282" s="43" t="s">
        <v>3106</v>
      </c>
      <c r="B1282" s="46">
        <v>45328</v>
      </c>
      <c r="C1282" s="43">
        <f t="shared" si="19"/>
        <v>2024</v>
      </c>
      <c r="D1282" s="43" t="str">
        <f>TEXT(Combined[[#This Row],[Order_Date]],"MMM")</f>
        <v>Feb</v>
      </c>
      <c r="E1282" s="43" t="s">
        <v>598</v>
      </c>
      <c r="F1282" s="43" t="s">
        <v>1726</v>
      </c>
      <c r="G1282" s="43" t="s">
        <v>1752</v>
      </c>
      <c r="H1282" s="43">
        <v>2</v>
      </c>
      <c r="I1282" s="43">
        <v>121.67</v>
      </c>
      <c r="J1282" s="45">
        <v>0.08</v>
      </c>
      <c r="K1282" s="43" t="s">
        <v>1829</v>
      </c>
      <c r="L1282" s="43">
        <v>223.87280000000001</v>
      </c>
      <c r="M1282" s="43" t="str">
        <f>VLOOKUP(Combined[[#This Row],[Customer_ID]],Customer[],2,FALSE)</f>
        <v>Erin Ward</v>
      </c>
      <c r="N1282" s="43">
        <f>VLOOKUP(Combined[[#This Row],[Customer_ID]],Customer[],3,FALSE)</f>
        <v>60</v>
      </c>
      <c r="O1282" s="43" t="str">
        <f>VLOOKUP(Combined[[#This Row],[Customer_ID]],Customer[],4,FALSE)</f>
        <v>Male</v>
      </c>
      <c r="P1282" s="43" t="str">
        <f>VLOOKUP(Combined[[#This Row],[Customer_ID]],Customer[],5,FALSE)</f>
        <v>New Brianchester</v>
      </c>
      <c r="Q1282" s="43" t="str">
        <f>VLOOKUP(Combined[[#This Row],[Customer_ID]],Customer[],6,FALSE)</f>
        <v>New York</v>
      </c>
      <c r="R1282" s="43" t="str">
        <f>VLOOKUP(Combined[[#This Row],[Customer_ID]],Customer[],8,FALSE)</f>
        <v>Bronze</v>
      </c>
      <c r="S1282" s="43" t="str">
        <f>VLOOKUP(Combined[[#This Row],[Product_ID]],Product[],2,FALSE)</f>
        <v>Face Foundation Kit</v>
      </c>
      <c r="T1282" s="43" t="str">
        <f>VLOOKUP(Combined[[#This Row],[Product_ID]],Product[],3,FALSE)</f>
        <v>Beauty</v>
      </c>
      <c r="U1282" s="43" t="str">
        <f>VLOOKUP(Combined[[#This Row],[Product_ID]],Product[],4,FALSE)</f>
        <v>Makeup</v>
      </c>
      <c r="V1282" s="43" t="str">
        <f>VLOOKUP(Combined[[#This Row],[Product_ID]],Product[],5,FALSE)</f>
        <v>Taylor-Elliott</v>
      </c>
      <c r="W1282" s="43">
        <f>VLOOKUP(Combined[[#This Row],[Product_ID]],Product[],6,FALSE)</f>
        <v>183.04</v>
      </c>
      <c r="X1282" s="43">
        <f>VLOOKUP(Combined[[#This Row],[Product_ID]],Product[],7,FALSE)</f>
        <v>457</v>
      </c>
      <c r="Y1282" s="43" t="str">
        <f>_xlfn.XLOOKUP(Combined[[#This Row],[Store_ID]],Store[Store_ID],Store[Store_Name])</f>
        <v>Rivera-Warner</v>
      </c>
      <c r="Z1282" s="43" t="str">
        <f>_xlfn.XLOOKUP(Combined[[#This Row],[Store_ID]],Store[Store_ID],Store[Region])</f>
        <v>East</v>
      </c>
      <c r="AA1282" s="43" t="str">
        <f>_xlfn.XLOOKUP(Combined[[#This Row],[Store_ID]],Store[Store_ID],Store[City])</f>
        <v>Washingtonfurt</v>
      </c>
      <c r="AB1282" s="43" t="str">
        <f>_xlfn.XLOOKUP(Combined[[#This Row],[Store_ID]],Store[Store_ID],Store[Store_Type])</f>
        <v>Flagship</v>
      </c>
      <c r="AC1282" s="43">
        <f>Combined[[#This Row],[Quantity]]*Combined[[#This Row],[Unit_Price]]</f>
        <v>243.34</v>
      </c>
      <c r="AD1282" s="43">
        <f>Combined[[#This Row],[Gross_Sales]]*Combined[[#This Row],[Discount]]</f>
        <v>19.467200000000002</v>
      </c>
      <c r="AE1282" s="43">
        <f>Combined[[#This Row],[Quantity]]*Combined[[#This Row],[cost]]</f>
        <v>366.08</v>
      </c>
      <c r="AF1282" s="43">
        <f>Combined[[#This Row],[Total_Amount]]-Combined[[#This Row],[Total_Cost]]</f>
        <v>-142.20719999999997</v>
      </c>
      <c r="AG1282" s="43" t="str">
        <f>IF(Combined[[#This Row],[Age]]&lt;=25,"18-25",IF(Combined[[#This Row],[Age]]&lt;=35,"26-35",IF(Combined[[#This Row],[Age]]&lt;=45,"36-45",IF(Combined[[#This Row],[Age]]&lt;=55,"46-55","56-64"))))</f>
        <v>56-64</v>
      </c>
      <c r="AH1282" s="43">
        <f>IF(Combined[[#This Row],[Total_Amount]]=0,0,Combined[[#This Row],[Profit]]/Combined[[#This Row],[Total_Amount]])</f>
        <v>-0.6352142823960748</v>
      </c>
    </row>
    <row r="1283" spans="1:34">
      <c r="A1283" s="43" t="s">
        <v>3107</v>
      </c>
      <c r="B1283" s="46">
        <v>45787</v>
      </c>
      <c r="C1283" s="43">
        <f t="shared" ref="C1283:C1346" si="20">YEAR(B1283)</f>
        <v>2025</v>
      </c>
      <c r="D1283" s="43" t="str">
        <f>TEXT(Combined[[#This Row],[Order_Date]],"MMM")</f>
        <v>May</v>
      </c>
      <c r="E1283" s="43" t="s">
        <v>1513</v>
      </c>
      <c r="F1283" s="43" t="s">
        <v>1646</v>
      </c>
      <c r="G1283" s="43" t="s">
        <v>1801</v>
      </c>
      <c r="H1283" s="43">
        <v>3</v>
      </c>
      <c r="I1283" s="43">
        <v>225.14</v>
      </c>
      <c r="J1283" s="45">
        <v>0.15</v>
      </c>
      <c r="K1283" s="43" t="s">
        <v>1829</v>
      </c>
      <c r="L1283" s="43">
        <v>574.10699999999997</v>
      </c>
      <c r="M1283" s="43" t="str">
        <f>VLOOKUP(Combined[[#This Row],[Customer_ID]],Customer[],2,FALSE)</f>
        <v>Darrell Miller</v>
      </c>
      <c r="N1283" s="43">
        <f>VLOOKUP(Combined[[#This Row],[Customer_ID]],Customer[],3,FALSE)</f>
        <v>59</v>
      </c>
      <c r="O1283" s="43" t="str">
        <f>VLOOKUP(Combined[[#This Row],[Customer_ID]],Customer[],4,FALSE)</f>
        <v>Female</v>
      </c>
      <c r="P1283" s="43" t="str">
        <f>VLOOKUP(Combined[[#This Row],[Customer_ID]],Customer[],5,FALSE)</f>
        <v>Port Carol</v>
      </c>
      <c r="Q1283" s="43" t="str">
        <f>VLOOKUP(Combined[[#This Row],[Customer_ID]],Customer[],6,FALSE)</f>
        <v>Florida</v>
      </c>
      <c r="R1283" s="43" t="str">
        <f>VLOOKUP(Combined[[#This Row],[Customer_ID]],Customer[],8,FALSE)</f>
        <v>Platinum</v>
      </c>
      <c r="S1283" s="43" t="str">
        <f>VLOOKUP(Combined[[#This Row],[Product_ID]],Product[],2,FALSE)</f>
        <v>Men's Roll-On Perfume</v>
      </c>
      <c r="T1283" s="43" t="str">
        <f>VLOOKUP(Combined[[#This Row],[Product_ID]],Product[],3,FALSE)</f>
        <v>Beauty</v>
      </c>
      <c r="U1283" s="43" t="str">
        <f>VLOOKUP(Combined[[#This Row],[Product_ID]],Product[],4,FALSE)</f>
        <v>Fragrance</v>
      </c>
      <c r="V1283" s="43" t="str">
        <f>VLOOKUP(Combined[[#This Row],[Product_ID]],Product[],5,FALSE)</f>
        <v>Sullivan and Sons</v>
      </c>
      <c r="W1283" s="43">
        <f>VLOOKUP(Combined[[#This Row],[Product_ID]],Product[],6,FALSE)</f>
        <v>43.29</v>
      </c>
      <c r="X1283" s="43">
        <f>VLOOKUP(Combined[[#This Row],[Product_ID]],Product[],7,FALSE)</f>
        <v>267</v>
      </c>
      <c r="Y1283" s="43" t="str">
        <f>_xlfn.XLOOKUP(Combined[[#This Row],[Store_ID]],Store[Store_ID],Store[Store_Name])</f>
        <v>Shelton PLC</v>
      </c>
      <c r="Z1283" s="43" t="str">
        <f>_xlfn.XLOOKUP(Combined[[#This Row],[Store_ID]],Store[Store_ID],Store[Region])</f>
        <v>North</v>
      </c>
      <c r="AA1283" s="43" t="str">
        <f>_xlfn.XLOOKUP(Combined[[#This Row],[Store_ID]],Store[Store_ID],Store[City])</f>
        <v>East Jenniferstad</v>
      </c>
      <c r="AB1283" s="43" t="str">
        <f>_xlfn.XLOOKUP(Combined[[#This Row],[Store_ID]],Store[Store_ID],Store[Store_Type])</f>
        <v>Flagship</v>
      </c>
      <c r="AC1283" s="43">
        <f>Combined[[#This Row],[Quantity]]*Combined[[#This Row],[Unit_Price]]</f>
        <v>675.42</v>
      </c>
      <c r="AD1283" s="43">
        <f>Combined[[#This Row],[Gross_Sales]]*Combined[[#This Row],[Discount]]</f>
        <v>101.31299999999999</v>
      </c>
      <c r="AE1283" s="43">
        <f>Combined[[#This Row],[Quantity]]*Combined[[#This Row],[cost]]</f>
        <v>129.87</v>
      </c>
      <c r="AF1283" s="43">
        <f>Combined[[#This Row],[Total_Amount]]-Combined[[#This Row],[Total_Cost]]</f>
        <v>444.23699999999997</v>
      </c>
      <c r="AG1283" s="43" t="str">
        <f>IF(Combined[[#This Row],[Age]]&lt;=25,"18-25",IF(Combined[[#This Row],[Age]]&lt;=35,"26-35",IF(Combined[[#This Row],[Age]]&lt;=45,"36-45",IF(Combined[[#This Row],[Age]]&lt;=55,"46-55","56-64"))))</f>
        <v>56-64</v>
      </c>
      <c r="AH1283" s="43">
        <f>IF(Combined[[#This Row],[Total_Amount]]=0,0,Combined[[#This Row],[Profit]]/Combined[[#This Row],[Total_Amount]])</f>
        <v>0.77378781307317279</v>
      </c>
    </row>
    <row r="1284" spans="1:34">
      <c r="A1284" s="43" t="s">
        <v>3108</v>
      </c>
      <c r="B1284" s="46">
        <v>45876</v>
      </c>
      <c r="C1284" s="43">
        <f t="shared" si="20"/>
        <v>2025</v>
      </c>
      <c r="D1284" s="43" t="str">
        <f>TEXT(Combined[[#This Row],[Order_Date]],"MMM")</f>
        <v>Aug</v>
      </c>
      <c r="E1284" s="43" t="s">
        <v>1011</v>
      </c>
      <c r="F1284" s="43" t="s">
        <v>1606</v>
      </c>
      <c r="G1284" s="43" t="s">
        <v>1813</v>
      </c>
      <c r="H1284" s="43">
        <v>1</v>
      </c>
      <c r="I1284" s="43">
        <v>654.17999999999995</v>
      </c>
      <c r="J1284" s="45">
        <v>0.19</v>
      </c>
      <c r="K1284" s="43" t="s">
        <v>1826</v>
      </c>
      <c r="L1284" s="43">
        <v>529.88580000000002</v>
      </c>
      <c r="M1284" s="43" t="str">
        <f>VLOOKUP(Combined[[#This Row],[Customer_ID]],Customer[],2,FALSE)</f>
        <v>Darren Burton</v>
      </c>
      <c r="N1284" s="43">
        <f>VLOOKUP(Combined[[#This Row],[Customer_ID]],Customer[],3,FALSE)</f>
        <v>21</v>
      </c>
      <c r="O1284" s="43" t="str">
        <f>VLOOKUP(Combined[[#This Row],[Customer_ID]],Customer[],4,FALSE)</f>
        <v>Female</v>
      </c>
      <c r="P1284" s="43" t="str">
        <f>VLOOKUP(Combined[[#This Row],[Customer_ID]],Customer[],5,FALSE)</f>
        <v>Lake Alice</v>
      </c>
      <c r="Q1284" s="43" t="str">
        <f>VLOOKUP(Combined[[#This Row],[Customer_ID]],Customer[],6,FALSE)</f>
        <v>Tennessee</v>
      </c>
      <c r="R1284" s="43" t="str">
        <f>VLOOKUP(Combined[[#This Row],[Customer_ID]],Customer[],8,FALSE)</f>
        <v>Bronze</v>
      </c>
      <c r="S1284" s="43" t="str">
        <f>VLOOKUP(Combined[[#This Row],[Product_ID]],Product[],2,FALSE)</f>
        <v>Fabric Sofa Throw Blanket</v>
      </c>
      <c r="T1284" s="43" t="str">
        <f>VLOOKUP(Combined[[#This Row],[Product_ID]],Product[],3,FALSE)</f>
        <v>Home</v>
      </c>
      <c r="U1284" s="43" t="str">
        <f>VLOOKUP(Combined[[#This Row],[Product_ID]],Product[],4,FALSE)</f>
        <v>Decor</v>
      </c>
      <c r="V1284" s="43" t="str">
        <f>VLOOKUP(Combined[[#This Row],[Product_ID]],Product[],5,FALSE)</f>
        <v>Hoffman Group</v>
      </c>
      <c r="W1284" s="43">
        <f>VLOOKUP(Combined[[#This Row],[Product_ID]],Product[],6,FALSE)</f>
        <v>218.48</v>
      </c>
      <c r="X1284" s="43">
        <f>VLOOKUP(Combined[[#This Row],[Product_ID]],Product[],7,FALSE)</f>
        <v>276</v>
      </c>
      <c r="Y1284" s="43" t="str">
        <f>_xlfn.XLOOKUP(Combined[[#This Row],[Store_ID]],Store[Store_ID],Store[Store_Name])</f>
        <v>Mann-Austin</v>
      </c>
      <c r="Z1284" s="43" t="str">
        <f>_xlfn.XLOOKUP(Combined[[#This Row],[Store_ID]],Store[Store_ID],Store[Region])</f>
        <v>East</v>
      </c>
      <c r="AA1284" s="43" t="str">
        <f>_xlfn.XLOOKUP(Combined[[#This Row],[Store_ID]],Store[Store_ID],Store[City])</f>
        <v>Vasquezborough</v>
      </c>
      <c r="AB1284" s="43" t="str">
        <f>_xlfn.XLOOKUP(Combined[[#This Row],[Store_ID]],Store[Store_ID],Store[Store_Type])</f>
        <v>Online</v>
      </c>
      <c r="AC1284" s="43">
        <f>Combined[[#This Row],[Quantity]]*Combined[[#This Row],[Unit_Price]]</f>
        <v>654.17999999999995</v>
      </c>
      <c r="AD1284" s="43">
        <f>Combined[[#This Row],[Gross_Sales]]*Combined[[#This Row],[Discount]]</f>
        <v>124.29419999999999</v>
      </c>
      <c r="AE1284" s="43">
        <f>Combined[[#This Row],[Quantity]]*Combined[[#This Row],[cost]]</f>
        <v>218.48</v>
      </c>
      <c r="AF1284" s="43">
        <f>Combined[[#This Row],[Total_Amount]]-Combined[[#This Row],[Total_Cost]]</f>
        <v>311.4058</v>
      </c>
      <c r="AG1284" s="43" t="str">
        <f>IF(Combined[[#This Row],[Age]]&lt;=25,"18-25",IF(Combined[[#This Row],[Age]]&lt;=35,"26-35",IF(Combined[[#This Row],[Age]]&lt;=45,"36-45",IF(Combined[[#This Row],[Age]]&lt;=55,"46-55","56-64"))))</f>
        <v>18-25</v>
      </c>
      <c r="AH1284" s="43">
        <f>IF(Combined[[#This Row],[Total_Amount]]=0,0,Combined[[#This Row],[Profit]]/Combined[[#This Row],[Total_Amount]])</f>
        <v>0.58768474263699833</v>
      </c>
    </row>
    <row r="1285" spans="1:34">
      <c r="A1285" s="43" t="s">
        <v>3109</v>
      </c>
      <c r="B1285" s="46">
        <v>45552</v>
      </c>
      <c r="C1285" s="43">
        <f t="shared" si="20"/>
        <v>2024</v>
      </c>
      <c r="D1285" s="43" t="str">
        <f>TEXT(Combined[[#This Row],[Order_Date]],"MMM")</f>
        <v>Sep</v>
      </c>
      <c r="E1285" s="43" t="s">
        <v>218</v>
      </c>
      <c r="F1285" s="43" t="s">
        <v>1690</v>
      </c>
      <c r="G1285" s="43" t="s">
        <v>1773</v>
      </c>
      <c r="H1285" s="43">
        <v>2</v>
      </c>
      <c r="I1285" s="43">
        <v>504.98</v>
      </c>
      <c r="J1285" s="45">
        <v>0.08</v>
      </c>
      <c r="K1285" s="43" t="s">
        <v>1829</v>
      </c>
      <c r="L1285" s="43">
        <v>929.16320000000007</v>
      </c>
      <c r="M1285" s="43" t="str">
        <f>VLOOKUP(Combined[[#This Row],[Customer_ID]],Customer[],2,FALSE)</f>
        <v>Cheryl Copeland</v>
      </c>
      <c r="N1285" s="43">
        <f>VLOOKUP(Combined[[#This Row],[Customer_ID]],Customer[],3,FALSE)</f>
        <v>51</v>
      </c>
      <c r="O1285" s="43" t="str">
        <f>VLOOKUP(Combined[[#This Row],[Customer_ID]],Customer[],4,FALSE)</f>
        <v>Male</v>
      </c>
      <c r="P1285" s="43" t="str">
        <f>VLOOKUP(Combined[[#This Row],[Customer_ID]],Customer[],5,FALSE)</f>
        <v>Snowmouth</v>
      </c>
      <c r="Q1285" s="43" t="str">
        <f>VLOOKUP(Combined[[#This Row],[Customer_ID]],Customer[],6,FALSE)</f>
        <v>Maryland</v>
      </c>
      <c r="R1285" s="43" t="str">
        <f>VLOOKUP(Combined[[#This Row],[Customer_ID]],Customer[],8,FALSE)</f>
        <v>Platinum</v>
      </c>
      <c r="S1285" s="43" t="str">
        <f>VLOOKUP(Combined[[#This Row],[Product_ID]],Product[],2,FALSE)</f>
        <v>Hair Repair Oil Treatment</v>
      </c>
      <c r="T1285" s="43" t="str">
        <f>VLOOKUP(Combined[[#This Row],[Product_ID]],Product[],3,FALSE)</f>
        <v>Beauty</v>
      </c>
      <c r="U1285" s="43" t="str">
        <f>VLOOKUP(Combined[[#This Row],[Product_ID]],Product[],4,FALSE)</f>
        <v>Haircare</v>
      </c>
      <c r="V1285" s="43" t="str">
        <f>VLOOKUP(Combined[[#This Row],[Product_ID]],Product[],5,FALSE)</f>
        <v>Hopkins Ltd</v>
      </c>
      <c r="W1285" s="43">
        <f>VLOOKUP(Combined[[#This Row],[Product_ID]],Product[],6,FALSE)</f>
        <v>214.32</v>
      </c>
      <c r="X1285" s="43">
        <f>VLOOKUP(Combined[[#This Row],[Product_ID]],Product[],7,FALSE)</f>
        <v>383</v>
      </c>
      <c r="Y1285" s="43" t="str">
        <f>_xlfn.XLOOKUP(Combined[[#This Row],[Store_ID]],Store[Store_ID],Store[Store_Name])</f>
        <v>Gray Ltd</v>
      </c>
      <c r="Z1285" s="43" t="str">
        <f>_xlfn.XLOOKUP(Combined[[#This Row],[Store_ID]],Store[Store_ID],Store[Region])</f>
        <v>North</v>
      </c>
      <c r="AA1285" s="43" t="str">
        <f>_xlfn.XLOOKUP(Combined[[#This Row],[Store_ID]],Store[Store_ID],Store[City])</f>
        <v>New Michaelchester</v>
      </c>
      <c r="AB1285" s="43" t="str">
        <f>_xlfn.XLOOKUP(Combined[[#This Row],[Store_ID]],Store[Store_ID],Store[Store_Type])</f>
        <v>Outlet</v>
      </c>
      <c r="AC1285" s="43">
        <f>Combined[[#This Row],[Quantity]]*Combined[[#This Row],[Unit_Price]]</f>
        <v>1009.96</v>
      </c>
      <c r="AD1285" s="43">
        <f>Combined[[#This Row],[Gross_Sales]]*Combined[[#This Row],[Discount]]</f>
        <v>80.796800000000005</v>
      </c>
      <c r="AE1285" s="43">
        <f>Combined[[#This Row],[Quantity]]*Combined[[#This Row],[cost]]</f>
        <v>428.64</v>
      </c>
      <c r="AF1285" s="43">
        <f>Combined[[#This Row],[Total_Amount]]-Combined[[#This Row],[Total_Cost]]</f>
        <v>500.52320000000009</v>
      </c>
      <c r="AG1285" s="43" t="str">
        <f>IF(Combined[[#This Row],[Age]]&lt;=25,"18-25",IF(Combined[[#This Row],[Age]]&lt;=35,"26-35",IF(Combined[[#This Row],[Age]]&lt;=45,"36-45",IF(Combined[[#This Row],[Age]]&lt;=55,"46-55","56-64"))))</f>
        <v>46-55</v>
      </c>
      <c r="AH1285" s="43">
        <f>IF(Combined[[#This Row],[Total_Amount]]=0,0,Combined[[#This Row],[Profit]]/Combined[[#This Row],[Total_Amount]])</f>
        <v>0.53868168692001583</v>
      </c>
    </row>
    <row r="1286" spans="1:34">
      <c r="A1286" s="43" t="s">
        <v>3110</v>
      </c>
      <c r="B1286" s="46">
        <v>45823</v>
      </c>
      <c r="C1286" s="43">
        <f t="shared" si="20"/>
        <v>2025</v>
      </c>
      <c r="D1286" s="43" t="str">
        <f>TEXT(Combined[[#This Row],[Order_Date]],"MMM")</f>
        <v>Jun</v>
      </c>
      <c r="E1286" s="43" t="s">
        <v>1181</v>
      </c>
      <c r="F1286" s="43" t="s">
        <v>1656</v>
      </c>
      <c r="G1286" s="43" t="s">
        <v>1782</v>
      </c>
      <c r="H1286" s="43">
        <v>2</v>
      </c>
      <c r="I1286" s="43">
        <v>623.20000000000005</v>
      </c>
      <c r="J1286" s="45">
        <v>0.14000000000000001</v>
      </c>
      <c r="K1286" s="43" t="s">
        <v>1829</v>
      </c>
      <c r="L1286" s="43">
        <v>1071.904</v>
      </c>
      <c r="M1286" s="43" t="str">
        <f>VLOOKUP(Combined[[#This Row],[Customer_ID]],Customer[],2,FALSE)</f>
        <v>Frank Stewart</v>
      </c>
      <c r="N1286" s="43">
        <f>VLOOKUP(Combined[[#This Row],[Customer_ID]],Customer[],3,FALSE)</f>
        <v>44</v>
      </c>
      <c r="O1286" s="43" t="str">
        <f>VLOOKUP(Combined[[#This Row],[Customer_ID]],Customer[],4,FALSE)</f>
        <v>Female</v>
      </c>
      <c r="P1286" s="43" t="str">
        <f>VLOOKUP(Combined[[#This Row],[Customer_ID]],Customer[],5,FALSE)</f>
        <v>Fischerborough</v>
      </c>
      <c r="Q1286" s="43" t="str">
        <f>VLOOKUP(Combined[[#This Row],[Customer_ID]],Customer[],6,FALSE)</f>
        <v>Delaware</v>
      </c>
      <c r="R1286" s="43" t="str">
        <f>VLOOKUP(Combined[[#This Row],[Customer_ID]],Customer[],8,FALSE)</f>
        <v>Bronze</v>
      </c>
      <c r="S1286" s="43" t="str">
        <f>VLOOKUP(Combined[[#This Row],[Product_ID]],Product[],2,FALSE)</f>
        <v>Sports Stopwatch Pro</v>
      </c>
      <c r="T1286" s="43" t="str">
        <f>VLOOKUP(Combined[[#This Row],[Product_ID]],Product[],3,FALSE)</f>
        <v>Sports</v>
      </c>
      <c r="U1286" s="43" t="str">
        <f>VLOOKUP(Combined[[#This Row],[Product_ID]],Product[],4,FALSE)</f>
        <v>Accessories</v>
      </c>
      <c r="V1286" s="43" t="str">
        <f>VLOOKUP(Combined[[#This Row],[Product_ID]],Product[],5,FALSE)</f>
        <v>Thompson-French</v>
      </c>
      <c r="W1286" s="43">
        <f>VLOOKUP(Combined[[#This Row],[Product_ID]],Product[],6,FALSE)</f>
        <v>434.84</v>
      </c>
      <c r="X1286" s="43">
        <f>VLOOKUP(Combined[[#This Row],[Product_ID]],Product[],7,FALSE)</f>
        <v>185</v>
      </c>
      <c r="Y1286" s="43" t="str">
        <f>_xlfn.XLOOKUP(Combined[[#This Row],[Store_ID]],Store[Store_ID],Store[Store_Name])</f>
        <v>Bean, Jones and Park</v>
      </c>
      <c r="Z1286" s="43" t="str">
        <f>_xlfn.XLOOKUP(Combined[[#This Row],[Store_ID]],Store[Store_ID],Store[Region])</f>
        <v>West</v>
      </c>
      <c r="AA1286" s="43" t="str">
        <f>_xlfn.XLOOKUP(Combined[[#This Row],[Store_ID]],Store[Store_ID],Store[City])</f>
        <v>Thompsonborough</v>
      </c>
      <c r="AB1286" s="43" t="str">
        <f>_xlfn.XLOOKUP(Combined[[#This Row],[Store_ID]],Store[Store_ID],Store[Store_Type])</f>
        <v>Online</v>
      </c>
      <c r="AC1286" s="43">
        <f>Combined[[#This Row],[Quantity]]*Combined[[#This Row],[Unit_Price]]</f>
        <v>1246.4000000000001</v>
      </c>
      <c r="AD1286" s="43">
        <f>Combined[[#This Row],[Gross_Sales]]*Combined[[#This Row],[Discount]]</f>
        <v>174.49600000000004</v>
      </c>
      <c r="AE1286" s="43">
        <f>Combined[[#This Row],[Quantity]]*Combined[[#This Row],[cost]]</f>
        <v>869.68</v>
      </c>
      <c r="AF1286" s="43">
        <f>Combined[[#This Row],[Total_Amount]]-Combined[[#This Row],[Total_Cost]]</f>
        <v>202.22400000000005</v>
      </c>
      <c r="AG1286" s="43" t="str">
        <f>IF(Combined[[#This Row],[Age]]&lt;=25,"18-25",IF(Combined[[#This Row],[Age]]&lt;=35,"26-35",IF(Combined[[#This Row],[Age]]&lt;=45,"36-45",IF(Combined[[#This Row],[Age]]&lt;=55,"46-55","56-64"))))</f>
        <v>36-45</v>
      </c>
      <c r="AH1286" s="43">
        <f>IF(Combined[[#This Row],[Total_Amount]]=0,0,Combined[[#This Row],[Profit]]/Combined[[#This Row],[Total_Amount]])</f>
        <v>0.18865868585246445</v>
      </c>
    </row>
    <row r="1287" spans="1:34">
      <c r="A1287" s="43" t="s">
        <v>3111</v>
      </c>
      <c r="B1287" s="46">
        <v>45622</v>
      </c>
      <c r="C1287" s="43">
        <f t="shared" si="20"/>
        <v>2024</v>
      </c>
      <c r="D1287" s="43" t="str">
        <f>TEXT(Combined[[#This Row],[Order_Date]],"MMM")</f>
        <v>Nov</v>
      </c>
      <c r="E1287" s="43" t="s">
        <v>1023</v>
      </c>
      <c r="F1287" s="43" t="s">
        <v>1555</v>
      </c>
      <c r="G1287" s="43" t="s">
        <v>1804</v>
      </c>
      <c r="H1287" s="43">
        <v>2</v>
      </c>
      <c r="I1287" s="43">
        <v>530.54</v>
      </c>
      <c r="J1287" s="45">
        <v>0.28000000000000003</v>
      </c>
      <c r="K1287" s="43" t="s">
        <v>1829</v>
      </c>
      <c r="L1287" s="43">
        <v>763.97759999999994</v>
      </c>
      <c r="M1287" s="43" t="str">
        <f>VLOOKUP(Combined[[#This Row],[Customer_ID]],Customer[],2,FALSE)</f>
        <v>Andrew Smith</v>
      </c>
      <c r="N1287" s="43">
        <f>VLOOKUP(Combined[[#This Row],[Customer_ID]],Customer[],3,FALSE)</f>
        <v>60</v>
      </c>
      <c r="O1287" s="43" t="str">
        <f>VLOOKUP(Combined[[#This Row],[Customer_ID]],Customer[],4,FALSE)</f>
        <v>Male</v>
      </c>
      <c r="P1287" s="43" t="str">
        <f>VLOOKUP(Combined[[#This Row],[Customer_ID]],Customer[],5,FALSE)</f>
        <v>East Matthew</v>
      </c>
      <c r="Q1287" s="43" t="str">
        <f>VLOOKUP(Combined[[#This Row],[Customer_ID]],Customer[],6,FALSE)</f>
        <v>Wisconsin</v>
      </c>
      <c r="R1287" s="43" t="str">
        <f>VLOOKUP(Combined[[#This Row],[Customer_ID]],Customer[],8,FALSE)</f>
        <v>Bronze</v>
      </c>
      <c r="S1287" s="43" t="str">
        <f>VLOOKUP(Combined[[#This Row],[Product_ID]],Product[],2,FALSE)</f>
        <v>Men's Leather Belt</v>
      </c>
      <c r="T1287" s="43" t="str">
        <f>VLOOKUP(Combined[[#This Row],[Product_ID]],Product[],3,FALSE)</f>
        <v>Clothing</v>
      </c>
      <c r="U1287" s="43" t="str">
        <f>VLOOKUP(Combined[[#This Row],[Product_ID]],Product[],4,FALSE)</f>
        <v>Accessories</v>
      </c>
      <c r="V1287" s="43" t="str">
        <f>VLOOKUP(Combined[[#This Row],[Product_ID]],Product[],5,FALSE)</f>
        <v>Baldwin, Garza and Gonzalez</v>
      </c>
      <c r="W1287" s="43">
        <f>VLOOKUP(Combined[[#This Row],[Product_ID]],Product[],6,FALSE)</f>
        <v>261</v>
      </c>
      <c r="X1287" s="43">
        <f>VLOOKUP(Combined[[#This Row],[Product_ID]],Product[],7,FALSE)</f>
        <v>59</v>
      </c>
      <c r="Y1287" s="43" t="str">
        <f>_xlfn.XLOOKUP(Combined[[#This Row],[Store_ID]],Store[Store_ID],Store[Store_Name])</f>
        <v>Frederick-Wright</v>
      </c>
      <c r="Z1287" s="43" t="str">
        <f>_xlfn.XLOOKUP(Combined[[#This Row],[Store_ID]],Store[Store_ID],Store[Region])</f>
        <v>West</v>
      </c>
      <c r="AA1287" s="43" t="str">
        <f>_xlfn.XLOOKUP(Combined[[#This Row],[Store_ID]],Store[Store_ID],Store[City])</f>
        <v>New Jimmymouth</v>
      </c>
      <c r="AB1287" s="43" t="str">
        <f>_xlfn.XLOOKUP(Combined[[#This Row],[Store_ID]],Store[Store_ID],Store[Store_Type])</f>
        <v>Flagship</v>
      </c>
      <c r="AC1287" s="43">
        <f>Combined[[#This Row],[Quantity]]*Combined[[#This Row],[Unit_Price]]</f>
        <v>1061.08</v>
      </c>
      <c r="AD1287" s="43">
        <f>Combined[[#This Row],[Gross_Sales]]*Combined[[#This Row],[Discount]]</f>
        <v>297.10239999999999</v>
      </c>
      <c r="AE1287" s="43">
        <f>Combined[[#This Row],[Quantity]]*Combined[[#This Row],[cost]]</f>
        <v>522</v>
      </c>
      <c r="AF1287" s="43">
        <f>Combined[[#This Row],[Total_Amount]]-Combined[[#This Row],[Total_Cost]]</f>
        <v>241.97759999999994</v>
      </c>
      <c r="AG1287" s="43" t="str">
        <f>IF(Combined[[#This Row],[Age]]&lt;=25,"18-25",IF(Combined[[#This Row],[Age]]&lt;=35,"26-35",IF(Combined[[#This Row],[Age]]&lt;=45,"36-45",IF(Combined[[#This Row],[Age]]&lt;=55,"46-55","56-64"))))</f>
        <v>56-64</v>
      </c>
      <c r="AH1287" s="43">
        <f>IF(Combined[[#This Row],[Total_Amount]]=0,0,Combined[[#This Row],[Profit]]/Combined[[#This Row],[Total_Amount]])</f>
        <v>0.31673389376861305</v>
      </c>
    </row>
    <row r="1288" spans="1:34">
      <c r="A1288" s="43" t="s">
        <v>3112</v>
      </c>
      <c r="B1288" s="46">
        <v>45810</v>
      </c>
      <c r="C1288" s="43">
        <f t="shared" si="20"/>
        <v>2025</v>
      </c>
      <c r="D1288" s="43" t="str">
        <f>TEXT(Combined[[#This Row],[Order_Date]],"MMM")</f>
        <v>Jun</v>
      </c>
      <c r="E1288" s="43" t="s">
        <v>1142</v>
      </c>
      <c r="F1288" s="43" t="s">
        <v>1543</v>
      </c>
      <c r="G1288" s="43" t="s">
        <v>1804</v>
      </c>
      <c r="H1288" s="43">
        <v>3</v>
      </c>
      <c r="I1288" s="43">
        <v>279.45</v>
      </c>
      <c r="J1288" s="45">
        <v>0.15</v>
      </c>
      <c r="K1288" s="43" t="s">
        <v>1829</v>
      </c>
      <c r="L1288" s="43">
        <v>712.59749999999985</v>
      </c>
      <c r="M1288" s="43" t="str">
        <f>VLOOKUP(Combined[[#This Row],[Customer_ID]],Customer[],2,FALSE)</f>
        <v>Brandon Mcbride</v>
      </c>
      <c r="N1288" s="43">
        <f>VLOOKUP(Combined[[#This Row],[Customer_ID]],Customer[],3,FALSE)</f>
        <v>63</v>
      </c>
      <c r="O1288" s="43" t="str">
        <f>VLOOKUP(Combined[[#This Row],[Customer_ID]],Customer[],4,FALSE)</f>
        <v>Female</v>
      </c>
      <c r="P1288" s="43" t="str">
        <f>VLOOKUP(Combined[[#This Row],[Customer_ID]],Customer[],5,FALSE)</f>
        <v>Kellyside</v>
      </c>
      <c r="Q1288" s="43" t="str">
        <f>VLOOKUP(Combined[[#This Row],[Customer_ID]],Customer[],6,FALSE)</f>
        <v>Alaska</v>
      </c>
      <c r="R1288" s="43" t="str">
        <f>VLOOKUP(Combined[[#This Row],[Customer_ID]],Customer[],8,FALSE)</f>
        <v>Platinum</v>
      </c>
      <c r="S1288" s="43" t="str">
        <f>VLOOKUP(Combined[[#This Row],[Product_ID]],Product[],2,FALSE)</f>
        <v>Brother Laser Printer</v>
      </c>
      <c r="T1288" s="43" t="str">
        <f>VLOOKUP(Combined[[#This Row],[Product_ID]],Product[],3,FALSE)</f>
        <v>Electronics</v>
      </c>
      <c r="U1288" s="43" t="str">
        <f>VLOOKUP(Combined[[#This Row],[Product_ID]],Product[],4,FALSE)</f>
        <v>Computer</v>
      </c>
      <c r="V1288" s="43" t="str">
        <f>VLOOKUP(Combined[[#This Row],[Product_ID]],Product[],5,FALSE)</f>
        <v>Hunt Inc</v>
      </c>
      <c r="W1288" s="43">
        <f>VLOOKUP(Combined[[#This Row],[Product_ID]],Product[],6,FALSE)</f>
        <v>112.42</v>
      </c>
      <c r="X1288" s="43">
        <f>VLOOKUP(Combined[[#This Row],[Product_ID]],Product[],7,FALSE)</f>
        <v>416</v>
      </c>
      <c r="Y1288" s="43" t="str">
        <f>_xlfn.XLOOKUP(Combined[[#This Row],[Store_ID]],Store[Store_ID],Store[Store_Name])</f>
        <v>Frederick-Wright</v>
      </c>
      <c r="Z1288" s="43" t="str">
        <f>_xlfn.XLOOKUP(Combined[[#This Row],[Store_ID]],Store[Store_ID],Store[Region])</f>
        <v>West</v>
      </c>
      <c r="AA1288" s="43" t="str">
        <f>_xlfn.XLOOKUP(Combined[[#This Row],[Store_ID]],Store[Store_ID],Store[City])</f>
        <v>New Jimmymouth</v>
      </c>
      <c r="AB1288" s="43" t="str">
        <f>_xlfn.XLOOKUP(Combined[[#This Row],[Store_ID]],Store[Store_ID],Store[Store_Type])</f>
        <v>Flagship</v>
      </c>
      <c r="AC1288" s="43">
        <f>Combined[[#This Row],[Quantity]]*Combined[[#This Row],[Unit_Price]]</f>
        <v>838.34999999999991</v>
      </c>
      <c r="AD1288" s="43">
        <f>Combined[[#This Row],[Gross_Sales]]*Combined[[#This Row],[Discount]]</f>
        <v>125.75249999999998</v>
      </c>
      <c r="AE1288" s="43">
        <f>Combined[[#This Row],[Quantity]]*Combined[[#This Row],[cost]]</f>
        <v>337.26</v>
      </c>
      <c r="AF1288" s="43">
        <f>Combined[[#This Row],[Total_Amount]]-Combined[[#This Row],[Total_Cost]]</f>
        <v>375.33749999999986</v>
      </c>
      <c r="AG1288" s="43" t="str">
        <f>IF(Combined[[#This Row],[Age]]&lt;=25,"18-25",IF(Combined[[#This Row],[Age]]&lt;=35,"26-35",IF(Combined[[#This Row],[Age]]&lt;=45,"36-45",IF(Combined[[#This Row],[Age]]&lt;=55,"46-55","56-64"))))</f>
        <v>56-64</v>
      </c>
      <c r="AH1288" s="43">
        <f>IF(Combined[[#This Row],[Total_Amount]]=0,0,Combined[[#This Row],[Profit]]/Combined[[#This Row],[Total_Amount]])</f>
        <v>0.52671739656678551</v>
      </c>
    </row>
    <row r="1289" spans="1:34">
      <c r="A1289" s="43" t="s">
        <v>3113</v>
      </c>
      <c r="B1289" s="46">
        <v>45645</v>
      </c>
      <c r="C1289" s="43">
        <f t="shared" si="20"/>
        <v>2024</v>
      </c>
      <c r="D1289" s="43" t="str">
        <f>TEXT(Combined[[#This Row],[Order_Date]],"MMM")</f>
        <v>Dec</v>
      </c>
      <c r="E1289" s="43" t="s">
        <v>849</v>
      </c>
      <c r="F1289" s="43" t="s">
        <v>1572</v>
      </c>
      <c r="G1289" s="43" t="s">
        <v>1782</v>
      </c>
      <c r="H1289" s="43">
        <v>3</v>
      </c>
      <c r="I1289" s="43">
        <v>906.99</v>
      </c>
      <c r="J1289" s="45">
        <v>0.26</v>
      </c>
      <c r="K1289" s="43" t="s">
        <v>1829</v>
      </c>
      <c r="L1289" s="43">
        <v>2013.5178000000001</v>
      </c>
      <c r="M1289" s="43" t="str">
        <f>VLOOKUP(Combined[[#This Row],[Customer_ID]],Customer[],2,FALSE)</f>
        <v>Cynthia Payne</v>
      </c>
      <c r="N1289" s="43">
        <f>VLOOKUP(Combined[[#This Row],[Customer_ID]],Customer[],3,FALSE)</f>
        <v>32</v>
      </c>
      <c r="O1289" s="43" t="str">
        <f>VLOOKUP(Combined[[#This Row],[Customer_ID]],Customer[],4,FALSE)</f>
        <v>Female</v>
      </c>
      <c r="P1289" s="43" t="str">
        <f>VLOOKUP(Combined[[#This Row],[Customer_ID]],Customer[],5,FALSE)</f>
        <v>South Gina</v>
      </c>
      <c r="Q1289" s="43" t="str">
        <f>VLOOKUP(Combined[[#This Row],[Customer_ID]],Customer[],6,FALSE)</f>
        <v>Kentucky</v>
      </c>
      <c r="R1289" s="43" t="str">
        <f>VLOOKUP(Combined[[#This Row],[Customer_ID]],Customer[],8,FALSE)</f>
        <v>Bronze</v>
      </c>
      <c r="S1289" s="43" t="str">
        <f>VLOOKUP(Combined[[#This Row],[Product_ID]],Product[],2,FALSE)</f>
        <v>Hair Strengthening Shampoo</v>
      </c>
      <c r="T1289" s="43" t="str">
        <f>VLOOKUP(Combined[[#This Row],[Product_ID]],Product[],3,FALSE)</f>
        <v>Beauty</v>
      </c>
      <c r="U1289" s="43" t="str">
        <f>VLOOKUP(Combined[[#This Row],[Product_ID]],Product[],4,FALSE)</f>
        <v>Haircare</v>
      </c>
      <c r="V1289" s="43" t="str">
        <f>VLOOKUP(Combined[[#This Row],[Product_ID]],Product[],5,FALSE)</f>
        <v>Rice LLC</v>
      </c>
      <c r="W1289" s="43">
        <f>VLOOKUP(Combined[[#This Row],[Product_ID]],Product[],6,FALSE)</f>
        <v>115.82</v>
      </c>
      <c r="X1289" s="43">
        <f>VLOOKUP(Combined[[#This Row],[Product_ID]],Product[],7,FALSE)</f>
        <v>460</v>
      </c>
      <c r="Y1289" s="43" t="str">
        <f>_xlfn.XLOOKUP(Combined[[#This Row],[Store_ID]],Store[Store_ID],Store[Store_Name])</f>
        <v>Bean, Jones and Park</v>
      </c>
      <c r="Z1289" s="43" t="str">
        <f>_xlfn.XLOOKUP(Combined[[#This Row],[Store_ID]],Store[Store_ID],Store[Region])</f>
        <v>West</v>
      </c>
      <c r="AA1289" s="43" t="str">
        <f>_xlfn.XLOOKUP(Combined[[#This Row],[Store_ID]],Store[Store_ID],Store[City])</f>
        <v>Thompsonborough</v>
      </c>
      <c r="AB1289" s="43" t="str">
        <f>_xlfn.XLOOKUP(Combined[[#This Row],[Store_ID]],Store[Store_ID],Store[Store_Type])</f>
        <v>Online</v>
      </c>
      <c r="AC1289" s="43">
        <f>Combined[[#This Row],[Quantity]]*Combined[[#This Row],[Unit_Price]]</f>
        <v>2720.9700000000003</v>
      </c>
      <c r="AD1289" s="43">
        <f>Combined[[#This Row],[Gross_Sales]]*Combined[[#This Row],[Discount]]</f>
        <v>707.45220000000006</v>
      </c>
      <c r="AE1289" s="43">
        <f>Combined[[#This Row],[Quantity]]*Combined[[#This Row],[cost]]</f>
        <v>347.46</v>
      </c>
      <c r="AF1289" s="43">
        <f>Combined[[#This Row],[Total_Amount]]-Combined[[#This Row],[Total_Cost]]</f>
        <v>1666.0578</v>
      </c>
      <c r="AG1289" s="43" t="str">
        <f>IF(Combined[[#This Row],[Age]]&lt;=25,"18-25",IF(Combined[[#This Row],[Age]]&lt;=35,"26-35",IF(Combined[[#This Row],[Age]]&lt;=45,"36-45",IF(Combined[[#This Row],[Age]]&lt;=55,"46-55","56-64"))))</f>
        <v>26-35</v>
      </c>
      <c r="AH1289" s="43">
        <f>IF(Combined[[#This Row],[Total_Amount]]=0,0,Combined[[#This Row],[Profit]]/Combined[[#This Row],[Total_Amount]])</f>
        <v>0.82743634051807236</v>
      </c>
    </row>
    <row r="1290" spans="1:34">
      <c r="A1290" s="43" t="s">
        <v>3114</v>
      </c>
      <c r="B1290" s="46">
        <v>45749</v>
      </c>
      <c r="C1290" s="43">
        <f t="shared" si="20"/>
        <v>2025</v>
      </c>
      <c r="D1290" s="43" t="str">
        <f>TEXT(Combined[[#This Row],[Order_Date]],"MMM")</f>
        <v>Apr</v>
      </c>
      <c r="E1290" s="43" t="s">
        <v>258</v>
      </c>
      <c r="F1290" s="43" t="s">
        <v>1708</v>
      </c>
      <c r="G1290" s="43" t="s">
        <v>1807</v>
      </c>
      <c r="H1290" s="43">
        <v>4</v>
      </c>
      <c r="I1290" s="43">
        <v>408.76</v>
      </c>
      <c r="J1290" s="45">
        <v>0.12</v>
      </c>
      <c r="K1290" s="43" t="s">
        <v>1829</v>
      </c>
      <c r="L1290" s="43">
        <v>1438.8352</v>
      </c>
      <c r="M1290" s="43" t="str">
        <f>VLOOKUP(Combined[[#This Row],[Customer_ID]],Customer[],2,FALSE)</f>
        <v>Eric Singh</v>
      </c>
      <c r="N1290" s="43">
        <f>VLOOKUP(Combined[[#This Row],[Customer_ID]],Customer[],3,FALSE)</f>
        <v>29</v>
      </c>
      <c r="O1290" s="43" t="str">
        <f>VLOOKUP(Combined[[#This Row],[Customer_ID]],Customer[],4,FALSE)</f>
        <v>Female</v>
      </c>
      <c r="P1290" s="43" t="str">
        <f>VLOOKUP(Combined[[#This Row],[Customer_ID]],Customer[],5,FALSE)</f>
        <v>Port Lisa</v>
      </c>
      <c r="Q1290" s="43" t="str">
        <f>VLOOKUP(Combined[[#This Row],[Customer_ID]],Customer[],6,FALSE)</f>
        <v>New Mexico</v>
      </c>
      <c r="R1290" s="43" t="str">
        <f>VLOOKUP(Combined[[#This Row],[Customer_ID]],Customer[],8,FALSE)</f>
        <v>Gold</v>
      </c>
      <c r="S1290" s="43" t="str">
        <f>VLOOKUP(Combined[[#This Row],[Product_ID]],Product[],2,FALSE)</f>
        <v>Wall-Mounted Spice Rack</v>
      </c>
      <c r="T1290" s="43" t="str">
        <f>VLOOKUP(Combined[[#This Row],[Product_ID]],Product[],3,FALSE)</f>
        <v>Home</v>
      </c>
      <c r="U1290" s="43" t="str">
        <f>VLOOKUP(Combined[[#This Row],[Product_ID]],Product[],4,FALSE)</f>
        <v>Kitchen</v>
      </c>
      <c r="V1290" s="43" t="str">
        <f>VLOOKUP(Combined[[#This Row],[Product_ID]],Product[],5,FALSE)</f>
        <v>Allison Ltd</v>
      </c>
      <c r="W1290" s="43">
        <f>VLOOKUP(Combined[[#This Row],[Product_ID]],Product[],6,FALSE)</f>
        <v>143.43</v>
      </c>
      <c r="X1290" s="43">
        <f>VLOOKUP(Combined[[#This Row],[Product_ID]],Product[],7,FALSE)</f>
        <v>58</v>
      </c>
      <c r="Y1290" s="43" t="str">
        <f>_xlfn.XLOOKUP(Combined[[#This Row],[Store_ID]],Store[Store_ID],Store[Store_Name])</f>
        <v>Holloway Ltd</v>
      </c>
      <c r="Z1290" s="43" t="str">
        <f>_xlfn.XLOOKUP(Combined[[#This Row],[Store_ID]],Store[Store_ID],Store[Region])</f>
        <v>North</v>
      </c>
      <c r="AA1290" s="43" t="str">
        <f>_xlfn.XLOOKUP(Combined[[#This Row],[Store_ID]],Store[Store_ID],Store[City])</f>
        <v>Bensonhaven</v>
      </c>
      <c r="AB1290" s="43" t="str">
        <f>_xlfn.XLOOKUP(Combined[[#This Row],[Store_ID]],Store[Store_ID],Store[Store_Type])</f>
        <v>Flagship</v>
      </c>
      <c r="AC1290" s="43">
        <f>Combined[[#This Row],[Quantity]]*Combined[[#This Row],[Unit_Price]]</f>
        <v>1635.04</v>
      </c>
      <c r="AD1290" s="43">
        <f>Combined[[#This Row],[Gross_Sales]]*Combined[[#This Row],[Discount]]</f>
        <v>196.20479999999998</v>
      </c>
      <c r="AE1290" s="43">
        <f>Combined[[#This Row],[Quantity]]*Combined[[#This Row],[cost]]</f>
        <v>573.72</v>
      </c>
      <c r="AF1290" s="43">
        <f>Combined[[#This Row],[Total_Amount]]-Combined[[#This Row],[Total_Cost]]</f>
        <v>865.11519999999996</v>
      </c>
      <c r="AG1290" s="43" t="str">
        <f>IF(Combined[[#This Row],[Age]]&lt;=25,"18-25",IF(Combined[[#This Row],[Age]]&lt;=35,"26-35",IF(Combined[[#This Row],[Age]]&lt;=45,"36-45",IF(Combined[[#This Row],[Age]]&lt;=55,"46-55","56-64"))))</f>
        <v>26-35</v>
      </c>
      <c r="AH1290" s="43">
        <f>IF(Combined[[#This Row],[Total_Amount]]=0,0,Combined[[#This Row],[Profit]]/Combined[[#This Row],[Total_Amount]])</f>
        <v>0.60126079762296614</v>
      </c>
    </row>
    <row r="1291" spans="1:34">
      <c r="A1291" s="43" t="s">
        <v>3115</v>
      </c>
      <c r="B1291" s="46">
        <v>45537</v>
      </c>
      <c r="C1291" s="43">
        <f t="shared" si="20"/>
        <v>2024</v>
      </c>
      <c r="D1291" s="43" t="str">
        <f>TEXT(Combined[[#This Row],[Order_Date]],"MMM")</f>
        <v>Sep</v>
      </c>
      <c r="E1291" s="43" t="s">
        <v>585</v>
      </c>
      <c r="F1291" s="43" t="s">
        <v>1620</v>
      </c>
      <c r="G1291" s="43" t="s">
        <v>1786</v>
      </c>
      <c r="H1291" s="43">
        <v>2</v>
      </c>
      <c r="I1291" s="43">
        <v>117.34</v>
      </c>
      <c r="J1291" s="45">
        <v>0.09</v>
      </c>
      <c r="K1291" s="43" t="s">
        <v>1826</v>
      </c>
      <c r="L1291" s="43">
        <v>213.55879999999999</v>
      </c>
      <c r="M1291" s="43" t="str">
        <f>VLOOKUP(Combined[[#This Row],[Customer_ID]],Customer[],2,FALSE)</f>
        <v>Curtis Lam</v>
      </c>
      <c r="N1291" s="43">
        <f>VLOOKUP(Combined[[#This Row],[Customer_ID]],Customer[],3,FALSE)</f>
        <v>55</v>
      </c>
      <c r="O1291" s="43" t="str">
        <f>VLOOKUP(Combined[[#This Row],[Customer_ID]],Customer[],4,FALSE)</f>
        <v>Male</v>
      </c>
      <c r="P1291" s="43" t="str">
        <f>VLOOKUP(Combined[[#This Row],[Customer_ID]],Customer[],5,FALSE)</f>
        <v>Butlerberg</v>
      </c>
      <c r="Q1291" s="43" t="str">
        <f>VLOOKUP(Combined[[#This Row],[Customer_ID]],Customer[],6,FALSE)</f>
        <v>Kentucky</v>
      </c>
      <c r="R1291" s="43" t="str">
        <f>VLOOKUP(Combined[[#This Row],[Customer_ID]],Customer[],8,FALSE)</f>
        <v>Platinum</v>
      </c>
      <c r="S1291" s="43" t="str">
        <f>VLOOKUP(Combined[[#This Row],[Product_ID]],Product[],2,FALSE)</f>
        <v>Women's Summer Dress</v>
      </c>
      <c r="T1291" s="43" t="str">
        <f>VLOOKUP(Combined[[#This Row],[Product_ID]],Product[],3,FALSE)</f>
        <v>Clothing</v>
      </c>
      <c r="U1291" s="43" t="str">
        <f>VLOOKUP(Combined[[#This Row],[Product_ID]],Product[],4,FALSE)</f>
        <v>Tops</v>
      </c>
      <c r="V1291" s="43" t="str">
        <f>VLOOKUP(Combined[[#This Row],[Product_ID]],Product[],5,FALSE)</f>
        <v>Smith-Mills</v>
      </c>
      <c r="W1291" s="43">
        <f>VLOOKUP(Combined[[#This Row],[Product_ID]],Product[],6,FALSE)</f>
        <v>223.43</v>
      </c>
      <c r="X1291" s="43">
        <f>VLOOKUP(Combined[[#This Row],[Product_ID]],Product[],7,FALSE)</f>
        <v>154</v>
      </c>
      <c r="Y1291" s="43" t="str">
        <f>_xlfn.XLOOKUP(Combined[[#This Row],[Store_ID]],Store[Store_ID],Store[Store_Name])</f>
        <v>Moore, Padilla and Butler</v>
      </c>
      <c r="Z1291" s="43" t="str">
        <f>_xlfn.XLOOKUP(Combined[[#This Row],[Store_ID]],Store[Store_ID],Store[Region])</f>
        <v>South</v>
      </c>
      <c r="AA1291" s="43" t="str">
        <f>_xlfn.XLOOKUP(Combined[[#This Row],[Store_ID]],Store[Store_ID],Store[City])</f>
        <v>East Johnstad</v>
      </c>
      <c r="AB1291" s="43" t="str">
        <f>_xlfn.XLOOKUP(Combined[[#This Row],[Store_ID]],Store[Store_ID],Store[Store_Type])</f>
        <v>Flagship</v>
      </c>
      <c r="AC1291" s="43">
        <f>Combined[[#This Row],[Quantity]]*Combined[[#This Row],[Unit_Price]]</f>
        <v>234.68</v>
      </c>
      <c r="AD1291" s="43">
        <f>Combined[[#This Row],[Gross_Sales]]*Combined[[#This Row],[Discount]]</f>
        <v>21.121199999999998</v>
      </c>
      <c r="AE1291" s="43">
        <f>Combined[[#This Row],[Quantity]]*Combined[[#This Row],[cost]]</f>
        <v>446.86</v>
      </c>
      <c r="AF1291" s="43">
        <f>Combined[[#This Row],[Total_Amount]]-Combined[[#This Row],[Total_Cost]]</f>
        <v>-233.30120000000002</v>
      </c>
      <c r="AG1291" s="43" t="str">
        <f>IF(Combined[[#This Row],[Age]]&lt;=25,"18-25",IF(Combined[[#This Row],[Age]]&lt;=35,"26-35",IF(Combined[[#This Row],[Age]]&lt;=45,"36-45",IF(Combined[[#This Row],[Age]]&lt;=55,"46-55","56-64"))))</f>
        <v>46-55</v>
      </c>
      <c r="AH1291" s="43">
        <f>IF(Combined[[#This Row],[Total_Amount]]=0,0,Combined[[#This Row],[Profit]]/Combined[[#This Row],[Total_Amount]])</f>
        <v>-1.0924447974047431</v>
      </c>
    </row>
    <row r="1292" spans="1:34">
      <c r="A1292" s="43" t="s">
        <v>3116</v>
      </c>
      <c r="B1292" s="46">
        <v>45376</v>
      </c>
      <c r="C1292" s="43">
        <f t="shared" si="20"/>
        <v>2024</v>
      </c>
      <c r="D1292" s="43" t="str">
        <f>TEXT(Combined[[#This Row],[Order_Date]],"MMM")</f>
        <v>Mar</v>
      </c>
      <c r="E1292" s="43" t="s">
        <v>559</v>
      </c>
      <c r="F1292" s="43" t="s">
        <v>1730</v>
      </c>
      <c r="G1292" s="43" t="s">
        <v>1799</v>
      </c>
      <c r="H1292" s="43">
        <v>3</v>
      </c>
      <c r="I1292" s="43">
        <v>690.27</v>
      </c>
      <c r="J1292" s="45">
        <v>7.0000000000000007E-2</v>
      </c>
      <c r="K1292" s="43" t="s">
        <v>1826</v>
      </c>
      <c r="L1292" s="43">
        <v>1925.8533</v>
      </c>
      <c r="M1292" s="43" t="str">
        <f>VLOOKUP(Combined[[#This Row],[Customer_ID]],Customer[],2,FALSE)</f>
        <v>Daniel Contreras</v>
      </c>
      <c r="N1292" s="43">
        <f>VLOOKUP(Combined[[#This Row],[Customer_ID]],Customer[],3,FALSE)</f>
        <v>36</v>
      </c>
      <c r="O1292" s="43" t="str">
        <f>VLOOKUP(Combined[[#This Row],[Customer_ID]],Customer[],4,FALSE)</f>
        <v>Female</v>
      </c>
      <c r="P1292" s="43" t="str">
        <f>VLOOKUP(Combined[[#This Row],[Customer_ID]],Customer[],5,FALSE)</f>
        <v>Robertview</v>
      </c>
      <c r="Q1292" s="43" t="str">
        <f>VLOOKUP(Combined[[#This Row],[Customer_ID]],Customer[],6,FALSE)</f>
        <v>Florida</v>
      </c>
      <c r="R1292" s="43" t="str">
        <f>VLOOKUP(Combined[[#This Row],[Customer_ID]],Customer[],8,FALSE)</f>
        <v>Platinum</v>
      </c>
      <c r="S1292" s="43" t="str">
        <f>VLOOKUP(Combined[[#This Row],[Product_ID]],Product[],2,FALSE)</f>
        <v>Women's High Heels</v>
      </c>
      <c r="T1292" s="43" t="str">
        <f>VLOOKUP(Combined[[#This Row],[Product_ID]],Product[],3,FALSE)</f>
        <v>Clothing</v>
      </c>
      <c r="U1292" s="43" t="str">
        <f>VLOOKUP(Combined[[#This Row],[Product_ID]],Product[],4,FALSE)</f>
        <v>Footwear</v>
      </c>
      <c r="V1292" s="43" t="str">
        <f>VLOOKUP(Combined[[#This Row],[Product_ID]],Product[],5,FALSE)</f>
        <v>Smith-Charles</v>
      </c>
      <c r="W1292" s="43">
        <f>VLOOKUP(Combined[[#This Row],[Product_ID]],Product[],6,FALSE)</f>
        <v>438.25</v>
      </c>
      <c r="X1292" s="43">
        <f>VLOOKUP(Combined[[#This Row],[Product_ID]],Product[],7,FALSE)</f>
        <v>496</v>
      </c>
      <c r="Y1292" s="43" t="str">
        <f>_xlfn.XLOOKUP(Combined[[#This Row],[Store_ID]],Store[Store_ID],Store[Store_Name])</f>
        <v>Mcdonald Inc</v>
      </c>
      <c r="Z1292" s="43" t="str">
        <f>_xlfn.XLOOKUP(Combined[[#This Row],[Store_ID]],Store[Store_ID],Store[Region])</f>
        <v>South</v>
      </c>
      <c r="AA1292" s="43" t="str">
        <f>_xlfn.XLOOKUP(Combined[[#This Row],[Store_ID]],Store[Store_ID],Store[City])</f>
        <v>Christopherland</v>
      </c>
      <c r="AB1292" s="43" t="str">
        <f>_xlfn.XLOOKUP(Combined[[#This Row],[Store_ID]],Store[Store_ID],Store[Store_Type])</f>
        <v>Outlet</v>
      </c>
      <c r="AC1292" s="43">
        <f>Combined[[#This Row],[Quantity]]*Combined[[#This Row],[Unit_Price]]</f>
        <v>2070.81</v>
      </c>
      <c r="AD1292" s="43">
        <f>Combined[[#This Row],[Gross_Sales]]*Combined[[#This Row],[Discount]]</f>
        <v>144.95670000000001</v>
      </c>
      <c r="AE1292" s="43">
        <f>Combined[[#This Row],[Quantity]]*Combined[[#This Row],[cost]]</f>
        <v>1314.75</v>
      </c>
      <c r="AF1292" s="43">
        <f>Combined[[#This Row],[Total_Amount]]-Combined[[#This Row],[Total_Cost]]</f>
        <v>611.10329999999999</v>
      </c>
      <c r="AG1292" s="43" t="str">
        <f>IF(Combined[[#This Row],[Age]]&lt;=25,"18-25",IF(Combined[[#This Row],[Age]]&lt;=35,"26-35",IF(Combined[[#This Row],[Age]]&lt;=45,"36-45",IF(Combined[[#This Row],[Age]]&lt;=55,"46-55","56-64"))))</f>
        <v>36-45</v>
      </c>
      <c r="AH1292" s="43">
        <f>IF(Combined[[#This Row],[Total_Amount]]=0,0,Combined[[#This Row],[Profit]]/Combined[[#This Row],[Total_Amount]])</f>
        <v>0.31731560238778311</v>
      </c>
    </row>
    <row r="1293" spans="1:34">
      <c r="A1293" s="43" t="s">
        <v>3117</v>
      </c>
      <c r="B1293" s="46">
        <v>45709</v>
      </c>
      <c r="C1293" s="43">
        <f t="shared" si="20"/>
        <v>2025</v>
      </c>
      <c r="D1293" s="43" t="str">
        <f>TEXT(Combined[[#This Row],[Order_Date]],"MMM")</f>
        <v>Feb</v>
      </c>
      <c r="E1293" s="43" t="s">
        <v>381</v>
      </c>
      <c r="F1293" s="43" t="s">
        <v>1604</v>
      </c>
      <c r="G1293" s="43" t="s">
        <v>1807</v>
      </c>
      <c r="H1293" s="43">
        <v>4</v>
      </c>
      <c r="I1293" s="43">
        <v>377.18</v>
      </c>
      <c r="J1293" s="45">
        <v>0.24</v>
      </c>
      <c r="K1293" s="43" t="s">
        <v>1826</v>
      </c>
      <c r="L1293" s="43">
        <v>1146.6271999999999</v>
      </c>
      <c r="M1293" s="43" t="str">
        <f>VLOOKUP(Combined[[#This Row],[Customer_ID]],Customer[],2,FALSE)</f>
        <v>Travis Holland</v>
      </c>
      <c r="N1293" s="43">
        <f>VLOOKUP(Combined[[#This Row],[Customer_ID]],Customer[],3,FALSE)</f>
        <v>38</v>
      </c>
      <c r="O1293" s="43" t="str">
        <f>VLOOKUP(Combined[[#This Row],[Customer_ID]],Customer[],4,FALSE)</f>
        <v>Male</v>
      </c>
      <c r="P1293" s="43" t="str">
        <f>VLOOKUP(Combined[[#This Row],[Customer_ID]],Customer[],5,FALSE)</f>
        <v>Webstermouth</v>
      </c>
      <c r="Q1293" s="43" t="str">
        <f>VLOOKUP(Combined[[#This Row],[Customer_ID]],Customer[],6,FALSE)</f>
        <v>New Hampshire</v>
      </c>
      <c r="R1293" s="43" t="str">
        <f>VLOOKUP(Combined[[#This Row],[Customer_ID]],Customer[],8,FALSE)</f>
        <v>Bronze</v>
      </c>
      <c r="S1293" s="43" t="str">
        <f>VLOOKUP(Combined[[#This Row],[Product_ID]],Product[],2,FALSE)</f>
        <v>Sports Stopwatch Timer</v>
      </c>
      <c r="T1293" s="43" t="str">
        <f>VLOOKUP(Combined[[#This Row],[Product_ID]],Product[],3,FALSE)</f>
        <v>Sports</v>
      </c>
      <c r="U1293" s="43" t="str">
        <f>VLOOKUP(Combined[[#This Row],[Product_ID]],Product[],4,FALSE)</f>
        <v>Accessories</v>
      </c>
      <c r="V1293" s="43" t="str">
        <f>VLOOKUP(Combined[[#This Row],[Product_ID]],Product[],5,FALSE)</f>
        <v>Burns-Hansen</v>
      </c>
      <c r="W1293" s="43">
        <f>VLOOKUP(Combined[[#This Row],[Product_ID]],Product[],6,FALSE)</f>
        <v>38.76</v>
      </c>
      <c r="X1293" s="43">
        <f>VLOOKUP(Combined[[#This Row],[Product_ID]],Product[],7,FALSE)</f>
        <v>137</v>
      </c>
      <c r="Y1293" s="43" t="str">
        <f>_xlfn.XLOOKUP(Combined[[#This Row],[Store_ID]],Store[Store_ID],Store[Store_Name])</f>
        <v>Holloway Ltd</v>
      </c>
      <c r="Z1293" s="43" t="str">
        <f>_xlfn.XLOOKUP(Combined[[#This Row],[Store_ID]],Store[Store_ID],Store[Region])</f>
        <v>North</v>
      </c>
      <c r="AA1293" s="43" t="str">
        <f>_xlfn.XLOOKUP(Combined[[#This Row],[Store_ID]],Store[Store_ID],Store[City])</f>
        <v>Bensonhaven</v>
      </c>
      <c r="AB1293" s="43" t="str">
        <f>_xlfn.XLOOKUP(Combined[[#This Row],[Store_ID]],Store[Store_ID],Store[Store_Type])</f>
        <v>Flagship</v>
      </c>
      <c r="AC1293" s="43">
        <f>Combined[[#This Row],[Quantity]]*Combined[[#This Row],[Unit_Price]]</f>
        <v>1508.72</v>
      </c>
      <c r="AD1293" s="43">
        <f>Combined[[#This Row],[Gross_Sales]]*Combined[[#This Row],[Discount]]</f>
        <v>362.09280000000001</v>
      </c>
      <c r="AE1293" s="43">
        <f>Combined[[#This Row],[Quantity]]*Combined[[#This Row],[cost]]</f>
        <v>155.04</v>
      </c>
      <c r="AF1293" s="43">
        <f>Combined[[#This Row],[Total_Amount]]-Combined[[#This Row],[Total_Cost]]</f>
        <v>991.58719999999994</v>
      </c>
      <c r="AG1293" s="43" t="str">
        <f>IF(Combined[[#This Row],[Age]]&lt;=25,"18-25",IF(Combined[[#This Row],[Age]]&lt;=35,"26-35",IF(Combined[[#This Row],[Age]]&lt;=45,"36-45",IF(Combined[[#This Row],[Age]]&lt;=55,"46-55","56-64"))))</f>
        <v>36-45</v>
      </c>
      <c r="AH1293" s="43">
        <f>IF(Combined[[#This Row],[Total_Amount]]=0,0,Combined[[#This Row],[Profit]]/Combined[[#This Row],[Total_Amount]])</f>
        <v>0.86478604379871682</v>
      </c>
    </row>
    <row r="1294" spans="1:34">
      <c r="A1294" s="43" t="s">
        <v>3118</v>
      </c>
      <c r="B1294" s="46">
        <v>45446</v>
      </c>
      <c r="C1294" s="43">
        <f t="shared" si="20"/>
        <v>2024</v>
      </c>
      <c r="D1294" s="43" t="str">
        <f>TEXT(Combined[[#This Row],[Order_Date]],"MMM")</f>
        <v>Jun</v>
      </c>
      <c r="E1294" s="43" t="s">
        <v>393</v>
      </c>
      <c r="F1294" s="43" t="s">
        <v>1628</v>
      </c>
      <c r="G1294" s="43" t="s">
        <v>1752</v>
      </c>
      <c r="H1294" s="43">
        <v>1</v>
      </c>
      <c r="I1294" s="43">
        <v>70.52</v>
      </c>
      <c r="J1294" s="45">
        <v>0.08</v>
      </c>
      <c r="K1294" s="43" t="s">
        <v>1829</v>
      </c>
      <c r="L1294" s="43">
        <v>64.878399999999999</v>
      </c>
      <c r="M1294" s="43" t="str">
        <f>VLOOKUP(Combined[[#This Row],[Customer_ID]],Customer[],2,FALSE)</f>
        <v>David Cole</v>
      </c>
      <c r="N1294" s="43">
        <f>VLOOKUP(Combined[[#This Row],[Customer_ID]],Customer[],3,FALSE)</f>
        <v>27</v>
      </c>
      <c r="O1294" s="43" t="str">
        <f>VLOOKUP(Combined[[#This Row],[Customer_ID]],Customer[],4,FALSE)</f>
        <v>Female</v>
      </c>
      <c r="P1294" s="43" t="str">
        <f>VLOOKUP(Combined[[#This Row],[Customer_ID]],Customer[],5,FALSE)</f>
        <v>Lake Michael</v>
      </c>
      <c r="Q1294" s="43" t="str">
        <f>VLOOKUP(Combined[[#This Row],[Customer_ID]],Customer[],6,FALSE)</f>
        <v>Michigan</v>
      </c>
      <c r="R1294" s="43" t="str">
        <f>VLOOKUP(Combined[[#This Row],[Customer_ID]],Customer[],8,FALSE)</f>
        <v>Silver</v>
      </c>
      <c r="S1294" s="43" t="str">
        <f>VLOOKUP(Combined[[#This Row],[Product_ID]],Product[],2,FALSE)</f>
        <v>Noise-Canceling Headphones</v>
      </c>
      <c r="T1294" s="43" t="str">
        <f>VLOOKUP(Combined[[#This Row],[Product_ID]],Product[],3,FALSE)</f>
        <v>Electronics</v>
      </c>
      <c r="U1294" s="43" t="str">
        <f>VLOOKUP(Combined[[#This Row],[Product_ID]],Product[],4,FALSE)</f>
        <v>Audio</v>
      </c>
      <c r="V1294" s="43" t="str">
        <f>VLOOKUP(Combined[[#This Row],[Product_ID]],Product[],5,FALSE)</f>
        <v>Taylor-Hart</v>
      </c>
      <c r="W1294" s="43">
        <f>VLOOKUP(Combined[[#This Row],[Product_ID]],Product[],6,FALSE)</f>
        <v>38.520000000000003</v>
      </c>
      <c r="X1294" s="43">
        <f>VLOOKUP(Combined[[#This Row],[Product_ID]],Product[],7,FALSE)</f>
        <v>378</v>
      </c>
      <c r="Y1294" s="43" t="str">
        <f>_xlfn.XLOOKUP(Combined[[#This Row],[Store_ID]],Store[Store_ID],Store[Store_Name])</f>
        <v>Rivera-Warner</v>
      </c>
      <c r="Z1294" s="43" t="str">
        <f>_xlfn.XLOOKUP(Combined[[#This Row],[Store_ID]],Store[Store_ID],Store[Region])</f>
        <v>East</v>
      </c>
      <c r="AA1294" s="43" t="str">
        <f>_xlfn.XLOOKUP(Combined[[#This Row],[Store_ID]],Store[Store_ID],Store[City])</f>
        <v>Washingtonfurt</v>
      </c>
      <c r="AB1294" s="43" t="str">
        <f>_xlfn.XLOOKUP(Combined[[#This Row],[Store_ID]],Store[Store_ID],Store[Store_Type])</f>
        <v>Flagship</v>
      </c>
      <c r="AC1294" s="43">
        <f>Combined[[#This Row],[Quantity]]*Combined[[#This Row],[Unit_Price]]</f>
        <v>70.52</v>
      </c>
      <c r="AD1294" s="43">
        <f>Combined[[#This Row],[Gross_Sales]]*Combined[[#This Row],[Discount]]</f>
        <v>5.6415999999999995</v>
      </c>
      <c r="AE1294" s="43">
        <f>Combined[[#This Row],[Quantity]]*Combined[[#This Row],[cost]]</f>
        <v>38.520000000000003</v>
      </c>
      <c r="AF1294" s="43">
        <f>Combined[[#This Row],[Total_Amount]]-Combined[[#This Row],[Total_Cost]]</f>
        <v>26.358399999999996</v>
      </c>
      <c r="AG1294" s="43" t="str">
        <f>IF(Combined[[#This Row],[Age]]&lt;=25,"18-25",IF(Combined[[#This Row],[Age]]&lt;=35,"26-35",IF(Combined[[#This Row],[Age]]&lt;=45,"36-45",IF(Combined[[#This Row],[Age]]&lt;=55,"46-55","56-64"))))</f>
        <v>26-35</v>
      </c>
      <c r="AH1294" s="43">
        <f>IF(Combined[[#This Row],[Total_Amount]]=0,0,Combined[[#This Row],[Profit]]/Combined[[#This Row],[Total_Amount]])</f>
        <v>0.40627389084810966</v>
      </c>
    </row>
    <row r="1295" spans="1:34">
      <c r="A1295" s="43" t="s">
        <v>3119</v>
      </c>
      <c r="B1295" s="46">
        <v>45330</v>
      </c>
      <c r="C1295" s="43">
        <f t="shared" si="20"/>
        <v>2024</v>
      </c>
      <c r="D1295" s="43" t="str">
        <f>TEXT(Combined[[#This Row],[Order_Date]],"MMM")</f>
        <v>Feb</v>
      </c>
      <c r="E1295" s="43" t="s">
        <v>875</v>
      </c>
      <c r="F1295" s="43" t="s">
        <v>1624</v>
      </c>
      <c r="G1295" s="43" t="s">
        <v>1786</v>
      </c>
      <c r="H1295" s="43">
        <v>1</v>
      </c>
      <c r="I1295" s="43">
        <v>40.25</v>
      </c>
      <c r="J1295" s="45">
        <v>0.1</v>
      </c>
      <c r="K1295" s="43" t="s">
        <v>1826</v>
      </c>
      <c r="L1295" s="43">
        <v>36.225000000000001</v>
      </c>
      <c r="M1295" s="43" t="str">
        <f>VLOOKUP(Combined[[#This Row],[Customer_ID]],Customer[],2,FALSE)</f>
        <v>Shannon Miller</v>
      </c>
      <c r="N1295" s="43">
        <f>VLOOKUP(Combined[[#This Row],[Customer_ID]],Customer[],3,FALSE)</f>
        <v>22</v>
      </c>
      <c r="O1295" s="43" t="str">
        <f>VLOOKUP(Combined[[#This Row],[Customer_ID]],Customer[],4,FALSE)</f>
        <v>Male</v>
      </c>
      <c r="P1295" s="43" t="str">
        <f>VLOOKUP(Combined[[#This Row],[Customer_ID]],Customer[],5,FALSE)</f>
        <v>North Austinport</v>
      </c>
      <c r="Q1295" s="43" t="str">
        <f>VLOOKUP(Combined[[#This Row],[Customer_ID]],Customer[],6,FALSE)</f>
        <v>Kentucky</v>
      </c>
      <c r="R1295" s="43" t="str">
        <f>VLOOKUP(Combined[[#This Row],[Customer_ID]],Customer[],8,FALSE)</f>
        <v>Gold</v>
      </c>
      <c r="S1295" s="43" t="str">
        <f>VLOOKUP(Combined[[#This Row],[Product_ID]],Product[],2,FALSE)</f>
        <v>Sports Water Hydration Pack</v>
      </c>
      <c r="T1295" s="43" t="str">
        <f>VLOOKUP(Combined[[#This Row],[Product_ID]],Product[],3,FALSE)</f>
        <v>Sports</v>
      </c>
      <c r="U1295" s="43" t="str">
        <f>VLOOKUP(Combined[[#This Row],[Product_ID]],Product[],4,FALSE)</f>
        <v>Outdoor</v>
      </c>
      <c r="V1295" s="43" t="str">
        <f>VLOOKUP(Combined[[#This Row],[Product_ID]],Product[],5,FALSE)</f>
        <v>Sims-Smith</v>
      </c>
      <c r="W1295" s="43">
        <f>VLOOKUP(Combined[[#This Row],[Product_ID]],Product[],6,FALSE)</f>
        <v>135.61000000000001</v>
      </c>
      <c r="X1295" s="43">
        <f>VLOOKUP(Combined[[#This Row],[Product_ID]],Product[],7,FALSE)</f>
        <v>394</v>
      </c>
      <c r="Y1295" s="43" t="str">
        <f>_xlfn.XLOOKUP(Combined[[#This Row],[Store_ID]],Store[Store_ID],Store[Store_Name])</f>
        <v>Moore, Padilla and Butler</v>
      </c>
      <c r="Z1295" s="43" t="str">
        <f>_xlfn.XLOOKUP(Combined[[#This Row],[Store_ID]],Store[Store_ID],Store[Region])</f>
        <v>South</v>
      </c>
      <c r="AA1295" s="43" t="str">
        <f>_xlfn.XLOOKUP(Combined[[#This Row],[Store_ID]],Store[Store_ID],Store[City])</f>
        <v>East Johnstad</v>
      </c>
      <c r="AB1295" s="43" t="str">
        <f>_xlfn.XLOOKUP(Combined[[#This Row],[Store_ID]],Store[Store_ID],Store[Store_Type])</f>
        <v>Flagship</v>
      </c>
      <c r="AC1295" s="43">
        <f>Combined[[#This Row],[Quantity]]*Combined[[#This Row],[Unit_Price]]</f>
        <v>40.25</v>
      </c>
      <c r="AD1295" s="43">
        <f>Combined[[#This Row],[Gross_Sales]]*Combined[[#This Row],[Discount]]</f>
        <v>4.0250000000000004</v>
      </c>
      <c r="AE1295" s="43">
        <f>Combined[[#This Row],[Quantity]]*Combined[[#This Row],[cost]]</f>
        <v>135.61000000000001</v>
      </c>
      <c r="AF1295" s="43">
        <f>Combined[[#This Row],[Total_Amount]]-Combined[[#This Row],[Total_Cost]]</f>
        <v>-99.385000000000019</v>
      </c>
      <c r="AG1295" s="43" t="str">
        <f>IF(Combined[[#This Row],[Age]]&lt;=25,"18-25",IF(Combined[[#This Row],[Age]]&lt;=35,"26-35",IF(Combined[[#This Row],[Age]]&lt;=45,"36-45",IF(Combined[[#This Row],[Age]]&lt;=55,"46-55","56-64"))))</f>
        <v>18-25</v>
      </c>
      <c r="AH1295" s="43">
        <f>IF(Combined[[#This Row],[Total_Amount]]=0,0,Combined[[#This Row],[Profit]]/Combined[[#This Row],[Total_Amount]])</f>
        <v>-2.743547273982057</v>
      </c>
    </row>
    <row r="1296" spans="1:34">
      <c r="A1296" s="43" t="s">
        <v>3120</v>
      </c>
      <c r="B1296" s="46">
        <v>45388</v>
      </c>
      <c r="C1296" s="43">
        <f t="shared" si="20"/>
        <v>2024</v>
      </c>
      <c r="D1296" s="43" t="str">
        <f>TEXT(Combined[[#This Row],[Order_Date]],"MMM")</f>
        <v>Apr</v>
      </c>
      <c r="E1296" s="43" t="s">
        <v>746</v>
      </c>
      <c r="F1296" s="43" t="s">
        <v>1726</v>
      </c>
      <c r="G1296" s="43" t="s">
        <v>1792</v>
      </c>
      <c r="H1296" s="43">
        <v>3</v>
      </c>
      <c r="I1296" s="43">
        <v>539.44000000000005</v>
      </c>
      <c r="J1296" s="45">
        <v>0.05</v>
      </c>
      <c r="K1296" s="43" t="s">
        <v>1829</v>
      </c>
      <c r="L1296" s="43">
        <v>1537.404</v>
      </c>
      <c r="M1296" s="43" t="str">
        <f>VLOOKUP(Combined[[#This Row],[Customer_ID]],Customer[],2,FALSE)</f>
        <v>Christy Hill</v>
      </c>
      <c r="N1296" s="43">
        <f>VLOOKUP(Combined[[#This Row],[Customer_ID]],Customer[],3,FALSE)</f>
        <v>27</v>
      </c>
      <c r="O1296" s="43" t="str">
        <f>VLOOKUP(Combined[[#This Row],[Customer_ID]],Customer[],4,FALSE)</f>
        <v>Female</v>
      </c>
      <c r="P1296" s="43" t="str">
        <f>VLOOKUP(Combined[[#This Row],[Customer_ID]],Customer[],5,FALSE)</f>
        <v>Tammyton</v>
      </c>
      <c r="Q1296" s="43" t="str">
        <f>VLOOKUP(Combined[[#This Row],[Customer_ID]],Customer[],6,FALSE)</f>
        <v>New Jersey</v>
      </c>
      <c r="R1296" s="43" t="str">
        <f>VLOOKUP(Combined[[#This Row],[Customer_ID]],Customer[],8,FALSE)</f>
        <v>Platinum</v>
      </c>
      <c r="S1296" s="43" t="str">
        <f>VLOOKUP(Combined[[#This Row],[Product_ID]],Product[],2,FALSE)</f>
        <v>Face Foundation Kit</v>
      </c>
      <c r="T1296" s="43" t="str">
        <f>VLOOKUP(Combined[[#This Row],[Product_ID]],Product[],3,FALSE)</f>
        <v>Beauty</v>
      </c>
      <c r="U1296" s="43" t="str">
        <f>VLOOKUP(Combined[[#This Row],[Product_ID]],Product[],4,FALSE)</f>
        <v>Makeup</v>
      </c>
      <c r="V1296" s="43" t="str">
        <f>VLOOKUP(Combined[[#This Row],[Product_ID]],Product[],5,FALSE)</f>
        <v>Taylor-Elliott</v>
      </c>
      <c r="W1296" s="43">
        <f>VLOOKUP(Combined[[#This Row],[Product_ID]],Product[],6,FALSE)</f>
        <v>183.04</v>
      </c>
      <c r="X1296" s="43">
        <f>VLOOKUP(Combined[[#This Row],[Product_ID]],Product[],7,FALSE)</f>
        <v>457</v>
      </c>
      <c r="Y1296" s="43" t="str">
        <f>_xlfn.XLOOKUP(Combined[[#This Row],[Store_ID]],Store[Store_ID],Store[Store_Name])</f>
        <v>Aguirre-Keller</v>
      </c>
      <c r="Z1296" s="43" t="str">
        <f>_xlfn.XLOOKUP(Combined[[#This Row],[Store_ID]],Store[Store_ID],Store[Region])</f>
        <v>South</v>
      </c>
      <c r="AA1296" s="43" t="str">
        <f>_xlfn.XLOOKUP(Combined[[#This Row],[Store_ID]],Store[Store_ID],Store[City])</f>
        <v>Lake Michael</v>
      </c>
      <c r="AB1296" s="43" t="str">
        <f>_xlfn.XLOOKUP(Combined[[#This Row],[Store_ID]],Store[Store_ID],Store[Store_Type])</f>
        <v>Online</v>
      </c>
      <c r="AC1296" s="43">
        <f>Combined[[#This Row],[Quantity]]*Combined[[#This Row],[Unit_Price]]</f>
        <v>1618.3200000000002</v>
      </c>
      <c r="AD1296" s="43">
        <f>Combined[[#This Row],[Gross_Sales]]*Combined[[#This Row],[Discount]]</f>
        <v>80.916000000000011</v>
      </c>
      <c r="AE1296" s="43">
        <f>Combined[[#This Row],[Quantity]]*Combined[[#This Row],[cost]]</f>
        <v>549.12</v>
      </c>
      <c r="AF1296" s="43">
        <f>Combined[[#This Row],[Total_Amount]]-Combined[[#This Row],[Total_Cost]]</f>
        <v>988.28399999999999</v>
      </c>
      <c r="AG1296" s="43" t="str">
        <f>IF(Combined[[#This Row],[Age]]&lt;=25,"18-25",IF(Combined[[#This Row],[Age]]&lt;=35,"26-35",IF(Combined[[#This Row],[Age]]&lt;=45,"36-45",IF(Combined[[#This Row],[Age]]&lt;=55,"46-55","56-64"))))</f>
        <v>26-35</v>
      </c>
      <c r="AH1296" s="43">
        <f>IF(Combined[[#This Row],[Total_Amount]]=0,0,Combined[[#This Row],[Profit]]/Combined[[#This Row],[Total_Amount]])</f>
        <v>0.64282647892161071</v>
      </c>
    </row>
    <row r="1297" spans="1:34">
      <c r="A1297" s="43" t="s">
        <v>3121</v>
      </c>
      <c r="B1297" s="46">
        <v>45313</v>
      </c>
      <c r="C1297" s="43">
        <f t="shared" si="20"/>
        <v>2024</v>
      </c>
      <c r="D1297" s="43" t="str">
        <f>TEXT(Combined[[#This Row],[Order_Date]],"MMM")</f>
        <v>Jan</v>
      </c>
      <c r="E1297" s="43" t="s">
        <v>791</v>
      </c>
      <c r="F1297" s="43" t="s">
        <v>1668</v>
      </c>
      <c r="G1297" s="43" t="s">
        <v>1769</v>
      </c>
      <c r="H1297" s="43">
        <v>3</v>
      </c>
      <c r="I1297" s="43">
        <v>543.49</v>
      </c>
      <c r="J1297" s="45">
        <v>0.05</v>
      </c>
      <c r="K1297" s="43" t="s">
        <v>1826</v>
      </c>
      <c r="L1297" s="43">
        <v>1548.9465</v>
      </c>
      <c r="M1297" s="43" t="str">
        <f>VLOOKUP(Combined[[#This Row],[Customer_ID]],Customer[],2,FALSE)</f>
        <v>Douglas Rhodes</v>
      </c>
      <c r="N1297" s="43">
        <f>VLOOKUP(Combined[[#This Row],[Customer_ID]],Customer[],3,FALSE)</f>
        <v>32</v>
      </c>
      <c r="O1297" s="43" t="str">
        <f>VLOOKUP(Combined[[#This Row],[Customer_ID]],Customer[],4,FALSE)</f>
        <v>Male</v>
      </c>
      <c r="P1297" s="43" t="str">
        <f>VLOOKUP(Combined[[#This Row],[Customer_ID]],Customer[],5,FALSE)</f>
        <v>Mikehaven</v>
      </c>
      <c r="Q1297" s="43" t="str">
        <f>VLOOKUP(Combined[[#This Row],[Customer_ID]],Customer[],6,FALSE)</f>
        <v>New Hampshire</v>
      </c>
      <c r="R1297" s="43" t="str">
        <f>VLOOKUP(Combined[[#This Row],[Customer_ID]],Customer[],8,FALSE)</f>
        <v>Platinum</v>
      </c>
      <c r="S1297" s="43" t="str">
        <f>VLOOKUP(Combined[[#This Row],[Product_ID]],Product[],2,FALSE)</f>
        <v>Luxury Perfume Spray</v>
      </c>
      <c r="T1297" s="43" t="str">
        <f>VLOOKUP(Combined[[#This Row],[Product_ID]],Product[],3,FALSE)</f>
        <v>Beauty</v>
      </c>
      <c r="U1297" s="43" t="str">
        <f>VLOOKUP(Combined[[#This Row],[Product_ID]],Product[],4,FALSE)</f>
        <v>Fragrance</v>
      </c>
      <c r="V1297" s="43" t="str">
        <f>VLOOKUP(Combined[[#This Row],[Product_ID]],Product[],5,FALSE)</f>
        <v>Gibson, Green and Lopez</v>
      </c>
      <c r="W1297" s="43">
        <f>VLOOKUP(Combined[[#This Row],[Product_ID]],Product[],6,FALSE)</f>
        <v>482.75</v>
      </c>
      <c r="X1297" s="43">
        <f>VLOOKUP(Combined[[#This Row],[Product_ID]],Product[],7,FALSE)</f>
        <v>444</v>
      </c>
      <c r="Y1297" s="43" t="str">
        <f>_xlfn.XLOOKUP(Combined[[#This Row],[Store_ID]],Store[Store_ID],Store[Store_Name])</f>
        <v>Alexander Group</v>
      </c>
      <c r="Z1297" s="43" t="str">
        <f>_xlfn.XLOOKUP(Combined[[#This Row],[Store_ID]],Store[Store_ID],Store[Region])</f>
        <v>South</v>
      </c>
      <c r="AA1297" s="43" t="str">
        <f>_xlfn.XLOOKUP(Combined[[#This Row],[Store_ID]],Store[Store_ID],Store[City])</f>
        <v>Port Sharon</v>
      </c>
      <c r="AB1297" s="43" t="str">
        <f>_xlfn.XLOOKUP(Combined[[#This Row],[Store_ID]],Store[Store_ID],Store[Store_Type])</f>
        <v>Online</v>
      </c>
      <c r="AC1297" s="43">
        <f>Combined[[#This Row],[Quantity]]*Combined[[#This Row],[Unit_Price]]</f>
        <v>1630.47</v>
      </c>
      <c r="AD1297" s="43">
        <f>Combined[[#This Row],[Gross_Sales]]*Combined[[#This Row],[Discount]]</f>
        <v>81.523500000000013</v>
      </c>
      <c r="AE1297" s="43">
        <f>Combined[[#This Row],[Quantity]]*Combined[[#This Row],[cost]]</f>
        <v>1448.25</v>
      </c>
      <c r="AF1297" s="43">
        <f>Combined[[#This Row],[Total_Amount]]-Combined[[#This Row],[Total_Cost]]</f>
        <v>100.69650000000001</v>
      </c>
      <c r="AG1297" s="43" t="str">
        <f>IF(Combined[[#This Row],[Age]]&lt;=25,"18-25",IF(Combined[[#This Row],[Age]]&lt;=35,"26-35",IF(Combined[[#This Row],[Age]]&lt;=45,"36-45",IF(Combined[[#This Row],[Age]]&lt;=55,"46-55","56-64"))))</f>
        <v>26-35</v>
      </c>
      <c r="AH1297" s="43">
        <f>IF(Combined[[#This Row],[Total_Amount]]=0,0,Combined[[#This Row],[Profit]]/Combined[[#This Row],[Total_Amount]])</f>
        <v>6.5009669475349863E-2</v>
      </c>
    </row>
    <row r="1298" spans="1:34">
      <c r="A1298" s="43" t="s">
        <v>3122</v>
      </c>
      <c r="B1298" s="46">
        <v>45221</v>
      </c>
      <c r="C1298" s="43">
        <f t="shared" si="20"/>
        <v>2023</v>
      </c>
      <c r="D1298" s="43" t="str">
        <f>TEXT(Combined[[#This Row],[Order_Date]],"MMM")</f>
        <v>Oct</v>
      </c>
      <c r="E1298" s="43" t="s">
        <v>1020</v>
      </c>
      <c r="F1298" s="43" t="s">
        <v>1560</v>
      </c>
      <c r="G1298" s="43" t="s">
        <v>1776</v>
      </c>
      <c r="H1298" s="43">
        <v>4</v>
      </c>
      <c r="I1298" s="43">
        <v>547.21</v>
      </c>
      <c r="J1298" s="45">
        <v>0.1</v>
      </c>
      <c r="K1298" s="43" t="s">
        <v>1829</v>
      </c>
      <c r="L1298" s="43">
        <v>1969.9559999999999</v>
      </c>
      <c r="M1298" s="43" t="str">
        <f>VLOOKUP(Combined[[#This Row],[Customer_ID]],Customer[],2,FALSE)</f>
        <v>Alex Mann Ii</v>
      </c>
      <c r="N1298" s="43">
        <f>VLOOKUP(Combined[[#This Row],[Customer_ID]],Customer[],3,FALSE)</f>
        <v>58</v>
      </c>
      <c r="O1298" s="43" t="str">
        <f>VLOOKUP(Combined[[#This Row],[Customer_ID]],Customer[],4,FALSE)</f>
        <v>Male</v>
      </c>
      <c r="P1298" s="43" t="str">
        <f>VLOOKUP(Combined[[#This Row],[Customer_ID]],Customer[],5,FALSE)</f>
        <v>South Zacharychester</v>
      </c>
      <c r="Q1298" s="43" t="str">
        <f>VLOOKUP(Combined[[#This Row],[Customer_ID]],Customer[],6,FALSE)</f>
        <v>Oklahoma</v>
      </c>
      <c r="R1298" s="43" t="str">
        <f>VLOOKUP(Combined[[#This Row],[Customer_ID]],Customer[],8,FALSE)</f>
        <v>Bronze</v>
      </c>
      <c r="S1298" s="43" t="str">
        <f>VLOOKUP(Combined[[#This Row],[Product_ID]],Product[],2,FALSE)</f>
        <v>LED Table Lamp</v>
      </c>
      <c r="T1298" s="43" t="str">
        <f>VLOOKUP(Combined[[#This Row],[Product_ID]],Product[],3,FALSE)</f>
        <v>Home</v>
      </c>
      <c r="U1298" s="43" t="str">
        <f>VLOOKUP(Combined[[#This Row],[Product_ID]],Product[],4,FALSE)</f>
        <v>Lighting</v>
      </c>
      <c r="V1298" s="43" t="str">
        <f>VLOOKUP(Combined[[#This Row],[Product_ID]],Product[],5,FALSE)</f>
        <v>Harrell LLC</v>
      </c>
      <c r="W1298" s="43">
        <f>VLOOKUP(Combined[[#This Row],[Product_ID]],Product[],6,FALSE)</f>
        <v>218.86</v>
      </c>
      <c r="X1298" s="43">
        <f>VLOOKUP(Combined[[#This Row],[Product_ID]],Product[],7,FALSE)</f>
        <v>170</v>
      </c>
      <c r="Y1298" s="43" t="str">
        <f>_xlfn.XLOOKUP(Combined[[#This Row],[Store_ID]],Store[Store_ID],Store[Store_Name])</f>
        <v>Benson-Elliott</v>
      </c>
      <c r="Z1298" s="43" t="str">
        <f>_xlfn.XLOOKUP(Combined[[#This Row],[Store_ID]],Store[Store_ID],Store[Region])</f>
        <v>East</v>
      </c>
      <c r="AA1298" s="43" t="str">
        <f>_xlfn.XLOOKUP(Combined[[#This Row],[Store_ID]],Store[Store_ID],Store[City])</f>
        <v>Port Josephberg</v>
      </c>
      <c r="AB1298" s="43" t="str">
        <f>_xlfn.XLOOKUP(Combined[[#This Row],[Store_ID]],Store[Store_ID],Store[Store_Type])</f>
        <v>Online</v>
      </c>
      <c r="AC1298" s="43">
        <f>Combined[[#This Row],[Quantity]]*Combined[[#This Row],[Unit_Price]]</f>
        <v>2188.84</v>
      </c>
      <c r="AD1298" s="43">
        <f>Combined[[#This Row],[Gross_Sales]]*Combined[[#This Row],[Discount]]</f>
        <v>218.88400000000001</v>
      </c>
      <c r="AE1298" s="43">
        <f>Combined[[#This Row],[Quantity]]*Combined[[#This Row],[cost]]</f>
        <v>875.44</v>
      </c>
      <c r="AF1298" s="43">
        <f>Combined[[#This Row],[Total_Amount]]-Combined[[#This Row],[Total_Cost]]</f>
        <v>1094.5159999999998</v>
      </c>
      <c r="AG1298" s="43" t="str">
        <f>IF(Combined[[#This Row],[Age]]&lt;=25,"18-25",IF(Combined[[#This Row],[Age]]&lt;=35,"26-35",IF(Combined[[#This Row],[Age]]&lt;=45,"36-45",IF(Combined[[#This Row],[Age]]&lt;=55,"46-55","56-64"))))</f>
        <v>56-64</v>
      </c>
      <c r="AH1298" s="43">
        <f>IF(Combined[[#This Row],[Total_Amount]]=0,0,Combined[[#This Row],[Profit]]/Combined[[#This Row],[Total_Amount]])</f>
        <v>0.55560428760845415</v>
      </c>
    </row>
    <row r="1299" spans="1:34">
      <c r="A1299" s="43" t="s">
        <v>3123</v>
      </c>
      <c r="B1299" s="46">
        <v>45619</v>
      </c>
      <c r="C1299" s="43">
        <f t="shared" si="20"/>
        <v>2024</v>
      </c>
      <c r="D1299" s="43" t="str">
        <f>TEXT(Combined[[#This Row],[Order_Date]],"MMM")</f>
        <v>Nov</v>
      </c>
      <c r="E1299" s="43" t="s">
        <v>773</v>
      </c>
      <c r="F1299" s="43" t="s">
        <v>1678</v>
      </c>
      <c r="G1299" s="43" t="s">
        <v>1757</v>
      </c>
      <c r="H1299" s="43">
        <v>2</v>
      </c>
      <c r="I1299" s="43">
        <v>892.46</v>
      </c>
      <c r="J1299" s="45">
        <v>7.0000000000000007E-2</v>
      </c>
      <c r="K1299" s="43" t="s">
        <v>1826</v>
      </c>
      <c r="L1299" s="43">
        <v>1659.9756</v>
      </c>
      <c r="M1299" s="43" t="str">
        <f>VLOOKUP(Combined[[#This Row],[Customer_ID]],Customer[],2,FALSE)</f>
        <v>Mr. William Horton</v>
      </c>
      <c r="N1299" s="43">
        <f>VLOOKUP(Combined[[#This Row],[Customer_ID]],Customer[],3,FALSE)</f>
        <v>31</v>
      </c>
      <c r="O1299" s="43" t="str">
        <f>VLOOKUP(Combined[[#This Row],[Customer_ID]],Customer[],4,FALSE)</f>
        <v>Male</v>
      </c>
      <c r="P1299" s="43" t="str">
        <f>VLOOKUP(Combined[[#This Row],[Customer_ID]],Customer[],5,FALSE)</f>
        <v>Dawsonchester</v>
      </c>
      <c r="Q1299" s="43" t="str">
        <f>VLOOKUP(Combined[[#This Row],[Customer_ID]],Customer[],6,FALSE)</f>
        <v>Virginia</v>
      </c>
      <c r="R1299" s="43" t="str">
        <f>VLOOKUP(Combined[[#This Row],[Customer_ID]],Customer[],8,FALSE)</f>
        <v>Platinum</v>
      </c>
      <c r="S1299" s="43" t="str">
        <f>VLOOKUP(Combined[[#This Row],[Product_ID]],Product[],2,FALSE)</f>
        <v>Adjustable Dumbbells 20kg</v>
      </c>
      <c r="T1299" s="43" t="str">
        <f>VLOOKUP(Combined[[#This Row],[Product_ID]],Product[],3,FALSE)</f>
        <v>Sports</v>
      </c>
      <c r="U1299" s="43" t="str">
        <f>VLOOKUP(Combined[[#This Row],[Product_ID]],Product[],4,FALSE)</f>
        <v>Fitness</v>
      </c>
      <c r="V1299" s="43" t="str">
        <f>VLOOKUP(Combined[[#This Row],[Product_ID]],Product[],5,FALSE)</f>
        <v>Montgomery, Benton and Miller</v>
      </c>
      <c r="W1299" s="43">
        <f>VLOOKUP(Combined[[#This Row],[Product_ID]],Product[],6,FALSE)</f>
        <v>240.63</v>
      </c>
      <c r="X1299" s="43">
        <f>VLOOKUP(Combined[[#This Row],[Product_ID]],Product[],7,FALSE)</f>
        <v>423</v>
      </c>
      <c r="Y1299" s="43" t="str">
        <f>_xlfn.XLOOKUP(Combined[[#This Row],[Store_ID]],Store[Store_ID],Store[Store_Name])</f>
        <v>Martinez, Adkins and Johnson</v>
      </c>
      <c r="Z1299" s="43" t="str">
        <f>_xlfn.XLOOKUP(Combined[[#This Row],[Store_ID]],Store[Store_ID],Store[Region])</f>
        <v>North</v>
      </c>
      <c r="AA1299" s="43" t="str">
        <f>_xlfn.XLOOKUP(Combined[[#This Row],[Store_ID]],Store[Store_ID],Store[City])</f>
        <v>Danielmouth</v>
      </c>
      <c r="AB1299" s="43" t="str">
        <f>_xlfn.XLOOKUP(Combined[[#This Row],[Store_ID]],Store[Store_ID],Store[Store_Type])</f>
        <v>Flagship</v>
      </c>
      <c r="AC1299" s="43">
        <f>Combined[[#This Row],[Quantity]]*Combined[[#This Row],[Unit_Price]]</f>
        <v>1784.92</v>
      </c>
      <c r="AD1299" s="43">
        <f>Combined[[#This Row],[Gross_Sales]]*Combined[[#This Row],[Discount]]</f>
        <v>124.94440000000002</v>
      </c>
      <c r="AE1299" s="43">
        <f>Combined[[#This Row],[Quantity]]*Combined[[#This Row],[cost]]</f>
        <v>481.26</v>
      </c>
      <c r="AF1299" s="43">
        <f>Combined[[#This Row],[Total_Amount]]-Combined[[#This Row],[Total_Cost]]</f>
        <v>1178.7156</v>
      </c>
      <c r="AG1299" s="43" t="str">
        <f>IF(Combined[[#This Row],[Age]]&lt;=25,"18-25",IF(Combined[[#This Row],[Age]]&lt;=35,"26-35",IF(Combined[[#This Row],[Age]]&lt;=45,"36-45",IF(Combined[[#This Row],[Age]]&lt;=55,"46-55","56-64"))))</f>
        <v>26-35</v>
      </c>
      <c r="AH1299" s="43">
        <f>IF(Combined[[#This Row],[Total_Amount]]=0,0,Combined[[#This Row],[Profit]]/Combined[[#This Row],[Total_Amount]])</f>
        <v>0.71008007587581412</v>
      </c>
    </row>
    <row r="1300" spans="1:34">
      <c r="A1300" s="43" t="s">
        <v>3124</v>
      </c>
      <c r="B1300" s="46">
        <v>45286</v>
      </c>
      <c r="C1300" s="43">
        <f t="shared" si="20"/>
        <v>2023</v>
      </c>
      <c r="D1300" s="43" t="str">
        <f>TEXT(Combined[[#This Row],[Order_Date]],"MMM")</f>
        <v>Dec</v>
      </c>
      <c r="E1300" s="43" t="s">
        <v>1208</v>
      </c>
      <c r="F1300" s="43" t="s">
        <v>1600</v>
      </c>
      <c r="G1300" s="43" t="s">
        <v>1782</v>
      </c>
      <c r="H1300" s="43">
        <v>2</v>
      </c>
      <c r="I1300" s="43">
        <v>853.41</v>
      </c>
      <c r="J1300" s="45">
        <v>0.25</v>
      </c>
      <c r="K1300" s="43" t="s">
        <v>1824</v>
      </c>
      <c r="L1300" s="43">
        <v>1280.115</v>
      </c>
      <c r="M1300" s="43" t="str">
        <f>VLOOKUP(Combined[[#This Row],[Customer_ID]],Customer[],2,FALSE)</f>
        <v>Timothy Gardner</v>
      </c>
      <c r="N1300" s="43">
        <f>VLOOKUP(Combined[[#This Row],[Customer_ID]],Customer[],3,FALSE)</f>
        <v>28</v>
      </c>
      <c r="O1300" s="43" t="str">
        <f>VLOOKUP(Combined[[#This Row],[Customer_ID]],Customer[],4,FALSE)</f>
        <v>Female</v>
      </c>
      <c r="P1300" s="43" t="str">
        <f>VLOOKUP(Combined[[#This Row],[Customer_ID]],Customer[],5,FALSE)</f>
        <v>New Dawn</v>
      </c>
      <c r="Q1300" s="43" t="str">
        <f>VLOOKUP(Combined[[#This Row],[Customer_ID]],Customer[],6,FALSE)</f>
        <v>New Jersey</v>
      </c>
      <c r="R1300" s="43" t="str">
        <f>VLOOKUP(Combined[[#This Row],[Customer_ID]],Customer[],8,FALSE)</f>
        <v>Silver</v>
      </c>
      <c r="S1300" s="43" t="str">
        <f>VLOOKUP(Combined[[#This Row],[Product_ID]],Product[],2,FALSE)</f>
        <v>Wireless Bluetooth Speaker</v>
      </c>
      <c r="T1300" s="43" t="str">
        <f>VLOOKUP(Combined[[#This Row],[Product_ID]],Product[],3,FALSE)</f>
        <v>Electronics</v>
      </c>
      <c r="U1300" s="43" t="str">
        <f>VLOOKUP(Combined[[#This Row],[Product_ID]],Product[],4,FALSE)</f>
        <v>Audio</v>
      </c>
      <c r="V1300" s="43" t="str">
        <f>VLOOKUP(Combined[[#This Row],[Product_ID]],Product[],5,FALSE)</f>
        <v>Reed-Schmidt</v>
      </c>
      <c r="W1300" s="43">
        <f>VLOOKUP(Combined[[#This Row],[Product_ID]],Product[],6,FALSE)</f>
        <v>322.41000000000003</v>
      </c>
      <c r="X1300" s="43">
        <f>VLOOKUP(Combined[[#This Row],[Product_ID]],Product[],7,FALSE)</f>
        <v>213</v>
      </c>
      <c r="Y1300" s="43" t="str">
        <f>_xlfn.XLOOKUP(Combined[[#This Row],[Store_ID]],Store[Store_ID],Store[Store_Name])</f>
        <v>Bean, Jones and Park</v>
      </c>
      <c r="Z1300" s="43" t="str">
        <f>_xlfn.XLOOKUP(Combined[[#This Row],[Store_ID]],Store[Store_ID],Store[Region])</f>
        <v>West</v>
      </c>
      <c r="AA1300" s="43" t="str">
        <f>_xlfn.XLOOKUP(Combined[[#This Row],[Store_ID]],Store[Store_ID],Store[City])</f>
        <v>Thompsonborough</v>
      </c>
      <c r="AB1300" s="43" t="str">
        <f>_xlfn.XLOOKUP(Combined[[#This Row],[Store_ID]],Store[Store_ID],Store[Store_Type])</f>
        <v>Online</v>
      </c>
      <c r="AC1300" s="43">
        <f>Combined[[#This Row],[Quantity]]*Combined[[#This Row],[Unit_Price]]</f>
        <v>1706.82</v>
      </c>
      <c r="AD1300" s="43">
        <f>Combined[[#This Row],[Gross_Sales]]*Combined[[#This Row],[Discount]]</f>
        <v>426.70499999999998</v>
      </c>
      <c r="AE1300" s="43">
        <f>Combined[[#This Row],[Quantity]]*Combined[[#This Row],[cost]]</f>
        <v>644.82000000000005</v>
      </c>
      <c r="AF1300" s="43">
        <f>Combined[[#This Row],[Total_Amount]]-Combined[[#This Row],[Total_Cost]]</f>
        <v>635.29499999999996</v>
      </c>
      <c r="AG1300" s="43" t="str">
        <f>IF(Combined[[#This Row],[Age]]&lt;=25,"18-25",IF(Combined[[#This Row],[Age]]&lt;=35,"26-35",IF(Combined[[#This Row],[Age]]&lt;=45,"36-45",IF(Combined[[#This Row],[Age]]&lt;=55,"46-55","56-64"))))</f>
        <v>26-35</v>
      </c>
      <c r="AH1300" s="43">
        <f>IF(Combined[[#This Row],[Total_Amount]]=0,0,Combined[[#This Row],[Profit]]/Combined[[#This Row],[Total_Amount]])</f>
        <v>0.49627963112689089</v>
      </c>
    </row>
    <row r="1301" spans="1:34">
      <c r="A1301" s="43" t="s">
        <v>3125</v>
      </c>
      <c r="B1301" s="46">
        <v>45451</v>
      </c>
      <c r="C1301" s="43">
        <f t="shared" si="20"/>
        <v>2024</v>
      </c>
      <c r="D1301" s="43" t="str">
        <f>TEXT(Combined[[#This Row],[Order_Date]],"MMM")</f>
        <v>Jun</v>
      </c>
      <c r="E1301" s="43" t="s">
        <v>387</v>
      </c>
      <c r="F1301" s="43" t="s">
        <v>1712</v>
      </c>
      <c r="G1301" s="43" t="s">
        <v>1779</v>
      </c>
      <c r="H1301" s="43">
        <v>1</v>
      </c>
      <c r="I1301" s="43">
        <v>162.13999999999999</v>
      </c>
      <c r="J1301" s="45">
        <v>7.0000000000000007E-2</v>
      </c>
      <c r="K1301" s="43" t="s">
        <v>1826</v>
      </c>
      <c r="L1301" s="43">
        <v>150.7902</v>
      </c>
      <c r="M1301" s="43" t="str">
        <f>VLOOKUP(Combined[[#This Row],[Customer_ID]],Customer[],2,FALSE)</f>
        <v>Ashley Griffin</v>
      </c>
      <c r="N1301" s="43">
        <f>VLOOKUP(Combined[[#This Row],[Customer_ID]],Customer[],3,FALSE)</f>
        <v>40</v>
      </c>
      <c r="O1301" s="43" t="str">
        <f>VLOOKUP(Combined[[#This Row],[Customer_ID]],Customer[],4,FALSE)</f>
        <v>Female</v>
      </c>
      <c r="P1301" s="43" t="str">
        <f>VLOOKUP(Combined[[#This Row],[Customer_ID]],Customer[],5,FALSE)</f>
        <v>New Dawnton</v>
      </c>
      <c r="Q1301" s="43" t="str">
        <f>VLOOKUP(Combined[[#This Row],[Customer_ID]],Customer[],6,FALSE)</f>
        <v>Maryland</v>
      </c>
      <c r="R1301" s="43" t="str">
        <f>VLOOKUP(Combined[[#This Row],[Customer_ID]],Customer[],8,FALSE)</f>
        <v>Gold</v>
      </c>
      <c r="S1301" s="43" t="str">
        <f>VLOOKUP(Combined[[#This Row],[Product_ID]],Product[],2,FALSE)</f>
        <v>Fitness Resistance Bands</v>
      </c>
      <c r="T1301" s="43" t="str">
        <f>VLOOKUP(Combined[[#This Row],[Product_ID]],Product[],3,FALSE)</f>
        <v>Sports</v>
      </c>
      <c r="U1301" s="43" t="str">
        <f>VLOOKUP(Combined[[#This Row],[Product_ID]],Product[],4,FALSE)</f>
        <v>Fitness</v>
      </c>
      <c r="V1301" s="43" t="str">
        <f>VLOOKUP(Combined[[#This Row],[Product_ID]],Product[],5,FALSE)</f>
        <v>Reese-Watson</v>
      </c>
      <c r="W1301" s="43">
        <f>VLOOKUP(Combined[[#This Row],[Product_ID]],Product[],6,FALSE)</f>
        <v>152.91999999999999</v>
      </c>
      <c r="X1301" s="43">
        <f>VLOOKUP(Combined[[#This Row],[Product_ID]],Product[],7,FALSE)</f>
        <v>281</v>
      </c>
      <c r="Y1301" s="43" t="str">
        <f>_xlfn.XLOOKUP(Combined[[#This Row],[Store_ID]],Store[Store_ID],Store[Store_Name])</f>
        <v>Martinez-Mullins</v>
      </c>
      <c r="Z1301" s="43" t="str">
        <f>_xlfn.XLOOKUP(Combined[[#This Row],[Store_ID]],Store[Store_ID],Store[Region])</f>
        <v>South</v>
      </c>
      <c r="AA1301" s="43" t="str">
        <f>_xlfn.XLOOKUP(Combined[[#This Row],[Store_ID]],Store[Store_ID],Store[City])</f>
        <v>Williamsfurt</v>
      </c>
      <c r="AB1301" s="43" t="str">
        <f>_xlfn.XLOOKUP(Combined[[#This Row],[Store_ID]],Store[Store_ID],Store[Store_Type])</f>
        <v>Online</v>
      </c>
      <c r="AC1301" s="43">
        <f>Combined[[#This Row],[Quantity]]*Combined[[#This Row],[Unit_Price]]</f>
        <v>162.13999999999999</v>
      </c>
      <c r="AD1301" s="43">
        <f>Combined[[#This Row],[Gross_Sales]]*Combined[[#This Row],[Discount]]</f>
        <v>11.3498</v>
      </c>
      <c r="AE1301" s="43">
        <f>Combined[[#This Row],[Quantity]]*Combined[[#This Row],[cost]]</f>
        <v>152.91999999999999</v>
      </c>
      <c r="AF1301" s="43">
        <f>Combined[[#This Row],[Total_Amount]]-Combined[[#This Row],[Total_Cost]]</f>
        <v>-2.1297999999999888</v>
      </c>
      <c r="AG1301" s="43" t="str">
        <f>IF(Combined[[#This Row],[Age]]&lt;=25,"18-25",IF(Combined[[#This Row],[Age]]&lt;=35,"26-35",IF(Combined[[#This Row],[Age]]&lt;=45,"36-45",IF(Combined[[#This Row],[Age]]&lt;=55,"46-55","56-64"))))</f>
        <v>36-45</v>
      </c>
      <c r="AH1301" s="43">
        <f>IF(Combined[[#This Row],[Total_Amount]]=0,0,Combined[[#This Row],[Profit]]/Combined[[#This Row],[Total_Amount]])</f>
        <v>-1.4124260064646036E-2</v>
      </c>
    </row>
    <row r="1302" spans="1:34">
      <c r="A1302" s="43" t="s">
        <v>3126</v>
      </c>
      <c r="B1302" s="46">
        <v>45478</v>
      </c>
      <c r="C1302" s="43">
        <f t="shared" si="20"/>
        <v>2024</v>
      </c>
      <c r="D1302" s="43" t="str">
        <f>TEXT(Combined[[#This Row],[Order_Date]],"MMM")</f>
        <v>Jul</v>
      </c>
      <c r="E1302" s="43" t="s">
        <v>496</v>
      </c>
      <c r="F1302" s="43" t="s">
        <v>1740</v>
      </c>
      <c r="G1302" s="43" t="s">
        <v>1804</v>
      </c>
      <c r="H1302" s="43">
        <v>1</v>
      </c>
      <c r="I1302" s="43">
        <v>893.14</v>
      </c>
      <c r="J1302" s="45">
        <v>0.09</v>
      </c>
      <c r="K1302" s="43" t="s">
        <v>1824</v>
      </c>
      <c r="L1302" s="43">
        <v>812.75739999999996</v>
      </c>
      <c r="M1302" s="43" t="str">
        <f>VLOOKUP(Combined[[#This Row],[Customer_ID]],Customer[],2,FALSE)</f>
        <v>Rhonda Young</v>
      </c>
      <c r="N1302" s="43">
        <f>VLOOKUP(Combined[[#This Row],[Customer_ID]],Customer[],3,FALSE)</f>
        <v>49</v>
      </c>
      <c r="O1302" s="43" t="str">
        <f>VLOOKUP(Combined[[#This Row],[Customer_ID]],Customer[],4,FALSE)</f>
        <v>Female</v>
      </c>
      <c r="P1302" s="43" t="str">
        <f>VLOOKUP(Combined[[#This Row],[Customer_ID]],Customer[],5,FALSE)</f>
        <v>Lake Nathanfort</v>
      </c>
      <c r="Q1302" s="43" t="str">
        <f>VLOOKUP(Combined[[#This Row],[Customer_ID]],Customer[],6,FALSE)</f>
        <v>Alaska</v>
      </c>
      <c r="R1302" s="43" t="str">
        <f>VLOOKUP(Combined[[#This Row],[Customer_ID]],Customer[],8,FALSE)</f>
        <v>Platinum</v>
      </c>
      <c r="S1302" s="43" t="str">
        <f>VLOOKUP(Combined[[#This Row],[Product_ID]],Product[],2,FALSE)</f>
        <v>Women's Formal Blazer</v>
      </c>
      <c r="T1302" s="43" t="str">
        <f>VLOOKUP(Combined[[#This Row],[Product_ID]],Product[],3,FALSE)</f>
        <v>Clothing</v>
      </c>
      <c r="U1302" s="43" t="str">
        <f>VLOOKUP(Combined[[#This Row],[Product_ID]],Product[],4,FALSE)</f>
        <v>Outerwear</v>
      </c>
      <c r="V1302" s="43" t="str">
        <f>VLOOKUP(Combined[[#This Row],[Product_ID]],Product[],5,FALSE)</f>
        <v>Phillips and Sons</v>
      </c>
      <c r="W1302" s="43">
        <f>VLOOKUP(Combined[[#This Row],[Product_ID]],Product[],6,FALSE)</f>
        <v>358.47</v>
      </c>
      <c r="X1302" s="43">
        <f>VLOOKUP(Combined[[#This Row],[Product_ID]],Product[],7,FALSE)</f>
        <v>143</v>
      </c>
      <c r="Y1302" s="43" t="str">
        <f>_xlfn.XLOOKUP(Combined[[#This Row],[Store_ID]],Store[Store_ID],Store[Store_Name])</f>
        <v>Frederick-Wright</v>
      </c>
      <c r="Z1302" s="43" t="str">
        <f>_xlfn.XLOOKUP(Combined[[#This Row],[Store_ID]],Store[Store_ID],Store[Region])</f>
        <v>West</v>
      </c>
      <c r="AA1302" s="43" t="str">
        <f>_xlfn.XLOOKUP(Combined[[#This Row],[Store_ID]],Store[Store_ID],Store[City])</f>
        <v>New Jimmymouth</v>
      </c>
      <c r="AB1302" s="43" t="str">
        <f>_xlfn.XLOOKUP(Combined[[#This Row],[Store_ID]],Store[Store_ID],Store[Store_Type])</f>
        <v>Flagship</v>
      </c>
      <c r="AC1302" s="43">
        <f>Combined[[#This Row],[Quantity]]*Combined[[#This Row],[Unit_Price]]</f>
        <v>893.14</v>
      </c>
      <c r="AD1302" s="43">
        <f>Combined[[#This Row],[Gross_Sales]]*Combined[[#This Row],[Discount]]</f>
        <v>80.382599999999996</v>
      </c>
      <c r="AE1302" s="43">
        <f>Combined[[#This Row],[Quantity]]*Combined[[#This Row],[cost]]</f>
        <v>358.47</v>
      </c>
      <c r="AF1302" s="43">
        <f>Combined[[#This Row],[Total_Amount]]-Combined[[#This Row],[Total_Cost]]</f>
        <v>454.28739999999993</v>
      </c>
      <c r="AG1302" s="43" t="str">
        <f>IF(Combined[[#This Row],[Age]]&lt;=25,"18-25",IF(Combined[[#This Row],[Age]]&lt;=35,"26-35",IF(Combined[[#This Row],[Age]]&lt;=45,"36-45",IF(Combined[[#This Row],[Age]]&lt;=55,"46-55","56-64"))))</f>
        <v>46-55</v>
      </c>
      <c r="AH1302" s="43">
        <f>IF(Combined[[#This Row],[Total_Amount]]=0,0,Combined[[#This Row],[Profit]]/Combined[[#This Row],[Total_Amount]])</f>
        <v>0.55894587979143584</v>
      </c>
    </row>
    <row r="1303" spans="1:34">
      <c r="A1303" s="43" t="s">
        <v>3127</v>
      </c>
      <c r="B1303" s="46">
        <v>45528</v>
      </c>
      <c r="C1303" s="43">
        <f t="shared" si="20"/>
        <v>2024</v>
      </c>
      <c r="D1303" s="43" t="str">
        <f>TEXT(Combined[[#This Row],[Order_Date]],"MMM")</f>
        <v>Aug</v>
      </c>
      <c r="E1303" s="43" t="s">
        <v>366</v>
      </c>
      <c r="F1303" s="43" t="s">
        <v>1616</v>
      </c>
      <c r="G1303" s="43" t="s">
        <v>1782</v>
      </c>
      <c r="H1303" s="43">
        <v>4</v>
      </c>
      <c r="I1303" s="43">
        <v>349.07</v>
      </c>
      <c r="J1303" s="45">
        <v>0.28000000000000003</v>
      </c>
      <c r="K1303" s="43" t="s">
        <v>1824</v>
      </c>
      <c r="L1303" s="43">
        <v>1005.3216</v>
      </c>
      <c r="M1303" s="43" t="str">
        <f>VLOOKUP(Combined[[#This Row],[Customer_ID]],Customer[],2,FALSE)</f>
        <v>Steven Stein</v>
      </c>
      <c r="N1303" s="43">
        <f>VLOOKUP(Combined[[#This Row],[Customer_ID]],Customer[],3,FALSE)</f>
        <v>21</v>
      </c>
      <c r="O1303" s="43" t="str">
        <f>VLOOKUP(Combined[[#This Row],[Customer_ID]],Customer[],4,FALSE)</f>
        <v>Male</v>
      </c>
      <c r="P1303" s="43" t="str">
        <f>VLOOKUP(Combined[[#This Row],[Customer_ID]],Customer[],5,FALSE)</f>
        <v>West Lauren</v>
      </c>
      <c r="Q1303" s="43" t="str">
        <f>VLOOKUP(Combined[[#This Row],[Customer_ID]],Customer[],6,FALSE)</f>
        <v>Connecticut</v>
      </c>
      <c r="R1303" s="43" t="str">
        <f>VLOOKUP(Combined[[#This Row],[Customer_ID]],Customer[],8,FALSE)</f>
        <v>Bronze</v>
      </c>
      <c r="S1303" s="43" t="str">
        <f>VLOOKUP(Combined[[#This Row],[Product_ID]],Product[],2,FALSE)</f>
        <v>Gaming Mechanical Keyboard</v>
      </c>
      <c r="T1303" s="43" t="str">
        <f>VLOOKUP(Combined[[#This Row],[Product_ID]],Product[],3,FALSE)</f>
        <v>Electronics</v>
      </c>
      <c r="U1303" s="43" t="str">
        <f>VLOOKUP(Combined[[#This Row],[Product_ID]],Product[],4,FALSE)</f>
        <v>Computer</v>
      </c>
      <c r="V1303" s="43" t="str">
        <f>VLOOKUP(Combined[[#This Row],[Product_ID]],Product[],5,FALSE)</f>
        <v>Lucero LLC</v>
      </c>
      <c r="W1303" s="43">
        <f>VLOOKUP(Combined[[#This Row],[Product_ID]],Product[],6,FALSE)</f>
        <v>419.28</v>
      </c>
      <c r="X1303" s="43">
        <f>VLOOKUP(Combined[[#This Row],[Product_ID]],Product[],7,FALSE)</f>
        <v>86</v>
      </c>
      <c r="Y1303" s="43" t="str">
        <f>_xlfn.XLOOKUP(Combined[[#This Row],[Store_ID]],Store[Store_ID],Store[Store_Name])</f>
        <v>Bean, Jones and Park</v>
      </c>
      <c r="Z1303" s="43" t="str">
        <f>_xlfn.XLOOKUP(Combined[[#This Row],[Store_ID]],Store[Store_ID],Store[Region])</f>
        <v>West</v>
      </c>
      <c r="AA1303" s="43" t="str">
        <f>_xlfn.XLOOKUP(Combined[[#This Row],[Store_ID]],Store[Store_ID],Store[City])</f>
        <v>Thompsonborough</v>
      </c>
      <c r="AB1303" s="43" t="str">
        <f>_xlfn.XLOOKUP(Combined[[#This Row],[Store_ID]],Store[Store_ID],Store[Store_Type])</f>
        <v>Online</v>
      </c>
      <c r="AC1303" s="43">
        <f>Combined[[#This Row],[Quantity]]*Combined[[#This Row],[Unit_Price]]</f>
        <v>1396.28</v>
      </c>
      <c r="AD1303" s="43">
        <f>Combined[[#This Row],[Gross_Sales]]*Combined[[#This Row],[Discount]]</f>
        <v>390.95840000000004</v>
      </c>
      <c r="AE1303" s="43">
        <f>Combined[[#This Row],[Quantity]]*Combined[[#This Row],[cost]]</f>
        <v>1677.12</v>
      </c>
      <c r="AF1303" s="43">
        <f>Combined[[#This Row],[Total_Amount]]-Combined[[#This Row],[Total_Cost]]</f>
        <v>-671.7983999999999</v>
      </c>
      <c r="AG1303" s="43" t="str">
        <f>IF(Combined[[#This Row],[Age]]&lt;=25,"18-25",IF(Combined[[#This Row],[Age]]&lt;=35,"26-35",IF(Combined[[#This Row],[Age]]&lt;=45,"36-45",IF(Combined[[#This Row],[Age]]&lt;=55,"46-55","56-64"))))</f>
        <v>18-25</v>
      </c>
      <c r="AH1303" s="43">
        <f>IF(Combined[[#This Row],[Total_Amount]]=0,0,Combined[[#This Row],[Profit]]/Combined[[#This Row],[Total_Amount]])</f>
        <v>-0.66824228187278567</v>
      </c>
    </row>
    <row r="1304" spans="1:34">
      <c r="A1304" s="43" t="s">
        <v>3128</v>
      </c>
      <c r="B1304" s="46">
        <v>45418</v>
      </c>
      <c r="C1304" s="43">
        <f t="shared" si="20"/>
        <v>2024</v>
      </c>
      <c r="D1304" s="43" t="str">
        <f>TEXT(Combined[[#This Row],[Order_Date]],"MMM")</f>
        <v>May</v>
      </c>
      <c r="E1304" s="43" t="s">
        <v>899</v>
      </c>
      <c r="F1304" s="43" t="s">
        <v>1710</v>
      </c>
      <c r="G1304" s="43" t="s">
        <v>1797</v>
      </c>
      <c r="H1304" s="43">
        <v>1</v>
      </c>
      <c r="I1304" s="43">
        <v>747.9</v>
      </c>
      <c r="J1304" s="45">
        <v>0.21</v>
      </c>
      <c r="K1304" s="43" t="s">
        <v>1829</v>
      </c>
      <c r="L1304" s="43">
        <v>590.84100000000001</v>
      </c>
      <c r="M1304" s="43" t="str">
        <f>VLOOKUP(Combined[[#This Row],[Customer_ID]],Customer[],2,FALSE)</f>
        <v>Bryan Garcia</v>
      </c>
      <c r="N1304" s="43">
        <f>VLOOKUP(Combined[[#This Row],[Customer_ID]],Customer[],3,FALSE)</f>
        <v>54</v>
      </c>
      <c r="O1304" s="43" t="str">
        <f>VLOOKUP(Combined[[#This Row],[Customer_ID]],Customer[],4,FALSE)</f>
        <v>Female</v>
      </c>
      <c r="P1304" s="43" t="str">
        <f>VLOOKUP(Combined[[#This Row],[Customer_ID]],Customer[],5,FALSE)</f>
        <v>Garciaborough</v>
      </c>
      <c r="Q1304" s="43" t="str">
        <f>VLOOKUP(Combined[[#This Row],[Customer_ID]],Customer[],6,FALSE)</f>
        <v>Wyoming</v>
      </c>
      <c r="R1304" s="43" t="str">
        <f>VLOOKUP(Combined[[#This Row],[Customer_ID]],Customer[],8,FALSE)</f>
        <v>Silver</v>
      </c>
      <c r="S1304" s="43" t="str">
        <f>VLOOKUP(Combined[[#This Row],[Product_ID]],Product[],2,FALSE)</f>
        <v>Badminton Racket Set</v>
      </c>
      <c r="T1304" s="43" t="str">
        <f>VLOOKUP(Combined[[#This Row],[Product_ID]],Product[],3,FALSE)</f>
        <v>Sports</v>
      </c>
      <c r="U1304" s="43" t="str">
        <f>VLOOKUP(Combined[[#This Row],[Product_ID]],Product[],4,FALSE)</f>
        <v>Equipment</v>
      </c>
      <c r="V1304" s="43" t="str">
        <f>VLOOKUP(Combined[[#This Row],[Product_ID]],Product[],5,FALSE)</f>
        <v>Robinson-Brown</v>
      </c>
      <c r="W1304" s="43">
        <f>VLOOKUP(Combined[[#This Row],[Product_ID]],Product[],6,FALSE)</f>
        <v>285.54000000000002</v>
      </c>
      <c r="X1304" s="43">
        <f>VLOOKUP(Combined[[#This Row],[Product_ID]],Product[],7,FALSE)</f>
        <v>358</v>
      </c>
      <c r="Y1304" s="43" t="str">
        <f>_xlfn.XLOOKUP(Combined[[#This Row],[Store_ID]],Store[Store_ID],Store[Store_Name])</f>
        <v>Gardner, Humphrey and Contreras</v>
      </c>
      <c r="Z1304" s="43" t="str">
        <f>_xlfn.XLOOKUP(Combined[[#This Row],[Store_ID]],Store[Store_ID],Store[Region])</f>
        <v>East</v>
      </c>
      <c r="AA1304" s="43" t="str">
        <f>_xlfn.XLOOKUP(Combined[[#This Row],[Store_ID]],Store[Store_ID],Store[City])</f>
        <v>Johnsonville</v>
      </c>
      <c r="AB1304" s="43" t="str">
        <f>_xlfn.XLOOKUP(Combined[[#This Row],[Store_ID]],Store[Store_ID],Store[Store_Type])</f>
        <v>Flagship</v>
      </c>
      <c r="AC1304" s="43">
        <f>Combined[[#This Row],[Quantity]]*Combined[[#This Row],[Unit_Price]]</f>
        <v>747.9</v>
      </c>
      <c r="AD1304" s="43">
        <f>Combined[[#This Row],[Gross_Sales]]*Combined[[#This Row],[Discount]]</f>
        <v>157.059</v>
      </c>
      <c r="AE1304" s="43">
        <f>Combined[[#This Row],[Quantity]]*Combined[[#This Row],[cost]]</f>
        <v>285.54000000000002</v>
      </c>
      <c r="AF1304" s="43">
        <f>Combined[[#This Row],[Total_Amount]]-Combined[[#This Row],[Total_Cost]]</f>
        <v>305.30099999999999</v>
      </c>
      <c r="AG1304" s="43" t="str">
        <f>IF(Combined[[#This Row],[Age]]&lt;=25,"18-25",IF(Combined[[#This Row],[Age]]&lt;=35,"26-35",IF(Combined[[#This Row],[Age]]&lt;=45,"36-45",IF(Combined[[#This Row],[Age]]&lt;=55,"46-55","56-64"))))</f>
        <v>46-55</v>
      </c>
      <c r="AH1304" s="43">
        <f>IF(Combined[[#This Row],[Total_Amount]]=0,0,Combined[[#This Row],[Profit]]/Combined[[#This Row],[Total_Amount]])</f>
        <v>0.51672277313185777</v>
      </c>
    </row>
    <row r="1305" spans="1:34">
      <c r="A1305" s="43" t="s">
        <v>3129</v>
      </c>
      <c r="B1305" s="46">
        <v>45478</v>
      </c>
      <c r="C1305" s="43">
        <f t="shared" si="20"/>
        <v>2024</v>
      </c>
      <c r="D1305" s="43" t="str">
        <f>TEXT(Combined[[#This Row],[Order_Date]],"MMM")</f>
        <v>Jul</v>
      </c>
      <c r="E1305" s="43" t="s">
        <v>127</v>
      </c>
      <c r="F1305" s="43" t="s">
        <v>1710</v>
      </c>
      <c r="G1305" s="43" t="s">
        <v>1776</v>
      </c>
      <c r="H1305" s="43">
        <v>3</v>
      </c>
      <c r="I1305" s="43">
        <v>438.92</v>
      </c>
      <c r="J1305" s="45">
        <v>0.21</v>
      </c>
      <c r="K1305" s="43" t="s">
        <v>1824</v>
      </c>
      <c r="L1305" s="43">
        <v>1040.2403999999999</v>
      </c>
      <c r="M1305" s="43" t="str">
        <f>VLOOKUP(Combined[[#This Row],[Customer_ID]],Customer[],2,FALSE)</f>
        <v>Sarah Vance</v>
      </c>
      <c r="N1305" s="43">
        <f>VLOOKUP(Combined[[#This Row],[Customer_ID]],Customer[],3,FALSE)</f>
        <v>41</v>
      </c>
      <c r="O1305" s="43" t="str">
        <f>VLOOKUP(Combined[[#This Row],[Customer_ID]],Customer[],4,FALSE)</f>
        <v>Male</v>
      </c>
      <c r="P1305" s="43" t="str">
        <f>VLOOKUP(Combined[[#This Row],[Customer_ID]],Customer[],5,FALSE)</f>
        <v>Johnsonville</v>
      </c>
      <c r="Q1305" s="43" t="str">
        <f>VLOOKUP(Combined[[#This Row],[Customer_ID]],Customer[],6,FALSE)</f>
        <v>Oregon</v>
      </c>
      <c r="R1305" s="43" t="str">
        <f>VLOOKUP(Combined[[#This Row],[Customer_ID]],Customer[],8,FALSE)</f>
        <v>Silver</v>
      </c>
      <c r="S1305" s="43" t="str">
        <f>VLOOKUP(Combined[[#This Row],[Product_ID]],Product[],2,FALSE)</f>
        <v>Badminton Racket Set</v>
      </c>
      <c r="T1305" s="43" t="str">
        <f>VLOOKUP(Combined[[#This Row],[Product_ID]],Product[],3,FALSE)</f>
        <v>Sports</v>
      </c>
      <c r="U1305" s="43" t="str">
        <f>VLOOKUP(Combined[[#This Row],[Product_ID]],Product[],4,FALSE)</f>
        <v>Equipment</v>
      </c>
      <c r="V1305" s="43" t="str">
        <f>VLOOKUP(Combined[[#This Row],[Product_ID]],Product[],5,FALSE)</f>
        <v>Robinson-Brown</v>
      </c>
      <c r="W1305" s="43">
        <f>VLOOKUP(Combined[[#This Row],[Product_ID]],Product[],6,FALSE)</f>
        <v>285.54000000000002</v>
      </c>
      <c r="X1305" s="43">
        <f>VLOOKUP(Combined[[#This Row],[Product_ID]],Product[],7,FALSE)</f>
        <v>358</v>
      </c>
      <c r="Y1305" s="43" t="str">
        <f>_xlfn.XLOOKUP(Combined[[#This Row],[Store_ID]],Store[Store_ID],Store[Store_Name])</f>
        <v>Benson-Elliott</v>
      </c>
      <c r="Z1305" s="43" t="str">
        <f>_xlfn.XLOOKUP(Combined[[#This Row],[Store_ID]],Store[Store_ID],Store[Region])</f>
        <v>East</v>
      </c>
      <c r="AA1305" s="43" t="str">
        <f>_xlfn.XLOOKUP(Combined[[#This Row],[Store_ID]],Store[Store_ID],Store[City])</f>
        <v>Port Josephberg</v>
      </c>
      <c r="AB1305" s="43" t="str">
        <f>_xlfn.XLOOKUP(Combined[[#This Row],[Store_ID]],Store[Store_ID],Store[Store_Type])</f>
        <v>Online</v>
      </c>
      <c r="AC1305" s="43">
        <f>Combined[[#This Row],[Quantity]]*Combined[[#This Row],[Unit_Price]]</f>
        <v>1316.76</v>
      </c>
      <c r="AD1305" s="43">
        <f>Combined[[#This Row],[Gross_Sales]]*Combined[[#This Row],[Discount]]</f>
        <v>276.51959999999997</v>
      </c>
      <c r="AE1305" s="43">
        <f>Combined[[#This Row],[Quantity]]*Combined[[#This Row],[cost]]</f>
        <v>856.62000000000012</v>
      </c>
      <c r="AF1305" s="43">
        <f>Combined[[#This Row],[Total_Amount]]-Combined[[#This Row],[Total_Cost]]</f>
        <v>183.62039999999979</v>
      </c>
      <c r="AG1305" s="43" t="str">
        <f>IF(Combined[[#This Row],[Age]]&lt;=25,"18-25",IF(Combined[[#This Row],[Age]]&lt;=35,"26-35",IF(Combined[[#This Row],[Age]]&lt;=45,"36-45",IF(Combined[[#This Row],[Age]]&lt;=55,"46-55","56-64"))))</f>
        <v>36-45</v>
      </c>
      <c r="AH1305" s="43">
        <f>IF(Combined[[#This Row],[Total_Amount]]=0,0,Combined[[#This Row],[Profit]]/Combined[[#This Row],[Total_Amount]])</f>
        <v>0.17651727427621519</v>
      </c>
    </row>
    <row r="1306" spans="1:34">
      <c r="A1306" s="43" t="s">
        <v>3130</v>
      </c>
      <c r="B1306" s="46">
        <v>45232</v>
      </c>
      <c r="C1306" s="43">
        <f t="shared" si="20"/>
        <v>2023</v>
      </c>
      <c r="D1306" s="43" t="str">
        <f>TEXT(Combined[[#This Row],[Order_Date]],"MMM")</f>
        <v>Nov</v>
      </c>
      <c r="E1306" s="43" t="s">
        <v>425</v>
      </c>
      <c r="F1306" s="43" t="s">
        <v>1702</v>
      </c>
      <c r="G1306" s="43" t="s">
        <v>1769</v>
      </c>
      <c r="H1306" s="43">
        <v>4</v>
      </c>
      <c r="I1306" s="43">
        <v>665.38</v>
      </c>
      <c r="J1306" s="45">
        <v>0.18</v>
      </c>
      <c r="K1306" s="43" t="s">
        <v>1824</v>
      </c>
      <c r="L1306" s="43">
        <v>2182.4463999999998</v>
      </c>
      <c r="M1306" s="43" t="str">
        <f>VLOOKUP(Combined[[#This Row],[Customer_ID]],Customer[],2,FALSE)</f>
        <v>Erin Hopkins</v>
      </c>
      <c r="N1306" s="43">
        <f>VLOOKUP(Combined[[#This Row],[Customer_ID]],Customer[],3,FALSE)</f>
        <v>40</v>
      </c>
      <c r="O1306" s="43" t="str">
        <f>VLOOKUP(Combined[[#This Row],[Customer_ID]],Customer[],4,FALSE)</f>
        <v>Male</v>
      </c>
      <c r="P1306" s="43" t="str">
        <f>VLOOKUP(Combined[[#This Row],[Customer_ID]],Customer[],5,FALSE)</f>
        <v>North Sabrina</v>
      </c>
      <c r="Q1306" s="43" t="str">
        <f>VLOOKUP(Combined[[#This Row],[Customer_ID]],Customer[],6,FALSE)</f>
        <v>Iowa</v>
      </c>
      <c r="R1306" s="43" t="str">
        <f>VLOOKUP(Combined[[#This Row],[Customer_ID]],Customer[],8,FALSE)</f>
        <v>Silver</v>
      </c>
      <c r="S1306" s="43" t="str">
        <f>VLOOKUP(Combined[[#This Row],[Product_ID]],Product[],2,FALSE)</f>
        <v>WiFi Mesh Router</v>
      </c>
      <c r="T1306" s="43" t="str">
        <f>VLOOKUP(Combined[[#This Row],[Product_ID]],Product[],3,FALSE)</f>
        <v>Electronics</v>
      </c>
      <c r="U1306" s="43" t="str">
        <f>VLOOKUP(Combined[[#This Row],[Product_ID]],Product[],4,FALSE)</f>
        <v>Appliances</v>
      </c>
      <c r="V1306" s="43" t="str">
        <f>VLOOKUP(Combined[[#This Row],[Product_ID]],Product[],5,FALSE)</f>
        <v>White, Reeves and Woods</v>
      </c>
      <c r="W1306" s="43">
        <f>VLOOKUP(Combined[[#This Row],[Product_ID]],Product[],6,FALSE)</f>
        <v>480.9</v>
      </c>
      <c r="X1306" s="43">
        <f>VLOOKUP(Combined[[#This Row],[Product_ID]],Product[],7,FALSE)</f>
        <v>104</v>
      </c>
      <c r="Y1306" s="43" t="str">
        <f>_xlfn.XLOOKUP(Combined[[#This Row],[Store_ID]],Store[Store_ID],Store[Store_Name])</f>
        <v>Alexander Group</v>
      </c>
      <c r="Z1306" s="43" t="str">
        <f>_xlfn.XLOOKUP(Combined[[#This Row],[Store_ID]],Store[Store_ID],Store[Region])</f>
        <v>South</v>
      </c>
      <c r="AA1306" s="43" t="str">
        <f>_xlfn.XLOOKUP(Combined[[#This Row],[Store_ID]],Store[Store_ID],Store[City])</f>
        <v>Port Sharon</v>
      </c>
      <c r="AB1306" s="43" t="str">
        <f>_xlfn.XLOOKUP(Combined[[#This Row],[Store_ID]],Store[Store_ID],Store[Store_Type])</f>
        <v>Online</v>
      </c>
      <c r="AC1306" s="43">
        <f>Combined[[#This Row],[Quantity]]*Combined[[#This Row],[Unit_Price]]</f>
        <v>2661.52</v>
      </c>
      <c r="AD1306" s="43">
        <f>Combined[[#This Row],[Gross_Sales]]*Combined[[#This Row],[Discount]]</f>
        <v>479.0736</v>
      </c>
      <c r="AE1306" s="43">
        <f>Combined[[#This Row],[Quantity]]*Combined[[#This Row],[cost]]</f>
        <v>1923.6</v>
      </c>
      <c r="AF1306" s="43">
        <f>Combined[[#This Row],[Total_Amount]]-Combined[[#This Row],[Total_Cost]]</f>
        <v>258.8463999999999</v>
      </c>
      <c r="AG1306" s="43" t="str">
        <f>IF(Combined[[#This Row],[Age]]&lt;=25,"18-25",IF(Combined[[#This Row],[Age]]&lt;=35,"26-35",IF(Combined[[#This Row],[Age]]&lt;=45,"36-45",IF(Combined[[#This Row],[Age]]&lt;=55,"46-55","56-64"))))</f>
        <v>36-45</v>
      </c>
      <c r="AH1306" s="43">
        <f>IF(Combined[[#This Row],[Total_Amount]]=0,0,Combined[[#This Row],[Profit]]/Combined[[#This Row],[Total_Amount]])</f>
        <v>0.1186037833506472</v>
      </c>
    </row>
    <row r="1307" spans="1:34">
      <c r="A1307" s="43" t="s">
        <v>3131</v>
      </c>
      <c r="B1307" s="46">
        <v>45616</v>
      </c>
      <c r="C1307" s="43">
        <f t="shared" si="20"/>
        <v>2024</v>
      </c>
      <c r="D1307" s="43" t="str">
        <f>TEXT(Combined[[#This Row],[Order_Date]],"MMM")</f>
        <v>Nov</v>
      </c>
      <c r="E1307" s="43" t="s">
        <v>23</v>
      </c>
      <c r="F1307" s="43" t="s">
        <v>1668</v>
      </c>
      <c r="G1307" s="43" t="s">
        <v>1810</v>
      </c>
      <c r="H1307" s="43">
        <v>1</v>
      </c>
      <c r="I1307" s="43">
        <v>146.49</v>
      </c>
      <c r="J1307" s="45">
        <v>0.28000000000000003</v>
      </c>
      <c r="K1307" s="43" t="s">
        <v>1824</v>
      </c>
      <c r="L1307" s="43">
        <v>105.47280000000001</v>
      </c>
      <c r="M1307" s="43" t="str">
        <f>VLOOKUP(Combined[[#This Row],[Customer_ID]],Customer[],2,FALSE)</f>
        <v>Jeremy Harris</v>
      </c>
      <c r="N1307" s="43">
        <f>VLOOKUP(Combined[[#This Row],[Customer_ID]],Customer[],3,FALSE)</f>
        <v>59</v>
      </c>
      <c r="O1307" s="43" t="str">
        <f>VLOOKUP(Combined[[#This Row],[Customer_ID]],Customer[],4,FALSE)</f>
        <v>Female</v>
      </c>
      <c r="P1307" s="43" t="str">
        <f>VLOOKUP(Combined[[#This Row],[Customer_ID]],Customer[],5,FALSE)</f>
        <v>Thomastown</v>
      </c>
      <c r="Q1307" s="43" t="str">
        <f>VLOOKUP(Combined[[#This Row],[Customer_ID]],Customer[],6,FALSE)</f>
        <v>Ohio</v>
      </c>
      <c r="R1307" s="43" t="str">
        <f>VLOOKUP(Combined[[#This Row],[Customer_ID]],Customer[],8,FALSE)</f>
        <v>Bronze</v>
      </c>
      <c r="S1307" s="43" t="str">
        <f>VLOOKUP(Combined[[#This Row],[Product_ID]],Product[],2,FALSE)</f>
        <v>Luxury Perfume Spray</v>
      </c>
      <c r="T1307" s="43" t="str">
        <f>VLOOKUP(Combined[[#This Row],[Product_ID]],Product[],3,FALSE)</f>
        <v>Beauty</v>
      </c>
      <c r="U1307" s="43" t="str">
        <f>VLOOKUP(Combined[[#This Row],[Product_ID]],Product[],4,FALSE)</f>
        <v>Fragrance</v>
      </c>
      <c r="V1307" s="43" t="str">
        <f>VLOOKUP(Combined[[#This Row],[Product_ID]],Product[],5,FALSE)</f>
        <v>Gibson, Green and Lopez</v>
      </c>
      <c r="W1307" s="43">
        <f>VLOOKUP(Combined[[#This Row],[Product_ID]],Product[],6,FALSE)</f>
        <v>482.75</v>
      </c>
      <c r="X1307" s="43">
        <f>VLOOKUP(Combined[[#This Row],[Product_ID]],Product[],7,FALSE)</f>
        <v>444</v>
      </c>
      <c r="Y1307" s="43" t="str">
        <f>_xlfn.XLOOKUP(Combined[[#This Row],[Store_ID]],Store[Store_ID],Store[Store_Name])</f>
        <v>Guerrero-Schmitt</v>
      </c>
      <c r="Z1307" s="43" t="str">
        <f>_xlfn.XLOOKUP(Combined[[#This Row],[Store_ID]],Store[Store_ID],Store[Region])</f>
        <v>East</v>
      </c>
      <c r="AA1307" s="43" t="str">
        <f>_xlfn.XLOOKUP(Combined[[#This Row],[Store_ID]],Store[Store_ID],Store[City])</f>
        <v>East Stevechester</v>
      </c>
      <c r="AB1307" s="43" t="str">
        <f>_xlfn.XLOOKUP(Combined[[#This Row],[Store_ID]],Store[Store_ID],Store[Store_Type])</f>
        <v>Flagship</v>
      </c>
      <c r="AC1307" s="43">
        <f>Combined[[#This Row],[Quantity]]*Combined[[#This Row],[Unit_Price]]</f>
        <v>146.49</v>
      </c>
      <c r="AD1307" s="43">
        <f>Combined[[#This Row],[Gross_Sales]]*Combined[[#This Row],[Discount]]</f>
        <v>41.01720000000001</v>
      </c>
      <c r="AE1307" s="43">
        <f>Combined[[#This Row],[Quantity]]*Combined[[#This Row],[cost]]</f>
        <v>482.75</v>
      </c>
      <c r="AF1307" s="43">
        <f>Combined[[#This Row],[Total_Amount]]-Combined[[#This Row],[Total_Cost]]</f>
        <v>-377.27719999999999</v>
      </c>
      <c r="AG1307" s="43" t="str">
        <f>IF(Combined[[#This Row],[Age]]&lt;=25,"18-25",IF(Combined[[#This Row],[Age]]&lt;=35,"26-35",IF(Combined[[#This Row],[Age]]&lt;=45,"36-45",IF(Combined[[#This Row],[Age]]&lt;=55,"46-55","56-64"))))</f>
        <v>56-64</v>
      </c>
      <c r="AH1307" s="43">
        <f>IF(Combined[[#This Row],[Total_Amount]]=0,0,Combined[[#This Row],[Profit]]/Combined[[#This Row],[Total_Amount]])</f>
        <v>-3.5770094280231488</v>
      </c>
    </row>
    <row r="1308" spans="1:34">
      <c r="A1308" s="43" t="s">
        <v>3132</v>
      </c>
      <c r="B1308" s="46">
        <v>45774</v>
      </c>
      <c r="C1308" s="43">
        <f t="shared" si="20"/>
        <v>2025</v>
      </c>
      <c r="D1308" s="43" t="str">
        <f>TEXT(Combined[[#This Row],[Order_Date]],"MMM")</f>
        <v>Apr</v>
      </c>
      <c r="E1308" s="43" t="s">
        <v>472</v>
      </c>
      <c r="F1308" s="43" t="s">
        <v>1624</v>
      </c>
      <c r="G1308" s="43" t="s">
        <v>1801</v>
      </c>
      <c r="H1308" s="43">
        <v>2</v>
      </c>
      <c r="I1308" s="43">
        <v>235.39</v>
      </c>
      <c r="J1308" s="45">
        <v>0.27</v>
      </c>
      <c r="K1308" s="43" t="s">
        <v>1829</v>
      </c>
      <c r="L1308" s="43">
        <v>343.6694</v>
      </c>
      <c r="M1308" s="43" t="str">
        <f>VLOOKUP(Combined[[#This Row],[Customer_ID]],Customer[],2,FALSE)</f>
        <v>Brian Holder</v>
      </c>
      <c r="N1308" s="43">
        <f>VLOOKUP(Combined[[#This Row],[Customer_ID]],Customer[],3,FALSE)</f>
        <v>32</v>
      </c>
      <c r="O1308" s="43" t="str">
        <f>VLOOKUP(Combined[[#This Row],[Customer_ID]],Customer[],4,FALSE)</f>
        <v>Male</v>
      </c>
      <c r="P1308" s="43" t="str">
        <f>VLOOKUP(Combined[[#This Row],[Customer_ID]],Customer[],5,FALSE)</f>
        <v>Port Travis</v>
      </c>
      <c r="Q1308" s="43" t="str">
        <f>VLOOKUP(Combined[[#This Row],[Customer_ID]],Customer[],6,FALSE)</f>
        <v>Utah</v>
      </c>
      <c r="R1308" s="43" t="str">
        <f>VLOOKUP(Combined[[#This Row],[Customer_ID]],Customer[],8,FALSE)</f>
        <v>Bronze</v>
      </c>
      <c r="S1308" s="43" t="str">
        <f>VLOOKUP(Combined[[#This Row],[Product_ID]],Product[],2,FALSE)</f>
        <v>Sports Water Hydration Pack</v>
      </c>
      <c r="T1308" s="43" t="str">
        <f>VLOOKUP(Combined[[#This Row],[Product_ID]],Product[],3,FALSE)</f>
        <v>Sports</v>
      </c>
      <c r="U1308" s="43" t="str">
        <f>VLOOKUP(Combined[[#This Row],[Product_ID]],Product[],4,FALSE)</f>
        <v>Outdoor</v>
      </c>
      <c r="V1308" s="43" t="str">
        <f>VLOOKUP(Combined[[#This Row],[Product_ID]],Product[],5,FALSE)</f>
        <v>Sims-Smith</v>
      </c>
      <c r="W1308" s="43">
        <f>VLOOKUP(Combined[[#This Row],[Product_ID]],Product[],6,FALSE)</f>
        <v>135.61000000000001</v>
      </c>
      <c r="X1308" s="43">
        <f>VLOOKUP(Combined[[#This Row],[Product_ID]],Product[],7,FALSE)</f>
        <v>394</v>
      </c>
      <c r="Y1308" s="43" t="str">
        <f>_xlfn.XLOOKUP(Combined[[#This Row],[Store_ID]],Store[Store_ID],Store[Store_Name])</f>
        <v>Shelton PLC</v>
      </c>
      <c r="Z1308" s="43" t="str">
        <f>_xlfn.XLOOKUP(Combined[[#This Row],[Store_ID]],Store[Store_ID],Store[Region])</f>
        <v>North</v>
      </c>
      <c r="AA1308" s="43" t="str">
        <f>_xlfn.XLOOKUP(Combined[[#This Row],[Store_ID]],Store[Store_ID],Store[City])</f>
        <v>East Jenniferstad</v>
      </c>
      <c r="AB1308" s="43" t="str">
        <f>_xlfn.XLOOKUP(Combined[[#This Row],[Store_ID]],Store[Store_ID],Store[Store_Type])</f>
        <v>Flagship</v>
      </c>
      <c r="AC1308" s="43">
        <f>Combined[[#This Row],[Quantity]]*Combined[[#This Row],[Unit_Price]]</f>
        <v>470.78</v>
      </c>
      <c r="AD1308" s="43">
        <f>Combined[[#This Row],[Gross_Sales]]*Combined[[#This Row],[Discount]]</f>
        <v>127.11060000000001</v>
      </c>
      <c r="AE1308" s="43">
        <f>Combined[[#This Row],[Quantity]]*Combined[[#This Row],[cost]]</f>
        <v>271.22000000000003</v>
      </c>
      <c r="AF1308" s="43">
        <f>Combined[[#This Row],[Total_Amount]]-Combined[[#This Row],[Total_Cost]]</f>
        <v>72.449399999999969</v>
      </c>
      <c r="AG1308" s="43" t="str">
        <f>IF(Combined[[#This Row],[Age]]&lt;=25,"18-25",IF(Combined[[#This Row],[Age]]&lt;=35,"26-35",IF(Combined[[#This Row],[Age]]&lt;=45,"36-45",IF(Combined[[#This Row],[Age]]&lt;=55,"46-55","56-64"))))</f>
        <v>26-35</v>
      </c>
      <c r="AH1308" s="43">
        <f>IF(Combined[[#This Row],[Total_Amount]]=0,0,Combined[[#This Row],[Profit]]/Combined[[#This Row],[Total_Amount]])</f>
        <v>0.21081132041432835</v>
      </c>
    </row>
    <row r="1309" spans="1:34">
      <c r="A1309" s="43" t="s">
        <v>3133</v>
      </c>
      <c r="B1309" s="46">
        <v>45651</v>
      </c>
      <c r="C1309" s="43">
        <f t="shared" si="20"/>
        <v>2024</v>
      </c>
      <c r="D1309" s="43" t="str">
        <f>TEXT(Combined[[#This Row],[Order_Date]],"MMM")</f>
        <v>Dec</v>
      </c>
      <c r="E1309" s="43" t="s">
        <v>118</v>
      </c>
      <c r="F1309" s="43" t="s">
        <v>1670</v>
      </c>
      <c r="G1309" s="43" t="s">
        <v>1773</v>
      </c>
      <c r="H1309" s="43">
        <v>3</v>
      </c>
      <c r="I1309" s="43">
        <v>38.07</v>
      </c>
      <c r="J1309" s="45">
        <v>0.09</v>
      </c>
      <c r="K1309" s="43" t="s">
        <v>1826</v>
      </c>
      <c r="L1309" s="43">
        <v>103.9311</v>
      </c>
      <c r="M1309" s="43" t="str">
        <f>VLOOKUP(Combined[[#This Row],[Customer_ID]],Customer[],2,FALSE)</f>
        <v>Joshua Ryan</v>
      </c>
      <c r="N1309" s="43">
        <f>VLOOKUP(Combined[[#This Row],[Customer_ID]],Customer[],3,FALSE)</f>
        <v>27</v>
      </c>
      <c r="O1309" s="43" t="str">
        <f>VLOOKUP(Combined[[#This Row],[Customer_ID]],Customer[],4,FALSE)</f>
        <v>Female</v>
      </c>
      <c r="P1309" s="43" t="str">
        <f>VLOOKUP(Combined[[#This Row],[Customer_ID]],Customer[],5,FALSE)</f>
        <v>New David</v>
      </c>
      <c r="Q1309" s="43" t="str">
        <f>VLOOKUP(Combined[[#This Row],[Customer_ID]],Customer[],6,FALSE)</f>
        <v>New Jersey</v>
      </c>
      <c r="R1309" s="43" t="str">
        <f>VLOOKUP(Combined[[#This Row],[Customer_ID]],Customer[],8,FALSE)</f>
        <v>Platinum</v>
      </c>
      <c r="S1309" s="43" t="str">
        <f>VLOOKUP(Combined[[#This Row],[Product_ID]],Product[],2,FALSE)</f>
        <v>Tennis Ball 3-Pack</v>
      </c>
      <c r="T1309" s="43" t="str">
        <f>VLOOKUP(Combined[[#This Row],[Product_ID]],Product[],3,FALSE)</f>
        <v>Sports</v>
      </c>
      <c r="U1309" s="43" t="str">
        <f>VLOOKUP(Combined[[#This Row],[Product_ID]],Product[],4,FALSE)</f>
        <v>Equipment</v>
      </c>
      <c r="V1309" s="43" t="str">
        <f>VLOOKUP(Combined[[#This Row],[Product_ID]],Product[],5,FALSE)</f>
        <v>Lopez LLC</v>
      </c>
      <c r="W1309" s="43">
        <f>VLOOKUP(Combined[[#This Row],[Product_ID]],Product[],6,FALSE)</f>
        <v>103.45</v>
      </c>
      <c r="X1309" s="43">
        <f>VLOOKUP(Combined[[#This Row],[Product_ID]],Product[],7,FALSE)</f>
        <v>465</v>
      </c>
      <c r="Y1309" s="43" t="str">
        <f>_xlfn.XLOOKUP(Combined[[#This Row],[Store_ID]],Store[Store_ID],Store[Store_Name])</f>
        <v>Gray Ltd</v>
      </c>
      <c r="Z1309" s="43" t="str">
        <f>_xlfn.XLOOKUP(Combined[[#This Row],[Store_ID]],Store[Store_ID],Store[Region])</f>
        <v>North</v>
      </c>
      <c r="AA1309" s="43" t="str">
        <f>_xlfn.XLOOKUP(Combined[[#This Row],[Store_ID]],Store[Store_ID],Store[City])</f>
        <v>New Michaelchester</v>
      </c>
      <c r="AB1309" s="43" t="str">
        <f>_xlfn.XLOOKUP(Combined[[#This Row],[Store_ID]],Store[Store_ID],Store[Store_Type])</f>
        <v>Outlet</v>
      </c>
      <c r="AC1309" s="43">
        <f>Combined[[#This Row],[Quantity]]*Combined[[#This Row],[Unit_Price]]</f>
        <v>114.21000000000001</v>
      </c>
      <c r="AD1309" s="43">
        <f>Combined[[#This Row],[Gross_Sales]]*Combined[[#This Row],[Discount]]</f>
        <v>10.2789</v>
      </c>
      <c r="AE1309" s="43">
        <f>Combined[[#This Row],[Quantity]]*Combined[[#This Row],[cost]]</f>
        <v>310.35000000000002</v>
      </c>
      <c r="AF1309" s="43">
        <f>Combined[[#This Row],[Total_Amount]]-Combined[[#This Row],[Total_Cost]]</f>
        <v>-206.41890000000001</v>
      </c>
      <c r="AG1309" s="43" t="str">
        <f>IF(Combined[[#This Row],[Age]]&lt;=25,"18-25",IF(Combined[[#This Row],[Age]]&lt;=35,"26-35",IF(Combined[[#This Row],[Age]]&lt;=45,"36-45",IF(Combined[[#This Row],[Age]]&lt;=55,"46-55","56-64"))))</f>
        <v>26-35</v>
      </c>
      <c r="AH1309" s="43">
        <f>IF(Combined[[#This Row],[Total_Amount]]=0,0,Combined[[#This Row],[Profit]]/Combined[[#This Row],[Total_Amount]])</f>
        <v>-1.9861129151909294</v>
      </c>
    </row>
    <row r="1310" spans="1:34">
      <c r="A1310" s="43" t="s">
        <v>3134</v>
      </c>
      <c r="B1310" s="46">
        <v>45902</v>
      </c>
      <c r="C1310" s="43">
        <f t="shared" si="20"/>
        <v>2025</v>
      </c>
      <c r="D1310" s="43" t="str">
        <f>TEXT(Combined[[#This Row],[Order_Date]],"MMM")</f>
        <v>Sep</v>
      </c>
      <c r="E1310" s="43" t="s">
        <v>1254</v>
      </c>
      <c r="F1310" s="43" t="s">
        <v>1616</v>
      </c>
      <c r="G1310" s="43" t="s">
        <v>1769</v>
      </c>
      <c r="H1310" s="43">
        <v>2</v>
      </c>
      <c r="I1310" s="43">
        <v>511.7</v>
      </c>
      <c r="J1310" s="45">
        <v>0.12</v>
      </c>
      <c r="K1310" s="43" t="s">
        <v>1829</v>
      </c>
      <c r="L1310" s="43">
        <v>900.59199999999998</v>
      </c>
      <c r="M1310" s="43" t="str">
        <f>VLOOKUP(Combined[[#This Row],[Customer_ID]],Customer[],2,FALSE)</f>
        <v>Justin Ingram</v>
      </c>
      <c r="N1310" s="43">
        <f>VLOOKUP(Combined[[#This Row],[Customer_ID]],Customer[],3,FALSE)</f>
        <v>34</v>
      </c>
      <c r="O1310" s="43" t="str">
        <f>VLOOKUP(Combined[[#This Row],[Customer_ID]],Customer[],4,FALSE)</f>
        <v>Male</v>
      </c>
      <c r="P1310" s="43" t="str">
        <f>VLOOKUP(Combined[[#This Row],[Customer_ID]],Customer[],5,FALSE)</f>
        <v>Lake Lisaland</v>
      </c>
      <c r="Q1310" s="43" t="str">
        <f>VLOOKUP(Combined[[#This Row],[Customer_ID]],Customer[],6,FALSE)</f>
        <v>Louisiana</v>
      </c>
      <c r="R1310" s="43" t="str">
        <f>VLOOKUP(Combined[[#This Row],[Customer_ID]],Customer[],8,FALSE)</f>
        <v>Bronze</v>
      </c>
      <c r="S1310" s="43" t="str">
        <f>VLOOKUP(Combined[[#This Row],[Product_ID]],Product[],2,FALSE)</f>
        <v>Gaming Mechanical Keyboard</v>
      </c>
      <c r="T1310" s="43" t="str">
        <f>VLOOKUP(Combined[[#This Row],[Product_ID]],Product[],3,FALSE)</f>
        <v>Electronics</v>
      </c>
      <c r="U1310" s="43" t="str">
        <f>VLOOKUP(Combined[[#This Row],[Product_ID]],Product[],4,FALSE)</f>
        <v>Computer</v>
      </c>
      <c r="V1310" s="43" t="str">
        <f>VLOOKUP(Combined[[#This Row],[Product_ID]],Product[],5,FALSE)</f>
        <v>Lucero LLC</v>
      </c>
      <c r="W1310" s="43">
        <f>VLOOKUP(Combined[[#This Row],[Product_ID]],Product[],6,FALSE)</f>
        <v>419.28</v>
      </c>
      <c r="X1310" s="43">
        <f>VLOOKUP(Combined[[#This Row],[Product_ID]],Product[],7,FALSE)</f>
        <v>86</v>
      </c>
      <c r="Y1310" s="43" t="str">
        <f>_xlfn.XLOOKUP(Combined[[#This Row],[Store_ID]],Store[Store_ID],Store[Store_Name])</f>
        <v>Alexander Group</v>
      </c>
      <c r="Z1310" s="43" t="str">
        <f>_xlfn.XLOOKUP(Combined[[#This Row],[Store_ID]],Store[Store_ID],Store[Region])</f>
        <v>South</v>
      </c>
      <c r="AA1310" s="43" t="str">
        <f>_xlfn.XLOOKUP(Combined[[#This Row],[Store_ID]],Store[Store_ID],Store[City])</f>
        <v>Port Sharon</v>
      </c>
      <c r="AB1310" s="43" t="str">
        <f>_xlfn.XLOOKUP(Combined[[#This Row],[Store_ID]],Store[Store_ID],Store[Store_Type])</f>
        <v>Online</v>
      </c>
      <c r="AC1310" s="43">
        <f>Combined[[#This Row],[Quantity]]*Combined[[#This Row],[Unit_Price]]</f>
        <v>1023.4</v>
      </c>
      <c r="AD1310" s="43">
        <f>Combined[[#This Row],[Gross_Sales]]*Combined[[#This Row],[Discount]]</f>
        <v>122.80799999999999</v>
      </c>
      <c r="AE1310" s="43">
        <f>Combined[[#This Row],[Quantity]]*Combined[[#This Row],[cost]]</f>
        <v>838.56</v>
      </c>
      <c r="AF1310" s="43">
        <f>Combined[[#This Row],[Total_Amount]]-Combined[[#This Row],[Total_Cost]]</f>
        <v>62.032000000000039</v>
      </c>
      <c r="AG1310" s="43" t="str">
        <f>IF(Combined[[#This Row],[Age]]&lt;=25,"18-25",IF(Combined[[#This Row],[Age]]&lt;=35,"26-35",IF(Combined[[#This Row],[Age]]&lt;=45,"36-45",IF(Combined[[#This Row],[Age]]&lt;=55,"46-55","56-64"))))</f>
        <v>26-35</v>
      </c>
      <c r="AH1310" s="43">
        <f>IF(Combined[[#This Row],[Total_Amount]]=0,0,Combined[[#This Row],[Profit]]/Combined[[#This Row],[Total_Amount]])</f>
        <v>6.887913727859013E-2</v>
      </c>
    </row>
    <row r="1311" spans="1:34">
      <c r="A1311" s="43" t="s">
        <v>3135</v>
      </c>
      <c r="B1311" s="46">
        <v>45401</v>
      </c>
      <c r="C1311" s="43">
        <f t="shared" si="20"/>
        <v>2024</v>
      </c>
      <c r="D1311" s="43" t="str">
        <f>TEXT(Combined[[#This Row],[Order_Date]],"MMM")</f>
        <v>Apr</v>
      </c>
      <c r="E1311" s="43" t="s">
        <v>332</v>
      </c>
      <c r="F1311" s="43" t="s">
        <v>1698</v>
      </c>
      <c r="G1311" s="43" t="s">
        <v>1782</v>
      </c>
      <c r="H1311" s="43">
        <v>4</v>
      </c>
      <c r="I1311" s="43">
        <v>488.72</v>
      </c>
      <c r="J1311" s="45">
        <v>0.23</v>
      </c>
      <c r="K1311" s="43" t="s">
        <v>1826</v>
      </c>
      <c r="L1311" s="43">
        <v>1505.2575999999999</v>
      </c>
      <c r="M1311" s="43" t="str">
        <f>VLOOKUP(Combined[[#This Row],[Customer_ID]],Customer[],2,FALSE)</f>
        <v>Robert Jackson</v>
      </c>
      <c r="N1311" s="43">
        <f>VLOOKUP(Combined[[#This Row],[Customer_ID]],Customer[],3,FALSE)</f>
        <v>44</v>
      </c>
      <c r="O1311" s="43" t="str">
        <f>VLOOKUP(Combined[[#This Row],[Customer_ID]],Customer[],4,FALSE)</f>
        <v>Female</v>
      </c>
      <c r="P1311" s="43" t="str">
        <f>VLOOKUP(Combined[[#This Row],[Customer_ID]],Customer[],5,FALSE)</f>
        <v>Lake Brandy</v>
      </c>
      <c r="Q1311" s="43" t="str">
        <f>VLOOKUP(Combined[[#This Row],[Customer_ID]],Customer[],6,FALSE)</f>
        <v>Tennessee</v>
      </c>
      <c r="R1311" s="43" t="str">
        <f>VLOOKUP(Combined[[#This Row],[Customer_ID]],Customer[],8,FALSE)</f>
        <v>Platinum</v>
      </c>
      <c r="S1311" s="43" t="str">
        <f>VLOOKUP(Combined[[#This Row],[Product_ID]],Product[],2,FALSE)</f>
        <v>Women's Ankle Boots</v>
      </c>
      <c r="T1311" s="43" t="str">
        <f>VLOOKUP(Combined[[#This Row],[Product_ID]],Product[],3,FALSE)</f>
        <v>Clothing</v>
      </c>
      <c r="U1311" s="43" t="str">
        <f>VLOOKUP(Combined[[#This Row],[Product_ID]],Product[],4,FALSE)</f>
        <v>Footwear</v>
      </c>
      <c r="V1311" s="43" t="str">
        <f>VLOOKUP(Combined[[#This Row],[Product_ID]],Product[],5,FALSE)</f>
        <v>Poole PLC</v>
      </c>
      <c r="W1311" s="43">
        <f>VLOOKUP(Combined[[#This Row],[Product_ID]],Product[],6,FALSE)</f>
        <v>158.13999999999999</v>
      </c>
      <c r="X1311" s="43">
        <f>VLOOKUP(Combined[[#This Row],[Product_ID]],Product[],7,FALSE)</f>
        <v>82</v>
      </c>
      <c r="Y1311" s="43" t="str">
        <f>_xlfn.XLOOKUP(Combined[[#This Row],[Store_ID]],Store[Store_ID],Store[Store_Name])</f>
        <v>Bean, Jones and Park</v>
      </c>
      <c r="Z1311" s="43" t="str">
        <f>_xlfn.XLOOKUP(Combined[[#This Row],[Store_ID]],Store[Store_ID],Store[Region])</f>
        <v>West</v>
      </c>
      <c r="AA1311" s="43" t="str">
        <f>_xlfn.XLOOKUP(Combined[[#This Row],[Store_ID]],Store[Store_ID],Store[City])</f>
        <v>Thompsonborough</v>
      </c>
      <c r="AB1311" s="43" t="str">
        <f>_xlfn.XLOOKUP(Combined[[#This Row],[Store_ID]],Store[Store_ID],Store[Store_Type])</f>
        <v>Online</v>
      </c>
      <c r="AC1311" s="43">
        <f>Combined[[#This Row],[Quantity]]*Combined[[#This Row],[Unit_Price]]</f>
        <v>1954.88</v>
      </c>
      <c r="AD1311" s="43">
        <f>Combined[[#This Row],[Gross_Sales]]*Combined[[#This Row],[Discount]]</f>
        <v>449.62240000000003</v>
      </c>
      <c r="AE1311" s="43">
        <f>Combined[[#This Row],[Quantity]]*Combined[[#This Row],[cost]]</f>
        <v>632.55999999999995</v>
      </c>
      <c r="AF1311" s="43">
        <f>Combined[[#This Row],[Total_Amount]]-Combined[[#This Row],[Total_Cost]]</f>
        <v>872.69759999999997</v>
      </c>
      <c r="AG1311" s="43" t="str">
        <f>IF(Combined[[#This Row],[Age]]&lt;=25,"18-25",IF(Combined[[#This Row],[Age]]&lt;=35,"26-35",IF(Combined[[#This Row],[Age]]&lt;=45,"36-45",IF(Combined[[#This Row],[Age]]&lt;=55,"46-55","56-64"))))</f>
        <v>36-45</v>
      </c>
      <c r="AH1311" s="43">
        <f>IF(Combined[[#This Row],[Total_Amount]]=0,0,Combined[[#This Row],[Profit]]/Combined[[#This Row],[Total_Amount]])</f>
        <v>0.57976628053563728</v>
      </c>
    </row>
    <row r="1312" spans="1:34">
      <c r="A1312" s="43" t="s">
        <v>3136</v>
      </c>
      <c r="B1312" s="46">
        <v>45717</v>
      </c>
      <c r="C1312" s="43">
        <f t="shared" si="20"/>
        <v>2025</v>
      </c>
      <c r="D1312" s="43" t="str">
        <f>TEXT(Combined[[#This Row],[Order_Date]],"MMM")</f>
        <v>Mar</v>
      </c>
      <c r="E1312" s="43" t="s">
        <v>1220</v>
      </c>
      <c r="F1312" s="43" t="s">
        <v>1648</v>
      </c>
      <c r="G1312" s="43" t="s">
        <v>1794</v>
      </c>
      <c r="H1312" s="43">
        <v>2</v>
      </c>
      <c r="I1312" s="43">
        <v>520.45000000000005</v>
      </c>
      <c r="J1312" s="45">
        <v>0.11</v>
      </c>
      <c r="K1312" s="43" t="s">
        <v>1829</v>
      </c>
      <c r="L1312" s="43">
        <v>926.40100000000007</v>
      </c>
      <c r="M1312" s="43" t="str">
        <f>VLOOKUP(Combined[[#This Row],[Customer_ID]],Customer[],2,FALSE)</f>
        <v>Heidi Tyler</v>
      </c>
      <c r="N1312" s="43">
        <f>VLOOKUP(Combined[[#This Row],[Customer_ID]],Customer[],3,FALSE)</f>
        <v>40</v>
      </c>
      <c r="O1312" s="43" t="str">
        <f>VLOOKUP(Combined[[#This Row],[Customer_ID]],Customer[],4,FALSE)</f>
        <v>Female</v>
      </c>
      <c r="P1312" s="43" t="str">
        <f>VLOOKUP(Combined[[#This Row],[Customer_ID]],Customer[],5,FALSE)</f>
        <v>Dawnstad</v>
      </c>
      <c r="Q1312" s="43" t="str">
        <f>VLOOKUP(Combined[[#This Row],[Customer_ID]],Customer[],6,FALSE)</f>
        <v>Oregon</v>
      </c>
      <c r="R1312" s="43" t="str">
        <f>VLOOKUP(Combined[[#This Row],[Customer_ID]],Customer[],8,FALSE)</f>
        <v>Bronze</v>
      </c>
      <c r="S1312" s="43" t="str">
        <f>VLOOKUP(Combined[[#This Row],[Product_ID]],Product[],2,FALSE)</f>
        <v>Boxing Hand Wraps</v>
      </c>
      <c r="T1312" s="43" t="str">
        <f>VLOOKUP(Combined[[#This Row],[Product_ID]],Product[],3,FALSE)</f>
        <v>Sports</v>
      </c>
      <c r="U1312" s="43" t="str">
        <f>VLOOKUP(Combined[[#This Row],[Product_ID]],Product[],4,FALSE)</f>
        <v>Fitness</v>
      </c>
      <c r="V1312" s="43" t="str">
        <f>VLOOKUP(Combined[[#This Row],[Product_ID]],Product[],5,FALSE)</f>
        <v>Smith-King</v>
      </c>
      <c r="W1312" s="43">
        <f>VLOOKUP(Combined[[#This Row],[Product_ID]],Product[],6,FALSE)</f>
        <v>190.29</v>
      </c>
      <c r="X1312" s="43">
        <f>VLOOKUP(Combined[[#This Row],[Product_ID]],Product[],7,FALSE)</f>
        <v>260</v>
      </c>
      <c r="Y1312" s="43" t="str">
        <f>_xlfn.XLOOKUP(Combined[[#This Row],[Store_ID]],Store[Store_ID],Store[Store_Name])</f>
        <v>Thomas, Bridges and Harris</v>
      </c>
      <c r="Z1312" s="43" t="str">
        <f>_xlfn.XLOOKUP(Combined[[#This Row],[Store_ID]],Store[Store_ID],Store[Region])</f>
        <v>North</v>
      </c>
      <c r="AA1312" s="43" t="str">
        <f>_xlfn.XLOOKUP(Combined[[#This Row],[Store_ID]],Store[Store_ID],Store[City])</f>
        <v>Sabrinatown</v>
      </c>
      <c r="AB1312" s="43" t="str">
        <f>_xlfn.XLOOKUP(Combined[[#This Row],[Store_ID]],Store[Store_ID],Store[Store_Type])</f>
        <v>Online</v>
      </c>
      <c r="AC1312" s="43">
        <f>Combined[[#This Row],[Quantity]]*Combined[[#This Row],[Unit_Price]]</f>
        <v>1040.9000000000001</v>
      </c>
      <c r="AD1312" s="43">
        <f>Combined[[#This Row],[Gross_Sales]]*Combined[[#This Row],[Discount]]</f>
        <v>114.49900000000001</v>
      </c>
      <c r="AE1312" s="43">
        <f>Combined[[#This Row],[Quantity]]*Combined[[#This Row],[cost]]</f>
        <v>380.58</v>
      </c>
      <c r="AF1312" s="43">
        <f>Combined[[#This Row],[Total_Amount]]-Combined[[#This Row],[Total_Cost]]</f>
        <v>545.82100000000014</v>
      </c>
      <c r="AG1312" s="43" t="str">
        <f>IF(Combined[[#This Row],[Age]]&lt;=25,"18-25",IF(Combined[[#This Row],[Age]]&lt;=35,"26-35",IF(Combined[[#This Row],[Age]]&lt;=45,"36-45",IF(Combined[[#This Row],[Age]]&lt;=55,"46-55","56-64"))))</f>
        <v>36-45</v>
      </c>
      <c r="AH1312" s="43">
        <f>IF(Combined[[#This Row],[Total_Amount]]=0,0,Combined[[#This Row],[Profit]]/Combined[[#This Row],[Total_Amount]])</f>
        <v>0.58918438127765416</v>
      </c>
    </row>
    <row r="1313" spans="1:34">
      <c r="A1313" s="43" t="s">
        <v>3137</v>
      </c>
      <c r="B1313" s="46">
        <v>45376</v>
      </c>
      <c r="C1313" s="43">
        <f t="shared" si="20"/>
        <v>2024</v>
      </c>
      <c r="D1313" s="43" t="str">
        <f>TEXT(Combined[[#This Row],[Order_Date]],"MMM")</f>
        <v>Mar</v>
      </c>
      <c r="E1313" s="43" t="s">
        <v>1340</v>
      </c>
      <c r="F1313" s="43" t="s">
        <v>1644</v>
      </c>
      <c r="G1313" s="43" t="s">
        <v>1773</v>
      </c>
      <c r="H1313" s="43">
        <v>1</v>
      </c>
      <c r="I1313" s="43">
        <v>340.9</v>
      </c>
      <c r="J1313" s="45">
        <v>0.28999999999999998</v>
      </c>
      <c r="K1313" s="43" t="s">
        <v>1824</v>
      </c>
      <c r="L1313" s="43">
        <v>242.03899999999999</v>
      </c>
      <c r="M1313" s="43" t="str">
        <f>VLOOKUP(Combined[[#This Row],[Customer_ID]],Customer[],2,FALSE)</f>
        <v>Summer Weiss</v>
      </c>
      <c r="N1313" s="43">
        <f>VLOOKUP(Combined[[#This Row],[Customer_ID]],Customer[],3,FALSE)</f>
        <v>37</v>
      </c>
      <c r="O1313" s="43" t="str">
        <f>VLOOKUP(Combined[[#This Row],[Customer_ID]],Customer[],4,FALSE)</f>
        <v>Male</v>
      </c>
      <c r="P1313" s="43" t="str">
        <f>VLOOKUP(Combined[[#This Row],[Customer_ID]],Customer[],5,FALSE)</f>
        <v>Phyllisport</v>
      </c>
      <c r="Q1313" s="43" t="str">
        <f>VLOOKUP(Combined[[#This Row],[Customer_ID]],Customer[],6,FALSE)</f>
        <v>New Jersey</v>
      </c>
      <c r="R1313" s="43" t="str">
        <f>VLOOKUP(Combined[[#This Row],[Customer_ID]],Customer[],8,FALSE)</f>
        <v>Bronze</v>
      </c>
      <c r="S1313" s="43" t="str">
        <f>VLOOKUP(Combined[[#This Row],[Product_ID]],Product[],2,FALSE)</f>
        <v>Car Dashboard Phone Holder</v>
      </c>
      <c r="T1313" s="43" t="str">
        <f>VLOOKUP(Combined[[#This Row],[Product_ID]],Product[],3,FALSE)</f>
        <v>Electronics</v>
      </c>
      <c r="U1313" s="43" t="str">
        <f>VLOOKUP(Combined[[#This Row],[Product_ID]],Product[],4,FALSE)</f>
        <v>Accessories</v>
      </c>
      <c r="V1313" s="43" t="str">
        <f>VLOOKUP(Combined[[#This Row],[Product_ID]],Product[],5,FALSE)</f>
        <v>Byrd, Stewart and Valdez</v>
      </c>
      <c r="W1313" s="43">
        <f>VLOOKUP(Combined[[#This Row],[Product_ID]],Product[],6,FALSE)</f>
        <v>177.98</v>
      </c>
      <c r="X1313" s="43">
        <f>VLOOKUP(Combined[[#This Row],[Product_ID]],Product[],7,FALSE)</f>
        <v>103</v>
      </c>
      <c r="Y1313" s="43" t="str">
        <f>_xlfn.XLOOKUP(Combined[[#This Row],[Store_ID]],Store[Store_ID],Store[Store_Name])</f>
        <v>Gray Ltd</v>
      </c>
      <c r="Z1313" s="43" t="str">
        <f>_xlfn.XLOOKUP(Combined[[#This Row],[Store_ID]],Store[Store_ID],Store[Region])</f>
        <v>North</v>
      </c>
      <c r="AA1313" s="43" t="str">
        <f>_xlfn.XLOOKUP(Combined[[#This Row],[Store_ID]],Store[Store_ID],Store[City])</f>
        <v>New Michaelchester</v>
      </c>
      <c r="AB1313" s="43" t="str">
        <f>_xlfn.XLOOKUP(Combined[[#This Row],[Store_ID]],Store[Store_ID],Store[Store_Type])</f>
        <v>Outlet</v>
      </c>
      <c r="AC1313" s="43">
        <f>Combined[[#This Row],[Quantity]]*Combined[[#This Row],[Unit_Price]]</f>
        <v>340.9</v>
      </c>
      <c r="AD1313" s="43">
        <f>Combined[[#This Row],[Gross_Sales]]*Combined[[#This Row],[Discount]]</f>
        <v>98.86099999999999</v>
      </c>
      <c r="AE1313" s="43">
        <f>Combined[[#This Row],[Quantity]]*Combined[[#This Row],[cost]]</f>
        <v>177.98</v>
      </c>
      <c r="AF1313" s="43">
        <f>Combined[[#This Row],[Total_Amount]]-Combined[[#This Row],[Total_Cost]]</f>
        <v>64.058999999999997</v>
      </c>
      <c r="AG1313" s="43" t="str">
        <f>IF(Combined[[#This Row],[Age]]&lt;=25,"18-25",IF(Combined[[#This Row],[Age]]&lt;=35,"26-35",IF(Combined[[#This Row],[Age]]&lt;=45,"36-45",IF(Combined[[#This Row],[Age]]&lt;=55,"46-55","56-64"))))</f>
        <v>36-45</v>
      </c>
      <c r="AH1313" s="43">
        <f>IF(Combined[[#This Row],[Total_Amount]]=0,0,Combined[[#This Row],[Profit]]/Combined[[#This Row],[Total_Amount]])</f>
        <v>0.26466395911402707</v>
      </c>
    </row>
    <row r="1314" spans="1:34">
      <c r="A1314" s="43" t="s">
        <v>3138</v>
      </c>
      <c r="B1314" s="46">
        <v>45576</v>
      </c>
      <c r="C1314" s="43">
        <f t="shared" si="20"/>
        <v>2024</v>
      </c>
      <c r="D1314" s="43" t="str">
        <f>TEXT(Combined[[#This Row],[Order_Date]],"MMM")</f>
        <v>Oct</v>
      </c>
      <c r="E1314" s="43" t="s">
        <v>1086</v>
      </c>
      <c r="F1314" s="43" t="s">
        <v>1610</v>
      </c>
      <c r="G1314" s="43" t="s">
        <v>1782</v>
      </c>
      <c r="H1314" s="43">
        <v>3</v>
      </c>
      <c r="I1314" s="43">
        <v>653.59</v>
      </c>
      <c r="J1314" s="45">
        <v>0.17</v>
      </c>
      <c r="K1314" s="43" t="s">
        <v>1829</v>
      </c>
      <c r="L1314" s="43">
        <v>1627.4391000000001</v>
      </c>
      <c r="M1314" s="43" t="str">
        <f>VLOOKUP(Combined[[#This Row],[Customer_ID]],Customer[],2,FALSE)</f>
        <v>John Jordan</v>
      </c>
      <c r="N1314" s="43">
        <f>VLOOKUP(Combined[[#This Row],[Customer_ID]],Customer[],3,FALSE)</f>
        <v>58</v>
      </c>
      <c r="O1314" s="43" t="str">
        <f>VLOOKUP(Combined[[#This Row],[Customer_ID]],Customer[],4,FALSE)</f>
        <v>Female</v>
      </c>
      <c r="P1314" s="43" t="str">
        <f>VLOOKUP(Combined[[#This Row],[Customer_ID]],Customer[],5,FALSE)</f>
        <v>Port Crystalberg</v>
      </c>
      <c r="Q1314" s="43" t="str">
        <f>VLOOKUP(Combined[[#This Row],[Customer_ID]],Customer[],6,FALSE)</f>
        <v>Tennessee</v>
      </c>
      <c r="R1314" s="43" t="str">
        <f>VLOOKUP(Combined[[#This Row],[Customer_ID]],Customer[],8,FALSE)</f>
        <v>Platinum</v>
      </c>
      <c r="S1314" s="43" t="str">
        <f>VLOOKUP(Combined[[#This Row],[Product_ID]],Product[],2,FALSE)</f>
        <v>Basketball</v>
      </c>
      <c r="T1314" s="43" t="str">
        <f>VLOOKUP(Combined[[#This Row],[Product_ID]],Product[],3,FALSE)</f>
        <v>Sports</v>
      </c>
      <c r="U1314" s="43" t="str">
        <f>VLOOKUP(Combined[[#This Row],[Product_ID]],Product[],4,FALSE)</f>
        <v>Team Sports</v>
      </c>
      <c r="V1314" s="43" t="str">
        <f>VLOOKUP(Combined[[#This Row],[Product_ID]],Product[],5,FALSE)</f>
        <v>Nolan-Snow</v>
      </c>
      <c r="W1314" s="43">
        <f>VLOOKUP(Combined[[#This Row],[Product_ID]],Product[],6,FALSE)</f>
        <v>204.39</v>
      </c>
      <c r="X1314" s="43">
        <f>VLOOKUP(Combined[[#This Row],[Product_ID]],Product[],7,FALSE)</f>
        <v>281</v>
      </c>
      <c r="Y1314" s="43" t="str">
        <f>_xlfn.XLOOKUP(Combined[[#This Row],[Store_ID]],Store[Store_ID],Store[Store_Name])</f>
        <v>Bean, Jones and Park</v>
      </c>
      <c r="Z1314" s="43" t="str">
        <f>_xlfn.XLOOKUP(Combined[[#This Row],[Store_ID]],Store[Store_ID],Store[Region])</f>
        <v>West</v>
      </c>
      <c r="AA1314" s="43" t="str">
        <f>_xlfn.XLOOKUP(Combined[[#This Row],[Store_ID]],Store[Store_ID],Store[City])</f>
        <v>Thompsonborough</v>
      </c>
      <c r="AB1314" s="43" t="str">
        <f>_xlfn.XLOOKUP(Combined[[#This Row],[Store_ID]],Store[Store_ID],Store[Store_Type])</f>
        <v>Online</v>
      </c>
      <c r="AC1314" s="43">
        <f>Combined[[#This Row],[Quantity]]*Combined[[#This Row],[Unit_Price]]</f>
        <v>1960.77</v>
      </c>
      <c r="AD1314" s="43">
        <f>Combined[[#This Row],[Gross_Sales]]*Combined[[#This Row],[Discount]]</f>
        <v>333.33090000000004</v>
      </c>
      <c r="AE1314" s="43">
        <f>Combined[[#This Row],[Quantity]]*Combined[[#This Row],[cost]]</f>
        <v>613.16999999999996</v>
      </c>
      <c r="AF1314" s="43">
        <f>Combined[[#This Row],[Total_Amount]]-Combined[[#This Row],[Total_Cost]]</f>
        <v>1014.2691000000001</v>
      </c>
      <c r="AG1314" s="43" t="str">
        <f>IF(Combined[[#This Row],[Age]]&lt;=25,"18-25",IF(Combined[[#This Row],[Age]]&lt;=35,"26-35",IF(Combined[[#This Row],[Age]]&lt;=45,"36-45",IF(Combined[[#This Row],[Age]]&lt;=55,"46-55","56-64"))))</f>
        <v>56-64</v>
      </c>
      <c r="AH1314" s="43">
        <f>IF(Combined[[#This Row],[Total_Amount]]=0,0,Combined[[#This Row],[Profit]]/Combined[[#This Row],[Total_Amount]])</f>
        <v>0.62323014114629549</v>
      </c>
    </row>
    <row r="1315" spans="1:34">
      <c r="A1315" s="43" t="s">
        <v>3139</v>
      </c>
      <c r="B1315" s="46">
        <v>45906</v>
      </c>
      <c r="C1315" s="43">
        <f t="shared" si="20"/>
        <v>2025</v>
      </c>
      <c r="D1315" s="43" t="str">
        <f>TEXT(Combined[[#This Row],[Order_Date]],"MMM")</f>
        <v>Sep</v>
      </c>
      <c r="E1315" s="43" t="s">
        <v>93</v>
      </c>
      <c r="F1315" s="43" t="s">
        <v>1600</v>
      </c>
      <c r="G1315" s="43" t="s">
        <v>1810</v>
      </c>
      <c r="H1315" s="43">
        <v>1</v>
      </c>
      <c r="I1315" s="43">
        <v>179.77</v>
      </c>
      <c r="J1315" s="45">
        <v>0.23</v>
      </c>
      <c r="K1315" s="43" t="s">
        <v>1829</v>
      </c>
      <c r="L1315" s="43">
        <v>138.4229</v>
      </c>
      <c r="M1315" s="43" t="str">
        <f>VLOOKUP(Combined[[#This Row],[Customer_ID]],Customer[],2,FALSE)</f>
        <v>Jeff Martinez</v>
      </c>
      <c r="N1315" s="43">
        <f>VLOOKUP(Combined[[#This Row],[Customer_ID]],Customer[],3,FALSE)</f>
        <v>36</v>
      </c>
      <c r="O1315" s="43" t="str">
        <f>VLOOKUP(Combined[[#This Row],[Customer_ID]],Customer[],4,FALSE)</f>
        <v>Female</v>
      </c>
      <c r="P1315" s="43" t="str">
        <f>VLOOKUP(Combined[[#This Row],[Customer_ID]],Customer[],5,FALSE)</f>
        <v>Smithburgh</v>
      </c>
      <c r="Q1315" s="43" t="str">
        <f>VLOOKUP(Combined[[#This Row],[Customer_ID]],Customer[],6,FALSE)</f>
        <v>Oklahoma</v>
      </c>
      <c r="R1315" s="43" t="str">
        <f>VLOOKUP(Combined[[#This Row],[Customer_ID]],Customer[],8,FALSE)</f>
        <v>Gold</v>
      </c>
      <c r="S1315" s="43" t="str">
        <f>VLOOKUP(Combined[[#This Row],[Product_ID]],Product[],2,FALSE)</f>
        <v>Wireless Bluetooth Speaker</v>
      </c>
      <c r="T1315" s="43" t="str">
        <f>VLOOKUP(Combined[[#This Row],[Product_ID]],Product[],3,FALSE)</f>
        <v>Electronics</v>
      </c>
      <c r="U1315" s="43" t="str">
        <f>VLOOKUP(Combined[[#This Row],[Product_ID]],Product[],4,FALSE)</f>
        <v>Audio</v>
      </c>
      <c r="V1315" s="43" t="str">
        <f>VLOOKUP(Combined[[#This Row],[Product_ID]],Product[],5,FALSE)</f>
        <v>Reed-Schmidt</v>
      </c>
      <c r="W1315" s="43">
        <f>VLOOKUP(Combined[[#This Row],[Product_ID]],Product[],6,FALSE)</f>
        <v>322.41000000000003</v>
      </c>
      <c r="X1315" s="43">
        <f>VLOOKUP(Combined[[#This Row],[Product_ID]],Product[],7,FALSE)</f>
        <v>213</v>
      </c>
      <c r="Y1315" s="43" t="str">
        <f>_xlfn.XLOOKUP(Combined[[#This Row],[Store_ID]],Store[Store_ID],Store[Store_Name])</f>
        <v>Guerrero-Schmitt</v>
      </c>
      <c r="Z1315" s="43" t="str">
        <f>_xlfn.XLOOKUP(Combined[[#This Row],[Store_ID]],Store[Store_ID],Store[Region])</f>
        <v>East</v>
      </c>
      <c r="AA1315" s="43" t="str">
        <f>_xlfn.XLOOKUP(Combined[[#This Row],[Store_ID]],Store[Store_ID],Store[City])</f>
        <v>East Stevechester</v>
      </c>
      <c r="AB1315" s="43" t="str">
        <f>_xlfn.XLOOKUP(Combined[[#This Row],[Store_ID]],Store[Store_ID],Store[Store_Type])</f>
        <v>Flagship</v>
      </c>
      <c r="AC1315" s="43">
        <f>Combined[[#This Row],[Quantity]]*Combined[[#This Row],[Unit_Price]]</f>
        <v>179.77</v>
      </c>
      <c r="AD1315" s="43">
        <f>Combined[[#This Row],[Gross_Sales]]*Combined[[#This Row],[Discount]]</f>
        <v>41.347100000000005</v>
      </c>
      <c r="AE1315" s="43">
        <f>Combined[[#This Row],[Quantity]]*Combined[[#This Row],[cost]]</f>
        <v>322.41000000000003</v>
      </c>
      <c r="AF1315" s="43">
        <f>Combined[[#This Row],[Total_Amount]]-Combined[[#This Row],[Total_Cost]]</f>
        <v>-183.98710000000003</v>
      </c>
      <c r="AG1315" s="43" t="str">
        <f>IF(Combined[[#This Row],[Age]]&lt;=25,"18-25",IF(Combined[[#This Row],[Age]]&lt;=35,"26-35",IF(Combined[[#This Row],[Age]]&lt;=45,"36-45",IF(Combined[[#This Row],[Age]]&lt;=55,"46-55","56-64"))))</f>
        <v>36-45</v>
      </c>
      <c r="AH1315" s="43">
        <f>IF(Combined[[#This Row],[Total_Amount]]=0,0,Combined[[#This Row],[Profit]]/Combined[[#This Row],[Total_Amount]])</f>
        <v>-1.3291666335555752</v>
      </c>
    </row>
    <row r="1316" spans="1:34">
      <c r="A1316" s="43" t="s">
        <v>3140</v>
      </c>
      <c r="B1316" s="46">
        <v>45523</v>
      </c>
      <c r="C1316" s="43">
        <f t="shared" si="20"/>
        <v>2024</v>
      </c>
      <c r="D1316" s="43" t="str">
        <f>TEXT(Combined[[#This Row],[Order_Date]],"MMM")</f>
        <v>Aug</v>
      </c>
      <c r="E1316" s="43" t="s">
        <v>44</v>
      </c>
      <c r="F1316" s="43" t="s">
        <v>1543</v>
      </c>
      <c r="G1316" s="43" t="s">
        <v>1786</v>
      </c>
      <c r="H1316" s="43">
        <v>2</v>
      </c>
      <c r="I1316" s="43">
        <v>943.8</v>
      </c>
      <c r="J1316" s="45">
        <v>0.06</v>
      </c>
      <c r="K1316" s="43" t="s">
        <v>1824</v>
      </c>
      <c r="L1316" s="43">
        <v>1774.3440000000001</v>
      </c>
      <c r="M1316" s="43" t="str">
        <f>VLOOKUP(Combined[[#This Row],[Customer_ID]],Customer[],2,FALSE)</f>
        <v>Melissa Howard</v>
      </c>
      <c r="N1316" s="43">
        <f>VLOOKUP(Combined[[#This Row],[Customer_ID]],Customer[],3,FALSE)</f>
        <v>53</v>
      </c>
      <c r="O1316" s="43" t="str">
        <f>VLOOKUP(Combined[[#This Row],[Customer_ID]],Customer[],4,FALSE)</f>
        <v>Female</v>
      </c>
      <c r="P1316" s="43" t="str">
        <f>VLOOKUP(Combined[[#This Row],[Customer_ID]],Customer[],5,FALSE)</f>
        <v>Maynardton</v>
      </c>
      <c r="Q1316" s="43" t="str">
        <f>VLOOKUP(Combined[[#This Row],[Customer_ID]],Customer[],6,FALSE)</f>
        <v>New Hampshire</v>
      </c>
      <c r="R1316" s="43" t="str">
        <f>VLOOKUP(Combined[[#This Row],[Customer_ID]],Customer[],8,FALSE)</f>
        <v>Gold</v>
      </c>
      <c r="S1316" s="43" t="str">
        <f>VLOOKUP(Combined[[#This Row],[Product_ID]],Product[],2,FALSE)</f>
        <v>Brother Laser Printer</v>
      </c>
      <c r="T1316" s="43" t="str">
        <f>VLOOKUP(Combined[[#This Row],[Product_ID]],Product[],3,FALSE)</f>
        <v>Electronics</v>
      </c>
      <c r="U1316" s="43" t="str">
        <f>VLOOKUP(Combined[[#This Row],[Product_ID]],Product[],4,FALSE)</f>
        <v>Computer</v>
      </c>
      <c r="V1316" s="43" t="str">
        <f>VLOOKUP(Combined[[#This Row],[Product_ID]],Product[],5,FALSE)</f>
        <v>Hunt Inc</v>
      </c>
      <c r="W1316" s="43">
        <f>VLOOKUP(Combined[[#This Row],[Product_ID]],Product[],6,FALSE)</f>
        <v>112.42</v>
      </c>
      <c r="X1316" s="43">
        <f>VLOOKUP(Combined[[#This Row],[Product_ID]],Product[],7,FALSE)</f>
        <v>416</v>
      </c>
      <c r="Y1316" s="43" t="str">
        <f>_xlfn.XLOOKUP(Combined[[#This Row],[Store_ID]],Store[Store_ID],Store[Store_Name])</f>
        <v>Moore, Padilla and Butler</v>
      </c>
      <c r="Z1316" s="43" t="str">
        <f>_xlfn.XLOOKUP(Combined[[#This Row],[Store_ID]],Store[Store_ID],Store[Region])</f>
        <v>South</v>
      </c>
      <c r="AA1316" s="43" t="str">
        <f>_xlfn.XLOOKUP(Combined[[#This Row],[Store_ID]],Store[Store_ID],Store[City])</f>
        <v>East Johnstad</v>
      </c>
      <c r="AB1316" s="43" t="str">
        <f>_xlfn.XLOOKUP(Combined[[#This Row],[Store_ID]],Store[Store_ID],Store[Store_Type])</f>
        <v>Flagship</v>
      </c>
      <c r="AC1316" s="43">
        <f>Combined[[#This Row],[Quantity]]*Combined[[#This Row],[Unit_Price]]</f>
        <v>1887.6</v>
      </c>
      <c r="AD1316" s="43">
        <f>Combined[[#This Row],[Gross_Sales]]*Combined[[#This Row],[Discount]]</f>
        <v>113.25599999999999</v>
      </c>
      <c r="AE1316" s="43">
        <f>Combined[[#This Row],[Quantity]]*Combined[[#This Row],[cost]]</f>
        <v>224.84</v>
      </c>
      <c r="AF1316" s="43">
        <f>Combined[[#This Row],[Total_Amount]]-Combined[[#This Row],[Total_Cost]]</f>
        <v>1549.5040000000001</v>
      </c>
      <c r="AG1316" s="43" t="str">
        <f>IF(Combined[[#This Row],[Age]]&lt;=25,"18-25",IF(Combined[[#This Row],[Age]]&lt;=35,"26-35",IF(Combined[[#This Row],[Age]]&lt;=45,"36-45",IF(Combined[[#This Row],[Age]]&lt;=55,"46-55","56-64"))))</f>
        <v>46-55</v>
      </c>
      <c r="AH1316" s="43">
        <f>IF(Combined[[#This Row],[Total_Amount]]=0,0,Combined[[#This Row],[Profit]]/Combined[[#This Row],[Total_Amount]])</f>
        <v>0.87328274562317121</v>
      </c>
    </row>
    <row r="1317" spans="1:34">
      <c r="A1317" s="43" t="s">
        <v>3141</v>
      </c>
      <c r="B1317" s="46">
        <v>45234</v>
      </c>
      <c r="C1317" s="43">
        <f t="shared" si="20"/>
        <v>2023</v>
      </c>
      <c r="D1317" s="43" t="str">
        <f>TEXT(Combined[[#This Row],[Order_Date]],"MMM")</f>
        <v>Nov</v>
      </c>
      <c r="E1317" s="43" t="s">
        <v>1272</v>
      </c>
      <c r="F1317" s="43" t="s">
        <v>1690</v>
      </c>
      <c r="G1317" s="43" t="s">
        <v>1801</v>
      </c>
      <c r="H1317" s="43">
        <v>2</v>
      </c>
      <c r="I1317" s="43">
        <v>985</v>
      </c>
      <c r="J1317" s="45">
        <v>0.25</v>
      </c>
      <c r="K1317" s="43" t="s">
        <v>1824</v>
      </c>
      <c r="L1317" s="43">
        <v>1477.5</v>
      </c>
      <c r="M1317" s="43" t="str">
        <f>VLOOKUP(Combined[[#This Row],[Customer_ID]],Customer[],2,FALSE)</f>
        <v>Sarah Smith</v>
      </c>
      <c r="N1317" s="43">
        <f>VLOOKUP(Combined[[#This Row],[Customer_ID]],Customer[],3,FALSE)</f>
        <v>55</v>
      </c>
      <c r="O1317" s="43" t="str">
        <f>VLOOKUP(Combined[[#This Row],[Customer_ID]],Customer[],4,FALSE)</f>
        <v>Male</v>
      </c>
      <c r="P1317" s="43" t="str">
        <f>VLOOKUP(Combined[[#This Row],[Customer_ID]],Customer[],5,FALSE)</f>
        <v>Kathleenport</v>
      </c>
      <c r="Q1317" s="43" t="str">
        <f>VLOOKUP(Combined[[#This Row],[Customer_ID]],Customer[],6,FALSE)</f>
        <v>Wyoming</v>
      </c>
      <c r="R1317" s="43" t="str">
        <f>VLOOKUP(Combined[[#This Row],[Customer_ID]],Customer[],8,FALSE)</f>
        <v>Gold</v>
      </c>
      <c r="S1317" s="43" t="str">
        <f>VLOOKUP(Combined[[#This Row],[Product_ID]],Product[],2,FALSE)</f>
        <v>Hair Repair Oil Treatment</v>
      </c>
      <c r="T1317" s="43" t="str">
        <f>VLOOKUP(Combined[[#This Row],[Product_ID]],Product[],3,FALSE)</f>
        <v>Beauty</v>
      </c>
      <c r="U1317" s="43" t="str">
        <f>VLOOKUP(Combined[[#This Row],[Product_ID]],Product[],4,FALSE)</f>
        <v>Haircare</v>
      </c>
      <c r="V1317" s="43" t="str">
        <f>VLOOKUP(Combined[[#This Row],[Product_ID]],Product[],5,FALSE)</f>
        <v>Hopkins Ltd</v>
      </c>
      <c r="W1317" s="43">
        <f>VLOOKUP(Combined[[#This Row],[Product_ID]],Product[],6,FALSE)</f>
        <v>214.32</v>
      </c>
      <c r="X1317" s="43">
        <f>VLOOKUP(Combined[[#This Row],[Product_ID]],Product[],7,FALSE)</f>
        <v>383</v>
      </c>
      <c r="Y1317" s="43" t="str">
        <f>_xlfn.XLOOKUP(Combined[[#This Row],[Store_ID]],Store[Store_ID],Store[Store_Name])</f>
        <v>Shelton PLC</v>
      </c>
      <c r="Z1317" s="43" t="str">
        <f>_xlfn.XLOOKUP(Combined[[#This Row],[Store_ID]],Store[Store_ID],Store[Region])</f>
        <v>North</v>
      </c>
      <c r="AA1317" s="43" t="str">
        <f>_xlfn.XLOOKUP(Combined[[#This Row],[Store_ID]],Store[Store_ID],Store[City])</f>
        <v>East Jenniferstad</v>
      </c>
      <c r="AB1317" s="43" t="str">
        <f>_xlfn.XLOOKUP(Combined[[#This Row],[Store_ID]],Store[Store_ID],Store[Store_Type])</f>
        <v>Flagship</v>
      </c>
      <c r="AC1317" s="43">
        <f>Combined[[#This Row],[Quantity]]*Combined[[#This Row],[Unit_Price]]</f>
        <v>1970</v>
      </c>
      <c r="AD1317" s="43">
        <f>Combined[[#This Row],[Gross_Sales]]*Combined[[#This Row],[Discount]]</f>
        <v>492.5</v>
      </c>
      <c r="AE1317" s="43">
        <f>Combined[[#This Row],[Quantity]]*Combined[[#This Row],[cost]]</f>
        <v>428.64</v>
      </c>
      <c r="AF1317" s="43">
        <f>Combined[[#This Row],[Total_Amount]]-Combined[[#This Row],[Total_Cost]]</f>
        <v>1048.8600000000001</v>
      </c>
      <c r="AG1317" s="43" t="str">
        <f>IF(Combined[[#This Row],[Age]]&lt;=25,"18-25",IF(Combined[[#This Row],[Age]]&lt;=35,"26-35",IF(Combined[[#This Row],[Age]]&lt;=45,"36-45",IF(Combined[[#This Row],[Age]]&lt;=55,"46-55","56-64"))))</f>
        <v>46-55</v>
      </c>
      <c r="AH1317" s="43">
        <f>IF(Combined[[#This Row],[Total_Amount]]=0,0,Combined[[#This Row],[Profit]]/Combined[[#This Row],[Total_Amount]])</f>
        <v>0.7098883248730965</v>
      </c>
    </row>
    <row r="1318" spans="1:34">
      <c r="A1318" s="43" t="s">
        <v>3142</v>
      </c>
      <c r="B1318" s="46">
        <v>45405</v>
      </c>
      <c r="C1318" s="43">
        <f t="shared" si="20"/>
        <v>2024</v>
      </c>
      <c r="D1318" s="43" t="str">
        <f>TEXT(Combined[[#This Row],[Order_Date]],"MMM")</f>
        <v>Apr</v>
      </c>
      <c r="E1318" s="43" t="s">
        <v>1492</v>
      </c>
      <c r="F1318" s="43" t="s">
        <v>1724</v>
      </c>
      <c r="G1318" s="43" t="s">
        <v>1789</v>
      </c>
      <c r="H1318" s="43">
        <v>4</v>
      </c>
      <c r="I1318" s="43">
        <v>216.81</v>
      </c>
      <c r="J1318" s="45">
        <v>0.28999999999999998</v>
      </c>
      <c r="K1318" s="43" t="s">
        <v>1824</v>
      </c>
      <c r="L1318" s="43">
        <v>615.74040000000002</v>
      </c>
      <c r="M1318" s="43" t="str">
        <f>VLOOKUP(Combined[[#This Row],[Customer_ID]],Customer[],2,FALSE)</f>
        <v>Sara Ingram</v>
      </c>
      <c r="N1318" s="43">
        <f>VLOOKUP(Combined[[#This Row],[Customer_ID]],Customer[],3,FALSE)</f>
        <v>46</v>
      </c>
      <c r="O1318" s="43" t="str">
        <f>VLOOKUP(Combined[[#This Row],[Customer_ID]],Customer[],4,FALSE)</f>
        <v>Female</v>
      </c>
      <c r="P1318" s="43" t="str">
        <f>VLOOKUP(Combined[[#This Row],[Customer_ID]],Customer[],5,FALSE)</f>
        <v>East Dillonview</v>
      </c>
      <c r="Q1318" s="43" t="str">
        <f>VLOOKUP(Combined[[#This Row],[Customer_ID]],Customer[],6,FALSE)</f>
        <v>Virginia</v>
      </c>
      <c r="R1318" s="43" t="str">
        <f>VLOOKUP(Combined[[#This Row],[Customer_ID]],Customer[],8,FALSE)</f>
        <v>Bronze</v>
      </c>
      <c r="S1318" s="43" t="str">
        <f>VLOOKUP(Combined[[#This Row],[Product_ID]],Product[],2,FALSE)</f>
        <v>Sports Wrist Sweatbands</v>
      </c>
      <c r="T1318" s="43" t="str">
        <f>VLOOKUP(Combined[[#This Row],[Product_ID]],Product[],3,FALSE)</f>
        <v>Sports</v>
      </c>
      <c r="U1318" s="43" t="str">
        <f>VLOOKUP(Combined[[#This Row],[Product_ID]],Product[],4,FALSE)</f>
        <v>Accessories</v>
      </c>
      <c r="V1318" s="43" t="str">
        <f>VLOOKUP(Combined[[#This Row],[Product_ID]],Product[],5,FALSE)</f>
        <v>Olsen-Daniels</v>
      </c>
      <c r="W1318" s="43">
        <f>VLOOKUP(Combined[[#This Row],[Product_ID]],Product[],6,FALSE)</f>
        <v>131.24</v>
      </c>
      <c r="X1318" s="43">
        <f>VLOOKUP(Combined[[#This Row],[Product_ID]],Product[],7,FALSE)</f>
        <v>232</v>
      </c>
      <c r="Y1318" s="43" t="str">
        <f>_xlfn.XLOOKUP(Combined[[#This Row],[Store_ID]],Store[Store_ID],Store[Store_Name])</f>
        <v>Hill, Wagner and Ballard</v>
      </c>
      <c r="Z1318" s="43" t="str">
        <f>_xlfn.XLOOKUP(Combined[[#This Row],[Store_ID]],Store[Store_ID],Store[Region])</f>
        <v>East</v>
      </c>
      <c r="AA1318" s="43" t="str">
        <f>_xlfn.XLOOKUP(Combined[[#This Row],[Store_ID]],Store[Store_ID],Store[City])</f>
        <v>East Davidville</v>
      </c>
      <c r="AB1318" s="43" t="str">
        <f>_xlfn.XLOOKUP(Combined[[#This Row],[Store_ID]],Store[Store_ID],Store[Store_Type])</f>
        <v>Online</v>
      </c>
      <c r="AC1318" s="43">
        <f>Combined[[#This Row],[Quantity]]*Combined[[#This Row],[Unit_Price]]</f>
        <v>867.24</v>
      </c>
      <c r="AD1318" s="43">
        <f>Combined[[#This Row],[Gross_Sales]]*Combined[[#This Row],[Discount]]</f>
        <v>251.49959999999999</v>
      </c>
      <c r="AE1318" s="43">
        <f>Combined[[#This Row],[Quantity]]*Combined[[#This Row],[cost]]</f>
        <v>524.96</v>
      </c>
      <c r="AF1318" s="43">
        <f>Combined[[#This Row],[Total_Amount]]-Combined[[#This Row],[Total_Cost]]</f>
        <v>90.780399999999986</v>
      </c>
      <c r="AG1318" s="43" t="str">
        <f>IF(Combined[[#This Row],[Age]]&lt;=25,"18-25",IF(Combined[[#This Row],[Age]]&lt;=35,"26-35",IF(Combined[[#This Row],[Age]]&lt;=45,"36-45",IF(Combined[[#This Row],[Age]]&lt;=55,"46-55","56-64"))))</f>
        <v>46-55</v>
      </c>
      <c r="AH1318" s="43">
        <f>IF(Combined[[#This Row],[Total_Amount]]=0,0,Combined[[#This Row],[Profit]]/Combined[[#This Row],[Total_Amount]])</f>
        <v>0.14743291166212252</v>
      </c>
    </row>
    <row r="1319" spans="1:34">
      <c r="A1319" s="43" t="s">
        <v>3143</v>
      </c>
      <c r="B1319" s="46">
        <v>45223</v>
      </c>
      <c r="C1319" s="43">
        <f t="shared" si="20"/>
        <v>2023</v>
      </c>
      <c r="D1319" s="43" t="str">
        <f>TEXT(Combined[[#This Row],[Order_Date]],"MMM")</f>
        <v>Oct</v>
      </c>
      <c r="E1319" s="43" t="s">
        <v>408</v>
      </c>
      <c r="F1319" s="43" t="s">
        <v>1676</v>
      </c>
      <c r="G1319" s="43" t="s">
        <v>1761</v>
      </c>
      <c r="H1319" s="43">
        <v>4</v>
      </c>
      <c r="I1319" s="43">
        <v>950.21</v>
      </c>
      <c r="J1319" s="45">
        <v>0.27</v>
      </c>
      <c r="K1319" s="43" t="s">
        <v>1829</v>
      </c>
      <c r="L1319" s="43">
        <v>2774.6131999999998</v>
      </c>
      <c r="M1319" s="43" t="str">
        <f>VLOOKUP(Combined[[#This Row],[Customer_ID]],Customer[],2,FALSE)</f>
        <v>Colleen Mccarthy</v>
      </c>
      <c r="N1319" s="43">
        <f>VLOOKUP(Combined[[#This Row],[Customer_ID]],Customer[],3,FALSE)</f>
        <v>21</v>
      </c>
      <c r="O1319" s="43" t="str">
        <f>VLOOKUP(Combined[[#This Row],[Customer_ID]],Customer[],4,FALSE)</f>
        <v>Female</v>
      </c>
      <c r="P1319" s="43" t="str">
        <f>VLOOKUP(Combined[[#This Row],[Customer_ID]],Customer[],5,FALSE)</f>
        <v>North Katherine</v>
      </c>
      <c r="Q1319" s="43" t="str">
        <f>VLOOKUP(Combined[[#This Row],[Customer_ID]],Customer[],6,FALSE)</f>
        <v>Washington</v>
      </c>
      <c r="R1319" s="43" t="str">
        <f>VLOOKUP(Combined[[#This Row],[Customer_ID]],Customer[],8,FALSE)</f>
        <v>Platinum</v>
      </c>
      <c r="S1319" s="43" t="str">
        <f>VLOOKUP(Combined[[#This Row],[Product_ID]],Product[],2,FALSE)</f>
        <v>Matte Lipstick Set</v>
      </c>
      <c r="T1319" s="43" t="str">
        <f>VLOOKUP(Combined[[#This Row],[Product_ID]],Product[],3,FALSE)</f>
        <v>Beauty</v>
      </c>
      <c r="U1319" s="43" t="str">
        <f>VLOOKUP(Combined[[#This Row],[Product_ID]],Product[],4,FALSE)</f>
        <v>Makeup</v>
      </c>
      <c r="V1319" s="43" t="str">
        <f>VLOOKUP(Combined[[#This Row],[Product_ID]],Product[],5,FALSE)</f>
        <v>Zhang Inc</v>
      </c>
      <c r="W1319" s="43">
        <f>VLOOKUP(Combined[[#This Row],[Product_ID]],Product[],6,FALSE)</f>
        <v>299.11</v>
      </c>
      <c r="X1319" s="43">
        <f>VLOOKUP(Combined[[#This Row],[Product_ID]],Product[],7,FALSE)</f>
        <v>118</v>
      </c>
      <c r="Y1319" s="43" t="str">
        <f>_xlfn.XLOOKUP(Combined[[#This Row],[Store_ID]],Store[Store_ID],Store[Store_Name])</f>
        <v>Black-Horn</v>
      </c>
      <c r="Z1319" s="43" t="str">
        <f>_xlfn.XLOOKUP(Combined[[#This Row],[Store_ID]],Store[Store_ID],Store[Region])</f>
        <v>South</v>
      </c>
      <c r="AA1319" s="43" t="str">
        <f>_xlfn.XLOOKUP(Combined[[#This Row],[Store_ID]],Store[Store_ID],Store[City])</f>
        <v>North Nancyview</v>
      </c>
      <c r="AB1319" s="43" t="str">
        <f>_xlfn.XLOOKUP(Combined[[#This Row],[Store_ID]],Store[Store_ID],Store[Store_Type])</f>
        <v>Outlet</v>
      </c>
      <c r="AC1319" s="43">
        <f>Combined[[#This Row],[Quantity]]*Combined[[#This Row],[Unit_Price]]</f>
        <v>3800.84</v>
      </c>
      <c r="AD1319" s="43">
        <f>Combined[[#This Row],[Gross_Sales]]*Combined[[#This Row],[Discount]]</f>
        <v>1026.2268000000001</v>
      </c>
      <c r="AE1319" s="43">
        <f>Combined[[#This Row],[Quantity]]*Combined[[#This Row],[cost]]</f>
        <v>1196.44</v>
      </c>
      <c r="AF1319" s="43">
        <f>Combined[[#This Row],[Total_Amount]]-Combined[[#This Row],[Total_Cost]]</f>
        <v>1578.1731999999997</v>
      </c>
      <c r="AG1319" s="43" t="str">
        <f>IF(Combined[[#This Row],[Age]]&lt;=25,"18-25",IF(Combined[[#This Row],[Age]]&lt;=35,"26-35",IF(Combined[[#This Row],[Age]]&lt;=45,"36-45",IF(Combined[[#This Row],[Age]]&lt;=55,"46-55","56-64"))))</f>
        <v>18-25</v>
      </c>
      <c r="AH1319" s="43">
        <f>IF(Combined[[#This Row],[Total_Amount]]=0,0,Combined[[#This Row],[Profit]]/Combined[[#This Row],[Total_Amount]])</f>
        <v>0.56879034526326044</v>
      </c>
    </row>
    <row r="1320" spans="1:34">
      <c r="A1320" s="43" t="s">
        <v>3144</v>
      </c>
      <c r="B1320" s="46">
        <v>45838</v>
      </c>
      <c r="C1320" s="43">
        <f t="shared" si="20"/>
        <v>2025</v>
      </c>
      <c r="D1320" s="43" t="str">
        <f>TEXT(Combined[[#This Row],[Order_Date]],"MMM")</f>
        <v>Jun</v>
      </c>
      <c r="E1320" s="43" t="s">
        <v>818</v>
      </c>
      <c r="F1320" s="43" t="s">
        <v>1644</v>
      </c>
      <c r="G1320" s="43" t="s">
        <v>1779</v>
      </c>
      <c r="H1320" s="43">
        <v>2</v>
      </c>
      <c r="I1320" s="43">
        <v>271.39999999999998</v>
      </c>
      <c r="J1320" s="45">
        <v>0.17</v>
      </c>
      <c r="K1320" s="43" t="s">
        <v>1826</v>
      </c>
      <c r="L1320" s="43">
        <v>450.52399999999989</v>
      </c>
      <c r="M1320" s="43" t="str">
        <f>VLOOKUP(Combined[[#This Row],[Customer_ID]],Customer[],2,FALSE)</f>
        <v>Kristen Fischer</v>
      </c>
      <c r="N1320" s="43">
        <f>VLOOKUP(Combined[[#This Row],[Customer_ID]],Customer[],3,FALSE)</f>
        <v>57</v>
      </c>
      <c r="O1320" s="43" t="str">
        <f>VLOOKUP(Combined[[#This Row],[Customer_ID]],Customer[],4,FALSE)</f>
        <v>Male</v>
      </c>
      <c r="P1320" s="43" t="str">
        <f>VLOOKUP(Combined[[#This Row],[Customer_ID]],Customer[],5,FALSE)</f>
        <v>Lake Christopher</v>
      </c>
      <c r="Q1320" s="43" t="str">
        <f>VLOOKUP(Combined[[#This Row],[Customer_ID]],Customer[],6,FALSE)</f>
        <v>Arkansas</v>
      </c>
      <c r="R1320" s="43" t="str">
        <f>VLOOKUP(Combined[[#This Row],[Customer_ID]],Customer[],8,FALSE)</f>
        <v>Platinum</v>
      </c>
      <c r="S1320" s="43" t="str">
        <f>VLOOKUP(Combined[[#This Row],[Product_ID]],Product[],2,FALSE)</f>
        <v>Car Dashboard Phone Holder</v>
      </c>
      <c r="T1320" s="43" t="str">
        <f>VLOOKUP(Combined[[#This Row],[Product_ID]],Product[],3,FALSE)</f>
        <v>Electronics</v>
      </c>
      <c r="U1320" s="43" t="str">
        <f>VLOOKUP(Combined[[#This Row],[Product_ID]],Product[],4,FALSE)</f>
        <v>Accessories</v>
      </c>
      <c r="V1320" s="43" t="str">
        <f>VLOOKUP(Combined[[#This Row],[Product_ID]],Product[],5,FALSE)</f>
        <v>Byrd, Stewart and Valdez</v>
      </c>
      <c r="W1320" s="43">
        <f>VLOOKUP(Combined[[#This Row],[Product_ID]],Product[],6,FALSE)</f>
        <v>177.98</v>
      </c>
      <c r="X1320" s="43">
        <f>VLOOKUP(Combined[[#This Row],[Product_ID]],Product[],7,FALSE)</f>
        <v>103</v>
      </c>
      <c r="Y1320" s="43" t="str">
        <f>_xlfn.XLOOKUP(Combined[[#This Row],[Store_ID]],Store[Store_ID],Store[Store_Name])</f>
        <v>Martinez-Mullins</v>
      </c>
      <c r="Z1320" s="43" t="str">
        <f>_xlfn.XLOOKUP(Combined[[#This Row],[Store_ID]],Store[Store_ID],Store[Region])</f>
        <v>South</v>
      </c>
      <c r="AA1320" s="43" t="str">
        <f>_xlfn.XLOOKUP(Combined[[#This Row],[Store_ID]],Store[Store_ID],Store[City])</f>
        <v>Williamsfurt</v>
      </c>
      <c r="AB1320" s="43" t="str">
        <f>_xlfn.XLOOKUP(Combined[[#This Row],[Store_ID]],Store[Store_ID],Store[Store_Type])</f>
        <v>Online</v>
      </c>
      <c r="AC1320" s="43">
        <f>Combined[[#This Row],[Quantity]]*Combined[[#This Row],[Unit_Price]]</f>
        <v>542.79999999999995</v>
      </c>
      <c r="AD1320" s="43">
        <f>Combined[[#This Row],[Gross_Sales]]*Combined[[#This Row],[Discount]]</f>
        <v>92.275999999999996</v>
      </c>
      <c r="AE1320" s="43">
        <f>Combined[[#This Row],[Quantity]]*Combined[[#This Row],[cost]]</f>
        <v>355.96</v>
      </c>
      <c r="AF1320" s="43">
        <f>Combined[[#This Row],[Total_Amount]]-Combined[[#This Row],[Total_Cost]]</f>
        <v>94.563999999999908</v>
      </c>
      <c r="AG1320" s="43" t="str">
        <f>IF(Combined[[#This Row],[Age]]&lt;=25,"18-25",IF(Combined[[#This Row],[Age]]&lt;=35,"26-35",IF(Combined[[#This Row],[Age]]&lt;=45,"36-45",IF(Combined[[#This Row],[Age]]&lt;=55,"46-55","56-64"))))</f>
        <v>56-64</v>
      </c>
      <c r="AH1320" s="43">
        <f>IF(Combined[[#This Row],[Total_Amount]]=0,0,Combined[[#This Row],[Profit]]/Combined[[#This Row],[Total_Amount]])</f>
        <v>0.20989780788592824</v>
      </c>
    </row>
    <row r="1321" spans="1:34">
      <c r="A1321" s="43" t="s">
        <v>3145</v>
      </c>
      <c r="B1321" s="46">
        <v>45883</v>
      </c>
      <c r="C1321" s="43">
        <f t="shared" si="20"/>
        <v>2025</v>
      </c>
      <c r="D1321" s="43" t="str">
        <f>TEXT(Combined[[#This Row],[Order_Date]],"MMM")</f>
        <v>Aug</v>
      </c>
      <c r="E1321" s="43" t="s">
        <v>559</v>
      </c>
      <c r="F1321" s="43" t="s">
        <v>1626</v>
      </c>
      <c r="G1321" s="43" t="s">
        <v>1782</v>
      </c>
      <c r="H1321" s="43">
        <v>4</v>
      </c>
      <c r="I1321" s="43">
        <v>708.19</v>
      </c>
      <c r="J1321" s="45">
        <v>0.1</v>
      </c>
      <c r="K1321" s="43" t="s">
        <v>1826</v>
      </c>
      <c r="L1321" s="43">
        <v>2549.4839999999999</v>
      </c>
      <c r="M1321" s="43" t="str">
        <f>VLOOKUP(Combined[[#This Row],[Customer_ID]],Customer[],2,FALSE)</f>
        <v>Daniel Contreras</v>
      </c>
      <c r="N1321" s="43">
        <f>VLOOKUP(Combined[[#This Row],[Customer_ID]],Customer[],3,FALSE)</f>
        <v>36</v>
      </c>
      <c r="O1321" s="43" t="str">
        <f>VLOOKUP(Combined[[#This Row],[Customer_ID]],Customer[],4,FALSE)</f>
        <v>Female</v>
      </c>
      <c r="P1321" s="43" t="str">
        <f>VLOOKUP(Combined[[#This Row],[Customer_ID]],Customer[],5,FALSE)</f>
        <v>Robertview</v>
      </c>
      <c r="Q1321" s="43" t="str">
        <f>VLOOKUP(Combined[[#This Row],[Customer_ID]],Customer[],6,FALSE)</f>
        <v>Florida</v>
      </c>
      <c r="R1321" s="43" t="str">
        <f>VLOOKUP(Combined[[#This Row],[Customer_ID]],Customer[],8,FALSE)</f>
        <v>Platinum</v>
      </c>
      <c r="S1321" s="43" t="str">
        <f>VLOOKUP(Combined[[#This Row],[Product_ID]],Product[],2,FALSE)</f>
        <v>Portable Power Bank</v>
      </c>
      <c r="T1321" s="43" t="str">
        <f>VLOOKUP(Combined[[#This Row],[Product_ID]],Product[],3,FALSE)</f>
        <v>Electronics</v>
      </c>
      <c r="U1321" s="43" t="str">
        <f>VLOOKUP(Combined[[#This Row],[Product_ID]],Product[],4,FALSE)</f>
        <v>Mobile</v>
      </c>
      <c r="V1321" s="43" t="str">
        <f>VLOOKUP(Combined[[#This Row],[Product_ID]],Product[],5,FALSE)</f>
        <v>Cummings and Sons</v>
      </c>
      <c r="W1321" s="43">
        <f>VLOOKUP(Combined[[#This Row],[Product_ID]],Product[],6,FALSE)</f>
        <v>326.06</v>
      </c>
      <c r="X1321" s="43">
        <f>VLOOKUP(Combined[[#This Row],[Product_ID]],Product[],7,FALSE)</f>
        <v>301</v>
      </c>
      <c r="Y1321" s="43" t="str">
        <f>_xlfn.XLOOKUP(Combined[[#This Row],[Store_ID]],Store[Store_ID],Store[Store_Name])</f>
        <v>Bean, Jones and Park</v>
      </c>
      <c r="Z1321" s="43" t="str">
        <f>_xlfn.XLOOKUP(Combined[[#This Row],[Store_ID]],Store[Store_ID],Store[Region])</f>
        <v>West</v>
      </c>
      <c r="AA1321" s="43" t="str">
        <f>_xlfn.XLOOKUP(Combined[[#This Row],[Store_ID]],Store[Store_ID],Store[City])</f>
        <v>Thompsonborough</v>
      </c>
      <c r="AB1321" s="43" t="str">
        <f>_xlfn.XLOOKUP(Combined[[#This Row],[Store_ID]],Store[Store_ID],Store[Store_Type])</f>
        <v>Online</v>
      </c>
      <c r="AC1321" s="43">
        <f>Combined[[#This Row],[Quantity]]*Combined[[#This Row],[Unit_Price]]</f>
        <v>2832.76</v>
      </c>
      <c r="AD1321" s="43">
        <f>Combined[[#This Row],[Gross_Sales]]*Combined[[#This Row],[Discount]]</f>
        <v>283.27600000000001</v>
      </c>
      <c r="AE1321" s="43">
        <f>Combined[[#This Row],[Quantity]]*Combined[[#This Row],[cost]]</f>
        <v>1304.24</v>
      </c>
      <c r="AF1321" s="43">
        <f>Combined[[#This Row],[Total_Amount]]-Combined[[#This Row],[Total_Cost]]</f>
        <v>1245.2439999999999</v>
      </c>
      <c r="AG1321" s="43" t="str">
        <f>IF(Combined[[#This Row],[Age]]&lt;=25,"18-25",IF(Combined[[#This Row],[Age]]&lt;=35,"26-35",IF(Combined[[#This Row],[Age]]&lt;=45,"36-45",IF(Combined[[#This Row],[Age]]&lt;=55,"46-55","56-64"))))</f>
        <v>36-45</v>
      </c>
      <c r="AH1321" s="43">
        <f>IF(Combined[[#This Row],[Total_Amount]]=0,0,Combined[[#This Row],[Profit]]/Combined[[#This Row],[Total_Amount]])</f>
        <v>0.48842981560190218</v>
      </c>
    </row>
    <row r="1322" spans="1:34">
      <c r="A1322" s="43" t="s">
        <v>3146</v>
      </c>
      <c r="B1322" s="46">
        <v>45788</v>
      </c>
      <c r="C1322" s="43">
        <f t="shared" si="20"/>
        <v>2025</v>
      </c>
      <c r="D1322" s="43" t="str">
        <f>TEXT(Combined[[#This Row],[Order_Date]],"MMM")</f>
        <v>May</v>
      </c>
      <c r="E1322" s="43" t="s">
        <v>1374</v>
      </c>
      <c r="F1322" s="43" t="s">
        <v>1656</v>
      </c>
      <c r="G1322" s="43" t="s">
        <v>1766</v>
      </c>
      <c r="H1322" s="43">
        <v>3</v>
      </c>
      <c r="I1322" s="43">
        <v>477.05</v>
      </c>
      <c r="J1322" s="45">
        <v>0.05</v>
      </c>
      <c r="K1322" s="43" t="s">
        <v>1826</v>
      </c>
      <c r="L1322" s="43">
        <v>1359.5925</v>
      </c>
      <c r="M1322" s="43" t="str">
        <f>VLOOKUP(Combined[[#This Row],[Customer_ID]],Customer[],2,FALSE)</f>
        <v>Cheryl Carr</v>
      </c>
      <c r="N1322" s="43">
        <f>VLOOKUP(Combined[[#This Row],[Customer_ID]],Customer[],3,FALSE)</f>
        <v>19</v>
      </c>
      <c r="O1322" s="43" t="str">
        <f>VLOOKUP(Combined[[#This Row],[Customer_ID]],Customer[],4,FALSE)</f>
        <v>Male</v>
      </c>
      <c r="P1322" s="43" t="str">
        <f>VLOOKUP(Combined[[#This Row],[Customer_ID]],Customer[],5,FALSE)</f>
        <v>Jessicaland</v>
      </c>
      <c r="Q1322" s="43" t="str">
        <f>VLOOKUP(Combined[[#This Row],[Customer_ID]],Customer[],6,FALSE)</f>
        <v>Wyoming</v>
      </c>
      <c r="R1322" s="43" t="str">
        <f>VLOOKUP(Combined[[#This Row],[Customer_ID]],Customer[],8,FALSE)</f>
        <v>Gold</v>
      </c>
      <c r="S1322" s="43" t="str">
        <f>VLOOKUP(Combined[[#This Row],[Product_ID]],Product[],2,FALSE)</f>
        <v>Sports Stopwatch Pro</v>
      </c>
      <c r="T1322" s="43" t="str">
        <f>VLOOKUP(Combined[[#This Row],[Product_ID]],Product[],3,FALSE)</f>
        <v>Sports</v>
      </c>
      <c r="U1322" s="43" t="str">
        <f>VLOOKUP(Combined[[#This Row],[Product_ID]],Product[],4,FALSE)</f>
        <v>Accessories</v>
      </c>
      <c r="V1322" s="43" t="str">
        <f>VLOOKUP(Combined[[#This Row],[Product_ID]],Product[],5,FALSE)</f>
        <v>Thompson-French</v>
      </c>
      <c r="W1322" s="43">
        <f>VLOOKUP(Combined[[#This Row],[Product_ID]],Product[],6,FALSE)</f>
        <v>434.84</v>
      </c>
      <c r="X1322" s="43">
        <f>VLOOKUP(Combined[[#This Row],[Product_ID]],Product[],7,FALSE)</f>
        <v>185</v>
      </c>
      <c r="Y1322" s="43" t="str">
        <f>_xlfn.XLOOKUP(Combined[[#This Row],[Store_ID]],Store[Store_ID],Store[Store_Name])</f>
        <v>Johnson-Wright</v>
      </c>
      <c r="Z1322" s="43" t="str">
        <f>_xlfn.XLOOKUP(Combined[[#This Row],[Store_ID]],Store[Store_ID],Store[Region])</f>
        <v>North</v>
      </c>
      <c r="AA1322" s="43" t="str">
        <f>_xlfn.XLOOKUP(Combined[[#This Row],[Store_ID]],Store[Store_ID],Store[City])</f>
        <v>Hoodberg</v>
      </c>
      <c r="AB1322" s="43" t="str">
        <f>_xlfn.XLOOKUP(Combined[[#This Row],[Store_ID]],Store[Store_ID],Store[Store_Type])</f>
        <v>Outlet</v>
      </c>
      <c r="AC1322" s="43">
        <f>Combined[[#This Row],[Quantity]]*Combined[[#This Row],[Unit_Price]]</f>
        <v>1431.15</v>
      </c>
      <c r="AD1322" s="43">
        <f>Combined[[#This Row],[Gross_Sales]]*Combined[[#This Row],[Discount]]</f>
        <v>71.557500000000005</v>
      </c>
      <c r="AE1322" s="43">
        <f>Combined[[#This Row],[Quantity]]*Combined[[#This Row],[cost]]</f>
        <v>1304.52</v>
      </c>
      <c r="AF1322" s="43">
        <f>Combined[[#This Row],[Total_Amount]]-Combined[[#This Row],[Total_Cost]]</f>
        <v>55.072499999999991</v>
      </c>
      <c r="AG1322" s="43" t="str">
        <f>IF(Combined[[#This Row],[Age]]&lt;=25,"18-25",IF(Combined[[#This Row],[Age]]&lt;=35,"26-35",IF(Combined[[#This Row],[Age]]&lt;=45,"36-45",IF(Combined[[#This Row],[Age]]&lt;=55,"46-55","56-64"))))</f>
        <v>18-25</v>
      </c>
      <c r="AH1322" s="43">
        <f>IF(Combined[[#This Row],[Total_Amount]]=0,0,Combined[[#This Row],[Profit]]/Combined[[#This Row],[Total_Amount]])</f>
        <v>4.0506622388693667E-2</v>
      </c>
    </row>
    <row r="1323" spans="1:34">
      <c r="A1323" s="43" t="s">
        <v>3147</v>
      </c>
      <c r="B1323" s="46">
        <v>45383</v>
      </c>
      <c r="C1323" s="43">
        <f t="shared" si="20"/>
        <v>2024</v>
      </c>
      <c r="D1323" s="43" t="str">
        <f>TEXT(Combined[[#This Row],[Order_Date]],"MMM")</f>
        <v>Apr</v>
      </c>
      <c r="E1323" s="43" t="s">
        <v>969</v>
      </c>
      <c r="F1323" s="43" t="s">
        <v>1696</v>
      </c>
      <c r="G1323" s="43" t="s">
        <v>1786</v>
      </c>
      <c r="H1323" s="43">
        <v>3</v>
      </c>
      <c r="I1323" s="43">
        <v>627.29</v>
      </c>
      <c r="J1323" s="45">
        <v>0.27</v>
      </c>
      <c r="K1323" s="43" t="s">
        <v>1829</v>
      </c>
      <c r="L1323" s="43">
        <v>1373.7651000000001</v>
      </c>
      <c r="M1323" s="43" t="str">
        <f>VLOOKUP(Combined[[#This Row],[Customer_ID]],Customer[],2,FALSE)</f>
        <v>Brandy Thompson</v>
      </c>
      <c r="N1323" s="43">
        <f>VLOOKUP(Combined[[#This Row],[Customer_ID]],Customer[],3,FALSE)</f>
        <v>56</v>
      </c>
      <c r="O1323" s="43" t="str">
        <f>VLOOKUP(Combined[[#This Row],[Customer_ID]],Customer[],4,FALSE)</f>
        <v>Female</v>
      </c>
      <c r="P1323" s="43" t="str">
        <f>VLOOKUP(Combined[[#This Row],[Customer_ID]],Customer[],5,FALSE)</f>
        <v>West Patriciaview</v>
      </c>
      <c r="Q1323" s="43" t="str">
        <f>VLOOKUP(Combined[[#This Row],[Customer_ID]],Customer[],6,FALSE)</f>
        <v>Alabama</v>
      </c>
      <c r="R1323" s="43" t="str">
        <f>VLOOKUP(Combined[[#This Row],[Customer_ID]],Customer[],8,FALSE)</f>
        <v>Bronze</v>
      </c>
      <c r="S1323" s="43" t="str">
        <f>VLOOKUP(Combined[[#This Row],[Product_ID]],Product[],2,FALSE)</f>
        <v>Bluetooth Car Audio System</v>
      </c>
      <c r="T1323" s="43" t="str">
        <f>VLOOKUP(Combined[[#This Row],[Product_ID]],Product[],3,FALSE)</f>
        <v>Electronics</v>
      </c>
      <c r="U1323" s="43" t="str">
        <f>VLOOKUP(Combined[[#This Row],[Product_ID]],Product[],4,FALSE)</f>
        <v>Audio</v>
      </c>
      <c r="V1323" s="43" t="str">
        <f>VLOOKUP(Combined[[#This Row],[Product_ID]],Product[],5,FALSE)</f>
        <v>Bruce-Bowen</v>
      </c>
      <c r="W1323" s="43">
        <f>VLOOKUP(Combined[[#This Row],[Product_ID]],Product[],6,FALSE)</f>
        <v>403.71</v>
      </c>
      <c r="X1323" s="43">
        <f>VLOOKUP(Combined[[#This Row],[Product_ID]],Product[],7,FALSE)</f>
        <v>159</v>
      </c>
      <c r="Y1323" s="43" t="str">
        <f>_xlfn.XLOOKUP(Combined[[#This Row],[Store_ID]],Store[Store_ID],Store[Store_Name])</f>
        <v>Moore, Padilla and Butler</v>
      </c>
      <c r="Z1323" s="43" t="str">
        <f>_xlfn.XLOOKUP(Combined[[#This Row],[Store_ID]],Store[Store_ID],Store[Region])</f>
        <v>South</v>
      </c>
      <c r="AA1323" s="43" t="str">
        <f>_xlfn.XLOOKUP(Combined[[#This Row],[Store_ID]],Store[Store_ID],Store[City])</f>
        <v>East Johnstad</v>
      </c>
      <c r="AB1323" s="43" t="str">
        <f>_xlfn.XLOOKUP(Combined[[#This Row],[Store_ID]],Store[Store_ID],Store[Store_Type])</f>
        <v>Flagship</v>
      </c>
      <c r="AC1323" s="43">
        <f>Combined[[#This Row],[Quantity]]*Combined[[#This Row],[Unit_Price]]</f>
        <v>1881.87</v>
      </c>
      <c r="AD1323" s="43">
        <f>Combined[[#This Row],[Gross_Sales]]*Combined[[#This Row],[Discount]]</f>
        <v>508.10489999999999</v>
      </c>
      <c r="AE1323" s="43">
        <f>Combined[[#This Row],[Quantity]]*Combined[[#This Row],[cost]]</f>
        <v>1211.1299999999999</v>
      </c>
      <c r="AF1323" s="43">
        <f>Combined[[#This Row],[Total_Amount]]-Combined[[#This Row],[Total_Cost]]</f>
        <v>162.63510000000019</v>
      </c>
      <c r="AG1323" s="43" t="str">
        <f>IF(Combined[[#This Row],[Age]]&lt;=25,"18-25",IF(Combined[[#This Row],[Age]]&lt;=35,"26-35",IF(Combined[[#This Row],[Age]]&lt;=45,"36-45",IF(Combined[[#This Row],[Age]]&lt;=55,"46-55","56-64"))))</f>
        <v>56-64</v>
      </c>
      <c r="AH1323" s="43">
        <f>IF(Combined[[#This Row],[Total_Amount]]=0,0,Combined[[#This Row],[Profit]]/Combined[[#This Row],[Total_Amount]])</f>
        <v>0.11838639662632293</v>
      </c>
    </row>
    <row r="1324" spans="1:34">
      <c r="A1324" s="43" t="s">
        <v>3148</v>
      </c>
      <c r="B1324" s="46">
        <v>45335</v>
      </c>
      <c r="C1324" s="43">
        <f t="shared" si="20"/>
        <v>2024</v>
      </c>
      <c r="D1324" s="43" t="str">
        <f>TEXT(Combined[[#This Row],[Order_Date]],"MMM")</f>
        <v>Feb</v>
      </c>
      <c r="E1324" s="43" t="s">
        <v>960</v>
      </c>
      <c r="F1324" s="43" t="s">
        <v>1736</v>
      </c>
      <c r="G1324" s="43" t="s">
        <v>1792</v>
      </c>
      <c r="H1324" s="43">
        <v>3</v>
      </c>
      <c r="I1324" s="43">
        <v>206.84</v>
      </c>
      <c r="J1324" s="45">
        <v>0.19</v>
      </c>
      <c r="K1324" s="43" t="s">
        <v>1826</v>
      </c>
      <c r="L1324" s="43">
        <v>502.62119999999999</v>
      </c>
      <c r="M1324" s="43" t="str">
        <f>VLOOKUP(Combined[[#This Row],[Customer_ID]],Customer[],2,FALSE)</f>
        <v>Miss Alexandria Li Dvm</v>
      </c>
      <c r="N1324" s="43">
        <f>VLOOKUP(Combined[[#This Row],[Customer_ID]],Customer[],3,FALSE)</f>
        <v>41</v>
      </c>
      <c r="O1324" s="43" t="str">
        <f>VLOOKUP(Combined[[#This Row],[Customer_ID]],Customer[],4,FALSE)</f>
        <v>Male</v>
      </c>
      <c r="P1324" s="43" t="str">
        <f>VLOOKUP(Combined[[#This Row],[Customer_ID]],Customer[],5,FALSE)</f>
        <v>Port Jenniferton</v>
      </c>
      <c r="Q1324" s="43" t="str">
        <f>VLOOKUP(Combined[[#This Row],[Customer_ID]],Customer[],6,FALSE)</f>
        <v>Kansas</v>
      </c>
      <c r="R1324" s="43" t="str">
        <f>VLOOKUP(Combined[[#This Row],[Customer_ID]],Customer[],8,FALSE)</f>
        <v>Silver</v>
      </c>
      <c r="S1324" s="43" t="str">
        <f>VLOOKUP(Combined[[#This Row],[Product_ID]],Product[],2,FALSE)</f>
        <v>Vitamin E Body Lotion</v>
      </c>
      <c r="T1324" s="43" t="str">
        <f>VLOOKUP(Combined[[#This Row],[Product_ID]],Product[],3,FALSE)</f>
        <v>Beauty</v>
      </c>
      <c r="U1324" s="43" t="str">
        <f>VLOOKUP(Combined[[#This Row],[Product_ID]],Product[],4,FALSE)</f>
        <v>Skincare</v>
      </c>
      <c r="V1324" s="43" t="str">
        <f>VLOOKUP(Combined[[#This Row],[Product_ID]],Product[],5,FALSE)</f>
        <v>Hoffman-Williams</v>
      </c>
      <c r="W1324" s="43">
        <f>VLOOKUP(Combined[[#This Row],[Product_ID]],Product[],6,FALSE)</f>
        <v>358.47</v>
      </c>
      <c r="X1324" s="43">
        <f>VLOOKUP(Combined[[#This Row],[Product_ID]],Product[],7,FALSE)</f>
        <v>213</v>
      </c>
      <c r="Y1324" s="43" t="str">
        <f>_xlfn.XLOOKUP(Combined[[#This Row],[Store_ID]],Store[Store_ID],Store[Store_Name])</f>
        <v>Aguirre-Keller</v>
      </c>
      <c r="Z1324" s="43" t="str">
        <f>_xlfn.XLOOKUP(Combined[[#This Row],[Store_ID]],Store[Store_ID],Store[Region])</f>
        <v>South</v>
      </c>
      <c r="AA1324" s="43" t="str">
        <f>_xlfn.XLOOKUP(Combined[[#This Row],[Store_ID]],Store[Store_ID],Store[City])</f>
        <v>Lake Michael</v>
      </c>
      <c r="AB1324" s="43" t="str">
        <f>_xlfn.XLOOKUP(Combined[[#This Row],[Store_ID]],Store[Store_ID],Store[Store_Type])</f>
        <v>Online</v>
      </c>
      <c r="AC1324" s="43">
        <f>Combined[[#This Row],[Quantity]]*Combined[[#This Row],[Unit_Price]]</f>
        <v>620.52</v>
      </c>
      <c r="AD1324" s="43">
        <f>Combined[[#This Row],[Gross_Sales]]*Combined[[#This Row],[Discount]]</f>
        <v>117.89879999999999</v>
      </c>
      <c r="AE1324" s="43">
        <f>Combined[[#This Row],[Quantity]]*Combined[[#This Row],[cost]]</f>
        <v>1075.4100000000001</v>
      </c>
      <c r="AF1324" s="43">
        <f>Combined[[#This Row],[Total_Amount]]-Combined[[#This Row],[Total_Cost]]</f>
        <v>-572.78880000000004</v>
      </c>
      <c r="AG1324" s="43" t="str">
        <f>IF(Combined[[#This Row],[Age]]&lt;=25,"18-25",IF(Combined[[#This Row],[Age]]&lt;=35,"26-35",IF(Combined[[#This Row],[Age]]&lt;=45,"36-45",IF(Combined[[#This Row],[Age]]&lt;=55,"46-55","56-64"))))</f>
        <v>36-45</v>
      </c>
      <c r="AH1324" s="43">
        <f>IF(Combined[[#This Row],[Total_Amount]]=0,0,Combined[[#This Row],[Profit]]/Combined[[#This Row],[Total_Amount]])</f>
        <v>-1.1396033434323902</v>
      </c>
    </row>
    <row r="1325" spans="1:34">
      <c r="A1325" s="43" t="s">
        <v>3149</v>
      </c>
      <c r="B1325" s="46">
        <v>45304</v>
      </c>
      <c r="C1325" s="43">
        <f t="shared" si="20"/>
        <v>2024</v>
      </c>
      <c r="D1325" s="43" t="str">
        <f>TEXT(Combined[[#This Row],[Order_Date]],"MMM")</f>
        <v>Jan</v>
      </c>
      <c r="E1325" s="43" t="s">
        <v>803</v>
      </c>
      <c r="F1325" s="43" t="s">
        <v>1608</v>
      </c>
      <c r="G1325" s="43" t="s">
        <v>1757</v>
      </c>
      <c r="H1325" s="43">
        <v>4</v>
      </c>
      <c r="I1325" s="43">
        <v>629.04999999999995</v>
      </c>
      <c r="J1325" s="45">
        <v>0.26</v>
      </c>
      <c r="K1325" s="43" t="s">
        <v>1824</v>
      </c>
      <c r="L1325" s="43">
        <v>1861.9880000000001</v>
      </c>
      <c r="M1325" s="43" t="str">
        <f>VLOOKUP(Combined[[#This Row],[Customer_ID]],Customer[],2,FALSE)</f>
        <v>Tyler Garner</v>
      </c>
      <c r="N1325" s="43">
        <f>VLOOKUP(Combined[[#This Row],[Customer_ID]],Customer[],3,FALSE)</f>
        <v>64</v>
      </c>
      <c r="O1325" s="43" t="str">
        <f>VLOOKUP(Combined[[#This Row],[Customer_ID]],Customer[],4,FALSE)</f>
        <v>Male</v>
      </c>
      <c r="P1325" s="43" t="str">
        <f>VLOOKUP(Combined[[#This Row],[Customer_ID]],Customer[],5,FALSE)</f>
        <v>Port Coreyfort</v>
      </c>
      <c r="Q1325" s="43" t="str">
        <f>VLOOKUP(Combined[[#This Row],[Customer_ID]],Customer[],6,FALSE)</f>
        <v>Alabama</v>
      </c>
      <c r="R1325" s="43" t="str">
        <f>VLOOKUP(Combined[[#This Row],[Customer_ID]],Customer[],8,FALSE)</f>
        <v>Silver</v>
      </c>
      <c r="S1325" s="43" t="str">
        <f>VLOOKUP(Combined[[#This Row],[Product_ID]],Product[],2,FALSE)</f>
        <v>Stainless Steel Cutlery Set</v>
      </c>
      <c r="T1325" s="43" t="str">
        <f>VLOOKUP(Combined[[#This Row],[Product_ID]],Product[],3,FALSE)</f>
        <v>Home</v>
      </c>
      <c r="U1325" s="43" t="str">
        <f>VLOOKUP(Combined[[#This Row],[Product_ID]],Product[],4,FALSE)</f>
        <v>Kitchen</v>
      </c>
      <c r="V1325" s="43" t="str">
        <f>VLOOKUP(Combined[[#This Row],[Product_ID]],Product[],5,FALSE)</f>
        <v>Stevens, Fernandez and Martin</v>
      </c>
      <c r="W1325" s="43">
        <f>VLOOKUP(Combined[[#This Row],[Product_ID]],Product[],6,FALSE)</f>
        <v>19.52</v>
      </c>
      <c r="X1325" s="43">
        <f>VLOOKUP(Combined[[#This Row],[Product_ID]],Product[],7,FALSE)</f>
        <v>57</v>
      </c>
      <c r="Y1325" s="43" t="str">
        <f>_xlfn.XLOOKUP(Combined[[#This Row],[Store_ID]],Store[Store_ID],Store[Store_Name])</f>
        <v>Martinez, Adkins and Johnson</v>
      </c>
      <c r="Z1325" s="43" t="str">
        <f>_xlfn.XLOOKUP(Combined[[#This Row],[Store_ID]],Store[Store_ID],Store[Region])</f>
        <v>North</v>
      </c>
      <c r="AA1325" s="43" t="str">
        <f>_xlfn.XLOOKUP(Combined[[#This Row],[Store_ID]],Store[Store_ID],Store[City])</f>
        <v>Danielmouth</v>
      </c>
      <c r="AB1325" s="43" t="str">
        <f>_xlfn.XLOOKUP(Combined[[#This Row],[Store_ID]],Store[Store_ID],Store[Store_Type])</f>
        <v>Flagship</v>
      </c>
      <c r="AC1325" s="43">
        <f>Combined[[#This Row],[Quantity]]*Combined[[#This Row],[Unit_Price]]</f>
        <v>2516.1999999999998</v>
      </c>
      <c r="AD1325" s="43">
        <f>Combined[[#This Row],[Gross_Sales]]*Combined[[#This Row],[Discount]]</f>
        <v>654.21199999999999</v>
      </c>
      <c r="AE1325" s="43">
        <f>Combined[[#This Row],[Quantity]]*Combined[[#This Row],[cost]]</f>
        <v>78.08</v>
      </c>
      <c r="AF1325" s="43">
        <f>Combined[[#This Row],[Total_Amount]]-Combined[[#This Row],[Total_Cost]]</f>
        <v>1783.9080000000001</v>
      </c>
      <c r="AG1325" s="43" t="str">
        <f>IF(Combined[[#This Row],[Age]]&lt;=25,"18-25",IF(Combined[[#This Row],[Age]]&lt;=35,"26-35",IF(Combined[[#This Row],[Age]]&lt;=45,"36-45",IF(Combined[[#This Row],[Age]]&lt;=55,"46-55","56-64"))))</f>
        <v>56-64</v>
      </c>
      <c r="AH1325" s="43">
        <f>IF(Combined[[#This Row],[Total_Amount]]=0,0,Combined[[#This Row],[Profit]]/Combined[[#This Row],[Total_Amount]])</f>
        <v>0.95806632480982701</v>
      </c>
    </row>
    <row r="1326" spans="1:34">
      <c r="A1326" s="43" t="s">
        <v>3150</v>
      </c>
      <c r="B1326" s="46">
        <v>45543</v>
      </c>
      <c r="C1326" s="43">
        <f t="shared" si="20"/>
        <v>2024</v>
      </c>
      <c r="D1326" s="43" t="str">
        <f>TEXT(Combined[[#This Row],[Order_Date]],"MMM")</f>
        <v>Sep</v>
      </c>
      <c r="E1326" s="43" t="s">
        <v>1357</v>
      </c>
      <c r="F1326" s="43" t="s">
        <v>1696</v>
      </c>
      <c r="G1326" s="43" t="s">
        <v>1807</v>
      </c>
      <c r="H1326" s="43">
        <v>4</v>
      </c>
      <c r="I1326" s="43">
        <v>529.04</v>
      </c>
      <c r="J1326" s="45">
        <v>0.1</v>
      </c>
      <c r="K1326" s="43" t="s">
        <v>1826</v>
      </c>
      <c r="L1326" s="43">
        <v>1904.5440000000001</v>
      </c>
      <c r="M1326" s="43" t="str">
        <f>VLOOKUP(Combined[[#This Row],[Customer_ID]],Customer[],2,FALSE)</f>
        <v>Monica Flynn</v>
      </c>
      <c r="N1326" s="43">
        <f>VLOOKUP(Combined[[#This Row],[Customer_ID]],Customer[],3,FALSE)</f>
        <v>59</v>
      </c>
      <c r="O1326" s="43" t="str">
        <f>VLOOKUP(Combined[[#This Row],[Customer_ID]],Customer[],4,FALSE)</f>
        <v>Female</v>
      </c>
      <c r="P1326" s="43" t="str">
        <f>VLOOKUP(Combined[[#This Row],[Customer_ID]],Customer[],5,FALSE)</f>
        <v>Amberburgh</v>
      </c>
      <c r="Q1326" s="43" t="str">
        <f>VLOOKUP(Combined[[#This Row],[Customer_ID]],Customer[],6,FALSE)</f>
        <v>Tennessee</v>
      </c>
      <c r="R1326" s="43" t="str">
        <f>VLOOKUP(Combined[[#This Row],[Customer_ID]],Customer[],8,FALSE)</f>
        <v>Platinum</v>
      </c>
      <c r="S1326" s="43" t="str">
        <f>VLOOKUP(Combined[[#This Row],[Product_ID]],Product[],2,FALSE)</f>
        <v>Bluetooth Car Audio System</v>
      </c>
      <c r="T1326" s="43" t="str">
        <f>VLOOKUP(Combined[[#This Row],[Product_ID]],Product[],3,FALSE)</f>
        <v>Electronics</v>
      </c>
      <c r="U1326" s="43" t="str">
        <f>VLOOKUP(Combined[[#This Row],[Product_ID]],Product[],4,FALSE)</f>
        <v>Audio</v>
      </c>
      <c r="V1326" s="43" t="str">
        <f>VLOOKUP(Combined[[#This Row],[Product_ID]],Product[],5,FALSE)</f>
        <v>Bruce-Bowen</v>
      </c>
      <c r="W1326" s="43">
        <f>VLOOKUP(Combined[[#This Row],[Product_ID]],Product[],6,FALSE)</f>
        <v>403.71</v>
      </c>
      <c r="X1326" s="43">
        <f>VLOOKUP(Combined[[#This Row],[Product_ID]],Product[],7,FALSE)</f>
        <v>159</v>
      </c>
      <c r="Y1326" s="43" t="str">
        <f>_xlfn.XLOOKUP(Combined[[#This Row],[Store_ID]],Store[Store_ID],Store[Store_Name])</f>
        <v>Holloway Ltd</v>
      </c>
      <c r="Z1326" s="43" t="str">
        <f>_xlfn.XLOOKUP(Combined[[#This Row],[Store_ID]],Store[Store_ID],Store[Region])</f>
        <v>North</v>
      </c>
      <c r="AA1326" s="43" t="str">
        <f>_xlfn.XLOOKUP(Combined[[#This Row],[Store_ID]],Store[Store_ID],Store[City])</f>
        <v>Bensonhaven</v>
      </c>
      <c r="AB1326" s="43" t="str">
        <f>_xlfn.XLOOKUP(Combined[[#This Row],[Store_ID]],Store[Store_ID],Store[Store_Type])</f>
        <v>Flagship</v>
      </c>
      <c r="AC1326" s="43">
        <f>Combined[[#This Row],[Quantity]]*Combined[[#This Row],[Unit_Price]]</f>
        <v>2116.16</v>
      </c>
      <c r="AD1326" s="43">
        <f>Combined[[#This Row],[Gross_Sales]]*Combined[[#This Row],[Discount]]</f>
        <v>211.61599999999999</v>
      </c>
      <c r="AE1326" s="43">
        <f>Combined[[#This Row],[Quantity]]*Combined[[#This Row],[cost]]</f>
        <v>1614.84</v>
      </c>
      <c r="AF1326" s="43">
        <f>Combined[[#This Row],[Total_Amount]]-Combined[[#This Row],[Total_Cost]]</f>
        <v>289.70400000000018</v>
      </c>
      <c r="AG1326" s="43" t="str">
        <f>IF(Combined[[#This Row],[Age]]&lt;=25,"18-25",IF(Combined[[#This Row],[Age]]&lt;=35,"26-35",IF(Combined[[#This Row],[Age]]&lt;=45,"36-45",IF(Combined[[#This Row],[Age]]&lt;=55,"46-55","56-64"))))</f>
        <v>56-64</v>
      </c>
      <c r="AH1326" s="43">
        <f>IF(Combined[[#This Row],[Total_Amount]]=0,0,Combined[[#This Row],[Profit]]/Combined[[#This Row],[Total_Amount]])</f>
        <v>0.1521120016129846</v>
      </c>
    </row>
    <row r="1327" spans="1:34">
      <c r="A1327" s="43" t="s">
        <v>3151</v>
      </c>
      <c r="B1327" s="46">
        <v>45326</v>
      </c>
      <c r="C1327" s="43">
        <f t="shared" si="20"/>
        <v>2024</v>
      </c>
      <c r="D1327" s="43" t="str">
        <f>TEXT(Combined[[#This Row],[Order_Date]],"MMM")</f>
        <v>Feb</v>
      </c>
      <c r="E1327" s="43" t="s">
        <v>1095</v>
      </c>
      <c r="F1327" s="43" t="s">
        <v>1608</v>
      </c>
      <c r="G1327" s="43" t="s">
        <v>1807</v>
      </c>
      <c r="H1327" s="43">
        <v>1</v>
      </c>
      <c r="I1327" s="43">
        <v>350.67</v>
      </c>
      <c r="J1327" s="45">
        <v>0.22</v>
      </c>
      <c r="K1327" s="43" t="s">
        <v>1826</v>
      </c>
      <c r="L1327" s="43">
        <v>273.52260000000001</v>
      </c>
      <c r="M1327" s="43" t="str">
        <f>VLOOKUP(Combined[[#This Row],[Customer_ID]],Customer[],2,FALSE)</f>
        <v>Heather Valenzuela</v>
      </c>
      <c r="N1327" s="43">
        <f>VLOOKUP(Combined[[#This Row],[Customer_ID]],Customer[],3,FALSE)</f>
        <v>31</v>
      </c>
      <c r="O1327" s="43" t="str">
        <f>VLOOKUP(Combined[[#This Row],[Customer_ID]],Customer[],4,FALSE)</f>
        <v>Male</v>
      </c>
      <c r="P1327" s="43" t="str">
        <f>VLOOKUP(Combined[[#This Row],[Customer_ID]],Customer[],5,FALSE)</f>
        <v>New Angiefurt</v>
      </c>
      <c r="Q1327" s="43" t="str">
        <f>VLOOKUP(Combined[[#This Row],[Customer_ID]],Customer[],6,FALSE)</f>
        <v>Alaska</v>
      </c>
      <c r="R1327" s="43" t="str">
        <f>VLOOKUP(Combined[[#This Row],[Customer_ID]],Customer[],8,FALSE)</f>
        <v>Bronze</v>
      </c>
      <c r="S1327" s="43" t="str">
        <f>VLOOKUP(Combined[[#This Row],[Product_ID]],Product[],2,FALSE)</f>
        <v>Stainless Steel Cutlery Set</v>
      </c>
      <c r="T1327" s="43" t="str">
        <f>VLOOKUP(Combined[[#This Row],[Product_ID]],Product[],3,FALSE)</f>
        <v>Home</v>
      </c>
      <c r="U1327" s="43" t="str">
        <f>VLOOKUP(Combined[[#This Row],[Product_ID]],Product[],4,FALSE)</f>
        <v>Kitchen</v>
      </c>
      <c r="V1327" s="43" t="str">
        <f>VLOOKUP(Combined[[#This Row],[Product_ID]],Product[],5,FALSE)</f>
        <v>Stevens, Fernandez and Martin</v>
      </c>
      <c r="W1327" s="43">
        <f>VLOOKUP(Combined[[#This Row],[Product_ID]],Product[],6,FALSE)</f>
        <v>19.52</v>
      </c>
      <c r="X1327" s="43">
        <f>VLOOKUP(Combined[[#This Row],[Product_ID]],Product[],7,FALSE)</f>
        <v>57</v>
      </c>
      <c r="Y1327" s="43" t="str">
        <f>_xlfn.XLOOKUP(Combined[[#This Row],[Store_ID]],Store[Store_ID],Store[Store_Name])</f>
        <v>Holloway Ltd</v>
      </c>
      <c r="Z1327" s="43" t="str">
        <f>_xlfn.XLOOKUP(Combined[[#This Row],[Store_ID]],Store[Store_ID],Store[Region])</f>
        <v>North</v>
      </c>
      <c r="AA1327" s="43" t="str">
        <f>_xlfn.XLOOKUP(Combined[[#This Row],[Store_ID]],Store[Store_ID],Store[City])</f>
        <v>Bensonhaven</v>
      </c>
      <c r="AB1327" s="43" t="str">
        <f>_xlfn.XLOOKUP(Combined[[#This Row],[Store_ID]],Store[Store_ID],Store[Store_Type])</f>
        <v>Flagship</v>
      </c>
      <c r="AC1327" s="43">
        <f>Combined[[#This Row],[Quantity]]*Combined[[#This Row],[Unit_Price]]</f>
        <v>350.67</v>
      </c>
      <c r="AD1327" s="43">
        <f>Combined[[#This Row],[Gross_Sales]]*Combined[[#This Row],[Discount]]</f>
        <v>77.147400000000005</v>
      </c>
      <c r="AE1327" s="43">
        <f>Combined[[#This Row],[Quantity]]*Combined[[#This Row],[cost]]</f>
        <v>19.52</v>
      </c>
      <c r="AF1327" s="43">
        <f>Combined[[#This Row],[Total_Amount]]-Combined[[#This Row],[Total_Cost]]</f>
        <v>254.0026</v>
      </c>
      <c r="AG1327" s="43" t="str">
        <f>IF(Combined[[#This Row],[Age]]&lt;=25,"18-25",IF(Combined[[#This Row],[Age]]&lt;=35,"26-35",IF(Combined[[#This Row],[Age]]&lt;=45,"36-45",IF(Combined[[#This Row],[Age]]&lt;=55,"46-55","56-64"))))</f>
        <v>26-35</v>
      </c>
      <c r="AH1327" s="43">
        <f>IF(Combined[[#This Row],[Total_Amount]]=0,0,Combined[[#This Row],[Profit]]/Combined[[#This Row],[Total_Amount]])</f>
        <v>0.92863478191564419</v>
      </c>
    </row>
    <row r="1328" spans="1:34">
      <c r="A1328" s="43" t="s">
        <v>3152</v>
      </c>
      <c r="B1328" s="46">
        <v>45498</v>
      </c>
      <c r="C1328" s="43">
        <f t="shared" si="20"/>
        <v>2024</v>
      </c>
      <c r="D1328" s="43" t="str">
        <f>TEXT(Combined[[#This Row],[Order_Date]],"MMM")</f>
        <v>Jul</v>
      </c>
      <c r="E1328" s="43" t="s">
        <v>1160</v>
      </c>
      <c r="F1328" s="43" t="s">
        <v>1738</v>
      </c>
      <c r="G1328" s="43" t="s">
        <v>1757</v>
      </c>
      <c r="H1328" s="43">
        <v>1</v>
      </c>
      <c r="I1328" s="43">
        <v>128.93</v>
      </c>
      <c r="J1328" s="45">
        <v>0.26</v>
      </c>
      <c r="K1328" s="43" t="s">
        <v>1824</v>
      </c>
      <c r="L1328" s="43">
        <v>95.408200000000008</v>
      </c>
      <c r="M1328" s="43" t="str">
        <f>VLOOKUP(Combined[[#This Row],[Customer_ID]],Customer[],2,FALSE)</f>
        <v>Michael Garner</v>
      </c>
      <c r="N1328" s="43">
        <f>VLOOKUP(Combined[[#This Row],[Customer_ID]],Customer[],3,FALSE)</f>
        <v>21</v>
      </c>
      <c r="O1328" s="43" t="str">
        <f>VLOOKUP(Combined[[#This Row],[Customer_ID]],Customer[],4,FALSE)</f>
        <v>Female</v>
      </c>
      <c r="P1328" s="43" t="str">
        <f>VLOOKUP(Combined[[#This Row],[Customer_ID]],Customer[],5,FALSE)</f>
        <v>Port Crystal</v>
      </c>
      <c r="Q1328" s="43" t="str">
        <f>VLOOKUP(Combined[[#This Row],[Customer_ID]],Customer[],6,FALSE)</f>
        <v>New Hampshire</v>
      </c>
      <c r="R1328" s="43" t="str">
        <f>VLOOKUP(Combined[[#This Row],[Customer_ID]],Customer[],8,FALSE)</f>
        <v>Platinum</v>
      </c>
      <c r="S1328" s="43" t="str">
        <f>VLOOKUP(Combined[[#This Row],[Product_ID]],Product[],2,FALSE)</f>
        <v>Sports Stopwatch Basic</v>
      </c>
      <c r="T1328" s="43" t="str">
        <f>VLOOKUP(Combined[[#This Row],[Product_ID]],Product[],3,FALSE)</f>
        <v>Sports</v>
      </c>
      <c r="U1328" s="43" t="str">
        <f>VLOOKUP(Combined[[#This Row],[Product_ID]],Product[],4,FALSE)</f>
        <v>Accessories</v>
      </c>
      <c r="V1328" s="43" t="str">
        <f>VLOOKUP(Combined[[#This Row],[Product_ID]],Product[],5,FALSE)</f>
        <v>Wilson Group</v>
      </c>
      <c r="W1328" s="43">
        <f>VLOOKUP(Combined[[#This Row],[Product_ID]],Product[],6,FALSE)</f>
        <v>60.65</v>
      </c>
      <c r="X1328" s="43">
        <f>VLOOKUP(Combined[[#This Row],[Product_ID]],Product[],7,FALSE)</f>
        <v>75</v>
      </c>
      <c r="Y1328" s="43" t="str">
        <f>_xlfn.XLOOKUP(Combined[[#This Row],[Store_ID]],Store[Store_ID],Store[Store_Name])</f>
        <v>Martinez, Adkins and Johnson</v>
      </c>
      <c r="Z1328" s="43" t="str">
        <f>_xlfn.XLOOKUP(Combined[[#This Row],[Store_ID]],Store[Store_ID],Store[Region])</f>
        <v>North</v>
      </c>
      <c r="AA1328" s="43" t="str">
        <f>_xlfn.XLOOKUP(Combined[[#This Row],[Store_ID]],Store[Store_ID],Store[City])</f>
        <v>Danielmouth</v>
      </c>
      <c r="AB1328" s="43" t="str">
        <f>_xlfn.XLOOKUP(Combined[[#This Row],[Store_ID]],Store[Store_ID],Store[Store_Type])</f>
        <v>Flagship</v>
      </c>
      <c r="AC1328" s="43">
        <f>Combined[[#This Row],[Quantity]]*Combined[[#This Row],[Unit_Price]]</f>
        <v>128.93</v>
      </c>
      <c r="AD1328" s="43">
        <f>Combined[[#This Row],[Gross_Sales]]*Combined[[#This Row],[Discount]]</f>
        <v>33.521800000000006</v>
      </c>
      <c r="AE1328" s="43">
        <f>Combined[[#This Row],[Quantity]]*Combined[[#This Row],[cost]]</f>
        <v>60.65</v>
      </c>
      <c r="AF1328" s="43">
        <f>Combined[[#This Row],[Total_Amount]]-Combined[[#This Row],[Total_Cost]]</f>
        <v>34.758200000000009</v>
      </c>
      <c r="AG1328" s="43" t="str">
        <f>IF(Combined[[#This Row],[Age]]&lt;=25,"18-25",IF(Combined[[#This Row],[Age]]&lt;=35,"26-35",IF(Combined[[#This Row],[Age]]&lt;=45,"36-45",IF(Combined[[#This Row],[Age]]&lt;=55,"46-55","56-64"))))</f>
        <v>18-25</v>
      </c>
      <c r="AH1328" s="43">
        <f>IF(Combined[[#This Row],[Total_Amount]]=0,0,Combined[[#This Row],[Profit]]/Combined[[#This Row],[Total_Amount]])</f>
        <v>0.36431040518529861</v>
      </c>
    </row>
    <row r="1329" spans="1:34">
      <c r="A1329" s="43" t="s">
        <v>3153</v>
      </c>
      <c r="B1329" s="46">
        <v>45544</v>
      </c>
      <c r="C1329" s="43">
        <f t="shared" si="20"/>
        <v>2024</v>
      </c>
      <c r="D1329" s="43" t="str">
        <f>TEXT(Combined[[#This Row],[Order_Date]],"MMM")</f>
        <v>Sep</v>
      </c>
      <c r="E1329" s="43" t="s">
        <v>490</v>
      </c>
      <c r="F1329" s="43" t="s">
        <v>1720</v>
      </c>
      <c r="G1329" s="43" t="s">
        <v>1801</v>
      </c>
      <c r="H1329" s="43">
        <v>2</v>
      </c>
      <c r="I1329" s="43">
        <v>384.92</v>
      </c>
      <c r="J1329" s="45">
        <v>0.09</v>
      </c>
      <c r="K1329" s="43" t="s">
        <v>1824</v>
      </c>
      <c r="L1329" s="43">
        <v>700.5544000000001</v>
      </c>
      <c r="M1329" s="43" t="str">
        <f>VLOOKUP(Combined[[#This Row],[Customer_ID]],Customer[],2,FALSE)</f>
        <v>Cameron Simpson</v>
      </c>
      <c r="N1329" s="43">
        <f>VLOOKUP(Combined[[#This Row],[Customer_ID]],Customer[],3,FALSE)</f>
        <v>46</v>
      </c>
      <c r="O1329" s="43" t="str">
        <f>VLOOKUP(Combined[[#This Row],[Customer_ID]],Customer[],4,FALSE)</f>
        <v>Male</v>
      </c>
      <c r="P1329" s="43" t="str">
        <f>VLOOKUP(Combined[[#This Row],[Customer_ID]],Customer[],5,FALSE)</f>
        <v>Michaelfort</v>
      </c>
      <c r="Q1329" s="43" t="str">
        <f>VLOOKUP(Combined[[#This Row],[Customer_ID]],Customer[],6,FALSE)</f>
        <v>Indiana</v>
      </c>
      <c r="R1329" s="43" t="str">
        <f>VLOOKUP(Combined[[#This Row],[Customer_ID]],Customer[],8,FALSE)</f>
        <v>Platinum</v>
      </c>
      <c r="S1329" s="43" t="str">
        <f>VLOOKUP(Combined[[#This Row],[Product_ID]],Product[],2,FALSE)</f>
        <v>Kitchen Cutting Board</v>
      </c>
      <c r="T1329" s="43" t="str">
        <f>VLOOKUP(Combined[[#This Row],[Product_ID]],Product[],3,FALSE)</f>
        <v>Home</v>
      </c>
      <c r="U1329" s="43" t="str">
        <f>VLOOKUP(Combined[[#This Row],[Product_ID]],Product[],4,FALSE)</f>
        <v>Kitchen</v>
      </c>
      <c r="V1329" s="43" t="str">
        <f>VLOOKUP(Combined[[#This Row],[Product_ID]],Product[],5,FALSE)</f>
        <v>Taylor, Dodson and Johnston</v>
      </c>
      <c r="W1329" s="43">
        <f>VLOOKUP(Combined[[#This Row],[Product_ID]],Product[],6,FALSE)</f>
        <v>176.07</v>
      </c>
      <c r="X1329" s="43">
        <f>VLOOKUP(Combined[[#This Row],[Product_ID]],Product[],7,FALSE)</f>
        <v>82</v>
      </c>
      <c r="Y1329" s="43" t="str">
        <f>_xlfn.XLOOKUP(Combined[[#This Row],[Store_ID]],Store[Store_ID],Store[Store_Name])</f>
        <v>Shelton PLC</v>
      </c>
      <c r="Z1329" s="43" t="str">
        <f>_xlfn.XLOOKUP(Combined[[#This Row],[Store_ID]],Store[Store_ID],Store[Region])</f>
        <v>North</v>
      </c>
      <c r="AA1329" s="43" t="str">
        <f>_xlfn.XLOOKUP(Combined[[#This Row],[Store_ID]],Store[Store_ID],Store[City])</f>
        <v>East Jenniferstad</v>
      </c>
      <c r="AB1329" s="43" t="str">
        <f>_xlfn.XLOOKUP(Combined[[#This Row],[Store_ID]],Store[Store_ID],Store[Store_Type])</f>
        <v>Flagship</v>
      </c>
      <c r="AC1329" s="43">
        <f>Combined[[#This Row],[Quantity]]*Combined[[#This Row],[Unit_Price]]</f>
        <v>769.84</v>
      </c>
      <c r="AD1329" s="43">
        <f>Combined[[#This Row],[Gross_Sales]]*Combined[[#This Row],[Discount]]</f>
        <v>69.285600000000002</v>
      </c>
      <c r="AE1329" s="43">
        <f>Combined[[#This Row],[Quantity]]*Combined[[#This Row],[cost]]</f>
        <v>352.14</v>
      </c>
      <c r="AF1329" s="43">
        <f>Combined[[#This Row],[Total_Amount]]-Combined[[#This Row],[Total_Cost]]</f>
        <v>348.41440000000011</v>
      </c>
      <c r="AG1329" s="43" t="str">
        <f>IF(Combined[[#This Row],[Age]]&lt;=25,"18-25",IF(Combined[[#This Row],[Age]]&lt;=35,"26-35",IF(Combined[[#This Row],[Age]]&lt;=45,"36-45",IF(Combined[[#This Row],[Age]]&lt;=55,"46-55","56-64"))))</f>
        <v>46-55</v>
      </c>
      <c r="AH1329" s="43">
        <f>IF(Combined[[#This Row],[Total_Amount]]=0,0,Combined[[#This Row],[Profit]]/Combined[[#This Row],[Total_Amount]])</f>
        <v>0.49734096310008197</v>
      </c>
    </row>
    <row r="1330" spans="1:34">
      <c r="A1330" s="43" t="s">
        <v>3154</v>
      </c>
      <c r="B1330" s="46">
        <v>45268</v>
      </c>
      <c r="C1330" s="43">
        <f t="shared" si="20"/>
        <v>2023</v>
      </c>
      <c r="D1330" s="43" t="str">
        <f>TEXT(Combined[[#This Row],[Order_Date]],"MMM")</f>
        <v>Dec</v>
      </c>
      <c r="E1330" s="43" t="s">
        <v>1050</v>
      </c>
      <c r="F1330" s="43" t="s">
        <v>1555</v>
      </c>
      <c r="G1330" s="43" t="s">
        <v>1782</v>
      </c>
      <c r="H1330" s="43">
        <v>3</v>
      </c>
      <c r="I1330" s="43">
        <v>120.77</v>
      </c>
      <c r="J1330" s="45">
        <v>0.28999999999999998</v>
      </c>
      <c r="K1330" s="43" t="s">
        <v>1826</v>
      </c>
      <c r="L1330" s="43">
        <v>257.24009999999998</v>
      </c>
      <c r="M1330" s="43" t="str">
        <f>VLOOKUP(Combined[[#This Row],[Customer_ID]],Customer[],2,FALSE)</f>
        <v>Mr. Christopher Sims</v>
      </c>
      <c r="N1330" s="43">
        <f>VLOOKUP(Combined[[#This Row],[Customer_ID]],Customer[],3,FALSE)</f>
        <v>50</v>
      </c>
      <c r="O1330" s="43" t="str">
        <f>VLOOKUP(Combined[[#This Row],[Customer_ID]],Customer[],4,FALSE)</f>
        <v>Female</v>
      </c>
      <c r="P1330" s="43" t="str">
        <f>VLOOKUP(Combined[[#This Row],[Customer_ID]],Customer[],5,FALSE)</f>
        <v>Donaldsontown</v>
      </c>
      <c r="Q1330" s="43" t="str">
        <f>VLOOKUP(Combined[[#This Row],[Customer_ID]],Customer[],6,FALSE)</f>
        <v>Connecticut</v>
      </c>
      <c r="R1330" s="43" t="str">
        <f>VLOOKUP(Combined[[#This Row],[Customer_ID]],Customer[],8,FALSE)</f>
        <v>Silver</v>
      </c>
      <c r="S1330" s="43" t="str">
        <f>VLOOKUP(Combined[[#This Row],[Product_ID]],Product[],2,FALSE)</f>
        <v>Men's Leather Belt</v>
      </c>
      <c r="T1330" s="43" t="str">
        <f>VLOOKUP(Combined[[#This Row],[Product_ID]],Product[],3,FALSE)</f>
        <v>Clothing</v>
      </c>
      <c r="U1330" s="43" t="str">
        <f>VLOOKUP(Combined[[#This Row],[Product_ID]],Product[],4,FALSE)</f>
        <v>Accessories</v>
      </c>
      <c r="V1330" s="43" t="str">
        <f>VLOOKUP(Combined[[#This Row],[Product_ID]],Product[],5,FALSE)</f>
        <v>Baldwin, Garza and Gonzalez</v>
      </c>
      <c r="W1330" s="43">
        <f>VLOOKUP(Combined[[#This Row],[Product_ID]],Product[],6,FALSE)</f>
        <v>261</v>
      </c>
      <c r="X1330" s="43">
        <f>VLOOKUP(Combined[[#This Row],[Product_ID]],Product[],7,FALSE)</f>
        <v>59</v>
      </c>
      <c r="Y1330" s="43" t="str">
        <f>_xlfn.XLOOKUP(Combined[[#This Row],[Store_ID]],Store[Store_ID],Store[Store_Name])</f>
        <v>Bean, Jones and Park</v>
      </c>
      <c r="Z1330" s="43" t="str">
        <f>_xlfn.XLOOKUP(Combined[[#This Row],[Store_ID]],Store[Store_ID],Store[Region])</f>
        <v>West</v>
      </c>
      <c r="AA1330" s="43" t="str">
        <f>_xlfn.XLOOKUP(Combined[[#This Row],[Store_ID]],Store[Store_ID],Store[City])</f>
        <v>Thompsonborough</v>
      </c>
      <c r="AB1330" s="43" t="str">
        <f>_xlfn.XLOOKUP(Combined[[#This Row],[Store_ID]],Store[Store_ID],Store[Store_Type])</f>
        <v>Online</v>
      </c>
      <c r="AC1330" s="43">
        <f>Combined[[#This Row],[Quantity]]*Combined[[#This Row],[Unit_Price]]</f>
        <v>362.31</v>
      </c>
      <c r="AD1330" s="43">
        <f>Combined[[#This Row],[Gross_Sales]]*Combined[[#This Row],[Discount]]</f>
        <v>105.06989999999999</v>
      </c>
      <c r="AE1330" s="43">
        <f>Combined[[#This Row],[Quantity]]*Combined[[#This Row],[cost]]</f>
        <v>783</v>
      </c>
      <c r="AF1330" s="43">
        <f>Combined[[#This Row],[Total_Amount]]-Combined[[#This Row],[Total_Cost]]</f>
        <v>-525.75990000000002</v>
      </c>
      <c r="AG1330" s="43" t="str">
        <f>IF(Combined[[#This Row],[Age]]&lt;=25,"18-25",IF(Combined[[#This Row],[Age]]&lt;=35,"26-35",IF(Combined[[#This Row],[Age]]&lt;=45,"36-45",IF(Combined[[#This Row],[Age]]&lt;=55,"46-55","56-64"))))</f>
        <v>46-55</v>
      </c>
      <c r="AH1330" s="43">
        <f>IF(Combined[[#This Row],[Total_Amount]]=0,0,Combined[[#This Row],[Profit]]/Combined[[#This Row],[Total_Amount]])</f>
        <v>-2.0438489178009185</v>
      </c>
    </row>
    <row r="1331" spans="1:34">
      <c r="A1331" s="43" t="s">
        <v>3155</v>
      </c>
      <c r="B1331" s="46">
        <v>45824</v>
      </c>
      <c r="C1331" s="43">
        <f t="shared" si="20"/>
        <v>2025</v>
      </c>
      <c r="D1331" s="43" t="str">
        <f>TEXT(Combined[[#This Row],[Order_Date]],"MMM")</f>
        <v>Jun</v>
      </c>
      <c r="E1331" s="43" t="s">
        <v>719</v>
      </c>
      <c r="F1331" s="43" t="s">
        <v>1700</v>
      </c>
      <c r="G1331" s="43" t="s">
        <v>1807</v>
      </c>
      <c r="H1331" s="43">
        <v>4</v>
      </c>
      <c r="I1331" s="43">
        <v>661.39</v>
      </c>
      <c r="J1331" s="45">
        <v>7.0000000000000007E-2</v>
      </c>
      <c r="K1331" s="43" t="s">
        <v>1824</v>
      </c>
      <c r="L1331" s="43">
        <v>2460.3708000000001</v>
      </c>
      <c r="M1331" s="43" t="str">
        <f>VLOOKUP(Combined[[#This Row],[Customer_ID]],Customer[],2,FALSE)</f>
        <v>Alejandro Doyle</v>
      </c>
      <c r="N1331" s="43">
        <f>VLOOKUP(Combined[[#This Row],[Customer_ID]],Customer[],3,FALSE)</f>
        <v>35</v>
      </c>
      <c r="O1331" s="43" t="str">
        <f>VLOOKUP(Combined[[#This Row],[Customer_ID]],Customer[],4,FALSE)</f>
        <v>Male</v>
      </c>
      <c r="P1331" s="43" t="str">
        <f>VLOOKUP(Combined[[#This Row],[Customer_ID]],Customer[],5,FALSE)</f>
        <v>East Crystalton</v>
      </c>
      <c r="Q1331" s="43" t="str">
        <f>VLOOKUP(Combined[[#This Row],[Customer_ID]],Customer[],6,FALSE)</f>
        <v>New Mexico</v>
      </c>
      <c r="R1331" s="43" t="str">
        <f>VLOOKUP(Combined[[#This Row],[Customer_ID]],Customer[],8,FALSE)</f>
        <v>Platinum</v>
      </c>
      <c r="S1331" s="43" t="str">
        <f>VLOOKUP(Combined[[#This Row],[Product_ID]],Product[],2,FALSE)</f>
        <v>Wireless Mouse</v>
      </c>
      <c r="T1331" s="43" t="str">
        <f>VLOOKUP(Combined[[#This Row],[Product_ID]],Product[],3,FALSE)</f>
        <v>Electronics</v>
      </c>
      <c r="U1331" s="43" t="str">
        <f>VLOOKUP(Combined[[#This Row],[Product_ID]],Product[],4,FALSE)</f>
        <v>Computer</v>
      </c>
      <c r="V1331" s="43" t="str">
        <f>VLOOKUP(Combined[[#This Row],[Product_ID]],Product[],5,FALSE)</f>
        <v>Larson Ltd</v>
      </c>
      <c r="W1331" s="43">
        <f>VLOOKUP(Combined[[#This Row],[Product_ID]],Product[],6,FALSE)</f>
        <v>392.89</v>
      </c>
      <c r="X1331" s="43">
        <f>VLOOKUP(Combined[[#This Row],[Product_ID]],Product[],7,FALSE)</f>
        <v>320</v>
      </c>
      <c r="Y1331" s="43" t="str">
        <f>_xlfn.XLOOKUP(Combined[[#This Row],[Store_ID]],Store[Store_ID],Store[Store_Name])</f>
        <v>Holloway Ltd</v>
      </c>
      <c r="Z1331" s="43" t="str">
        <f>_xlfn.XLOOKUP(Combined[[#This Row],[Store_ID]],Store[Store_ID],Store[Region])</f>
        <v>North</v>
      </c>
      <c r="AA1331" s="43" t="str">
        <f>_xlfn.XLOOKUP(Combined[[#This Row],[Store_ID]],Store[Store_ID],Store[City])</f>
        <v>Bensonhaven</v>
      </c>
      <c r="AB1331" s="43" t="str">
        <f>_xlfn.XLOOKUP(Combined[[#This Row],[Store_ID]],Store[Store_ID],Store[Store_Type])</f>
        <v>Flagship</v>
      </c>
      <c r="AC1331" s="43">
        <f>Combined[[#This Row],[Quantity]]*Combined[[#This Row],[Unit_Price]]</f>
        <v>2645.56</v>
      </c>
      <c r="AD1331" s="43">
        <f>Combined[[#This Row],[Gross_Sales]]*Combined[[#This Row],[Discount]]</f>
        <v>185.18920000000003</v>
      </c>
      <c r="AE1331" s="43">
        <f>Combined[[#This Row],[Quantity]]*Combined[[#This Row],[cost]]</f>
        <v>1571.56</v>
      </c>
      <c r="AF1331" s="43">
        <f>Combined[[#This Row],[Total_Amount]]-Combined[[#This Row],[Total_Cost]]</f>
        <v>888.8108000000002</v>
      </c>
      <c r="AG1331" s="43" t="str">
        <f>IF(Combined[[#This Row],[Age]]&lt;=25,"18-25",IF(Combined[[#This Row],[Age]]&lt;=35,"26-35",IF(Combined[[#This Row],[Age]]&lt;=45,"36-45",IF(Combined[[#This Row],[Age]]&lt;=55,"46-55","56-64"))))</f>
        <v>26-35</v>
      </c>
      <c r="AH1331" s="43">
        <f>IF(Combined[[#This Row],[Total_Amount]]=0,0,Combined[[#This Row],[Profit]]/Combined[[#This Row],[Total_Amount]])</f>
        <v>0.36125075130951811</v>
      </c>
    </row>
    <row r="1332" spans="1:34">
      <c r="A1332" s="43" t="s">
        <v>3156</v>
      </c>
      <c r="B1332" s="46">
        <v>45261</v>
      </c>
      <c r="C1332" s="43">
        <f t="shared" si="20"/>
        <v>2023</v>
      </c>
      <c r="D1332" s="43" t="str">
        <f>TEXT(Combined[[#This Row],[Order_Date]],"MMM")</f>
        <v>Dec</v>
      </c>
      <c r="E1332" s="43" t="s">
        <v>1389</v>
      </c>
      <c r="F1332" s="43" t="s">
        <v>1672</v>
      </c>
      <c r="G1332" s="43" t="s">
        <v>1761</v>
      </c>
      <c r="H1332" s="43">
        <v>1</v>
      </c>
      <c r="I1332" s="43">
        <v>195.24</v>
      </c>
      <c r="J1332" s="45">
        <v>0.27</v>
      </c>
      <c r="K1332" s="43" t="s">
        <v>1826</v>
      </c>
      <c r="L1332" s="43">
        <v>142.52520000000001</v>
      </c>
      <c r="M1332" s="43" t="str">
        <f>VLOOKUP(Combined[[#This Row],[Customer_ID]],Customer[],2,FALSE)</f>
        <v>William Cortez</v>
      </c>
      <c r="N1332" s="43">
        <f>VLOOKUP(Combined[[#This Row],[Customer_ID]],Customer[],3,FALSE)</f>
        <v>29</v>
      </c>
      <c r="O1332" s="43" t="str">
        <f>VLOOKUP(Combined[[#This Row],[Customer_ID]],Customer[],4,FALSE)</f>
        <v>Male</v>
      </c>
      <c r="P1332" s="43" t="str">
        <f>VLOOKUP(Combined[[#This Row],[Customer_ID]],Customer[],5,FALSE)</f>
        <v>Port Hannahport</v>
      </c>
      <c r="Q1332" s="43" t="str">
        <f>VLOOKUP(Combined[[#This Row],[Customer_ID]],Customer[],6,FALSE)</f>
        <v>Ohio</v>
      </c>
      <c r="R1332" s="43" t="str">
        <f>VLOOKUP(Combined[[#This Row],[Customer_ID]],Customer[],8,FALSE)</f>
        <v>Bronze</v>
      </c>
      <c r="S1332" s="43" t="str">
        <f>VLOOKUP(Combined[[#This Row],[Product_ID]],Product[],2,FALSE)</f>
        <v>Laptop Cooling Pad</v>
      </c>
      <c r="T1332" s="43" t="str">
        <f>VLOOKUP(Combined[[#This Row],[Product_ID]],Product[],3,FALSE)</f>
        <v>Electronics</v>
      </c>
      <c r="U1332" s="43" t="str">
        <f>VLOOKUP(Combined[[#This Row],[Product_ID]],Product[],4,FALSE)</f>
        <v>Computer</v>
      </c>
      <c r="V1332" s="43" t="str">
        <f>VLOOKUP(Combined[[#This Row],[Product_ID]],Product[],5,FALSE)</f>
        <v>Murray, Gould and Ware</v>
      </c>
      <c r="W1332" s="43">
        <f>VLOOKUP(Combined[[#This Row],[Product_ID]],Product[],6,FALSE)</f>
        <v>86.42</v>
      </c>
      <c r="X1332" s="43">
        <f>VLOOKUP(Combined[[#This Row],[Product_ID]],Product[],7,FALSE)</f>
        <v>222</v>
      </c>
      <c r="Y1332" s="43" t="str">
        <f>_xlfn.XLOOKUP(Combined[[#This Row],[Store_ID]],Store[Store_ID],Store[Store_Name])</f>
        <v>Black-Horn</v>
      </c>
      <c r="Z1332" s="43" t="str">
        <f>_xlfn.XLOOKUP(Combined[[#This Row],[Store_ID]],Store[Store_ID],Store[Region])</f>
        <v>South</v>
      </c>
      <c r="AA1332" s="43" t="str">
        <f>_xlfn.XLOOKUP(Combined[[#This Row],[Store_ID]],Store[Store_ID],Store[City])</f>
        <v>North Nancyview</v>
      </c>
      <c r="AB1332" s="43" t="str">
        <f>_xlfn.XLOOKUP(Combined[[#This Row],[Store_ID]],Store[Store_ID],Store[Store_Type])</f>
        <v>Outlet</v>
      </c>
      <c r="AC1332" s="43">
        <f>Combined[[#This Row],[Quantity]]*Combined[[#This Row],[Unit_Price]]</f>
        <v>195.24</v>
      </c>
      <c r="AD1332" s="43">
        <f>Combined[[#This Row],[Gross_Sales]]*Combined[[#This Row],[Discount]]</f>
        <v>52.714800000000004</v>
      </c>
      <c r="AE1332" s="43">
        <f>Combined[[#This Row],[Quantity]]*Combined[[#This Row],[cost]]</f>
        <v>86.42</v>
      </c>
      <c r="AF1332" s="43">
        <f>Combined[[#This Row],[Total_Amount]]-Combined[[#This Row],[Total_Cost]]</f>
        <v>56.105200000000011</v>
      </c>
      <c r="AG1332" s="43" t="str">
        <f>IF(Combined[[#This Row],[Age]]&lt;=25,"18-25",IF(Combined[[#This Row],[Age]]&lt;=35,"26-35",IF(Combined[[#This Row],[Age]]&lt;=45,"36-45",IF(Combined[[#This Row],[Age]]&lt;=55,"46-55","56-64"))))</f>
        <v>26-35</v>
      </c>
      <c r="AH1332" s="43">
        <f>IF(Combined[[#This Row],[Total_Amount]]=0,0,Combined[[#This Row],[Profit]]/Combined[[#This Row],[Total_Amount]])</f>
        <v>0.39365108766730378</v>
      </c>
    </row>
    <row r="1333" spans="1:34">
      <c r="A1333" s="43" t="s">
        <v>3157</v>
      </c>
      <c r="B1333" s="46">
        <v>45233</v>
      </c>
      <c r="C1333" s="43">
        <f t="shared" si="20"/>
        <v>2023</v>
      </c>
      <c r="D1333" s="43" t="str">
        <f>TEXT(Combined[[#This Row],[Order_Date]],"MMM")</f>
        <v>Nov</v>
      </c>
      <c r="E1333" s="43" t="s">
        <v>27</v>
      </c>
      <c r="F1333" s="43" t="s">
        <v>1732</v>
      </c>
      <c r="G1333" s="43" t="s">
        <v>1810</v>
      </c>
      <c r="H1333" s="43">
        <v>2</v>
      </c>
      <c r="I1333" s="43">
        <v>177.4</v>
      </c>
      <c r="J1333" s="45">
        <v>0.19</v>
      </c>
      <c r="K1333" s="43" t="s">
        <v>1826</v>
      </c>
      <c r="L1333" s="43">
        <v>287.38799999999998</v>
      </c>
      <c r="M1333" s="43" t="str">
        <f>VLOOKUP(Combined[[#This Row],[Customer_ID]],Customer[],2,FALSE)</f>
        <v>Caroline Collins</v>
      </c>
      <c r="N1333" s="43">
        <f>VLOOKUP(Combined[[#This Row],[Customer_ID]],Customer[],3,FALSE)</f>
        <v>64</v>
      </c>
      <c r="O1333" s="43" t="str">
        <f>VLOOKUP(Combined[[#This Row],[Customer_ID]],Customer[],4,FALSE)</f>
        <v>Female</v>
      </c>
      <c r="P1333" s="43" t="str">
        <f>VLOOKUP(Combined[[#This Row],[Customer_ID]],Customer[],5,FALSE)</f>
        <v>Nicholasshire</v>
      </c>
      <c r="Q1333" s="43" t="str">
        <f>VLOOKUP(Combined[[#This Row],[Customer_ID]],Customer[],6,FALSE)</f>
        <v>California</v>
      </c>
      <c r="R1333" s="43" t="str">
        <f>VLOOKUP(Combined[[#This Row],[Customer_ID]],Customer[],8,FALSE)</f>
        <v>Silver</v>
      </c>
      <c r="S1333" s="43" t="str">
        <f>VLOOKUP(Combined[[#This Row],[Product_ID]],Product[],2,FALSE)</f>
        <v>Microwave Oven</v>
      </c>
      <c r="T1333" s="43" t="str">
        <f>VLOOKUP(Combined[[#This Row],[Product_ID]],Product[],3,FALSE)</f>
        <v>Home</v>
      </c>
      <c r="U1333" s="43" t="str">
        <f>VLOOKUP(Combined[[#This Row],[Product_ID]],Product[],4,FALSE)</f>
        <v>Appliances</v>
      </c>
      <c r="V1333" s="43" t="str">
        <f>VLOOKUP(Combined[[#This Row],[Product_ID]],Product[],5,FALSE)</f>
        <v>Green, Powell and Palmer</v>
      </c>
      <c r="W1333" s="43">
        <f>VLOOKUP(Combined[[#This Row],[Product_ID]],Product[],6,FALSE)</f>
        <v>447.43</v>
      </c>
      <c r="X1333" s="43">
        <f>VLOOKUP(Combined[[#This Row],[Product_ID]],Product[],7,FALSE)</f>
        <v>191</v>
      </c>
      <c r="Y1333" s="43" t="str">
        <f>_xlfn.XLOOKUP(Combined[[#This Row],[Store_ID]],Store[Store_ID],Store[Store_Name])</f>
        <v>Guerrero-Schmitt</v>
      </c>
      <c r="Z1333" s="43" t="str">
        <f>_xlfn.XLOOKUP(Combined[[#This Row],[Store_ID]],Store[Store_ID],Store[Region])</f>
        <v>East</v>
      </c>
      <c r="AA1333" s="43" t="str">
        <f>_xlfn.XLOOKUP(Combined[[#This Row],[Store_ID]],Store[Store_ID],Store[City])</f>
        <v>East Stevechester</v>
      </c>
      <c r="AB1333" s="43" t="str">
        <f>_xlfn.XLOOKUP(Combined[[#This Row],[Store_ID]],Store[Store_ID],Store[Store_Type])</f>
        <v>Flagship</v>
      </c>
      <c r="AC1333" s="43">
        <f>Combined[[#This Row],[Quantity]]*Combined[[#This Row],[Unit_Price]]</f>
        <v>354.8</v>
      </c>
      <c r="AD1333" s="43">
        <f>Combined[[#This Row],[Gross_Sales]]*Combined[[#This Row],[Discount]]</f>
        <v>67.412000000000006</v>
      </c>
      <c r="AE1333" s="43">
        <f>Combined[[#This Row],[Quantity]]*Combined[[#This Row],[cost]]</f>
        <v>894.86</v>
      </c>
      <c r="AF1333" s="43">
        <f>Combined[[#This Row],[Total_Amount]]-Combined[[#This Row],[Total_Cost]]</f>
        <v>-607.47199999999998</v>
      </c>
      <c r="AG1333" s="43" t="str">
        <f>IF(Combined[[#This Row],[Age]]&lt;=25,"18-25",IF(Combined[[#This Row],[Age]]&lt;=35,"26-35",IF(Combined[[#This Row],[Age]]&lt;=45,"36-45",IF(Combined[[#This Row],[Age]]&lt;=55,"46-55","56-64"))))</f>
        <v>56-64</v>
      </c>
      <c r="AH1333" s="43">
        <f>IF(Combined[[#This Row],[Total_Amount]]=0,0,Combined[[#This Row],[Profit]]/Combined[[#This Row],[Total_Amount]])</f>
        <v>-2.1137695380461259</v>
      </c>
    </row>
    <row r="1334" spans="1:34">
      <c r="A1334" s="43" t="s">
        <v>3158</v>
      </c>
      <c r="B1334" s="46">
        <v>45673</v>
      </c>
      <c r="C1334" s="43">
        <f t="shared" si="20"/>
        <v>2025</v>
      </c>
      <c r="D1334" s="43" t="str">
        <f>TEXT(Combined[[#This Row],[Order_Date]],"MMM")</f>
        <v>Jan</v>
      </c>
      <c r="E1334" s="43" t="s">
        <v>214</v>
      </c>
      <c r="F1334" s="43" t="s">
        <v>1744</v>
      </c>
      <c r="G1334" s="43" t="s">
        <v>1792</v>
      </c>
      <c r="H1334" s="43">
        <v>4</v>
      </c>
      <c r="I1334" s="43">
        <v>862.67</v>
      </c>
      <c r="J1334" s="45">
        <v>0.2</v>
      </c>
      <c r="K1334" s="43" t="s">
        <v>1826</v>
      </c>
      <c r="L1334" s="43">
        <v>2760.5439999999999</v>
      </c>
      <c r="M1334" s="43" t="str">
        <f>VLOOKUP(Combined[[#This Row],[Customer_ID]],Customer[],2,FALSE)</f>
        <v>Jay Patel</v>
      </c>
      <c r="N1334" s="43">
        <f>VLOOKUP(Combined[[#This Row],[Customer_ID]],Customer[],3,FALSE)</f>
        <v>43</v>
      </c>
      <c r="O1334" s="43" t="str">
        <f>VLOOKUP(Combined[[#This Row],[Customer_ID]],Customer[],4,FALSE)</f>
        <v>Female</v>
      </c>
      <c r="P1334" s="43" t="str">
        <f>VLOOKUP(Combined[[#This Row],[Customer_ID]],Customer[],5,FALSE)</f>
        <v>Morrisbury</v>
      </c>
      <c r="Q1334" s="43" t="str">
        <f>VLOOKUP(Combined[[#This Row],[Customer_ID]],Customer[],6,FALSE)</f>
        <v>Rhode Island</v>
      </c>
      <c r="R1334" s="43" t="str">
        <f>VLOOKUP(Combined[[#This Row],[Customer_ID]],Customer[],8,FALSE)</f>
        <v>Platinum</v>
      </c>
      <c r="S1334" s="43" t="str">
        <f>VLOOKUP(Combined[[#This Row],[Product_ID]],Product[],2,FALSE)</f>
        <v>Portable Bluetooth Speaker</v>
      </c>
      <c r="T1334" s="43" t="str">
        <f>VLOOKUP(Combined[[#This Row],[Product_ID]],Product[],3,FALSE)</f>
        <v>Electronics</v>
      </c>
      <c r="U1334" s="43" t="str">
        <f>VLOOKUP(Combined[[#This Row],[Product_ID]],Product[],4,FALSE)</f>
        <v>Audio</v>
      </c>
      <c r="V1334" s="43" t="str">
        <f>VLOOKUP(Combined[[#This Row],[Product_ID]],Product[],5,FALSE)</f>
        <v>Flores-King</v>
      </c>
      <c r="W1334" s="43">
        <f>VLOOKUP(Combined[[#This Row],[Product_ID]],Product[],6,FALSE)</f>
        <v>431.67</v>
      </c>
      <c r="X1334" s="43">
        <f>VLOOKUP(Combined[[#This Row],[Product_ID]],Product[],7,FALSE)</f>
        <v>73</v>
      </c>
      <c r="Y1334" s="43" t="str">
        <f>_xlfn.XLOOKUP(Combined[[#This Row],[Store_ID]],Store[Store_ID],Store[Store_Name])</f>
        <v>Aguirre-Keller</v>
      </c>
      <c r="Z1334" s="43" t="str">
        <f>_xlfn.XLOOKUP(Combined[[#This Row],[Store_ID]],Store[Store_ID],Store[Region])</f>
        <v>South</v>
      </c>
      <c r="AA1334" s="43" t="str">
        <f>_xlfn.XLOOKUP(Combined[[#This Row],[Store_ID]],Store[Store_ID],Store[City])</f>
        <v>Lake Michael</v>
      </c>
      <c r="AB1334" s="43" t="str">
        <f>_xlfn.XLOOKUP(Combined[[#This Row],[Store_ID]],Store[Store_ID],Store[Store_Type])</f>
        <v>Online</v>
      </c>
      <c r="AC1334" s="43">
        <f>Combined[[#This Row],[Quantity]]*Combined[[#This Row],[Unit_Price]]</f>
        <v>3450.68</v>
      </c>
      <c r="AD1334" s="43">
        <f>Combined[[#This Row],[Gross_Sales]]*Combined[[#This Row],[Discount]]</f>
        <v>690.13599999999997</v>
      </c>
      <c r="AE1334" s="43">
        <f>Combined[[#This Row],[Quantity]]*Combined[[#This Row],[cost]]</f>
        <v>1726.68</v>
      </c>
      <c r="AF1334" s="43">
        <f>Combined[[#This Row],[Total_Amount]]-Combined[[#This Row],[Total_Cost]]</f>
        <v>1033.8639999999998</v>
      </c>
      <c r="AG1334" s="43" t="str">
        <f>IF(Combined[[#This Row],[Age]]&lt;=25,"18-25",IF(Combined[[#This Row],[Age]]&lt;=35,"26-35",IF(Combined[[#This Row],[Age]]&lt;=45,"36-45",IF(Combined[[#This Row],[Age]]&lt;=55,"46-55","56-64"))))</f>
        <v>36-45</v>
      </c>
      <c r="AH1334" s="43">
        <f>IF(Combined[[#This Row],[Total_Amount]]=0,0,Combined[[#This Row],[Profit]]/Combined[[#This Row],[Total_Amount]])</f>
        <v>0.3745145884289473</v>
      </c>
    </row>
    <row r="1335" spans="1:34">
      <c r="A1335" s="43" t="s">
        <v>3159</v>
      </c>
      <c r="B1335" s="46">
        <v>45565</v>
      </c>
      <c r="C1335" s="43">
        <f t="shared" si="20"/>
        <v>2024</v>
      </c>
      <c r="D1335" s="43" t="str">
        <f>TEXT(Combined[[#This Row],[Order_Date]],"MMM")</f>
        <v>Sep</v>
      </c>
      <c r="E1335" s="43" t="s">
        <v>1374</v>
      </c>
      <c r="F1335" s="43" t="s">
        <v>1582</v>
      </c>
      <c r="G1335" s="43" t="s">
        <v>1776</v>
      </c>
      <c r="H1335" s="43">
        <v>1</v>
      </c>
      <c r="I1335" s="43">
        <v>55.04</v>
      </c>
      <c r="J1335" s="45">
        <v>0.01</v>
      </c>
      <c r="K1335" s="43" t="s">
        <v>1829</v>
      </c>
      <c r="L1335" s="43">
        <v>54.489600000000003</v>
      </c>
      <c r="M1335" s="43" t="str">
        <f>VLOOKUP(Combined[[#This Row],[Customer_ID]],Customer[],2,FALSE)</f>
        <v>Cheryl Carr</v>
      </c>
      <c r="N1335" s="43">
        <f>VLOOKUP(Combined[[#This Row],[Customer_ID]],Customer[],3,FALSE)</f>
        <v>19</v>
      </c>
      <c r="O1335" s="43" t="str">
        <f>VLOOKUP(Combined[[#This Row],[Customer_ID]],Customer[],4,FALSE)</f>
        <v>Male</v>
      </c>
      <c r="P1335" s="43" t="str">
        <f>VLOOKUP(Combined[[#This Row],[Customer_ID]],Customer[],5,FALSE)</f>
        <v>Jessicaland</v>
      </c>
      <c r="Q1335" s="43" t="str">
        <f>VLOOKUP(Combined[[#This Row],[Customer_ID]],Customer[],6,FALSE)</f>
        <v>Wyoming</v>
      </c>
      <c r="R1335" s="43" t="str">
        <f>VLOOKUP(Combined[[#This Row],[Customer_ID]],Customer[],8,FALSE)</f>
        <v>Gold</v>
      </c>
      <c r="S1335" s="43" t="str">
        <f>VLOOKUP(Combined[[#This Row],[Product_ID]],Product[],2,FALSE)</f>
        <v>Soccer Training Cone Set</v>
      </c>
      <c r="T1335" s="43" t="str">
        <f>VLOOKUP(Combined[[#This Row],[Product_ID]],Product[],3,FALSE)</f>
        <v>Sports</v>
      </c>
      <c r="U1335" s="43" t="str">
        <f>VLOOKUP(Combined[[#This Row],[Product_ID]],Product[],4,FALSE)</f>
        <v>Accessories</v>
      </c>
      <c r="V1335" s="43" t="str">
        <f>VLOOKUP(Combined[[#This Row],[Product_ID]],Product[],5,FALSE)</f>
        <v>Ford, Murphy and Wilson</v>
      </c>
      <c r="W1335" s="43">
        <f>VLOOKUP(Combined[[#This Row],[Product_ID]],Product[],6,FALSE)</f>
        <v>144.53</v>
      </c>
      <c r="X1335" s="43">
        <f>VLOOKUP(Combined[[#This Row],[Product_ID]],Product[],7,FALSE)</f>
        <v>367</v>
      </c>
      <c r="Y1335" s="43" t="str">
        <f>_xlfn.XLOOKUP(Combined[[#This Row],[Store_ID]],Store[Store_ID],Store[Store_Name])</f>
        <v>Benson-Elliott</v>
      </c>
      <c r="Z1335" s="43" t="str">
        <f>_xlfn.XLOOKUP(Combined[[#This Row],[Store_ID]],Store[Store_ID],Store[Region])</f>
        <v>East</v>
      </c>
      <c r="AA1335" s="43" t="str">
        <f>_xlfn.XLOOKUP(Combined[[#This Row],[Store_ID]],Store[Store_ID],Store[City])</f>
        <v>Port Josephberg</v>
      </c>
      <c r="AB1335" s="43" t="str">
        <f>_xlfn.XLOOKUP(Combined[[#This Row],[Store_ID]],Store[Store_ID],Store[Store_Type])</f>
        <v>Online</v>
      </c>
      <c r="AC1335" s="43">
        <f>Combined[[#This Row],[Quantity]]*Combined[[#This Row],[Unit_Price]]</f>
        <v>55.04</v>
      </c>
      <c r="AD1335" s="43">
        <f>Combined[[#This Row],[Gross_Sales]]*Combined[[#This Row],[Discount]]</f>
        <v>0.5504</v>
      </c>
      <c r="AE1335" s="43">
        <f>Combined[[#This Row],[Quantity]]*Combined[[#This Row],[cost]]</f>
        <v>144.53</v>
      </c>
      <c r="AF1335" s="43">
        <f>Combined[[#This Row],[Total_Amount]]-Combined[[#This Row],[Total_Cost]]</f>
        <v>-90.040400000000005</v>
      </c>
      <c r="AG1335" s="43" t="str">
        <f>IF(Combined[[#This Row],[Age]]&lt;=25,"18-25",IF(Combined[[#This Row],[Age]]&lt;=35,"26-35",IF(Combined[[#This Row],[Age]]&lt;=45,"36-45",IF(Combined[[#This Row],[Age]]&lt;=55,"46-55","56-64"))))</f>
        <v>18-25</v>
      </c>
      <c r="AH1335" s="43">
        <f>IF(Combined[[#This Row],[Total_Amount]]=0,0,Combined[[#This Row],[Profit]]/Combined[[#This Row],[Total_Amount]])</f>
        <v>-1.6524327578106648</v>
      </c>
    </row>
    <row r="1336" spans="1:34">
      <c r="A1336" s="43" t="s">
        <v>3160</v>
      </c>
      <c r="B1336" s="46">
        <v>45646</v>
      </c>
      <c r="C1336" s="43">
        <f t="shared" si="20"/>
        <v>2024</v>
      </c>
      <c r="D1336" s="43" t="str">
        <f>TEXT(Combined[[#This Row],[Order_Date]],"MMM")</f>
        <v>Dec</v>
      </c>
      <c r="E1336" s="43" t="s">
        <v>188</v>
      </c>
      <c r="F1336" s="43" t="s">
        <v>1638</v>
      </c>
      <c r="G1336" s="43" t="s">
        <v>1752</v>
      </c>
      <c r="H1336" s="43">
        <v>2</v>
      </c>
      <c r="I1336" s="43">
        <v>905.47</v>
      </c>
      <c r="J1336" s="45">
        <v>0.2</v>
      </c>
      <c r="K1336" s="43" t="s">
        <v>1829</v>
      </c>
      <c r="L1336" s="43">
        <v>1448.752</v>
      </c>
      <c r="M1336" s="43" t="str">
        <f>VLOOKUP(Combined[[#This Row],[Customer_ID]],Customer[],2,FALSE)</f>
        <v>Timothy Weaver</v>
      </c>
      <c r="N1336" s="43">
        <f>VLOOKUP(Combined[[#This Row],[Customer_ID]],Customer[],3,FALSE)</f>
        <v>45</v>
      </c>
      <c r="O1336" s="43" t="str">
        <f>VLOOKUP(Combined[[#This Row],[Customer_ID]],Customer[],4,FALSE)</f>
        <v>Female</v>
      </c>
      <c r="P1336" s="43" t="str">
        <f>VLOOKUP(Combined[[#This Row],[Customer_ID]],Customer[],5,FALSE)</f>
        <v>New Amy</v>
      </c>
      <c r="Q1336" s="43" t="str">
        <f>VLOOKUP(Combined[[#This Row],[Customer_ID]],Customer[],6,FALSE)</f>
        <v>Ohio</v>
      </c>
      <c r="R1336" s="43" t="str">
        <f>VLOOKUP(Combined[[#This Row],[Customer_ID]],Customer[],8,FALSE)</f>
        <v>Gold</v>
      </c>
      <c r="S1336" s="43" t="str">
        <f>VLOOKUP(Combined[[#This Row],[Product_ID]],Product[],2,FALSE)</f>
        <v>High-Grip Football</v>
      </c>
      <c r="T1336" s="43" t="str">
        <f>VLOOKUP(Combined[[#This Row],[Product_ID]],Product[],3,FALSE)</f>
        <v>Sports</v>
      </c>
      <c r="U1336" s="43" t="str">
        <f>VLOOKUP(Combined[[#This Row],[Product_ID]],Product[],4,FALSE)</f>
        <v>Team Sports</v>
      </c>
      <c r="V1336" s="43" t="str">
        <f>VLOOKUP(Combined[[#This Row],[Product_ID]],Product[],5,FALSE)</f>
        <v>Bridges, Banks and Cummings</v>
      </c>
      <c r="W1336" s="43">
        <f>VLOOKUP(Combined[[#This Row],[Product_ID]],Product[],6,FALSE)</f>
        <v>318.91000000000003</v>
      </c>
      <c r="X1336" s="43">
        <f>VLOOKUP(Combined[[#This Row],[Product_ID]],Product[],7,FALSE)</f>
        <v>114</v>
      </c>
      <c r="Y1336" s="43" t="str">
        <f>_xlfn.XLOOKUP(Combined[[#This Row],[Store_ID]],Store[Store_ID],Store[Store_Name])</f>
        <v>Rivera-Warner</v>
      </c>
      <c r="Z1336" s="43" t="str">
        <f>_xlfn.XLOOKUP(Combined[[#This Row],[Store_ID]],Store[Store_ID],Store[Region])</f>
        <v>East</v>
      </c>
      <c r="AA1336" s="43" t="str">
        <f>_xlfn.XLOOKUP(Combined[[#This Row],[Store_ID]],Store[Store_ID],Store[City])</f>
        <v>Washingtonfurt</v>
      </c>
      <c r="AB1336" s="43" t="str">
        <f>_xlfn.XLOOKUP(Combined[[#This Row],[Store_ID]],Store[Store_ID],Store[Store_Type])</f>
        <v>Flagship</v>
      </c>
      <c r="AC1336" s="43">
        <f>Combined[[#This Row],[Quantity]]*Combined[[#This Row],[Unit_Price]]</f>
        <v>1810.94</v>
      </c>
      <c r="AD1336" s="43">
        <f>Combined[[#This Row],[Gross_Sales]]*Combined[[#This Row],[Discount]]</f>
        <v>362.18800000000005</v>
      </c>
      <c r="AE1336" s="43">
        <f>Combined[[#This Row],[Quantity]]*Combined[[#This Row],[cost]]</f>
        <v>637.82000000000005</v>
      </c>
      <c r="AF1336" s="43">
        <f>Combined[[#This Row],[Total_Amount]]-Combined[[#This Row],[Total_Cost]]</f>
        <v>810.9319999999999</v>
      </c>
      <c r="AG1336" s="43" t="str">
        <f>IF(Combined[[#This Row],[Age]]&lt;=25,"18-25",IF(Combined[[#This Row],[Age]]&lt;=35,"26-35",IF(Combined[[#This Row],[Age]]&lt;=45,"36-45",IF(Combined[[#This Row],[Age]]&lt;=55,"46-55","56-64"))))</f>
        <v>36-45</v>
      </c>
      <c r="AH1336" s="43">
        <f>IF(Combined[[#This Row],[Total_Amount]]=0,0,Combined[[#This Row],[Profit]]/Combined[[#This Row],[Total_Amount]])</f>
        <v>0.55974521519211018</v>
      </c>
    </row>
    <row r="1337" spans="1:34">
      <c r="A1337" s="43" t="s">
        <v>3161</v>
      </c>
      <c r="B1337" s="46">
        <v>45539</v>
      </c>
      <c r="C1337" s="43">
        <f t="shared" si="20"/>
        <v>2024</v>
      </c>
      <c r="D1337" s="43" t="str">
        <f>TEXT(Combined[[#This Row],[Order_Date]],"MMM")</f>
        <v>Sep</v>
      </c>
      <c r="E1337" s="43" t="s">
        <v>1422</v>
      </c>
      <c r="F1337" s="43" t="s">
        <v>1674</v>
      </c>
      <c r="G1337" s="43" t="s">
        <v>1797</v>
      </c>
      <c r="H1337" s="43">
        <v>3</v>
      </c>
      <c r="I1337" s="43">
        <v>217.13</v>
      </c>
      <c r="J1337" s="45">
        <v>0.28000000000000003</v>
      </c>
      <c r="K1337" s="43" t="s">
        <v>1824</v>
      </c>
      <c r="L1337" s="43">
        <v>469.00080000000003</v>
      </c>
      <c r="M1337" s="43" t="str">
        <f>VLOOKUP(Combined[[#This Row],[Customer_ID]],Customer[],2,FALSE)</f>
        <v>Paul Cox</v>
      </c>
      <c r="N1337" s="43">
        <f>VLOOKUP(Combined[[#This Row],[Customer_ID]],Customer[],3,FALSE)</f>
        <v>60</v>
      </c>
      <c r="O1337" s="43" t="str">
        <f>VLOOKUP(Combined[[#This Row],[Customer_ID]],Customer[],4,FALSE)</f>
        <v>Female</v>
      </c>
      <c r="P1337" s="43" t="str">
        <f>VLOOKUP(Combined[[#This Row],[Customer_ID]],Customer[],5,FALSE)</f>
        <v>East Julie</v>
      </c>
      <c r="Q1337" s="43" t="str">
        <f>VLOOKUP(Combined[[#This Row],[Customer_ID]],Customer[],6,FALSE)</f>
        <v>Kansas</v>
      </c>
      <c r="R1337" s="43" t="str">
        <f>VLOOKUP(Combined[[#This Row],[Customer_ID]],Customer[],8,FALSE)</f>
        <v>Silver</v>
      </c>
      <c r="S1337" s="43" t="str">
        <f>VLOOKUP(Combined[[#This Row],[Product_ID]],Product[],2,FALSE)</f>
        <v>Organic Sunscreen Lotion</v>
      </c>
      <c r="T1337" s="43" t="str">
        <f>VLOOKUP(Combined[[#This Row],[Product_ID]],Product[],3,FALSE)</f>
        <v>Beauty</v>
      </c>
      <c r="U1337" s="43" t="str">
        <f>VLOOKUP(Combined[[#This Row],[Product_ID]],Product[],4,FALSE)</f>
        <v>Skincare</v>
      </c>
      <c r="V1337" s="43" t="str">
        <f>VLOOKUP(Combined[[#This Row],[Product_ID]],Product[],5,FALSE)</f>
        <v>Anderson-Riley</v>
      </c>
      <c r="W1337" s="43">
        <f>VLOOKUP(Combined[[#This Row],[Product_ID]],Product[],6,FALSE)</f>
        <v>266.86</v>
      </c>
      <c r="X1337" s="43">
        <f>VLOOKUP(Combined[[#This Row],[Product_ID]],Product[],7,FALSE)</f>
        <v>458</v>
      </c>
      <c r="Y1337" s="43" t="str">
        <f>_xlfn.XLOOKUP(Combined[[#This Row],[Store_ID]],Store[Store_ID],Store[Store_Name])</f>
        <v>Gardner, Humphrey and Contreras</v>
      </c>
      <c r="Z1337" s="43" t="str">
        <f>_xlfn.XLOOKUP(Combined[[#This Row],[Store_ID]],Store[Store_ID],Store[Region])</f>
        <v>East</v>
      </c>
      <c r="AA1337" s="43" t="str">
        <f>_xlfn.XLOOKUP(Combined[[#This Row],[Store_ID]],Store[Store_ID],Store[City])</f>
        <v>Johnsonville</v>
      </c>
      <c r="AB1337" s="43" t="str">
        <f>_xlfn.XLOOKUP(Combined[[#This Row],[Store_ID]],Store[Store_ID],Store[Store_Type])</f>
        <v>Flagship</v>
      </c>
      <c r="AC1337" s="43">
        <f>Combined[[#This Row],[Quantity]]*Combined[[#This Row],[Unit_Price]]</f>
        <v>651.39</v>
      </c>
      <c r="AD1337" s="43">
        <f>Combined[[#This Row],[Gross_Sales]]*Combined[[#This Row],[Discount]]</f>
        <v>182.38920000000002</v>
      </c>
      <c r="AE1337" s="43">
        <f>Combined[[#This Row],[Quantity]]*Combined[[#This Row],[cost]]</f>
        <v>800.58</v>
      </c>
      <c r="AF1337" s="43">
        <f>Combined[[#This Row],[Total_Amount]]-Combined[[#This Row],[Total_Cost]]</f>
        <v>-331.57920000000001</v>
      </c>
      <c r="AG1337" s="43" t="str">
        <f>IF(Combined[[#This Row],[Age]]&lt;=25,"18-25",IF(Combined[[#This Row],[Age]]&lt;=35,"26-35",IF(Combined[[#This Row],[Age]]&lt;=45,"36-45",IF(Combined[[#This Row],[Age]]&lt;=55,"46-55","56-64"))))</f>
        <v>56-64</v>
      </c>
      <c r="AH1337" s="43">
        <f>IF(Combined[[#This Row],[Total_Amount]]=0,0,Combined[[#This Row],[Profit]]/Combined[[#This Row],[Total_Amount]])</f>
        <v>-0.7069906917003127</v>
      </c>
    </row>
    <row r="1338" spans="1:34">
      <c r="A1338" s="43" t="s">
        <v>3162</v>
      </c>
      <c r="B1338" s="46">
        <v>45936</v>
      </c>
      <c r="C1338" s="43">
        <f t="shared" si="20"/>
        <v>2025</v>
      </c>
      <c r="D1338" s="43" t="str">
        <f>TEXT(Combined[[#This Row],[Order_Date]],"MMM")</f>
        <v>Oct</v>
      </c>
      <c r="E1338" s="43" t="s">
        <v>1214</v>
      </c>
      <c r="F1338" s="43" t="s">
        <v>1698</v>
      </c>
      <c r="G1338" s="43" t="s">
        <v>1752</v>
      </c>
      <c r="H1338" s="43">
        <v>3</v>
      </c>
      <c r="I1338" s="43">
        <v>580.45000000000005</v>
      </c>
      <c r="J1338" s="45">
        <v>0</v>
      </c>
      <c r="K1338" s="43" t="s">
        <v>1826</v>
      </c>
      <c r="L1338" s="43">
        <v>1741.35</v>
      </c>
      <c r="M1338" s="43" t="str">
        <f>VLOOKUP(Combined[[#This Row],[Customer_ID]],Customer[],2,FALSE)</f>
        <v>Cynthia Lopez</v>
      </c>
      <c r="N1338" s="43">
        <f>VLOOKUP(Combined[[#This Row],[Customer_ID]],Customer[],3,FALSE)</f>
        <v>50</v>
      </c>
      <c r="O1338" s="43" t="str">
        <f>VLOOKUP(Combined[[#This Row],[Customer_ID]],Customer[],4,FALSE)</f>
        <v>Male</v>
      </c>
      <c r="P1338" s="43" t="str">
        <f>VLOOKUP(Combined[[#This Row],[Customer_ID]],Customer[],5,FALSE)</f>
        <v>Joseland</v>
      </c>
      <c r="Q1338" s="43" t="str">
        <f>VLOOKUP(Combined[[#This Row],[Customer_ID]],Customer[],6,FALSE)</f>
        <v>Nebraska</v>
      </c>
      <c r="R1338" s="43" t="str">
        <f>VLOOKUP(Combined[[#This Row],[Customer_ID]],Customer[],8,FALSE)</f>
        <v>Platinum</v>
      </c>
      <c r="S1338" s="43" t="str">
        <f>VLOOKUP(Combined[[#This Row],[Product_ID]],Product[],2,FALSE)</f>
        <v>Women's Ankle Boots</v>
      </c>
      <c r="T1338" s="43" t="str">
        <f>VLOOKUP(Combined[[#This Row],[Product_ID]],Product[],3,FALSE)</f>
        <v>Clothing</v>
      </c>
      <c r="U1338" s="43" t="str">
        <f>VLOOKUP(Combined[[#This Row],[Product_ID]],Product[],4,FALSE)</f>
        <v>Footwear</v>
      </c>
      <c r="V1338" s="43" t="str">
        <f>VLOOKUP(Combined[[#This Row],[Product_ID]],Product[],5,FALSE)</f>
        <v>Poole PLC</v>
      </c>
      <c r="W1338" s="43">
        <f>VLOOKUP(Combined[[#This Row],[Product_ID]],Product[],6,FALSE)</f>
        <v>158.13999999999999</v>
      </c>
      <c r="X1338" s="43">
        <f>VLOOKUP(Combined[[#This Row],[Product_ID]],Product[],7,FALSE)</f>
        <v>82</v>
      </c>
      <c r="Y1338" s="43" t="str">
        <f>_xlfn.XLOOKUP(Combined[[#This Row],[Store_ID]],Store[Store_ID],Store[Store_Name])</f>
        <v>Rivera-Warner</v>
      </c>
      <c r="Z1338" s="43" t="str">
        <f>_xlfn.XLOOKUP(Combined[[#This Row],[Store_ID]],Store[Store_ID],Store[Region])</f>
        <v>East</v>
      </c>
      <c r="AA1338" s="43" t="str">
        <f>_xlfn.XLOOKUP(Combined[[#This Row],[Store_ID]],Store[Store_ID],Store[City])</f>
        <v>Washingtonfurt</v>
      </c>
      <c r="AB1338" s="43" t="str">
        <f>_xlfn.XLOOKUP(Combined[[#This Row],[Store_ID]],Store[Store_ID],Store[Store_Type])</f>
        <v>Flagship</v>
      </c>
      <c r="AC1338" s="43">
        <f>Combined[[#This Row],[Quantity]]*Combined[[#This Row],[Unit_Price]]</f>
        <v>1741.3500000000001</v>
      </c>
      <c r="AD1338" s="43">
        <f>Combined[[#This Row],[Gross_Sales]]*Combined[[#This Row],[Discount]]</f>
        <v>0</v>
      </c>
      <c r="AE1338" s="43">
        <f>Combined[[#This Row],[Quantity]]*Combined[[#This Row],[cost]]</f>
        <v>474.41999999999996</v>
      </c>
      <c r="AF1338" s="43">
        <f>Combined[[#This Row],[Total_Amount]]-Combined[[#This Row],[Total_Cost]]</f>
        <v>1266.9299999999998</v>
      </c>
      <c r="AG1338" s="43" t="str">
        <f>IF(Combined[[#This Row],[Age]]&lt;=25,"18-25",IF(Combined[[#This Row],[Age]]&lt;=35,"26-35",IF(Combined[[#This Row],[Age]]&lt;=45,"36-45",IF(Combined[[#This Row],[Age]]&lt;=55,"46-55","56-64"))))</f>
        <v>46-55</v>
      </c>
      <c r="AH1338" s="43">
        <f>IF(Combined[[#This Row],[Total_Amount]]=0,0,Combined[[#This Row],[Profit]]/Combined[[#This Row],[Total_Amount]])</f>
        <v>0.72755620639159269</v>
      </c>
    </row>
    <row r="1339" spans="1:34">
      <c r="A1339" s="43" t="s">
        <v>3163</v>
      </c>
      <c r="B1339" s="46">
        <v>45854</v>
      </c>
      <c r="C1339" s="43">
        <f t="shared" si="20"/>
        <v>2025</v>
      </c>
      <c r="D1339" s="43" t="str">
        <f>TEXT(Combined[[#This Row],[Order_Date]],"MMM")</f>
        <v>Jul</v>
      </c>
      <c r="E1339" s="43" t="s">
        <v>366</v>
      </c>
      <c r="F1339" s="43" t="s">
        <v>1553</v>
      </c>
      <c r="G1339" s="43" t="s">
        <v>1807</v>
      </c>
      <c r="H1339" s="43">
        <v>2</v>
      </c>
      <c r="I1339" s="43">
        <v>892.88</v>
      </c>
      <c r="J1339" s="45">
        <v>0.17</v>
      </c>
      <c r="K1339" s="43" t="s">
        <v>1826</v>
      </c>
      <c r="L1339" s="43">
        <v>1482.1808000000001</v>
      </c>
      <c r="M1339" s="43" t="str">
        <f>VLOOKUP(Combined[[#This Row],[Customer_ID]],Customer[],2,FALSE)</f>
        <v>Steven Stein</v>
      </c>
      <c r="N1339" s="43">
        <f>VLOOKUP(Combined[[#This Row],[Customer_ID]],Customer[],3,FALSE)</f>
        <v>21</v>
      </c>
      <c r="O1339" s="43" t="str">
        <f>VLOOKUP(Combined[[#This Row],[Customer_ID]],Customer[],4,FALSE)</f>
        <v>Male</v>
      </c>
      <c r="P1339" s="43" t="str">
        <f>VLOOKUP(Combined[[#This Row],[Customer_ID]],Customer[],5,FALSE)</f>
        <v>West Lauren</v>
      </c>
      <c r="Q1339" s="43" t="str">
        <f>VLOOKUP(Combined[[#This Row],[Customer_ID]],Customer[],6,FALSE)</f>
        <v>Connecticut</v>
      </c>
      <c r="R1339" s="43" t="str">
        <f>VLOOKUP(Combined[[#This Row],[Customer_ID]],Customer[],8,FALSE)</f>
        <v>Bronze</v>
      </c>
      <c r="S1339" s="43" t="str">
        <f>VLOOKUP(Combined[[#This Row],[Product_ID]],Product[],2,FALSE)</f>
        <v>Women's Yoga Pants</v>
      </c>
      <c r="T1339" s="43" t="str">
        <f>VLOOKUP(Combined[[#This Row],[Product_ID]],Product[],3,FALSE)</f>
        <v>Clothing</v>
      </c>
      <c r="U1339" s="43" t="str">
        <f>VLOOKUP(Combined[[#This Row],[Product_ID]],Product[],4,FALSE)</f>
        <v>Bottoms</v>
      </c>
      <c r="V1339" s="43" t="str">
        <f>VLOOKUP(Combined[[#This Row],[Product_ID]],Product[],5,FALSE)</f>
        <v>Gonzales-Davis</v>
      </c>
      <c r="W1339" s="43">
        <f>VLOOKUP(Combined[[#This Row],[Product_ID]],Product[],6,FALSE)</f>
        <v>306.45999999999998</v>
      </c>
      <c r="X1339" s="43">
        <f>VLOOKUP(Combined[[#This Row],[Product_ID]],Product[],7,FALSE)</f>
        <v>487</v>
      </c>
      <c r="Y1339" s="43" t="str">
        <f>_xlfn.XLOOKUP(Combined[[#This Row],[Store_ID]],Store[Store_ID],Store[Store_Name])</f>
        <v>Holloway Ltd</v>
      </c>
      <c r="Z1339" s="43" t="str">
        <f>_xlfn.XLOOKUP(Combined[[#This Row],[Store_ID]],Store[Store_ID],Store[Region])</f>
        <v>North</v>
      </c>
      <c r="AA1339" s="43" t="str">
        <f>_xlfn.XLOOKUP(Combined[[#This Row],[Store_ID]],Store[Store_ID],Store[City])</f>
        <v>Bensonhaven</v>
      </c>
      <c r="AB1339" s="43" t="str">
        <f>_xlfn.XLOOKUP(Combined[[#This Row],[Store_ID]],Store[Store_ID],Store[Store_Type])</f>
        <v>Flagship</v>
      </c>
      <c r="AC1339" s="43">
        <f>Combined[[#This Row],[Quantity]]*Combined[[#This Row],[Unit_Price]]</f>
        <v>1785.76</v>
      </c>
      <c r="AD1339" s="43">
        <f>Combined[[#This Row],[Gross_Sales]]*Combined[[#This Row],[Discount]]</f>
        <v>303.57920000000001</v>
      </c>
      <c r="AE1339" s="43">
        <f>Combined[[#This Row],[Quantity]]*Combined[[#This Row],[cost]]</f>
        <v>612.91999999999996</v>
      </c>
      <c r="AF1339" s="43">
        <f>Combined[[#This Row],[Total_Amount]]-Combined[[#This Row],[Total_Cost]]</f>
        <v>869.26080000000013</v>
      </c>
      <c r="AG1339" s="43" t="str">
        <f>IF(Combined[[#This Row],[Age]]&lt;=25,"18-25",IF(Combined[[#This Row],[Age]]&lt;=35,"26-35",IF(Combined[[#This Row],[Age]]&lt;=45,"36-45",IF(Combined[[#This Row],[Age]]&lt;=55,"46-55","56-64"))))</f>
        <v>18-25</v>
      </c>
      <c r="AH1339" s="43">
        <f>IF(Combined[[#This Row],[Total_Amount]]=0,0,Combined[[#This Row],[Profit]]/Combined[[#This Row],[Total_Amount]])</f>
        <v>0.58647420071829304</v>
      </c>
    </row>
    <row r="1340" spans="1:34">
      <c r="A1340" s="43" t="s">
        <v>3164</v>
      </c>
      <c r="B1340" s="46">
        <v>45936</v>
      </c>
      <c r="C1340" s="43">
        <f t="shared" si="20"/>
        <v>2025</v>
      </c>
      <c r="D1340" s="43" t="str">
        <f>TEXT(Combined[[#This Row],[Order_Date]],"MMM")</f>
        <v>Oct</v>
      </c>
      <c r="E1340" s="43" t="s">
        <v>329</v>
      </c>
      <c r="F1340" s="43" t="s">
        <v>1628</v>
      </c>
      <c r="G1340" s="43" t="s">
        <v>1810</v>
      </c>
      <c r="H1340" s="43">
        <v>2</v>
      </c>
      <c r="I1340" s="43">
        <v>356.28</v>
      </c>
      <c r="J1340" s="45">
        <v>0.11</v>
      </c>
      <c r="K1340" s="43" t="s">
        <v>1829</v>
      </c>
      <c r="L1340" s="43">
        <v>634.17840000000001</v>
      </c>
      <c r="M1340" s="43" t="str">
        <f>VLOOKUP(Combined[[#This Row],[Customer_ID]],Customer[],2,FALSE)</f>
        <v>Donna Gregory</v>
      </c>
      <c r="N1340" s="43">
        <f>VLOOKUP(Combined[[#This Row],[Customer_ID]],Customer[],3,FALSE)</f>
        <v>29</v>
      </c>
      <c r="O1340" s="43" t="str">
        <f>VLOOKUP(Combined[[#This Row],[Customer_ID]],Customer[],4,FALSE)</f>
        <v>Female</v>
      </c>
      <c r="P1340" s="43" t="str">
        <f>VLOOKUP(Combined[[#This Row],[Customer_ID]],Customer[],5,FALSE)</f>
        <v>South Amandahaven</v>
      </c>
      <c r="Q1340" s="43" t="str">
        <f>VLOOKUP(Combined[[#This Row],[Customer_ID]],Customer[],6,FALSE)</f>
        <v>Arizona</v>
      </c>
      <c r="R1340" s="43" t="str">
        <f>VLOOKUP(Combined[[#This Row],[Customer_ID]],Customer[],8,FALSE)</f>
        <v>Silver</v>
      </c>
      <c r="S1340" s="43" t="str">
        <f>VLOOKUP(Combined[[#This Row],[Product_ID]],Product[],2,FALSE)</f>
        <v>Noise-Canceling Headphones</v>
      </c>
      <c r="T1340" s="43" t="str">
        <f>VLOOKUP(Combined[[#This Row],[Product_ID]],Product[],3,FALSE)</f>
        <v>Electronics</v>
      </c>
      <c r="U1340" s="43" t="str">
        <f>VLOOKUP(Combined[[#This Row],[Product_ID]],Product[],4,FALSE)</f>
        <v>Audio</v>
      </c>
      <c r="V1340" s="43" t="str">
        <f>VLOOKUP(Combined[[#This Row],[Product_ID]],Product[],5,FALSE)</f>
        <v>Taylor-Hart</v>
      </c>
      <c r="W1340" s="43">
        <f>VLOOKUP(Combined[[#This Row],[Product_ID]],Product[],6,FALSE)</f>
        <v>38.520000000000003</v>
      </c>
      <c r="X1340" s="43">
        <f>VLOOKUP(Combined[[#This Row],[Product_ID]],Product[],7,FALSE)</f>
        <v>378</v>
      </c>
      <c r="Y1340" s="43" t="str">
        <f>_xlfn.XLOOKUP(Combined[[#This Row],[Store_ID]],Store[Store_ID],Store[Store_Name])</f>
        <v>Guerrero-Schmitt</v>
      </c>
      <c r="Z1340" s="43" t="str">
        <f>_xlfn.XLOOKUP(Combined[[#This Row],[Store_ID]],Store[Store_ID],Store[Region])</f>
        <v>East</v>
      </c>
      <c r="AA1340" s="43" t="str">
        <f>_xlfn.XLOOKUP(Combined[[#This Row],[Store_ID]],Store[Store_ID],Store[City])</f>
        <v>East Stevechester</v>
      </c>
      <c r="AB1340" s="43" t="str">
        <f>_xlfn.XLOOKUP(Combined[[#This Row],[Store_ID]],Store[Store_ID],Store[Store_Type])</f>
        <v>Flagship</v>
      </c>
      <c r="AC1340" s="43">
        <f>Combined[[#This Row],[Quantity]]*Combined[[#This Row],[Unit_Price]]</f>
        <v>712.56</v>
      </c>
      <c r="AD1340" s="43">
        <f>Combined[[#This Row],[Gross_Sales]]*Combined[[#This Row],[Discount]]</f>
        <v>78.381599999999992</v>
      </c>
      <c r="AE1340" s="43">
        <f>Combined[[#This Row],[Quantity]]*Combined[[#This Row],[cost]]</f>
        <v>77.040000000000006</v>
      </c>
      <c r="AF1340" s="43">
        <f>Combined[[#This Row],[Total_Amount]]-Combined[[#This Row],[Total_Cost]]</f>
        <v>557.13840000000005</v>
      </c>
      <c r="AG1340" s="43" t="str">
        <f>IF(Combined[[#This Row],[Age]]&lt;=25,"18-25",IF(Combined[[#This Row],[Age]]&lt;=35,"26-35",IF(Combined[[#This Row],[Age]]&lt;=45,"36-45",IF(Combined[[#This Row],[Age]]&lt;=55,"46-55","56-64"))))</f>
        <v>26-35</v>
      </c>
      <c r="AH1340" s="43">
        <f>IF(Combined[[#This Row],[Total_Amount]]=0,0,Combined[[#This Row],[Profit]]/Combined[[#This Row],[Total_Amount]])</f>
        <v>0.87851998743571214</v>
      </c>
    </row>
    <row r="1341" spans="1:34">
      <c r="A1341" s="43" t="s">
        <v>3165</v>
      </c>
      <c r="B1341" s="46">
        <v>45921</v>
      </c>
      <c r="C1341" s="43">
        <f t="shared" si="20"/>
        <v>2025</v>
      </c>
      <c r="D1341" s="43" t="str">
        <f>TEXT(Combined[[#This Row],[Order_Date]],"MMM")</f>
        <v>Sep</v>
      </c>
      <c r="E1341" s="43" t="s">
        <v>1199</v>
      </c>
      <c r="F1341" s="43" t="s">
        <v>1708</v>
      </c>
      <c r="G1341" s="43" t="s">
        <v>1761</v>
      </c>
      <c r="H1341" s="43">
        <v>4</v>
      </c>
      <c r="I1341" s="43">
        <v>806.99</v>
      </c>
      <c r="J1341" s="45">
        <v>0.06</v>
      </c>
      <c r="K1341" s="43" t="s">
        <v>1824</v>
      </c>
      <c r="L1341" s="43">
        <v>3034.2824000000001</v>
      </c>
      <c r="M1341" s="43" t="str">
        <f>VLOOKUP(Combined[[#This Row],[Customer_ID]],Customer[],2,FALSE)</f>
        <v>Andrew Mason</v>
      </c>
      <c r="N1341" s="43">
        <f>VLOOKUP(Combined[[#This Row],[Customer_ID]],Customer[],3,FALSE)</f>
        <v>52</v>
      </c>
      <c r="O1341" s="43" t="str">
        <f>VLOOKUP(Combined[[#This Row],[Customer_ID]],Customer[],4,FALSE)</f>
        <v>Female</v>
      </c>
      <c r="P1341" s="43" t="str">
        <f>VLOOKUP(Combined[[#This Row],[Customer_ID]],Customer[],5,FALSE)</f>
        <v>North Michael</v>
      </c>
      <c r="Q1341" s="43" t="str">
        <f>VLOOKUP(Combined[[#This Row],[Customer_ID]],Customer[],6,FALSE)</f>
        <v>Iowa</v>
      </c>
      <c r="R1341" s="43" t="str">
        <f>VLOOKUP(Combined[[#This Row],[Customer_ID]],Customer[],8,FALSE)</f>
        <v>Bronze</v>
      </c>
      <c r="S1341" s="43" t="str">
        <f>VLOOKUP(Combined[[#This Row],[Product_ID]],Product[],2,FALSE)</f>
        <v>Wall-Mounted Spice Rack</v>
      </c>
      <c r="T1341" s="43" t="str">
        <f>VLOOKUP(Combined[[#This Row],[Product_ID]],Product[],3,FALSE)</f>
        <v>Home</v>
      </c>
      <c r="U1341" s="43" t="str">
        <f>VLOOKUP(Combined[[#This Row],[Product_ID]],Product[],4,FALSE)</f>
        <v>Kitchen</v>
      </c>
      <c r="V1341" s="43" t="str">
        <f>VLOOKUP(Combined[[#This Row],[Product_ID]],Product[],5,FALSE)</f>
        <v>Allison Ltd</v>
      </c>
      <c r="W1341" s="43">
        <f>VLOOKUP(Combined[[#This Row],[Product_ID]],Product[],6,FALSE)</f>
        <v>143.43</v>
      </c>
      <c r="X1341" s="43">
        <f>VLOOKUP(Combined[[#This Row],[Product_ID]],Product[],7,FALSE)</f>
        <v>58</v>
      </c>
      <c r="Y1341" s="43" t="str">
        <f>_xlfn.XLOOKUP(Combined[[#This Row],[Store_ID]],Store[Store_ID],Store[Store_Name])</f>
        <v>Black-Horn</v>
      </c>
      <c r="Z1341" s="43" t="str">
        <f>_xlfn.XLOOKUP(Combined[[#This Row],[Store_ID]],Store[Store_ID],Store[Region])</f>
        <v>South</v>
      </c>
      <c r="AA1341" s="43" t="str">
        <f>_xlfn.XLOOKUP(Combined[[#This Row],[Store_ID]],Store[Store_ID],Store[City])</f>
        <v>North Nancyview</v>
      </c>
      <c r="AB1341" s="43" t="str">
        <f>_xlfn.XLOOKUP(Combined[[#This Row],[Store_ID]],Store[Store_ID],Store[Store_Type])</f>
        <v>Outlet</v>
      </c>
      <c r="AC1341" s="43">
        <f>Combined[[#This Row],[Quantity]]*Combined[[#This Row],[Unit_Price]]</f>
        <v>3227.96</v>
      </c>
      <c r="AD1341" s="43">
        <f>Combined[[#This Row],[Gross_Sales]]*Combined[[#This Row],[Discount]]</f>
        <v>193.67759999999998</v>
      </c>
      <c r="AE1341" s="43">
        <f>Combined[[#This Row],[Quantity]]*Combined[[#This Row],[cost]]</f>
        <v>573.72</v>
      </c>
      <c r="AF1341" s="43">
        <f>Combined[[#This Row],[Total_Amount]]-Combined[[#This Row],[Total_Cost]]</f>
        <v>2460.5623999999998</v>
      </c>
      <c r="AG1341" s="43" t="str">
        <f>IF(Combined[[#This Row],[Age]]&lt;=25,"18-25",IF(Combined[[#This Row],[Age]]&lt;=35,"26-35",IF(Combined[[#This Row],[Age]]&lt;=45,"36-45",IF(Combined[[#This Row],[Age]]&lt;=55,"46-55","56-64"))))</f>
        <v>46-55</v>
      </c>
      <c r="AH1341" s="43">
        <f>IF(Combined[[#This Row],[Total_Amount]]=0,0,Combined[[#This Row],[Profit]]/Combined[[#This Row],[Total_Amount]])</f>
        <v>0.81092069742750372</v>
      </c>
    </row>
    <row r="1342" spans="1:34">
      <c r="A1342" s="43" t="s">
        <v>3166</v>
      </c>
      <c r="B1342" s="46">
        <v>45855</v>
      </c>
      <c r="C1342" s="43">
        <f t="shared" si="20"/>
        <v>2025</v>
      </c>
      <c r="D1342" s="43" t="str">
        <f>TEXT(Combined[[#This Row],[Order_Date]],"MMM")</f>
        <v>Jul</v>
      </c>
      <c r="E1342" s="43" t="s">
        <v>1360</v>
      </c>
      <c r="F1342" s="43" t="s">
        <v>1588</v>
      </c>
      <c r="G1342" s="43" t="s">
        <v>1757</v>
      </c>
      <c r="H1342" s="43">
        <v>3</v>
      </c>
      <c r="I1342" s="43">
        <v>684.22</v>
      </c>
      <c r="J1342" s="45">
        <v>0.09</v>
      </c>
      <c r="K1342" s="43" t="s">
        <v>1824</v>
      </c>
      <c r="L1342" s="43">
        <v>1867.9205999999999</v>
      </c>
      <c r="M1342" s="43" t="str">
        <f>VLOOKUP(Combined[[#This Row],[Customer_ID]],Customer[],2,FALSE)</f>
        <v>John Compton</v>
      </c>
      <c r="N1342" s="43">
        <f>VLOOKUP(Combined[[#This Row],[Customer_ID]],Customer[],3,FALSE)</f>
        <v>53</v>
      </c>
      <c r="O1342" s="43" t="str">
        <f>VLOOKUP(Combined[[#This Row],[Customer_ID]],Customer[],4,FALSE)</f>
        <v>Male</v>
      </c>
      <c r="P1342" s="43" t="str">
        <f>VLOOKUP(Combined[[#This Row],[Customer_ID]],Customer[],5,FALSE)</f>
        <v>North Daniel</v>
      </c>
      <c r="Q1342" s="43" t="str">
        <f>VLOOKUP(Combined[[#This Row],[Customer_ID]],Customer[],6,FALSE)</f>
        <v>Michigan</v>
      </c>
      <c r="R1342" s="43" t="str">
        <f>VLOOKUP(Combined[[#This Row],[Customer_ID]],Customer[],8,FALSE)</f>
        <v>Silver</v>
      </c>
      <c r="S1342" s="43" t="str">
        <f>VLOOKUP(Combined[[#This Row],[Product_ID]],Product[],2,FALSE)</f>
        <v>Outdoor Sports Water Bottle</v>
      </c>
      <c r="T1342" s="43" t="str">
        <f>VLOOKUP(Combined[[#This Row],[Product_ID]],Product[],3,FALSE)</f>
        <v>Sports</v>
      </c>
      <c r="U1342" s="43" t="str">
        <f>VLOOKUP(Combined[[#This Row],[Product_ID]],Product[],4,FALSE)</f>
        <v>Accessories</v>
      </c>
      <c r="V1342" s="43" t="str">
        <f>VLOOKUP(Combined[[#This Row],[Product_ID]],Product[],5,FALSE)</f>
        <v>Soto-Ellis</v>
      </c>
      <c r="W1342" s="43">
        <f>VLOOKUP(Combined[[#This Row],[Product_ID]],Product[],6,FALSE)</f>
        <v>131.51</v>
      </c>
      <c r="X1342" s="43">
        <f>VLOOKUP(Combined[[#This Row],[Product_ID]],Product[],7,FALSE)</f>
        <v>199.2</v>
      </c>
      <c r="Y1342" s="43" t="str">
        <f>_xlfn.XLOOKUP(Combined[[#This Row],[Store_ID]],Store[Store_ID],Store[Store_Name])</f>
        <v>Martinez, Adkins and Johnson</v>
      </c>
      <c r="Z1342" s="43" t="str">
        <f>_xlfn.XLOOKUP(Combined[[#This Row],[Store_ID]],Store[Store_ID],Store[Region])</f>
        <v>North</v>
      </c>
      <c r="AA1342" s="43" t="str">
        <f>_xlfn.XLOOKUP(Combined[[#This Row],[Store_ID]],Store[Store_ID],Store[City])</f>
        <v>Danielmouth</v>
      </c>
      <c r="AB1342" s="43" t="str">
        <f>_xlfn.XLOOKUP(Combined[[#This Row],[Store_ID]],Store[Store_ID],Store[Store_Type])</f>
        <v>Flagship</v>
      </c>
      <c r="AC1342" s="43">
        <f>Combined[[#This Row],[Quantity]]*Combined[[#This Row],[Unit_Price]]</f>
        <v>2052.66</v>
      </c>
      <c r="AD1342" s="43">
        <f>Combined[[#This Row],[Gross_Sales]]*Combined[[#This Row],[Discount]]</f>
        <v>184.73939999999999</v>
      </c>
      <c r="AE1342" s="43">
        <f>Combined[[#This Row],[Quantity]]*Combined[[#This Row],[cost]]</f>
        <v>394.53</v>
      </c>
      <c r="AF1342" s="43">
        <f>Combined[[#This Row],[Total_Amount]]-Combined[[#This Row],[Total_Cost]]</f>
        <v>1473.3905999999999</v>
      </c>
      <c r="AG1342" s="43" t="str">
        <f>IF(Combined[[#This Row],[Age]]&lt;=25,"18-25",IF(Combined[[#This Row],[Age]]&lt;=35,"26-35",IF(Combined[[#This Row],[Age]]&lt;=45,"36-45",IF(Combined[[#This Row],[Age]]&lt;=55,"46-55","56-64"))))</f>
        <v>46-55</v>
      </c>
      <c r="AH1342" s="43">
        <f>IF(Combined[[#This Row],[Total_Amount]]=0,0,Combined[[#This Row],[Profit]]/Combined[[#This Row],[Total_Amount]])</f>
        <v>0.78878652550863249</v>
      </c>
    </row>
    <row r="1343" spans="1:34">
      <c r="A1343" s="43" t="s">
        <v>3167</v>
      </c>
      <c r="B1343" s="46">
        <v>45837</v>
      </c>
      <c r="C1343" s="43">
        <f t="shared" si="20"/>
        <v>2025</v>
      </c>
      <c r="D1343" s="43" t="str">
        <f>TEXT(Combined[[#This Row],[Order_Date]],"MMM")</f>
        <v>Jun</v>
      </c>
      <c r="E1343" s="43" t="s">
        <v>1371</v>
      </c>
      <c r="F1343" s="43" t="s">
        <v>1734</v>
      </c>
      <c r="G1343" s="43" t="s">
        <v>1779</v>
      </c>
      <c r="H1343" s="43">
        <v>4</v>
      </c>
      <c r="I1343" s="43">
        <v>763.34</v>
      </c>
      <c r="J1343" s="45">
        <v>7.0000000000000007E-2</v>
      </c>
      <c r="K1343" s="43" t="s">
        <v>1826</v>
      </c>
      <c r="L1343" s="43">
        <v>2839.6248000000001</v>
      </c>
      <c r="M1343" s="43" t="str">
        <f>VLOOKUP(Combined[[#This Row],[Customer_ID]],Customer[],2,FALSE)</f>
        <v>Adam Castro</v>
      </c>
      <c r="N1343" s="43">
        <f>VLOOKUP(Combined[[#This Row],[Customer_ID]],Customer[],3,FALSE)</f>
        <v>51</v>
      </c>
      <c r="O1343" s="43" t="str">
        <f>VLOOKUP(Combined[[#This Row],[Customer_ID]],Customer[],4,FALSE)</f>
        <v>Male</v>
      </c>
      <c r="P1343" s="43" t="str">
        <f>VLOOKUP(Combined[[#This Row],[Customer_ID]],Customer[],5,FALSE)</f>
        <v>New Donnabury</v>
      </c>
      <c r="Q1343" s="43" t="str">
        <f>VLOOKUP(Combined[[#This Row],[Customer_ID]],Customer[],6,FALSE)</f>
        <v>Texas</v>
      </c>
      <c r="R1343" s="43" t="str">
        <f>VLOOKUP(Combined[[#This Row],[Customer_ID]],Customer[],8,FALSE)</f>
        <v>Silver</v>
      </c>
      <c r="S1343" s="43" t="str">
        <f>VLOOKUP(Combined[[#This Row],[Product_ID]],Product[],2,FALSE)</f>
        <v>USB-C Laptop Charger</v>
      </c>
      <c r="T1343" s="43" t="str">
        <f>VLOOKUP(Combined[[#This Row],[Product_ID]],Product[],3,FALSE)</f>
        <v>Electronics</v>
      </c>
      <c r="U1343" s="43" t="str">
        <f>VLOOKUP(Combined[[#This Row],[Product_ID]],Product[],4,FALSE)</f>
        <v>Computer</v>
      </c>
      <c r="V1343" s="43" t="str">
        <f>VLOOKUP(Combined[[#This Row],[Product_ID]],Product[],5,FALSE)</f>
        <v>Martin LLC</v>
      </c>
      <c r="W1343" s="43">
        <f>VLOOKUP(Combined[[#This Row],[Product_ID]],Product[],6,FALSE)</f>
        <v>377.52</v>
      </c>
      <c r="X1343" s="43">
        <f>VLOOKUP(Combined[[#This Row],[Product_ID]],Product[],7,FALSE)</f>
        <v>485</v>
      </c>
      <c r="Y1343" s="43" t="str">
        <f>_xlfn.XLOOKUP(Combined[[#This Row],[Store_ID]],Store[Store_ID],Store[Store_Name])</f>
        <v>Martinez-Mullins</v>
      </c>
      <c r="Z1343" s="43" t="str">
        <f>_xlfn.XLOOKUP(Combined[[#This Row],[Store_ID]],Store[Store_ID],Store[Region])</f>
        <v>South</v>
      </c>
      <c r="AA1343" s="43" t="str">
        <f>_xlfn.XLOOKUP(Combined[[#This Row],[Store_ID]],Store[Store_ID],Store[City])</f>
        <v>Williamsfurt</v>
      </c>
      <c r="AB1343" s="43" t="str">
        <f>_xlfn.XLOOKUP(Combined[[#This Row],[Store_ID]],Store[Store_ID],Store[Store_Type])</f>
        <v>Online</v>
      </c>
      <c r="AC1343" s="43">
        <f>Combined[[#This Row],[Quantity]]*Combined[[#This Row],[Unit_Price]]</f>
        <v>3053.36</v>
      </c>
      <c r="AD1343" s="43">
        <f>Combined[[#This Row],[Gross_Sales]]*Combined[[#This Row],[Discount]]</f>
        <v>213.73520000000002</v>
      </c>
      <c r="AE1343" s="43">
        <f>Combined[[#This Row],[Quantity]]*Combined[[#This Row],[cost]]</f>
        <v>1510.08</v>
      </c>
      <c r="AF1343" s="43">
        <f>Combined[[#This Row],[Total_Amount]]-Combined[[#This Row],[Total_Cost]]</f>
        <v>1329.5448000000001</v>
      </c>
      <c r="AG1343" s="43" t="str">
        <f>IF(Combined[[#This Row],[Age]]&lt;=25,"18-25",IF(Combined[[#This Row],[Age]]&lt;=35,"26-35",IF(Combined[[#This Row],[Age]]&lt;=45,"36-45",IF(Combined[[#This Row],[Age]]&lt;=55,"46-55","56-64"))))</f>
        <v>46-55</v>
      </c>
      <c r="AH1343" s="43">
        <f>IF(Combined[[#This Row],[Total_Amount]]=0,0,Combined[[#This Row],[Profit]]/Combined[[#This Row],[Total_Amount]])</f>
        <v>0.46821143413031191</v>
      </c>
    </row>
    <row r="1344" spans="1:34">
      <c r="A1344" s="43" t="s">
        <v>3168</v>
      </c>
      <c r="B1344" s="46">
        <v>45738</v>
      </c>
      <c r="C1344" s="43">
        <f t="shared" si="20"/>
        <v>2025</v>
      </c>
      <c r="D1344" s="43" t="str">
        <f>TEXT(Combined[[#This Row],[Order_Date]],"MMM")</f>
        <v>Mar</v>
      </c>
      <c r="E1344" s="43" t="s">
        <v>1130</v>
      </c>
      <c r="F1344" s="43" t="s">
        <v>1648</v>
      </c>
      <c r="G1344" s="43" t="s">
        <v>1766</v>
      </c>
      <c r="H1344" s="43">
        <v>3</v>
      </c>
      <c r="I1344" s="43">
        <v>721.94</v>
      </c>
      <c r="J1344" s="45">
        <v>0.26</v>
      </c>
      <c r="K1344" s="43" t="s">
        <v>1824</v>
      </c>
      <c r="L1344" s="43">
        <v>1602.7067999999999</v>
      </c>
      <c r="M1344" s="43" t="str">
        <f>VLOOKUP(Combined[[#This Row],[Customer_ID]],Customer[],2,FALSE)</f>
        <v>Natalie Johnson</v>
      </c>
      <c r="N1344" s="43">
        <f>VLOOKUP(Combined[[#This Row],[Customer_ID]],Customer[],3,FALSE)</f>
        <v>64</v>
      </c>
      <c r="O1344" s="43" t="str">
        <f>VLOOKUP(Combined[[#This Row],[Customer_ID]],Customer[],4,FALSE)</f>
        <v>Male</v>
      </c>
      <c r="P1344" s="43" t="str">
        <f>VLOOKUP(Combined[[#This Row],[Customer_ID]],Customer[],5,FALSE)</f>
        <v>New Jessechester</v>
      </c>
      <c r="Q1344" s="43" t="str">
        <f>VLOOKUP(Combined[[#This Row],[Customer_ID]],Customer[],6,FALSE)</f>
        <v>Indiana</v>
      </c>
      <c r="R1344" s="43" t="str">
        <f>VLOOKUP(Combined[[#This Row],[Customer_ID]],Customer[],8,FALSE)</f>
        <v>Platinum</v>
      </c>
      <c r="S1344" s="43" t="str">
        <f>VLOOKUP(Combined[[#This Row],[Product_ID]],Product[],2,FALSE)</f>
        <v>Boxing Hand Wraps</v>
      </c>
      <c r="T1344" s="43" t="str">
        <f>VLOOKUP(Combined[[#This Row],[Product_ID]],Product[],3,FALSE)</f>
        <v>Sports</v>
      </c>
      <c r="U1344" s="43" t="str">
        <f>VLOOKUP(Combined[[#This Row],[Product_ID]],Product[],4,FALSE)</f>
        <v>Fitness</v>
      </c>
      <c r="V1344" s="43" t="str">
        <f>VLOOKUP(Combined[[#This Row],[Product_ID]],Product[],5,FALSE)</f>
        <v>Smith-King</v>
      </c>
      <c r="W1344" s="43">
        <f>VLOOKUP(Combined[[#This Row],[Product_ID]],Product[],6,FALSE)</f>
        <v>190.29</v>
      </c>
      <c r="X1344" s="43">
        <f>VLOOKUP(Combined[[#This Row],[Product_ID]],Product[],7,FALSE)</f>
        <v>260</v>
      </c>
      <c r="Y1344" s="43" t="str">
        <f>_xlfn.XLOOKUP(Combined[[#This Row],[Store_ID]],Store[Store_ID],Store[Store_Name])</f>
        <v>Johnson-Wright</v>
      </c>
      <c r="Z1344" s="43" t="str">
        <f>_xlfn.XLOOKUP(Combined[[#This Row],[Store_ID]],Store[Store_ID],Store[Region])</f>
        <v>North</v>
      </c>
      <c r="AA1344" s="43" t="str">
        <f>_xlfn.XLOOKUP(Combined[[#This Row],[Store_ID]],Store[Store_ID],Store[City])</f>
        <v>Hoodberg</v>
      </c>
      <c r="AB1344" s="43" t="str">
        <f>_xlfn.XLOOKUP(Combined[[#This Row],[Store_ID]],Store[Store_ID],Store[Store_Type])</f>
        <v>Outlet</v>
      </c>
      <c r="AC1344" s="43">
        <f>Combined[[#This Row],[Quantity]]*Combined[[#This Row],[Unit_Price]]</f>
        <v>2165.8200000000002</v>
      </c>
      <c r="AD1344" s="43">
        <f>Combined[[#This Row],[Gross_Sales]]*Combined[[#This Row],[Discount]]</f>
        <v>563.11320000000001</v>
      </c>
      <c r="AE1344" s="43">
        <f>Combined[[#This Row],[Quantity]]*Combined[[#This Row],[cost]]</f>
        <v>570.87</v>
      </c>
      <c r="AF1344" s="43">
        <f>Combined[[#This Row],[Total_Amount]]-Combined[[#This Row],[Total_Cost]]</f>
        <v>1031.8368</v>
      </c>
      <c r="AG1344" s="43" t="str">
        <f>IF(Combined[[#This Row],[Age]]&lt;=25,"18-25",IF(Combined[[#This Row],[Age]]&lt;=35,"26-35",IF(Combined[[#This Row],[Age]]&lt;=45,"36-45",IF(Combined[[#This Row],[Age]]&lt;=55,"46-55","56-64"))))</f>
        <v>56-64</v>
      </c>
      <c r="AH1344" s="43">
        <f>IF(Combined[[#This Row],[Total_Amount]]=0,0,Combined[[#This Row],[Profit]]/Combined[[#This Row],[Total_Amount]])</f>
        <v>0.6438088364010186</v>
      </c>
    </row>
    <row r="1345" spans="1:34">
      <c r="A1345" s="43" t="s">
        <v>3169</v>
      </c>
      <c r="B1345" s="46">
        <v>45323</v>
      </c>
      <c r="C1345" s="43">
        <f t="shared" si="20"/>
        <v>2024</v>
      </c>
      <c r="D1345" s="43" t="str">
        <f>TEXT(Combined[[#This Row],[Order_Date]],"MMM")</f>
        <v>Feb</v>
      </c>
      <c r="E1345" s="43" t="s">
        <v>1263</v>
      </c>
      <c r="F1345" s="43" t="s">
        <v>1742</v>
      </c>
      <c r="G1345" s="43" t="s">
        <v>1757</v>
      </c>
      <c r="H1345" s="43">
        <v>3</v>
      </c>
      <c r="I1345" s="43">
        <v>760.38</v>
      </c>
      <c r="J1345" s="45">
        <v>0</v>
      </c>
      <c r="K1345" s="43" t="s">
        <v>1829</v>
      </c>
      <c r="L1345" s="43">
        <v>2281.14</v>
      </c>
      <c r="M1345" s="43" t="str">
        <f>VLOOKUP(Combined[[#This Row],[Customer_ID]],Customer[],2,FALSE)</f>
        <v>David Lozano</v>
      </c>
      <c r="N1345" s="43">
        <f>VLOOKUP(Combined[[#This Row],[Customer_ID]],Customer[],3,FALSE)</f>
        <v>23</v>
      </c>
      <c r="O1345" s="43" t="str">
        <f>VLOOKUP(Combined[[#This Row],[Customer_ID]],Customer[],4,FALSE)</f>
        <v>Female</v>
      </c>
      <c r="P1345" s="43" t="str">
        <f>VLOOKUP(Combined[[#This Row],[Customer_ID]],Customer[],5,FALSE)</f>
        <v>North Michaelfurt</v>
      </c>
      <c r="Q1345" s="43" t="str">
        <f>VLOOKUP(Combined[[#This Row],[Customer_ID]],Customer[],6,FALSE)</f>
        <v>Wisconsin</v>
      </c>
      <c r="R1345" s="43" t="str">
        <f>VLOOKUP(Combined[[#This Row],[Customer_ID]],Customer[],8,FALSE)</f>
        <v>Gold</v>
      </c>
      <c r="S1345" s="43" t="str">
        <f>VLOOKUP(Combined[[#This Row],[Product_ID]],Product[],2,FALSE)</f>
        <v>Cricket Bat</v>
      </c>
      <c r="T1345" s="43" t="str">
        <f>VLOOKUP(Combined[[#This Row],[Product_ID]],Product[],3,FALSE)</f>
        <v>Sports</v>
      </c>
      <c r="U1345" s="43" t="str">
        <f>VLOOKUP(Combined[[#This Row],[Product_ID]],Product[],4,FALSE)</f>
        <v>Team Sports</v>
      </c>
      <c r="V1345" s="43" t="str">
        <f>VLOOKUP(Combined[[#This Row],[Product_ID]],Product[],5,FALSE)</f>
        <v>Khan LLC</v>
      </c>
      <c r="W1345" s="43">
        <f>VLOOKUP(Combined[[#This Row],[Product_ID]],Product[],6,FALSE)</f>
        <v>245.98</v>
      </c>
      <c r="X1345" s="43">
        <f>VLOOKUP(Combined[[#This Row],[Product_ID]],Product[],7,FALSE)</f>
        <v>471</v>
      </c>
      <c r="Y1345" s="43" t="str">
        <f>_xlfn.XLOOKUP(Combined[[#This Row],[Store_ID]],Store[Store_ID],Store[Store_Name])</f>
        <v>Martinez, Adkins and Johnson</v>
      </c>
      <c r="Z1345" s="43" t="str">
        <f>_xlfn.XLOOKUP(Combined[[#This Row],[Store_ID]],Store[Store_ID],Store[Region])</f>
        <v>North</v>
      </c>
      <c r="AA1345" s="43" t="str">
        <f>_xlfn.XLOOKUP(Combined[[#This Row],[Store_ID]],Store[Store_ID],Store[City])</f>
        <v>Danielmouth</v>
      </c>
      <c r="AB1345" s="43" t="str">
        <f>_xlfn.XLOOKUP(Combined[[#This Row],[Store_ID]],Store[Store_ID],Store[Store_Type])</f>
        <v>Flagship</v>
      </c>
      <c r="AC1345" s="43">
        <f>Combined[[#This Row],[Quantity]]*Combined[[#This Row],[Unit_Price]]</f>
        <v>2281.14</v>
      </c>
      <c r="AD1345" s="43">
        <f>Combined[[#This Row],[Gross_Sales]]*Combined[[#This Row],[Discount]]</f>
        <v>0</v>
      </c>
      <c r="AE1345" s="43">
        <f>Combined[[#This Row],[Quantity]]*Combined[[#This Row],[cost]]</f>
        <v>737.93999999999994</v>
      </c>
      <c r="AF1345" s="43">
        <f>Combined[[#This Row],[Total_Amount]]-Combined[[#This Row],[Total_Cost]]</f>
        <v>1543.1999999999998</v>
      </c>
      <c r="AG1345" s="43" t="str">
        <f>IF(Combined[[#This Row],[Age]]&lt;=25,"18-25",IF(Combined[[#This Row],[Age]]&lt;=35,"26-35",IF(Combined[[#This Row],[Age]]&lt;=45,"36-45",IF(Combined[[#This Row],[Age]]&lt;=55,"46-55","56-64"))))</f>
        <v>18-25</v>
      </c>
      <c r="AH1345" s="43">
        <f>IF(Combined[[#This Row],[Total_Amount]]=0,0,Combined[[#This Row],[Profit]]/Combined[[#This Row],[Total_Amount]])</f>
        <v>0.67650385333648966</v>
      </c>
    </row>
    <row r="1346" spans="1:34">
      <c r="A1346" s="43" t="s">
        <v>3170</v>
      </c>
      <c r="B1346" s="46">
        <v>45362</v>
      </c>
      <c r="C1346" s="43">
        <f t="shared" si="20"/>
        <v>2024</v>
      </c>
      <c r="D1346" s="43" t="str">
        <f>TEXT(Combined[[#This Row],[Order_Date]],"MMM")</f>
        <v>Mar</v>
      </c>
      <c r="E1346" s="43" t="s">
        <v>942</v>
      </c>
      <c r="F1346" s="43" t="s">
        <v>1742</v>
      </c>
      <c r="G1346" s="43" t="s">
        <v>1776</v>
      </c>
      <c r="H1346" s="43">
        <v>3</v>
      </c>
      <c r="I1346" s="43">
        <v>612.53</v>
      </c>
      <c r="J1346" s="45">
        <v>0.21</v>
      </c>
      <c r="K1346" s="43" t="s">
        <v>1829</v>
      </c>
      <c r="L1346" s="43">
        <v>1451.6960999999999</v>
      </c>
      <c r="M1346" s="43" t="str">
        <f>VLOOKUP(Combined[[#This Row],[Customer_ID]],Customer[],2,FALSE)</f>
        <v>Tracy Stephens</v>
      </c>
      <c r="N1346" s="43">
        <f>VLOOKUP(Combined[[#This Row],[Customer_ID]],Customer[],3,FALSE)</f>
        <v>64</v>
      </c>
      <c r="O1346" s="43" t="str">
        <f>VLOOKUP(Combined[[#This Row],[Customer_ID]],Customer[],4,FALSE)</f>
        <v>Male</v>
      </c>
      <c r="P1346" s="43" t="str">
        <f>VLOOKUP(Combined[[#This Row],[Customer_ID]],Customer[],5,FALSE)</f>
        <v>New Joshuatown</v>
      </c>
      <c r="Q1346" s="43" t="str">
        <f>VLOOKUP(Combined[[#This Row],[Customer_ID]],Customer[],6,FALSE)</f>
        <v>Maine</v>
      </c>
      <c r="R1346" s="43" t="str">
        <f>VLOOKUP(Combined[[#This Row],[Customer_ID]],Customer[],8,FALSE)</f>
        <v>Platinum</v>
      </c>
      <c r="S1346" s="43" t="str">
        <f>VLOOKUP(Combined[[#This Row],[Product_ID]],Product[],2,FALSE)</f>
        <v>Cricket Bat</v>
      </c>
      <c r="T1346" s="43" t="str">
        <f>VLOOKUP(Combined[[#This Row],[Product_ID]],Product[],3,FALSE)</f>
        <v>Sports</v>
      </c>
      <c r="U1346" s="43" t="str">
        <f>VLOOKUP(Combined[[#This Row],[Product_ID]],Product[],4,FALSE)</f>
        <v>Team Sports</v>
      </c>
      <c r="V1346" s="43" t="str">
        <f>VLOOKUP(Combined[[#This Row],[Product_ID]],Product[],5,FALSE)</f>
        <v>Khan LLC</v>
      </c>
      <c r="W1346" s="43">
        <f>VLOOKUP(Combined[[#This Row],[Product_ID]],Product[],6,FALSE)</f>
        <v>245.98</v>
      </c>
      <c r="X1346" s="43">
        <f>VLOOKUP(Combined[[#This Row],[Product_ID]],Product[],7,FALSE)</f>
        <v>471</v>
      </c>
      <c r="Y1346" s="43" t="str">
        <f>_xlfn.XLOOKUP(Combined[[#This Row],[Store_ID]],Store[Store_ID],Store[Store_Name])</f>
        <v>Benson-Elliott</v>
      </c>
      <c r="Z1346" s="43" t="str">
        <f>_xlfn.XLOOKUP(Combined[[#This Row],[Store_ID]],Store[Store_ID],Store[Region])</f>
        <v>East</v>
      </c>
      <c r="AA1346" s="43" t="str">
        <f>_xlfn.XLOOKUP(Combined[[#This Row],[Store_ID]],Store[Store_ID],Store[City])</f>
        <v>Port Josephberg</v>
      </c>
      <c r="AB1346" s="43" t="str">
        <f>_xlfn.XLOOKUP(Combined[[#This Row],[Store_ID]],Store[Store_ID],Store[Store_Type])</f>
        <v>Online</v>
      </c>
      <c r="AC1346" s="43">
        <f>Combined[[#This Row],[Quantity]]*Combined[[#This Row],[Unit_Price]]</f>
        <v>1837.59</v>
      </c>
      <c r="AD1346" s="43">
        <f>Combined[[#This Row],[Gross_Sales]]*Combined[[#This Row],[Discount]]</f>
        <v>385.89389999999997</v>
      </c>
      <c r="AE1346" s="43">
        <f>Combined[[#This Row],[Quantity]]*Combined[[#This Row],[cost]]</f>
        <v>737.93999999999994</v>
      </c>
      <c r="AF1346" s="43">
        <f>Combined[[#This Row],[Total_Amount]]-Combined[[#This Row],[Total_Cost]]</f>
        <v>713.75609999999995</v>
      </c>
      <c r="AG1346" s="43" t="str">
        <f>IF(Combined[[#This Row],[Age]]&lt;=25,"18-25",IF(Combined[[#This Row],[Age]]&lt;=35,"26-35",IF(Combined[[#This Row],[Age]]&lt;=45,"36-45",IF(Combined[[#This Row],[Age]]&lt;=55,"46-55","56-64"))))</f>
        <v>56-64</v>
      </c>
      <c r="AH1346" s="43">
        <f>IF(Combined[[#This Row],[Total_Amount]]=0,0,Combined[[#This Row],[Profit]]/Combined[[#This Row],[Total_Amount]])</f>
        <v>0.4916704673932788</v>
      </c>
    </row>
    <row r="1347" spans="1:34">
      <c r="A1347" s="43" t="s">
        <v>3171</v>
      </c>
      <c r="B1347" s="46">
        <v>45544</v>
      </c>
      <c r="C1347" s="43">
        <f t="shared" ref="C1347:C1410" si="21">YEAR(B1347)</f>
        <v>2024</v>
      </c>
      <c r="D1347" s="43" t="str">
        <f>TEXT(Combined[[#This Row],[Order_Date]],"MMM")</f>
        <v>Sep</v>
      </c>
      <c r="E1347" s="43" t="s">
        <v>160</v>
      </c>
      <c r="F1347" s="43" t="s">
        <v>1674</v>
      </c>
      <c r="G1347" s="43" t="s">
        <v>1804</v>
      </c>
      <c r="H1347" s="43">
        <v>3</v>
      </c>
      <c r="I1347" s="43">
        <v>841.37</v>
      </c>
      <c r="J1347" s="45">
        <v>0.28999999999999998</v>
      </c>
      <c r="K1347" s="43" t="s">
        <v>1826</v>
      </c>
      <c r="L1347" s="43">
        <v>1792.1180999999999</v>
      </c>
      <c r="M1347" s="43" t="str">
        <f>VLOOKUP(Combined[[#This Row],[Customer_ID]],Customer[],2,FALSE)</f>
        <v>James Gibbs</v>
      </c>
      <c r="N1347" s="43">
        <f>VLOOKUP(Combined[[#This Row],[Customer_ID]],Customer[],3,FALSE)</f>
        <v>21</v>
      </c>
      <c r="O1347" s="43" t="str">
        <f>VLOOKUP(Combined[[#This Row],[Customer_ID]],Customer[],4,FALSE)</f>
        <v>Male</v>
      </c>
      <c r="P1347" s="43" t="str">
        <f>VLOOKUP(Combined[[#This Row],[Customer_ID]],Customer[],5,FALSE)</f>
        <v>Mooneyshire</v>
      </c>
      <c r="Q1347" s="43" t="str">
        <f>VLOOKUP(Combined[[#This Row],[Customer_ID]],Customer[],6,FALSE)</f>
        <v>Alaska</v>
      </c>
      <c r="R1347" s="43" t="str">
        <f>VLOOKUP(Combined[[#This Row],[Customer_ID]],Customer[],8,FALSE)</f>
        <v>Platinum</v>
      </c>
      <c r="S1347" s="43" t="str">
        <f>VLOOKUP(Combined[[#This Row],[Product_ID]],Product[],2,FALSE)</f>
        <v>Organic Sunscreen Lotion</v>
      </c>
      <c r="T1347" s="43" t="str">
        <f>VLOOKUP(Combined[[#This Row],[Product_ID]],Product[],3,FALSE)</f>
        <v>Beauty</v>
      </c>
      <c r="U1347" s="43" t="str">
        <f>VLOOKUP(Combined[[#This Row],[Product_ID]],Product[],4,FALSE)</f>
        <v>Skincare</v>
      </c>
      <c r="V1347" s="43" t="str">
        <f>VLOOKUP(Combined[[#This Row],[Product_ID]],Product[],5,FALSE)</f>
        <v>Anderson-Riley</v>
      </c>
      <c r="W1347" s="43">
        <f>VLOOKUP(Combined[[#This Row],[Product_ID]],Product[],6,FALSE)</f>
        <v>266.86</v>
      </c>
      <c r="X1347" s="43">
        <f>VLOOKUP(Combined[[#This Row],[Product_ID]],Product[],7,FALSE)</f>
        <v>458</v>
      </c>
      <c r="Y1347" s="43" t="str">
        <f>_xlfn.XLOOKUP(Combined[[#This Row],[Store_ID]],Store[Store_ID],Store[Store_Name])</f>
        <v>Frederick-Wright</v>
      </c>
      <c r="Z1347" s="43" t="str">
        <f>_xlfn.XLOOKUP(Combined[[#This Row],[Store_ID]],Store[Store_ID],Store[Region])</f>
        <v>West</v>
      </c>
      <c r="AA1347" s="43" t="str">
        <f>_xlfn.XLOOKUP(Combined[[#This Row],[Store_ID]],Store[Store_ID],Store[City])</f>
        <v>New Jimmymouth</v>
      </c>
      <c r="AB1347" s="43" t="str">
        <f>_xlfn.XLOOKUP(Combined[[#This Row],[Store_ID]],Store[Store_ID],Store[Store_Type])</f>
        <v>Flagship</v>
      </c>
      <c r="AC1347" s="43">
        <f>Combined[[#This Row],[Quantity]]*Combined[[#This Row],[Unit_Price]]</f>
        <v>2524.11</v>
      </c>
      <c r="AD1347" s="43">
        <f>Combined[[#This Row],[Gross_Sales]]*Combined[[#This Row],[Discount]]</f>
        <v>731.99189999999999</v>
      </c>
      <c r="AE1347" s="43">
        <f>Combined[[#This Row],[Quantity]]*Combined[[#This Row],[cost]]</f>
        <v>800.58</v>
      </c>
      <c r="AF1347" s="43">
        <f>Combined[[#This Row],[Total_Amount]]-Combined[[#This Row],[Total_Cost]]</f>
        <v>991.53809999999987</v>
      </c>
      <c r="AG1347" s="43" t="str">
        <f>IF(Combined[[#This Row],[Age]]&lt;=25,"18-25",IF(Combined[[#This Row],[Age]]&lt;=35,"26-35",IF(Combined[[#This Row],[Age]]&lt;=45,"36-45",IF(Combined[[#This Row],[Age]]&lt;=55,"46-55","56-64"))))</f>
        <v>18-25</v>
      </c>
      <c r="AH1347" s="43">
        <f>IF(Combined[[#This Row],[Total_Amount]]=0,0,Combined[[#This Row],[Profit]]/Combined[[#This Row],[Total_Amount]])</f>
        <v>0.55327720868395891</v>
      </c>
    </row>
    <row r="1348" spans="1:34">
      <c r="A1348" s="43" t="s">
        <v>3172</v>
      </c>
      <c r="B1348" s="46">
        <v>45249</v>
      </c>
      <c r="C1348" s="43">
        <f t="shared" si="21"/>
        <v>2023</v>
      </c>
      <c r="D1348" s="43" t="str">
        <f>TEXT(Combined[[#This Row],[Order_Date]],"MMM")</f>
        <v>Nov</v>
      </c>
      <c r="E1348" s="43" t="s">
        <v>833</v>
      </c>
      <c r="F1348" s="43" t="s">
        <v>1644</v>
      </c>
      <c r="G1348" s="43" t="s">
        <v>1786</v>
      </c>
      <c r="H1348" s="43">
        <v>2</v>
      </c>
      <c r="I1348" s="43">
        <v>636.51</v>
      </c>
      <c r="J1348" s="45">
        <v>0.25</v>
      </c>
      <c r="K1348" s="43" t="s">
        <v>1824</v>
      </c>
      <c r="L1348" s="43">
        <v>954.76499999999999</v>
      </c>
      <c r="M1348" s="43" t="str">
        <f>VLOOKUP(Combined[[#This Row],[Customer_ID]],Customer[],2,FALSE)</f>
        <v>Carol Bishop</v>
      </c>
      <c r="N1348" s="43">
        <f>VLOOKUP(Combined[[#This Row],[Customer_ID]],Customer[],3,FALSE)</f>
        <v>27</v>
      </c>
      <c r="O1348" s="43" t="str">
        <f>VLOOKUP(Combined[[#This Row],[Customer_ID]],Customer[],4,FALSE)</f>
        <v>Female</v>
      </c>
      <c r="P1348" s="43" t="str">
        <f>VLOOKUP(Combined[[#This Row],[Customer_ID]],Customer[],5,FALSE)</f>
        <v>Lake Saramouth</v>
      </c>
      <c r="Q1348" s="43" t="str">
        <f>VLOOKUP(Combined[[#This Row],[Customer_ID]],Customer[],6,FALSE)</f>
        <v>Oregon</v>
      </c>
      <c r="R1348" s="43" t="str">
        <f>VLOOKUP(Combined[[#This Row],[Customer_ID]],Customer[],8,FALSE)</f>
        <v>Silver</v>
      </c>
      <c r="S1348" s="43" t="str">
        <f>VLOOKUP(Combined[[#This Row],[Product_ID]],Product[],2,FALSE)</f>
        <v>Car Dashboard Phone Holder</v>
      </c>
      <c r="T1348" s="43" t="str">
        <f>VLOOKUP(Combined[[#This Row],[Product_ID]],Product[],3,FALSE)</f>
        <v>Electronics</v>
      </c>
      <c r="U1348" s="43" t="str">
        <f>VLOOKUP(Combined[[#This Row],[Product_ID]],Product[],4,FALSE)</f>
        <v>Accessories</v>
      </c>
      <c r="V1348" s="43" t="str">
        <f>VLOOKUP(Combined[[#This Row],[Product_ID]],Product[],5,FALSE)</f>
        <v>Byrd, Stewart and Valdez</v>
      </c>
      <c r="W1348" s="43">
        <f>VLOOKUP(Combined[[#This Row],[Product_ID]],Product[],6,FALSE)</f>
        <v>177.98</v>
      </c>
      <c r="X1348" s="43">
        <f>VLOOKUP(Combined[[#This Row],[Product_ID]],Product[],7,FALSE)</f>
        <v>103</v>
      </c>
      <c r="Y1348" s="43" t="str">
        <f>_xlfn.XLOOKUP(Combined[[#This Row],[Store_ID]],Store[Store_ID],Store[Store_Name])</f>
        <v>Moore, Padilla and Butler</v>
      </c>
      <c r="Z1348" s="43" t="str">
        <f>_xlfn.XLOOKUP(Combined[[#This Row],[Store_ID]],Store[Store_ID],Store[Region])</f>
        <v>South</v>
      </c>
      <c r="AA1348" s="43" t="str">
        <f>_xlfn.XLOOKUP(Combined[[#This Row],[Store_ID]],Store[Store_ID],Store[City])</f>
        <v>East Johnstad</v>
      </c>
      <c r="AB1348" s="43" t="str">
        <f>_xlfn.XLOOKUP(Combined[[#This Row],[Store_ID]],Store[Store_ID],Store[Store_Type])</f>
        <v>Flagship</v>
      </c>
      <c r="AC1348" s="43">
        <f>Combined[[#This Row],[Quantity]]*Combined[[#This Row],[Unit_Price]]</f>
        <v>1273.02</v>
      </c>
      <c r="AD1348" s="43">
        <f>Combined[[#This Row],[Gross_Sales]]*Combined[[#This Row],[Discount]]</f>
        <v>318.255</v>
      </c>
      <c r="AE1348" s="43">
        <f>Combined[[#This Row],[Quantity]]*Combined[[#This Row],[cost]]</f>
        <v>355.96</v>
      </c>
      <c r="AF1348" s="43">
        <f>Combined[[#This Row],[Total_Amount]]-Combined[[#This Row],[Total_Cost]]</f>
        <v>598.80500000000006</v>
      </c>
      <c r="AG1348" s="43" t="str">
        <f>IF(Combined[[#This Row],[Age]]&lt;=25,"18-25",IF(Combined[[#This Row],[Age]]&lt;=35,"26-35",IF(Combined[[#This Row],[Age]]&lt;=45,"36-45",IF(Combined[[#This Row],[Age]]&lt;=55,"46-55","56-64"))))</f>
        <v>26-35</v>
      </c>
      <c r="AH1348" s="43">
        <f>IF(Combined[[#This Row],[Total_Amount]]=0,0,Combined[[#This Row],[Profit]]/Combined[[#This Row],[Total_Amount]])</f>
        <v>0.62717527349661961</v>
      </c>
    </row>
    <row r="1349" spans="1:34">
      <c r="A1349" s="43" t="s">
        <v>3173</v>
      </c>
      <c r="B1349" s="46">
        <v>45659</v>
      </c>
      <c r="C1349" s="43">
        <f t="shared" si="21"/>
        <v>2025</v>
      </c>
      <c r="D1349" s="43" t="str">
        <f>TEXT(Combined[[#This Row],[Order_Date]],"MMM")</f>
        <v>Jan</v>
      </c>
      <c r="E1349" s="43" t="s">
        <v>329</v>
      </c>
      <c r="F1349" s="43" t="s">
        <v>1638</v>
      </c>
      <c r="G1349" s="43" t="s">
        <v>1782</v>
      </c>
      <c r="H1349" s="43">
        <v>2</v>
      </c>
      <c r="I1349" s="43">
        <v>732.37</v>
      </c>
      <c r="J1349" s="45">
        <v>0.22</v>
      </c>
      <c r="K1349" s="43" t="s">
        <v>1829</v>
      </c>
      <c r="L1349" s="43">
        <v>1142.4972</v>
      </c>
      <c r="M1349" s="43" t="str">
        <f>VLOOKUP(Combined[[#This Row],[Customer_ID]],Customer[],2,FALSE)</f>
        <v>Donna Gregory</v>
      </c>
      <c r="N1349" s="43">
        <f>VLOOKUP(Combined[[#This Row],[Customer_ID]],Customer[],3,FALSE)</f>
        <v>29</v>
      </c>
      <c r="O1349" s="43" t="str">
        <f>VLOOKUP(Combined[[#This Row],[Customer_ID]],Customer[],4,FALSE)</f>
        <v>Female</v>
      </c>
      <c r="P1349" s="43" t="str">
        <f>VLOOKUP(Combined[[#This Row],[Customer_ID]],Customer[],5,FALSE)</f>
        <v>South Amandahaven</v>
      </c>
      <c r="Q1349" s="43" t="str">
        <f>VLOOKUP(Combined[[#This Row],[Customer_ID]],Customer[],6,FALSE)</f>
        <v>Arizona</v>
      </c>
      <c r="R1349" s="43" t="str">
        <f>VLOOKUP(Combined[[#This Row],[Customer_ID]],Customer[],8,FALSE)</f>
        <v>Silver</v>
      </c>
      <c r="S1349" s="43" t="str">
        <f>VLOOKUP(Combined[[#This Row],[Product_ID]],Product[],2,FALSE)</f>
        <v>High-Grip Football</v>
      </c>
      <c r="T1349" s="43" t="str">
        <f>VLOOKUP(Combined[[#This Row],[Product_ID]],Product[],3,FALSE)</f>
        <v>Sports</v>
      </c>
      <c r="U1349" s="43" t="str">
        <f>VLOOKUP(Combined[[#This Row],[Product_ID]],Product[],4,FALSE)</f>
        <v>Team Sports</v>
      </c>
      <c r="V1349" s="43" t="str">
        <f>VLOOKUP(Combined[[#This Row],[Product_ID]],Product[],5,FALSE)</f>
        <v>Bridges, Banks and Cummings</v>
      </c>
      <c r="W1349" s="43">
        <f>VLOOKUP(Combined[[#This Row],[Product_ID]],Product[],6,FALSE)</f>
        <v>318.91000000000003</v>
      </c>
      <c r="X1349" s="43">
        <f>VLOOKUP(Combined[[#This Row],[Product_ID]],Product[],7,FALSE)</f>
        <v>114</v>
      </c>
      <c r="Y1349" s="43" t="str">
        <f>_xlfn.XLOOKUP(Combined[[#This Row],[Store_ID]],Store[Store_ID],Store[Store_Name])</f>
        <v>Bean, Jones and Park</v>
      </c>
      <c r="Z1349" s="43" t="str">
        <f>_xlfn.XLOOKUP(Combined[[#This Row],[Store_ID]],Store[Store_ID],Store[Region])</f>
        <v>West</v>
      </c>
      <c r="AA1349" s="43" t="str">
        <f>_xlfn.XLOOKUP(Combined[[#This Row],[Store_ID]],Store[Store_ID],Store[City])</f>
        <v>Thompsonborough</v>
      </c>
      <c r="AB1349" s="43" t="str">
        <f>_xlfn.XLOOKUP(Combined[[#This Row],[Store_ID]],Store[Store_ID],Store[Store_Type])</f>
        <v>Online</v>
      </c>
      <c r="AC1349" s="43">
        <f>Combined[[#This Row],[Quantity]]*Combined[[#This Row],[Unit_Price]]</f>
        <v>1464.74</v>
      </c>
      <c r="AD1349" s="43">
        <f>Combined[[#This Row],[Gross_Sales]]*Combined[[#This Row],[Discount]]</f>
        <v>322.24279999999999</v>
      </c>
      <c r="AE1349" s="43">
        <f>Combined[[#This Row],[Quantity]]*Combined[[#This Row],[cost]]</f>
        <v>637.82000000000005</v>
      </c>
      <c r="AF1349" s="43">
        <f>Combined[[#This Row],[Total_Amount]]-Combined[[#This Row],[Total_Cost]]</f>
        <v>504.67719999999997</v>
      </c>
      <c r="AG1349" s="43" t="str">
        <f>IF(Combined[[#This Row],[Age]]&lt;=25,"18-25",IF(Combined[[#This Row],[Age]]&lt;=35,"26-35",IF(Combined[[#This Row],[Age]]&lt;=45,"36-45",IF(Combined[[#This Row],[Age]]&lt;=55,"46-55","56-64"))))</f>
        <v>26-35</v>
      </c>
      <c r="AH1349" s="43">
        <f>IF(Combined[[#This Row],[Total_Amount]]=0,0,Combined[[#This Row],[Profit]]/Combined[[#This Row],[Total_Amount]])</f>
        <v>0.44173167339053432</v>
      </c>
    </row>
    <row r="1350" spans="1:34">
      <c r="A1350" s="43" t="s">
        <v>3174</v>
      </c>
      <c r="B1350" s="46">
        <v>45927</v>
      </c>
      <c r="C1350" s="43">
        <f t="shared" si="21"/>
        <v>2025</v>
      </c>
      <c r="D1350" s="43" t="str">
        <f>TEXT(Combined[[#This Row],[Order_Date]],"MMM")</f>
        <v>Sep</v>
      </c>
      <c r="E1350" s="43" t="s">
        <v>547</v>
      </c>
      <c r="F1350" s="43" t="s">
        <v>1656</v>
      </c>
      <c r="G1350" s="43" t="s">
        <v>1804</v>
      </c>
      <c r="H1350" s="43">
        <v>3</v>
      </c>
      <c r="I1350" s="43">
        <v>183.44</v>
      </c>
      <c r="J1350" s="45">
        <v>0.28000000000000003</v>
      </c>
      <c r="K1350" s="43" t="s">
        <v>1829</v>
      </c>
      <c r="L1350" s="43">
        <v>396.23039999999992</v>
      </c>
      <c r="M1350" s="43" t="str">
        <f>VLOOKUP(Combined[[#This Row],[Customer_ID]],Customer[],2,FALSE)</f>
        <v>Daniel Rivas</v>
      </c>
      <c r="N1350" s="43">
        <f>VLOOKUP(Combined[[#This Row],[Customer_ID]],Customer[],3,FALSE)</f>
        <v>39</v>
      </c>
      <c r="O1350" s="43" t="str">
        <f>VLOOKUP(Combined[[#This Row],[Customer_ID]],Customer[],4,FALSE)</f>
        <v>Female</v>
      </c>
      <c r="P1350" s="43" t="str">
        <f>VLOOKUP(Combined[[#This Row],[Customer_ID]],Customer[],5,FALSE)</f>
        <v>Dominiquefort</v>
      </c>
      <c r="Q1350" s="43" t="str">
        <f>VLOOKUP(Combined[[#This Row],[Customer_ID]],Customer[],6,FALSE)</f>
        <v>Georgia</v>
      </c>
      <c r="R1350" s="43" t="str">
        <f>VLOOKUP(Combined[[#This Row],[Customer_ID]],Customer[],8,FALSE)</f>
        <v>Silver</v>
      </c>
      <c r="S1350" s="43" t="str">
        <f>VLOOKUP(Combined[[#This Row],[Product_ID]],Product[],2,FALSE)</f>
        <v>Sports Stopwatch Pro</v>
      </c>
      <c r="T1350" s="43" t="str">
        <f>VLOOKUP(Combined[[#This Row],[Product_ID]],Product[],3,FALSE)</f>
        <v>Sports</v>
      </c>
      <c r="U1350" s="43" t="str">
        <f>VLOOKUP(Combined[[#This Row],[Product_ID]],Product[],4,FALSE)</f>
        <v>Accessories</v>
      </c>
      <c r="V1350" s="43" t="str">
        <f>VLOOKUP(Combined[[#This Row],[Product_ID]],Product[],5,FALSE)</f>
        <v>Thompson-French</v>
      </c>
      <c r="W1350" s="43">
        <f>VLOOKUP(Combined[[#This Row],[Product_ID]],Product[],6,FALSE)</f>
        <v>434.84</v>
      </c>
      <c r="X1350" s="43">
        <f>VLOOKUP(Combined[[#This Row],[Product_ID]],Product[],7,FALSE)</f>
        <v>185</v>
      </c>
      <c r="Y1350" s="43" t="str">
        <f>_xlfn.XLOOKUP(Combined[[#This Row],[Store_ID]],Store[Store_ID],Store[Store_Name])</f>
        <v>Frederick-Wright</v>
      </c>
      <c r="Z1350" s="43" t="str">
        <f>_xlfn.XLOOKUP(Combined[[#This Row],[Store_ID]],Store[Store_ID],Store[Region])</f>
        <v>West</v>
      </c>
      <c r="AA1350" s="43" t="str">
        <f>_xlfn.XLOOKUP(Combined[[#This Row],[Store_ID]],Store[Store_ID],Store[City])</f>
        <v>New Jimmymouth</v>
      </c>
      <c r="AB1350" s="43" t="str">
        <f>_xlfn.XLOOKUP(Combined[[#This Row],[Store_ID]],Store[Store_ID],Store[Store_Type])</f>
        <v>Flagship</v>
      </c>
      <c r="AC1350" s="43">
        <f>Combined[[#This Row],[Quantity]]*Combined[[#This Row],[Unit_Price]]</f>
        <v>550.31999999999994</v>
      </c>
      <c r="AD1350" s="43">
        <f>Combined[[#This Row],[Gross_Sales]]*Combined[[#This Row],[Discount]]</f>
        <v>154.08959999999999</v>
      </c>
      <c r="AE1350" s="43">
        <f>Combined[[#This Row],[Quantity]]*Combined[[#This Row],[cost]]</f>
        <v>1304.52</v>
      </c>
      <c r="AF1350" s="43">
        <f>Combined[[#This Row],[Total_Amount]]-Combined[[#This Row],[Total_Cost]]</f>
        <v>-908.28960000000006</v>
      </c>
      <c r="AG1350" s="43" t="str">
        <f>IF(Combined[[#This Row],[Age]]&lt;=25,"18-25",IF(Combined[[#This Row],[Age]]&lt;=35,"26-35",IF(Combined[[#This Row],[Age]]&lt;=45,"36-45",IF(Combined[[#This Row],[Age]]&lt;=55,"46-55","56-64"))))</f>
        <v>36-45</v>
      </c>
      <c r="AH1350" s="43">
        <f>IF(Combined[[#This Row],[Total_Amount]]=0,0,Combined[[#This Row],[Profit]]/Combined[[#This Row],[Total_Amount]])</f>
        <v>-2.2923268885981498</v>
      </c>
    </row>
    <row r="1351" spans="1:34">
      <c r="A1351" s="43" t="s">
        <v>3175</v>
      </c>
      <c r="B1351" s="46">
        <v>45373</v>
      </c>
      <c r="C1351" s="43">
        <f t="shared" si="21"/>
        <v>2024</v>
      </c>
      <c r="D1351" s="43" t="str">
        <f>TEXT(Combined[[#This Row],[Order_Date]],"MMM")</f>
        <v>Mar</v>
      </c>
      <c r="E1351" s="43" t="s">
        <v>241</v>
      </c>
      <c r="F1351" s="43" t="s">
        <v>1570</v>
      </c>
      <c r="G1351" s="43" t="s">
        <v>1797</v>
      </c>
      <c r="H1351" s="43">
        <v>4</v>
      </c>
      <c r="I1351" s="43">
        <v>898.58</v>
      </c>
      <c r="J1351" s="45">
        <v>0.16</v>
      </c>
      <c r="K1351" s="43" t="s">
        <v>1826</v>
      </c>
      <c r="L1351" s="43">
        <v>3019.2287999999999</v>
      </c>
      <c r="M1351" s="43" t="str">
        <f>VLOOKUP(Combined[[#This Row],[Customer_ID]],Customer[],2,FALSE)</f>
        <v>Michael Thomas</v>
      </c>
      <c r="N1351" s="43">
        <f>VLOOKUP(Combined[[#This Row],[Customer_ID]],Customer[],3,FALSE)</f>
        <v>21</v>
      </c>
      <c r="O1351" s="43" t="str">
        <f>VLOOKUP(Combined[[#This Row],[Customer_ID]],Customer[],4,FALSE)</f>
        <v>Female</v>
      </c>
      <c r="P1351" s="43" t="str">
        <f>VLOOKUP(Combined[[#This Row],[Customer_ID]],Customer[],5,FALSE)</f>
        <v>Woodmouth</v>
      </c>
      <c r="Q1351" s="43" t="str">
        <f>VLOOKUP(Combined[[#This Row],[Customer_ID]],Customer[],6,FALSE)</f>
        <v>Nevada</v>
      </c>
      <c r="R1351" s="43" t="str">
        <f>VLOOKUP(Combined[[#This Row],[Customer_ID]],Customer[],8,FALSE)</f>
        <v>Silver</v>
      </c>
      <c r="S1351" s="43" t="str">
        <f>VLOOKUP(Combined[[#This Row],[Product_ID]],Product[],2,FALSE)</f>
        <v>HD Smart TV Stick</v>
      </c>
      <c r="T1351" s="43" t="str">
        <f>VLOOKUP(Combined[[#This Row],[Product_ID]],Product[],3,FALSE)</f>
        <v>Electronics</v>
      </c>
      <c r="U1351" s="43" t="str">
        <f>VLOOKUP(Combined[[#This Row],[Product_ID]],Product[],4,FALSE)</f>
        <v>Accessories</v>
      </c>
      <c r="V1351" s="43" t="str">
        <f>VLOOKUP(Combined[[#This Row],[Product_ID]],Product[],5,FALSE)</f>
        <v>Gibson, Hobbs and Weaver</v>
      </c>
      <c r="W1351" s="43">
        <f>VLOOKUP(Combined[[#This Row],[Product_ID]],Product[],6,FALSE)</f>
        <v>449.4</v>
      </c>
      <c r="X1351" s="43">
        <f>VLOOKUP(Combined[[#This Row],[Product_ID]],Product[],7,FALSE)</f>
        <v>338</v>
      </c>
      <c r="Y1351" s="43" t="str">
        <f>_xlfn.XLOOKUP(Combined[[#This Row],[Store_ID]],Store[Store_ID],Store[Store_Name])</f>
        <v>Gardner, Humphrey and Contreras</v>
      </c>
      <c r="Z1351" s="43" t="str">
        <f>_xlfn.XLOOKUP(Combined[[#This Row],[Store_ID]],Store[Store_ID],Store[Region])</f>
        <v>East</v>
      </c>
      <c r="AA1351" s="43" t="str">
        <f>_xlfn.XLOOKUP(Combined[[#This Row],[Store_ID]],Store[Store_ID],Store[City])</f>
        <v>Johnsonville</v>
      </c>
      <c r="AB1351" s="43" t="str">
        <f>_xlfn.XLOOKUP(Combined[[#This Row],[Store_ID]],Store[Store_ID],Store[Store_Type])</f>
        <v>Flagship</v>
      </c>
      <c r="AC1351" s="43">
        <f>Combined[[#This Row],[Quantity]]*Combined[[#This Row],[Unit_Price]]</f>
        <v>3594.32</v>
      </c>
      <c r="AD1351" s="43">
        <f>Combined[[#This Row],[Gross_Sales]]*Combined[[#This Row],[Discount]]</f>
        <v>575.09120000000007</v>
      </c>
      <c r="AE1351" s="43">
        <f>Combined[[#This Row],[Quantity]]*Combined[[#This Row],[cost]]</f>
        <v>1797.6</v>
      </c>
      <c r="AF1351" s="43">
        <f>Combined[[#This Row],[Total_Amount]]-Combined[[#This Row],[Total_Cost]]</f>
        <v>1221.6288</v>
      </c>
      <c r="AG1351" s="43" t="str">
        <f>IF(Combined[[#This Row],[Age]]&lt;=25,"18-25",IF(Combined[[#This Row],[Age]]&lt;=35,"26-35",IF(Combined[[#This Row],[Age]]&lt;=45,"36-45",IF(Combined[[#This Row],[Age]]&lt;=55,"46-55","56-64"))))</f>
        <v>18-25</v>
      </c>
      <c r="AH1351" s="43">
        <f>IF(Combined[[#This Row],[Total_Amount]]=0,0,Combined[[#This Row],[Profit]]/Combined[[#This Row],[Total_Amount]])</f>
        <v>0.40461617218277729</v>
      </c>
    </row>
    <row r="1352" spans="1:34">
      <c r="A1352" s="43" t="s">
        <v>3176</v>
      </c>
      <c r="B1352" s="46">
        <v>45529</v>
      </c>
      <c r="C1352" s="43">
        <f t="shared" si="21"/>
        <v>2024</v>
      </c>
      <c r="D1352" s="43" t="str">
        <f>TEXT(Combined[[#This Row],[Order_Date]],"MMM")</f>
        <v>Aug</v>
      </c>
      <c r="E1352" s="43" t="s">
        <v>1217</v>
      </c>
      <c r="F1352" s="43" t="s">
        <v>1594</v>
      </c>
      <c r="G1352" s="43" t="s">
        <v>1761</v>
      </c>
      <c r="H1352" s="43">
        <v>3</v>
      </c>
      <c r="I1352" s="43">
        <v>152.41</v>
      </c>
      <c r="J1352" s="45">
        <v>0.25</v>
      </c>
      <c r="K1352" s="43" t="s">
        <v>1824</v>
      </c>
      <c r="L1352" s="43">
        <v>342.92250000000001</v>
      </c>
      <c r="M1352" s="43" t="str">
        <f>VLOOKUP(Combined[[#This Row],[Customer_ID]],Customer[],2,FALSE)</f>
        <v>Daniel Bell</v>
      </c>
      <c r="N1352" s="43">
        <f>VLOOKUP(Combined[[#This Row],[Customer_ID]],Customer[],3,FALSE)</f>
        <v>56</v>
      </c>
      <c r="O1352" s="43" t="str">
        <f>VLOOKUP(Combined[[#This Row],[Customer_ID]],Customer[],4,FALSE)</f>
        <v>Male</v>
      </c>
      <c r="P1352" s="43" t="str">
        <f>VLOOKUP(Combined[[#This Row],[Customer_ID]],Customer[],5,FALSE)</f>
        <v>Deniseberg</v>
      </c>
      <c r="Q1352" s="43" t="str">
        <f>VLOOKUP(Combined[[#This Row],[Customer_ID]],Customer[],6,FALSE)</f>
        <v>Arkansas</v>
      </c>
      <c r="R1352" s="43" t="str">
        <f>VLOOKUP(Combined[[#This Row],[Customer_ID]],Customer[],8,FALSE)</f>
        <v>Silver</v>
      </c>
      <c r="S1352" s="43" t="str">
        <f>VLOOKUP(Combined[[#This Row],[Product_ID]],Product[],2,FALSE)</f>
        <v>Men's Formal Shirt</v>
      </c>
      <c r="T1352" s="43" t="str">
        <f>VLOOKUP(Combined[[#This Row],[Product_ID]],Product[],3,FALSE)</f>
        <v>Clothing</v>
      </c>
      <c r="U1352" s="43" t="str">
        <f>VLOOKUP(Combined[[#This Row],[Product_ID]],Product[],4,FALSE)</f>
        <v>Tops</v>
      </c>
      <c r="V1352" s="43" t="str">
        <f>VLOOKUP(Combined[[#This Row],[Product_ID]],Product[],5,FALSE)</f>
        <v>Moon, Mora and Santos</v>
      </c>
      <c r="W1352" s="43">
        <f>VLOOKUP(Combined[[#This Row],[Product_ID]],Product[],6,FALSE)</f>
        <v>283</v>
      </c>
      <c r="X1352" s="43">
        <f>VLOOKUP(Combined[[#This Row],[Product_ID]],Product[],7,FALSE)</f>
        <v>360</v>
      </c>
      <c r="Y1352" s="43" t="str">
        <f>_xlfn.XLOOKUP(Combined[[#This Row],[Store_ID]],Store[Store_ID],Store[Store_Name])</f>
        <v>Black-Horn</v>
      </c>
      <c r="Z1352" s="43" t="str">
        <f>_xlfn.XLOOKUP(Combined[[#This Row],[Store_ID]],Store[Store_ID],Store[Region])</f>
        <v>South</v>
      </c>
      <c r="AA1352" s="43" t="str">
        <f>_xlfn.XLOOKUP(Combined[[#This Row],[Store_ID]],Store[Store_ID],Store[City])</f>
        <v>North Nancyview</v>
      </c>
      <c r="AB1352" s="43" t="str">
        <f>_xlfn.XLOOKUP(Combined[[#This Row],[Store_ID]],Store[Store_ID],Store[Store_Type])</f>
        <v>Outlet</v>
      </c>
      <c r="AC1352" s="43">
        <f>Combined[[#This Row],[Quantity]]*Combined[[#This Row],[Unit_Price]]</f>
        <v>457.23</v>
      </c>
      <c r="AD1352" s="43">
        <f>Combined[[#This Row],[Gross_Sales]]*Combined[[#This Row],[Discount]]</f>
        <v>114.3075</v>
      </c>
      <c r="AE1352" s="43">
        <f>Combined[[#This Row],[Quantity]]*Combined[[#This Row],[cost]]</f>
        <v>849</v>
      </c>
      <c r="AF1352" s="43">
        <f>Combined[[#This Row],[Total_Amount]]-Combined[[#This Row],[Total_Cost]]</f>
        <v>-506.07749999999999</v>
      </c>
      <c r="AG1352" s="43" t="str">
        <f>IF(Combined[[#This Row],[Age]]&lt;=25,"18-25",IF(Combined[[#This Row],[Age]]&lt;=35,"26-35",IF(Combined[[#This Row],[Age]]&lt;=45,"36-45",IF(Combined[[#This Row],[Age]]&lt;=55,"46-55","56-64"))))</f>
        <v>56-64</v>
      </c>
      <c r="AH1352" s="43">
        <f>IF(Combined[[#This Row],[Total_Amount]]=0,0,Combined[[#This Row],[Profit]]/Combined[[#This Row],[Total_Amount]])</f>
        <v>-1.4757780548083022</v>
      </c>
    </row>
    <row r="1353" spans="1:34">
      <c r="A1353" s="43" t="s">
        <v>3177</v>
      </c>
      <c r="B1353" s="46">
        <v>45872</v>
      </c>
      <c r="C1353" s="43">
        <f t="shared" si="21"/>
        <v>2025</v>
      </c>
      <c r="D1353" s="43" t="str">
        <f>TEXT(Combined[[#This Row],[Order_Date]],"MMM")</f>
        <v>Aug</v>
      </c>
      <c r="E1353" s="43" t="s">
        <v>722</v>
      </c>
      <c r="F1353" s="43" t="s">
        <v>1732</v>
      </c>
      <c r="G1353" s="43" t="s">
        <v>1799</v>
      </c>
      <c r="H1353" s="43">
        <v>3</v>
      </c>
      <c r="I1353" s="43">
        <v>972.58</v>
      </c>
      <c r="J1353" s="45">
        <v>0.28000000000000003</v>
      </c>
      <c r="K1353" s="43" t="s">
        <v>1829</v>
      </c>
      <c r="L1353" s="43">
        <v>2100.7728000000002</v>
      </c>
      <c r="M1353" s="43" t="str">
        <f>VLOOKUP(Combined[[#This Row],[Customer_ID]],Customer[],2,FALSE)</f>
        <v>Robert Harris</v>
      </c>
      <c r="N1353" s="43">
        <f>VLOOKUP(Combined[[#This Row],[Customer_ID]],Customer[],3,FALSE)</f>
        <v>50</v>
      </c>
      <c r="O1353" s="43" t="str">
        <f>VLOOKUP(Combined[[#This Row],[Customer_ID]],Customer[],4,FALSE)</f>
        <v>Male</v>
      </c>
      <c r="P1353" s="43" t="str">
        <f>VLOOKUP(Combined[[#This Row],[Customer_ID]],Customer[],5,FALSE)</f>
        <v>East jeremy</v>
      </c>
      <c r="Q1353" s="43" t="str">
        <f>VLOOKUP(Combined[[#This Row],[Customer_ID]],Customer[],6,FALSE)</f>
        <v>Iowa</v>
      </c>
      <c r="R1353" s="43" t="str">
        <f>VLOOKUP(Combined[[#This Row],[Customer_ID]],Customer[],8,FALSE)</f>
        <v>Platinum</v>
      </c>
      <c r="S1353" s="43" t="str">
        <f>VLOOKUP(Combined[[#This Row],[Product_ID]],Product[],2,FALSE)</f>
        <v>Microwave Oven</v>
      </c>
      <c r="T1353" s="43" t="str">
        <f>VLOOKUP(Combined[[#This Row],[Product_ID]],Product[],3,FALSE)</f>
        <v>Home</v>
      </c>
      <c r="U1353" s="43" t="str">
        <f>VLOOKUP(Combined[[#This Row],[Product_ID]],Product[],4,FALSE)</f>
        <v>Appliances</v>
      </c>
      <c r="V1353" s="43" t="str">
        <f>VLOOKUP(Combined[[#This Row],[Product_ID]],Product[],5,FALSE)</f>
        <v>Green, Powell and Palmer</v>
      </c>
      <c r="W1353" s="43">
        <f>VLOOKUP(Combined[[#This Row],[Product_ID]],Product[],6,FALSE)</f>
        <v>447.43</v>
      </c>
      <c r="X1353" s="43">
        <f>VLOOKUP(Combined[[#This Row],[Product_ID]],Product[],7,FALSE)</f>
        <v>191</v>
      </c>
      <c r="Y1353" s="43" t="str">
        <f>_xlfn.XLOOKUP(Combined[[#This Row],[Store_ID]],Store[Store_ID],Store[Store_Name])</f>
        <v>Mcdonald Inc</v>
      </c>
      <c r="Z1353" s="43" t="str">
        <f>_xlfn.XLOOKUP(Combined[[#This Row],[Store_ID]],Store[Store_ID],Store[Region])</f>
        <v>South</v>
      </c>
      <c r="AA1353" s="43" t="str">
        <f>_xlfn.XLOOKUP(Combined[[#This Row],[Store_ID]],Store[Store_ID],Store[City])</f>
        <v>Christopherland</v>
      </c>
      <c r="AB1353" s="43" t="str">
        <f>_xlfn.XLOOKUP(Combined[[#This Row],[Store_ID]],Store[Store_ID],Store[Store_Type])</f>
        <v>Outlet</v>
      </c>
      <c r="AC1353" s="43">
        <f>Combined[[#This Row],[Quantity]]*Combined[[#This Row],[Unit_Price]]</f>
        <v>2917.7400000000002</v>
      </c>
      <c r="AD1353" s="43">
        <f>Combined[[#This Row],[Gross_Sales]]*Combined[[#This Row],[Discount]]</f>
        <v>816.96720000000016</v>
      </c>
      <c r="AE1353" s="43">
        <f>Combined[[#This Row],[Quantity]]*Combined[[#This Row],[cost]]</f>
        <v>1342.29</v>
      </c>
      <c r="AF1353" s="43">
        <f>Combined[[#This Row],[Total_Amount]]-Combined[[#This Row],[Total_Cost]]</f>
        <v>758.48280000000022</v>
      </c>
      <c r="AG1353" s="43" t="str">
        <f>IF(Combined[[#This Row],[Age]]&lt;=25,"18-25",IF(Combined[[#This Row],[Age]]&lt;=35,"26-35",IF(Combined[[#This Row],[Age]]&lt;=45,"36-45",IF(Combined[[#This Row],[Age]]&lt;=55,"46-55","56-64"))))</f>
        <v>46-55</v>
      </c>
      <c r="AH1353" s="43">
        <f>IF(Combined[[#This Row],[Total_Amount]]=0,0,Combined[[#This Row],[Profit]]/Combined[[#This Row],[Total_Amount]])</f>
        <v>0.36104941952789954</v>
      </c>
    </row>
    <row r="1354" spans="1:34">
      <c r="A1354" s="43" t="s">
        <v>3178</v>
      </c>
      <c r="B1354" s="46">
        <v>45267</v>
      </c>
      <c r="C1354" s="43">
        <f t="shared" si="21"/>
        <v>2023</v>
      </c>
      <c r="D1354" s="43" t="str">
        <f>TEXT(Combined[[#This Row],[Order_Date]],"MMM")</f>
        <v>Dec</v>
      </c>
      <c r="E1354" s="43" t="s">
        <v>1437</v>
      </c>
      <c r="F1354" s="43" t="s">
        <v>1686</v>
      </c>
      <c r="G1354" s="43" t="s">
        <v>1792</v>
      </c>
      <c r="H1354" s="43">
        <v>4</v>
      </c>
      <c r="I1354" s="43">
        <v>136.4</v>
      </c>
      <c r="J1354" s="45">
        <v>0.04</v>
      </c>
      <c r="K1354" s="43" t="s">
        <v>1829</v>
      </c>
      <c r="L1354" s="43">
        <v>523.77599999999995</v>
      </c>
      <c r="M1354" s="43" t="str">
        <f>VLOOKUP(Combined[[#This Row],[Customer_ID]],Customer[],2,FALSE)</f>
        <v>Cynthia Parrish</v>
      </c>
      <c r="N1354" s="43">
        <f>VLOOKUP(Combined[[#This Row],[Customer_ID]],Customer[],3,FALSE)</f>
        <v>18</v>
      </c>
      <c r="O1354" s="43" t="str">
        <f>VLOOKUP(Combined[[#This Row],[Customer_ID]],Customer[],4,FALSE)</f>
        <v>Male</v>
      </c>
      <c r="P1354" s="43" t="str">
        <f>VLOOKUP(Combined[[#This Row],[Customer_ID]],Customer[],5,FALSE)</f>
        <v>Espinozaberg</v>
      </c>
      <c r="Q1354" s="43" t="str">
        <f>VLOOKUP(Combined[[#This Row],[Customer_ID]],Customer[],6,FALSE)</f>
        <v>Minnesota</v>
      </c>
      <c r="R1354" s="43" t="str">
        <f>VLOOKUP(Combined[[#This Row],[Customer_ID]],Customer[],8,FALSE)</f>
        <v>Silver</v>
      </c>
      <c r="S1354" s="43" t="str">
        <f>VLOOKUP(Combined[[#This Row],[Product_ID]],Product[],2,FALSE)</f>
        <v>Men's Sports Shorts</v>
      </c>
      <c r="T1354" s="43" t="str">
        <f>VLOOKUP(Combined[[#This Row],[Product_ID]],Product[],3,FALSE)</f>
        <v>Clothing</v>
      </c>
      <c r="U1354" s="43" t="str">
        <f>VLOOKUP(Combined[[#This Row],[Product_ID]],Product[],4,FALSE)</f>
        <v>Bottoms</v>
      </c>
      <c r="V1354" s="43" t="str">
        <f>VLOOKUP(Combined[[#This Row],[Product_ID]],Product[],5,FALSE)</f>
        <v>Fitzpatrick Ltd</v>
      </c>
      <c r="W1354" s="43">
        <f>VLOOKUP(Combined[[#This Row],[Product_ID]],Product[],6,FALSE)</f>
        <v>218.22</v>
      </c>
      <c r="X1354" s="43">
        <f>VLOOKUP(Combined[[#This Row],[Product_ID]],Product[],7,FALSE)</f>
        <v>224</v>
      </c>
      <c r="Y1354" s="43" t="str">
        <f>_xlfn.XLOOKUP(Combined[[#This Row],[Store_ID]],Store[Store_ID],Store[Store_Name])</f>
        <v>Aguirre-Keller</v>
      </c>
      <c r="Z1354" s="43" t="str">
        <f>_xlfn.XLOOKUP(Combined[[#This Row],[Store_ID]],Store[Store_ID],Store[Region])</f>
        <v>South</v>
      </c>
      <c r="AA1354" s="43" t="str">
        <f>_xlfn.XLOOKUP(Combined[[#This Row],[Store_ID]],Store[Store_ID],Store[City])</f>
        <v>Lake Michael</v>
      </c>
      <c r="AB1354" s="43" t="str">
        <f>_xlfn.XLOOKUP(Combined[[#This Row],[Store_ID]],Store[Store_ID],Store[Store_Type])</f>
        <v>Online</v>
      </c>
      <c r="AC1354" s="43">
        <f>Combined[[#This Row],[Quantity]]*Combined[[#This Row],[Unit_Price]]</f>
        <v>545.6</v>
      </c>
      <c r="AD1354" s="43">
        <f>Combined[[#This Row],[Gross_Sales]]*Combined[[#This Row],[Discount]]</f>
        <v>21.824000000000002</v>
      </c>
      <c r="AE1354" s="43">
        <f>Combined[[#This Row],[Quantity]]*Combined[[#This Row],[cost]]</f>
        <v>872.88</v>
      </c>
      <c r="AF1354" s="43">
        <f>Combined[[#This Row],[Total_Amount]]-Combined[[#This Row],[Total_Cost]]</f>
        <v>-349.10400000000004</v>
      </c>
      <c r="AG1354" s="43" t="str">
        <f>IF(Combined[[#This Row],[Age]]&lt;=25,"18-25",IF(Combined[[#This Row],[Age]]&lt;=35,"26-35",IF(Combined[[#This Row],[Age]]&lt;=45,"36-45",IF(Combined[[#This Row],[Age]]&lt;=55,"46-55","56-64"))))</f>
        <v>18-25</v>
      </c>
      <c r="AH1354" s="43">
        <f>IF(Combined[[#This Row],[Total_Amount]]=0,0,Combined[[#This Row],[Profit]]/Combined[[#This Row],[Total_Amount]])</f>
        <v>-0.66651392961876843</v>
      </c>
    </row>
    <row r="1355" spans="1:34">
      <c r="A1355" s="43" t="s">
        <v>3179</v>
      </c>
      <c r="B1355" s="46">
        <v>45894</v>
      </c>
      <c r="C1355" s="43">
        <f t="shared" si="21"/>
        <v>2025</v>
      </c>
      <c r="D1355" s="43" t="str">
        <f>TEXT(Combined[[#This Row],[Order_Date]],"MMM")</f>
        <v>Aug</v>
      </c>
      <c r="E1355" s="43" t="s">
        <v>1246</v>
      </c>
      <c r="F1355" s="43" t="s">
        <v>1736</v>
      </c>
      <c r="G1355" s="43" t="s">
        <v>1801</v>
      </c>
      <c r="H1355" s="43">
        <v>1</v>
      </c>
      <c r="I1355" s="43">
        <v>509.63</v>
      </c>
      <c r="J1355" s="45">
        <v>0.27</v>
      </c>
      <c r="K1355" s="43" t="s">
        <v>1829</v>
      </c>
      <c r="L1355" s="43">
        <v>372.0299</v>
      </c>
      <c r="M1355" s="43" t="str">
        <f>VLOOKUP(Combined[[#This Row],[Customer_ID]],Customer[],2,FALSE)</f>
        <v>Mark Rogers</v>
      </c>
      <c r="N1355" s="43">
        <f>VLOOKUP(Combined[[#This Row],[Customer_ID]],Customer[],3,FALSE)</f>
        <v>57</v>
      </c>
      <c r="O1355" s="43" t="str">
        <f>VLOOKUP(Combined[[#This Row],[Customer_ID]],Customer[],4,FALSE)</f>
        <v>Female</v>
      </c>
      <c r="P1355" s="43" t="str">
        <f>VLOOKUP(Combined[[#This Row],[Customer_ID]],Customer[],5,FALSE)</f>
        <v>Bookertown</v>
      </c>
      <c r="Q1355" s="43" t="str">
        <f>VLOOKUP(Combined[[#This Row],[Customer_ID]],Customer[],6,FALSE)</f>
        <v>Oklahoma</v>
      </c>
      <c r="R1355" s="43" t="str">
        <f>VLOOKUP(Combined[[#This Row],[Customer_ID]],Customer[],8,FALSE)</f>
        <v>Platinum</v>
      </c>
      <c r="S1355" s="43" t="str">
        <f>VLOOKUP(Combined[[#This Row],[Product_ID]],Product[],2,FALSE)</f>
        <v>Vitamin E Body Lotion</v>
      </c>
      <c r="T1355" s="43" t="str">
        <f>VLOOKUP(Combined[[#This Row],[Product_ID]],Product[],3,FALSE)</f>
        <v>Beauty</v>
      </c>
      <c r="U1355" s="43" t="str">
        <f>VLOOKUP(Combined[[#This Row],[Product_ID]],Product[],4,FALSE)</f>
        <v>Skincare</v>
      </c>
      <c r="V1355" s="43" t="str">
        <f>VLOOKUP(Combined[[#This Row],[Product_ID]],Product[],5,FALSE)</f>
        <v>Hoffman-Williams</v>
      </c>
      <c r="W1355" s="43">
        <f>VLOOKUP(Combined[[#This Row],[Product_ID]],Product[],6,FALSE)</f>
        <v>358.47</v>
      </c>
      <c r="X1355" s="43">
        <f>VLOOKUP(Combined[[#This Row],[Product_ID]],Product[],7,FALSE)</f>
        <v>213</v>
      </c>
      <c r="Y1355" s="43" t="str">
        <f>_xlfn.XLOOKUP(Combined[[#This Row],[Store_ID]],Store[Store_ID],Store[Store_Name])</f>
        <v>Shelton PLC</v>
      </c>
      <c r="Z1355" s="43" t="str">
        <f>_xlfn.XLOOKUP(Combined[[#This Row],[Store_ID]],Store[Store_ID],Store[Region])</f>
        <v>North</v>
      </c>
      <c r="AA1355" s="43" t="str">
        <f>_xlfn.XLOOKUP(Combined[[#This Row],[Store_ID]],Store[Store_ID],Store[City])</f>
        <v>East Jenniferstad</v>
      </c>
      <c r="AB1355" s="43" t="str">
        <f>_xlfn.XLOOKUP(Combined[[#This Row],[Store_ID]],Store[Store_ID],Store[Store_Type])</f>
        <v>Flagship</v>
      </c>
      <c r="AC1355" s="43">
        <f>Combined[[#This Row],[Quantity]]*Combined[[#This Row],[Unit_Price]]</f>
        <v>509.63</v>
      </c>
      <c r="AD1355" s="43">
        <f>Combined[[#This Row],[Gross_Sales]]*Combined[[#This Row],[Discount]]</f>
        <v>137.6001</v>
      </c>
      <c r="AE1355" s="43">
        <f>Combined[[#This Row],[Quantity]]*Combined[[#This Row],[cost]]</f>
        <v>358.47</v>
      </c>
      <c r="AF1355" s="43">
        <f>Combined[[#This Row],[Total_Amount]]-Combined[[#This Row],[Total_Cost]]</f>
        <v>13.559899999999971</v>
      </c>
      <c r="AG1355" s="43" t="str">
        <f>IF(Combined[[#This Row],[Age]]&lt;=25,"18-25",IF(Combined[[#This Row],[Age]]&lt;=35,"26-35",IF(Combined[[#This Row],[Age]]&lt;=45,"36-45",IF(Combined[[#This Row],[Age]]&lt;=55,"46-55","56-64"))))</f>
        <v>56-64</v>
      </c>
      <c r="AH1355" s="43">
        <f>IF(Combined[[#This Row],[Total_Amount]]=0,0,Combined[[#This Row],[Profit]]/Combined[[#This Row],[Total_Amount]])</f>
        <v>3.6448414495716529E-2</v>
      </c>
    </row>
    <row r="1356" spans="1:34">
      <c r="A1356" s="43" t="s">
        <v>3180</v>
      </c>
      <c r="B1356" s="46">
        <v>45331</v>
      </c>
      <c r="C1356" s="43">
        <f t="shared" si="21"/>
        <v>2024</v>
      </c>
      <c r="D1356" s="43" t="str">
        <f>TEXT(Combined[[#This Row],[Order_Date]],"MMM")</f>
        <v>Feb</v>
      </c>
      <c r="E1356" s="43" t="s">
        <v>23</v>
      </c>
      <c r="F1356" s="43" t="s">
        <v>1742</v>
      </c>
      <c r="G1356" s="43" t="s">
        <v>1766</v>
      </c>
      <c r="H1356" s="43">
        <v>4</v>
      </c>
      <c r="I1356" s="43">
        <v>360.28</v>
      </c>
      <c r="J1356" s="45">
        <v>0.09</v>
      </c>
      <c r="K1356" s="43" t="s">
        <v>1829</v>
      </c>
      <c r="L1356" s="43">
        <v>1311.4192</v>
      </c>
      <c r="M1356" s="43" t="str">
        <f>VLOOKUP(Combined[[#This Row],[Customer_ID]],Customer[],2,FALSE)</f>
        <v>Jeremy Harris</v>
      </c>
      <c r="N1356" s="43">
        <f>VLOOKUP(Combined[[#This Row],[Customer_ID]],Customer[],3,FALSE)</f>
        <v>59</v>
      </c>
      <c r="O1356" s="43" t="str">
        <f>VLOOKUP(Combined[[#This Row],[Customer_ID]],Customer[],4,FALSE)</f>
        <v>Female</v>
      </c>
      <c r="P1356" s="43" t="str">
        <f>VLOOKUP(Combined[[#This Row],[Customer_ID]],Customer[],5,FALSE)</f>
        <v>Thomastown</v>
      </c>
      <c r="Q1356" s="43" t="str">
        <f>VLOOKUP(Combined[[#This Row],[Customer_ID]],Customer[],6,FALSE)</f>
        <v>Ohio</v>
      </c>
      <c r="R1356" s="43" t="str">
        <f>VLOOKUP(Combined[[#This Row],[Customer_ID]],Customer[],8,FALSE)</f>
        <v>Bronze</v>
      </c>
      <c r="S1356" s="43" t="str">
        <f>VLOOKUP(Combined[[#This Row],[Product_ID]],Product[],2,FALSE)</f>
        <v>Cricket Bat</v>
      </c>
      <c r="T1356" s="43" t="str">
        <f>VLOOKUP(Combined[[#This Row],[Product_ID]],Product[],3,FALSE)</f>
        <v>Sports</v>
      </c>
      <c r="U1356" s="43" t="str">
        <f>VLOOKUP(Combined[[#This Row],[Product_ID]],Product[],4,FALSE)</f>
        <v>Team Sports</v>
      </c>
      <c r="V1356" s="43" t="str">
        <f>VLOOKUP(Combined[[#This Row],[Product_ID]],Product[],5,FALSE)</f>
        <v>Khan LLC</v>
      </c>
      <c r="W1356" s="43">
        <f>VLOOKUP(Combined[[#This Row],[Product_ID]],Product[],6,FALSE)</f>
        <v>245.98</v>
      </c>
      <c r="X1356" s="43">
        <f>VLOOKUP(Combined[[#This Row],[Product_ID]],Product[],7,FALSE)</f>
        <v>471</v>
      </c>
      <c r="Y1356" s="43" t="str">
        <f>_xlfn.XLOOKUP(Combined[[#This Row],[Store_ID]],Store[Store_ID],Store[Store_Name])</f>
        <v>Johnson-Wright</v>
      </c>
      <c r="Z1356" s="43" t="str">
        <f>_xlfn.XLOOKUP(Combined[[#This Row],[Store_ID]],Store[Store_ID],Store[Region])</f>
        <v>North</v>
      </c>
      <c r="AA1356" s="43" t="str">
        <f>_xlfn.XLOOKUP(Combined[[#This Row],[Store_ID]],Store[Store_ID],Store[City])</f>
        <v>Hoodberg</v>
      </c>
      <c r="AB1356" s="43" t="str">
        <f>_xlfn.XLOOKUP(Combined[[#This Row],[Store_ID]],Store[Store_ID],Store[Store_Type])</f>
        <v>Outlet</v>
      </c>
      <c r="AC1356" s="43">
        <f>Combined[[#This Row],[Quantity]]*Combined[[#This Row],[Unit_Price]]</f>
        <v>1441.12</v>
      </c>
      <c r="AD1356" s="43">
        <f>Combined[[#This Row],[Gross_Sales]]*Combined[[#This Row],[Discount]]</f>
        <v>129.70079999999999</v>
      </c>
      <c r="AE1356" s="43">
        <f>Combined[[#This Row],[Quantity]]*Combined[[#This Row],[cost]]</f>
        <v>983.92</v>
      </c>
      <c r="AF1356" s="43">
        <f>Combined[[#This Row],[Total_Amount]]-Combined[[#This Row],[Total_Cost]]</f>
        <v>327.49920000000009</v>
      </c>
      <c r="AG1356" s="43" t="str">
        <f>IF(Combined[[#This Row],[Age]]&lt;=25,"18-25",IF(Combined[[#This Row],[Age]]&lt;=35,"26-35",IF(Combined[[#This Row],[Age]]&lt;=45,"36-45",IF(Combined[[#This Row],[Age]]&lt;=55,"46-55","56-64"))))</f>
        <v>56-64</v>
      </c>
      <c r="AH1356" s="43">
        <f>IF(Combined[[#This Row],[Total_Amount]]=0,0,Combined[[#This Row],[Profit]]/Combined[[#This Row],[Total_Amount]])</f>
        <v>0.24972884337822726</v>
      </c>
    </row>
    <row r="1357" spans="1:34">
      <c r="A1357" s="43" t="s">
        <v>3181</v>
      </c>
      <c r="B1357" s="46">
        <v>45910</v>
      </c>
      <c r="C1357" s="43">
        <f t="shared" si="21"/>
        <v>2025</v>
      </c>
      <c r="D1357" s="43" t="str">
        <f>TEXT(Combined[[#This Row],[Order_Date]],"MMM")</f>
        <v>Sep</v>
      </c>
      <c r="E1357" s="43" t="s">
        <v>292</v>
      </c>
      <c r="F1357" s="43" t="s">
        <v>1726</v>
      </c>
      <c r="G1357" s="43" t="s">
        <v>1801</v>
      </c>
      <c r="H1357" s="43">
        <v>3</v>
      </c>
      <c r="I1357" s="43">
        <v>882.05</v>
      </c>
      <c r="J1357" s="45">
        <v>0.06</v>
      </c>
      <c r="K1357" s="43" t="s">
        <v>1826</v>
      </c>
      <c r="L1357" s="43">
        <v>2487.3809999999989</v>
      </c>
      <c r="M1357" s="43" t="str">
        <f>VLOOKUP(Combined[[#This Row],[Customer_ID]],Customer[],2,FALSE)</f>
        <v>Jennifer Garcia</v>
      </c>
      <c r="N1357" s="43">
        <f>VLOOKUP(Combined[[#This Row],[Customer_ID]],Customer[],3,FALSE)</f>
        <v>61</v>
      </c>
      <c r="O1357" s="43" t="str">
        <f>VLOOKUP(Combined[[#This Row],[Customer_ID]],Customer[],4,FALSE)</f>
        <v>Female</v>
      </c>
      <c r="P1357" s="43" t="str">
        <f>VLOOKUP(Combined[[#This Row],[Customer_ID]],Customer[],5,FALSE)</f>
        <v>New Sean</v>
      </c>
      <c r="Q1357" s="43" t="str">
        <f>VLOOKUP(Combined[[#This Row],[Customer_ID]],Customer[],6,FALSE)</f>
        <v>New Mexico</v>
      </c>
      <c r="R1357" s="43" t="str">
        <f>VLOOKUP(Combined[[#This Row],[Customer_ID]],Customer[],8,FALSE)</f>
        <v>Bronze</v>
      </c>
      <c r="S1357" s="43" t="str">
        <f>VLOOKUP(Combined[[#This Row],[Product_ID]],Product[],2,FALSE)</f>
        <v>Face Foundation Kit</v>
      </c>
      <c r="T1357" s="43" t="str">
        <f>VLOOKUP(Combined[[#This Row],[Product_ID]],Product[],3,FALSE)</f>
        <v>Beauty</v>
      </c>
      <c r="U1357" s="43" t="str">
        <f>VLOOKUP(Combined[[#This Row],[Product_ID]],Product[],4,FALSE)</f>
        <v>Makeup</v>
      </c>
      <c r="V1357" s="43" t="str">
        <f>VLOOKUP(Combined[[#This Row],[Product_ID]],Product[],5,FALSE)</f>
        <v>Taylor-Elliott</v>
      </c>
      <c r="W1357" s="43">
        <f>VLOOKUP(Combined[[#This Row],[Product_ID]],Product[],6,FALSE)</f>
        <v>183.04</v>
      </c>
      <c r="X1357" s="43">
        <f>VLOOKUP(Combined[[#This Row],[Product_ID]],Product[],7,FALSE)</f>
        <v>457</v>
      </c>
      <c r="Y1357" s="43" t="str">
        <f>_xlfn.XLOOKUP(Combined[[#This Row],[Store_ID]],Store[Store_ID],Store[Store_Name])</f>
        <v>Shelton PLC</v>
      </c>
      <c r="Z1357" s="43" t="str">
        <f>_xlfn.XLOOKUP(Combined[[#This Row],[Store_ID]],Store[Store_ID],Store[Region])</f>
        <v>North</v>
      </c>
      <c r="AA1357" s="43" t="str">
        <f>_xlfn.XLOOKUP(Combined[[#This Row],[Store_ID]],Store[Store_ID],Store[City])</f>
        <v>East Jenniferstad</v>
      </c>
      <c r="AB1357" s="43" t="str">
        <f>_xlfn.XLOOKUP(Combined[[#This Row],[Store_ID]],Store[Store_ID],Store[Store_Type])</f>
        <v>Flagship</v>
      </c>
      <c r="AC1357" s="43">
        <f>Combined[[#This Row],[Quantity]]*Combined[[#This Row],[Unit_Price]]</f>
        <v>2646.1499999999996</v>
      </c>
      <c r="AD1357" s="43">
        <f>Combined[[#This Row],[Gross_Sales]]*Combined[[#This Row],[Discount]]</f>
        <v>158.76899999999998</v>
      </c>
      <c r="AE1357" s="43">
        <f>Combined[[#This Row],[Quantity]]*Combined[[#This Row],[cost]]</f>
        <v>549.12</v>
      </c>
      <c r="AF1357" s="43">
        <f>Combined[[#This Row],[Total_Amount]]-Combined[[#This Row],[Total_Cost]]</f>
        <v>1938.2609999999991</v>
      </c>
      <c r="AG1357" s="43" t="str">
        <f>IF(Combined[[#This Row],[Age]]&lt;=25,"18-25",IF(Combined[[#This Row],[Age]]&lt;=35,"26-35",IF(Combined[[#This Row],[Age]]&lt;=45,"36-45",IF(Combined[[#This Row],[Age]]&lt;=55,"46-55","56-64"))))</f>
        <v>56-64</v>
      </c>
      <c r="AH1357" s="43">
        <f>IF(Combined[[#This Row],[Total_Amount]]=0,0,Combined[[#This Row],[Profit]]/Combined[[#This Row],[Total_Amount]])</f>
        <v>0.77923768011414407</v>
      </c>
    </row>
    <row r="1358" spans="1:34">
      <c r="A1358" s="43" t="s">
        <v>3182</v>
      </c>
      <c r="B1358" s="46">
        <v>45564</v>
      </c>
      <c r="C1358" s="43">
        <f t="shared" si="21"/>
        <v>2024</v>
      </c>
      <c r="D1358" s="43" t="str">
        <f>TEXT(Combined[[#This Row],[Order_Date]],"MMM")</f>
        <v>Sep</v>
      </c>
      <c r="E1358" s="43" t="s">
        <v>640</v>
      </c>
      <c r="F1358" s="43" t="s">
        <v>1706</v>
      </c>
      <c r="G1358" s="43" t="s">
        <v>1782</v>
      </c>
      <c r="H1358" s="43">
        <v>3</v>
      </c>
      <c r="I1358" s="43">
        <v>141.54</v>
      </c>
      <c r="J1358" s="45">
        <v>0.12</v>
      </c>
      <c r="K1358" s="43" t="s">
        <v>1826</v>
      </c>
      <c r="L1358" s="43">
        <v>373.66559999999998</v>
      </c>
      <c r="M1358" s="43" t="str">
        <f>VLOOKUP(Combined[[#This Row],[Customer_ID]],Customer[],2,FALSE)</f>
        <v>Anthony Garcia</v>
      </c>
      <c r="N1358" s="43">
        <f>VLOOKUP(Combined[[#This Row],[Customer_ID]],Customer[],3,FALSE)</f>
        <v>60</v>
      </c>
      <c r="O1358" s="43" t="str">
        <f>VLOOKUP(Combined[[#This Row],[Customer_ID]],Customer[],4,FALSE)</f>
        <v>Male</v>
      </c>
      <c r="P1358" s="43" t="str">
        <f>VLOOKUP(Combined[[#This Row],[Customer_ID]],Customer[],5,FALSE)</f>
        <v>Taraberg</v>
      </c>
      <c r="Q1358" s="43" t="str">
        <f>VLOOKUP(Combined[[#This Row],[Customer_ID]],Customer[],6,FALSE)</f>
        <v>Arizona</v>
      </c>
      <c r="R1358" s="43" t="str">
        <f>VLOOKUP(Combined[[#This Row],[Customer_ID]],Customer[],8,FALSE)</f>
        <v>Silver</v>
      </c>
      <c r="S1358" s="43" t="str">
        <f>VLOOKUP(Combined[[#This Row],[Product_ID]],Product[],2,FALSE)</f>
        <v>Decorative Lamp Shade</v>
      </c>
      <c r="T1358" s="43" t="str">
        <f>VLOOKUP(Combined[[#This Row],[Product_ID]],Product[],3,FALSE)</f>
        <v>Home</v>
      </c>
      <c r="U1358" s="43" t="str">
        <f>VLOOKUP(Combined[[#This Row],[Product_ID]],Product[],4,FALSE)</f>
        <v>Lighting</v>
      </c>
      <c r="V1358" s="43" t="str">
        <f>VLOOKUP(Combined[[#This Row],[Product_ID]],Product[],5,FALSE)</f>
        <v>Ramirez-Hanson</v>
      </c>
      <c r="W1358" s="43">
        <f>VLOOKUP(Combined[[#This Row],[Product_ID]],Product[],6,FALSE)</f>
        <v>228.53</v>
      </c>
      <c r="X1358" s="43">
        <f>VLOOKUP(Combined[[#This Row],[Product_ID]],Product[],7,FALSE)</f>
        <v>469</v>
      </c>
      <c r="Y1358" s="43" t="str">
        <f>_xlfn.XLOOKUP(Combined[[#This Row],[Store_ID]],Store[Store_ID],Store[Store_Name])</f>
        <v>Bean, Jones and Park</v>
      </c>
      <c r="Z1358" s="43" t="str">
        <f>_xlfn.XLOOKUP(Combined[[#This Row],[Store_ID]],Store[Store_ID],Store[Region])</f>
        <v>West</v>
      </c>
      <c r="AA1358" s="43" t="str">
        <f>_xlfn.XLOOKUP(Combined[[#This Row],[Store_ID]],Store[Store_ID],Store[City])</f>
        <v>Thompsonborough</v>
      </c>
      <c r="AB1358" s="43" t="str">
        <f>_xlfn.XLOOKUP(Combined[[#This Row],[Store_ID]],Store[Store_ID],Store[Store_Type])</f>
        <v>Online</v>
      </c>
      <c r="AC1358" s="43">
        <f>Combined[[#This Row],[Quantity]]*Combined[[#This Row],[Unit_Price]]</f>
        <v>424.62</v>
      </c>
      <c r="AD1358" s="43">
        <f>Combined[[#This Row],[Gross_Sales]]*Combined[[#This Row],[Discount]]</f>
        <v>50.9544</v>
      </c>
      <c r="AE1358" s="43">
        <f>Combined[[#This Row],[Quantity]]*Combined[[#This Row],[cost]]</f>
        <v>685.59</v>
      </c>
      <c r="AF1358" s="43">
        <f>Combined[[#This Row],[Total_Amount]]-Combined[[#This Row],[Total_Cost]]</f>
        <v>-311.92440000000005</v>
      </c>
      <c r="AG1358" s="43" t="str">
        <f>IF(Combined[[#This Row],[Age]]&lt;=25,"18-25",IF(Combined[[#This Row],[Age]]&lt;=35,"26-35",IF(Combined[[#This Row],[Age]]&lt;=45,"36-45",IF(Combined[[#This Row],[Age]]&lt;=55,"46-55","56-64"))))</f>
        <v>56-64</v>
      </c>
      <c r="AH1358" s="43">
        <f>IF(Combined[[#This Row],[Total_Amount]]=0,0,Combined[[#This Row],[Profit]]/Combined[[#This Row],[Total_Amount]])</f>
        <v>-0.83476884144539942</v>
      </c>
    </row>
    <row r="1359" spans="1:34">
      <c r="A1359" s="43" t="s">
        <v>3183</v>
      </c>
      <c r="B1359" s="46">
        <v>45461</v>
      </c>
      <c r="C1359" s="43">
        <f t="shared" si="21"/>
        <v>2024</v>
      </c>
      <c r="D1359" s="43" t="str">
        <f>TEXT(Combined[[#This Row],[Order_Date]],"MMM")</f>
        <v>Jun</v>
      </c>
      <c r="E1359" s="43" t="s">
        <v>168</v>
      </c>
      <c r="F1359" s="43" t="s">
        <v>1578</v>
      </c>
      <c r="G1359" s="43" t="s">
        <v>1769</v>
      </c>
      <c r="H1359" s="43">
        <v>3</v>
      </c>
      <c r="I1359" s="43">
        <v>83.5</v>
      </c>
      <c r="J1359" s="45">
        <v>0.23</v>
      </c>
      <c r="K1359" s="43" t="s">
        <v>1829</v>
      </c>
      <c r="L1359" s="43">
        <v>192.88499999999999</v>
      </c>
      <c r="M1359" s="43" t="str">
        <f>VLOOKUP(Combined[[#This Row],[Customer_ID]],Customer[],2,FALSE)</f>
        <v>Joseph Snow</v>
      </c>
      <c r="N1359" s="43">
        <f>VLOOKUP(Combined[[#This Row],[Customer_ID]],Customer[],3,FALSE)</f>
        <v>45</v>
      </c>
      <c r="O1359" s="43" t="str">
        <f>VLOOKUP(Combined[[#This Row],[Customer_ID]],Customer[],4,FALSE)</f>
        <v>Male</v>
      </c>
      <c r="P1359" s="43" t="str">
        <f>VLOOKUP(Combined[[#This Row],[Customer_ID]],Customer[],5,FALSE)</f>
        <v>South Michaelfort</v>
      </c>
      <c r="Q1359" s="43" t="str">
        <f>VLOOKUP(Combined[[#This Row],[Customer_ID]],Customer[],6,FALSE)</f>
        <v>Vermont</v>
      </c>
      <c r="R1359" s="43" t="str">
        <f>VLOOKUP(Combined[[#This Row],[Customer_ID]],Customer[],8,FALSE)</f>
        <v>Gold</v>
      </c>
      <c r="S1359" s="43" t="str">
        <f>VLOOKUP(Combined[[#This Row],[Product_ID]],Product[],2,FALSE)</f>
        <v>4K Home Projector</v>
      </c>
      <c r="T1359" s="43" t="str">
        <f>VLOOKUP(Combined[[#This Row],[Product_ID]],Product[],3,FALSE)</f>
        <v>Electronics</v>
      </c>
      <c r="U1359" s="43" t="str">
        <f>VLOOKUP(Combined[[#This Row],[Product_ID]],Product[],4,FALSE)</f>
        <v>Appliances</v>
      </c>
      <c r="V1359" s="43" t="str">
        <f>VLOOKUP(Combined[[#This Row],[Product_ID]],Product[],5,FALSE)</f>
        <v>Thomas LLC</v>
      </c>
      <c r="W1359" s="43">
        <f>VLOOKUP(Combined[[#This Row],[Product_ID]],Product[],6,FALSE)</f>
        <v>465.34</v>
      </c>
      <c r="X1359" s="43">
        <f>VLOOKUP(Combined[[#This Row],[Product_ID]],Product[],7,FALSE)</f>
        <v>301</v>
      </c>
      <c r="Y1359" s="43" t="str">
        <f>_xlfn.XLOOKUP(Combined[[#This Row],[Store_ID]],Store[Store_ID],Store[Store_Name])</f>
        <v>Alexander Group</v>
      </c>
      <c r="Z1359" s="43" t="str">
        <f>_xlfn.XLOOKUP(Combined[[#This Row],[Store_ID]],Store[Store_ID],Store[Region])</f>
        <v>South</v>
      </c>
      <c r="AA1359" s="43" t="str">
        <f>_xlfn.XLOOKUP(Combined[[#This Row],[Store_ID]],Store[Store_ID],Store[City])</f>
        <v>Port Sharon</v>
      </c>
      <c r="AB1359" s="43" t="str">
        <f>_xlfn.XLOOKUP(Combined[[#This Row],[Store_ID]],Store[Store_ID],Store[Store_Type])</f>
        <v>Online</v>
      </c>
      <c r="AC1359" s="43">
        <f>Combined[[#This Row],[Quantity]]*Combined[[#This Row],[Unit_Price]]</f>
        <v>250.5</v>
      </c>
      <c r="AD1359" s="43">
        <f>Combined[[#This Row],[Gross_Sales]]*Combined[[#This Row],[Discount]]</f>
        <v>57.615000000000002</v>
      </c>
      <c r="AE1359" s="43">
        <f>Combined[[#This Row],[Quantity]]*Combined[[#This Row],[cost]]</f>
        <v>1396.02</v>
      </c>
      <c r="AF1359" s="43">
        <f>Combined[[#This Row],[Total_Amount]]-Combined[[#This Row],[Total_Cost]]</f>
        <v>-1203.135</v>
      </c>
      <c r="AG1359" s="43" t="str">
        <f>IF(Combined[[#This Row],[Age]]&lt;=25,"18-25",IF(Combined[[#This Row],[Age]]&lt;=35,"26-35",IF(Combined[[#This Row],[Age]]&lt;=45,"36-45",IF(Combined[[#This Row],[Age]]&lt;=55,"46-55","56-64"))))</f>
        <v>36-45</v>
      </c>
      <c r="AH1359" s="43">
        <f>IF(Combined[[#This Row],[Total_Amount]]=0,0,Combined[[#This Row],[Profit]]/Combined[[#This Row],[Total_Amount]])</f>
        <v>-6.2375767944630223</v>
      </c>
    </row>
    <row r="1360" spans="1:34">
      <c r="A1360" s="43" t="s">
        <v>3184</v>
      </c>
      <c r="B1360" s="46">
        <v>45258</v>
      </c>
      <c r="C1360" s="43">
        <f t="shared" si="21"/>
        <v>2023</v>
      </c>
      <c r="D1360" s="43" t="str">
        <f>TEXT(Combined[[#This Row],[Order_Date]],"MMM")</f>
        <v>Nov</v>
      </c>
      <c r="E1360" s="43" t="s">
        <v>425</v>
      </c>
      <c r="F1360" s="43" t="s">
        <v>1576</v>
      </c>
      <c r="G1360" s="43" t="s">
        <v>1776</v>
      </c>
      <c r="H1360" s="43">
        <v>2</v>
      </c>
      <c r="I1360" s="43">
        <v>629.73</v>
      </c>
      <c r="J1360" s="45">
        <v>7.0000000000000007E-2</v>
      </c>
      <c r="K1360" s="43" t="s">
        <v>1826</v>
      </c>
      <c r="L1360" s="43">
        <v>1171.2978000000001</v>
      </c>
      <c r="M1360" s="43" t="str">
        <f>VLOOKUP(Combined[[#This Row],[Customer_ID]],Customer[],2,FALSE)</f>
        <v>Erin Hopkins</v>
      </c>
      <c r="N1360" s="43">
        <f>VLOOKUP(Combined[[#This Row],[Customer_ID]],Customer[],3,FALSE)</f>
        <v>40</v>
      </c>
      <c r="O1360" s="43" t="str">
        <f>VLOOKUP(Combined[[#This Row],[Customer_ID]],Customer[],4,FALSE)</f>
        <v>Male</v>
      </c>
      <c r="P1360" s="43" t="str">
        <f>VLOOKUP(Combined[[#This Row],[Customer_ID]],Customer[],5,FALSE)</f>
        <v>North Sabrina</v>
      </c>
      <c r="Q1360" s="43" t="str">
        <f>VLOOKUP(Combined[[#This Row],[Customer_ID]],Customer[],6,FALSE)</f>
        <v>Iowa</v>
      </c>
      <c r="R1360" s="43" t="str">
        <f>VLOOKUP(Combined[[#This Row],[Customer_ID]],Customer[],8,FALSE)</f>
        <v>Silver</v>
      </c>
      <c r="S1360" s="43" t="str">
        <f>VLOOKUP(Combined[[#This Row],[Product_ID]],Product[],2,FALSE)</f>
        <v>Decorative Wall Mirror</v>
      </c>
      <c r="T1360" s="43" t="str">
        <f>VLOOKUP(Combined[[#This Row],[Product_ID]],Product[],3,FALSE)</f>
        <v>Home</v>
      </c>
      <c r="U1360" s="43" t="str">
        <f>VLOOKUP(Combined[[#This Row],[Product_ID]],Product[],4,FALSE)</f>
        <v>Decor</v>
      </c>
      <c r="V1360" s="43" t="str">
        <f>VLOOKUP(Combined[[#This Row],[Product_ID]],Product[],5,FALSE)</f>
        <v>Luna, Anderson and Bowman</v>
      </c>
      <c r="W1360" s="43">
        <f>VLOOKUP(Combined[[#This Row],[Product_ID]],Product[],6,FALSE)</f>
        <v>48.01</v>
      </c>
      <c r="X1360" s="43">
        <f>VLOOKUP(Combined[[#This Row],[Product_ID]],Product[],7,FALSE)</f>
        <v>439</v>
      </c>
      <c r="Y1360" s="43" t="str">
        <f>_xlfn.XLOOKUP(Combined[[#This Row],[Store_ID]],Store[Store_ID],Store[Store_Name])</f>
        <v>Benson-Elliott</v>
      </c>
      <c r="Z1360" s="43" t="str">
        <f>_xlfn.XLOOKUP(Combined[[#This Row],[Store_ID]],Store[Store_ID],Store[Region])</f>
        <v>East</v>
      </c>
      <c r="AA1360" s="43" t="str">
        <f>_xlfn.XLOOKUP(Combined[[#This Row],[Store_ID]],Store[Store_ID],Store[City])</f>
        <v>Port Josephberg</v>
      </c>
      <c r="AB1360" s="43" t="str">
        <f>_xlfn.XLOOKUP(Combined[[#This Row],[Store_ID]],Store[Store_ID],Store[Store_Type])</f>
        <v>Online</v>
      </c>
      <c r="AC1360" s="43">
        <f>Combined[[#This Row],[Quantity]]*Combined[[#This Row],[Unit_Price]]</f>
        <v>1259.46</v>
      </c>
      <c r="AD1360" s="43">
        <f>Combined[[#This Row],[Gross_Sales]]*Combined[[#This Row],[Discount]]</f>
        <v>88.162200000000013</v>
      </c>
      <c r="AE1360" s="43">
        <f>Combined[[#This Row],[Quantity]]*Combined[[#This Row],[cost]]</f>
        <v>96.02</v>
      </c>
      <c r="AF1360" s="43">
        <f>Combined[[#This Row],[Total_Amount]]-Combined[[#This Row],[Total_Cost]]</f>
        <v>1075.2778000000001</v>
      </c>
      <c r="AG1360" s="43" t="str">
        <f>IF(Combined[[#This Row],[Age]]&lt;=25,"18-25",IF(Combined[[#This Row],[Age]]&lt;=35,"26-35",IF(Combined[[#This Row],[Age]]&lt;=45,"36-45",IF(Combined[[#This Row],[Age]]&lt;=55,"46-55","56-64"))))</f>
        <v>36-45</v>
      </c>
      <c r="AH1360" s="43">
        <f>IF(Combined[[#This Row],[Total_Amount]]=0,0,Combined[[#This Row],[Profit]]/Combined[[#This Row],[Total_Amount]])</f>
        <v>0.91802255583507464</v>
      </c>
    </row>
    <row r="1361" spans="1:34">
      <c r="A1361" s="43" t="s">
        <v>3185</v>
      </c>
      <c r="B1361" s="46">
        <v>45228</v>
      </c>
      <c r="C1361" s="43">
        <f t="shared" si="21"/>
        <v>2023</v>
      </c>
      <c r="D1361" s="43" t="str">
        <f>TEXT(Combined[[#This Row],[Order_Date]],"MMM")</f>
        <v>Oct</v>
      </c>
      <c r="E1361" s="43" t="s">
        <v>59</v>
      </c>
      <c r="F1361" s="43" t="s">
        <v>1614</v>
      </c>
      <c r="G1361" s="43" t="s">
        <v>1776</v>
      </c>
      <c r="H1361" s="43">
        <v>2</v>
      </c>
      <c r="I1361" s="43">
        <v>159.93</v>
      </c>
      <c r="J1361" s="45">
        <v>0.2</v>
      </c>
      <c r="K1361" s="43" t="s">
        <v>1829</v>
      </c>
      <c r="L1361" s="43">
        <v>255.88800000000001</v>
      </c>
      <c r="M1361" s="43" t="str">
        <f>VLOOKUP(Combined[[#This Row],[Customer_ID]],Customer[],2,FALSE)</f>
        <v>Kenneth Lambert</v>
      </c>
      <c r="N1361" s="43">
        <f>VLOOKUP(Combined[[#This Row],[Customer_ID]],Customer[],3,FALSE)</f>
        <v>55</v>
      </c>
      <c r="O1361" s="43" t="str">
        <f>VLOOKUP(Combined[[#This Row],[Customer_ID]],Customer[],4,FALSE)</f>
        <v>Female</v>
      </c>
      <c r="P1361" s="43" t="str">
        <f>VLOOKUP(Combined[[#This Row],[Customer_ID]],Customer[],5,FALSE)</f>
        <v>North Kathryn</v>
      </c>
      <c r="Q1361" s="43" t="str">
        <f>VLOOKUP(Combined[[#This Row],[Customer_ID]],Customer[],6,FALSE)</f>
        <v>Kansas</v>
      </c>
      <c r="R1361" s="43" t="str">
        <f>VLOOKUP(Combined[[#This Row],[Customer_ID]],Customer[],8,FALSE)</f>
        <v>Platinum</v>
      </c>
      <c r="S1361" s="43" t="str">
        <f>VLOOKUP(Combined[[#This Row],[Product_ID]],Product[],2,FALSE)</f>
        <v>Modern Wall Clock</v>
      </c>
      <c r="T1361" s="43" t="str">
        <f>VLOOKUP(Combined[[#This Row],[Product_ID]],Product[],3,FALSE)</f>
        <v>Home</v>
      </c>
      <c r="U1361" s="43" t="str">
        <f>VLOOKUP(Combined[[#This Row],[Product_ID]],Product[],4,FALSE)</f>
        <v>Decor</v>
      </c>
      <c r="V1361" s="43" t="str">
        <f>VLOOKUP(Combined[[#This Row],[Product_ID]],Product[],5,FALSE)</f>
        <v>Weiss-Watson</v>
      </c>
      <c r="W1361" s="43">
        <f>VLOOKUP(Combined[[#This Row],[Product_ID]],Product[],6,FALSE)</f>
        <v>179.77</v>
      </c>
      <c r="X1361" s="43">
        <f>VLOOKUP(Combined[[#This Row],[Product_ID]],Product[],7,FALSE)</f>
        <v>305</v>
      </c>
      <c r="Y1361" s="43" t="str">
        <f>_xlfn.XLOOKUP(Combined[[#This Row],[Store_ID]],Store[Store_ID],Store[Store_Name])</f>
        <v>Benson-Elliott</v>
      </c>
      <c r="Z1361" s="43" t="str">
        <f>_xlfn.XLOOKUP(Combined[[#This Row],[Store_ID]],Store[Store_ID],Store[Region])</f>
        <v>East</v>
      </c>
      <c r="AA1361" s="43" t="str">
        <f>_xlfn.XLOOKUP(Combined[[#This Row],[Store_ID]],Store[Store_ID],Store[City])</f>
        <v>Port Josephberg</v>
      </c>
      <c r="AB1361" s="43" t="str">
        <f>_xlfn.XLOOKUP(Combined[[#This Row],[Store_ID]],Store[Store_ID],Store[Store_Type])</f>
        <v>Online</v>
      </c>
      <c r="AC1361" s="43">
        <f>Combined[[#This Row],[Quantity]]*Combined[[#This Row],[Unit_Price]]</f>
        <v>319.86</v>
      </c>
      <c r="AD1361" s="43">
        <f>Combined[[#This Row],[Gross_Sales]]*Combined[[#This Row],[Discount]]</f>
        <v>63.972000000000008</v>
      </c>
      <c r="AE1361" s="43">
        <f>Combined[[#This Row],[Quantity]]*Combined[[#This Row],[cost]]</f>
        <v>359.54</v>
      </c>
      <c r="AF1361" s="43">
        <f>Combined[[#This Row],[Total_Amount]]-Combined[[#This Row],[Total_Cost]]</f>
        <v>-103.65200000000002</v>
      </c>
      <c r="AG1361" s="43" t="str">
        <f>IF(Combined[[#This Row],[Age]]&lt;=25,"18-25",IF(Combined[[#This Row],[Age]]&lt;=35,"26-35",IF(Combined[[#This Row],[Age]]&lt;=45,"36-45",IF(Combined[[#This Row],[Age]]&lt;=55,"46-55","56-64"))))</f>
        <v>46-55</v>
      </c>
      <c r="AH1361" s="43">
        <f>IF(Combined[[#This Row],[Total_Amount]]=0,0,Combined[[#This Row],[Profit]]/Combined[[#This Row],[Total_Amount]])</f>
        <v>-0.40506784218095421</v>
      </c>
    </row>
    <row r="1362" spans="1:34">
      <c r="A1362" s="43" t="s">
        <v>3186</v>
      </c>
      <c r="B1362" s="46">
        <v>45858</v>
      </c>
      <c r="C1362" s="43">
        <f t="shared" si="21"/>
        <v>2025</v>
      </c>
      <c r="D1362" s="43" t="str">
        <f>TEXT(Combined[[#This Row],[Order_Date]],"MMM")</f>
        <v>Jul</v>
      </c>
      <c r="E1362" s="43" t="s">
        <v>59</v>
      </c>
      <c r="F1362" s="43" t="s">
        <v>1638</v>
      </c>
      <c r="G1362" s="43" t="s">
        <v>1810</v>
      </c>
      <c r="H1362" s="43">
        <v>1</v>
      </c>
      <c r="I1362" s="43">
        <v>459.89</v>
      </c>
      <c r="J1362" s="45">
        <v>0.18</v>
      </c>
      <c r="K1362" s="43" t="s">
        <v>1829</v>
      </c>
      <c r="L1362" s="43">
        <v>377.10980000000001</v>
      </c>
      <c r="M1362" s="43" t="str">
        <f>VLOOKUP(Combined[[#This Row],[Customer_ID]],Customer[],2,FALSE)</f>
        <v>Kenneth Lambert</v>
      </c>
      <c r="N1362" s="43">
        <f>VLOOKUP(Combined[[#This Row],[Customer_ID]],Customer[],3,FALSE)</f>
        <v>55</v>
      </c>
      <c r="O1362" s="43" t="str">
        <f>VLOOKUP(Combined[[#This Row],[Customer_ID]],Customer[],4,FALSE)</f>
        <v>Female</v>
      </c>
      <c r="P1362" s="43" t="str">
        <f>VLOOKUP(Combined[[#This Row],[Customer_ID]],Customer[],5,FALSE)</f>
        <v>North Kathryn</v>
      </c>
      <c r="Q1362" s="43" t="str">
        <f>VLOOKUP(Combined[[#This Row],[Customer_ID]],Customer[],6,FALSE)</f>
        <v>Kansas</v>
      </c>
      <c r="R1362" s="43" t="str">
        <f>VLOOKUP(Combined[[#This Row],[Customer_ID]],Customer[],8,FALSE)</f>
        <v>Platinum</v>
      </c>
      <c r="S1362" s="43" t="str">
        <f>VLOOKUP(Combined[[#This Row],[Product_ID]],Product[],2,FALSE)</f>
        <v>High-Grip Football</v>
      </c>
      <c r="T1362" s="43" t="str">
        <f>VLOOKUP(Combined[[#This Row],[Product_ID]],Product[],3,FALSE)</f>
        <v>Sports</v>
      </c>
      <c r="U1362" s="43" t="str">
        <f>VLOOKUP(Combined[[#This Row],[Product_ID]],Product[],4,FALSE)</f>
        <v>Team Sports</v>
      </c>
      <c r="V1362" s="43" t="str">
        <f>VLOOKUP(Combined[[#This Row],[Product_ID]],Product[],5,FALSE)</f>
        <v>Bridges, Banks and Cummings</v>
      </c>
      <c r="W1362" s="43">
        <f>VLOOKUP(Combined[[#This Row],[Product_ID]],Product[],6,FALSE)</f>
        <v>318.91000000000003</v>
      </c>
      <c r="X1362" s="43">
        <f>VLOOKUP(Combined[[#This Row],[Product_ID]],Product[],7,FALSE)</f>
        <v>114</v>
      </c>
      <c r="Y1362" s="43" t="str">
        <f>_xlfn.XLOOKUP(Combined[[#This Row],[Store_ID]],Store[Store_ID],Store[Store_Name])</f>
        <v>Guerrero-Schmitt</v>
      </c>
      <c r="Z1362" s="43" t="str">
        <f>_xlfn.XLOOKUP(Combined[[#This Row],[Store_ID]],Store[Store_ID],Store[Region])</f>
        <v>East</v>
      </c>
      <c r="AA1362" s="43" t="str">
        <f>_xlfn.XLOOKUP(Combined[[#This Row],[Store_ID]],Store[Store_ID],Store[City])</f>
        <v>East Stevechester</v>
      </c>
      <c r="AB1362" s="43" t="str">
        <f>_xlfn.XLOOKUP(Combined[[#This Row],[Store_ID]],Store[Store_ID],Store[Store_Type])</f>
        <v>Flagship</v>
      </c>
      <c r="AC1362" s="43">
        <f>Combined[[#This Row],[Quantity]]*Combined[[#This Row],[Unit_Price]]</f>
        <v>459.89</v>
      </c>
      <c r="AD1362" s="43">
        <f>Combined[[#This Row],[Gross_Sales]]*Combined[[#This Row],[Discount]]</f>
        <v>82.780199999999994</v>
      </c>
      <c r="AE1362" s="43">
        <f>Combined[[#This Row],[Quantity]]*Combined[[#This Row],[cost]]</f>
        <v>318.91000000000003</v>
      </c>
      <c r="AF1362" s="43">
        <f>Combined[[#This Row],[Total_Amount]]-Combined[[#This Row],[Total_Cost]]</f>
        <v>58.199799999999982</v>
      </c>
      <c r="AG1362" s="43" t="str">
        <f>IF(Combined[[#This Row],[Age]]&lt;=25,"18-25",IF(Combined[[#This Row],[Age]]&lt;=35,"26-35",IF(Combined[[#This Row],[Age]]&lt;=45,"36-45",IF(Combined[[#This Row],[Age]]&lt;=55,"46-55","56-64"))))</f>
        <v>46-55</v>
      </c>
      <c r="AH1362" s="43">
        <f>IF(Combined[[#This Row],[Total_Amount]]=0,0,Combined[[#This Row],[Profit]]/Combined[[#This Row],[Total_Amount]])</f>
        <v>0.15433117887681513</v>
      </c>
    </row>
    <row r="1363" spans="1:34">
      <c r="A1363" s="43" t="s">
        <v>3187</v>
      </c>
      <c r="B1363" s="46">
        <v>45532</v>
      </c>
      <c r="C1363" s="43">
        <f t="shared" si="21"/>
        <v>2024</v>
      </c>
      <c r="D1363" s="43" t="str">
        <f>TEXT(Combined[[#This Row],[Order_Date]],"MMM")</f>
        <v>Aug</v>
      </c>
      <c r="E1363" s="43" t="s">
        <v>619</v>
      </c>
      <c r="F1363" s="43" t="s">
        <v>1614</v>
      </c>
      <c r="G1363" s="43" t="s">
        <v>1813</v>
      </c>
      <c r="H1363" s="43">
        <v>4</v>
      </c>
      <c r="I1363" s="43">
        <v>885.57</v>
      </c>
      <c r="J1363" s="45">
        <v>0.27</v>
      </c>
      <c r="K1363" s="43" t="s">
        <v>1824</v>
      </c>
      <c r="L1363" s="43">
        <v>2585.8643999999999</v>
      </c>
      <c r="M1363" s="43" t="str">
        <f>VLOOKUP(Combined[[#This Row],[Customer_ID]],Customer[],2,FALSE)</f>
        <v>Kimberly Brooks</v>
      </c>
      <c r="N1363" s="43">
        <f>VLOOKUP(Combined[[#This Row],[Customer_ID]],Customer[],3,FALSE)</f>
        <v>42</v>
      </c>
      <c r="O1363" s="43" t="str">
        <f>VLOOKUP(Combined[[#This Row],[Customer_ID]],Customer[],4,FALSE)</f>
        <v>Male</v>
      </c>
      <c r="P1363" s="43" t="str">
        <f>VLOOKUP(Combined[[#This Row],[Customer_ID]],Customer[],5,FALSE)</f>
        <v>Kingfort</v>
      </c>
      <c r="Q1363" s="43" t="str">
        <f>VLOOKUP(Combined[[#This Row],[Customer_ID]],Customer[],6,FALSE)</f>
        <v>New Mexico</v>
      </c>
      <c r="R1363" s="43" t="str">
        <f>VLOOKUP(Combined[[#This Row],[Customer_ID]],Customer[],8,FALSE)</f>
        <v>Silver</v>
      </c>
      <c r="S1363" s="43" t="str">
        <f>VLOOKUP(Combined[[#This Row],[Product_ID]],Product[],2,FALSE)</f>
        <v>Modern Wall Clock</v>
      </c>
      <c r="T1363" s="43" t="str">
        <f>VLOOKUP(Combined[[#This Row],[Product_ID]],Product[],3,FALSE)</f>
        <v>Home</v>
      </c>
      <c r="U1363" s="43" t="str">
        <f>VLOOKUP(Combined[[#This Row],[Product_ID]],Product[],4,FALSE)</f>
        <v>Decor</v>
      </c>
      <c r="V1363" s="43" t="str">
        <f>VLOOKUP(Combined[[#This Row],[Product_ID]],Product[],5,FALSE)</f>
        <v>Weiss-Watson</v>
      </c>
      <c r="W1363" s="43">
        <f>VLOOKUP(Combined[[#This Row],[Product_ID]],Product[],6,FALSE)</f>
        <v>179.77</v>
      </c>
      <c r="X1363" s="43">
        <f>VLOOKUP(Combined[[#This Row],[Product_ID]],Product[],7,FALSE)</f>
        <v>305</v>
      </c>
      <c r="Y1363" s="43" t="str">
        <f>_xlfn.XLOOKUP(Combined[[#This Row],[Store_ID]],Store[Store_ID],Store[Store_Name])</f>
        <v>Mann-Austin</v>
      </c>
      <c r="Z1363" s="43" t="str">
        <f>_xlfn.XLOOKUP(Combined[[#This Row],[Store_ID]],Store[Store_ID],Store[Region])</f>
        <v>East</v>
      </c>
      <c r="AA1363" s="43" t="str">
        <f>_xlfn.XLOOKUP(Combined[[#This Row],[Store_ID]],Store[Store_ID],Store[City])</f>
        <v>Vasquezborough</v>
      </c>
      <c r="AB1363" s="43" t="str">
        <f>_xlfn.XLOOKUP(Combined[[#This Row],[Store_ID]],Store[Store_ID],Store[Store_Type])</f>
        <v>Online</v>
      </c>
      <c r="AC1363" s="43">
        <f>Combined[[#This Row],[Quantity]]*Combined[[#This Row],[Unit_Price]]</f>
        <v>3542.28</v>
      </c>
      <c r="AD1363" s="43">
        <f>Combined[[#This Row],[Gross_Sales]]*Combined[[#This Row],[Discount]]</f>
        <v>956.41560000000015</v>
      </c>
      <c r="AE1363" s="43">
        <f>Combined[[#This Row],[Quantity]]*Combined[[#This Row],[cost]]</f>
        <v>719.08</v>
      </c>
      <c r="AF1363" s="43">
        <f>Combined[[#This Row],[Total_Amount]]-Combined[[#This Row],[Total_Cost]]</f>
        <v>1866.7844</v>
      </c>
      <c r="AG1363" s="43" t="str">
        <f>IF(Combined[[#This Row],[Age]]&lt;=25,"18-25",IF(Combined[[#This Row],[Age]]&lt;=35,"26-35",IF(Combined[[#This Row],[Age]]&lt;=45,"36-45",IF(Combined[[#This Row],[Age]]&lt;=55,"46-55","56-64"))))</f>
        <v>36-45</v>
      </c>
      <c r="AH1363" s="43">
        <f>IF(Combined[[#This Row],[Total_Amount]]=0,0,Combined[[#This Row],[Profit]]/Combined[[#This Row],[Total_Amount]])</f>
        <v>0.72191890649795865</v>
      </c>
    </row>
    <row r="1364" spans="1:34">
      <c r="A1364" s="43" t="s">
        <v>3188</v>
      </c>
      <c r="B1364" s="46">
        <v>45454</v>
      </c>
      <c r="C1364" s="43">
        <f t="shared" si="21"/>
        <v>2024</v>
      </c>
      <c r="D1364" s="43" t="str">
        <f>TEXT(Combined[[#This Row],[Order_Date]],"MMM")</f>
        <v>Jun</v>
      </c>
      <c r="E1364" s="43" t="s">
        <v>1252</v>
      </c>
      <c r="F1364" s="43" t="s">
        <v>1656</v>
      </c>
      <c r="G1364" s="43" t="s">
        <v>1801</v>
      </c>
      <c r="H1364" s="43">
        <v>3</v>
      </c>
      <c r="I1364" s="43">
        <v>789.05</v>
      </c>
      <c r="J1364" s="45">
        <v>0</v>
      </c>
      <c r="K1364" s="43" t="s">
        <v>1826</v>
      </c>
      <c r="L1364" s="43">
        <v>2367.15</v>
      </c>
      <c r="M1364" s="43" t="str">
        <f>VLOOKUP(Combined[[#This Row],[Customer_ID]],Customer[],2,FALSE)</f>
        <v>Cassandra Perez</v>
      </c>
      <c r="N1364" s="43">
        <f>VLOOKUP(Combined[[#This Row],[Customer_ID]],Customer[],3,FALSE)</f>
        <v>31</v>
      </c>
      <c r="O1364" s="43" t="str">
        <f>VLOOKUP(Combined[[#This Row],[Customer_ID]],Customer[],4,FALSE)</f>
        <v>Male</v>
      </c>
      <c r="P1364" s="43" t="str">
        <f>VLOOKUP(Combined[[#This Row],[Customer_ID]],Customer[],5,FALSE)</f>
        <v>Brandonville</v>
      </c>
      <c r="Q1364" s="43" t="str">
        <f>VLOOKUP(Combined[[#This Row],[Customer_ID]],Customer[],6,FALSE)</f>
        <v>Mississippi</v>
      </c>
      <c r="R1364" s="43" t="str">
        <f>VLOOKUP(Combined[[#This Row],[Customer_ID]],Customer[],8,FALSE)</f>
        <v>Bronze</v>
      </c>
      <c r="S1364" s="43" t="str">
        <f>VLOOKUP(Combined[[#This Row],[Product_ID]],Product[],2,FALSE)</f>
        <v>Sports Stopwatch Pro</v>
      </c>
      <c r="T1364" s="43" t="str">
        <f>VLOOKUP(Combined[[#This Row],[Product_ID]],Product[],3,FALSE)</f>
        <v>Sports</v>
      </c>
      <c r="U1364" s="43" t="str">
        <f>VLOOKUP(Combined[[#This Row],[Product_ID]],Product[],4,FALSE)</f>
        <v>Accessories</v>
      </c>
      <c r="V1364" s="43" t="str">
        <f>VLOOKUP(Combined[[#This Row],[Product_ID]],Product[],5,FALSE)</f>
        <v>Thompson-French</v>
      </c>
      <c r="W1364" s="43">
        <f>VLOOKUP(Combined[[#This Row],[Product_ID]],Product[],6,FALSE)</f>
        <v>434.84</v>
      </c>
      <c r="X1364" s="43">
        <f>VLOOKUP(Combined[[#This Row],[Product_ID]],Product[],7,FALSE)</f>
        <v>185</v>
      </c>
      <c r="Y1364" s="43" t="str">
        <f>_xlfn.XLOOKUP(Combined[[#This Row],[Store_ID]],Store[Store_ID],Store[Store_Name])</f>
        <v>Shelton PLC</v>
      </c>
      <c r="Z1364" s="43" t="str">
        <f>_xlfn.XLOOKUP(Combined[[#This Row],[Store_ID]],Store[Store_ID],Store[Region])</f>
        <v>North</v>
      </c>
      <c r="AA1364" s="43" t="str">
        <f>_xlfn.XLOOKUP(Combined[[#This Row],[Store_ID]],Store[Store_ID],Store[City])</f>
        <v>East Jenniferstad</v>
      </c>
      <c r="AB1364" s="43" t="str">
        <f>_xlfn.XLOOKUP(Combined[[#This Row],[Store_ID]],Store[Store_ID],Store[Store_Type])</f>
        <v>Flagship</v>
      </c>
      <c r="AC1364" s="43">
        <f>Combined[[#This Row],[Quantity]]*Combined[[#This Row],[Unit_Price]]</f>
        <v>2367.1499999999996</v>
      </c>
      <c r="AD1364" s="43">
        <f>Combined[[#This Row],[Gross_Sales]]*Combined[[#This Row],[Discount]]</f>
        <v>0</v>
      </c>
      <c r="AE1364" s="43">
        <f>Combined[[#This Row],[Quantity]]*Combined[[#This Row],[cost]]</f>
        <v>1304.52</v>
      </c>
      <c r="AF1364" s="43">
        <f>Combined[[#This Row],[Total_Amount]]-Combined[[#This Row],[Total_Cost]]</f>
        <v>1062.6300000000001</v>
      </c>
      <c r="AG1364" s="43" t="str">
        <f>IF(Combined[[#This Row],[Age]]&lt;=25,"18-25",IF(Combined[[#This Row],[Age]]&lt;=35,"26-35",IF(Combined[[#This Row],[Age]]&lt;=45,"36-45",IF(Combined[[#This Row],[Age]]&lt;=55,"46-55","56-64"))))</f>
        <v>26-35</v>
      </c>
      <c r="AH1364" s="43">
        <f>IF(Combined[[#This Row],[Total_Amount]]=0,0,Combined[[#This Row],[Profit]]/Combined[[#This Row],[Total_Amount]])</f>
        <v>0.44890691337684563</v>
      </c>
    </row>
    <row r="1365" spans="1:34">
      <c r="A1365" s="43" t="s">
        <v>3189</v>
      </c>
      <c r="B1365" s="46">
        <v>45244</v>
      </c>
      <c r="C1365" s="43">
        <f t="shared" si="21"/>
        <v>2023</v>
      </c>
      <c r="D1365" s="43" t="str">
        <f>TEXT(Combined[[#This Row],[Order_Date]],"MMM")</f>
        <v>Nov</v>
      </c>
      <c r="E1365" s="43" t="s">
        <v>517</v>
      </c>
      <c r="F1365" s="43" t="s">
        <v>1680</v>
      </c>
      <c r="G1365" s="43" t="s">
        <v>1752</v>
      </c>
      <c r="H1365" s="43">
        <v>1</v>
      </c>
      <c r="I1365" s="43">
        <v>570.52</v>
      </c>
      <c r="J1365" s="45">
        <v>0</v>
      </c>
      <c r="K1365" s="43" t="s">
        <v>1826</v>
      </c>
      <c r="L1365" s="43">
        <v>570.52</v>
      </c>
      <c r="M1365" s="43" t="str">
        <f>VLOOKUP(Combined[[#This Row],[Customer_ID]],Customer[],2,FALSE)</f>
        <v>Julie Hale</v>
      </c>
      <c r="N1365" s="43">
        <f>VLOOKUP(Combined[[#This Row],[Customer_ID]],Customer[],3,FALSE)</f>
        <v>35</v>
      </c>
      <c r="O1365" s="43" t="str">
        <f>VLOOKUP(Combined[[#This Row],[Customer_ID]],Customer[],4,FALSE)</f>
        <v>Female</v>
      </c>
      <c r="P1365" s="43" t="str">
        <f>VLOOKUP(Combined[[#This Row],[Customer_ID]],Customer[],5,FALSE)</f>
        <v>Owensview</v>
      </c>
      <c r="Q1365" s="43" t="str">
        <f>VLOOKUP(Combined[[#This Row],[Customer_ID]],Customer[],6,FALSE)</f>
        <v>Vermont</v>
      </c>
      <c r="R1365" s="43" t="str">
        <f>VLOOKUP(Combined[[#This Row],[Customer_ID]],Customer[],8,FALSE)</f>
        <v>Gold</v>
      </c>
      <c r="S1365" s="43" t="str">
        <f>VLOOKUP(Combined[[#This Row],[Product_ID]],Product[],2,FALSE)</f>
        <v>Women's Hair Dryer Brush</v>
      </c>
      <c r="T1365" s="43" t="str">
        <f>VLOOKUP(Combined[[#This Row],[Product_ID]],Product[],3,FALSE)</f>
        <v>Beauty</v>
      </c>
      <c r="U1365" s="43" t="str">
        <f>VLOOKUP(Combined[[#This Row],[Product_ID]],Product[],4,FALSE)</f>
        <v>Haircare</v>
      </c>
      <c r="V1365" s="43" t="str">
        <f>VLOOKUP(Combined[[#This Row],[Product_ID]],Product[],5,FALSE)</f>
        <v>Torres, Spencer and Potter</v>
      </c>
      <c r="W1365" s="43">
        <f>VLOOKUP(Combined[[#This Row],[Product_ID]],Product[],6,FALSE)</f>
        <v>340.39</v>
      </c>
      <c r="X1365" s="43">
        <f>VLOOKUP(Combined[[#This Row],[Product_ID]],Product[],7,FALSE)</f>
        <v>177</v>
      </c>
      <c r="Y1365" s="43" t="str">
        <f>_xlfn.XLOOKUP(Combined[[#This Row],[Store_ID]],Store[Store_ID],Store[Store_Name])</f>
        <v>Rivera-Warner</v>
      </c>
      <c r="Z1365" s="43" t="str">
        <f>_xlfn.XLOOKUP(Combined[[#This Row],[Store_ID]],Store[Store_ID],Store[Region])</f>
        <v>East</v>
      </c>
      <c r="AA1365" s="43" t="str">
        <f>_xlfn.XLOOKUP(Combined[[#This Row],[Store_ID]],Store[Store_ID],Store[City])</f>
        <v>Washingtonfurt</v>
      </c>
      <c r="AB1365" s="43" t="str">
        <f>_xlfn.XLOOKUP(Combined[[#This Row],[Store_ID]],Store[Store_ID],Store[Store_Type])</f>
        <v>Flagship</v>
      </c>
      <c r="AC1365" s="43">
        <f>Combined[[#This Row],[Quantity]]*Combined[[#This Row],[Unit_Price]]</f>
        <v>570.52</v>
      </c>
      <c r="AD1365" s="43">
        <f>Combined[[#This Row],[Gross_Sales]]*Combined[[#This Row],[Discount]]</f>
        <v>0</v>
      </c>
      <c r="AE1365" s="43">
        <f>Combined[[#This Row],[Quantity]]*Combined[[#This Row],[cost]]</f>
        <v>340.39</v>
      </c>
      <c r="AF1365" s="43">
        <f>Combined[[#This Row],[Total_Amount]]-Combined[[#This Row],[Total_Cost]]</f>
        <v>230.13</v>
      </c>
      <c r="AG1365" s="43" t="str">
        <f>IF(Combined[[#This Row],[Age]]&lt;=25,"18-25",IF(Combined[[#This Row],[Age]]&lt;=35,"26-35",IF(Combined[[#This Row],[Age]]&lt;=45,"36-45",IF(Combined[[#This Row],[Age]]&lt;=55,"46-55","56-64"))))</f>
        <v>26-35</v>
      </c>
      <c r="AH1365" s="43">
        <f>IF(Combined[[#This Row],[Total_Amount]]=0,0,Combined[[#This Row],[Profit]]/Combined[[#This Row],[Total_Amount]])</f>
        <v>0.40336885648180609</v>
      </c>
    </row>
    <row r="1366" spans="1:34">
      <c r="A1366" s="43" t="s">
        <v>3190</v>
      </c>
      <c r="B1366" s="46">
        <v>45322</v>
      </c>
      <c r="C1366" s="43">
        <f t="shared" si="21"/>
        <v>2024</v>
      </c>
      <c r="D1366" s="43" t="str">
        <f>TEXT(Combined[[#This Row],[Order_Date]],"MMM")</f>
        <v>Jan</v>
      </c>
      <c r="E1366" s="43" t="s">
        <v>592</v>
      </c>
      <c r="F1366" s="43" t="s">
        <v>1602</v>
      </c>
      <c r="G1366" s="43" t="s">
        <v>1804</v>
      </c>
      <c r="H1366" s="43">
        <v>4</v>
      </c>
      <c r="I1366" s="43">
        <v>310.79000000000002</v>
      </c>
      <c r="J1366" s="45">
        <v>0.22</v>
      </c>
      <c r="K1366" s="43" t="s">
        <v>1829</v>
      </c>
      <c r="L1366" s="43">
        <v>969.66480000000013</v>
      </c>
      <c r="M1366" s="43" t="str">
        <f>VLOOKUP(Combined[[#This Row],[Customer_ID]],Customer[],2,FALSE)</f>
        <v>Nicholas Bradshaw</v>
      </c>
      <c r="N1366" s="43">
        <f>VLOOKUP(Combined[[#This Row],[Customer_ID]],Customer[],3,FALSE)</f>
        <v>43</v>
      </c>
      <c r="O1366" s="43" t="str">
        <f>VLOOKUP(Combined[[#This Row],[Customer_ID]],Customer[],4,FALSE)</f>
        <v>Female</v>
      </c>
      <c r="P1366" s="43" t="str">
        <f>VLOOKUP(Combined[[#This Row],[Customer_ID]],Customer[],5,FALSE)</f>
        <v>Murphyfurt</v>
      </c>
      <c r="Q1366" s="43" t="str">
        <f>VLOOKUP(Combined[[#This Row],[Customer_ID]],Customer[],6,FALSE)</f>
        <v>Utah</v>
      </c>
      <c r="R1366" s="43" t="str">
        <f>VLOOKUP(Combined[[#This Row],[Customer_ID]],Customer[],8,FALSE)</f>
        <v>Silver</v>
      </c>
      <c r="S1366" s="43" t="str">
        <f>VLOOKUP(Combined[[#This Row],[Product_ID]],Product[],2,FALSE)</f>
        <v>Decorative Floor Vase</v>
      </c>
      <c r="T1366" s="43" t="str">
        <f>VLOOKUP(Combined[[#This Row],[Product_ID]],Product[],3,FALSE)</f>
        <v>Home</v>
      </c>
      <c r="U1366" s="43" t="str">
        <f>VLOOKUP(Combined[[#This Row],[Product_ID]],Product[],4,FALSE)</f>
        <v>Decor</v>
      </c>
      <c r="V1366" s="43" t="str">
        <f>VLOOKUP(Combined[[#This Row],[Product_ID]],Product[],5,FALSE)</f>
        <v>Khan, Jones and Paul</v>
      </c>
      <c r="W1366" s="43">
        <f>VLOOKUP(Combined[[#This Row],[Product_ID]],Product[],6,FALSE)</f>
        <v>219.12</v>
      </c>
      <c r="X1366" s="43">
        <f>VLOOKUP(Combined[[#This Row],[Product_ID]],Product[],7,FALSE)</f>
        <v>378</v>
      </c>
      <c r="Y1366" s="43" t="str">
        <f>_xlfn.XLOOKUP(Combined[[#This Row],[Store_ID]],Store[Store_ID],Store[Store_Name])</f>
        <v>Frederick-Wright</v>
      </c>
      <c r="Z1366" s="43" t="str">
        <f>_xlfn.XLOOKUP(Combined[[#This Row],[Store_ID]],Store[Store_ID],Store[Region])</f>
        <v>West</v>
      </c>
      <c r="AA1366" s="43" t="str">
        <f>_xlfn.XLOOKUP(Combined[[#This Row],[Store_ID]],Store[Store_ID],Store[City])</f>
        <v>New Jimmymouth</v>
      </c>
      <c r="AB1366" s="43" t="str">
        <f>_xlfn.XLOOKUP(Combined[[#This Row],[Store_ID]],Store[Store_ID],Store[Store_Type])</f>
        <v>Flagship</v>
      </c>
      <c r="AC1366" s="43">
        <f>Combined[[#This Row],[Quantity]]*Combined[[#This Row],[Unit_Price]]</f>
        <v>1243.1600000000001</v>
      </c>
      <c r="AD1366" s="43">
        <f>Combined[[#This Row],[Gross_Sales]]*Combined[[#This Row],[Discount]]</f>
        <v>273.49520000000001</v>
      </c>
      <c r="AE1366" s="43">
        <f>Combined[[#This Row],[Quantity]]*Combined[[#This Row],[cost]]</f>
        <v>876.48</v>
      </c>
      <c r="AF1366" s="43">
        <f>Combined[[#This Row],[Total_Amount]]-Combined[[#This Row],[Total_Cost]]</f>
        <v>93.184800000000109</v>
      </c>
      <c r="AG1366" s="43" t="str">
        <f>IF(Combined[[#This Row],[Age]]&lt;=25,"18-25",IF(Combined[[#This Row],[Age]]&lt;=35,"26-35",IF(Combined[[#This Row],[Age]]&lt;=45,"36-45",IF(Combined[[#This Row],[Age]]&lt;=55,"46-55","56-64"))))</f>
        <v>36-45</v>
      </c>
      <c r="AH1366" s="43">
        <f>IF(Combined[[#This Row],[Total_Amount]]=0,0,Combined[[#This Row],[Profit]]/Combined[[#This Row],[Total_Amount]])</f>
        <v>9.6100013117935285E-2</v>
      </c>
    </row>
    <row r="1367" spans="1:34">
      <c r="A1367" s="43" t="s">
        <v>3191</v>
      </c>
      <c r="B1367" s="46">
        <v>45757</v>
      </c>
      <c r="C1367" s="43">
        <f t="shared" si="21"/>
        <v>2025</v>
      </c>
      <c r="D1367" s="43" t="str">
        <f>TEXT(Combined[[#This Row],[Order_Date]],"MMM")</f>
        <v>Apr</v>
      </c>
      <c r="E1367" s="43" t="s">
        <v>214</v>
      </c>
      <c r="F1367" s="43" t="s">
        <v>1684</v>
      </c>
      <c r="G1367" s="43" t="s">
        <v>1807</v>
      </c>
      <c r="H1367" s="43">
        <v>4</v>
      </c>
      <c r="I1367" s="43">
        <v>255.67</v>
      </c>
      <c r="J1367" s="45">
        <v>0.17</v>
      </c>
      <c r="K1367" s="43" t="s">
        <v>1824</v>
      </c>
      <c r="L1367" s="43">
        <v>848.82439999999997</v>
      </c>
      <c r="M1367" s="43" t="str">
        <f>VLOOKUP(Combined[[#This Row],[Customer_ID]],Customer[],2,FALSE)</f>
        <v>Jay Patel</v>
      </c>
      <c r="N1367" s="43">
        <f>VLOOKUP(Combined[[#This Row],[Customer_ID]],Customer[],3,FALSE)</f>
        <v>43</v>
      </c>
      <c r="O1367" s="43" t="str">
        <f>VLOOKUP(Combined[[#This Row],[Customer_ID]],Customer[],4,FALSE)</f>
        <v>Female</v>
      </c>
      <c r="P1367" s="43" t="str">
        <f>VLOOKUP(Combined[[#This Row],[Customer_ID]],Customer[],5,FALSE)</f>
        <v>Morrisbury</v>
      </c>
      <c r="Q1367" s="43" t="str">
        <f>VLOOKUP(Combined[[#This Row],[Customer_ID]],Customer[],6,FALSE)</f>
        <v>Rhode Island</v>
      </c>
      <c r="R1367" s="43" t="str">
        <f>VLOOKUP(Combined[[#This Row],[Customer_ID]],Customer[],8,FALSE)</f>
        <v>Platinum</v>
      </c>
      <c r="S1367" s="43" t="str">
        <f>VLOOKUP(Combined[[#This Row],[Product_ID]],Product[],2,FALSE)</f>
        <v>Wooden Nightstand</v>
      </c>
      <c r="T1367" s="43" t="str">
        <f>VLOOKUP(Combined[[#This Row],[Product_ID]],Product[],3,FALSE)</f>
        <v>Home</v>
      </c>
      <c r="U1367" s="43" t="str">
        <f>VLOOKUP(Combined[[#This Row],[Product_ID]],Product[],4,FALSE)</f>
        <v>Furniture</v>
      </c>
      <c r="V1367" s="43" t="str">
        <f>VLOOKUP(Combined[[#This Row],[Product_ID]],Product[],5,FALSE)</f>
        <v>Wolfe, Ross and Hester</v>
      </c>
      <c r="W1367" s="43">
        <f>VLOOKUP(Combined[[#This Row],[Product_ID]],Product[],6,FALSE)</f>
        <v>243.7</v>
      </c>
      <c r="X1367" s="43">
        <f>VLOOKUP(Combined[[#This Row],[Product_ID]],Product[],7,FALSE)</f>
        <v>130</v>
      </c>
      <c r="Y1367" s="43" t="str">
        <f>_xlfn.XLOOKUP(Combined[[#This Row],[Store_ID]],Store[Store_ID],Store[Store_Name])</f>
        <v>Holloway Ltd</v>
      </c>
      <c r="Z1367" s="43" t="str">
        <f>_xlfn.XLOOKUP(Combined[[#This Row],[Store_ID]],Store[Store_ID],Store[Region])</f>
        <v>North</v>
      </c>
      <c r="AA1367" s="43" t="str">
        <f>_xlfn.XLOOKUP(Combined[[#This Row],[Store_ID]],Store[Store_ID],Store[City])</f>
        <v>Bensonhaven</v>
      </c>
      <c r="AB1367" s="43" t="str">
        <f>_xlfn.XLOOKUP(Combined[[#This Row],[Store_ID]],Store[Store_ID],Store[Store_Type])</f>
        <v>Flagship</v>
      </c>
      <c r="AC1367" s="43">
        <f>Combined[[#This Row],[Quantity]]*Combined[[#This Row],[Unit_Price]]</f>
        <v>1022.68</v>
      </c>
      <c r="AD1367" s="43">
        <f>Combined[[#This Row],[Gross_Sales]]*Combined[[#This Row],[Discount]]</f>
        <v>173.85560000000001</v>
      </c>
      <c r="AE1367" s="43">
        <f>Combined[[#This Row],[Quantity]]*Combined[[#This Row],[cost]]</f>
        <v>974.8</v>
      </c>
      <c r="AF1367" s="43">
        <f>Combined[[#This Row],[Total_Amount]]-Combined[[#This Row],[Total_Cost]]</f>
        <v>-125.97559999999999</v>
      </c>
      <c r="AG1367" s="43" t="str">
        <f>IF(Combined[[#This Row],[Age]]&lt;=25,"18-25",IF(Combined[[#This Row],[Age]]&lt;=35,"26-35",IF(Combined[[#This Row],[Age]]&lt;=45,"36-45",IF(Combined[[#This Row],[Age]]&lt;=55,"46-55","56-64"))))</f>
        <v>36-45</v>
      </c>
      <c r="AH1367" s="43">
        <f>IF(Combined[[#This Row],[Total_Amount]]=0,0,Combined[[#This Row],[Profit]]/Combined[[#This Row],[Total_Amount]])</f>
        <v>-0.14841185055472014</v>
      </c>
    </row>
    <row r="1368" spans="1:34">
      <c r="A1368" s="43" t="s">
        <v>3192</v>
      </c>
      <c r="B1368" s="46">
        <v>45397</v>
      </c>
      <c r="C1368" s="43">
        <f t="shared" si="21"/>
        <v>2024</v>
      </c>
      <c r="D1368" s="43" t="str">
        <f>TEXT(Combined[[#This Row],[Order_Date]],"MMM")</f>
        <v>Apr</v>
      </c>
      <c r="E1368" s="43" t="s">
        <v>444</v>
      </c>
      <c r="F1368" s="43" t="s">
        <v>1602</v>
      </c>
      <c r="G1368" s="43" t="s">
        <v>1804</v>
      </c>
      <c r="H1368" s="43">
        <v>2</v>
      </c>
      <c r="I1368" s="43">
        <v>270.66000000000003</v>
      </c>
      <c r="J1368" s="45">
        <v>0.1</v>
      </c>
      <c r="K1368" s="43" t="s">
        <v>1829</v>
      </c>
      <c r="L1368" s="43">
        <v>487.18799999999999</v>
      </c>
      <c r="M1368" s="43" t="str">
        <f>VLOOKUP(Combined[[#This Row],[Customer_ID]],Customer[],2,FALSE)</f>
        <v>Jessica Mitchell</v>
      </c>
      <c r="N1368" s="43">
        <f>VLOOKUP(Combined[[#This Row],[Customer_ID]],Customer[],3,FALSE)</f>
        <v>43</v>
      </c>
      <c r="O1368" s="43" t="str">
        <f>VLOOKUP(Combined[[#This Row],[Customer_ID]],Customer[],4,FALSE)</f>
        <v>Female</v>
      </c>
      <c r="P1368" s="43" t="str">
        <f>VLOOKUP(Combined[[#This Row],[Customer_ID]],Customer[],5,FALSE)</f>
        <v>Matthewbury</v>
      </c>
      <c r="Q1368" s="43" t="str">
        <f>VLOOKUP(Combined[[#This Row],[Customer_ID]],Customer[],6,FALSE)</f>
        <v>South Dakota</v>
      </c>
      <c r="R1368" s="43" t="str">
        <f>VLOOKUP(Combined[[#This Row],[Customer_ID]],Customer[],8,FALSE)</f>
        <v>Silver</v>
      </c>
      <c r="S1368" s="43" t="str">
        <f>VLOOKUP(Combined[[#This Row],[Product_ID]],Product[],2,FALSE)</f>
        <v>Decorative Floor Vase</v>
      </c>
      <c r="T1368" s="43" t="str">
        <f>VLOOKUP(Combined[[#This Row],[Product_ID]],Product[],3,FALSE)</f>
        <v>Home</v>
      </c>
      <c r="U1368" s="43" t="str">
        <f>VLOOKUP(Combined[[#This Row],[Product_ID]],Product[],4,FALSE)</f>
        <v>Decor</v>
      </c>
      <c r="V1368" s="43" t="str">
        <f>VLOOKUP(Combined[[#This Row],[Product_ID]],Product[],5,FALSE)</f>
        <v>Khan, Jones and Paul</v>
      </c>
      <c r="W1368" s="43">
        <f>VLOOKUP(Combined[[#This Row],[Product_ID]],Product[],6,FALSE)</f>
        <v>219.12</v>
      </c>
      <c r="X1368" s="43">
        <f>VLOOKUP(Combined[[#This Row],[Product_ID]],Product[],7,FALSE)</f>
        <v>378</v>
      </c>
      <c r="Y1368" s="43" t="str">
        <f>_xlfn.XLOOKUP(Combined[[#This Row],[Store_ID]],Store[Store_ID],Store[Store_Name])</f>
        <v>Frederick-Wright</v>
      </c>
      <c r="Z1368" s="43" t="str">
        <f>_xlfn.XLOOKUP(Combined[[#This Row],[Store_ID]],Store[Store_ID],Store[Region])</f>
        <v>West</v>
      </c>
      <c r="AA1368" s="43" t="str">
        <f>_xlfn.XLOOKUP(Combined[[#This Row],[Store_ID]],Store[Store_ID],Store[City])</f>
        <v>New Jimmymouth</v>
      </c>
      <c r="AB1368" s="43" t="str">
        <f>_xlfn.XLOOKUP(Combined[[#This Row],[Store_ID]],Store[Store_ID],Store[Store_Type])</f>
        <v>Flagship</v>
      </c>
      <c r="AC1368" s="43">
        <f>Combined[[#This Row],[Quantity]]*Combined[[#This Row],[Unit_Price]]</f>
        <v>541.32000000000005</v>
      </c>
      <c r="AD1368" s="43">
        <f>Combined[[#This Row],[Gross_Sales]]*Combined[[#This Row],[Discount]]</f>
        <v>54.132000000000005</v>
      </c>
      <c r="AE1368" s="43">
        <f>Combined[[#This Row],[Quantity]]*Combined[[#This Row],[cost]]</f>
        <v>438.24</v>
      </c>
      <c r="AF1368" s="43">
        <f>Combined[[#This Row],[Total_Amount]]-Combined[[#This Row],[Total_Cost]]</f>
        <v>48.947999999999979</v>
      </c>
      <c r="AG1368" s="43" t="str">
        <f>IF(Combined[[#This Row],[Age]]&lt;=25,"18-25",IF(Combined[[#This Row],[Age]]&lt;=35,"26-35",IF(Combined[[#This Row],[Age]]&lt;=45,"36-45",IF(Combined[[#This Row],[Age]]&lt;=55,"46-55","56-64"))))</f>
        <v>36-45</v>
      </c>
      <c r="AH1368" s="43">
        <f>IF(Combined[[#This Row],[Total_Amount]]=0,0,Combined[[#This Row],[Profit]]/Combined[[#This Row],[Total_Amount]])</f>
        <v>0.10047045493731369</v>
      </c>
    </row>
    <row r="1369" spans="1:34">
      <c r="A1369" s="43" t="s">
        <v>3193</v>
      </c>
      <c r="B1369" s="46">
        <v>45914</v>
      </c>
      <c r="C1369" s="43">
        <f t="shared" si="21"/>
        <v>2025</v>
      </c>
      <c r="D1369" s="43" t="str">
        <f>TEXT(Combined[[#This Row],[Order_Date]],"MMM")</f>
        <v>Sep</v>
      </c>
      <c r="E1369" s="43" t="s">
        <v>945</v>
      </c>
      <c r="F1369" s="43" t="s">
        <v>1594</v>
      </c>
      <c r="G1369" s="43" t="s">
        <v>1807</v>
      </c>
      <c r="H1369" s="43">
        <v>3</v>
      </c>
      <c r="I1369" s="43">
        <v>373.35</v>
      </c>
      <c r="J1369" s="45">
        <v>0.2</v>
      </c>
      <c r="K1369" s="43" t="s">
        <v>1829</v>
      </c>
      <c r="L1369" s="43">
        <v>896.04000000000019</v>
      </c>
      <c r="M1369" s="43" t="str">
        <f>VLOOKUP(Combined[[#This Row],[Customer_ID]],Customer[],2,FALSE)</f>
        <v>Stephanie Jacobs</v>
      </c>
      <c r="N1369" s="43">
        <f>VLOOKUP(Combined[[#This Row],[Customer_ID]],Customer[],3,FALSE)</f>
        <v>48</v>
      </c>
      <c r="O1369" s="43" t="str">
        <f>VLOOKUP(Combined[[#This Row],[Customer_ID]],Customer[],4,FALSE)</f>
        <v>Female</v>
      </c>
      <c r="P1369" s="43" t="str">
        <f>VLOOKUP(Combined[[#This Row],[Customer_ID]],Customer[],5,FALSE)</f>
        <v>West Robinmouth</v>
      </c>
      <c r="Q1369" s="43" t="str">
        <f>VLOOKUP(Combined[[#This Row],[Customer_ID]],Customer[],6,FALSE)</f>
        <v>Louisiana</v>
      </c>
      <c r="R1369" s="43" t="str">
        <f>VLOOKUP(Combined[[#This Row],[Customer_ID]],Customer[],8,FALSE)</f>
        <v>Platinum</v>
      </c>
      <c r="S1369" s="43" t="str">
        <f>VLOOKUP(Combined[[#This Row],[Product_ID]],Product[],2,FALSE)</f>
        <v>Men's Formal Shirt</v>
      </c>
      <c r="T1369" s="43" t="str">
        <f>VLOOKUP(Combined[[#This Row],[Product_ID]],Product[],3,FALSE)</f>
        <v>Clothing</v>
      </c>
      <c r="U1369" s="43" t="str">
        <f>VLOOKUP(Combined[[#This Row],[Product_ID]],Product[],4,FALSE)</f>
        <v>Tops</v>
      </c>
      <c r="V1369" s="43" t="str">
        <f>VLOOKUP(Combined[[#This Row],[Product_ID]],Product[],5,FALSE)</f>
        <v>Moon, Mora and Santos</v>
      </c>
      <c r="W1369" s="43">
        <f>VLOOKUP(Combined[[#This Row],[Product_ID]],Product[],6,FALSE)</f>
        <v>283</v>
      </c>
      <c r="X1369" s="43">
        <f>VLOOKUP(Combined[[#This Row],[Product_ID]],Product[],7,FALSE)</f>
        <v>360</v>
      </c>
      <c r="Y1369" s="43" t="str">
        <f>_xlfn.XLOOKUP(Combined[[#This Row],[Store_ID]],Store[Store_ID],Store[Store_Name])</f>
        <v>Holloway Ltd</v>
      </c>
      <c r="Z1369" s="43" t="str">
        <f>_xlfn.XLOOKUP(Combined[[#This Row],[Store_ID]],Store[Store_ID],Store[Region])</f>
        <v>North</v>
      </c>
      <c r="AA1369" s="43" t="str">
        <f>_xlfn.XLOOKUP(Combined[[#This Row],[Store_ID]],Store[Store_ID],Store[City])</f>
        <v>Bensonhaven</v>
      </c>
      <c r="AB1369" s="43" t="str">
        <f>_xlfn.XLOOKUP(Combined[[#This Row],[Store_ID]],Store[Store_ID],Store[Store_Type])</f>
        <v>Flagship</v>
      </c>
      <c r="AC1369" s="43">
        <f>Combined[[#This Row],[Quantity]]*Combined[[#This Row],[Unit_Price]]</f>
        <v>1120.0500000000002</v>
      </c>
      <c r="AD1369" s="43">
        <f>Combined[[#This Row],[Gross_Sales]]*Combined[[#This Row],[Discount]]</f>
        <v>224.01000000000005</v>
      </c>
      <c r="AE1369" s="43">
        <f>Combined[[#This Row],[Quantity]]*Combined[[#This Row],[cost]]</f>
        <v>849</v>
      </c>
      <c r="AF1369" s="43">
        <f>Combined[[#This Row],[Total_Amount]]-Combined[[#This Row],[Total_Cost]]</f>
        <v>47.040000000000191</v>
      </c>
      <c r="AG1369" s="43" t="str">
        <f>IF(Combined[[#This Row],[Age]]&lt;=25,"18-25",IF(Combined[[#This Row],[Age]]&lt;=35,"26-35",IF(Combined[[#This Row],[Age]]&lt;=45,"36-45",IF(Combined[[#This Row],[Age]]&lt;=55,"46-55","56-64"))))</f>
        <v>46-55</v>
      </c>
      <c r="AH1369" s="43">
        <f>IF(Combined[[#This Row],[Total_Amount]]=0,0,Combined[[#This Row],[Profit]]/Combined[[#This Row],[Total_Amount]])</f>
        <v>5.2497656354627227E-2</v>
      </c>
    </row>
    <row r="1370" spans="1:34">
      <c r="A1370" s="43" t="s">
        <v>3194</v>
      </c>
      <c r="B1370" s="46">
        <v>45432</v>
      </c>
      <c r="C1370" s="43">
        <f t="shared" si="21"/>
        <v>2024</v>
      </c>
      <c r="D1370" s="43" t="str">
        <f>TEXT(Combined[[#This Row],[Order_Date]],"MMM")</f>
        <v>May</v>
      </c>
      <c r="E1370" s="43" t="s">
        <v>144</v>
      </c>
      <c r="F1370" s="43" t="s">
        <v>1666</v>
      </c>
      <c r="G1370" s="43" t="s">
        <v>1792</v>
      </c>
      <c r="H1370" s="43">
        <v>2</v>
      </c>
      <c r="I1370" s="43">
        <v>23.58</v>
      </c>
      <c r="J1370" s="45">
        <v>0.02</v>
      </c>
      <c r="K1370" s="43" t="s">
        <v>1826</v>
      </c>
      <c r="L1370" s="43">
        <v>46.216799999999999</v>
      </c>
      <c r="M1370" s="43" t="str">
        <f>VLOOKUP(Combined[[#This Row],[Customer_ID]],Customer[],2,FALSE)</f>
        <v>Thomas Phillips</v>
      </c>
      <c r="N1370" s="43">
        <f>VLOOKUP(Combined[[#This Row],[Customer_ID]],Customer[],3,FALSE)</f>
        <v>20</v>
      </c>
      <c r="O1370" s="43" t="str">
        <f>VLOOKUP(Combined[[#This Row],[Customer_ID]],Customer[],4,FALSE)</f>
        <v>Female</v>
      </c>
      <c r="P1370" s="43" t="str">
        <f>VLOOKUP(Combined[[#This Row],[Customer_ID]],Customer[],5,FALSE)</f>
        <v>Luisfurt</v>
      </c>
      <c r="Q1370" s="43" t="str">
        <f>VLOOKUP(Combined[[#This Row],[Customer_ID]],Customer[],6,FALSE)</f>
        <v>Georgia</v>
      </c>
      <c r="R1370" s="43" t="str">
        <f>VLOOKUP(Combined[[#This Row],[Customer_ID]],Customer[],8,FALSE)</f>
        <v>Gold</v>
      </c>
      <c r="S1370" s="43" t="str">
        <f>VLOOKUP(Combined[[#This Row],[Product_ID]],Product[],2,FALSE)</f>
        <v>Men's Hair Styling Gel</v>
      </c>
      <c r="T1370" s="43" t="str">
        <f>VLOOKUP(Combined[[#This Row],[Product_ID]],Product[],3,FALSE)</f>
        <v>Beauty</v>
      </c>
      <c r="U1370" s="43" t="str">
        <f>VLOOKUP(Combined[[#This Row],[Product_ID]],Product[],4,FALSE)</f>
        <v>Haircare</v>
      </c>
      <c r="V1370" s="43" t="str">
        <f>VLOOKUP(Combined[[#This Row],[Product_ID]],Product[],5,FALSE)</f>
        <v>Cline-Mccarthy</v>
      </c>
      <c r="W1370" s="43">
        <f>VLOOKUP(Combined[[#This Row],[Product_ID]],Product[],6,FALSE)</f>
        <v>17.309999999999999</v>
      </c>
      <c r="X1370" s="43">
        <f>VLOOKUP(Combined[[#This Row],[Product_ID]],Product[],7,FALSE)</f>
        <v>399</v>
      </c>
      <c r="Y1370" s="43" t="str">
        <f>_xlfn.XLOOKUP(Combined[[#This Row],[Store_ID]],Store[Store_ID],Store[Store_Name])</f>
        <v>Aguirre-Keller</v>
      </c>
      <c r="Z1370" s="43" t="str">
        <f>_xlfn.XLOOKUP(Combined[[#This Row],[Store_ID]],Store[Store_ID],Store[Region])</f>
        <v>South</v>
      </c>
      <c r="AA1370" s="43" t="str">
        <f>_xlfn.XLOOKUP(Combined[[#This Row],[Store_ID]],Store[Store_ID],Store[City])</f>
        <v>Lake Michael</v>
      </c>
      <c r="AB1370" s="43" t="str">
        <f>_xlfn.XLOOKUP(Combined[[#This Row],[Store_ID]],Store[Store_ID],Store[Store_Type])</f>
        <v>Online</v>
      </c>
      <c r="AC1370" s="43">
        <f>Combined[[#This Row],[Quantity]]*Combined[[#This Row],[Unit_Price]]</f>
        <v>47.16</v>
      </c>
      <c r="AD1370" s="43">
        <f>Combined[[#This Row],[Gross_Sales]]*Combined[[#This Row],[Discount]]</f>
        <v>0.94319999999999993</v>
      </c>
      <c r="AE1370" s="43">
        <f>Combined[[#This Row],[Quantity]]*Combined[[#This Row],[cost]]</f>
        <v>34.619999999999997</v>
      </c>
      <c r="AF1370" s="43">
        <f>Combined[[#This Row],[Total_Amount]]-Combined[[#This Row],[Total_Cost]]</f>
        <v>11.596800000000002</v>
      </c>
      <c r="AG1370" s="43" t="str">
        <f>IF(Combined[[#This Row],[Age]]&lt;=25,"18-25",IF(Combined[[#This Row],[Age]]&lt;=35,"26-35",IF(Combined[[#This Row],[Age]]&lt;=45,"36-45",IF(Combined[[#This Row],[Age]]&lt;=55,"46-55","56-64"))))</f>
        <v>18-25</v>
      </c>
      <c r="AH1370" s="43">
        <f>IF(Combined[[#This Row],[Total_Amount]]=0,0,Combined[[#This Row],[Profit]]/Combined[[#This Row],[Total_Amount]])</f>
        <v>0.25092174274289875</v>
      </c>
    </row>
    <row r="1371" spans="1:34">
      <c r="A1371" s="43" t="s">
        <v>3195</v>
      </c>
      <c r="B1371" s="46">
        <v>45798</v>
      </c>
      <c r="C1371" s="43">
        <f t="shared" si="21"/>
        <v>2025</v>
      </c>
      <c r="D1371" s="43" t="str">
        <f>TEXT(Combined[[#This Row],[Order_Date]],"MMM")</f>
        <v>May</v>
      </c>
      <c r="E1371" s="43" t="s">
        <v>32</v>
      </c>
      <c r="F1371" s="43" t="s">
        <v>1618</v>
      </c>
      <c r="G1371" s="43" t="s">
        <v>1779</v>
      </c>
      <c r="H1371" s="43">
        <v>4</v>
      </c>
      <c r="I1371" s="43">
        <v>185.67</v>
      </c>
      <c r="J1371" s="45">
        <v>0.21</v>
      </c>
      <c r="K1371" s="43" t="s">
        <v>1826</v>
      </c>
      <c r="L1371" s="43">
        <v>586.71719999999993</v>
      </c>
      <c r="M1371" s="43" t="str">
        <f>VLOOKUP(Combined[[#This Row],[Customer_ID]],Customer[],2,FALSE)</f>
        <v>Christine Vaughn</v>
      </c>
      <c r="N1371" s="43">
        <f>VLOOKUP(Combined[[#This Row],[Customer_ID]],Customer[],3,FALSE)</f>
        <v>24</v>
      </c>
      <c r="O1371" s="43" t="str">
        <f>VLOOKUP(Combined[[#This Row],[Customer_ID]],Customer[],4,FALSE)</f>
        <v>Male</v>
      </c>
      <c r="P1371" s="43" t="str">
        <f>VLOOKUP(Combined[[#This Row],[Customer_ID]],Customer[],5,FALSE)</f>
        <v>East Amandamouth</v>
      </c>
      <c r="Q1371" s="43" t="str">
        <f>VLOOKUP(Combined[[#This Row],[Customer_ID]],Customer[],6,FALSE)</f>
        <v>Oregon</v>
      </c>
      <c r="R1371" s="43" t="str">
        <f>VLOOKUP(Combined[[#This Row],[Customer_ID]],Customer[],8,FALSE)</f>
        <v>Bronze</v>
      </c>
      <c r="S1371" s="43" t="str">
        <f>VLOOKUP(Combined[[#This Row],[Product_ID]],Product[],2,FALSE)</f>
        <v>Bedroom Table Lamp</v>
      </c>
      <c r="T1371" s="43" t="str">
        <f>VLOOKUP(Combined[[#This Row],[Product_ID]],Product[],3,FALSE)</f>
        <v>Home</v>
      </c>
      <c r="U1371" s="43" t="str">
        <f>VLOOKUP(Combined[[#This Row],[Product_ID]],Product[],4,FALSE)</f>
        <v>Lighting</v>
      </c>
      <c r="V1371" s="43" t="str">
        <f>VLOOKUP(Combined[[#This Row],[Product_ID]],Product[],5,FALSE)</f>
        <v>Jones LLC</v>
      </c>
      <c r="W1371" s="43">
        <f>VLOOKUP(Combined[[#This Row],[Product_ID]],Product[],6,FALSE)</f>
        <v>382.22</v>
      </c>
      <c r="X1371" s="43">
        <f>VLOOKUP(Combined[[#This Row],[Product_ID]],Product[],7,FALSE)</f>
        <v>329</v>
      </c>
      <c r="Y1371" s="43" t="str">
        <f>_xlfn.XLOOKUP(Combined[[#This Row],[Store_ID]],Store[Store_ID],Store[Store_Name])</f>
        <v>Martinez-Mullins</v>
      </c>
      <c r="Z1371" s="43" t="str">
        <f>_xlfn.XLOOKUP(Combined[[#This Row],[Store_ID]],Store[Store_ID],Store[Region])</f>
        <v>South</v>
      </c>
      <c r="AA1371" s="43" t="str">
        <f>_xlfn.XLOOKUP(Combined[[#This Row],[Store_ID]],Store[Store_ID],Store[City])</f>
        <v>Williamsfurt</v>
      </c>
      <c r="AB1371" s="43" t="str">
        <f>_xlfn.XLOOKUP(Combined[[#This Row],[Store_ID]],Store[Store_ID],Store[Store_Type])</f>
        <v>Online</v>
      </c>
      <c r="AC1371" s="43">
        <f>Combined[[#This Row],[Quantity]]*Combined[[#This Row],[Unit_Price]]</f>
        <v>742.68</v>
      </c>
      <c r="AD1371" s="43">
        <f>Combined[[#This Row],[Gross_Sales]]*Combined[[#This Row],[Discount]]</f>
        <v>155.96279999999999</v>
      </c>
      <c r="AE1371" s="43">
        <f>Combined[[#This Row],[Quantity]]*Combined[[#This Row],[cost]]</f>
        <v>1528.88</v>
      </c>
      <c r="AF1371" s="43">
        <f>Combined[[#This Row],[Total_Amount]]-Combined[[#This Row],[Total_Cost]]</f>
        <v>-942.16280000000017</v>
      </c>
      <c r="AG1371" s="43" t="str">
        <f>IF(Combined[[#This Row],[Age]]&lt;=25,"18-25",IF(Combined[[#This Row],[Age]]&lt;=35,"26-35",IF(Combined[[#This Row],[Age]]&lt;=45,"36-45",IF(Combined[[#This Row],[Age]]&lt;=55,"46-55","56-64"))))</f>
        <v>18-25</v>
      </c>
      <c r="AH1371" s="43">
        <f>IF(Combined[[#This Row],[Total_Amount]]=0,0,Combined[[#This Row],[Profit]]/Combined[[#This Row],[Total_Amount]])</f>
        <v>-1.6058209986003482</v>
      </c>
    </row>
    <row r="1372" spans="1:34">
      <c r="A1372" s="43" t="s">
        <v>3196</v>
      </c>
      <c r="B1372" s="46">
        <v>45396</v>
      </c>
      <c r="C1372" s="43">
        <f t="shared" si="21"/>
        <v>2024</v>
      </c>
      <c r="D1372" s="43" t="str">
        <f>TEXT(Combined[[#This Row],[Order_Date]],"MMM")</f>
        <v>Apr</v>
      </c>
      <c r="E1372" s="43" t="s">
        <v>417</v>
      </c>
      <c r="F1372" s="43" t="s">
        <v>1584</v>
      </c>
      <c r="G1372" s="43" t="s">
        <v>1797</v>
      </c>
      <c r="H1372" s="43">
        <v>3</v>
      </c>
      <c r="I1372" s="43">
        <v>928.74</v>
      </c>
      <c r="J1372" s="45">
        <v>0.27</v>
      </c>
      <c r="K1372" s="43" t="s">
        <v>1826</v>
      </c>
      <c r="L1372" s="43">
        <v>2033.9405999999999</v>
      </c>
      <c r="M1372" s="43" t="str">
        <f>VLOOKUP(Combined[[#This Row],[Customer_ID]],Customer[],2,FALSE)</f>
        <v>Jacob Hopkins</v>
      </c>
      <c r="N1372" s="43">
        <f>VLOOKUP(Combined[[#This Row],[Customer_ID]],Customer[],3,FALSE)</f>
        <v>44</v>
      </c>
      <c r="O1372" s="43" t="str">
        <f>VLOOKUP(Combined[[#This Row],[Customer_ID]],Customer[],4,FALSE)</f>
        <v>Female</v>
      </c>
      <c r="P1372" s="43" t="str">
        <f>VLOOKUP(Combined[[#This Row],[Customer_ID]],Customer[],5,FALSE)</f>
        <v>lake tylerfort</v>
      </c>
      <c r="Q1372" s="43" t="str">
        <f>VLOOKUP(Combined[[#This Row],[Customer_ID]],Customer[],6,FALSE)</f>
        <v>Pennsylvania</v>
      </c>
      <c r="R1372" s="43" t="str">
        <f>VLOOKUP(Combined[[#This Row],[Customer_ID]],Customer[],8,FALSE)</f>
        <v>Platinum</v>
      </c>
      <c r="S1372" s="43" t="str">
        <f>VLOOKUP(Combined[[#This Row],[Product_ID]],Product[],2,FALSE)</f>
        <v>Women's Denim Jeans</v>
      </c>
      <c r="T1372" s="43" t="str">
        <f>VLOOKUP(Combined[[#This Row],[Product_ID]],Product[],3,FALSE)</f>
        <v>Clothing</v>
      </c>
      <c r="U1372" s="43" t="str">
        <f>VLOOKUP(Combined[[#This Row],[Product_ID]],Product[],4,FALSE)</f>
        <v>Bottoms</v>
      </c>
      <c r="V1372" s="43" t="str">
        <f>VLOOKUP(Combined[[#This Row],[Product_ID]],Product[],5,FALSE)</f>
        <v>Guerra-Hendrix</v>
      </c>
      <c r="W1372" s="43">
        <f>VLOOKUP(Combined[[#This Row],[Product_ID]],Product[],6,FALSE)</f>
        <v>303.75</v>
      </c>
      <c r="X1372" s="43">
        <f>VLOOKUP(Combined[[#This Row],[Product_ID]],Product[],7,FALSE)</f>
        <v>343</v>
      </c>
      <c r="Y1372" s="43" t="str">
        <f>_xlfn.XLOOKUP(Combined[[#This Row],[Store_ID]],Store[Store_ID],Store[Store_Name])</f>
        <v>Gardner, Humphrey and Contreras</v>
      </c>
      <c r="Z1372" s="43" t="str">
        <f>_xlfn.XLOOKUP(Combined[[#This Row],[Store_ID]],Store[Store_ID],Store[Region])</f>
        <v>East</v>
      </c>
      <c r="AA1372" s="43" t="str">
        <f>_xlfn.XLOOKUP(Combined[[#This Row],[Store_ID]],Store[Store_ID],Store[City])</f>
        <v>Johnsonville</v>
      </c>
      <c r="AB1372" s="43" t="str">
        <f>_xlfn.XLOOKUP(Combined[[#This Row],[Store_ID]],Store[Store_ID],Store[Store_Type])</f>
        <v>Flagship</v>
      </c>
      <c r="AC1372" s="43">
        <f>Combined[[#This Row],[Quantity]]*Combined[[#This Row],[Unit_Price]]</f>
        <v>2786.2200000000003</v>
      </c>
      <c r="AD1372" s="43">
        <f>Combined[[#This Row],[Gross_Sales]]*Combined[[#This Row],[Discount]]</f>
        <v>752.27940000000012</v>
      </c>
      <c r="AE1372" s="43">
        <f>Combined[[#This Row],[Quantity]]*Combined[[#This Row],[cost]]</f>
        <v>911.25</v>
      </c>
      <c r="AF1372" s="43">
        <f>Combined[[#This Row],[Total_Amount]]-Combined[[#This Row],[Total_Cost]]</f>
        <v>1122.6905999999999</v>
      </c>
      <c r="AG1372" s="43" t="str">
        <f>IF(Combined[[#This Row],[Age]]&lt;=25,"18-25",IF(Combined[[#This Row],[Age]]&lt;=35,"26-35",IF(Combined[[#This Row],[Age]]&lt;=45,"36-45",IF(Combined[[#This Row],[Age]]&lt;=55,"46-55","56-64"))))</f>
        <v>36-45</v>
      </c>
      <c r="AH1372" s="43">
        <f>IF(Combined[[#This Row],[Total_Amount]]=0,0,Combined[[#This Row],[Profit]]/Combined[[#This Row],[Total_Amount]])</f>
        <v>0.55197806661610471</v>
      </c>
    </row>
    <row r="1373" spans="1:34">
      <c r="A1373" s="43" t="s">
        <v>3197</v>
      </c>
      <c r="B1373" s="46">
        <v>45235</v>
      </c>
      <c r="C1373" s="43">
        <f t="shared" si="21"/>
        <v>2023</v>
      </c>
      <c r="D1373" s="43" t="str">
        <f>TEXT(Combined[[#This Row],[Order_Date]],"MMM")</f>
        <v>Nov</v>
      </c>
      <c r="E1373" s="43" t="s">
        <v>121</v>
      </c>
      <c r="F1373" s="43" t="s">
        <v>1716</v>
      </c>
      <c r="G1373" s="43" t="s">
        <v>1773</v>
      </c>
      <c r="H1373" s="43">
        <v>3</v>
      </c>
      <c r="I1373" s="43">
        <v>923.38</v>
      </c>
      <c r="J1373" s="45">
        <v>7.0000000000000007E-2</v>
      </c>
      <c r="K1373" s="43" t="s">
        <v>1829</v>
      </c>
      <c r="L1373" s="43">
        <v>2576.2302</v>
      </c>
      <c r="M1373" s="43" t="str">
        <f>VLOOKUP(Combined[[#This Row],[Customer_ID]],Customer[],2,FALSE)</f>
        <v>David Arnold</v>
      </c>
      <c r="N1373" s="43">
        <f>VLOOKUP(Combined[[#This Row],[Customer_ID]],Customer[],3,FALSE)</f>
        <v>54</v>
      </c>
      <c r="O1373" s="43" t="str">
        <f>VLOOKUP(Combined[[#This Row],[Customer_ID]],Customer[],4,FALSE)</f>
        <v>Female</v>
      </c>
      <c r="P1373" s="43" t="str">
        <f>VLOOKUP(Combined[[#This Row],[Customer_ID]],Customer[],5,FALSE)</f>
        <v>East Jennifer</v>
      </c>
      <c r="Q1373" s="43" t="str">
        <f>VLOOKUP(Combined[[#This Row],[Customer_ID]],Customer[],6,FALSE)</f>
        <v>California</v>
      </c>
      <c r="R1373" s="43" t="str">
        <f>VLOOKUP(Combined[[#This Row],[Customer_ID]],Customer[],8,FALSE)</f>
        <v>Silver</v>
      </c>
      <c r="S1373" s="43" t="str">
        <f>VLOOKUP(Combined[[#This Row],[Product_ID]],Product[],2,FALSE)</f>
        <v>Wooden Bookshelf</v>
      </c>
      <c r="T1373" s="43" t="str">
        <f>VLOOKUP(Combined[[#This Row],[Product_ID]],Product[],3,FALSE)</f>
        <v>Home</v>
      </c>
      <c r="U1373" s="43" t="str">
        <f>VLOOKUP(Combined[[#This Row],[Product_ID]],Product[],4,FALSE)</f>
        <v>Furniture</v>
      </c>
      <c r="V1373" s="43" t="str">
        <f>VLOOKUP(Combined[[#This Row],[Product_ID]],Product[],5,FALSE)</f>
        <v>Collins-Stephenson</v>
      </c>
      <c r="W1373" s="43">
        <f>VLOOKUP(Combined[[#This Row],[Product_ID]],Product[],6,FALSE)</f>
        <v>388.46</v>
      </c>
      <c r="X1373" s="43">
        <f>VLOOKUP(Combined[[#This Row],[Product_ID]],Product[],7,FALSE)</f>
        <v>208</v>
      </c>
      <c r="Y1373" s="43" t="str">
        <f>_xlfn.XLOOKUP(Combined[[#This Row],[Store_ID]],Store[Store_ID],Store[Store_Name])</f>
        <v>Gray Ltd</v>
      </c>
      <c r="Z1373" s="43" t="str">
        <f>_xlfn.XLOOKUP(Combined[[#This Row],[Store_ID]],Store[Store_ID],Store[Region])</f>
        <v>North</v>
      </c>
      <c r="AA1373" s="43" t="str">
        <f>_xlfn.XLOOKUP(Combined[[#This Row],[Store_ID]],Store[Store_ID],Store[City])</f>
        <v>New Michaelchester</v>
      </c>
      <c r="AB1373" s="43" t="str">
        <f>_xlfn.XLOOKUP(Combined[[#This Row],[Store_ID]],Store[Store_ID],Store[Store_Type])</f>
        <v>Outlet</v>
      </c>
      <c r="AC1373" s="43">
        <f>Combined[[#This Row],[Quantity]]*Combined[[#This Row],[Unit_Price]]</f>
        <v>2770.14</v>
      </c>
      <c r="AD1373" s="43">
        <f>Combined[[#This Row],[Gross_Sales]]*Combined[[#This Row],[Discount]]</f>
        <v>193.90980000000002</v>
      </c>
      <c r="AE1373" s="43">
        <f>Combined[[#This Row],[Quantity]]*Combined[[#This Row],[cost]]</f>
        <v>1165.3799999999999</v>
      </c>
      <c r="AF1373" s="43">
        <f>Combined[[#This Row],[Total_Amount]]-Combined[[#This Row],[Total_Cost]]</f>
        <v>1410.8502000000001</v>
      </c>
      <c r="AG1373" s="43" t="str">
        <f>IF(Combined[[#This Row],[Age]]&lt;=25,"18-25",IF(Combined[[#This Row],[Age]]&lt;=35,"26-35",IF(Combined[[#This Row],[Age]]&lt;=45,"36-45",IF(Combined[[#This Row],[Age]]&lt;=55,"46-55","56-64"))))</f>
        <v>46-55</v>
      </c>
      <c r="AH1373" s="43">
        <f>IF(Combined[[#This Row],[Total_Amount]]=0,0,Combined[[#This Row],[Profit]]/Combined[[#This Row],[Total_Amount]])</f>
        <v>0.5476413559626776</v>
      </c>
    </row>
    <row r="1374" spans="1:34">
      <c r="A1374" s="43" t="s">
        <v>3198</v>
      </c>
      <c r="B1374" s="46">
        <v>45499</v>
      </c>
      <c r="C1374" s="43">
        <f t="shared" si="21"/>
        <v>2024</v>
      </c>
      <c r="D1374" s="43" t="str">
        <f>TEXT(Combined[[#This Row],[Order_Date]],"MMM")</f>
        <v>Jul</v>
      </c>
      <c r="E1374" s="43" t="s">
        <v>1425</v>
      </c>
      <c r="F1374" s="43" t="s">
        <v>1553</v>
      </c>
      <c r="G1374" s="43" t="s">
        <v>1786</v>
      </c>
      <c r="H1374" s="43">
        <v>2</v>
      </c>
      <c r="I1374" s="43">
        <v>409.26</v>
      </c>
      <c r="J1374" s="45">
        <v>0.1</v>
      </c>
      <c r="K1374" s="43" t="s">
        <v>1826</v>
      </c>
      <c r="L1374" s="43">
        <v>736.66800000000001</v>
      </c>
      <c r="M1374" s="43" t="str">
        <f>VLOOKUP(Combined[[#This Row],[Customer_ID]],Customer[],2,FALSE)</f>
        <v>Beth Martin</v>
      </c>
      <c r="N1374" s="43">
        <f>VLOOKUP(Combined[[#This Row],[Customer_ID]],Customer[],3,FALSE)</f>
        <v>34</v>
      </c>
      <c r="O1374" s="43" t="str">
        <f>VLOOKUP(Combined[[#This Row],[Customer_ID]],Customer[],4,FALSE)</f>
        <v>Female</v>
      </c>
      <c r="P1374" s="43" t="str">
        <f>VLOOKUP(Combined[[#This Row],[Customer_ID]],Customer[],5,FALSE)</f>
        <v>Burkefurt</v>
      </c>
      <c r="Q1374" s="43" t="str">
        <f>VLOOKUP(Combined[[#This Row],[Customer_ID]],Customer[],6,FALSE)</f>
        <v>West Virginia</v>
      </c>
      <c r="R1374" s="43" t="str">
        <f>VLOOKUP(Combined[[#This Row],[Customer_ID]],Customer[],8,FALSE)</f>
        <v>Silver</v>
      </c>
      <c r="S1374" s="43" t="str">
        <f>VLOOKUP(Combined[[#This Row],[Product_ID]],Product[],2,FALSE)</f>
        <v>Women's Yoga Pants</v>
      </c>
      <c r="T1374" s="43" t="str">
        <f>VLOOKUP(Combined[[#This Row],[Product_ID]],Product[],3,FALSE)</f>
        <v>Clothing</v>
      </c>
      <c r="U1374" s="43" t="str">
        <f>VLOOKUP(Combined[[#This Row],[Product_ID]],Product[],4,FALSE)</f>
        <v>Bottoms</v>
      </c>
      <c r="V1374" s="43" t="str">
        <f>VLOOKUP(Combined[[#This Row],[Product_ID]],Product[],5,FALSE)</f>
        <v>Gonzales-Davis</v>
      </c>
      <c r="W1374" s="43">
        <f>VLOOKUP(Combined[[#This Row],[Product_ID]],Product[],6,FALSE)</f>
        <v>306.45999999999998</v>
      </c>
      <c r="X1374" s="43">
        <f>VLOOKUP(Combined[[#This Row],[Product_ID]],Product[],7,FALSE)</f>
        <v>487</v>
      </c>
      <c r="Y1374" s="43" t="str">
        <f>_xlfn.XLOOKUP(Combined[[#This Row],[Store_ID]],Store[Store_ID],Store[Store_Name])</f>
        <v>Moore, Padilla and Butler</v>
      </c>
      <c r="Z1374" s="43" t="str">
        <f>_xlfn.XLOOKUP(Combined[[#This Row],[Store_ID]],Store[Store_ID],Store[Region])</f>
        <v>South</v>
      </c>
      <c r="AA1374" s="43" t="str">
        <f>_xlfn.XLOOKUP(Combined[[#This Row],[Store_ID]],Store[Store_ID],Store[City])</f>
        <v>East Johnstad</v>
      </c>
      <c r="AB1374" s="43" t="str">
        <f>_xlfn.XLOOKUP(Combined[[#This Row],[Store_ID]],Store[Store_ID],Store[Store_Type])</f>
        <v>Flagship</v>
      </c>
      <c r="AC1374" s="43">
        <f>Combined[[#This Row],[Quantity]]*Combined[[#This Row],[Unit_Price]]</f>
        <v>818.52</v>
      </c>
      <c r="AD1374" s="43">
        <f>Combined[[#This Row],[Gross_Sales]]*Combined[[#This Row],[Discount]]</f>
        <v>81.852000000000004</v>
      </c>
      <c r="AE1374" s="43">
        <f>Combined[[#This Row],[Quantity]]*Combined[[#This Row],[cost]]</f>
        <v>612.91999999999996</v>
      </c>
      <c r="AF1374" s="43">
        <f>Combined[[#This Row],[Total_Amount]]-Combined[[#This Row],[Total_Cost]]</f>
        <v>123.74800000000005</v>
      </c>
      <c r="AG1374" s="43" t="str">
        <f>IF(Combined[[#This Row],[Age]]&lt;=25,"18-25",IF(Combined[[#This Row],[Age]]&lt;=35,"26-35",IF(Combined[[#This Row],[Age]]&lt;=45,"36-45",IF(Combined[[#This Row],[Age]]&lt;=55,"46-55","56-64"))))</f>
        <v>26-35</v>
      </c>
      <c r="AH1374" s="43">
        <f>IF(Combined[[#This Row],[Total_Amount]]=0,0,Combined[[#This Row],[Profit]]/Combined[[#This Row],[Total_Amount]])</f>
        <v>0.16798340636487541</v>
      </c>
    </row>
    <row r="1375" spans="1:34">
      <c r="A1375" s="43" t="s">
        <v>3199</v>
      </c>
      <c r="B1375" s="46">
        <v>45272</v>
      </c>
      <c r="C1375" s="43">
        <f t="shared" si="21"/>
        <v>2023</v>
      </c>
      <c r="D1375" s="43" t="str">
        <f>TEXT(Combined[[#This Row],[Order_Date]],"MMM")</f>
        <v>Dec</v>
      </c>
      <c r="E1375" s="43" t="s">
        <v>812</v>
      </c>
      <c r="F1375" s="43" t="s">
        <v>1594</v>
      </c>
      <c r="G1375" s="43" t="s">
        <v>1779</v>
      </c>
      <c r="H1375" s="43">
        <v>2</v>
      </c>
      <c r="I1375" s="43">
        <v>608.46</v>
      </c>
      <c r="J1375" s="45">
        <v>0.16</v>
      </c>
      <c r="K1375" s="43" t="s">
        <v>1824</v>
      </c>
      <c r="L1375" s="43">
        <v>1022.2128</v>
      </c>
      <c r="M1375" s="43" t="str">
        <f>VLOOKUP(Combined[[#This Row],[Customer_ID]],Customer[],2,FALSE)</f>
        <v>Linda Kline</v>
      </c>
      <c r="N1375" s="43">
        <f>VLOOKUP(Combined[[#This Row],[Customer_ID]],Customer[],3,FALSE)</f>
        <v>34</v>
      </c>
      <c r="O1375" s="43" t="str">
        <f>VLOOKUP(Combined[[#This Row],[Customer_ID]],Customer[],4,FALSE)</f>
        <v>Male</v>
      </c>
      <c r="P1375" s="43" t="str">
        <f>VLOOKUP(Combined[[#This Row],[Customer_ID]],Customer[],5,FALSE)</f>
        <v>Masseyland</v>
      </c>
      <c r="Q1375" s="43" t="str">
        <f>VLOOKUP(Combined[[#This Row],[Customer_ID]],Customer[],6,FALSE)</f>
        <v>Alaska</v>
      </c>
      <c r="R1375" s="43" t="str">
        <f>VLOOKUP(Combined[[#This Row],[Customer_ID]],Customer[],8,FALSE)</f>
        <v>Silver</v>
      </c>
      <c r="S1375" s="43" t="str">
        <f>VLOOKUP(Combined[[#This Row],[Product_ID]],Product[],2,FALSE)</f>
        <v>Men's Formal Shirt</v>
      </c>
      <c r="T1375" s="43" t="str">
        <f>VLOOKUP(Combined[[#This Row],[Product_ID]],Product[],3,FALSE)</f>
        <v>Clothing</v>
      </c>
      <c r="U1375" s="43" t="str">
        <f>VLOOKUP(Combined[[#This Row],[Product_ID]],Product[],4,FALSE)</f>
        <v>Tops</v>
      </c>
      <c r="V1375" s="43" t="str">
        <f>VLOOKUP(Combined[[#This Row],[Product_ID]],Product[],5,FALSE)</f>
        <v>Moon, Mora and Santos</v>
      </c>
      <c r="W1375" s="43">
        <f>VLOOKUP(Combined[[#This Row],[Product_ID]],Product[],6,FALSE)</f>
        <v>283</v>
      </c>
      <c r="X1375" s="43">
        <f>VLOOKUP(Combined[[#This Row],[Product_ID]],Product[],7,FALSE)</f>
        <v>360</v>
      </c>
      <c r="Y1375" s="43" t="str">
        <f>_xlfn.XLOOKUP(Combined[[#This Row],[Store_ID]],Store[Store_ID],Store[Store_Name])</f>
        <v>Martinez-Mullins</v>
      </c>
      <c r="Z1375" s="43" t="str">
        <f>_xlfn.XLOOKUP(Combined[[#This Row],[Store_ID]],Store[Store_ID],Store[Region])</f>
        <v>South</v>
      </c>
      <c r="AA1375" s="43" t="str">
        <f>_xlfn.XLOOKUP(Combined[[#This Row],[Store_ID]],Store[Store_ID],Store[City])</f>
        <v>Williamsfurt</v>
      </c>
      <c r="AB1375" s="43" t="str">
        <f>_xlfn.XLOOKUP(Combined[[#This Row],[Store_ID]],Store[Store_ID],Store[Store_Type])</f>
        <v>Online</v>
      </c>
      <c r="AC1375" s="43">
        <f>Combined[[#This Row],[Quantity]]*Combined[[#This Row],[Unit_Price]]</f>
        <v>1216.92</v>
      </c>
      <c r="AD1375" s="43">
        <f>Combined[[#This Row],[Gross_Sales]]*Combined[[#This Row],[Discount]]</f>
        <v>194.70720000000003</v>
      </c>
      <c r="AE1375" s="43">
        <f>Combined[[#This Row],[Quantity]]*Combined[[#This Row],[cost]]</f>
        <v>566</v>
      </c>
      <c r="AF1375" s="43">
        <f>Combined[[#This Row],[Total_Amount]]-Combined[[#This Row],[Total_Cost]]</f>
        <v>456.21280000000002</v>
      </c>
      <c r="AG1375" s="43" t="str">
        <f>IF(Combined[[#This Row],[Age]]&lt;=25,"18-25",IF(Combined[[#This Row],[Age]]&lt;=35,"26-35",IF(Combined[[#This Row],[Age]]&lt;=45,"36-45",IF(Combined[[#This Row],[Age]]&lt;=55,"46-55","56-64"))))</f>
        <v>26-35</v>
      </c>
      <c r="AH1375" s="43">
        <f>IF(Combined[[#This Row],[Total_Amount]]=0,0,Combined[[#This Row],[Profit]]/Combined[[#This Row],[Total_Amount]])</f>
        <v>0.4462992441495548</v>
      </c>
    </row>
    <row r="1376" spans="1:34">
      <c r="A1376" s="43" t="s">
        <v>3200</v>
      </c>
      <c r="B1376" s="46">
        <v>45785</v>
      </c>
      <c r="C1376" s="43">
        <f t="shared" si="21"/>
        <v>2025</v>
      </c>
      <c r="D1376" s="43" t="str">
        <f>TEXT(Combined[[#This Row],[Order_Date]],"MMM")</f>
        <v>May</v>
      </c>
      <c r="E1376" s="43" t="s">
        <v>690</v>
      </c>
      <c r="F1376" s="43" t="s">
        <v>1632</v>
      </c>
      <c r="G1376" s="43" t="s">
        <v>1813</v>
      </c>
      <c r="H1376" s="43">
        <v>4</v>
      </c>
      <c r="I1376" s="43">
        <v>150.47999999999999</v>
      </c>
      <c r="J1376" s="45">
        <v>0.09</v>
      </c>
      <c r="K1376" s="43" t="s">
        <v>1824</v>
      </c>
      <c r="L1376" s="43">
        <v>547.74720000000002</v>
      </c>
      <c r="M1376" s="43" t="str">
        <f>VLOOKUP(Combined[[#This Row],[Customer_ID]],Customer[],2,FALSE)</f>
        <v>Blake Harrison</v>
      </c>
      <c r="N1376" s="43">
        <f>VLOOKUP(Combined[[#This Row],[Customer_ID]],Customer[],3,FALSE)</f>
        <v>63</v>
      </c>
      <c r="O1376" s="43" t="str">
        <f>VLOOKUP(Combined[[#This Row],[Customer_ID]],Customer[],4,FALSE)</f>
        <v>Female</v>
      </c>
      <c r="P1376" s="43" t="str">
        <f>VLOOKUP(Combined[[#This Row],[Customer_ID]],Customer[],5,FALSE)</f>
        <v>Lyonsfort</v>
      </c>
      <c r="Q1376" s="43" t="str">
        <f>VLOOKUP(Combined[[#This Row],[Customer_ID]],Customer[],6,FALSE)</f>
        <v>Washington</v>
      </c>
      <c r="R1376" s="43" t="str">
        <f>VLOOKUP(Combined[[#This Row],[Customer_ID]],Customer[],8,FALSE)</f>
        <v>Platinum</v>
      </c>
      <c r="S1376" s="43" t="str">
        <f>VLOOKUP(Combined[[#This Row],[Product_ID]],Product[],2,FALSE)</f>
        <v>Smart Home WiFi Camera</v>
      </c>
      <c r="T1376" s="43" t="str">
        <f>VLOOKUP(Combined[[#This Row],[Product_ID]],Product[],3,FALSE)</f>
        <v>Electronics</v>
      </c>
      <c r="U1376" s="43" t="str">
        <f>VLOOKUP(Combined[[#This Row],[Product_ID]],Product[],4,FALSE)</f>
        <v>Accessories</v>
      </c>
      <c r="V1376" s="43" t="str">
        <f>VLOOKUP(Combined[[#This Row],[Product_ID]],Product[],5,FALSE)</f>
        <v>Holmes LLC</v>
      </c>
      <c r="W1376" s="43">
        <f>VLOOKUP(Combined[[#This Row],[Product_ID]],Product[],6,FALSE)</f>
        <v>450.71</v>
      </c>
      <c r="X1376" s="43">
        <f>VLOOKUP(Combined[[#This Row],[Product_ID]],Product[],7,FALSE)</f>
        <v>389</v>
      </c>
      <c r="Y1376" s="43" t="str">
        <f>_xlfn.XLOOKUP(Combined[[#This Row],[Store_ID]],Store[Store_ID],Store[Store_Name])</f>
        <v>Mann-Austin</v>
      </c>
      <c r="Z1376" s="43" t="str">
        <f>_xlfn.XLOOKUP(Combined[[#This Row],[Store_ID]],Store[Store_ID],Store[Region])</f>
        <v>East</v>
      </c>
      <c r="AA1376" s="43" t="str">
        <f>_xlfn.XLOOKUP(Combined[[#This Row],[Store_ID]],Store[Store_ID],Store[City])</f>
        <v>Vasquezborough</v>
      </c>
      <c r="AB1376" s="43" t="str">
        <f>_xlfn.XLOOKUP(Combined[[#This Row],[Store_ID]],Store[Store_ID],Store[Store_Type])</f>
        <v>Online</v>
      </c>
      <c r="AC1376" s="43">
        <f>Combined[[#This Row],[Quantity]]*Combined[[#This Row],[Unit_Price]]</f>
        <v>601.91999999999996</v>
      </c>
      <c r="AD1376" s="43">
        <f>Combined[[#This Row],[Gross_Sales]]*Combined[[#This Row],[Discount]]</f>
        <v>54.172799999999995</v>
      </c>
      <c r="AE1376" s="43">
        <f>Combined[[#This Row],[Quantity]]*Combined[[#This Row],[cost]]</f>
        <v>1802.84</v>
      </c>
      <c r="AF1376" s="43">
        <f>Combined[[#This Row],[Total_Amount]]-Combined[[#This Row],[Total_Cost]]</f>
        <v>-1255.0927999999999</v>
      </c>
      <c r="AG1376" s="43" t="str">
        <f>IF(Combined[[#This Row],[Age]]&lt;=25,"18-25",IF(Combined[[#This Row],[Age]]&lt;=35,"26-35",IF(Combined[[#This Row],[Age]]&lt;=45,"36-45",IF(Combined[[#This Row],[Age]]&lt;=55,"46-55","56-64"))))</f>
        <v>56-64</v>
      </c>
      <c r="AH1376" s="43">
        <f>IF(Combined[[#This Row],[Total_Amount]]=0,0,Combined[[#This Row],[Profit]]/Combined[[#This Row],[Total_Amount]])</f>
        <v>-2.2913723703197384</v>
      </c>
    </row>
    <row r="1377" spans="1:34">
      <c r="A1377" s="43" t="s">
        <v>3201</v>
      </c>
      <c r="B1377" s="46">
        <v>45534</v>
      </c>
      <c r="C1377" s="43">
        <f t="shared" si="21"/>
        <v>2024</v>
      </c>
      <c r="D1377" s="43" t="str">
        <f>TEXT(Combined[[#This Row],[Order_Date]],"MMM")</f>
        <v>Aug</v>
      </c>
      <c r="E1377" s="43" t="s">
        <v>785</v>
      </c>
      <c r="F1377" s="43" t="s">
        <v>1684</v>
      </c>
      <c r="G1377" s="43" t="s">
        <v>1799</v>
      </c>
      <c r="H1377" s="43">
        <v>4</v>
      </c>
      <c r="I1377" s="43">
        <v>207.41</v>
      </c>
      <c r="J1377" s="45">
        <v>0.02</v>
      </c>
      <c r="K1377" s="43" t="s">
        <v>1824</v>
      </c>
      <c r="L1377" s="43">
        <v>813.04719999999998</v>
      </c>
      <c r="M1377" s="43" t="str">
        <f>VLOOKUP(Combined[[#This Row],[Customer_ID]],Customer[],2,FALSE)</f>
        <v>Laura Soto</v>
      </c>
      <c r="N1377" s="43">
        <f>VLOOKUP(Combined[[#This Row],[Customer_ID]],Customer[],3,FALSE)</f>
        <v>57</v>
      </c>
      <c r="O1377" s="43" t="str">
        <f>VLOOKUP(Combined[[#This Row],[Customer_ID]],Customer[],4,FALSE)</f>
        <v>Female</v>
      </c>
      <c r="P1377" s="43" t="str">
        <f>VLOOKUP(Combined[[#This Row],[Customer_ID]],Customer[],5,FALSE)</f>
        <v>Rodriguezton</v>
      </c>
      <c r="Q1377" s="43" t="str">
        <f>VLOOKUP(Combined[[#This Row],[Customer_ID]],Customer[],6,FALSE)</f>
        <v>Michigan</v>
      </c>
      <c r="R1377" s="43" t="str">
        <f>VLOOKUP(Combined[[#This Row],[Customer_ID]],Customer[],8,FALSE)</f>
        <v>Platinum</v>
      </c>
      <c r="S1377" s="43" t="str">
        <f>VLOOKUP(Combined[[#This Row],[Product_ID]],Product[],2,FALSE)</f>
        <v>Wooden Nightstand</v>
      </c>
      <c r="T1377" s="43" t="str">
        <f>VLOOKUP(Combined[[#This Row],[Product_ID]],Product[],3,FALSE)</f>
        <v>Home</v>
      </c>
      <c r="U1377" s="43" t="str">
        <f>VLOOKUP(Combined[[#This Row],[Product_ID]],Product[],4,FALSE)</f>
        <v>Furniture</v>
      </c>
      <c r="V1377" s="43" t="str">
        <f>VLOOKUP(Combined[[#This Row],[Product_ID]],Product[],5,FALSE)</f>
        <v>Wolfe, Ross and Hester</v>
      </c>
      <c r="W1377" s="43">
        <f>VLOOKUP(Combined[[#This Row],[Product_ID]],Product[],6,FALSE)</f>
        <v>243.7</v>
      </c>
      <c r="X1377" s="43">
        <f>VLOOKUP(Combined[[#This Row],[Product_ID]],Product[],7,FALSE)</f>
        <v>130</v>
      </c>
      <c r="Y1377" s="43" t="str">
        <f>_xlfn.XLOOKUP(Combined[[#This Row],[Store_ID]],Store[Store_ID],Store[Store_Name])</f>
        <v>Mcdonald Inc</v>
      </c>
      <c r="Z1377" s="43" t="str">
        <f>_xlfn.XLOOKUP(Combined[[#This Row],[Store_ID]],Store[Store_ID],Store[Region])</f>
        <v>South</v>
      </c>
      <c r="AA1377" s="43" t="str">
        <f>_xlfn.XLOOKUP(Combined[[#This Row],[Store_ID]],Store[Store_ID],Store[City])</f>
        <v>Christopherland</v>
      </c>
      <c r="AB1377" s="43" t="str">
        <f>_xlfn.XLOOKUP(Combined[[#This Row],[Store_ID]],Store[Store_ID],Store[Store_Type])</f>
        <v>Outlet</v>
      </c>
      <c r="AC1377" s="43">
        <f>Combined[[#This Row],[Quantity]]*Combined[[#This Row],[Unit_Price]]</f>
        <v>829.64</v>
      </c>
      <c r="AD1377" s="43">
        <f>Combined[[#This Row],[Gross_Sales]]*Combined[[#This Row],[Discount]]</f>
        <v>16.5928</v>
      </c>
      <c r="AE1377" s="43">
        <f>Combined[[#This Row],[Quantity]]*Combined[[#This Row],[cost]]</f>
        <v>974.8</v>
      </c>
      <c r="AF1377" s="43">
        <f>Combined[[#This Row],[Total_Amount]]-Combined[[#This Row],[Total_Cost]]</f>
        <v>-161.75279999999998</v>
      </c>
      <c r="AG1377" s="43" t="str">
        <f>IF(Combined[[#This Row],[Age]]&lt;=25,"18-25",IF(Combined[[#This Row],[Age]]&lt;=35,"26-35",IF(Combined[[#This Row],[Age]]&lt;=45,"36-45",IF(Combined[[#This Row],[Age]]&lt;=55,"46-55","56-64"))))</f>
        <v>56-64</v>
      </c>
      <c r="AH1377" s="43">
        <f>IF(Combined[[#This Row],[Total_Amount]]=0,0,Combined[[#This Row],[Profit]]/Combined[[#This Row],[Total_Amount]])</f>
        <v>-0.19894638343259774</v>
      </c>
    </row>
    <row r="1378" spans="1:34">
      <c r="A1378" s="43" t="s">
        <v>3202</v>
      </c>
      <c r="B1378" s="46">
        <v>45803</v>
      </c>
      <c r="C1378" s="43">
        <f t="shared" si="21"/>
        <v>2025</v>
      </c>
      <c r="D1378" s="43" t="str">
        <f>TEXT(Combined[[#This Row],[Order_Date]],"MMM")</f>
        <v>May</v>
      </c>
      <c r="E1378" s="43" t="s">
        <v>571</v>
      </c>
      <c r="F1378" s="43" t="s">
        <v>1570</v>
      </c>
      <c r="G1378" s="43" t="s">
        <v>1776</v>
      </c>
      <c r="H1378" s="43">
        <v>1</v>
      </c>
      <c r="I1378" s="43">
        <v>56.59</v>
      </c>
      <c r="J1378" s="45">
        <v>0.15</v>
      </c>
      <c r="K1378" s="43" t="s">
        <v>1826</v>
      </c>
      <c r="L1378" s="43">
        <v>48.101500000000001</v>
      </c>
      <c r="M1378" s="43" t="str">
        <f>VLOOKUP(Combined[[#This Row],[Customer_ID]],Customer[],2,FALSE)</f>
        <v>Thomas Rhodes</v>
      </c>
      <c r="N1378" s="43">
        <f>VLOOKUP(Combined[[#This Row],[Customer_ID]],Customer[],3,FALSE)</f>
        <v>41</v>
      </c>
      <c r="O1378" s="43" t="str">
        <f>VLOOKUP(Combined[[#This Row],[Customer_ID]],Customer[],4,FALSE)</f>
        <v>Female</v>
      </c>
      <c r="P1378" s="43" t="str">
        <f>VLOOKUP(Combined[[#This Row],[Customer_ID]],Customer[],5,FALSE)</f>
        <v>Port Richard</v>
      </c>
      <c r="Q1378" s="43" t="str">
        <f>VLOOKUP(Combined[[#This Row],[Customer_ID]],Customer[],6,FALSE)</f>
        <v>West Virginia</v>
      </c>
      <c r="R1378" s="43" t="str">
        <f>VLOOKUP(Combined[[#This Row],[Customer_ID]],Customer[],8,FALSE)</f>
        <v>Bronze</v>
      </c>
      <c r="S1378" s="43" t="str">
        <f>VLOOKUP(Combined[[#This Row],[Product_ID]],Product[],2,FALSE)</f>
        <v>HD Smart TV Stick</v>
      </c>
      <c r="T1378" s="43" t="str">
        <f>VLOOKUP(Combined[[#This Row],[Product_ID]],Product[],3,FALSE)</f>
        <v>Electronics</v>
      </c>
      <c r="U1378" s="43" t="str">
        <f>VLOOKUP(Combined[[#This Row],[Product_ID]],Product[],4,FALSE)</f>
        <v>Accessories</v>
      </c>
      <c r="V1378" s="43" t="str">
        <f>VLOOKUP(Combined[[#This Row],[Product_ID]],Product[],5,FALSE)</f>
        <v>Gibson, Hobbs and Weaver</v>
      </c>
      <c r="W1378" s="43">
        <f>VLOOKUP(Combined[[#This Row],[Product_ID]],Product[],6,FALSE)</f>
        <v>449.4</v>
      </c>
      <c r="X1378" s="43">
        <f>VLOOKUP(Combined[[#This Row],[Product_ID]],Product[],7,FALSE)</f>
        <v>338</v>
      </c>
      <c r="Y1378" s="43" t="str">
        <f>_xlfn.XLOOKUP(Combined[[#This Row],[Store_ID]],Store[Store_ID],Store[Store_Name])</f>
        <v>Benson-Elliott</v>
      </c>
      <c r="Z1378" s="43" t="str">
        <f>_xlfn.XLOOKUP(Combined[[#This Row],[Store_ID]],Store[Store_ID],Store[Region])</f>
        <v>East</v>
      </c>
      <c r="AA1378" s="43" t="str">
        <f>_xlfn.XLOOKUP(Combined[[#This Row],[Store_ID]],Store[Store_ID],Store[City])</f>
        <v>Port Josephberg</v>
      </c>
      <c r="AB1378" s="43" t="str">
        <f>_xlfn.XLOOKUP(Combined[[#This Row],[Store_ID]],Store[Store_ID],Store[Store_Type])</f>
        <v>Online</v>
      </c>
      <c r="AC1378" s="43">
        <f>Combined[[#This Row],[Quantity]]*Combined[[#This Row],[Unit_Price]]</f>
        <v>56.59</v>
      </c>
      <c r="AD1378" s="43">
        <f>Combined[[#This Row],[Gross_Sales]]*Combined[[#This Row],[Discount]]</f>
        <v>8.4885000000000002</v>
      </c>
      <c r="AE1378" s="43">
        <f>Combined[[#This Row],[Quantity]]*Combined[[#This Row],[cost]]</f>
        <v>449.4</v>
      </c>
      <c r="AF1378" s="43">
        <f>Combined[[#This Row],[Total_Amount]]-Combined[[#This Row],[Total_Cost]]</f>
        <v>-401.29849999999999</v>
      </c>
      <c r="AG1378" s="43" t="str">
        <f>IF(Combined[[#This Row],[Age]]&lt;=25,"18-25",IF(Combined[[#This Row],[Age]]&lt;=35,"26-35",IF(Combined[[#This Row],[Age]]&lt;=45,"36-45",IF(Combined[[#This Row],[Age]]&lt;=55,"46-55","56-64"))))</f>
        <v>36-45</v>
      </c>
      <c r="AH1378" s="43">
        <f>IF(Combined[[#This Row],[Total_Amount]]=0,0,Combined[[#This Row],[Profit]]/Combined[[#This Row],[Total_Amount]])</f>
        <v>-8.3427439892726838</v>
      </c>
    </row>
    <row r="1379" spans="1:34">
      <c r="A1379" s="43" t="s">
        <v>3203</v>
      </c>
      <c r="B1379" s="46">
        <v>45667</v>
      </c>
      <c r="C1379" s="43">
        <f t="shared" si="21"/>
        <v>2025</v>
      </c>
      <c r="D1379" s="43" t="str">
        <f>TEXT(Combined[[#This Row],[Order_Date]],"MMM")</f>
        <v>Jan</v>
      </c>
      <c r="E1379" s="43" t="s">
        <v>1260</v>
      </c>
      <c r="F1379" s="43" t="s">
        <v>1626</v>
      </c>
      <c r="G1379" s="43" t="s">
        <v>1769</v>
      </c>
      <c r="H1379" s="43">
        <v>4</v>
      </c>
      <c r="I1379" s="43">
        <v>995.4</v>
      </c>
      <c r="J1379" s="45">
        <v>0.27</v>
      </c>
      <c r="K1379" s="43" t="s">
        <v>1824</v>
      </c>
      <c r="L1379" s="43">
        <v>2906.5680000000002</v>
      </c>
      <c r="M1379" s="43" t="str">
        <f>VLOOKUP(Combined[[#This Row],[Customer_ID]],Customer[],2,FALSE)</f>
        <v>Eric Wolfe</v>
      </c>
      <c r="N1379" s="43">
        <f>VLOOKUP(Combined[[#This Row],[Customer_ID]],Customer[],3,FALSE)</f>
        <v>18</v>
      </c>
      <c r="O1379" s="43" t="str">
        <f>VLOOKUP(Combined[[#This Row],[Customer_ID]],Customer[],4,FALSE)</f>
        <v>Female</v>
      </c>
      <c r="P1379" s="43" t="str">
        <f>VLOOKUP(Combined[[#This Row],[Customer_ID]],Customer[],5,FALSE)</f>
        <v>Garciaview</v>
      </c>
      <c r="Q1379" s="43" t="str">
        <f>VLOOKUP(Combined[[#This Row],[Customer_ID]],Customer[],6,FALSE)</f>
        <v>Louisiana</v>
      </c>
      <c r="R1379" s="43" t="str">
        <f>VLOOKUP(Combined[[#This Row],[Customer_ID]],Customer[],8,FALSE)</f>
        <v>Gold</v>
      </c>
      <c r="S1379" s="43" t="str">
        <f>VLOOKUP(Combined[[#This Row],[Product_ID]],Product[],2,FALSE)</f>
        <v>Portable Power Bank</v>
      </c>
      <c r="T1379" s="43" t="str">
        <f>VLOOKUP(Combined[[#This Row],[Product_ID]],Product[],3,FALSE)</f>
        <v>Electronics</v>
      </c>
      <c r="U1379" s="43" t="str">
        <f>VLOOKUP(Combined[[#This Row],[Product_ID]],Product[],4,FALSE)</f>
        <v>Mobile</v>
      </c>
      <c r="V1379" s="43" t="str">
        <f>VLOOKUP(Combined[[#This Row],[Product_ID]],Product[],5,FALSE)</f>
        <v>Cummings and Sons</v>
      </c>
      <c r="W1379" s="43">
        <f>VLOOKUP(Combined[[#This Row],[Product_ID]],Product[],6,FALSE)</f>
        <v>326.06</v>
      </c>
      <c r="X1379" s="43">
        <f>VLOOKUP(Combined[[#This Row],[Product_ID]],Product[],7,FALSE)</f>
        <v>301</v>
      </c>
      <c r="Y1379" s="43" t="str">
        <f>_xlfn.XLOOKUP(Combined[[#This Row],[Store_ID]],Store[Store_ID],Store[Store_Name])</f>
        <v>Alexander Group</v>
      </c>
      <c r="Z1379" s="43" t="str">
        <f>_xlfn.XLOOKUP(Combined[[#This Row],[Store_ID]],Store[Store_ID],Store[Region])</f>
        <v>South</v>
      </c>
      <c r="AA1379" s="43" t="str">
        <f>_xlfn.XLOOKUP(Combined[[#This Row],[Store_ID]],Store[Store_ID],Store[City])</f>
        <v>Port Sharon</v>
      </c>
      <c r="AB1379" s="43" t="str">
        <f>_xlfn.XLOOKUP(Combined[[#This Row],[Store_ID]],Store[Store_ID],Store[Store_Type])</f>
        <v>Online</v>
      </c>
      <c r="AC1379" s="43">
        <f>Combined[[#This Row],[Quantity]]*Combined[[#This Row],[Unit_Price]]</f>
        <v>3981.6</v>
      </c>
      <c r="AD1379" s="43">
        <f>Combined[[#This Row],[Gross_Sales]]*Combined[[#This Row],[Discount]]</f>
        <v>1075.0320000000002</v>
      </c>
      <c r="AE1379" s="43">
        <f>Combined[[#This Row],[Quantity]]*Combined[[#This Row],[cost]]</f>
        <v>1304.24</v>
      </c>
      <c r="AF1379" s="43">
        <f>Combined[[#This Row],[Total_Amount]]-Combined[[#This Row],[Total_Cost]]</f>
        <v>1602.3280000000002</v>
      </c>
      <c r="AG1379" s="43" t="str">
        <f>IF(Combined[[#This Row],[Age]]&lt;=25,"18-25",IF(Combined[[#This Row],[Age]]&lt;=35,"26-35",IF(Combined[[#This Row],[Age]]&lt;=45,"36-45",IF(Combined[[#This Row],[Age]]&lt;=55,"46-55","56-64"))))</f>
        <v>18-25</v>
      </c>
      <c r="AH1379" s="43">
        <f>IF(Combined[[#This Row],[Total_Amount]]=0,0,Combined[[#This Row],[Profit]]/Combined[[#This Row],[Total_Amount]])</f>
        <v>0.55127834614569493</v>
      </c>
    </row>
    <row r="1380" spans="1:34">
      <c r="A1380" s="43" t="s">
        <v>3204</v>
      </c>
      <c r="B1380" s="46">
        <v>45656</v>
      </c>
      <c r="C1380" s="43">
        <f t="shared" si="21"/>
        <v>2024</v>
      </c>
      <c r="D1380" s="43" t="str">
        <f>TEXT(Combined[[#This Row],[Order_Date]],"MMM")</f>
        <v>Dec</v>
      </c>
      <c r="E1380" s="43" t="s">
        <v>238</v>
      </c>
      <c r="F1380" s="43" t="s">
        <v>1642</v>
      </c>
      <c r="G1380" s="43" t="s">
        <v>1794</v>
      </c>
      <c r="H1380" s="43">
        <v>2</v>
      </c>
      <c r="I1380" s="43">
        <v>591.33000000000004</v>
      </c>
      <c r="J1380" s="45">
        <v>0.24</v>
      </c>
      <c r="K1380" s="43" t="s">
        <v>1824</v>
      </c>
      <c r="L1380" s="43">
        <v>898.8216000000001</v>
      </c>
      <c r="M1380" s="43" t="str">
        <f>VLOOKUP(Combined[[#This Row],[Customer_ID]],Customer[],2,FALSE)</f>
        <v>Mr. Mason Butler</v>
      </c>
      <c r="N1380" s="43">
        <f>VLOOKUP(Combined[[#This Row],[Customer_ID]],Customer[],3,FALSE)</f>
        <v>33</v>
      </c>
      <c r="O1380" s="43" t="str">
        <f>VLOOKUP(Combined[[#This Row],[Customer_ID]],Customer[],4,FALSE)</f>
        <v>Male</v>
      </c>
      <c r="P1380" s="43" t="str">
        <f>VLOOKUP(Combined[[#This Row],[Customer_ID]],Customer[],5,FALSE)</f>
        <v>Port Kathrynhaven</v>
      </c>
      <c r="Q1380" s="43" t="str">
        <f>VLOOKUP(Combined[[#This Row],[Customer_ID]],Customer[],6,FALSE)</f>
        <v>Arizona</v>
      </c>
      <c r="R1380" s="43" t="str">
        <f>VLOOKUP(Combined[[#This Row],[Customer_ID]],Customer[],8,FALSE)</f>
        <v>Gold</v>
      </c>
      <c r="S1380" s="43" t="str">
        <f>VLOOKUP(Combined[[#This Row],[Product_ID]],Product[],2,FALSE)</f>
        <v>Makeup Brush Set</v>
      </c>
      <c r="T1380" s="43" t="str">
        <f>VLOOKUP(Combined[[#This Row],[Product_ID]],Product[],3,FALSE)</f>
        <v>Beauty</v>
      </c>
      <c r="U1380" s="43" t="str">
        <f>VLOOKUP(Combined[[#This Row],[Product_ID]],Product[],4,FALSE)</f>
        <v>Makeup</v>
      </c>
      <c r="V1380" s="43" t="str">
        <f>VLOOKUP(Combined[[#This Row],[Product_ID]],Product[],5,FALSE)</f>
        <v>Cook Inc</v>
      </c>
      <c r="W1380" s="43">
        <f>VLOOKUP(Combined[[#This Row],[Product_ID]],Product[],6,FALSE)</f>
        <v>241.08</v>
      </c>
      <c r="X1380" s="43">
        <f>VLOOKUP(Combined[[#This Row],[Product_ID]],Product[],7,FALSE)</f>
        <v>431</v>
      </c>
      <c r="Y1380" s="43" t="str">
        <f>_xlfn.XLOOKUP(Combined[[#This Row],[Store_ID]],Store[Store_ID],Store[Store_Name])</f>
        <v>Thomas, Bridges and Harris</v>
      </c>
      <c r="Z1380" s="43" t="str">
        <f>_xlfn.XLOOKUP(Combined[[#This Row],[Store_ID]],Store[Store_ID],Store[Region])</f>
        <v>North</v>
      </c>
      <c r="AA1380" s="43" t="str">
        <f>_xlfn.XLOOKUP(Combined[[#This Row],[Store_ID]],Store[Store_ID],Store[City])</f>
        <v>Sabrinatown</v>
      </c>
      <c r="AB1380" s="43" t="str">
        <f>_xlfn.XLOOKUP(Combined[[#This Row],[Store_ID]],Store[Store_ID],Store[Store_Type])</f>
        <v>Online</v>
      </c>
      <c r="AC1380" s="43">
        <f>Combined[[#This Row],[Quantity]]*Combined[[#This Row],[Unit_Price]]</f>
        <v>1182.6600000000001</v>
      </c>
      <c r="AD1380" s="43">
        <f>Combined[[#This Row],[Gross_Sales]]*Combined[[#This Row],[Discount]]</f>
        <v>283.83840000000004</v>
      </c>
      <c r="AE1380" s="43">
        <f>Combined[[#This Row],[Quantity]]*Combined[[#This Row],[cost]]</f>
        <v>482.16</v>
      </c>
      <c r="AF1380" s="43">
        <f>Combined[[#This Row],[Total_Amount]]-Combined[[#This Row],[Total_Cost]]</f>
        <v>416.66160000000008</v>
      </c>
      <c r="AG1380" s="43" t="str">
        <f>IF(Combined[[#This Row],[Age]]&lt;=25,"18-25",IF(Combined[[#This Row],[Age]]&lt;=35,"26-35",IF(Combined[[#This Row],[Age]]&lt;=45,"36-45",IF(Combined[[#This Row],[Age]]&lt;=55,"46-55","56-64"))))</f>
        <v>26-35</v>
      </c>
      <c r="AH1380" s="43">
        <f>IF(Combined[[#This Row],[Total_Amount]]=0,0,Combined[[#This Row],[Profit]]/Combined[[#This Row],[Total_Amount]])</f>
        <v>0.46356429351497563</v>
      </c>
    </row>
    <row r="1381" spans="1:34">
      <c r="A1381" s="43" t="s">
        <v>3205</v>
      </c>
      <c r="B1381" s="46">
        <v>45869</v>
      </c>
      <c r="C1381" s="43">
        <f t="shared" si="21"/>
        <v>2025</v>
      </c>
      <c r="D1381" s="43" t="str">
        <f>TEXT(Combined[[#This Row],[Order_Date]],"MMM")</f>
        <v>Jul</v>
      </c>
      <c r="E1381" s="43" t="s">
        <v>1181</v>
      </c>
      <c r="F1381" s="43" t="s">
        <v>1644</v>
      </c>
      <c r="G1381" s="43" t="s">
        <v>1807</v>
      </c>
      <c r="H1381" s="43">
        <v>2</v>
      </c>
      <c r="I1381" s="43">
        <v>204.89</v>
      </c>
      <c r="J1381" s="45">
        <v>0.24</v>
      </c>
      <c r="K1381" s="43" t="s">
        <v>1824</v>
      </c>
      <c r="L1381" s="43">
        <v>311.43279999999999</v>
      </c>
      <c r="M1381" s="43" t="str">
        <f>VLOOKUP(Combined[[#This Row],[Customer_ID]],Customer[],2,FALSE)</f>
        <v>Frank Stewart</v>
      </c>
      <c r="N1381" s="43">
        <f>VLOOKUP(Combined[[#This Row],[Customer_ID]],Customer[],3,FALSE)</f>
        <v>44</v>
      </c>
      <c r="O1381" s="43" t="str">
        <f>VLOOKUP(Combined[[#This Row],[Customer_ID]],Customer[],4,FALSE)</f>
        <v>Female</v>
      </c>
      <c r="P1381" s="43" t="str">
        <f>VLOOKUP(Combined[[#This Row],[Customer_ID]],Customer[],5,FALSE)</f>
        <v>Fischerborough</v>
      </c>
      <c r="Q1381" s="43" t="str">
        <f>VLOOKUP(Combined[[#This Row],[Customer_ID]],Customer[],6,FALSE)</f>
        <v>Delaware</v>
      </c>
      <c r="R1381" s="43" t="str">
        <f>VLOOKUP(Combined[[#This Row],[Customer_ID]],Customer[],8,FALSE)</f>
        <v>Bronze</v>
      </c>
      <c r="S1381" s="43" t="str">
        <f>VLOOKUP(Combined[[#This Row],[Product_ID]],Product[],2,FALSE)</f>
        <v>Car Dashboard Phone Holder</v>
      </c>
      <c r="T1381" s="43" t="str">
        <f>VLOOKUP(Combined[[#This Row],[Product_ID]],Product[],3,FALSE)</f>
        <v>Electronics</v>
      </c>
      <c r="U1381" s="43" t="str">
        <f>VLOOKUP(Combined[[#This Row],[Product_ID]],Product[],4,FALSE)</f>
        <v>Accessories</v>
      </c>
      <c r="V1381" s="43" t="str">
        <f>VLOOKUP(Combined[[#This Row],[Product_ID]],Product[],5,FALSE)</f>
        <v>Byrd, Stewart and Valdez</v>
      </c>
      <c r="W1381" s="43">
        <f>VLOOKUP(Combined[[#This Row],[Product_ID]],Product[],6,FALSE)</f>
        <v>177.98</v>
      </c>
      <c r="X1381" s="43">
        <f>VLOOKUP(Combined[[#This Row],[Product_ID]],Product[],7,FALSE)</f>
        <v>103</v>
      </c>
      <c r="Y1381" s="43" t="str">
        <f>_xlfn.XLOOKUP(Combined[[#This Row],[Store_ID]],Store[Store_ID],Store[Store_Name])</f>
        <v>Holloway Ltd</v>
      </c>
      <c r="Z1381" s="43" t="str">
        <f>_xlfn.XLOOKUP(Combined[[#This Row],[Store_ID]],Store[Store_ID],Store[Region])</f>
        <v>North</v>
      </c>
      <c r="AA1381" s="43" t="str">
        <f>_xlfn.XLOOKUP(Combined[[#This Row],[Store_ID]],Store[Store_ID],Store[City])</f>
        <v>Bensonhaven</v>
      </c>
      <c r="AB1381" s="43" t="str">
        <f>_xlfn.XLOOKUP(Combined[[#This Row],[Store_ID]],Store[Store_ID],Store[Store_Type])</f>
        <v>Flagship</v>
      </c>
      <c r="AC1381" s="43">
        <f>Combined[[#This Row],[Quantity]]*Combined[[#This Row],[Unit_Price]]</f>
        <v>409.78</v>
      </c>
      <c r="AD1381" s="43">
        <f>Combined[[#This Row],[Gross_Sales]]*Combined[[#This Row],[Discount]]</f>
        <v>98.347199999999987</v>
      </c>
      <c r="AE1381" s="43">
        <f>Combined[[#This Row],[Quantity]]*Combined[[#This Row],[cost]]</f>
        <v>355.96</v>
      </c>
      <c r="AF1381" s="43">
        <f>Combined[[#This Row],[Total_Amount]]-Combined[[#This Row],[Total_Cost]]</f>
        <v>-44.527199999999993</v>
      </c>
      <c r="AG1381" s="43" t="str">
        <f>IF(Combined[[#This Row],[Age]]&lt;=25,"18-25",IF(Combined[[#This Row],[Age]]&lt;=35,"26-35",IF(Combined[[#This Row],[Age]]&lt;=45,"36-45",IF(Combined[[#This Row],[Age]]&lt;=55,"46-55","56-64"))))</f>
        <v>36-45</v>
      </c>
      <c r="AH1381" s="43">
        <f>IF(Combined[[#This Row],[Total_Amount]]=0,0,Combined[[#This Row],[Profit]]/Combined[[#This Row],[Total_Amount]])</f>
        <v>-0.14297530639033523</v>
      </c>
    </row>
    <row r="1382" spans="1:34">
      <c r="A1382" s="43" t="s">
        <v>3206</v>
      </c>
      <c r="B1382" s="46">
        <v>45549</v>
      </c>
      <c r="C1382" s="43">
        <f t="shared" si="21"/>
        <v>2024</v>
      </c>
      <c r="D1382" s="43" t="str">
        <f>TEXT(Combined[[#This Row],[Order_Date]],"MMM")</f>
        <v>Sep</v>
      </c>
      <c r="E1382" s="43" t="s">
        <v>325</v>
      </c>
      <c r="F1382" s="43" t="s">
        <v>1678</v>
      </c>
      <c r="G1382" s="43" t="s">
        <v>1799</v>
      </c>
      <c r="H1382" s="43">
        <v>2</v>
      </c>
      <c r="I1382" s="43">
        <v>546.41</v>
      </c>
      <c r="J1382" s="45">
        <v>0.08</v>
      </c>
      <c r="K1382" s="43" t="s">
        <v>1829</v>
      </c>
      <c r="L1382" s="43">
        <v>1005.3944</v>
      </c>
      <c r="M1382" s="43" t="str">
        <f>VLOOKUP(Combined[[#This Row],[Customer_ID]],Customer[],2,FALSE)</f>
        <v>Oscar Moon</v>
      </c>
      <c r="N1382" s="43">
        <f>VLOOKUP(Combined[[#This Row],[Customer_ID]],Customer[],3,FALSE)</f>
        <v>58</v>
      </c>
      <c r="O1382" s="43" t="str">
        <f>VLOOKUP(Combined[[#This Row],[Customer_ID]],Customer[],4,FALSE)</f>
        <v>Female</v>
      </c>
      <c r="P1382" s="43" t="str">
        <f>VLOOKUP(Combined[[#This Row],[Customer_ID]],Customer[],5,FALSE)</f>
        <v>West Cody</v>
      </c>
      <c r="Q1382" s="43" t="str">
        <f>VLOOKUP(Combined[[#This Row],[Customer_ID]],Customer[],6,FALSE)</f>
        <v>Louisiana</v>
      </c>
      <c r="R1382" s="43" t="str">
        <f>VLOOKUP(Combined[[#This Row],[Customer_ID]],Customer[],8,FALSE)</f>
        <v>Platinum</v>
      </c>
      <c r="S1382" s="43" t="str">
        <f>VLOOKUP(Combined[[#This Row],[Product_ID]],Product[],2,FALSE)</f>
        <v>Adjustable Dumbbells 20kg</v>
      </c>
      <c r="T1382" s="43" t="str">
        <f>VLOOKUP(Combined[[#This Row],[Product_ID]],Product[],3,FALSE)</f>
        <v>Sports</v>
      </c>
      <c r="U1382" s="43" t="str">
        <f>VLOOKUP(Combined[[#This Row],[Product_ID]],Product[],4,FALSE)</f>
        <v>Fitness</v>
      </c>
      <c r="V1382" s="43" t="str">
        <f>VLOOKUP(Combined[[#This Row],[Product_ID]],Product[],5,FALSE)</f>
        <v>Montgomery, Benton and Miller</v>
      </c>
      <c r="W1382" s="43">
        <f>VLOOKUP(Combined[[#This Row],[Product_ID]],Product[],6,FALSE)</f>
        <v>240.63</v>
      </c>
      <c r="X1382" s="43">
        <f>VLOOKUP(Combined[[#This Row],[Product_ID]],Product[],7,FALSE)</f>
        <v>423</v>
      </c>
      <c r="Y1382" s="43" t="str">
        <f>_xlfn.XLOOKUP(Combined[[#This Row],[Store_ID]],Store[Store_ID],Store[Store_Name])</f>
        <v>Mcdonald Inc</v>
      </c>
      <c r="Z1382" s="43" t="str">
        <f>_xlfn.XLOOKUP(Combined[[#This Row],[Store_ID]],Store[Store_ID],Store[Region])</f>
        <v>South</v>
      </c>
      <c r="AA1382" s="43" t="str">
        <f>_xlfn.XLOOKUP(Combined[[#This Row],[Store_ID]],Store[Store_ID],Store[City])</f>
        <v>Christopherland</v>
      </c>
      <c r="AB1382" s="43" t="str">
        <f>_xlfn.XLOOKUP(Combined[[#This Row],[Store_ID]],Store[Store_ID],Store[Store_Type])</f>
        <v>Outlet</v>
      </c>
      <c r="AC1382" s="43">
        <f>Combined[[#This Row],[Quantity]]*Combined[[#This Row],[Unit_Price]]</f>
        <v>1092.82</v>
      </c>
      <c r="AD1382" s="43">
        <f>Combined[[#This Row],[Gross_Sales]]*Combined[[#This Row],[Discount]]</f>
        <v>87.425600000000003</v>
      </c>
      <c r="AE1382" s="43">
        <f>Combined[[#This Row],[Quantity]]*Combined[[#This Row],[cost]]</f>
        <v>481.26</v>
      </c>
      <c r="AF1382" s="43">
        <f>Combined[[#This Row],[Total_Amount]]-Combined[[#This Row],[Total_Cost]]</f>
        <v>524.13440000000003</v>
      </c>
      <c r="AG1382" s="43" t="str">
        <f>IF(Combined[[#This Row],[Age]]&lt;=25,"18-25",IF(Combined[[#This Row],[Age]]&lt;=35,"26-35",IF(Combined[[#This Row],[Age]]&lt;=45,"36-45",IF(Combined[[#This Row],[Age]]&lt;=55,"46-55","56-64"))))</f>
        <v>56-64</v>
      </c>
      <c r="AH1382" s="43">
        <f>IF(Combined[[#This Row],[Total_Amount]]=0,0,Combined[[#This Row],[Profit]]/Combined[[#This Row],[Total_Amount]])</f>
        <v>0.52132217963418137</v>
      </c>
    </row>
    <row r="1383" spans="1:34">
      <c r="A1383" s="43" t="s">
        <v>3207</v>
      </c>
      <c r="B1383" s="46">
        <v>45409</v>
      </c>
      <c r="C1383" s="43">
        <f t="shared" si="21"/>
        <v>2024</v>
      </c>
      <c r="D1383" s="43" t="str">
        <f>TEXT(Combined[[#This Row],[Order_Date]],"MMM")</f>
        <v>Apr</v>
      </c>
      <c r="E1383" s="43" t="s">
        <v>211</v>
      </c>
      <c r="F1383" s="43" t="s">
        <v>1584</v>
      </c>
      <c r="G1383" s="43" t="s">
        <v>1794</v>
      </c>
      <c r="H1383" s="43">
        <v>4</v>
      </c>
      <c r="I1383" s="43">
        <v>455.49</v>
      </c>
      <c r="J1383" s="45">
        <v>0.17</v>
      </c>
      <c r="K1383" s="43" t="s">
        <v>1824</v>
      </c>
      <c r="L1383" s="43">
        <v>1512.2267999999999</v>
      </c>
      <c r="M1383" s="43" t="str">
        <f>VLOOKUP(Combined[[#This Row],[Customer_ID]],Customer[],2,FALSE)</f>
        <v>Christopher Sutton</v>
      </c>
      <c r="N1383" s="43">
        <f>VLOOKUP(Combined[[#This Row],[Customer_ID]],Customer[],3,FALSE)</f>
        <v>49</v>
      </c>
      <c r="O1383" s="43" t="str">
        <f>VLOOKUP(Combined[[#This Row],[Customer_ID]],Customer[],4,FALSE)</f>
        <v>Female</v>
      </c>
      <c r="P1383" s="43" t="str">
        <f>VLOOKUP(Combined[[#This Row],[Customer_ID]],Customer[],5,FALSE)</f>
        <v>Deborahberg</v>
      </c>
      <c r="Q1383" s="43" t="str">
        <f>VLOOKUP(Combined[[#This Row],[Customer_ID]],Customer[],6,FALSE)</f>
        <v>Pennsylvania</v>
      </c>
      <c r="R1383" s="43" t="str">
        <f>VLOOKUP(Combined[[#This Row],[Customer_ID]],Customer[],8,FALSE)</f>
        <v>Gold</v>
      </c>
      <c r="S1383" s="43" t="str">
        <f>VLOOKUP(Combined[[#This Row],[Product_ID]],Product[],2,FALSE)</f>
        <v>Women's Denim Jeans</v>
      </c>
      <c r="T1383" s="43" t="str">
        <f>VLOOKUP(Combined[[#This Row],[Product_ID]],Product[],3,FALSE)</f>
        <v>Clothing</v>
      </c>
      <c r="U1383" s="43" t="str">
        <f>VLOOKUP(Combined[[#This Row],[Product_ID]],Product[],4,FALSE)</f>
        <v>Bottoms</v>
      </c>
      <c r="V1383" s="43" t="str">
        <f>VLOOKUP(Combined[[#This Row],[Product_ID]],Product[],5,FALSE)</f>
        <v>Guerra-Hendrix</v>
      </c>
      <c r="W1383" s="43">
        <f>VLOOKUP(Combined[[#This Row],[Product_ID]],Product[],6,FALSE)</f>
        <v>303.75</v>
      </c>
      <c r="X1383" s="43">
        <f>VLOOKUP(Combined[[#This Row],[Product_ID]],Product[],7,FALSE)</f>
        <v>343</v>
      </c>
      <c r="Y1383" s="43" t="str">
        <f>_xlfn.XLOOKUP(Combined[[#This Row],[Store_ID]],Store[Store_ID],Store[Store_Name])</f>
        <v>Thomas, Bridges and Harris</v>
      </c>
      <c r="Z1383" s="43" t="str">
        <f>_xlfn.XLOOKUP(Combined[[#This Row],[Store_ID]],Store[Store_ID],Store[Region])</f>
        <v>North</v>
      </c>
      <c r="AA1383" s="43" t="str">
        <f>_xlfn.XLOOKUP(Combined[[#This Row],[Store_ID]],Store[Store_ID],Store[City])</f>
        <v>Sabrinatown</v>
      </c>
      <c r="AB1383" s="43" t="str">
        <f>_xlfn.XLOOKUP(Combined[[#This Row],[Store_ID]],Store[Store_ID],Store[Store_Type])</f>
        <v>Online</v>
      </c>
      <c r="AC1383" s="43">
        <f>Combined[[#This Row],[Quantity]]*Combined[[#This Row],[Unit_Price]]</f>
        <v>1821.96</v>
      </c>
      <c r="AD1383" s="43">
        <f>Combined[[#This Row],[Gross_Sales]]*Combined[[#This Row],[Discount]]</f>
        <v>309.73320000000001</v>
      </c>
      <c r="AE1383" s="43">
        <f>Combined[[#This Row],[Quantity]]*Combined[[#This Row],[cost]]</f>
        <v>1215</v>
      </c>
      <c r="AF1383" s="43">
        <f>Combined[[#This Row],[Total_Amount]]-Combined[[#This Row],[Total_Cost]]</f>
        <v>297.22679999999991</v>
      </c>
      <c r="AG1383" s="43" t="str">
        <f>IF(Combined[[#This Row],[Age]]&lt;=25,"18-25",IF(Combined[[#This Row],[Age]]&lt;=35,"26-35",IF(Combined[[#This Row],[Age]]&lt;=45,"36-45",IF(Combined[[#This Row],[Age]]&lt;=55,"46-55","56-64"))))</f>
        <v>46-55</v>
      </c>
      <c r="AH1383" s="43">
        <f>IF(Combined[[#This Row],[Total_Amount]]=0,0,Combined[[#This Row],[Profit]]/Combined[[#This Row],[Total_Amount]])</f>
        <v>0.1965490890652116</v>
      </c>
    </row>
    <row r="1384" spans="1:34">
      <c r="A1384" s="43" t="s">
        <v>3208</v>
      </c>
      <c r="B1384" s="46">
        <v>45374</v>
      </c>
      <c r="C1384" s="43">
        <f t="shared" si="21"/>
        <v>2024</v>
      </c>
      <c r="D1384" s="43" t="str">
        <f>TEXT(Combined[[#This Row],[Order_Date]],"MMM")</f>
        <v>Mar</v>
      </c>
      <c r="E1384" s="43" t="s">
        <v>1310</v>
      </c>
      <c r="F1384" s="43" t="s">
        <v>1568</v>
      </c>
      <c r="G1384" s="43" t="s">
        <v>1804</v>
      </c>
      <c r="H1384" s="43">
        <v>2</v>
      </c>
      <c r="I1384" s="43">
        <v>700.27</v>
      </c>
      <c r="J1384" s="45">
        <v>0.16</v>
      </c>
      <c r="K1384" s="43" t="s">
        <v>1824</v>
      </c>
      <c r="L1384" s="43">
        <v>1176.4536000000001</v>
      </c>
      <c r="M1384" s="43" t="str">
        <f>VLOOKUP(Combined[[#This Row],[Customer_ID]],Customer[],2,FALSE)</f>
        <v>Brittany Edwards Dds</v>
      </c>
      <c r="N1384" s="43">
        <f>VLOOKUP(Combined[[#This Row],[Customer_ID]],Customer[],3,FALSE)</f>
        <v>42</v>
      </c>
      <c r="O1384" s="43" t="str">
        <f>VLOOKUP(Combined[[#This Row],[Customer_ID]],Customer[],4,FALSE)</f>
        <v>Female</v>
      </c>
      <c r="P1384" s="43" t="str">
        <f>VLOOKUP(Combined[[#This Row],[Customer_ID]],Customer[],5,FALSE)</f>
        <v>Aliciahaven</v>
      </c>
      <c r="Q1384" s="43" t="str">
        <f>VLOOKUP(Combined[[#This Row],[Customer_ID]],Customer[],6,FALSE)</f>
        <v>Kansas</v>
      </c>
      <c r="R1384" s="43" t="str">
        <f>VLOOKUP(Combined[[#This Row],[Customer_ID]],Customer[],8,FALSE)</f>
        <v>Platinum</v>
      </c>
      <c r="S1384" s="43" t="str">
        <f>VLOOKUP(Combined[[#This Row],[Product_ID]],Product[],2,FALSE)</f>
        <v>Ceramic Kitchen Bowl Set</v>
      </c>
      <c r="T1384" s="43" t="str">
        <f>VLOOKUP(Combined[[#This Row],[Product_ID]],Product[],3,FALSE)</f>
        <v>Home</v>
      </c>
      <c r="U1384" s="43" t="str">
        <f>VLOOKUP(Combined[[#This Row],[Product_ID]],Product[],4,FALSE)</f>
        <v>Kitchen</v>
      </c>
      <c r="V1384" s="43" t="str">
        <f>VLOOKUP(Combined[[#This Row],[Product_ID]],Product[],5,FALSE)</f>
        <v>Hamilton Group</v>
      </c>
      <c r="W1384" s="43">
        <f>VLOOKUP(Combined[[#This Row],[Product_ID]],Product[],6,FALSE)</f>
        <v>298.86</v>
      </c>
      <c r="X1384" s="43">
        <f>VLOOKUP(Combined[[#This Row],[Product_ID]],Product[],7,FALSE)</f>
        <v>308</v>
      </c>
      <c r="Y1384" s="43" t="str">
        <f>_xlfn.XLOOKUP(Combined[[#This Row],[Store_ID]],Store[Store_ID],Store[Store_Name])</f>
        <v>Frederick-Wright</v>
      </c>
      <c r="Z1384" s="43" t="str">
        <f>_xlfn.XLOOKUP(Combined[[#This Row],[Store_ID]],Store[Store_ID],Store[Region])</f>
        <v>West</v>
      </c>
      <c r="AA1384" s="43" t="str">
        <f>_xlfn.XLOOKUP(Combined[[#This Row],[Store_ID]],Store[Store_ID],Store[City])</f>
        <v>New Jimmymouth</v>
      </c>
      <c r="AB1384" s="43" t="str">
        <f>_xlfn.XLOOKUP(Combined[[#This Row],[Store_ID]],Store[Store_ID],Store[Store_Type])</f>
        <v>Flagship</v>
      </c>
      <c r="AC1384" s="43">
        <f>Combined[[#This Row],[Quantity]]*Combined[[#This Row],[Unit_Price]]</f>
        <v>1400.54</v>
      </c>
      <c r="AD1384" s="43">
        <f>Combined[[#This Row],[Gross_Sales]]*Combined[[#This Row],[Discount]]</f>
        <v>224.0864</v>
      </c>
      <c r="AE1384" s="43">
        <f>Combined[[#This Row],[Quantity]]*Combined[[#This Row],[cost]]</f>
        <v>597.72</v>
      </c>
      <c r="AF1384" s="43">
        <f>Combined[[#This Row],[Total_Amount]]-Combined[[#This Row],[Total_Cost]]</f>
        <v>578.73360000000002</v>
      </c>
      <c r="AG1384" s="43" t="str">
        <f>IF(Combined[[#This Row],[Age]]&lt;=25,"18-25",IF(Combined[[#This Row],[Age]]&lt;=35,"26-35",IF(Combined[[#This Row],[Age]]&lt;=45,"36-45",IF(Combined[[#This Row],[Age]]&lt;=55,"46-55","56-64"))))</f>
        <v>36-45</v>
      </c>
      <c r="AH1384" s="43">
        <f>IF(Combined[[#This Row],[Total_Amount]]=0,0,Combined[[#This Row],[Profit]]/Combined[[#This Row],[Total_Amount]])</f>
        <v>0.49193066347878062</v>
      </c>
    </row>
    <row r="1385" spans="1:34">
      <c r="A1385" s="43" t="s">
        <v>3209</v>
      </c>
      <c r="B1385" s="46">
        <v>45282</v>
      </c>
      <c r="C1385" s="43">
        <f t="shared" si="21"/>
        <v>2023</v>
      </c>
      <c r="D1385" s="43" t="str">
        <f>TEXT(Combined[[#This Row],[Order_Date]],"MMM")</f>
        <v>Dec</v>
      </c>
      <c r="E1385" s="43" t="s">
        <v>1083</v>
      </c>
      <c r="F1385" s="43" t="s">
        <v>1712</v>
      </c>
      <c r="G1385" s="43" t="s">
        <v>1807</v>
      </c>
      <c r="H1385" s="43">
        <v>2</v>
      </c>
      <c r="I1385" s="43">
        <v>160.21</v>
      </c>
      <c r="J1385" s="45">
        <v>0.09</v>
      </c>
      <c r="K1385" s="43" t="s">
        <v>1824</v>
      </c>
      <c r="L1385" s="43">
        <v>291.5822</v>
      </c>
      <c r="M1385" s="43" t="str">
        <f>VLOOKUP(Combined[[#This Row],[Customer_ID]],Customer[],2,FALSE)</f>
        <v>Daniel Nelson</v>
      </c>
      <c r="N1385" s="43">
        <f>VLOOKUP(Combined[[#This Row],[Customer_ID]],Customer[],3,FALSE)</f>
        <v>33</v>
      </c>
      <c r="O1385" s="43" t="str">
        <f>VLOOKUP(Combined[[#This Row],[Customer_ID]],Customer[],4,FALSE)</f>
        <v>Male</v>
      </c>
      <c r="P1385" s="43" t="str">
        <f>VLOOKUP(Combined[[#This Row],[Customer_ID]],Customer[],5,FALSE)</f>
        <v>North Jonathan</v>
      </c>
      <c r="Q1385" s="43" t="str">
        <f>VLOOKUP(Combined[[#This Row],[Customer_ID]],Customer[],6,FALSE)</f>
        <v>Oklahoma</v>
      </c>
      <c r="R1385" s="43" t="str">
        <f>VLOOKUP(Combined[[#This Row],[Customer_ID]],Customer[],8,FALSE)</f>
        <v>Bronze</v>
      </c>
      <c r="S1385" s="43" t="str">
        <f>VLOOKUP(Combined[[#This Row],[Product_ID]],Product[],2,FALSE)</f>
        <v>Fitness Resistance Bands</v>
      </c>
      <c r="T1385" s="43" t="str">
        <f>VLOOKUP(Combined[[#This Row],[Product_ID]],Product[],3,FALSE)</f>
        <v>Sports</v>
      </c>
      <c r="U1385" s="43" t="str">
        <f>VLOOKUP(Combined[[#This Row],[Product_ID]],Product[],4,FALSE)</f>
        <v>Fitness</v>
      </c>
      <c r="V1385" s="43" t="str">
        <f>VLOOKUP(Combined[[#This Row],[Product_ID]],Product[],5,FALSE)</f>
        <v>Reese-Watson</v>
      </c>
      <c r="W1385" s="43">
        <f>VLOOKUP(Combined[[#This Row],[Product_ID]],Product[],6,FALSE)</f>
        <v>152.91999999999999</v>
      </c>
      <c r="X1385" s="43">
        <f>VLOOKUP(Combined[[#This Row],[Product_ID]],Product[],7,FALSE)</f>
        <v>281</v>
      </c>
      <c r="Y1385" s="43" t="str">
        <f>_xlfn.XLOOKUP(Combined[[#This Row],[Store_ID]],Store[Store_ID],Store[Store_Name])</f>
        <v>Holloway Ltd</v>
      </c>
      <c r="Z1385" s="43" t="str">
        <f>_xlfn.XLOOKUP(Combined[[#This Row],[Store_ID]],Store[Store_ID],Store[Region])</f>
        <v>North</v>
      </c>
      <c r="AA1385" s="43" t="str">
        <f>_xlfn.XLOOKUP(Combined[[#This Row],[Store_ID]],Store[Store_ID],Store[City])</f>
        <v>Bensonhaven</v>
      </c>
      <c r="AB1385" s="43" t="str">
        <f>_xlfn.XLOOKUP(Combined[[#This Row],[Store_ID]],Store[Store_ID],Store[Store_Type])</f>
        <v>Flagship</v>
      </c>
      <c r="AC1385" s="43">
        <f>Combined[[#This Row],[Quantity]]*Combined[[#This Row],[Unit_Price]]</f>
        <v>320.42</v>
      </c>
      <c r="AD1385" s="43">
        <f>Combined[[#This Row],[Gross_Sales]]*Combined[[#This Row],[Discount]]</f>
        <v>28.837800000000001</v>
      </c>
      <c r="AE1385" s="43">
        <f>Combined[[#This Row],[Quantity]]*Combined[[#This Row],[cost]]</f>
        <v>305.83999999999997</v>
      </c>
      <c r="AF1385" s="43">
        <f>Combined[[#This Row],[Total_Amount]]-Combined[[#This Row],[Total_Cost]]</f>
        <v>-14.257799999999975</v>
      </c>
      <c r="AG1385" s="43" t="str">
        <f>IF(Combined[[#This Row],[Age]]&lt;=25,"18-25",IF(Combined[[#This Row],[Age]]&lt;=35,"26-35",IF(Combined[[#This Row],[Age]]&lt;=45,"36-45",IF(Combined[[#This Row],[Age]]&lt;=55,"46-55","56-64"))))</f>
        <v>26-35</v>
      </c>
      <c r="AH1385" s="43">
        <f>IF(Combined[[#This Row],[Total_Amount]]=0,0,Combined[[#This Row],[Profit]]/Combined[[#This Row],[Total_Amount]])</f>
        <v>-4.889804658857768E-2</v>
      </c>
    </row>
    <row r="1386" spans="1:34">
      <c r="A1386" s="43" t="s">
        <v>3210</v>
      </c>
      <c r="B1386" s="46">
        <v>45742</v>
      </c>
      <c r="C1386" s="43">
        <f t="shared" si="21"/>
        <v>2025</v>
      </c>
      <c r="D1386" s="43" t="str">
        <f>TEXT(Combined[[#This Row],[Order_Date]],"MMM")</f>
        <v>Mar</v>
      </c>
      <c r="E1386" s="43" t="s">
        <v>127</v>
      </c>
      <c r="F1386" s="43" t="s">
        <v>1642</v>
      </c>
      <c r="G1386" s="43" t="s">
        <v>1792</v>
      </c>
      <c r="H1386" s="43">
        <v>1</v>
      </c>
      <c r="I1386" s="43">
        <v>713.63</v>
      </c>
      <c r="J1386" s="45">
        <v>0.28000000000000003</v>
      </c>
      <c r="K1386" s="43" t="s">
        <v>1829</v>
      </c>
      <c r="L1386" s="43">
        <v>513.81359999999995</v>
      </c>
      <c r="M1386" s="43" t="str">
        <f>VLOOKUP(Combined[[#This Row],[Customer_ID]],Customer[],2,FALSE)</f>
        <v>Sarah Vance</v>
      </c>
      <c r="N1386" s="43">
        <f>VLOOKUP(Combined[[#This Row],[Customer_ID]],Customer[],3,FALSE)</f>
        <v>41</v>
      </c>
      <c r="O1386" s="43" t="str">
        <f>VLOOKUP(Combined[[#This Row],[Customer_ID]],Customer[],4,FALSE)</f>
        <v>Male</v>
      </c>
      <c r="P1386" s="43" t="str">
        <f>VLOOKUP(Combined[[#This Row],[Customer_ID]],Customer[],5,FALSE)</f>
        <v>Johnsonville</v>
      </c>
      <c r="Q1386" s="43" t="str">
        <f>VLOOKUP(Combined[[#This Row],[Customer_ID]],Customer[],6,FALSE)</f>
        <v>Oregon</v>
      </c>
      <c r="R1386" s="43" t="str">
        <f>VLOOKUP(Combined[[#This Row],[Customer_ID]],Customer[],8,FALSE)</f>
        <v>Silver</v>
      </c>
      <c r="S1386" s="43" t="str">
        <f>VLOOKUP(Combined[[#This Row],[Product_ID]],Product[],2,FALSE)</f>
        <v>Makeup Brush Set</v>
      </c>
      <c r="T1386" s="43" t="str">
        <f>VLOOKUP(Combined[[#This Row],[Product_ID]],Product[],3,FALSE)</f>
        <v>Beauty</v>
      </c>
      <c r="U1386" s="43" t="str">
        <f>VLOOKUP(Combined[[#This Row],[Product_ID]],Product[],4,FALSE)</f>
        <v>Makeup</v>
      </c>
      <c r="V1386" s="43" t="str">
        <f>VLOOKUP(Combined[[#This Row],[Product_ID]],Product[],5,FALSE)</f>
        <v>Cook Inc</v>
      </c>
      <c r="W1386" s="43">
        <f>VLOOKUP(Combined[[#This Row],[Product_ID]],Product[],6,FALSE)</f>
        <v>241.08</v>
      </c>
      <c r="X1386" s="43">
        <f>VLOOKUP(Combined[[#This Row],[Product_ID]],Product[],7,FALSE)</f>
        <v>431</v>
      </c>
      <c r="Y1386" s="43" t="str">
        <f>_xlfn.XLOOKUP(Combined[[#This Row],[Store_ID]],Store[Store_ID],Store[Store_Name])</f>
        <v>Aguirre-Keller</v>
      </c>
      <c r="Z1386" s="43" t="str">
        <f>_xlfn.XLOOKUP(Combined[[#This Row],[Store_ID]],Store[Store_ID],Store[Region])</f>
        <v>South</v>
      </c>
      <c r="AA1386" s="43" t="str">
        <f>_xlfn.XLOOKUP(Combined[[#This Row],[Store_ID]],Store[Store_ID],Store[City])</f>
        <v>Lake Michael</v>
      </c>
      <c r="AB1386" s="43" t="str">
        <f>_xlfn.XLOOKUP(Combined[[#This Row],[Store_ID]],Store[Store_ID],Store[Store_Type])</f>
        <v>Online</v>
      </c>
      <c r="AC1386" s="43">
        <f>Combined[[#This Row],[Quantity]]*Combined[[#This Row],[Unit_Price]]</f>
        <v>713.63</v>
      </c>
      <c r="AD1386" s="43">
        <f>Combined[[#This Row],[Gross_Sales]]*Combined[[#This Row],[Discount]]</f>
        <v>199.81640000000002</v>
      </c>
      <c r="AE1386" s="43">
        <f>Combined[[#This Row],[Quantity]]*Combined[[#This Row],[cost]]</f>
        <v>241.08</v>
      </c>
      <c r="AF1386" s="43">
        <f>Combined[[#This Row],[Total_Amount]]-Combined[[#This Row],[Total_Cost]]</f>
        <v>272.73359999999991</v>
      </c>
      <c r="AG1386" s="43" t="str">
        <f>IF(Combined[[#This Row],[Age]]&lt;=25,"18-25",IF(Combined[[#This Row],[Age]]&lt;=35,"26-35",IF(Combined[[#This Row],[Age]]&lt;=45,"36-45",IF(Combined[[#This Row],[Age]]&lt;=55,"46-55","56-64"))))</f>
        <v>36-45</v>
      </c>
      <c r="AH1386" s="43">
        <f>IF(Combined[[#This Row],[Total_Amount]]=0,0,Combined[[#This Row],[Profit]]/Combined[[#This Row],[Total_Amount]])</f>
        <v>0.53080261012943197</v>
      </c>
    </row>
    <row r="1387" spans="1:34">
      <c r="A1387" s="43" t="s">
        <v>3211</v>
      </c>
      <c r="B1387" s="46">
        <v>45447</v>
      </c>
      <c r="C1387" s="43">
        <f t="shared" si="21"/>
        <v>2024</v>
      </c>
      <c r="D1387" s="43" t="str">
        <f>TEXT(Combined[[#This Row],[Order_Date]],"MMM")</f>
        <v>Jun</v>
      </c>
      <c r="E1387" s="43" t="s">
        <v>732</v>
      </c>
      <c r="F1387" s="43" t="s">
        <v>1734</v>
      </c>
      <c r="G1387" s="43" t="s">
        <v>1779</v>
      </c>
      <c r="H1387" s="43">
        <v>2</v>
      </c>
      <c r="I1387" s="43">
        <v>224.69</v>
      </c>
      <c r="J1387" s="45">
        <v>0.2</v>
      </c>
      <c r="K1387" s="43" t="s">
        <v>1829</v>
      </c>
      <c r="L1387" s="43">
        <v>359.50400000000002</v>
      </c>
      <c r="M1387" s="43" t="str">
        <f>VLOOKUP(Combined[[#This Row],[Customer_ID]],Customer[],2,FALSE)</f>
        <v>Gregory Pham</v>
      </c>
      <c r="N1387" s="43">
        <f>VLOOKUP(Combined[[#This Row],[Customer_ID]],Customer[],3,FALSE)</f>
        <v>63</v>
      </c>
      <c r="O1387" s="43" t="str">
        <f>VLOOKUP(Combined[[#This Row],[Customer_ID]],Customer[],4,FALSE)</f>
        <v>Female</v>
      </c>
      <c r="P1387" s="43" t="str">
        <f>VLOOKUP(Combined[[#This Row],[Customer_ID]],Customer[],5,FALSE)</f>
        <v>Pollardton</v>
      </c>
      <c r="Q1387" s="43" t="str">
        <f>VLOOKUP(Combined[[#This Row],[Customer_ID]],Customer[],6,FALSE)</f>
        <v>Kansas</v>
      </c>
      <c r="R1387" s="43" t="str">
        <f>VLOOKUP(Combined[[#This Row],[Customer_ID]],Customer[],8,FALSE)</f>
        <v>Gold</v>
      </c>
      <c r="S1387" s="43" t="str">
        <f>VLOOKUP(Combined[[#This Row],[Product_ID]],Product[],2,FALSE)</f>
        <v>USB-C Laptop Charger</v>
      </c>
      <c r="T1387" s="43" t="str">
        <f>VLOOKUP(Combined[[#This Row],[Product_ID]],Product[],3,FALSE)</f>
        <v>Electronics</v>
      </c>
      <c r="U1387" s="43" t="str">
        <f>VLOOKUP(Combined[[#This Row],[Product_ID]],Product[],4,FALSE)</f>
        <v>Computer</v>
      </c>
      <c r="V1387" s="43" t="str">
        <f>VLOOKUP(Combined[[#This Row],[Product_ID]],Product[],5,FALSE)</f>
        <v>Martin LLC</v>
      </c>
      <c r="W1387" s="43">
        <f>VLOOKUP(Combined[[#This Row],[Product_ID]],Product[],6,FALSE)</f>
        <v>377.52</v>
      </c>
      <c r="X1387" s="43">
        <f>VLOOKUP(Combined[[#This Row],[Product_ID]],Product[],7,FALSE)</f>
        <v>485</v>
      </c>
      <c r="Y1387" s="43" t="str">
        <f>_xlfn.XLOOKUP(Combined[[#This Row],[Store_ID]],Store[Store_ID],Store[Store_Name])</f>
        <v>Martinez-Mullins</v>
      </c>
      <c r="Z1387" s="43" t="str">
        <f>_xlfn.XLOOKUP(Combined[[#This Row],[Store_ID]],Store[Store_ID],Store[Region])</f>
        <v>South</v>
      </c>
      <c r="AA1387" s="43" t="str">
        <f>_xlfn.XLOOKUP(Combined[[#This Row],[Store_ID]],Store[Store_ID],Store[City])</f>
        <v>Williamsfurt</v>
      </c>
      <c r="AB1387" s="43" t="str">
        <f>_xlfn.XLOOKUP(Combined[[#This Row],[Store_ID]],Store[Store_ID],Store[Store_Type])</f>
        <v>Online</v>
      </c>
      <c r="AC1387" s="43">
        <f>Combined[[#This Row],[Quantity]]*Combined[[#This Row],[Unit_Price]]</f>
        <v>449.38</v>
      </c>
      <c r="AD1387" s="43">
        <f>Combined[[#This Row],[Gross_Sales]]*Combined[[#This Row],[Discount]]</f>
        <v>89.876000000000005</v>
      </c>
      <c r="AE1387" s="43">
        <f>Combined[[#This Row],[Quantity]]*Combined[[#This Row],[cost]]</f>
        <v>755.04</v>
      </c>
      <c r="AF1387" s="43">
        <f>Combined[[#This Row],[Total_Amount]]-Combined[[#This Row],[Total_Cost]]</f>
        <v>-395.53599999999994</v>
      </c>
      <c r="AG1387" s="43" t="str">
        <f>IF(Combined[[#This Row],[Age]]&lt;=25,"18-25",IF(Combined[[#This Row],[Age]]&lt;=35,"26-35",IF(Combined[[#This Row],[Age]]&lt;=45,"36-45",IF(Combined[[#This Row],[Age]]&lt;=55,"46-55","56-64"))))</f>
        <v>56-64</v>
      </c>
      <c r="AH1387" s="43">
        <f>IF(Combined[[#This Row],[Total_Amount]]=0,0,Combined[[#This Row],[Profit]]/Combined[[#This Row],[Total_Amount]])</f>
        <v>-1.1002269793938313</v>
      </c>
    </row>
    <row r="1388" spans="1:34">
      <c r="A1388" s="43" t="s">
        <v>3212</v>
      </c>
      <c r="B1388" s="46">
        <v>45733</v>
      </c>
      <c r="C1388" s="43">
        <f t="shared" si="21"/>
        <v>2025</v>
      </c>
      <c r="D1388" s="43" t="str">
        <f>TEXT(Combined[[#This Row],[Order_Date]],"MMM")</f>
        <v>Mar</v>
      </c>
      <c r="E1388" s="43" t="s">
        <v>1400</v>
      </c>
      <c r="F1388" s="43" t="s">
        <v>1588</v>
      </c>
      <c r="G1388" s="43" t="s">
        <v>1799</v>
      </c>
      <c r="H1388" s="43">
        <v>2</v>
      </c>
      <c r="I1388" s="43">
        <v>740.57</v>
      </c>
      <c r="J1388" s="45">
        <v>0.06</v>
      </c>
      <c r="K1388" s="43" t="s">
        <v>1824</v>
      </c>
      <c r="L1388" s="43">
        <v>1392.2716</v>
      </c>
      <c r="M1388" s="43" t="str">
        <f>VLOOKUP(Combined[[#This Row],[Customer_ID]],Customer[],2,FALSE)</f>
        <v>April Phillips</v>
      </c>
      <c r="N1388" s="43">
        <f>VLOOKUP(Combined[[#This Row],[Customer_ID]],Customer[],3,FALSE)</f>
        <v>62</v>
      </c>
      <c r="O1388" s="43" t="str">
        <f>VLOOKUP(Combined[[#This Row],[Customer_ID]],Customer[],4,FALSE)</f>
        <v>Female</v>
      </c>
      <c r="P1388" s="43" t="str">
        <f>VLOOKUP(Combined[[#This Row],[Customer_ID]],Customer[],5,FALSE)</f>
        <v>Lake Carolyn</v>
      </c>
      <c r="Q1388" s="43" t="str">
        <f>VLOOKUP(Combined[[#This Row],[Customer_ID]],Customer[],6,FALSE)</f>
        <v>Hawaii</v>
      </c>
      <c r="R1388" s="43" t="str">
        <f>VLOOKUP(Combined[[#This Row],[Customer_ID]],Customer[],8,FALSE)</f>
        <v>Platinum</v>
      </c>
      <c r="S1388" s="43" t="str">
        <f>VLOOKUP(Combined[[#This Row],[Product_ID]],Product[],2,FALSE)</f>
        <v>Outdoor Sports Water Bottle</v>
      </c>
      <c r="T1388" s="43" t="str">
        <f>VLOOKUP(Combined[[#This Row],[Product_ID]],Product[],3,FALSE)</f>
        <v>Sports</v>
      </c>
      <c r="U1388" s="43" t="str">
        <f>VLOOKUP(Combined[[#This Row],[Product_ID]],Product[],4,FALSE)</f>
        <v>Accessories</v>
      </c>
      <c r="V1388" s="43" t="str">
        <f>VLOOKUP(Combined[[#This Row],[Product_ID]],Product[],5,FALSE)</f>
        <v>Soto-Ellis</v>
      </c>
      <c r="W1388" s="43">
        <f>VLOOKUP(Combined[[#This Row],[Product_ID]],Product[],6,FALSE)</f>
        <v>131.51</v>
      </c>
      <c r="X1388" s="43">
        <f>VLOOKUP(Combined[[#This Row],[Product_ID]],Product[],7,FALSE)</f>
        <v>199.2</v>
      </c>
      <c r="Y1388" s="43" t="str">
        <f>_xlfn.XLOOKUP(Combined[[#This Row],[Store_ID]],Store[Store_ID],Store[Store_Name])</f>
        <v>Mcdonald Inc</v>
      </c>
      <c r="Z1388" s="43" t="str">
        <f>_xlfn.XLOOKUP(Combined[[#This Row],[Store_ID]],Store[Store_ID],Store[Region])</f>
        <v>South</v>
      </c>
      <c r="AA1388" s="43" t="str">
        <f>_xlfn.XLOOKUP(Combined[[#This Row],[Store_ID]],Store[Store_ID],Store[City])</f>
        <v>Christopherland</v>
      </c>
      <c r="AB1388" s="43" t="str">
        <f>_xlfn.XLOOKUP(Combined[[#This Row],[Store_ID]],Store[Store_ID],Store[Store_Type])</f>
        <v>Outlet</v>
      </c>
      <c r="AC1388" s="43">
        <f>Combined[[#This Row],[Quantity]]*Combined[[#This Row],[Unit_Price]]</f>
        <v>1481.14</v>
      </c>
      <c r="AD1388" s="43">
        <f>Combined[[#This Row],[Gross_Sales]]*Combined[[#This Row],[Discount]]</f>
        <v>88.868400000000008</v>
      </c>
      <c r="AE1388" s="43">
        <f>Combined[[#This Row],[Quantity]]*Combined[[#This Row],[cost]]</f>
        <v>263.02</v>
      </c>
      <c r="AF1388" s="43">
        <f>Combined[[#This Row],[Total_Amount]]-Combined[[#This Row],[Total_Cost]]</f>
        <v>1129.2516000000001</v>
      </c>
      <c r="AG1388" s="43" t="str">
        <f>IF(Combined[[#This Row],[Age]]&lt;=25,"18-25",IF(Combined[[#This Row],[Age]]&lt;=35,"26-35",IF(Combined[[#This Row],[Age]]&lt;=45,"36-45",IF(Combined[[#This Row],[Age]]&lt;=55,"46-55","56-64"))))</f>
        <v>56-64</v>
      </c>
      <c r="AH1388" s="43">
        <f>IF(Combined[[#This Row],[Total_Amount]]=0,0,Combined[[#This Row],[Profit]]/Combined[[#This Row],[Total_Amount]])</f>
        <v>0.81108571057543655</v>
      </c>
    </row>
    <row r="1389" spans="1:34">
      <c r="A1389" s="43" t="s">
        <v>3213</v>
      </c>
      <c r="B1389" s="46">
        <v>45373</v>
      </c>
      <c r="C1389" s="43">
        <f t="shared" si="21"/>
        <v>2024</v>
      </c>
      <c r="D1389" s="43" t="str">
        <f>TEXT(Combined[[#This Row],[Order_Date]],"MMM")</f>
        <v>Mar</v>
      </c>
      <c r="E1389" s="43" t="s">
        <v>481</v>
      </c>
      <c r="F1389" s="43" t="s">
        <v>1570</v>
      </c>
      <c r="G1389" s="43" t="s">
        <v>1766</v>
      </c>
      <c r="H1389" s="43">
        <v>3</v>
      </c>
      <c r="I1389" s="43">
        <v>250.14</v>
      </c>
      <c r="J1389" s="45">
        <v>0.23</v>
      </c>
      <c r="K1389" s="43" t="s">
        <v>1826</v>
      </c>
      <c r="L1389" s="43">
        <v>577.82339999999999</v>
      </c>
      <c r="M1389" s="43" t="str">
        <f>VLOOKUP(Combined[[#This Row],[Customer_ID]],Customer[],2,FALSE)</f>
        <v>Maria Ramirez</v>
      </c>
      <c r="N1389" s="43">
        <f>VLOOKUP(Combined[[#This Row],[Customer_ID]],Customer[],3,FALSE)</f>
        <v>37</v>
      </c>
      <c r="O1389" s="43" t="str">
        <f>VLOOKUP(Combined[[#This Row],[Customer_ID]],Customer[],4,FALSE)</f>
        <v>Male</v>
      </c>
      <c r="P1389" s="43" t="str">
        <f>VLOOKUP(Combined[[#This Row],[Customer_ID]],Customer[],5,FALSE)</f>
        <v>West Brandon</v>
      </c>
      <c r="Q1389" s="43" t="str">
        <f>VLOOKUP(Combined[[#This Row],[Customer_ID]],Customer[],6,FALSE)</f>
        <v>Montana</v>
      </c>
      <c r="R1389" s="43" t="str">
        <f>VLOOKUP(Combined[[#This Row],[Customer_ID]],Customer[],8,FALSE)</f>
        <v>Bronze</v>
      </c>
      <c r="S1389" s="43" t="str">
        <f>VLOOKUP(Combined[[#This Row],[Product_ID]],Product[],2,FALSE)</f>
        <v>HD Smart TV Stick</v>
      </c>
      <c r="T1389" s="43" t="str">
        <f>VLOOKUP(Combined[[#This Row],[Product_ID]],Product[],3,FALSE)</f>
        <v>Electronics</v>
      </c>
      <c r="U1389" s="43" t="str">
        <f>VLOOKUP(Combined[[#This Row],[Product_ID]],Product[],4,FALSE)</f>
        <v>Accessories</v>
      </c>
      <c r="V1389" s="43" t="str">
        <f>VLOOKUP(Combined[[#This Row],[Product_ID]],Product[],5,FALSE)</f>
        <v>Gibson, Hobbs and Weaver</v>
      </c>
      <c r="W1389" s="43">
        <f>VLOOKUP(Combined[[#This Row],[Product_ID]],Product[],6,FALSE)</f>
        <v>449.4</v>
      </c>
      <c r="X1389" s="43">
        <f>VLOOKUP(Combined[[#This Row],[Product_ID]],Product[],7,FALSE)</f>
        <v>338</v>
      </c>
      <c r="Y1389" s="43" t="str">
        <f>_xlfn.XLOOKUP(Combined[[#This Row],[Store_ID]],Store[Store_ID],Store[Store_Name])</f>
        <v>Johnson-Wright</v>
      </c>
      <c r="Z1389" s="43" t="str">
        <f>_xlfn.XLOOKUP(Combined[[#This Row],[Store_ID]],Store[Store_ID],Store[Region])</f>
        <v>North</v>
      </c>
      <c r="AA1389" s="43" t="str">
        <f>_xlfn.XLOOKUP(Combined[[#This Row],[Store_ID]],Store[Store_ID],Store[City])</f>
        <v>Hoodberg</v>
      </c>
      <c r="AB1389" s="43" t="str">
        <f>_xlfn.XLOOKUP(Combined[[#This Row],[Store_ID]],Store[Store_ID],Store[Store_Type])</f>
        <v>Outlet</v>
      </c>
      <c r="AC1389" s="43">
        <f>Combined[[#This Row],[Quantity]]*Combined[[#This Row],[Unit_Price]]</f>
        <v>750.42</v>
      </c>
      <c r="AD1389" s="43">
        <f>Combined[[#This Row],[Gross_Sales]]*Combined[[#This Row],[Discount]]</f>
        <v>172.5966</v>
      </c>
      <c r="AE1389" s="43">
        <f>Combined[[#This Row],[Quantity]]*Combined[[#This Row],[cost]]</f>
        <v>1348.1999999999998</v>
      </c>
      <c r="AF1389" s="43">
        <f>Combined[[#This Row],[Total_Amount]]-Combined[[#This Row],[Total_Cost]]</f>
        <v>-770.37659999999983</v>
      </c>
      <c r="AG1389" s="43" t="str">
        <f>IF(Combined[[#This Row],[Age]]&lt;=25,"18-25",IF(Combined[[#This Row],[Age]]&lt;=35,"26-35",IF(Combined[[#This Row],[Age]]&lt;=45,"36-45",IF(Combined[[#This Row],[Age]]&lt;=55,"46-55","56-64"))))</f>
        <v>36-45</v>
      </c>
      <c r="AH1389" s="43">
        <f>IF(Combined[[#This Row],[Total_Amount]]=0,0,Combined[[#This Row],[Profit]]/Combined[[#This Row],[Total_Amount]])</f>
        <v>-1.3332388407946092</v>
      </c>
    </row>
    <row r="1390" spans="1:34">
      <c r="A1390" s="43" t="s">
        <v>3214</v>
      </c>
      <c r="B1390" s="46">
        <v>45655</v>
      </c>
      <c r="C1390" s="43">
        <f t="shared" si="21"/>
        <v>2024</v>
      </c>
      <c r="D1390" s="43" t="str">
        <f>TEXT(Combined[[#This Row],[Order_Date]],"MMM")</f>
        <v>Dec</v>
      </c>
      <c r="E1390" s="43" t="s">
        <v>89</v>
      </c>
      <c r="F1390" s="43" t="s">
        <v>1744</v>
      </c>
      <c r="G1390" s="43" t="s">
        <v>1813</v>
      </c>
      <c r="H1390" s="43">
        <v>3</v>
      </c>
      <c r="I1390" s="43">
        <v>34.97</v>
      </c>
      <c r="J1390" s="45">
        <v>0.01</v>
      </c>
      <c r="K1390" s="43" t="s">
        <v>1824</v>
      </c>
      <c r="L1390" s="43">
        <v>103.8609</v>
      </c>
      <c r="M1390" s="43" t="str">
        <f>VLOOKUP(Combined[[#This Row],[Customer_ID]],Customer[],2,FALSE)</f>
        <v>Bridget Allen</v>
      </c>
      <c r="N1390" s="43">
        <f>VLOOKUP(Combined[[#This Row],[Customer_ID]],Customer[],3,FALSE)</f>
        <v>59</v>
      </c>
      <c r="O1390" s="43" t="str">
        <f>VLOOKUP(Combined[[#This Row],[Customer_ID]],Customer[],4,FALSE)</f>
        <v>Male</v>
      </c>
      <c r="P1390" s="43" t="str">
        <f>VLOOKUP(Combined[[#This Row],[Customer_ID]],Customer[],5,FALSE)</f>
        <v>Lake Shaneburgh</v>
      </c>
      <c r="Q1390" s="43" t="str">
        <f>VLOOKUP(Combined[[#This Row],[Customer_ID]],Customer[],6,FALSE)</f>
        <v>Delaware</v>
      </c>
      <c r="R1390" s="43" t="str">
        <f>VLOOKUP(Combined[[#This Row],[Customer_ID]],Customer[],8,FALSE)</f>
        <v>Silver</v>
      </c>
      <c r="S1390" s="43" t="str">
        <f>VLOOKUP(Combined[[#This Row],[Product_ID]],Product[],2,FALSE)</f>
        <v>Portable Bluetooth Speaker</v>
      </c>
      <c r="T1390" s="43" t="str">
        <f>VLOOKUP(Combined[[#This Row],[Product_ID]],Product[],3,FALSE)</f>
        <v>Electronics</v>
      </c>
      <c r="U1390" s="43" t="str">
        <f>VLOOKUP(Combined[[#This Row],[Product_ID]],Product[],4,FALSE)</f>
        <v>Audio</v>
      </c>
      <c r="V1390" s="43" t="str">
        <f>VLOOKUP(Combined[[#This Row],[Product_ID]],Product[],5,FALSE)</f>
        <v>Flores-King</v>
      </c>
      <c r="W1390" s="43">
        <f>VLOOKUP(Combined[[#This Row],[Product_ID]],Product[],6,FALSE)</f>
        <v>431.67</v>
      </c>
      <c r="X1390" s="43">
        <f>VLOOKUP(Combined[[#This Row],[Product_ID]],Product[],7,FALSE)</f>
        <v>73</v>
      </c>
      <c r="Y1390" s="43" t="str">
        <f>_xlfn.XLOOKUP(Combined[[#This Row],[Store_ID]],Store[Store_ID],Store[Store_Name])</f>
        <v>Mann-Austin</v>
      </c>
      <c r="Z1390" s="43" t="str">
        <f>_xlfn.XLOOKUP(Combined[[#This Row],[Store_ID]],Store[Store_ID],Store[Region])</f>
        <v>East</v>
      </c>
      <c r="AA1390" s="43" t="str">
        <f>_xlfn.XLOOKUP(Combined[[#This Row],[Store_ID]],Store[Store_ID],Store[City])</f>
        <v>Vasquezborough</v>
      </c>
      <c r="AB1390" s="43" t="str">
        <f>_xlfn.XLOOKUP(Combined[[#This Row],[Store_ID]],Store[Store_ID],Store[Store_Type])</f>
        <v>Online</v>
      </c>
      <c r="AC1390" s="43">
        <f>Combined[[#This Row],[Quantity]]*Combined[[#This Row],[Unit_Price]]</f>
        <v>104.91</v>
      </c>
      <c r="AD1390" s="43">
        <f>Combined[[#This Row],[Gross_Sales]]*Combined[[#This Row],[Discount]]</f>
        <v>1.0490999999999999</v>
      </c>
      <c r="AE1390" s="43">
        <f>Combined[[#This Row],[Quantity]]*Combined[[#This Row],[cost]]</f>
        <v>1295.01</v>
      </c>
      <c r="AF1390" s="43">
        <f>Combined[[#This Row],[Total_Amount]]-Combined[[#This Row],[Total_Cost]]</f>
        <v>-1191.1491000000001</v>
      </c>
      <c r="AG1390" s="43" t="str">
        <f>IF(Combined[[#This Row],[Age]]&lt;=25,"18-25",IF(Combined[[#This Row],[Age]]&lt;=35,"26-35",IF(Combined[[#This Row],[Age]]&lt;=45,"36-45",IF(Combined[[#This Row],[Age]]&lt;=55,"46-55","56-64"))))</f>
        <v>56-64</v>
      </c>
      <c r="AH1390" s="43">
        <f>IF(Combined[[#This Row],[Total_Amount]]=0,0,Combined[[#This Row],[Profit]]/Combined[[#This Row],[Total_Amount]])</f>
        <v>-11.468696111818788</v>
      </c>
    </row>
    <row r="1391" spans="1:34">
      <c r="A1391" s="43" t="s">
        <v>3215</v>
      </c>
      <c r="B1391" s="46">
        <v>45868</v>
      </c>
      <c r="C1391" s="43">
        <f t="shared" si="21"/>
        <v>2025</v>
      </c>
      <c r="D1391" s="43" t="str">
        <f>TEXT(Combined[[#This Row],[Order_Date]],"MMM")</f>
        <v>Jul</v>
      </c>
      <c r="E1391" s="43" t="s">
        <v>960</v>
      </c>
      <c r="F1391" s="43" t="s">
        <v>1632</v>
      </c>
      <c r="G1391" s="43" t="s">
        <v>1804</v>
      </c>
      <c r="H1391" s="43">
        <v>1</v>
      </c>
      <c r="I1391" s="43">
        <v>653.91</v>
      </c>
      <c r="J1391" s="45">
        <v>0.3</v>
      </c>
      <c r="K1391" s="43" t="s">
        <v>1826</v>
      </c>
      <c r="L1391" s="43">
        <v>457.73700000000002</v>
      </c>
      <c r="M1391" s="43" t="str">
        <f>VLOOKUP(Combined[[#This Row],[Customer_ID]],Customer[],2,FALSE)</f>
        <v>Miss Alexandria Li Dvm</v>
      </c>
      <c r="N1391" s="43">
        <f>VLOOKUP(Combined[[#This Row],[Customer_ID]],Customer[],3,FALSE)</f>
        <v>41</v>
      </c>
      <c r="O1391" s="43" t="str">
        <f>VLOOKUP(Combined[[#This Row],[Customer_ID]],Customer[],4,FALSE)</f>
        <v>Male</v>
      </c>
      <c r="P1391" s="43" t="str">
        <f>VLOOKUP(Combined[[#This Row],[Customer_ID]],Customer[],5,FALSE)</f>
        <v>Port Jenniferton</v>
      </c>
      <c r="Q1391" s="43" t="str">
        <f>VLOOKUP(Combined[[#This Row],[Customer_ID]],Customer[],6,FALSE)</f>
        <v>Kansas</v>
      </c>
      <c r="R1391" s="43" t="str">
        <f>VLOOKUP(Combined[[#This Row],[Customer_ID]],Customer[],8,FALSE)</f>
        <v>Silver</v>
      </c>
      <c r="S1391" s="43" t="str">
        <f>VLOOKUP(Combined[[#This Row],[Product_ID]],Product[],2,FALSE)</f>
        <v>Smart Home WiFi Camera</v>
      </c>
      <c r="T1391" s="43" t="str">
        <f>VLOOKUP(Combined[[#This Row],[Product_ID]],Product[],3,FALSE)</f>
        <v>Electronics</v>
      </c>
      <c r="U1391" s="43" t="str">
        <f>VLOOKUP(Combined[[#This Row],[Product_ID]],Product[],4,FALSE)</f>
        <v>Accessories</v>
      </c>
      <c r="V1391" s="43" t="str">
        <f>VLOOKUP(Combined[[#This Row],[Product_ID]],Product[],5,FALSE)</f>
        <v>Holmes LLC</v>
      </c>
      <c r="W1391" s="43">
        <f>VLOOKUP(Combined[[#This Row],[Product_ID]],Product[],6,FALSE)</f>
        <v>450.71</v>
      </c>
      <c r="X1391" s="43">
        <f>VLOOKUP(Combined[[#This Row],[Product_ID]],Product[],7,FALSE)</f>
        <v>389</v>
      </c>
      <c r="Y1391" s="43" t="str">
        <f>_xlfn.XLOOKUP(Combined[[#This Row],[Store_ID]],Store[Store_ID],Store[Store_Name])</f>
        <v>Frederick-Wright</v>
      </c>
      <c r="Z1391" s="43" t="str">
        <f>_xlfn.XLOOKUP(Combined[[#This Row],[Store_ID]],Store[Store_ID],Store[Region])</f>
        <v>West</v>
      </c>
      <c r="AA1391" s="43" t="str">
        <f>_xlfn.XLOOKUP(Combined[[#This Row],[Store_ID]],Store[Store_ID],Store[City])</f>
        <v>New Jimmymouth</v>
      </c>
      <c r="AB1391" s="43" t="str">
        <f>_xlfn.XLOOKUP(Combined[[#This Row],[Store_ID]],Store[Store_ID],Store[Store_Type])</f>
        <v>Flagship</v>
      </c>
      <c r="AC1391" s="43">
        <f>Combined[[#This Row],[Quantity]]*Combined[[#This Row],[Unit_Price]]</f>
        <v>653.91</v>
      </c>
      <c r="AD1391" s="43">
        <f>Combined[[#This Row],[Gross_Sales]]*Combined[[#This Row],[Discount]]</f>
        <v>196.17299999999997</v>
      </c>
      <c r="AE1391" s="43">
        <f>Combined[[#This Row],[Quantity]]*Combined[[#This Row],[cost]]</f>
        <v>450.71</v>
      </c>
      <c r="AF1391" s="43">
        <f>Combined[[#This Row],[Total_Amount]]-Combined[[#This Row],[Total_Cost]]</f>
        <v>7.0270000000000437</v>
      </c>
      <c r="AG1391" s="43" t="str">
        <f>IF(Combined[[#This Row],[Age]]&lt;=25,"18-25",IF(Combined[[#This Row],[Age]]&lt;=35,"26-35",IF(Combined[[#This Row],[Age]]&lt;=45,"36-45",IF(Combined[[#This Row],[Age]]&lt;=55,"46-55","56-64"))))</f>
        <v>36-45</v>
      </c>
      <c r="AH1391" s="43">
        <f>IF(Combined[[#This Row],[Total_Amount]]=0,0,Combined[[#This Row],[Profit]]/Combined[[#This Row],[Total_Amount]])</f>
        <v>1.5351610204112937E-2</v>
      </c>
    </row>
    <row r="1392" spans="1:34">
      <c r="A1392" s="43" t="s">
        <v>3216</v>
      </c>
      <c r="B1392" s="46">
        <v>45338</v>
      </c>
      <c r="C1392" s="43">
        <f t="shared" si="21"/>
        <v>2024</v>
      </c>
      <c r="D1392" s="43" t="str">
        <f>TEXT(Combined[[#This Row],[Order_Date]],"MMM")</f>
        <v>Feb</v>
      </c>
      <c r="E1392" s="43" t="s">
        <v>1136</v>
      </c>
      <c r="F1392" s="43" t="s">
        <v>1680</v>
      </c>
      <c r="G1392" s="43" t="s">
        <v>1766</v>
      </c>
      <c r="H1392" s="43">
        <v>1</v>
      </c>
      <c r="I1392" s="43">
        <v>997.87</v>
      </c>
      <c r="J1392" s="45">
        <v>0.24</v>
      </c>
      <c r="K1392" s="43" t="s">
        <v>1824</v>
      </c>
      <c r="L1392" s="43">
        <v>758.38120000000004</v>
      </c>
      <c r="M1392" s="43" t="str">
        <f>VLOOKUP(Combined[[#This Row],[Customer_ID]],Customer[],2,FALSE)</f>
        <v>Elizabeth Smith</v>
      </c>
      <c r="N1392" s="43">
        <f>VLOOKUP(Combined[[#This Row],[Customer_ID]],Customer[],3,FALSE)</f>
        <v>23</v>
      </c>
      <c r="O1392" s="43" t="str">
        <f>VLOOKUP(Combined[[#This Row],[Customer_ID]],Customer[],4,FALSE)</f>
        <v>Male</v>
      </c>
      <c r="P1392" s="43" t="str">
        <f>VLOOKUP(Combined[[#This Row],[Customer_ID]],Customer[],5,FALSE)</f>
        <v>Murphytown</v>
      </c>
      <c r="Q1392" s="43" t="str">
        <f>VLOOKUP(Combined[[#This Row],[Customer_ID]],Customer[],6,FALSE)</f>
        <v>Ohio</v>
      </c>
      <c r="R1392" s="43" t="str">
        <f>VLOOKUP(Combined[[#This Row],[Customer_ID]],Customer[],8,FALSE)</f>
        <v>Bronze</v>
      </c>
      <c r="S1392" s="43" t="str">
        <f>VLOOKUP(Combined[[#This Row],[Product_ID]],Product[],2,FALSE)</f>
        <v>Women's Hair Dryer Brush</v>
      </c>
      <c r="T1392" s="43" t="str">
        <f>VLOOKUP(Combined[[#This Row],[Product_ID]],Product[],3,FALSE)</f>
        <v>Beauty</v>
      </c>
      <c r="U1392" s="43" t="str">
        <f>VLOOKUP(Combined[[#This Row],[Product_ID]],Product[],4,FALSE)</f>
        <v>Haircare</v>
      </c>
      <c r="V1392" s="43" t="str">
        <f>VLOOKUP(Combined[[#This Row],[Product_ID]],Product[],5,FALSE)</f>
        <v>Torres, Spencer and Potter</v>
      </c>
      <c r="W1392" s="43">
        <f>VLOOKUP(Combined[[#This Row],[Product_ID]],Product[],6,FALSE)</f>
        <v>340.39</v>
      </c>
      <c r="X1392" s="43">
        <f>VLOOKUP(Combined[[#This Row],[Product_ID]],Product[],7,FALSE)</f>
        <v>177</v>
      </c>
      <c r="Y1392" s="43" t="str">
        <f>_xlfn.XLOOKUP(Combined[[#This Row],[Store_ID]],Store[Store_ID],Store[Store_Name])</f>
        <v>Johnson-Wright</v>
      </c>
      <c r="Z1392" s="43" t="str">
        <f>_xlfn.XLOOKUP(Combined[[#This Row],[Store_ID]],Store[Store_ID],Store[Region])</f>
        <v>North</v>
      </c>
      <c r="AA1392" s="43" t="str">
        <f>_xlfn.XLOOKUP(Combined[[#This Row],[Store_ID]],Store[Store_ID],Store[City])</f>
        <v>Hoodberg</v>
      </c>
      <c r="AB1392" s="43" t="str">
        <f>_xlfn.XLOOKUP(Combined[[#This Row],[Store_ID]],Store[Store_ID],Store[Store_Type])</f>
        <v>Outlet</v>
      </c>
      <c r="AC1392" s="43">
        <f>Combined[[#This Row],[Quantity]]*Combined[[#This Row],[Unit_Price]]</f>
        <v>997.87</v>
      </c>
      <c r="AD1392" s="43">
        <f>Combined[[#This Row],[Gross_Sales]]*Combined[[#This Row],[Discount]]</f>
        <v>239.4888</v>
      </c>
      <c r="AE1392" s="43">
        <f>Combined[[#This Row],[Quantity]]*Combined[[#This Row],[cost]]</f>
        <v>340.39</v>
      </c>
      <c r="AF1392" s="43">
        <f>Combined[[#This Row],[Total_Amount]]-Combined[[#This Row],[Total_Cost]]</f>
        <v>417.99120000000005</v>
      </c>
      <c r="AG1392" s="43" t="str">
        <f>IF(Combined[[#This Row],[Age]]&lt;=25,"18-25",IF(Combined[[#This Row],[Age]]&lt;=35,"26-35",IF(Combined[[#This Row],[Age]]&lt;=45,"36-45",IF(Combined[[#This Row],[Age]]&lt;=55,"46-55","56-64"))))</f>
        <v>18-25</v>
      </c>
      <c r="AH1392" s="43">
        <f>IF(Combined[[#This Row],[Total_Amount]]=0,0,Combined[[#This Row],[Profit]]/Combined[[#This Row],[Total_Amount]])</f>
        <v>0.5511623969581525</v>
      </c>
    </row>
    <row r="1393" spans="1:34">
      <c r="A1393" s="43" t="s">
        <v>3217</v>
      </c>
      <c r="B1393" s="46">
        <v>45349</v>
      </c>
      <c r="C1393" s="43">
        <f t="shared" si="21"/>
        <v>2024</v>
      </c>
      <c r="D1393" s="43" t="str">
        <f>TEXT(Combined[[#This Row],[Order_Date]],"MMM")</f>
        <v>Feb</v>
      </c>
      <c r="E1393" s="43" t="s">
        <v>678</v>
      </c>
      <c r="F1393" s="43" t="s">
        <v>1726</v>
      </c>
      <c r="G1393" s="43" t="s">
        <v>1799</v>
      </c>
      <c r="H1393" s="43">
        <v>1</v>
      </c>
      <c r="I1393" s="43">
        <v>174.27</v>
      </c>
      <c r="J1393" s="45">
        <v>0.27</v>
      </c>
      <c r="K1393" s="43" t="s">
        <v>1829</v>
      </c>
      <c r="L1393" s="43">
        <v>127.2171</v>
      </c>
      <c r="M1393" s="43" t="str">
        <f>VLOOKUP(Combined[[#This Row],[Customer_ID]],Customer[],2,FALSE)</f>
        <v>John Perez</v>
      </c>
      <c r="N1393" s="43">
        <f>VLOOKUP(Combined[[#This Row],[Customer_ID]],Customer[],3,FALSE)</f>
        <v>54</v>
      </c>
      <c r="O1393" s="43" t="str">
        <f>VLOOKUP(Combined[[#This Row],[Customer_ID]],Customer[],4,FALSE)</f>
        <v>Male</v>
      </c>
      <c r="P1393" s="43" t="str">
        <f>VLOOKUP(Combined[[#This Row],[Customer_ID]],Customer[],5,FALSE)</f>
        <v>Kathrynview</v>
      </c>
      <c r="Q1393" s="43" t="str">
        <f>VLOOKUP(Combined[[#This Row],[Customer_ID]],Customer[],6,FALSE)</f>
        <v>Louisiana</v>
      </c>
      <c r="R1393" s="43" t="str">
        <f>VLOOKUP(Combined[[#This Row],[Customer_ID]],Customer[],8,FALSE)</f>
        <v>Platinum</v>
      </c>
      <c r="S1393" s="43" t="str">
        <f>VLOOKUP(Combined[[#This Row],[Product_ID]],Product[],2,FALSE)</f>
        <v>Face Foundation Kit</v>
      </c>
      <c r="T1393" s="43" t="str">
        <f>VLOOKUP(Combined[[#This Row],[Product_ID]],Product[],3,FALSE)</f>
        <v>Beauty</v>
      </c>
      <c r="U1393" s="43" t="str">
        <f>VLOOKUP(Combined[[#This Row],[Product_ID]],Product[],4,FALSE)</f>
        <v>Makeup</v>
      </c>
      <c r="V1393" s="43" t="str">
        <f>VLOOKUP(Combined[[#This Row],[Product_ID]],Product[],5,FALSE)</f>
        <v>Taylor-Elliott</v>
      </c>
      <c r="W1393" s="43">
        <f>VLOOKUP(Combined[[#This Row],[Product_ID]],Product[],6,FALSE)</f>
        <v>183.04</v>
      </c>
      <c r="X1393" s="43">
        <f>VLOOKUP(Combined[[#This Row],[Product_ID]],Product[],7,FALSE)</f>
        <v>457</v>
      </c>
      <c r="Y1393" s="43" t="str">
        <f>_xlfn.XLOOKUP(Combined[[#This Row],[Store_ID]],Store[Store_ID],Store[Store_Name])</f>
        <v>Mcdonald Inc</v>
      </c>
      <c r="Z1393" s="43" t="str">
        <f>_xlfn.XLOOKUP(Combined[[#This Row],[Store_ID]],Store[Store_ID],Store[Region])</f>
        <v>South</v>
      </c>
      <c r="AA1393" s="43" t="str">
        <f>_xlfn.XLOOKUP(Combined[[#This Row],[Store_ID]],Store[Store_ID],Store[City])</f>
        <v>Christopherland</v>
      </c>
      <c r="AB1393" s="43" t="str">
        <f>_xlfn.XLOOKUP(Combined[[#This Row],[Store_ID]],Store[Store_ID],Store[Store_Type])</f>
        <v>Outlet</v>
      </c>
      <c r="AC1393" s="43">
        <f>Combined[[#This Row],[Quantity]]*Combined[[#This Row],[Unit_Price]]</f>
        <v>174.27</v>
      </c>
      <c r="AD1393" s="43">
        <f>Combined[[#This Row],[Gross_Sales]]*Combined[[#This Row],[Discount]]</f>
        <v>47.052900000000008</v>
      </c>
      <c r="AE1393" s="43">
        <f>Combined[[#This Row],[Quantity]]*Combined[[#This Row],[cost]]</f>
        <v>183.04</v>
      </c>
      <c r="AF1393" s="43">
        <f>Combined[[#This Row],[Total_Amount]]-Combined[[#This Row],[Total_Cost]]</f>
        <v>-55.82289999999999</v>
      </c>
      <c r="AG1393" s="43" t="str">
        <f>IF(Combined[[#This Row],[Age]]&lt;=25,"18-25",IF(Combined[[#This Row],[Age]]&lt;=35,"26-35",IF(Combined[[#This Row],[Age]]&lt;=45,"36-45",IF(Combined[[#This Row],[Age]]&lt;=55,"46-55","56-64"))))</f>
        <v>46-55</v>
      </c>
      <c r="AH1393" s="43">
        <f>IF(Combined[[#This Row],[Total_Amount]]=0,0,Combined[[#This Row],[Profit]]/Combined[[#This Row],[Total_Amount]])</f>
        <v>-0.43880028706832641</v>
      </c>
    </row>
    <row r="1394" spans="1:34">
      <c r="A1394" s="43" t="s">
        <v>3218</v>
      </c>
      <c r="B1394" s="46">
        <v>45368</v>
      </c>
      <c r="C1394" s="43">
        <f t="shared" si="21"/>
        <v>2024</v>
      </c>
      <c r="D1394" s="43" t="str">
        <f>TEXT(Combined[[#This Row],[Order_Date]],"MMM")</f>
        <v>Mar</v>
      </c>
      <c r="E1394" s="43" t="s">
        <v>402</v>
      </c>
      <c r="F1394" s="43" t="s">
        <v>1646</v>
      </c>
      <c r="G1394" s="43" t="s">
        <v>1779</v>
      </c>
      <c r="H1394" s="43">
        <v>3</v>
      </c>
      <c r="I1394" s="43">
        <v>847.44</v>
      </c>
      <c r="J1394" s="45">
        <v>0.17</v>
      </c>
      <c r="K1394" s="43" t="s">
        <v>1824</v>
      </c>
      <c r="L1394" s="43">
        <v>2110.1255999999998</v>
      </c>
      <c r="M1394" s="43" t="str">
        <f>VLOOKUP(Combined[[#This Row],[Customer_ID]],Customer[],2,FALSE)</f>
        <v>Tyler Conrad</v>
      </c>
      <c r="N1394" s="43">
        <f>VLOOKUP(Combined[[#This Row],[Customer_ID]],Customer[],3,FALSE)</f>
        <v>53</v>
      </c>
      <c r="O1394" s="43" t="str">
        <f>VLOOKUP(Combined[[#This Row],[Customer_ID]],Customer[],4,FALSE)</f>
        <v>Female</v>
      </c>
      <c r="P1394" s="43" t="str">
        <f>VLOOKUP(Combined[[#This Row],[Customer_ID]],Customer[],5,FALSE)</f>
        <v>North Curtischester</v>
      </c>
      <c r="Q1394" s="43" t="str">
        <f>VLOOKUP(Combined[[#This Row],[Customer_ID]],Customer[],6,FALSE)</f>
        <v>North Dakota</v>
      </c>
      <c r="R1394" s="43" t="str">
        <f>VLOOKUP(Combined[[#This Row],[Customer_ID]],Customer[],8,FALSE)</f>
        <v>Platinum</v>
      </c>
      <c r="S1394" s="43" t="str">
        <f>VLOOKUP(Combined[[#This Row],[Product_ID]],Product[],2,FALSE)</f>
        <v>Men's Roll-On Perfume</v>
      </c>
      <c r="T1394" s="43" t="str">
        <f>VLOOKUP(Combined[[#This Row],[Product_ID]],Product[],3,FALSE)</f>
        <v>Beauty</v>
      </c>
      <c r="U1394" s="43" t="str">
        <f>VLOOKUP(Combined[[#This Row],[Product_ID]],Product[],4,FALSE)</f>
        <v>Fragrance</v>
      </c>
      <c r="V1394" s="43" t="str">
        <f>VLOOKUP(Combined[[#This Row],[Product_ID]],Product[],5,FALSE)</f>
        <v>Sullivan and Sons</v>
      </c>
      <c r="W1394" s="43">
        <f>VLOOKUP(Combined[[#This Row],[Product_ID]],Product[],6,FALSE)</f>
        <v>43.29</v>
      </c>
      <c r="X1394" s="43">
        <f>VLOOKUP(Combined[[#This Row],[Product_ID]],Product[],7,FALSE)</f>
        <v>267</v>
      </c>
      <c r="Y1394" s="43" t="str">
        <f>_xlfn.XLOOKUP(Combined[[#This Row],[Store_ID]],Store[Store_ID],Store[Store_Name])</f>
        <v>Martinez-Mullins</v>
      </c>
      <c r="Z1394" s="43" t="str">
        <f>_xlfn.XLOOKUP(Combined[[#This Row],[Store_ID]],Store[Store_ID],Store[Region])</f>
        <v>South</v>
      </c>
      <c r="AA1394" s="43" t="str">
        <f>_xlfn.XLOOKUP(Combined[[#This Row],[Store_ID]],Store[Store_ID],Store[City])</f>
        <v>Williamsfurt</v>
      </c>
      <c r="AB1394" s="43" t="str">
        <f>_xlfn.XLOOKUP(Combined[[#This Row],[Store_ID]],Store[Store_ID],Store[Store_Type])</f>
        <v>Online</v>
      </c>
      <c r="AC1394" s="43">
        <f>Combined[[#This Row],[Quantity]]*Combined[[#This Row],[Unit_Price]]</f>
        <v>2542.3200000000002</v>
      </c>
      <c r="AD1394" s="43">
        <f>Combined[[#This Row],[Gross_Sales]]*Combined[[#This Row],[Discount]]</f>
        <v>432.19440000000009</v>
      </c>
      <c r="AE1394" s="43">
        <f>Combined[[#This Row],[Quantity]]*Combined[[#This Row],[cost]]</f>
        <v>129.87</v>
      </c>
      <c r="AF1394" s="43">
        <f>Combined[[#This Row],[Total_Amount]]-Combined[[#This Row],[Total_Cost]]</f>
        <v>1980.2556</v>
      </c>
      <c r="AG1394" s="43" t="str">
        <f>IF(Combined[[#This Row],[Age]]&lt;=25,"18-25",IF(Combined[[#This Row],[Age]]&lt;=35,"26-35",IF(Combined[[#This Row],[Age]]&lt;=45,"36-45",IF(Combined[[#This Row],[Age]]&lt;=55,"46-55","56-64"))))</f>
        <v>46-55</v>
      </c>
      <c r="AH1394" s="43">
        <f>IF(Combined[[#This Row],[Total_Amount]]=0,0,Combined[[#This Row],[Profit]]/Combined[[#This Row],[Total_Amount]])</f>
        <v>0.93845390056402334</v>
      </c>
    </row>
    <row r="1395" spans="1:34">
      <c r="A1395" s="43" t="s">
        <v>3219</v>
      </c>
      <c r="B1395" s="46">
        <v>45243</v>
      </c>
      <c r="C1395" s="43">
        <f t="shared" si="21"/>
        <v>2023</v>
      </c>
      <c r="D1395" s="43" t="str">
        <f>TEXT(Combined[[#This Row],[Order_Date]],"MMM")</f>
        <v>Nov</v>
      </c>
      <c r="E1395" s="43" t="s">
        <v>1328</v>
      </c>
      <c r="F1395" s="43" t="s">
        <v>1549</v>
      </c>
      <c r="G1395" s="43" t="s">
        <v>1761</v>
      </c>
      <c r="H1395" s="43">
        <v>1</v>
      </c>
      <c r="I1395" s="43">
        <v>493.45</v>
      </c>
      <c r="J1395" s="45">
        <v>0.09</v>
      </c>
      <c r="K1395" s="43" t="s">
        <v>1824</v>
      </c>
      <c r="L1395" s="43">
        <v>449.03949999999998</v>
      </c>
      <c r="M1395" s="43" t="str">
        <f>VLOOKUP(Combined[[#This Row],[Customer_ID]],Customer[],2,FALSE)</f>
        <v>Samuel Mullins</v>
      </c>
      <c r="N1395" s="43">
        <f>VLOOKUP(Combined[[#This Row],[Customer_ID]],Customer[],3,FALSE)</f>
        <v>27</v>
      </c>
      <c r="O1395" s="43" t="str">
        <f>VLOOKUP(Combined[[#This Row],[Customer_ID]],Customer[],4,FALSE)</f>
        <v>Female</v>
      </c>
      <c r="P1395" s="43" t="str">
        <f>VLOOKUP(Combined[[#This Row],[Customer_ID]],Customer[],5,FALSE)</f>
        <v>Hartmouth</v>
      </c>
      <c r="Q1395" s="43" t="str">
        <f>VLOOKUP(Combined[[#This Row],[Customer_ID]],Customer[],6,FALSE)</f>
        <v>Louisiana</v>
      </c>
      <c r="R1395" s="43" t="str">
        <f>VLOOKUP(Combined[[#This Row],[Customer_ID]],Customer[],8,FALSE)</f>
        <v>Bronze</v>
      </c>
      <c r="S1395" s="43" t="str">
        <f>VLOOKUP(Combined[[#This Row],[Product_ID]],Product[],2,FALSE)</f>
        <v>Women's Casual Hoodie</v>
      </c>
      <c r="T1395" s="43" t="str">
        <f>VLOOKUP(Combined[[#This Row],[Product_ID]],Product[],3,FALSE)</f>
        <v>Clothing</v>
      </c>
      <c r="U1395" s="43" t="str">
        <f>VLOOKUP(Combined[[#This Row],[Product_ID]],Product[],4,FALSE)</f>
        <v>Outerwear</v>
      </c>
      <c r="V1395" s="43" t="str">
        <f>VLOOKUP(Combined[[#This Row],[Product_ID]],Product[],5,FALSE)</f>
        <v>Sims Inc</v>
      </c>
      <c r="W1395" s="43">
        <f>VLOOKUP(Combined[[#This Row],[Product_ID]],Product[],6,FALSE)</f>
        <v>296.83</v>
      </c>
      <c r="X1395" s="43">
        <f>VLOOKUP(Combined[[#This Row],[Product_ID]],Product[],7,FALSE)</f>
        <v>352</v>
      </c>
      <c r="Y1395" s="43" t="str">
        <f>_xlfn.XLOOKUP(Combined[[#This Row],[Store_ID]],Store[Store_ID],Store[Store_Name])</f>
        <v>Black-Horn</v>
      </c>
      <c r="Z1395" s="43" t="str">
        <f>_xlfn.XLOOKUP(Combined[[#This Row],[Store_ID]],Store[Store_ID],Store[Region])</f>
        <v>South</v>
      </c>
      <c r="AA1395" s="43" t="str">
        <f>_xlfn.XLOOKUP(Combined[[#This Row],[Store_ID]],Store[Store_ID],Store[City])</f>
        <v>North Nancyview</v>
      </c>
      <c r="AB1395" s="43" t="str">
        <f>_xlfn.XLOOKUP(Combined[[#This Row],[Store_ID]],Store[Store_ID],Store[Store_Type])</f>
        <v>Outlet</v>
      </c>
      <c r="AC1395" s="43">
        <f>Combined[[#This Row],[Quantity]]*Combined[[#This Row],[Unit_Price]]</f>
        <v>493.45</v>
      </c>
      <c r="AD1395" s="43">
        <f>Combined[[#This Row],[Gross_Sales]]*Combined[[#This Row],[Discount]]</f>
        <v>44.410499999999999</v>
      </c>
      <c r="AE1395" s="43">
        <f>Combined[[#This Row],[Quantity]]*Combined[[#This Row],[cost]]</f>
        <v>296.83</v>
      </c>
      <c r="AF1395" s="43">
        <f>Combined[[#This Row],[Total_Amount]]-Combined[[#This Row],[Total_Cost]]</f>
        <v>152.20949999999999</v>
      </c>
      <c r="AG1395" s="43" t="str">
        <f>IF(Combined[[#This Row],[Age]]&lt;=25,"18-25",IF(Combined[[#This Row],[Age]]&lt;=35,"26-35",IF(Combined[[#This Row],[Age]]&lt;=45,"36-45",IF(Combined[[#This Row],[Age]]&lt;=55,"46-55","56-64"))))</f>
        <v>26-35</v>
      </c>
      <c r="AH1395" s="43">
        <f>IF(Combined[[#This Row],[Total_Amount]]=0,0,Combined[[#This Row],[Profit]]/Combined[[#This Row],[Total_Amount]])</f>
        <v>0.33896683922015769</v>
      </c>
    </row>
    <row r="1396" spans="1:34">
      <c r="A1396" s="43" t="s">
        <v>3220</v>
      </c>
      <c r="B1396" s="46">
        <v>45577</v>
      </c>
      <c r="C1396" s="43">
        <f t="shared" si="21"/>
        <v>2024</v>
      </c>
      <c r="D1396" s="43" t="str">
        <f>TEXT(Combined[[#This Row],[Order_Date]],"MMM")</f>
        <v>Oct</v>
      </c>
      <c r="E1396" s="43" t="s">
        <v>746</v>
      </c>
      <c r="F1396" s="43" t="s">
        <v>1672</v>
      </c>
      <c r="G1396" s="43" t="s">
        <v>1761</v>
      </c>
      <c r="H1396" s="43">
        <v>4</v>
      </c>
      <c r="I1396" s="43">
        <v>111.66</v>
      </c>
      <c r="J1396" s="45">
        <v>0.14000000000000001</v>
      </c>
      <c r="K1396" s="43" t="s">
        <v>1824</v>
      </c>
      <c r="L1396" s="43">
        <v>384.11040000000003</v>
      </c>
      <c r="M1396" s="43" t="str">
        <f>VLOOKUP(Combined[[#This Row],[Customer_ID]],Customer[],2,FALSE)</f>
        <v>Christy Hill</v>
      </c>
      <c r="N1396" s="43">
        <f>VLOOKUP(Combined[[#This Row],[Customer_ID]],Customer[],3,FALSE)</f>
        <v>27</v>
      </c>
      <c r="O1396" s="43" t="str">
        <f>VLOOKUP(Combined[[#This Row],[Customer_ID]],Customer[],4,FALSE)</f>
        <v>Female</v>
      </c>
      <c r="P1396" s="43" t="str">
        <f>VLOOKUP(Combined[[#This Row],[Customer_ID]],Customer[],5,FALSE)</f>
        <v>Tammyton</v>
      </c>
      <c r="Q1396" s="43" t="str">
        <f>VLOOKUP(Combined[[#This Row],[Customer_ID]],Customer[],6,FALSE)</f>
        <v>New Jersey</v>
      </c>
      <c r="R1396" s="43" t="str">
        <f>VLOOKUP(Combined[[#This Row],[Customer_ID]],Customer[],8,FALSE)</f>
        <v>Platinum</v>
      </c>
      <c r="S1396" s="43" t="str">
        <f>VLOOKUP(Combined[[#This Row],[Product_ID]],Product[],2,FALSE)</f>
        <v>Laptop Cooling Pad</v>
      </c>
      <c r="T1396" s="43" t="str">
        <f>VLOOKUP(Combined[[#This Row],[Product_ID]],Product[],3,FALSE)</f>
        <v>Electronics</v>
      </c>
      <c r="U1396" s="43" t="str">
        <f>VLOOKUP(Combined[[#This Row],[Product_ID]],Product[],4,FALSE)</f>
        <v>Computer</v>
      </c>
      <c r="V1396" s="43" t="str">
        <f>VLOOKUP(Combined[[#This Row],[Product_ID]],Product[],5,FALSE)</f>
        <v>Murray, Gould and Ware</v>
      </c>
      <c r="W1396" s="43">
        <f>VLOOKUP(Combined[[#This Row],[Product_ID]],Product[],6,FALSE)</f>
        <v>86.42</v>
      </c>
      <c r="X1396" s="43">
        <f>VLOOKUP(Combined[[#This Row],[Product_ID]],Product[],7,FALSE)</f>
        <v>222</v>
      </c>
      <c r="Y1396" s="43" t="str">
        <f>_xlfn.XLOOKUP(Combined[[#This Row],[Store_ID]],Store[Store_ID],Store[Store_Name])</f>
        <v>Black-Horn</v>
      </c>
      <c r="Z1396" s="43" t="str">
        <f>_xlfn.XLOOKUP(Combined[[#This Row],[Store_ID]],Store[Store_ID],Store[Region])</f>
        <v>South</v>
      </c>
      <c r="AA1396" s="43" t="str">
        <f>_xlfn.XLOOKUP(Combined[[#This Row],[Store_ID]],Store[Store_ID],Store[City])</f>
        <v>North Nancyview</v>
      </c>
      <c r="AB1396" s="43" t="str">
        <f>_xlfn.XLOOKUP(Combined[[#This Row],[Store_ID]],Store[Store_ID],Store[Store_Type])</f>
        <v>Outlet</v>
      </c>
      <c r="AC1396" s="43">
        <f>Combined[[#This Row],[Quantity]]*Combined[[#This Row],[Unit_Price]]</f>
        <v>446.64</v>
      </c>
      <c r="AD1396" s="43">
        <f>Combined[[#This Row],[Gross_Sales]]*Combined[[#This Row],[Discount]]</f>
        <v>62.529600000000002</v>
      </c>
      <c r="AE1396" s="43">
        <f>Combined[[#This Row],[Quantity]]*Combined[[#This Row],[cost]]</f>
        <v>345.68</v>
      </c>
      <c r="AF1396" s="43">
        <f>Combined[[#This Row],[Total_Amount]]-Combined[[#This Row],[Total_Cost]]</f>
        <v>38.43040000000002</v>
      </c>
      <c r="AG1396" s="43" t="str">
        <f>IF(Combined[[#This Row],[Age]]&lt;=25,"18-25",IF(Combined[[#This Row],[Age]]&lt;=35,"26-35",IF(Combined[[#This Row],[Age]]&lt;=45,"36-45",IF(Combined[[#This Row],[Age]]&lt;=55,"46-55","56-64"))))</f>
        <v>26-35</v>
      </c>
      <c r="AH1396" s="43">
        <f>IF(Combined[[#This Row],[Total_Amount]]=0,0,Combined[[#This Row],[Profit]]/Combined[[#This Row],[Total_Amount]])</f>
        <v>0.10005040217604109</v>
      </c>
    </row>
    <row r="1397" spans="1:34">
      <c r="A1397" s="43" t="s">
        <v>3221</v>
      </c>
      <c r="B1397" s="46">
        <v>45343</v>
      </c>
      <c r="C1397" s="43">
        <f t="shared" si="21"/>
        <v>2024</v>
      </c>
      <c r="D1397" s="43" t="str">
        <f>TEXT(Combined[[#This Row],[Order_Date]],"MMM")</f>
        <v>Feb</v>
      </c>
      <c r="E1397" s="43" t="s">
        <v>884</v>
      </c>
      <c r="F1397" s="43" t="s">
        <v>1728</v>
      </c>
      <c r="G1397" s="43" t="s">
        <v>1792</v>
      </c>
      <c r="H1397" s="43">
        <v>1</v>
      </c>
      <c r="I1397" s="43">
        <v>413.65</v>
      </c>
      <c r="J1397" s="45">
        <v>0.1</v>
      </c>
      <c r="K1397" s="43" t="s">
        <v>1829</v>
      </c>
      <c r="L1397" s="43">
        <v>372.28500000000003</v>
      </c>
      <c r="M1397" s="43" t="str">
        <f>VLOOKUP(Combined[[#This Row],[Customer_ID]],Customer[],2,FALSE)</f>
        <v>Stephen Fowler</v>
      </c>
      <c r="N1397" s="43">
        <f>VLOOKUP(Combined[[#This Row],[Customer_ID]],Customer[],3,FALSE)</f>
        <v>42</v>
      </c>
      <c r="O1397" s="43" t="str">
        <f>VLOOKUP(Combined[[#This Row],[Customer_ID]],Customer[],4,FALSE)</f>
        <v>Female</v>
      </c>
      <c r="P1397" s="43" t="str">
        <f>VLOOKUP(Combined[[#This Row],[Customer_ID]],Customer[],5,FALSE)</f>
        <v>Port Mariastad</v>
      </c>
      <c r="Q1397" s="43" t="str">
        <f>VLOOKUP(Combined[[#This Row],[Customer_ID]],Customer[],6,FALSE)</f>
        <v>Rhode Island</v>
      </c>
      <c r="R1397" s="43" t="str">
        <f>VLOOKUP(Combined[[#This Row],[Customer_ID]],Customer[],8,FALSE)</f>
        <v>Platinum</v>
      </c>
      <c r="S1397" s="43" t="str">
        <f>VLOOKUP(Combined[[#This Row],[Product_ID]],Product[],2,FALSE)</f>
        <v>Gaming Mouse Pad XL</v>
      </c>
      <c r="T1397" s="43" t="str">
        <f>VLOOKUP(Combined[[#This Row],[Product_ID]],Product[],3,FALSE)</f>
        <v>Electronics</v>
      </c>
      <c r="U1397" s="43" t="str">
        <f>VLOOKUP(Combined[[#This Row],[Product_ID]],Product[],4,FALSE)</f>
        <v>Accessories</v>
      </c>
      <c r="V1397" s="43" t="str">
        <f>VLOOKUP(Combined[[#This Row],[Product_ID]],Product[],5,FALSE)</f>
        <v>Sharp, Taylor and Rodriguez</v>
      </c>
      <c r="W1397" s="43">
        <f>VLOOKUP(Combined[[#This Row],[Product_ID]],Product[],6,FALSE)</f>
        <v>340.14</v>
      </c>
      <c r="X1397" s="43">
        <f>VLOOKUP(Combined[[#This Row],[Product_ID]],Product[],7,FALSE)</f>
        <v>361</v>
      </c>
      <c r="Y1397" s="43" t="str">
        <f>_xlfn.XLOOKUP(Combined[[#This Row],[Store_ID]],Store[Store_ID],Store[Store_Name])</f>
        <v>Aguirre-Keller</v>
      </c>
      <c r="Z1397" s="43" t="str">
        <f>_xlfn.XLOOKUP(Combined[[#This Row],[Store_ID]],Store[Store_ID],Store[Region])</f>
        <v>South</v>
      </c>
      <c r="AA1397" s="43" t="str">
        <f>_xlfn.XLOOKUP(Combined[[#This Row],[Store_ID]],Store[Store_ID],Store[City])</f>
        <v>Lake Michael</v>
      </c>
      <c r="AB1397" s="43" t="str">
        <f>_xlfn.XLOOKUP(Combined[[#This Row],[Store_ID]],Store[Store_ID],Store[Store_Type])</f>
        <v>Online</v>
      </c>
      <c r="AC1397" s="43">
        <f>Combined[[#This Row],[Quantity]]*Combined[[#This Row],[Unit_Price]]</f>
        <v>413.65</v>
      </c>
      <c r="AD1397" s="43">
        <f>Combined[[#This Row],[Gross_Sales]]*Combined[[#This Row],[Discount]]</f>
        <v>41.365000000000002</v>
      </c>
      <c r="AE1397" s="43">
        <f>Combined[[#This Row],[Quantity]]*Combined[[#This Row],[cost]]</f>
        <v>340.14</v>
      </c>
      <c r="AF1397" s="43">
        <f>Combined[[#This Row],[Total_Amount]]-Combined[[#This Row],[Total_Cost]]</f>
        <v>32.145000000000039</v>
      </c>
      <c r="AG1397" s="43" t="str">
        <f>IF(Combined[[#This Row],[Age]]&lt;=25,"18-25",IF(Combined[[#This Row],[Age]]&lt;=35,"26-35",IF(Combined[[#This Row],[Age]]&lt;=45,"36-45",IF(Combined[[#This Row],[Age]]&lt;=55,"46-55","56-64"))))</f>
        <v>36-45</v>
      </c>
      <c r="AH1397" s="43">
        <f>IF(Combined[[#This Row],[Total_Amount]]=0,0,Combined[[#This Row],[Profit]]/Combined[[#This Row],[Total_Amount]])</f>
        <v>8.6345138804947916E-2</v>
      </c>
    </row>
    <row r="1398" spans="1:34">
      <c r="A1398" s="43" t="s">
        <v>3222</v>
      </c>
      <c r="B1398" s="46">
        <v>45744</v>
      </c>
      <c r="C1398" s="43">
        <f t="shared" si="21"/>
        <v>2025</v>
      </c>
      <c r="D1398" s="43" t="str">
        <f>TEXT(Combined[[#This Row],[Order_Date]],"MMM")</f>
        <v>Mar</v>
      </c>
      <c r="E1398" s="43" t="s">
        <v>1464</v>
      </c>
      <c r="F1398" s="43" t="s">
        <v>1726</v>
      </c>
      <c r="G1398" s="43" t="s">
        <v>1786</v>
      </c>
      <c r="H1398" s="43">
        <v>1</v>
      </c>
      <c r="I1398" s="43">
        <v>317.14999999999998</v>
      </c>
      <c r="J1398" s="45">
        <v>0.24</v>
      </c>
      <c r="K1398" s="43" t="s">
        <v>1829</v>
      </c>
      <c r="L1398" s="43">
        <v>241.03399999999999</v>
      </c>
      <c r="M1398" s="43" t="str">
        <f>VLOOKUP(Combined[[#This Row],[Customer_ID]],Customer[],2,FALSE)</f>
        <v>Barbara Berry</v>
      </c>
      <c r="N1398" s="43">
        <f>VLOOKUP(Combined[[#This Row],[Customer_ID]],Customer[],3,FALSE)</f>
        <v>18</v>
      </c>
      <c r="O1398" s="43" t="str">
        <f>VLOOKUP(Combined[[#This Row],[Customer_ID]],Customer[],4,FALSE)</f>
        <v>Female</v>
      </c>
      <c r="P1398" s="43" t="str">
        <f>VLOOKUP(Combined[[#This Row],[Customer_ID]],Customer[],5,FALSE)</f>
        <v>Lake Michael</v>
      </c>
      <c r="Q1398" s="43" t="str">
        <f>VLOOKUP(Combined[[#This Row],[Customer_ID]],Customer[],6,FALSE)</f>
        <v>Vermont</v>
      </c>
      <c r="R1398" s="43" t="str">
        <f>VLOOKUP(Combined[[#This Row],[Customer_ID]],Customer[],8,FALSE)</f>
        <v>Platinum</v>
      </c>
      <c r="S1398" s="43" t="str">
        <f>VLOOKUP(Combined[[#This Row],[Product_ID]],Product[],2,FALSE)</f>
        <v>Face Foundation Kit</v>
      </c>
      <c r="T1398" s="43" t="str">
        <f>VLOOKUP(Combined[[#This Row],[Product_ID]],Product[],3,FALSE)</f>
        <v>Beauty</v>
      </c>
      <c r="U1398" s="43" t="str">
        <f>VLOOKUP(Combined[[#This Row],[Product_ID]],Product[],4,FALSE)</f>
        <v>Makeup</v>
      </c>
      <c r="V1398" s="43" t="str">
        <f>VLOOKUP(Combined[[#This Row],[Product_ID]],Product[],5,FALSE)</f>
        <v>Taylor-Elliott</v>
      </c>
      <c r="W1398" s="43">
        <f>VLOOKUP(Combined[[#This Row],[Product_ID]],Product[],6,FALSE)</f>
        <v>183.04</v>
      </c>
      <c r="X1398" s="43">
        <f>VLOOKUP(Combined[[#This Row],[Product_ID]],Product[],7,FALSE)</f>
        <v>457</v>
      </c>
      <c r="Y1398" s="43" t="str">
        <f>_xlfn.XLOOKUP(Combined[[#This Row],[Store_ID]],Store[Store_ID],Store[Store_Name])</f>
        <v>Moore, Padilla and Butler</v>
      </c>
      <c r="Z1398" s="43" t="str">
        <f>_xlfn.XLOOKUP(Combined[[#This Row],[Store_ID]],Store[Store_ID],Store[Region])</f>
        <v>South</v>
      </c>
      <c r="AA1398" s="43" t="str">
        <f>_xlfn.XLOOKUP(Combined[[#This Row],[Store_ID]],Store[Store_ID],Store[City])</f>
        <v>East Johnstad</v>
      </c>
      <c r="AB1398" s="43" t="str">
        <f>_xlfn.XLOOKUP(Combined[[#This Row],[Store_ID]],Store[Store_ID],Store[Store_Type])</f>
        <v>Flagship</v>
      </c>
      <c r="AC1398" s="43">
        <f>Combined[[#This Row],[Quantity]]*Combined[[#This Row],[Unit_Price]]</f>
        <v>317.14999999999998</v>
      </c>
      <c r="AD1398" s="43">
        <f>Combined[[#This Row],[Gross_Sales]]*Combined[[#This Row],[Discount]]</f>
        <v>76.115999999999985</v>
      </c>
      <c r="AE1398" s="43">
        <f>Combined[[#This Row],[Quantity]]*Combined[[#This Row],[cost]]</f>
        <v>183.04</v>
      </c>
      <c r="AF1398" s="43">
        <f>Combined[[#This Row],[Total_Amount]]-Combined[[#This Row],[Total_Cost]]</f>
        <v>57.994</v>
      </c>
      <c r="AG1398" s="43" t="str">
        <f>IF(Combined[[#This Row],[Age]]&lt;=25,"18-25",IF(Combined[[#This Row],[Age]]&lt;=35,"26-35",IF(Combined[[#This Row],[Age]]&lt;=45,"36-45",IF(Combined[[#This Row],[Age]]&lt;=55,"46-55","56-64"))))</f>
        <v>18-25</v>
      </c>
      <c r="AH1398" s="43">
        <f>IF(Combined[[#This Row],[Total_Amount]]=0,0,Combined[[#This Row],[Profit]]/Combined[[#This Row],[Total_Amount]])</f>
        <v>0.2406050598670727</v>
      </c>
    </row>
    <row r="1399" spans="1:34">
      <c r="A1399" s="43" t="s">
        <v>3223</v>
      </c>
      <c r="B1399" s="46">
        <v>45873</v>
      </c>
      <c r="C1399" s="43">
        <f t="shared" si="21"/>
        <v>2025</v>
      </c>
      <c r="D1399" s="43" t="str">
        <f>TEXT(Combined[[#This Row],[Order_Date]],"MMM")</f>
        <v>Aug</v>
      </c>
      <c r="E1399" s="43" t="s">
        <v>1124</v>
      </c>
      <c r="F1399" s="43" t="s">
        <v>1724</v>
      </c>
      <c r="G1399" s="43" t="s">
        <v>1757</v>
      </c>
      <c r="H1399" s="43">
        <v>3</v>
      </c>
      <c r="I1399" s="43">
        <v>642.94000000000005</v>
      </c>
      <c r="J1399" s="45">
        <v>0.05</v>
      </c>
      <c r="K1399" s="43" t="s">
        <v>1829</v>
      </c>
      <c r="L1399" s="43">
        <v>1832.3789999999999</v>
      </c>
      <c r="M1399" s="43" t="str">
        <f>VLOOKUP(Combined[[#This Row],[Customer_ID]],Customer[],2,FALSE)</f>
        <v>Melanie Lam</v>
      </c>
      <c r="N1399" s="43">
        <f>VLOOKUP(Combined[[#This Row],[Customer_ID]],Customer[],3,FALSE)</f>
        <v>32</v>
      </c>
      <c r="O1399" s="43" t="str">
        <f>VLOOKUP(Combined[[#This Row],[Customer_ID]],Customer[],4,FALSE)</f>
        <v>Male</v>
      </c>
      <c r="P1399" s="43" t="str">
        <f>VLOOKUP(Combined[[#This Row],[Customer_ID]],Customer[],5,FALSE)</f>
        <v>East Michaelton</v>
      </c>
      <c r="Q1399" s="43" t="str">
        <f>VLOOKUP(Combined[[#This Row],[Customer_ID]],Customer[],6,FALSE)</f>
        <v>Kansas</v>
      </c>
      <c r="R1399" s="43" t="str">
        <f>VLOOKUP(Combined[[#This Row],[Customer_ID]],Customer[],8,FALSE)</f>
        <v>Silver</v>
      </c>
      <c r="S1399" s="43" t="str">
        <f>VLOOKUP(Combined[[#This Row],[Product_ID]],Product[],2,FALSE)</f>
        <v>Sports Wrist Sweatbands</v>
      </c>
      <c r="T1399" s="43" t="str">
        <f>VLOOKUP(Combined[[#This Row],[Product_ID]],Product[],3,FALSE)</f>
        <v>Sports</v>
      </c>
      <c r="U1399" s="43" t="str">
        <f>VLOOKUP(Combined[[#This Row],[Product_ID]],Product[],4,FALSE)</f>
        <v>Accessories</v>
      </c>
      <c r="V1399" s="43" t="str">
        <f>VLOOKUP(Combined[[#This Row],[Product_ID]],Product[],5,FALSE)</f>
        <v>Olsen-Daniels</v>
      </c>
      <c r="W1399" s="43">
        <f>VLOOKUP(Combined[[#This Row],[Product_ID]],Product[],6,FALSE)</f>
        <v>131.24</v>
      </c>
      <c r="X1399" s="43">
        <f>VLOOKUP(Combined[[#This Row],[Product_ID]],Product[],7,FALSE)</f>
        <v>232</v>
      </c>
      <c r="Y1399" s="43" t="str">
        <f>_xlfn.XLOOKUP(Combined[[#This Row],[Store_ID]],Store[Store_ID],Store[Store_Name])</f>
        <v>Martinez, Adkins and Johnson</v>
      </c>
      <c r="Z1399" s="43" t="str">
        <f>_xlfn.XLOOKUP(Combined[[#This Row],[Store_ID]],Store[Store_ID],Store[Region])</f>
        <v>North</v>
      </c>
      <c r="AA1399" s="43" t="str">
        <f>_xlfn.XLOOKUP(Combined[[#This Row],[Store_ID]],Store[Store_ID],Store[City])</f>
        <v>Danielmouth</v>
      </c>
      <c r="AB1399" s="43" t="str">
        <f>_xlfn.XLOOKUP(Combined[[#This Row],[Store_ID]],Store[Store_ID],Store[Store_Type])</f>
        <v>Flagship</v>
      </c>
      <c r="AC1399" s="43">
        <f>Combined[[#This Row],[Quantity]]*Combined[[#This Row],[Unit_Price]]</f>
        <v>1928.8200000000002</v>
      </c>
      <c r="AD1399" s="43">
        <f>Combined[[#This Row],[Gross_Sales]]*Combined[[#This Row],[Discount]]</f>
        <v>96.441000000000017</v>
      </c>
      <c r="AE1399" s="43">
        <f>Combined[[#This Row],[Quantity]]*Combined[[#This Row],[cost]]</f>
        <v>393.72</v>
      </c>
      <c r="AF1399" s="43">
        <f>Combined[[#This Row],[Total_Amount]]-Combined[[#This Row],[Total_Cost]]</f>
        <v>1438.6589999999999</v>
      </c>
      <c r="AG1399" s="43" t="str">
        <f>IF(Combined[[#This Row],[Age]]&lt;=25,"18-25",IF(Combined[[#This Row],[Age]]&lt;=35,"26-35",IF(Combined[[#This Row],[Age]]&lt;=45,"36-45",IF(Combined[[#This Row],[Age]]&lt;=55,"46-55","56-64"))))</f>
        <v>26-35</v>
      </c>
      <c r="AH1399" s="43">
        <f>IF(Combined[[#This Row],[Total_Amount]]=0,0,Combined[[#This Row],[Profit]]/Combined[[#This Row],[Total_Amount]])</f>
        <v>0.78513178769239333</v>
      </c>
    </row>
    <row r="1400" spans="1:34">
      <c r="A1400" s="43" t="s">
        <v>3224</v>
      </c>
      <c r="B1400" s="46">
        <v>45601</v>
      </c>
      <c r="C1400" s="43">
        <f t="shared" si="21"/>
        <v>2024</v>
      </c>
      <c r="D1400" s="43" t="str">
        <f>TEXT(Combined[[#This Row],[Order_Date]],"MMM")</f>
        <v>Nov</v>
      </c>
      <c r="E1400" s="43" t="s">
        <v>455</v>
      </c>
      <c r="F1400" s="43" t="s">
        <v>1662</v>
      </c>
      <c r="G1400" s="43" t="s">
        <v>1789</v>
      </c>
      <c r="H1400" s="43">
        <v>4</v>
      </c>
      <c r="I1400" s="43">
        <v>559.59</v>
      </c>
      <c r="J1400" s="45">
        <v>0.19</v>
      </c>
      <c r="K1400" s="43" t="s">
        <v>1829</v>
      </c>
      <c r="L1400" s="43">
        <v>1813.0716</v>
      </c>
      <c r="M1400" s="43" t="str">
        <f>VLOOKUP(Combined[[#This Row],[Customer_ID]],Customer[],2,FALSE)</f>
        <v>Hayley Pope</v>
      </c>
      <c r="N1400" s="43">
        <f>VLOOKUP(Combined[[#This Row],[Customer_ID]],Customer[],3,FALSE)</f>
        <v>62</v>
      </c>
      <c r="O1400" s="43" t="str">
        <f>VLOOKUP(Combined[[#This Row],[Customer_ID]],Customer[],4,FALSE)</f>
        <v>Female</v>
      </c>
      <c r="P1400" s="43" t="str">
        <f>VLOOKUP(Combined[[#This Row],[Customer_ID]],Customer[],5,FALSE)</f>
        <v>West Stephenville</v>
      </c>
      <c r="Q1400" s="43" t="str">
        <f>VLOOKUP(Combined[[#This Row],[Customer_ID]],Customer[],6,FALSE)</f>
        <v>Florida</v>
      </c>
      <c r="R1400" s="43" t="str">
        <f>VLOOKUP(Combined[[#This Row],[Customer_ID]],Customer[],8,FALSE)</f>
        <v>Bronze</v>
      </c>
      <c r="S1400" s="43" t="str">
        <f>VLOOKUP(Combined[[#This Row],[Product_ID]],Product[],2,FALSE)</f>
        <v>Foam Roller</v>
      </c>
      <c r="T1400" s="43" t="str">
        <f>VLOOKUP(Combined[[#This Row],[Product_ID]],Product[],3,FALSE)</f>
        <v>Sports</v>
      </c>
      <c r="U1400" s="43" t="str">
        <f>VLOOKUP(Combined[[#This Row],[Product_ID]],Product[],4,FALSE)</f>
        <v>Fitness</v>
      </c>
      <c r="V1400" s="43" t="str">
        <f>VLOOKUP(Combined[[#This Row],[Product_ID]],Product[],5,FALSE)</f>
        <v>Atkinson, Camacho and Oliver</v>
      </c>
      <c r="W1400" s="43">
        <f>VLOOKUP(Combined[[#This Row],[Product_ID]],Product[],6,FALSE)</f>
        <v>30.62</v>
      </c>
      <c r="X1400" s="43">
        <f>VLOOKUP(Combined[[#This Row],[Product_ID]],Product[],7,FALSE)</f>
        <v>138</v>
      </c>
      <c r="Y1400" s="43" t="str">
        <f>_xlfn.XLOOKUP(Combined[[#This Row],[Store_ID]],Store[Store_ID],Store[Store_Name])</f>
        <v>Hill, Wagner and Ballard</v>
      </c>
      <c r="Z1400" s="43" t="str">
        <f>_xlfn.XLOOKUP(Combined[[#This Row],[Store_ID]],Store[Store_ID],Store[Region])</f>
        <v>East</v>
      </c>
      <c r="AA1400" s="43" t="str">
        <f>_xlfn.XLOOKUP(Combined[[#This Row],[Store_ID]],Store[Store_ID],Store[City])</f>
        <v>East Davidville</v>
      </c>
      <c r="AB1400" s="43" t="str">
        <f>_xlfn.XLOOKUP(Combined[[#This Row],[Store_ID]],Store[Store_ID],Store[Store_Type])</f>
        <v>Online</v>
      </c>
      <c r="AC1400" s="43">
        <f>Combined[[#This Row],[Quantity]]*Combined[[#This Row],[Unit_Price]]</f>
        <v>2238.36</v>
      </c>
      <c r="AD1400" s="43">
        <f>Combined[[#This Row],[Gross_Sales]]*Combined[[#This Row],[Discount]]</f>
        <v>425.28840000000002</v>
      </c>
      <c r="AE1400" s="43">
        <f>Combined[[#This Row],[Quantity]]*Combined[[#This Row],[cost]]</f>
        <v>122.48</v>
      </c>
      <c r="AF1400" s="43">
        <f>Combined[[#This Row],[Total_Amount]]-Combined[[#This Row],[Total_Cost]]</f>
        <v>1690.5916</v>
      </c>
      <c r="AG1400" s="43" t="str">
        <f>IF(Combined[[#This Row],[Age]]&lt;=25,"18-25",IF(Combined[[#This Row],[Age]]&lt;=35,"26-35",IF(Combined[[#This Row],[Age]]&lt;=45,"36-45",IF(Combined[[#This Row],[Age]]&lt;=55,"46-55","56-64"))))</f>
        <v>56-64</v>
      </c>
      <c r="AH1400" s="43">
        <f>IF(Combined[[#This Row],[Total_Amount]]=0,0,Combined[[#This Row],[Profit]]/Combined[[#This Row],[Total_Amount]])</f>
        <v>0.93244613174681024</v>
      </c>
    </row>
    <row r="1401" spans="1:34">
      <c r="A1401" s="43" t="s">
        <v>3225</v>
      </c>
      <c r="B1401" s="46">
        <v>45458</v>
      </c>
      <c r="C1401" s="43">
        <f t="shared" si="21"/>
        <v>2024</v>
      </c>
      <c r="D1401" s="43" t="str">
        <f>TEXT(Combined[[#This Row],[Order_Date]],"MMM")</f>
        <v>Jun</v>
      </c>
      <c r="E1401" s="43" t="s">
        <v>399</v>
      </c>
      <c r="F1401" s="43" t="s">
        <v>1606</v>
      </c>
      <c r="G1401" s="43" t="s">
        <v>1810</v>
      </c>
      <c r="H1401" s="43">
        <v>1</v>
      </c>
      <c r="I1401" s="43">
        <v>758.54</v>
      </c>
      <c r="J1401" s="45">
        <v>0.28999999999999998</v>
      </c>
      <c r="K1401" s="43" t="s">
        <v>1826</v>
      </c>
      <c r="L1401" s="43">
        <v>538.5634</v>
      </c>
      <c r="M1401" s="43" t="str">
        <f>VLOOKUP(Combined[[#This Row],[Customer_ID]],Customer[],2,FALSE)</f>
        <v>Ryan Hernandez</v>
      </c>
      <c r="N1401" s="43">
        <f>VLOOKUP(Combined[[#This Row],[Customer_ID]],Customer[],3,FALSE)</f>
        <v>30</v>
      </c>
      <c r="O1401" s="43" t="str">
        <f>VLOOKUP(Combined[[#This Row],[Customer_ID]],Customer[],4,FALSE)</f>
        <v>Male</v>
      </c>
      <c r="P1401" s="43" t="str">
        <f>VLOOKUP(Combined[[#This Row],[Customer_ID]],Customer[],5,FALSE)</f>
        <v>East Donna</v>
      </c>
      <c r="Q1401" s="43" t="str">
        <f>VLOOKUP(Combined[[#This Row],[Customer_ID]],Customer[],6,FALSE)</f>
        <v>Nevada</v>
      </c>
      <c r="R1401" s="43" t="str">
        <f>VLOOKUP(Combined[[#This Row],[Customer_ID]],Customer[],8,FALSE)</f>
        <v>Bronze</v>
      </c>
      <c r="S1401" s="43" t="str">
        <f>VLOOKUP(Combined[[#This Row],[Product_ID]],Product[],2,FALSE)</f>
        <v>Fabric Sofa Throw Blanket</v>
      </c>
      <c r="T1401" s="43" t="str">
        <f>VLOOKUP(Combined[[#This Row],[Product_ID]],Product[],3,FALSE)</f>
        <v>Home</v>
      </c>
      <c r="U1401" s="43" t="str">
        <f>VLOOKUP(Combined[[#This Row],[Product_ID]],Product[],4,FALSE)</f>
        <v>Decor</v>
      </c>
      <c r="V1401" s="43" t="str">
        <f>VLOOKUP(Combined[[#This Row],[Product_ID]],Product[],5,FALSE)</f>
        <v>Hoffman Group</v>
      </c>
      <c r="W1401" s="43">
        <f>VLOOKUP(Combined[[#This Row],[Product_ID]],Product[],6,FALSE)</f>
        <v>218.48</v>
      </c>
      <c r="X1401" s="43">
        <f>VLOOKUP(Combined[[#This Row],[Product_ID]],Product[],7,FALSE)</f>
        <v>276</v>
      </c>
      <c r="Y1401" s="43" t="str">
        <f>_xlfn.XLOOKUP(Combined[[#This Row],[Store_ID]],Store[Store_ID],Store[Store_Name])</f>
        <v>Guerrero-Schmitt</v>
      </c>
      <c r="Z1401" s="43" t="str">
        <f>_xlfn.XLOOKUP(Combined[[#This Row],[Store_ID]],Store[Store_ID],Store[Region])</f>
        <v>East</v>
      </c>
      <c r="AA1401" s="43" t="str">
        <f>_xlfn.XLOOKUP(Combined[[#This Row],[Store_ID]],Store[Store_ID],Store[City])</f>
        <v>East Stevechester</v>
      </c>
      <c r="AB1401" s="43" t="str">
        <f>_xlfn.XLOOKUP(Combined[[#This Row],[Store_ID]],Store[Store_ID],Store[Store_Type])</f>
        <v>Flagship</v>
      </c>
      <c r="AC1401" s="43">
        <f>Combined[[#This Row],[Quantity]]*Combined[[#This Row],[Unit_Price]]</f>
        <v>758.54</v>
      </c>
      <c r="AD1401" s="43">
        <f>Combined[[#This Row],[Gross_Sales]]*Combined[[#This Row],[Discount]]</f>
        <v>219.97659999999996</v>
      </c>
      <c r="AE1401" s="43">
        <f>Combined[[#This Row],[Quantity]]*Combined[[#This Row],[cost]]</f>
        <v>218.48</v>
      </c>
      <c r="AF1401" s="43">
        <f>Combined[[#This Row],[Total_Amount]]-Combined[[#This Row],[Total_Cost]]</f>
        <v>320.08339999999998</v>
      </c>
      <c r="AG1401" s="43" t="str">
        <f>IF(Combined[[#This Row],[Age]]&lt;=25,"18-25",IF(Combined[[#This Row],[Age]]&lt;=35,"26-35",IF(Combined[[#This Row],[Age]]&lt;=45,"36-45",IF(Combined[[#This Row],[Age]]&lt;=55,"46-55","56-64"))))</f>
        <v>26-35</v>
      </c>
      <c r="AH1401" s="43">
        <f>IF(Combined[[#This Row],[Total_Amount]]=0,0,Combined[[#This Row],[Profit]]/Combined[[#This Row],[Total_Amount]])</f>
        <v>0.59432817009102357</v>
      </c>
    </row>
    <row r="1402" spans="1:34">
      <c r="A1402" s="43" t="s">
        <v>3226</v>
      </c>
      <c r="B1402" s="46">
        <v>45649</v>
      </c>
      <c r="C1402" s="43">
        <f t="shared" si="21"/>
        <v>2024</v>
      </c>
      <c r="D1402" s="43" t="str">
        <f>TEXT(Combined[[#This Row],[Order_Date]],"MMM")</f>
        <v>Dec</v>
      </c>
      <c r="E1402" s="43" t="s">
        <v>1425</v>
      </c>
      <c r="F1402" s="43" t="s">
        <v>1708</v>
      </c>
      <c r="G1402" s="43" t="s">
        <v>1801</v>
      </c>
      <c r="H1402" s="43">
        <v>4</v>
      </c>
      <c r="I1402" s="43">
        <v>643.96</v>
      </c>
      <c r="J1402" s="45">
        <v>0.16</v>
      </c>
      <c r="K1402" s="43" t="s">
        <v>1826</v>
      </c>
      <c r="L1402" s="43">
        <v>2163.7055999999998</v>
      </c>
      <c r="M1402" s="43" t="str">
        <f>VLOOKUP(Combined[[#This Row],[Customer_ID]],Customer[],2,FALSE)</f>
        <v>Beth Martin</v>
      </c>
      <c r="N1402" s="43">
        <f>VLOOKUP(Combined[[#This Row],[Customer_ID]],Customer[],3,FALSE)</f>
        <v>34</v>
      </c>
      <c r="O1402" s="43" t="str">
        <f>VLOOKUP(Combined[[#This Row],[Customer_ID]],Customer[],4,FALSE)</f>
        <v>Female</v>
      </c>
      <c r="P1402" s="43" t="str">
        <f>VLOOKUP(Combined[[#This Row],[Customer_ID]],Customer[],5,FALSE)</f>
        <v>Burkefurt</v>
      </c>
      <c r="Q1402" s="43" t="str">
        <f>VLOOKUP(Combined[[#This Row],[Customer_ID]],Customer[],6,FALSE)</f>
        <v>West Virginia</v>
      </c>
      <c r="R1402" s="43" t="str">
        <f>VLOOKUP(Combined[[#This Row],[Customer_ID]],Customer[],8,FALSE)</f>
        <v>Silver</v>
      </c>
      <c r="S1402" s="43" t="str">
        <f>VLOOKUP(Combined[[#This Row],[Product_ID]],Product[],2,FALSE)</f>
        <v>Wall-Mounted Spice Rack</v>
      </c>
      <c r="T1402" s="43" t="str">
        <f>VLOOKUP(Combined[[#This Row],[Product_ID]],Product[],3,FALSE)</f>
        <v>Home</v>
      </c>
      <c r="U1402" s="43" t="str">
        <f>VLOOKUP(Combined[[#This Row],[Product_ID]],Product[],4,FALSE)</f>
        <v>Kitchen</v>
      </c>
      <c r="V1402" s="43" t="str">
        <f>VLOOKUP(Combined[[#This Row],[Product_ID]],Product[],5,FALSE)</f>
        <v>Allison Ltd</v>
      </c>
      <c r="W1402" s="43">
        <f>VLOOKUP(Combined[[#This Row],[Product_ID]],Product[],6,FALSE)</f>
        <v>143.43</v>
      </c>
      <c r="X1402" s="43">
        <f>VLOOKUP(Combined[[#This Row],[Product_ID]],Product[],7,FALSE)</f>
        <v>58</v>
      </c>
      <c r="Y1402" s="43" t="str">
        <f>_xlfn.XLOOKUP(Combined[[#This Row],[Store_ID]],Store[Store_ID],Store[Store_Name])</f>
        <v>Shelton PLC</v>
      </c>
      <c r="Z1402" s="43" t="str">
        <f>_xlfn.XLOOKUP(Combined[[#This Row],[Store_ID]],Store[Store_ID],Store[Region])</f>
        <v>North</v>
      </c>
      <c r="AA1402" s="43" t="str">
        <f>_xlfn.XLOOKUP(Combined[[#This Row],[Store_ID]],Store[Store_ID],Store[City])</f>
        <v>East Jenniferstad</v>
      </c>
      <c r="AB1402" s="43" t="str">
        <f>_xlfn.XLOOKUP(Combined[[#This Row],[Store_ID]],Store[Store_ID],Store[Store_Type])</f>
        <v>Flagship</v>
      </c>
      <c r="AC1402" s="43">
        <f>Combined[[#This Row],[Quantity]]*Combined[[#This Row],[Unit_Price]]</f>
        <v>2575.84</v>
      </c>
      <c r="AD1402" s="43">
        <f>Combined[[#This Row],[Gross_Sales]]*Combined[[#This Row],[Discount]]</f>
        <v>412.13440000000003</v>
      </c>
      <c r="AE1402" s="43">
        <f>Combined[[#This Row],[Quantity]]*Combined[[#This Row],[cost]]</f>
        <v>573.72</v>
      </c>
      <c r="AF1402" s="43">
        <f>Combined[[#This Row],[Total_Amount]]-Combined[[#This Row],[Total_Cost]]</f>
        <v>1589.9855999999997</v>
      </c>
      <c r="AG1402" s="43" t="str">
        <f>IF(Combined[[#This Row],[Age]]&lt;=25,"18-25",IF(Combined[[#This Row],[Age]]&lt;=35,"26-35",IF(Combined[[#This Row],[Age]]&lt;=45,"36-45",IF(Combined[[#This Row],[Age]]&lt;=55,"46-55","56-64"))))</f>
        <v>26-35</v>
      </c>
      <c r="AH1402" s="43">
        <f>IF(Combined[[#This Row],[Total_Amount]]=0,0,Combined[[#This Row],[Profit]]/Combined[[#This Row],[Total_Amount]])</f>
        <v>0.73484377911671528</v>
      </c>
    </row>
    <row r="1403" spans="1:34">
      <c r="A1403" s="43" t="s">
        <v>3227</v>
      </c>
      <c r="B1403" s="46">
        <v>45653</v>
      </c>
      <c r="C1403" s="43">
        <f t="shared" si="21"/>
        <v>2024</v>
      </c>
      <c r="D1403" s="43" t="str">
        <f>TEXT(Combined[[#This Row],[Order_Date]],"MMM")</f>
        <v>Dec</v>
      </c>
      <c r="E1403" s="43" t="s">
        <v>779</v>
      </c>
      <c r="F1403" s="43" t="s">
        <v>1596</v>
      </c>
      <c r="G1403" s="43" t="s">
        <v>1786</v>
      </c>
      <c r="H1403" s="43">
        <v>1</v>
      </c>
      <c r="I1403" s="43">
        <v>882.73</v>
      </c>
      <c r="J1403" s="45">
        <v>0.1</v>
      </c>
      <c r="K1403" s="43" t="s">
        <v>1824</v>
      </c>
      <c r="L1403" s="43">
        <v>794.45699999999999</v>
      </c>
      <c r="M1403" s="43" t="str">
        <f>VLOOKUP(Combined[[#This Row],[Customer_ID]],Customer[],2,FALSE)</f>
        <v>Brian Hammond</v>
      </c>
      <c r="N1403" s="43">
        <f>VLOOKUP(Combined[[#This Row],[Customer_ID]],Customer[],3,FALSE)</f>
        <v>56</v>
      </c>
      <c r="O1403" s="43" t="str">
        <f>VLOOKUP(Combined[[#This Row],[Customer_ID]],Customer[],4,FALSE)</f>
        <v>Female</v>
      </c>
      <c r="P1403" s="43" t="str">
        <f>VLOOKUP(Combined[[#This Row],[Customer_ID]],Customer[],5,FALSE)</f>
        <v>North Nicholas</v>
      </c>
      <c r="Q1403" s="43" t="str">
        <f>VLOOKUP(Combined[[#This Row],[Customer_ID]],Customer[],6,FALSE)</f>
        <v>Texas</v>
      </c>
      <c r="R1403" s="43" t="str">
        <f>VLOOKUP(Combined[[#This Row],[Customer_ID]],Customer[],8,FALSE)</f>
        <v>Gold</v>
      </c>
      <c r="S1403" s="43" t="str">
        <f>VLOOKUP(Combined[[#This Row],[Product_ID]],Product[],2,FALSE)</f>
        <v>Foldable Camping Chair</v>
      </c>
      <c r="T1403" s="43" t="str">
        <f>VLOOKUP(Combined[[#This Row],[Product_ID]],Product[],3,FALSE)</f>
        <v>Sports</v>
      </c>
      <c r="U1403" s="43" t="str">
        <f>VLOOKUP(Combined[[#This Row],[Product_ID]],Product[],4,FALSE)</f>
        <v>Outdoor</v>
      </c>
      <c r="V1403" s="43" t="str">
        <f>VLOOKUP(Combined[[#This Row],[Product_ID]],Product[],5,FALSE)</f>
        <v>Cook Ltd</v>
      </c>
      <c r="W1403" s="43">
        <f>VLOOKUP(Combined[[#This Row],[Product_ID]],Product[],6,FALSE)</f>
        <v>166.06</v>
      </c>
      <c r="X1403" s="43">
        <f>VLOOKUP(Combined[[#This Row],[Product_ID]],Product[],7,FALSE)</f>
        <v>340</v>
      </c>
      <c r="Y1403" s="43" t="str">
        <f>_xlfn.XLOOKUP(Combined[[#This Row],[Store_ID]],Store[Store_ID],Store[Store_Name])</f>
        <v>Moore, Padilla and Butler</v>
      </c>
      <c r="Z1403" s="43" t="str">
        <f>_xlfn.XLOOKUP(Combined[[#This Row],[Store_ID]],Store[Store_ID],Store[Region])</f>
        <v>South</v>
      </c>
      <c r="AA1403" s="43" t="str">
        <f>_xlfn.XLOOKUP(Combined[[#This Row],[Store_ID]],Store[Store_ID],Store[City])</f>
        <v>East Johnstad</v>
      </c>
      <c r="AB1403" s="43" t="str">
        <f>_xlfn.XLOOKUP(Combined[[#This Row],[Store_ID]],Store[Store_ID],Store[Store_Type])</f>
        <v>Flagship</v>
      </c>
      <c r="AC1403" s="43">
        <f>Combined[[#This Row],[Quantity]]*Combined[[#This Row],[Unit_Price]]</f>
        <v>882.73</v>
      </c>
      <c r="AD1403" s="43">
        <f>Combined[[#This Row],[Gross_Sales]]*Combined[[#This Row],[Discount]]</f>
        <v>88.27300000000001</v>
      </c>
      <c r="AE1403" s="43">
        <f>Combined[[#This Row],[Quantity]]*Combined[[#This Row],[cost]]</f>
        <v>166.06</v>
      </c>
      <c r="AF1403" s="43">
        <f>Combined[[#This Row],[Total_Amount]]-Combined[[#This Row],[Total_Cost]]</f>
        <v>628.39699999999993</v>
      </c>
      <c r="AG1403" s="43" t="str">
        <f>IF(Combined[[#This Row],[Age]]&lt;=25,"18-25",IF(Combined[[#This Row],[Age]]&lt;=35,"26-35",IF(Combined[[#This Row],[Age]]&lt;=45,"36-45",IF(Combined[[#This Row],[Age]]&lt;=55,"46-55","56-64"))))</f>
        <v>56-64</v>
      </c>
      <c r="AH1403" s="43">
        <f>IF(Combined[[#This Row],[Total_Amount]]=0,0,Combined[[#This Row],[Profit]]/Combined[[#This Row],[Total_Amount]])</f>
        <v>0.79097673001811297</v>
      </c>
    </row>
    <row r="1404" spans="1:34">
      <c r="A1404" s="43" t="s">
        <v>3228</v>
      </c>
      <c r="B1404" s="46">
        <v>45378</v>
      </c>
      <c r="C1404" s="43">
        <f t="shared" si="21"/>
        <v>2024</v>
      </c>
      <c r="D1404" s="43" t="str">
        <f>TEXT(Combined[[#This Row],[Order_Date]],"MMM")</f>
        <v>Mar</v>
      </c>
      <c r="E1404" s="43" t="s">
        <v>1023</v>
      </c>
      <c r="F1404" s="43" t="s">
        <v>1730</v>
      </c>
      <c r="G1404" s="43" t="s">
        <v>1813</v>
      </c>
      <c r="H1404" s="43">
        <v>2</v>
      </c>
      <c r="I1404" s="43">
        <v>600.03</v>
      </c>
      <c r="J1404" s="45">
        <v>0.26</v>
      </c>
      <c r="K1404" s="43" t="s">
        <v>1826</v>
      </c>
      <c r="L1404" s="43">
        <v>888.0444</v>
      </c>
      <c r="M1404" s="43" t="str">
        <f>VLOOKUP(Combined[[#This Row],[Customer_ID]],Customer[],2,FALSE)</f>
        <v>Andrew Smith</v>
      </c>
      <c r="N1404" s="43">
        <f>VLOOKUP(Combined[[#This Row],[Customer_ID]],Customer[],3,FALSE)</f>
        <v>60</v>
      </c>
      <c r="O1404" s="43" t="str">
        <f>VLOOKUP(Combined[[#This Row],[Customer_ID]],Customer[],4,FALSE)</f>
        <v>Male</v>
      </c>
      <c r="P1404" s="43" t="str">
        <f>VLOOKUP(Combined[[#This Row],[Customer_ID]],Customer[],5,FALSE)</f>
        <v>East Matthew</v>
      </c>
      <c r="Q1404" s="43" t="str">
        <f>VLOOKUP(Combined[[#This Row],[Customer_ID]],Customer[],6,FALSE)</f>
        <v>Wisconsin</v>
      </c>
      <c r="R1404" s="43" t="str">
        <f>VLOOKUP(Combined[[#This Row],[Customer_ID]],Customer[],8,FALSE)</f>
        <v>Bronze</v>
      </c>
      <c r="S1404" s="43" t="str">
        <f>VLOOKUP(Combined[[#This Row],[Product_ID]],Product[],2,FALSE)</f>
        <v>Women's High Heels</v>
      </c>
      <c r="T1404" s="43" t="str">
        <f>VLOOKUP(Combined[[#This Row],[Product_ID]],Product[],3,FALSE)</f>
        <v>Clothing</v>
      </c>
      <c r="U1404" s="43" t="str">
        <f>VLOOKUP(Combined[[#This Row],[Product_ID]],Product[],4,FALSE)</f>
        <v>Footwear</v>
      </c>
      <c r="V1404" s="43" t="str">
        <f>VLOOKUP(Combined[[#This Row],[Product_ID]],Product[],5,FALSE)</f>
        <v>Smith-Charles</v>
      </c>
      <c r="W1404" s="43">
        <f>VLOOKUP(Combined[[#This Row],[Product_ID]],Product[],6,FALSE)</f>
        <v>438.25</v>
      </c>
      <c r="X1404" s="43">
        <f>VLOOKUP(Combined[[#This Row],[Product_ID]],Product[],7,FALSE)</f>
        <v>496</v>
      </c>
      <c r="Y1404" s="43" t="str">
        <f>_xlfn.XLOOKUP(Combined[[#This Row],[Store_ID]],Store[Store_ID],Store[Store_Name])</f>
        <v>Mann-Austin</v>
      </c>
      <c r="Z1404" s="43" t="str">
        <f>_xlfn.XLOOKUP(Combined[[#This Row],[Store_ID]],Store[Store_ID],Store[Region])</f>
        <v>East</v>
      </c>
      <c r="AA1404" s="43" t="str">
        <f>_xlfn.XLOOKUP(Combined[[#This Row],[Store_ID]],Store[Store_ID],Store[City])</f>
        <v>Vasquezborough</v>
      </c>
      <c r="AB1404" s="43" t="str">
        <f>_xlfn.XLOOKUP(Combined[[#This Row],[Store_ID]],Store[Store_ID],Store[Store_Type])</f>
        <v>Online</v>
      </c>
      <c r="AC1404" s="43">
        <f>Combined[[#This Row],[Quantity]]*Combined[[#This Row],[Unit_Price]]</f>
        <v>1200.06</v>
      </c>
      <c r="AD1404" s="43">
        <f>Combined[[#This Row],[Gross_Sales]]*Combined[[#This Row],[Discount]]</f>
        <v>312.01560000000001</v>
      </c>
      <c r="AE1404" s="43">
        <f>Combined[[#This Row],[Quantity]]*Combined[[#This Row],[cost]]</f>
        <v>876.5</v>
      </c>
      <c r="AF1404" s="43">
        <f>Combined[[#This Row],[Total_Amount]]-Combined[[#This Row],[Total_Cost]]</f>
        <v>11.544399999999996</v>
      </c>
      <c r="AG1404" s="43" t="str">
        <f>IF(Combined[[#This Row],[Age]]&lt;=25,"18-25",IF(Combined[[#This Row],[Age]]&lt;=35,"26-35",IF(Combined[[#This Row],[Age]]&lt;=45,"36-45",IF(Combined[[#This Row],[Age]]&lt;=55,"46-55","56-64"))))</f>
        <v>56-64</v>
      </c>
      <c r="AH1404" s="43">
        <f>IF(Combined[[#This Row],[Total_Amount]]=0,0,Combined[[#This Row],[Profit]]/Combined[[#This Row],[Total_Amount]])</f>
        <v>1.2999800460427424E-2</v>
      </c>
    </row>
    <row r="1405" spans="1:34">
      <c r="A1405" s="43" t="s">
        <v>3229</v>
      </c>
      <c r="B1405" s="46">
        <v>45638</v>
      </c>
      <c r="C1405" s="43">
        <f t="shared" si="21"/>
        <v>2024</v>
      </c>
      <c r="D1405" s="43" t="str">
        <f>TEXT(Combined[[#This Row],[Order_Date]],"MMM")</f>
        <v>Dec</v>
      </c>
      <c r="E1405" s="43" t="s">
        <v>526</v>
      </c>
      <c r="F1405" s="43" t="s">
        <v>1656</v>
      </c>
      <c r="G1405" s="43" t="s">
        <v>1773</v>
      </c>
      <c r="H1405" s="43">
        <v>2</v>
      </c>
      <c r="I1405" s="43">
        <v>628.83000000000004</v>
      </c>
      <c r="J1405" s="45">
        <v>7.0000000000000007E-2</v>
      </c>
      <c r="K1405" s="43" t="s">
        <v>1826</v>
      </c>
      <c r="L1405" s="43">
        <v>1169.6238000000001</v>
      </c>
      <c r="M1405" s="43" t="str">
        <f>VLOOKUP(Combined[[#This Row],[Customer_ID]],Customer[],2,FALSE)</f>
        <v>Paul Zamora</v>
      </c>
      <c r="N1405" s="43">
        <f>VLOOKUP(Combined[[#This Row],[Customer_ID]],Customer[],3,FALSE)</f>
        <v>59</v>
      </c>
      <c r="O1405" s="43" t="str">
        <f>VLOOKUP(Combined[[#This Row],[Customer_ID]],Customer[],4,FALSE)</f>
        <v>Male</v>
      </c>
      <c r="P1405" s="43" t="str">
        <f>VLOOKUP(Combined[[#This Row],[Customer_ID]],Customer[],5,FALSE)</f>
        <v>North Larryfurt</v>
      </c>
      <c r="Q1405" s="43" t="str">
        <f>VLOOKUP(Combined[[#This Row],[Customer_ID]],Customer[],6,FALSE)</f>
        <v>North Dakota</v>
      </c>
      <c r="R1405" s="43" t="str">
        <f>VLOOKUP(Combined[[#This Row],[Customer_ID]],Customer[],8,FALSE)</f>
        <v>Platinum</v>
      </c>
      <c r="S1405" s="43" t="str">
        <f>VLOOKUP(Combined[[#This Row],[Product_ID]],Product[],2,FALSE)</f>
        <v>Sports Stopwatch Pro</v>
      </c>
      <c r="T1405" s="43" t="str">
        <f>VLOOKUP(Combined[[#This Row],[Product_ID]],Product[],3,FALSE)</f>
        <v>Sports</v>
      </c>
      <c r="U1405" s="43" t="str">
        <f>VLOOKUP(Combined[[#This Row],[Product_ID]],Product[],4,FALSE)</f>
        <v>Accessories</v>
      </c>
      <c r="V1405" s="43" t="str">
        <f>VLOOKUP(Combined[[#This Row],[Product_ID]],Product[],5,FALSE)</f>
        <v>Thompson-French</v>
      </c>
      <c r="W1405" s="43">
        <f>VLOOKUP(Combined[[#This Row],[Product_ID]],Product[],6,FALSE)</f>
        <v>434.84</v>
      </c>
      <c r="X1405" s="43">
        <f>VLOOKUP(Combined[[#This Row],[Product_ID]],Product[],7,FALSE)</f>
        <v>185</v>
      </c>
      <c r="Y1405" s="43" t="str">
        <f>_xlfn.XLOOKUP(Combined[[#This Row],[Store_ID]],Store[Store_ID],Store[Store_Name])</f>
        <v>Gray Ltd</v>
      </c>
      <c r="Z1405" s="43" t="str">
        <f>_xlfn.XLOOKUP(Combined[[#This Row],[Store_ID]],Store[Store_ID],Store[Region])</f>
        <v>North</v>
      </c>
      <c r="AA1405" s="43" t="str">
        <f>_xlfn.XLOOKUP(Combined[[#This Row],[Store_ID]],Store[Store_ID],Store[City])</f>
        <v>New Michaelchester</v>
      </c>
      <c r="AB1405" s="43" t="str">
        <f>_xlfn.XLOOKUP(Combined[[#This Row],[Store_ID]],Store[Store_ID],Store[Store_Type])</f>
        <v>Outlet</v>
      </c>
      <c r="AC1405" s="43">
        <f>Combined[[#This Row],[Quantity]]*Combined[[#This Row],[Unit_Price]]</f>
        <v>1257.6600000000001</v>
      </c>
      <c r="AD1405" s="43">
        <f>Combined[[#This Row],[Gross_Sales]]*Combined[[#This Row],[Discount]]</f>
        <v>88.036200000000008</v>
      </c>
      <c r="AE1405" s="43">
        <f>Combined[[#This Row],[Quantity]]*Combined[[#This Row],[cost]]</f>
        <v>869.68</v>
      </c>
      <c r="AF1405" s="43">
        <f>Combined[[#This Row],[Total_Amount]]-Combined[[#This Row],[Total_Cost]]</f>
        <v>299.94380000000012</v>
      </c>
      <c r="AG1405" s="43" t="str">
        <f>IF(Combined[[#This Row],[Age]]&lt;=25,"18-25",IF(Combined[[#This Row],[Age]]&lt;=35,"26-35",IF(Combined[[#This Row],[Age]]&lt;=45,"36-45",IF(Combined[[#This Row],[Age]]&lt;=55,"46-55","56-64"))))</f>
        <v>56-64</v>
      </c>
      <c r="AH1405" s="43">
        <f>IF(Combined[[#This Row],[Total_Amount]]=0,0,Combined[[#This Row],[Profit]]/Combined[[#This Row],[Total_Amount]])</f>
        <v>0.25644467904979373</v>
      </c>
    </row>
    <row r="1406" spans="1:34">
      <c r="A1406" s="43" t="s">
        <v>3230</v>
      </c>
      <c r="B1406" s="46">
        <v>45277</v>
      </c>
      <c r="C1406" s="43">
        <f t="shared" si="21"/>
        <v>2023</v>
      </c>
      <c r="D1406" s="43" t="str">
        <f>TEXT(Combined[[#This Row],[Order_Date]],"MMM")</f>
        <v>Dec</v>
      </c>
      <c r="E1406" s="43" t="s">
        <v>579</v>
      </c>
      <c r="F1406" s="43" t="s">
        <v>1710</v>
      </c>
      <c r="G1406" s="43" t="s">
        <v>1786</v>
      </c>
      <c r="H1406" s="43">
        <v>3</v>
      </c>
      <c r="I1406" s="43">
        <v>113.87</v>
      </c>
      <c r="J1406" s="45">
        <v>0.21</v>
      </c>
      <c r="K1406" s="43" t="s">
        <v>1829</v>
      </c>
      <c r="L1406" s="43">
        <v>269.87189999999998</v>
      </c>
      <c r="M1406" s="43" t="str">
        <f>VLOOKUP(Combined[[#This Row],[Customer_ID]],Customer[],2,FALSE)</f>
        <v>Michelle Rogers</v>
      </c>
      <c r="N1406" s="43">
        <f>VLOOKUP(Combined[[#This Row],[Customer_ID]],Customer[],3,FALSE)</f>
        <v>56</v>
      </c>
      <c r="O1406" s="43" t="str">
        <f>VLOOKUP(Combined[[#This Row],[Customer_ID]],Customer[],4,FALSE)</f>
        <v>Male</v>
      </c>
      <c r="P1406" s="43" t="str">
        <f>VLOOKUP(Combined[[#This Row],[Customer_ID]],Customer[],5,FALSE)</f>
        <v>East Jessicaborough</v>
      </c>
      <c r="Q1406" s="43" t="str">
        <f>VLOOKUP(Combined[[#This Row],[Customer_ID]],Customer[],6,FALSE)</f>
        <v>Hawaii</v>
      </c>
      <c r="R1406" s="43" t="str">
        <f>VLOOKUP(Combined[[#This Row],[Customer_ID]],Customer[],8,FALSE)</f>
        <v>Platinum</v>
      </c>
      <c r="S1406" s="43" t="str">
        <f>VLOOKUP(Combined[[#This Row],[Product_ID]],Product[],2,FALSE)</f>
        <v>Badminton Racket Set</v>
      </c>
      <c r="T1406" s="43" t="str">
        <f>VLOOKUP(Combined[[#This Row],[Product_ID]],Product[],3,FALSE)</f>
        <v>Sports</v>
      </c>
      <c r="U1406" s="43" t="str">
        <f>VLOOKUP(Combined[[#This Row],[Product_ID]],Product[],4,FALSE)</f>
        <v>Equipment</v>
      </c>
      <c r="V1406" s="43" t="str">
        <f>VLOOKUP(Combined[[#This Row],[Product_ID]],Product[],5,FALSE)</f>
        <v>Robinson-Brown</v>
      </c>
      <c r="W1406" s="43">
        <f>VLOOKUP(Combined[[#This Row],[Product_ID]],Product[],6,FALSE)</f>
        <v>285.54000000000002</v>
      </c>
      <c r="X1406" s="43">
        <f>VLOOKUP(Combined[[#This Row],[Product_ID]],Product[],7,FALSE)</f>
        <v>358</v>
      </c>
      <c r="Y1406" s="43" t="str">
        <f>_xlfn.XLOOKUP(Combined[[#This Row],[Store_ID]],Store[Store_ID],Store[Store_Name])</f>
        <v>Moore, Padilla and Butler</v>
      </c>
      <c r="Z1406" s="43" t="str">
        <f>_xlfn.XLOOKUP(Combined[[#This Row],[Store_ID]],Store[Store_ID],Store[Region])</f>
        <v>South</v>
      </c>
      <c r="AA1406" s="43" t="str">
        <f>_xlfn.XLOOKUP(Combined[[#This Row],[Store_ID]],Store[Store_ID],Store[City])</f>
        <v>East Johnstad</v>
      </c>
      <c r="AB1406" s="43" t="str">
        <f>_xlfn.XLOOKUP(Combined[[#This Row],[Store_ID]],Store[Store_ID],Store[Store_Type])</f>
        <v>Flagship</v>
      </c>
      <c r="AC1406" s="43">
        <f>Combined[[#This Row],[Quantity]]*Combined[[#This Row],[Unit_Price]]</f>
        <v>341.61</v>
      </c>
      <c r="AD1406" s="43">
        <f>Combined[[#This Row],[Gross_Sales]]*Combined[[#This Row],[Discount]]</f>
        <v>71.738100000000003</v>
      </c>
      <c r="AE1406" s="43">
        <f>Combined[[#This Row],[Quantity]]*Combined[[#This Row],[cost]]</f>
        <v>856.62000000000012</v>
      </c>
      <c r="AF1406" s="43">
        <f>Combined[[#This Row],[Total_Amount]]-Combined[[#This Row],[Total_Cost]]</f>
        <v>-586.74810000000014</v>
      </c>
      <c r="AG1406" s="43" t="str">
        <f>IF(Combined[[#This Row],[Age]]&lt;=25,"18-25",IF(Combined[[#This Row],[Age]]&lt;=35,"26-35",IF(Combined[[#This Row],[Age]]&lt;=45,"36-45",IF(Combined[[#This Row],[Age]]&lt;=55,"46-55","56-64"))))</f>
        <v>56-64</v>
      </c>
      <c r="AH1406" s="43">
        <f>IF(Combined[[#This Row],[Total_Amount]]=0,0,Combined[[#This Row],[Profit]]/Combined[[#This Row],[Total_Amount]])</f>
        <v>-2.1741726352391639</v>
      </c>
    </row>
    <row r="1407" spans="1:34">
      <c r="A1407" s="43" t="s">
        <v>3231</v>
      </c>
      <c r="B1407" s="46">
        <v>45351</v>
      </c>
      <c r="C1407" s="43">
        <f t="shared" si="21"/>
        <v>2024</v>
      </c>
      <c r="D1407" s="43" t="str">
        <f>TEXT(Combined[[#This Row],[Order_Date]],"MMM")</f>
        <v>Feb</v>
      </c>
      <c r="E1407" s="43" t="s">
        <v>1298</v>
      </c>
      <c r="F1407" s="43" t="s">
        <v>1692</v>
      </c>
      <c r="G1407" s="43" t="s">
        <v>1779</v>
      </c>
      <c r="H1407" s="43">
        <v>4</v>
      </c>
      <c r="I1407" s="43">
        <v>282.07</v>
      </c>
      <c r="J1407" s="45">
        <v>0.18</v>
      </c>
      <c r="K1407" s="43" t="s">
        <v>1826</v>
      </c>
      <c r="L1407" s="43">
        <v>925.18960000000004</v>
      </c>
      <c r="M1407" s="43" t="str">
        <f>VLOOKUP(Combined[[#This Row],[Customer_ID]],Customer[],2,FALSE)</f>
        <v>Luke Parks</v>
      </c>
      <c r="N1407" s="43">
        <f>VLOOKUP(Combined[[#This Row],[Customer_ID]],Customer[],3,FALSE)</f>
        <v>60</v>
      </c>
      <c r="O1407" s="43" t="str">
        <f>VLOOKUP(Combined[[#This Row],[Customer_ID]],Customer[],4,FALSE)</f>
        <v>Female</v>
      </c>
      <c r="P1407" s="43" t="str">
        <f>VLOOKUP(Combined[[#This Row],[Customer_ID]],Customer[],5,FALSE)</f>
        <v>West Mario</v>
      </c>
      <c r="Q1407" s="43" t="str">
        <f>VLOOKUP(Combined[[#This Row],[Customer_ID]],Customer[],6,FALSE)</f>
        <v>New Hampshire</v>
      </c>
      <c r="R1407" s="43" t="str">
        <f>VLOOKUP(Combined[[#This Row],[Customer_ID]],Customer[],8,FALSE)</f>
        <v>Silver</v>
      </c>
      <c r="S1407" s="43" t="str">
        <f>VLOOKUP(Combined[[#This Row],[Product_ID]],Product[],2,FALSE)</f>
        <v>Professional Jump Rope</v>
      </c>
      <c r="T1407" s="43" t="str">
        <f>VLOOKUP(Combined[[#This Row],[Product_ID]],Product[],3,FALSE)</f>
        <v>Sports</v>
      </c>
      <c r="U1407" s="43" t="str">
        <f>VLOOKUP(Combined[[#This Row],[Product_ID]],Product[],4,FALSE)</f>
        <v>Fitness</v>
      </c>
      <c r="V1407" s="43" t="str">
        <f>VLOOKUP(Combined[[#This Row],[Product_ID]],Product[],5,FALSE)</f>
        <v>Davis PLC</v>
      </c>
      <c r="W1407" s="43">
        <f>VLOOKUP(Combined[[#This Row],[Product_ID]],Product[],6,FALSE)</f>
        <v>477.61</v>
      </c>
      <c r="X1407" s="43">
        <f>VLOOKUP(Combined[[#This Row],[Product_ID]],Product[],7,FALSE)</f>
        <v>300</v>
      </c>
      <c r="Y1407" s="43" t="str">
        <f>_xlfn.XLOOKUP(Combined[[#This Row],[Store_ID]],Store[Store_ID],Store[Store_Name])</f>
        <v>Martinez-Mullins</v>
      </c>
      <c r="Z1407" s="43" t="str">
        <f>_xlfn.XLOOKUP(Combined[[#This Row],[Store_ID]],Store[Store_ID],Store[Region])</f>
        <v>South</v>
      </c>
      <c r="AA1407" s="43" t="str">
        <f>_xlfn.XLOOKUP(Combined[[#This Row],[Store_ID]],Store[Store_ID],Store[City])</f>
        <v>Williamsfurt</v>
      </c>
      <c r="AB1407" s="43" t="str">
        <f>_xlfn.XLOOKUP(Combined[[#This Row],[Store_ID]],Store[Store_ID],Store[Store_Type])</f>
        <v>Online</v>
      </c>
      <c r="AC1407" s="43">
        <f>Combined[[#This Row],[Quantity]]*Combined[[#This Row],[Unit_Price]]</f>
        <v>1128.28</v>
      </c>
      <c r="AD1407" s="43">
        <f>Combined[[#This Row],[Gross_Sales]]*Combined[[#This Row],[Discount]]</f>
        <v>203.09039999999999</v>
      </c>
      <c r="AE1407" s="43">
        <f>Combined[[#This Row],[Quantity]]*Combined[[#This Row],[cost]]</f>
        <v>1910.44</v>
      </c>
      <c r="AF1407" s="43">
        <f>Combined[[#This Row],[Total_Amount]]-Combined[[#This Row],[Total_Cost]]</f>
        <v>-985.25040000000001</v>
      </c>
      <c r="AG1407" s="43" t="str">
        <f>IF(Combined[[#This Row],[Age]]&lt;=25,"18-25",IF(Combined[[#This Row],[Age]]&lt;=35,"26-35",IF(Combined[[#This Row],[Age]]&lt;=45,"36-45",IF(Combined[[#This Row],[Age]]&lt;=55,"46-55","56-64"))))</f>
        <v>56-64</v>
      </c>
      <c r="AH1407" s="43">
        <f>IF(Combined[[#This Row],[Total_Amount]]=0,0,Combined[[#This Row],[Profit]]/Combined[[#This Row],[Total_Amount]])</f>
        <v>-1.0649172883050133</v>
      </c>
    </row>
    <row r="1408" spans="1:34">
      <c r="A1408" s="43" t="s">
        <v>3232</v>
      </c>
      <c r="B1408" s="46">
        <v>45290</v>
      </c>
      <c r="C1408" s="43">
        <f t="shared" si="21"/>
        <v>2023</v>
      </c>
      <c r="D1408" s="43" t="str">
        <f>TEXT(Combined[[#This Row],[Order_Date]],"MMM")</f>
        <v>Dec</v>
      </c>
      <c r="E1408" s="43" t="s">
        <v>523</v>
      </c>
      <c r="F1408" s="43" t="s">
        <v>1656</v>
      </c>
      <c r="G1408" s="43" t="s">
        <v>1776</v>
      </c>
      <c r="H1408" s="43">
        <v>3</v>
      </c>
      <c r="I1408" s="43">
        <v>676.77</v>
      </c>
      <c r="J1408" s="45">
        <v>0.17</v>
      </c>
      <c r="K1408" s="43" t="s">
        <v>1826</v>
      </c>
      <c r="L1408" s="43">
        <v>1685.1573000000001</v>
      </c>
      <c r="M1408" s="43" t="str">
        <f>VLOOKUP(Combined[[#This Row],[Customer_ID]],Customer[],2,FALSE)</f>
        <v>Maria Sanchez</v>
      </c>
      <c r="N1408" s="43">
        <f>VLOOKUP(Combined[[#This Row],[Customer_ID]],Customer[],3,FALSE)</f>
        <v>46</v>
      </c>
      <c r="O1408" s="43" t="str">
        <f>VLOOKUP(Combined[[#This Row],[Customer_ID]],Customer[],4,FALSE)</f>
        <v>Male</v>
      </c>
      <c r="P1408" s="43" t="str">
        <f>VLOOKUP(Combined[[#This Row],[Customer_ID]],Customer[],5,FALSE)</f>
        <v>East Peterbury</v>
      </c>
      <c r="Q1408" s="43" t="str">
        <f>VLOOKUP(Combined[[#This Row],[Customer_ID]],Customer[],6,FALSE)</f>
        <v>North Dakota</v>
      </c>
      <c r="R1408" s="43" t="str">
        <f>VLOOKUP(Combined[[#This Row],[Customer_ID]],Customer[],8,FALSE)</f>
        <v>Bronze</v>
      </c>
      <c r="S1408" s="43" t="str">
        <f>VLOOKUP(Combined[[#This Row],[Product_ID]],Product[],2,FALSE)</f>
        <v>Sports Stopwatch Pro</v>
      </c>
      <c r="T1408" s="43" t="str">
        <f>VLOOKUP(Combined[[#This Row],[Product_ID]],Product[],3,FALSE)</f>
        <v>Sports</v>
      </c>
      <c r="U1408" s="43" t="str">
        <f>VLOOKUP(Combined[[#This Row],[Product_ID]],Product[],4,FALSE)</f>
        <v>Accessories</v>
      </c>
      <c r="V1408" s="43" t="str">
        <f>VLOOKUP(Combined[[#This Row],[Product_ID]],Product[],5,FALSE)</f>
        <v>Thompson-French</v>
      </c>
      <c r="W1408" s="43">
        <f>VLOOKUP(Combined[[#This Row],[Product_ID]],Product[],6,FALSE)</f>
        <v>434.84</v>
      </c>
      <c r="X1408" s="43">
        <f>VLOOKUP(Combined[[#This Row],[Product_ID]],Product[],7,FALSE)</f>
        <v>185</v>
      </c>
      <c r="Y1408" s="43" t="str">
        <f>_xlfn.XLOOKUP(Combined[[#This Row],[Store_ID]],Store[Store_ID],Store[Store_Name])</f>
        <v>Benson-Elliott</v>
      </c>
      <c r="Z1408" s="43" t="str">
        <f>_xlfn.XLOOKUP(Combined[[#This Row],[Store_ID]],Store[Store_ID],Store[Region])</f>
        <v>East</v>
      </c>
      <c r="AA1408" s="43" t="str">
        <f>_xlfn.XLOOKUP(Combined[[#This Row],[Store_ID]],Store[Store_ID],Store[City])</f>
        <v>Port Josephberg</v>
      </c>
      <c r="AB1408" s="43" t="str">
        <f>_xlfn.XLOOKUP(Combined[[#This Row],[Store_ID]],Store[Store_ID],Store[Store_Type])</f>
        <v>Online</v>
      </c>
      <c r="AC1408" s="43">
        <f>Combined[[#This Row],[Quantity]]*Combined[[#This Row],[Unit_Price]]</f>
        <v>2030.31</v>
      </c>
      <c r="AD1408" s="43">
        <f>Combined[[#This Row],[Gross_Sales]]*Combined[[#This Row],[Discount]]</f>
        <v>345.15270000000004</v>
      </c>
      <c r="AE1408" s="43">
        <f>Combined[[#This Row],[Quantity]]*Combined[[#This Row],[cost]]</f>
        <v>1304.52</v>
      </c>
      <c r="AF1408" s="43">
        <f>Combined[[#This Row],[Total_Amount]]-Combined[[#This Row],[Total_Cost]]</f>
        <v>380.6373000000001</v>
      </c>
      <c r="AG1408" s="43" t="str">
        <f>IF(Combined[[#This Row],[Age]]&lt;=25,"18-25",IF(Combined[[#This Row],[Age]]&lt;=35,"26-35",IF(Combined[[#This Row],[Age]]&lt;=45,"36-45",IF(Combined[[#This Row],[Age]]&lt;=55,"46-55","56-64"))))</f>
        <v>46-55</v>
      </c>
      <c r="AH1408" s="43">
        <f>IF(Combined[[#This Row],[Total_Amount]]=0,0,Combined[[#This Row],[Profit]]/Combined[[#This Row],[Total_Amount]])</f>
        <v>0.22587642115071399</v>
      </c>
    </row>
    <row r="1409" spans="1:34">
      <c r="A1409" s="43" t="s">
        <v>3233</v>
      </c>
      <c r="B1409" s="46">
        <v>45638</v>
      </c>
      <c r="C1409" s="43">
        <f t="shared" si="21"/>
        <v>2024</v>
      </c>
      <c r="D1409" s="43" t="str">
        <f>TEXT(Combined[[#This Row],[Order_Date]],"MMM")</f>
        <v>Dec</v>
      </c>
      <c r="E1409" s="43" t="s">
        <v>713</v>
      </c>
      <c r="F1409" s="43" t="s">
        <v>1560</v>
      </c>
      <c r="G1409" s="43" t="s">
        <v>1804</v>
      </c>
      <c r="H1409" s="43">
        <v>2</v>
      </c>
      <c r="I1409" s="43">
        <v>362.7</v>
      </c>
      <c r="J1409" s="45">
        <v>0.09</v>
      </c>
      <c r="K1409" s="43" t="s">
        <v>1824</v>
      </c>
      <c r="L1409" s="43">
        <v>660.11400000000003</v>
      </c>
      <c r="M1409" s="43" t="str">
        <f>VLOOKUP(Combined[[#This Row],[Customer_ID]],Customer[],2,FALSE)</f>
        <v>George Davis</v>
      </c>
      <c r="N1409" s="43">
        <f>VLOOKUP(Combined[[#This Row],[Customer_ID]],Customer[],3,FALSE)</f>
        <v>50</v>
      </c>
      <c r="O1409" s="43" t="str">
        <f>VLOOKUP(Combined[[#This Row],[Customer_ID]],Customer[],4,FALSE)</f>
        <v>Female</v>
      </c>
      <c r="P1409" s="43" t="str">
        <f>VLOOKUP(Combined[[#This Row],[Customer_ID]],Customer[],5,FALSE)</f>
        <v xml:space="preserve">    lake lisa</v>
      </c>
      <c r="Q1409" s="43" t="str">
        <f>VLOOKUP(Combined[[#This Row],[Customer_ID]],Customer[],6,FALSE)</f>
        <v>Massachusetts</v>
      </c>
      <c r="R1409" s="43" t="str">
        <f>VLOOKUP(Combined[[#This Row],[Customer_ID]],Customer[],8,FALSE)</f>
        <v>Bronze</v>
      </c>
      <c r="S1409" s="43" t="str">
        <f>VLOOKUP(Combined[[#This Row],[Product_ID]],Product[],2,FALSE)</f>
        <v>LED Table Lamp</v>
      </c>
      <c r="T1409" s="43" t="str">
        <f>VLOOKUP(Combined[[#This Row],[Product_ID]],Product[],3,FALSE)</f>
        <v>Home</v>
      </c>
      <c r="U1409" s="43" t="str">
        <f>VLOOKUP(Combined[[#This Row],[Product_ID]],Product[],4,FALSE)</f>
        <v>Lighting</v>
      </c>
      <c r="V1409" s="43" t="str">
        <f>VLOOKUP(Combined[[#This Row],[Product_ID]],Product[],5,FALSE)</f>
        <v>Harrell LLC</v>
      </c>
      <c r="W1409" s="43">
        <f>VLOOKUP(Combined[[#This Row],[Product_ID]],Product[],6,FALSE)</f>
        <v>218.86</v>
      </c>
      <c r="X1409" s="43">
        <f>VLOOKUP(Combined[[#This Row],[Product_ID]],Product[],7,FALSE)</f>
        <v>170</v>
      </c>
      <c r="Y1409" s="43" t="str">
        <f>_xlfn.XLOOKUP(Combined[[#This Row],[Store_ID]],Store[Store_ID],Store[Store_Name])</f>
        <v>Frederick-Wright</v>
      </c>
      <c r="Z1409" s="43" t="str">
        <f>_xlfn.XLOOKUP(Combined[[#This Row],[Store_ID]],Store[Store_ID],Store[Region])</f>
        <v>West</v>
      </c>
      <c r="AA1409" s="43" t="str">
        <f>_xlfn.XLOOKUP(Combined[[#This Row],[Store_ID]],Store[Store_ID],Store[City])</f>
        <v>New Jimmymouth</v>
      </c>
      <c r="AB1409" s="43" t="str">
        <f>_xlfn.XLOOKUP(Combined[[#This Row],[Store_ID]],Store[Store_ID],Store[Store_Type])</f>
        <v>Flagship</v>
      </c>
      <c r="AC1409" s="43">
        <f>Combined[[#This Row],[Quantity]]*Combined[[#This Row],[Unit_Price]]</f>
        <v>725.4</v>
      </c>
      <c r="AD1409" s="43">
        <f>Combined[[#This Row],[Gross_Sales]]*Combined[[#This Row],[Discount]]</f>
        <v>65.286000000000001</v>
      </c>
      <c r="AE1409" s="43">
        <f>Combined[[#This Row],[Quantity]]*Combined[[#This Row],[cost]]</f>
        <v>437.72</v>
      </c>
      <c r="AF1409" s="43">
        <f>Combined[[#This Row],[Total_Amount]]-Combined[[#This Row],[Total_Cost]]</f>
        <v>222.39400000000001</v>
      </c>
      <c r="AG1409" s="43" t="str">
        <f>IF(Combined[[#This Row],[Age]]&lt;=25,"18-25",IF(Combined[[#This Row],[Age]]&lt;=35,"26-35",IF(Combined[[#This Row],[Age]]&lt;=45,"36-45",IF(Combined[[#This Row],[Age]]&lt;=55,"46-55","56-64"))))</f>
        <v>46-55</v>
      </c>
      <c r="AH1409" s="43">
        <f>IF(Combined[[#This Row],[Total_Amount]]=0,0,Combined[[#This Row],[Profit]]/Combined[[#This Row],[Total_Amount]])</f>
        <v>0.33690241382549074</v>
      </c>
    </row>
    <row r="1410" spans="1:34">
      <c r="A1410" s="43" t="s">
        <v>3234</v>
      </c>
      <c r="B1410" s="46">
        <v>45679</v>
      </c>
      <c r="C1410" s="43">
        <f t="shared" si="21"/>
        <v>2025</v>
      </c>
      <c r="D1410" s="43" t="str">
        <f>TEXT(Combined[[#This Row],[Order_Date]],"MMM")</f>
        <v>Jan</v>
      </c>
      <c r="E1410" s="43" t="s">
        <v>461</v>
      </c>
      <c r="F1410" s="43" t="s">
        <v>1574</v>
      </c>
      <c r="G1410" s="43" t="s">
        <v>1761</v>
      </c>
      <c r="H1410" s="43">
        <v>1</v>
      </c>
      <c r="I1410" s="43">
        <v>908.5</v>
      </c>
      <c r="J1410" s="45">
        <v>0.2</v>
      </c>
      <c r="K1410" s="43" t="s">
        <v>1829</v>
      </c>
      <c r="L1410" s="43">
        <v>726.80000000000007</v>
      </c>
      <c r="M1410" s="43" t="str">
        <f>VLOOKUP(Combined[[#This Row],[Customer_ID]],Customer[],2,FALSE)</f>
        <v>Matthew Hanna</v>
      </c>
      <c r="N1410" s="43">
        <f>VLOOKUP(Combined[[#This Row],[Customer_ID]],Customer[],3,FALSE)</f>
        <v>33</v>
      </c>
      <c r="O1410" s="43" t="str">
        <f>VLOOKUP(Combined[[#This Row],[Customer_ID]],Customer[],4,FALSE)</f>
        <v>Female</v>
      </c>
      <c r="P1410" s="43" t="str">
        <f>VLOOKUP(Combined[[#This Row],[Customer_ID]],Customer[],5,FALSE)</f>
        <v>Gonzalezbury</v>
      </c>
      <c r="Q1410" s="43" t="str">
        <f>VLOOKUP(Combined[[#This Row],[Customer_ID]],Customer[],6,FALSE)</f>
        <v>Michigan</v>
      </c>
      <c r="R1410" s="43" t="str">
        <f>VLOOKUP(Combined[[#This Row],[Customer_ID]],Customer[],8,FALSE)</f>
        <v>Platinum</v>
      </c>
      <c r="S1410" s="43" t="str">
        <f>VLOOKUP(Combined[[#This Row],[Product_ID]],Product[],2,FALSE)</f>
        <v>USB-C Fast Charger</v>
      </c>
      <c r="T1410" s="43" t="str">
        <f>VLOOKUP(Combined[[#This Row],[Product_ID]],Product[],3,FALSE)</f>
        <v>Electronics</v>
      </c>
      <c r="U1410" s="43" t="str">
        <f>VLOOKUP(Combined[[#This Row],[Product_ID]],Product[],4,FALSE)</f>
        <v>Accessories</v>
      </c>
      <c r="V1410" s="43" t="str">
        <f>VLOOKUP(Combined[[#This Row],[Product_ID]],Product[],5,FALSE)</f>
        <v>Dawson-Perkins</v>
      </c>
      <c r="W1410" s="43">
        <f>VLOOKUP(Combined[[#This Row],[Product_ID]],Product[],6,FALSE)</f>
        <v>242.23</v>
      </c>
      <c r="X1410" s="43">
        <f>VLOOKUP(Combined[[#This Row],[Product_ID]],Product[],7,FALSE)</f>
        <v>453</v>
      </c>
      <c r="Y1410" s="43" t="str">
        <f>_xlfn.XLOOKUP(Combined[[#This Row],[Store_ID]],Store[Store_ID],Store[Store_Name])</f>
        <v>Black-Horn</v>
      </c>
      <c r="Z1410" s="43" t="str">
        <f>_xlfn.XLOOKUP(Combined[[#This Row],[Store_ID]],Store[Store_ID],Store[Region])</f>
        <v>South</v>
      </c>
      <c r="AA1410" s="43" t="str">
        <f>_xlfn.XLOOKUP(Combined[[#This Row],[Store_ID]],Store[Store_ID],Store[City])</f>
        <v>North Nancyview</v>
      </c>
      <c r="AB1410" s="43" t="str">
        <f>_xlfn.XLOOKUP(Combined[[#This Row],[Store_ID]],Store[Store_ID],Store[Store_Type])</f>
        <v>Outlet</v>
      </c>
      <c r="AC1410" s="43">
        <f>Combined[[#This Row],[Quantity]]*Combined[[#This Row],[Unit_Price]]</f>
        <v>908.5</v>
      </c>
      <c r="AD1410" s="43">
        <f>Combined[[#This Row],[Gross_Sales]]*Combined[[#This Row],[Discount]]</f>
        <v>181.70000000000002</v>
      </c>
      <c r="AE1410" s="43">
        <f>Combined[[#This Row],[Quantity]]*Combined[[#This Row],[cost]]</f>
        <v>242.23</v>
      </c>
      <c r="AF1410" s="43">
        <f>Combined[[#This Row],[Total_Amount]]-Combined[[#This Row],[Total_Cost]]</f>
        <v>484.57000000000005</v>
      </c>
      <c r="AG1410" s="43" t="str">
        <f>IF(Combined[[#This Row],[Age]]&lt;=25,"18-25",IF(Combined[[#This Row],[Age]]&lt;=35,"26-35",IF(Combined[[#This Row],[Age]]&lt;=45,"36-45",IF(Combined[[#This Row],[Age]]&lt;=55,"46-55","56-64"))))</f>
        <v>26-35</v>
      </c>
      <c r="AH1410" s="43">
        <f>IF(Combined[[#This Row],[Total_Amount]]=0,0,Combined[[#This Row],[Profit]]/Combined[[#This Row],[Total_Amount]])</f>
        <v>0.66671711612548157</v>
      </c>
    </row>
    <row r="1411" spans="1:34">
      <c r="A1411" s="43" t="s">
        <v>3235</v>
      </c>
      <c r="B1411" s="46">
        <v>45296</v>
      </c>
      <c r="C1411" s="43">
        <f t="shared" ref="C1411:C1474" si="22">YEAR(B1411)</f>
        <v>2024</v>
      </c>
      <c r="D1411" s="43" t="str">
        <f>TEXT(Combined[[#This Row],[Order_Date]],"MMM")</f>
        <v>Jan</v>
      </c>
      <c r="E1411" s="43" t="s">
        <v>247</v>
      </c>
      <c r="F1411" s="43" t="s">
        <v>1598</v>
      </c>
      <c r="G1411" s="43" t="s">
        <v>1801</v>
      </c>
      <c r="H1411" s="43">
        <v>2</v>
      </c>
      <c r="I1411" s="43">
        <v>795.37</v>
      </c>
      <c r="J1411" s="45">
        <v>0.2</v>
      </c>
      <c r="K1411" s="43" t="s">
        <v>1829</v>
      </c>
      <c r="L1411" s="43">
        <v>1272.5920000000001</v>
      </c>
      <c r="M1411" s="43" t="str">
        <f>VLOOKUP(Combined[[#This Row],[Customer_ID]],Customer[],2,FALSE)</f>
        <v>Amber Mcclain</v>
      </c>
      <c r="N1411" s="43">
        <f>VLOOKUP(Combined[[#This Row],[Customer_ID]],Customer[],3,FALSE)</f>
        <v>58</v>
      </c>
      <c r="O1411" s="43" t="str">
        <f>VLOOKUP(Combined[[#This Row],[Customer_ID]],Customer[],4,FALSE)</f>
        <v>Male</v>
      </c>
      <c r="P1411" s="43" t="str">
        <f>VLOOKUP(Combined[[#This Row],[Customer_ID]],Customer[],5,FALSE)</f>
        <v>Brendaburgh</v>
      </c>
      <c r="Q1411" s="43" t="str">
        <f>VLOOKUP(Combined[[#This Row],[Customer_ID]],Customer[],6,FALSE)</f>
        <v>Florida</v>
      </c>
      <c r="R1411" s="43" t="str">
        <f>VLOOKUP(Combined[[#This Row],[Customer_ID]],Customer[],8,FALSE)</f>
        <v>Silver</v>
      </c>
      <c r="S1411" s="43" t="str">
        <f>VLOOKUP(Combined[[#This Row],[Product_ID]],Product[],2,FALSE)</f>
        <v>Women's Scarf Set</v>
      </c>
      <c r="T1411" s="43" t="str">
        <f>VLOOKUP(Combined[[#This Row],[Product_ID]],Product[],3,FALSE)</f>
        <v>Clothing</v>
      </c>
      <c r="U1411" s="43" t="str">
        <f>VLOOKUP(Combined[[#This Row],[Product_ID]],Product[],4,FALSE)</f>
        <v>Accessories</v>
      </c>
      <c r="V1411" s="43" t="str">
        <f>VLOOKUP(Combined[[#This Row],[Product_ID]],Product[],5,FALSE)</f>
        <v>Brown and Sons</v>
      </c>
      <c r="W1411" s="43">
        <f>VLOOKUP(Combined[[#This Row],[Product_ID]],Product[],6,FALSE)</f>
        <v>174.02</v>
      </c>
      <c r="X1411" s="43">
        <f>VLOOKUP(Combined[[#This Row],[Product_ID]],Product[],7,FALSE)</f>
        <v>268</v>
      </c>
      <c r="Y1411" s="43" t="str">
        <f>_xlfn.XLOOKUP(Combined[[#This Row],[Store_ID]],Store[Store_ID],Store[Store_Name])</f>
        <v>Shelton PLC</v>
      </c>
      <c r="Z1411" s="43" t="str">
        <f>_xlfn.XLOOKUP(Combined[[#This Row],[Store_ID]],Store[Store_ID],Store[Region])</f>
        <v>North</v>
      </c>
      <c r="AA1411" s="43" t="str">
        <f>_xlfn.XLOOKUP(Combined[[#This Row],[Store_ID]],Store[Store_ID],Store[City])</f>
        <v>East Jenniferstad</v>
      </c>
      <c r="AB1411" s="43" t="str">
        <f>_xlfn.XLOOKUP(Combined[[#This Row],[Store_ID]],Store[Store_ID],Store[Store_Type])</f>
        <v>Flagship</v>
      </c>
      <c r="AC1411" s="43">
        <f>Combined[[#This Row],[Quantity]]*Combined[[#This Row],[Unit_Price]]</f>
        <v>1590.74</v>
      </c>
      <c r="AD1411" s="43">
        <f>Combined[[#This Row],[Gross_Sales]]*Combined[[#This Row],[Discount]]</f>
        <v>318.14800000000002</v>
      </c>
      <c r="AE1411" s="43">
        <f>Combined[[#This Row],[Quantity]]*Combined[[#This Row],[cost]]</f>
        <v>348.04</v>
      </c>
      <c r="AF1411" s="43">
        <f>Combined[[#This Row],[Total_Amount]]-Combined[[#This Row],[Total_Cost]]</f>
        <v>924.55200000000013</v>
      </c>
      <c r="AG1411" s="43" t="str">
        <f>IF(Combined[[#This Row],[Age]]&lt;=25,"18-25",IF(Combined[[#This Row],[Age]]&lt;=35,"26-35",IF(Combined[[#This Row],[Age]]&lt;=45,"36-45",IF(Combined[[#This Row],[Age]]&lt;=55,"46-55","56-64"))))</f>
        <v>56-64</v>
      </c>
      <c r="AH1411" s="43">
        <f>IF(Combined[[#This Row],[Total_Amount]]=0,0,Combined[[#This Row],[Profit]]/Combined[[#This Row],[Total_Amount]])</f>
        <v>0.72651093201906036</v>
      </c>
    </row>
    <row r="1412" spans="1:34">
      <c r="A1412" s="43" t="s">
        <v>3236</v>
      </c>
      <c r="B1412" s="46">
        <v>45760</v>
      </c>
      <c r="C1412" s="43">
        <f t="shared" si="22"/>
        <v>2025</v>
      </c>
      <c r="D1412" s="43" t="str">
        <f>TEXT(Combined[[#This Row],[Order_Date]],"MMM")</f>
        <v>Apr</v>
      </c>
      <c r="E1412" s="43" t="s">
        <v>487</v>
      </c>
      <c r="F1412" s="43" t="s">
        <v>1618</v>
      </c>
      <c r="G1412" s="43" t="s">
        <v>1769</v>
      </c>
      <c r="H1412" s="43">
        <v>2</v>
      </c>
      <c r="I1412" s="43">
        <v>326.85000000000002</v>
      </c>
      <c r="J1412" s="45">
        <v>0.17</v>
      </c>
      <c r="K1412" s="43" t="s">
        <v>1829</v>
      </c>
      <c r="L1412" s="43">
        <v>542.57100000000003</v>
      </c>
      <c r="M1412" s="43" t="str">
        <f>VLOOKUP(Combined[[#This Row],[Customer_ID]],Customer[],2,FALSE)</f>
        <v>Justin Cross</v>
      </c>
      <c r="N1412" s="43">
        <f>VLOOKUP(Combined[[#This Row],[Customer_ID]],Customer[],3,FALSE)</f>
        <v>62</v>
      </c>
      <c r="O1412" s="43" t="str">
        <f>VLOOKUP(Combined[[#This Row],[Customer_ID]],Customer[],4,FALSE)</f>
        <v>Female</v>
      </c>
      <c r="P1412" s="43" t="str">
        <f>VLOOKUP(Combined[[#This Row],[Customer_ID]],Customer[],5,FALSE)</f>
        <v>North Anthonychester</v>
      </c>
      <c r="Q1412" s="43" t="str">
        <f>VLOOKUP(Combined[[#This Row],[Customer_ID]],Customer[],6,FALSE)</f>
        <v>Nevada</v>
      </c>
      <c r="R1412" s="43" t="str">
        <f>VLOOKUP(Combined[[#This Row],[Customer_ID]],Customer[],8,FALSE)</f>
        <v>Bronze</v>
      </c>
      <c r="S1412" s="43" t="str">
        <f>VLOOKUP(Combined[[#This Row],[Product_ID]],Product[],2,FALSE)</f>
        <v>Bedroom Table Lamp</v>
      </c>
      <c r="T1412" s="43" t="str">
        <f>VLOOKUP(Combined[[#This Row],[Product_ID]],Product[],3,FALSE)</f>
        <v>Home</v>
      </c>
      <c r="U1412" s="43" t="str">
        <f>VLOOKUP(Combined[[#This Row],[Product_ID]],Product[],4,FALSE)</f>
        <v>Lighting</v>
      </c>
      <c r="V1412" s="43" t="str">
        <f>VLOOKUP(Combined[[#This Row],[Product_ID]],Product[],5,FALSE)</f>
        <v>Jones LLC</v>
      </c>
      <c r="W1412" s="43">
        <f>VLOOKUP(Combined[[#This Row],[Product_ID]],Product[],6,FALSE)</f>
        <v>382.22</v>
      </c>
      <c r="X1412" s="43">
        <f>VLOOKUP(Combined[[#This Row],[Product_ID]],Product[],7,FALSE)</f>
        <v>329</v>
      </c>
      <c r="Y1412" s="43" t="str">
        <f>_xlfn.XLOOKUP(Combined[[#This Row],[Store_ID]],Store[Store_ID],Store[Store_Name])</f>
        <v>Alexander Group</v>
      </c>
      <c r="Z1412" s="43" t="str">
        <f>_xlfn.XLOOKUP(Combined[[#This Row],[Store_ID]],Store[Store_ID],Store[Region])</f>
        <v>South</v>
      </c>
      <c r="AA1412" s="43" t="str">
        <f>_xlfn.XLOOKUP(Combined[[#This Row],[Store_ID]],Store[Store_ID],Store[City])</f>
        <v>Port Sharon</v>
      </c>
      <c r="AB1412" s="43" t="str">
        <f>_xlfn.XLOOKUP(Combined[[#This Row],[Store_ID]],Store[Store_ID],Store[Store_Type])</f>
        <v>Online</v>
      </c>
      <c r="AC1412" s="43">
        <f>Combined[[#This Row],[Quantity]]*Combined[[#This Row],[Unit_Price]]</f>
        <v>653.70000000000005</v>
      </c>
      <c r="AD1412" s="43">
        <f>Combined[[#This Row],[Gross_Sales]]*Combined[[#This Row],[Discount]]</f>
        <v>111.12900000000002</v>
      </c>
      <c r="AE1412" s="43">
        <f>Combined[[#This Row],[Quantity]]*Combined[[#This Row],[cost]]</f>
        <v>764.44</v>
      </c>
      <c r="AF1412" s="43">
        <f>Combined[[#This Row],[Total_Amount]]-Combined[[#This Row],[Total_Cost]]</f>
        <v>-221.86900000000003</v>
      </c>
      <c r="AG1412" s="43" t="str">
        <f>IF(Combined[[#This Row],[Age]]&lt;=25,"18-25",IF(Combined[[#This Row],[Age]]&lt;=35,"26-35",IF(Combined[[#This Row],[Age]]&lt;=45,"36-45",IF(Combined[[#This Row],[Age]]&lt;=55,"46-55","56-64"))))</f>
        <v>56-64</v>
      </c>
      <c r="AH1412" s="43">
        <f>IF(Combined[[#This Row],[Total_Amount]]=0,0,Combined[[#This Row],[Profit]]/Combined[[#This Row],[Total_Amount]])</f>
        <v>-0.40892159735776518</v>
      </c>
    </row>
    <row r="1413" spans="1:34">
      <c r="A1413" s="43" t="s">
        <v>3237</v>
      </c>
      <c r="B1413" s="46">
        <v>45603</v>
      </c>
      <c r="C1413" s="43">
        <f t="shared" si="22"/>
        <v>2024</v>
      </c>
      <c r="D1413" s="43" t="str">
        <f>TEXT(Combined[[#This Row],[Order_Date]],"MMM")</f>
        <v>Nov</v>
      </c>
      <c r="E1413" s="43" t="s">
        <v>1098</v>
      </c>
      <c r="F1413" s="43" t="s">
        <v>1660</v>
      </c>
      <c r="G1413" s="43" t="s">
        <v>1799</v>
      </c>
      <c r="H1413" s="43">
        <v>3</v>
      </c>
      <c r="I1413" s="43">
        <v>169.43</v>
      </c>
      <c r="J1413" s="45">
        <v>0.19</v>
      </c>
      <c r="K1413" s="43" t="s">
        <v>1824</v>
      </c>
      <c r="L1413" s="43">
        <v>411.71490000000011</v>
      </c>
      <c r="M1413" s="43" t="str">
        <f>VLOOKUP(Combined[[#This Row],[Customer_ID]],Customer[],2,FALSE)</f>
        <v>Charles Miller</v>
      </c>
      <c r="N1413" s="43">
        <f>VLOOKUP(Combined[[#This Row],[Customer_ID]],Customer[],3,FALSE)</f>
        <v>26</v>
      </c>
      <c r="O1413" s="43" t="str">
        <f>VLOOKUP(Combined[[#This Row],[Customer_ID]],Customer[],4,FALSE)</f>
        <v>Male</v>
      </c>
      <c r="P1413" s="43" t="str">
        <f>VLOOKUP(Combined[[#This Row],[Customer_ID]],Customer[],5,FALSE)</f>
        <v>Lake Allisonborough</v>
      </c>
      <c r="Q1413" s="43" t="str">
        <f>VLOOKUP(Combined[[#This Row],[Customer_ID]],Customer[],6,FALSE)</f>
        <v>Iowa</v>
      </c>
      <c r="R1413" s="43" t="str">
        <f>VLOOKUP(Combined[[#This Row],[Customer_ID]],Customer[],8,FALSE)</f>
        <v>Silver</v>
      </c>
      <c r="S1413" s="43" t="str">
        <f>VLOOKUP(Combined[[#This Row],[Product_ID]],Product[],2,FALSE)</f>
        <v>Premium Blanket Throw</v>
      </c>
      <c r="T1413" s="43" t="str">
        <f>VLOOKUP(Combined[[#This Row],[Product_ID]],Product[],3,FALSE)</f>
        <v>Home</v>
      </c>
      <c r="U1413" s="43" t="str">
        <f>VLOOKUP(Combined[[#This Row],[Product_ID]],Product[],4,FALSE)</f>
        <v>Decor</v>
      </c>
      <c r="V1413" s="43" t="str">
        <f>VLOOKUP(Combined[[#This Row],[Product_ID]],Product[],5,FALSE)</f>
        <v>Hernandez, Kennedy and Porter</v>
      </c>
      <c r="W1413" s="43">
        <f>VLOOKUP(Combined[[#This Row],[Product_ID]],Product[],6,FALSE)</f>
        <v>461.47</v>
      </c>
      <c r="X1413" s="43">
        <f>VLOOKUP(Combined[[#This Row],[Product_ID]],Product[],7,FALSE)</f>
        <v>190</v>
      </c>
      <c r="Y1413" s="43" t="str">
        <f>_xlfn.XLOOKUP(Combined[[#This Row],[Store_ID]],Store[Store_ID],Store[Store_Name])</f>
        <v>Mcdonald Inc</v>
      </c>
      <c r="Z1413" s="43" t="str">
        <f>_xlfn.XLOOKUP(Combined[[#This Row],[Store_ID]],Store[Store_ID],Store[Region])</f>
        <v>South</v>
      </c>
      <c r="AA1413" s="43" t="str">
        <f>_xlfn.XLOOKUP(Combined[[#This Row],[Store_ID]],Store[Store_ID],Store[City])</f>
        <v>Christopherland</v>
      </c>
      <c r="AB1413" s="43" t="str">
        <f>_xlfn.XLOOKUP(Combined[[#This Row],[Store_ID]],Store[Store_ID],Store[Store_Type])</f>
        <v>Outlet</v>
      </c>
      <c r="AC1413" s="43">
        <f>Combined[[#This Row],[Quantity]]*Combined[[#This Row],[Unit_Price]]</f>
        <v>508.29</v>
      </c>
      <c r="AD1413" s="43">
        <f>Combined[[#This Row],[Gross_Sales]]*Combined[[#This Row],[Discount]]</f>
        <v>96.575100000000006</v>
      </c>
      <c r="AE1413" s="43">
        <f>Combined[[#This Row],[Quantity]]*Combined[[#This Row],[cost]]</f>
        <v>1384.41</v>
      </c>
      <c r="AF1413" s="43">
        <f>Combined[[#This Row],[Total_Amount]]-Combined[[#This Row],[Total_Cost]]</f>
        <v>-972.69509999999991</v>
      </c>
      <c r="AG1413" s="43" t="str">
        <f>IF(Combined[[#This Row],[Age]]&lt;=25,"18-25",IF(Combined[[#This Row],[Age]]&lt;=35,"26-35",IF(Combined[[#This Row],[Age]]&lt;=45,"36-45",IF(Combined[[#This Row],[Age]]&lt;=55,"46-55","56-64"))))</f>
        <v>26-35</v>
      </c>
      <c r="AH1413" s="43">
        <f>IF(Combined[[#This Row],[Total_Amount]]=0,0,Combined[[#This Row],[Profit]]/Combined[[#This Row],[Total_Amount]])</f>
        <v>-2.362545295300218</v>
      </c>
    </row>
    <row r="1414" spans="1:34">
      <c r="A1414" s="43" t="s">
        <v>3238</v>
      </c>
      <c r="B1414" s="46">
        <v>45413</v>
      </c>
      <c r="C1414" s="43">
        <f t="shared" si="22"/>
        <v>2024</v>
      </c>
      <c r="D1414" s="43" t="str">
        <f>TEXT(Combined[[#This Row],[Order_Date]],"MMM")</f>
        <v>May</v>
      </c>
      <c r="E1414" s="43" t="s">
        <v>544</v>
      </c>
      <c r="F1414" s="43" t="s">
        <v>1714</v>
      </c>
      <c r="G1414" s="43" t="s">
        <v>1776</v>
      </c>
      <c r="H1414" s="43">
        <v>1</v>
      </c>
      <c r="I1414" s="43">
        <v>254.47</v>
      </c>
      <c r="J1414" s="45">
        <v>0.1</v>
      </c>
      <c r="K1414" s="43" t="s">
        <v>1824</v>
      </c>
      <c r="L1414" s="43">
        <v>229.023</v>
      </c>
      <c r="M1414" s="43" t="str">
        <f>VLOOKUP(Combined[[#This Row],[Customer_ID]],Customer[],2,FALSE)</f>
        <v>Joseph Jones</v>
      </c>
      <c r="N1414" s="43">
        <f>VLOOKUP(Combined[[#This Row],[Customer_ID]],Customer[],3,FALSE)</f>
        <v>21</v>
      </c>
      <c r="O1414" s="43" t="str">
        <f>VLOOKUP(Combined[[#This Row],[Customer_ID]],Customer[],4,FALSE)</f>
        <v>Male</v>
      </c>
      <c r="P1414" s="43" t="str">
        <f>VLOOKUP(Combined[[#This Row],[Customer_ID]],Customer[],5,FALSE)</f>
        <v>North Matthew</v>
      </c>
      <c r="Q1414" s="43" t="str">
        <f>VLOOKUP(Combined[[#This Row],[Customer_ID]],Customer[],6,FALSE)</f>
        <v>Illinois</v>
      </c>
      <c r="R1414" s="43" t="str">
        <f>VLOOKUP(Combined[[#This Row],[Customer_ID]],Customer[],8,FALSE)</f>
        <v>Bronze</v>
      </c>
      <c r="S1414" s="43" t="str">
        <f>VLOOKUP(Combined[[#This Row],[Product_ID]],Product[],2,FALSE)</f>
        <v>Hydrating Face Cleanser</v>
      </c>
      <c r="T1414" s="43" t="str">
        <f>VLOOKUP(Combined[[#This Row],[Product_ID]],Product[],3,FALSE)</f>
        <v>Beauty</v>
      </c>
      <c r="U1414" s="43" t="str">
        <f>VLOOKUP(Combined[[#This Row],[Product_ID]],Product[],4,FALSE)</f>
        <v>Skincare</v>
      </c>
      <c r="V1414" s="43" t="str">
        <f>VLOOKUP(Combined[[#This Row],[Product_ID]],Product[],5,FALSE)</f>
        <v>Butler Group</v>
      </c>
      <c r="W1414" s="43">
        <f>VLOOKUP(Combined[[#This Row],[Product_ID]],Product[],6,FALSE)</f>
        <v>305.5</v>
      </c>
      <c r="X1414" s="43">
        <f>VLOOKUP(Combined[[#This Row],[Product_ID]],Product[],7,FALSE)</f>
        <v>159</v>
      </c>
      <c r="Y1414" s="43" t="str">
        <f>_xlfn.XLOOKUP(Combined[[#This Row],[Store_ID]],Store[Store_ID],Store[Store_Name])</f>
        <v>Benson-Elliott</v>
      </c>
      <c r="Z1414" s="43" t="str">
        <f>_xlfn.XLOOKUP(Combined[[#This Row],[Store_ID]],Store[Store_ID],Store[Region])</f>
        <v>East</v>
      </c>
      <c r="AA1414" s="43" t="str">
        <f>_xlfn.XLOOKUP(Combined[[#This Row],[Store_ID]],Store[Store_ID],Store[City])</f>
        <v>Port Josephberg</v>
      </c>
      <c r="AB1414" s="43" t="str">
        <f>_xlfn.XLOOKUP(Combined[[#This Row],[Store_ID]],Store[Store_ID],Store[Store_Type])</f>
        <v>Online</v>
      </c>
      <c r="AC1414" s="43">
        <f>Combined[[#This Row],[Quantity]]*Combined[[#This Row],[Unit_Price]]</f>
        <v>254.47</v>
      </c>
      <c r="AD1414" s="43">
        <f>Combined[[#This Row],[Gross_Sales]]*Combined[[#This Row],[Discount]]</f>
        <v>25.447000000000003</v>
      </c>
      <c r="AE1414" s="43">
        <f>Combined[[#This Row],[Quantity]]*Combined[[#This Row],[cost]]</f>
        <v>305.5</v>
      </c>
      <c r="AF1414" s="43">
        <f>Combined[[#This Row],[Total_Amount]]-Combined[[#This Row],[Total_Cost]]</f>
        <v>-76.477000000000004</v>
      </c>
      <c r="AG1414" s="43" t="str">
        <f>IF(Combined[[#This Row],[Age]]&lt;=25,"18-25",IF(Combined[[#This Row],[Age]]&lt;=35,"26-35",IF(Combined[[#This Row],[Age]]&lt;=45,"36-45",IF(Combined[[#This Row],[Age]]&lt;=55,"46-55","56-64"))))</f>
        <v>18-25</v>
      </c>
      <c r="AH1414" s="43">
        <f>IF(Combined[[#This Row],[Total_Amount]]=0,0,Combined[[#This Row],[Profit]]/Combined[[#This Row],[Total_Amount]])</f>
        <v>-0.33392716015422036</v>
      </c>
    </row>
    <row r="1415" spans="1:34">
      <c r="A1415" s="43" t="s">
        <v>3239</v>
      </c>
      <c r="B1415" s="46">
        <v>45506</v>
      </c>
      <c r="C1415" s="43">
        <f t="shared" si="22"/>
        <v>2024</v>
      </c>
      <c r="D1415" s="43" t="str">
        <f>TEXT(Combined[[#This Row],[Order_Date]],"MMM")</f>
        <v>Aug</v>
      </c>
      <c r="E1415" s="43" t="s">
        <v>1298</v>
      </c>
      <c r="F1415" s="43" t="s">
        <v>1598</v>
      </c>
      <c r="G1415" s="43" t="s">
        <v>1804</v>
      </c>
      <c r="H1415" s="43">
        <v>4</v>
      </c>
      <c r="I1415" s="43">
        <v>627.73</v>
      </c>
      <c r="J1415" s="45">
        <v>0.11</v>
      </c>
      <c r="K1415" s="43" t="s">
        <v>1829</v>
      </c>
      <c r="L1415" s="43">
        <v>2234.7188000000001</v>
      </c>
      <c r="M1415" s="43" t="str">
        <f>VLOOKUP(Combined[[#This Row],[Customer_ID]],Customer[],2,FALSE)</f>
        <v>Luke Parks</v>
      </c>
      <c r="N1415" s="43">
        <f>VLOOKUP(Combined[[#This Row],[Customer_ID]],Customer[],3,FALSE)</f>
        <v>60</v>
      </c>
      <c r="O1415" s="43" t="str">
        <f>VLOOKUP(Combined[[#This Row],[Customer_ID]],Customer[],4,FALSE)</f>
        <v>Female</v>
      </c>
      <c r="P1415" s="43" t="str">
        <f>VLOOKUP(Combined[[#This Row],[Customer_ID]],Customer[],5,FALSE)</f>
        <v>West Mario</v>
      </c>
      <c r="Q1415" s="43" t="str">
        <f>VLOOKUP(Combined[[#This Row],[Customer_ID]],Customer[],6,FALSE)</f>
        <v>New Hampshire</v>
      </c>
      <c r="R1415" s="43" t="str">
        <f>VLOOKUP(Combined[[#This Row],[Customer_ID]],Customer[],8,FALSE)</f>
        <v>Silver</v>
      </c>
      <c r="S1415" s="43" t="str">
        <f>VLOOKUP(Combined[[#This Row],[Product_ID]],Product[],2,FALSE)</f>
        <v>Women's Scarf Set</v>
      </c>
      <c r="T1415" s="43" t="str">
        <f>VLOOKUP(Combined[[#This Row],[Product_ID]],Product[],3,FALSE)</f>
        <v>Clothing</v>
      </c>
      <c r="U1415" s="43" t="str">
        <f>VLOOKUP(Combined[[#This Row],[Product_ID]],Product[],4,FALSE)</f>
        <v>Accessories</v>
      </c>
      <c r="V1415" s="43" t="str">
        <f>VLOOKUP(Combined[[#This Row],[Product_ID]],Product[],5,FALSE)</f>
        <v>Brown and Sons</v>
      </c>
      <c r="W1415" s="43">
        <f>VLOOKUP(Combined[[#This Row],[Product_ID]],Product[],6,FALSE)</f>
        <v>174.02</v>
      </c>
      <c r="X1415" s="43">
        <f>VLOOKUP(Combined[[#This Row],[Product_ID]],Product[],7,FALSE)</f>
        <v>268</v>
      </c>
      <c r="Y1415" s="43" t="str">
        <f>_xlfn.XLOOKUP(Combined[[#This Row],[Store_ID]],Store[Store_ID],Store[Store_Name])</f>
        <v>Frederick-Wright</v>
      </c>
      <c r="Z1415" s="43" t="str">
        <f>_xlfn.XLOOKUP(Combined[[#This Row],[Store_ID]],Store[Store_ID],Store[Region])</f>
        <v>West</v>
      </c>
      <c r="AA1415" s="43" t="str">
        <f>_xlfn.XLOOKUP(Combined[[#This Row],[Store_ID]],Store[Store_ID],Store[City])</f>
        <v>New Jimmymouth</v>
      </c>
      <c r="AB1415" s="43" t="str">
        <f>_xlfn.XLOOKUP(Combined[[#This Row],[Store_ID]],Store[Store_ID],Store[Store_Type])</f>
        <v>Flagship</v>
      </c>
      <c r="AC1415" s="43">
        <f>Combined[[#This Row],[Quantity]]*Combined[[#This Row],[Unit_Price]]</f>
        <v>2510.92</v>
      </c>
      <c r="AD1415" s="43">
        <f>Combined[[#This Row],[Gross_Sales]]*Combined[[#This Row],[Discount]]</f>
        <v>276.20120000000003</v>
      </c>
      <c r="AE1415" s="43">
        <f>Combined[[#This Row],[Quantity]]*Combined[[#This Row],[cost]]</f>
        <v>696.08</v>
      </c>
      <c r="AF1415" s="43">
        <f>Combined[[#This Row],[Total_Amount]]-Combined[[#This Row],[Total_Cost]]</f>
        <v>1538.6388000000002</v>
      </c>
      <c r="AG1415" s="43" t="str">
        <f>IF(Combined[[#This Row],[Age]]&lt;=25,"18-25",IF(Combined[[#This Row],[Age]]&lt;=35,"26-35",IF(Combined[[#This Row],[Age]]&lt;=45,"36-45",IF(Combined[[#This Row],[Age]]&lt;=55,"46-55","56-64"))))</f>
        <v>56-64</v>
      </c>
      <c r="AH1415" s="43">
        <f>IF(Combined[[#This Row],[Total_Amount]]=0,0,Combined[[#This Row],[Profit]]/Combined[[#This Row],[Total_Amount]])</f>
        <v>0.68851561995182575</v>
      </c>
    </row>
    <row r="1416" spans="1:34">
      <c r="A1416" s="43" t="s">
        <v>3240</v>
      </c>
      <c r="B1416" s="46">
        <v>45394</v>
      </c>
      <c r="C1416" s="43">
        <f t="shared" si="22"/>
        <v>2024</v>
      </c>
      <c r="D1416" s="43" t="str">
        <f>TEXT(Combined[[#This Row],[Order_Date]],"MMM")</f>
        <v>Apr</v>
      </c>
      <c r="E1416" s="43" t="s">
        <v>1160</v>
      </c>
      <c r="F1416" s="43" t="s">
        <v>1610</v>
      </c>
      <c r="G1416" s="43" t="s">
        <v>1813</v>
      </c>
      <c r="H1416" s="43">
        <v>4</v>
      </c>
      <c r="I1416" s="43">
        <v>327.25</v>
      </c>
      <c r="J1416" s="45">
        <v>0.13</v>
      </c>
      <c r="K1416" s="43" t="s">
        <v>1829</v>
      </c>
      <c r="L1416" s="43">
        <v>1138.83</v>
      </c>
      <c r="M1416" s="43" t="str">
        <f>VLOOKUP(Combined[[#This Row],[Customer_ID]],Customer[],2,FALSE)</f>
        <v>Michael Garner</v>
      </c>
      <c r="N1416" s="43">
        <f>VLOOKUP(Combined[[#This Row],[Customer_ID]],Customer[],3,FALSE)</f>
        <v>21</v>
      </c>
      <c r="O1416" s="43" t="str">
        <f>VLOOKUP(Combined[[#This Row],[Customer_ID]],Customer[],4,FALSE)</f>
        <v>Female</v>
      </c>
      <c r="P1416" s="43" t="str">
        <f>VLOOKUP(Combined[[#This Row],[Customer_ID]],Customer[],5,FALSE)</f>
        <v>Port Crystal</v>
      </c>
      <c r="Q1416" s="43" t="str">
        <f>VLOOKUP(Combined[[#This Row],[Customer_ID]],Customer[],6,FALSE)</f>
        <v>New Hampshire</v>
      </c>
      <c r="R1416" s="43" t="str">
        <f>VLOOKUP(Combined[[#This Row],[Customer_ID]],Customer[],8,FALSE)</f>
        <v>Platinum</v>
      </c>
      <c r="S1416" s="43" t="str">
        <f>VLOOKUP(Combined[[#This Row],[Product_ID]],Product[],2,FALSE)</f>
        <v>Basketball</v>
      </c>
      <c r="T1416" s="43" t="str">
        <f>VLOOKUP(Combined[[#This Row],[Product_ID]],Product[],3,FALSE)</f>
        <v>Sports</v>
      </c>
      <c r="U1416" s="43" t="str">
        <f>VLOOKUP(Combined[[#This Row],[Product_ID]],Product[],4,FALSE)</f>
        <v>Team Sports</v>
      </c>
      <c r="V1416" s="43" t="str">
        <f>VLOOKUP(Combined[[#This Row],[Product_ID]],Product[],5,FALSE)</f>
        <v>Nolan-Snow</v>
      </c>
      <c r="W1416" s="43">
        <f>VLOOKUP(Combined[[#This Row],[Product_ID]],Product[],6,FALSE)</f>
        <v>204.39</v>
      </c>
      <c r="X1416" s="43">
        <f>VLOOKUP(Combined[[#This Row],[Product_ID]],Product[],7,FALSE)</f>
        <v>281</v>
      </c>
      <c r="Y1416" s="43" t="str">
        <f>_xlfn.XLOOKUP(Combined[[#This Row],[Store_ID]],Store[Store_ID],Store[Store_Name])</f>
        <v>Mann-Austin</v>
      </c>
      <c r="Z1416" s="43" t="str">
        <f>_xlfn.XLOOKUP(Combined[[#This Row],[Store_ID]],Store[Store_ID],Store[Region])</f>
        <v>East</v>
      </c>
      <c r="AA1416" s="43" t="str">
        <f>_xlfn.XLOOKUP(Combined[[#This Row],[Store_ID]],Store[Store_ID],Store[City])</f>
        <v>Vasquezborough</v>
      </c>
      <c r="AB1416" s="43" t="str">
        <f>_xlfn.XLOOKUP(Combined[[#This Row],[Store_ID]],Store[Store_ID],Store[Store_Type])</f>
        <v>Online</v>
      </c>
      <c r="AC1416" s="43">
        <f>Combined[[#This Row],[Quantity]]*Combined[[#This Row],[Unit_Price]]</f>
        <v>1309</v>
      </c>
      <c r="AD1416" s="43">
        <f>Combined[[#This Row],[Gross_Sales]]*Combined[[#This Row],[Discount]]</f>
        <v>170.17000000000002</v>
      </c>
      <c r="AE1416" s="43">
        <f>Combined[[#This Row],[Quantity]]*Combined[[#This Row],[cost]]</f>
        <v>817.56</v>
      </c>
      <c r="AF1416" s="43">
        <f>Combined[[#This Row],[Total_Amount]]-Combined[[#This Row],[Total_Cost]]</f>
        <v>321.27</v>
      </c>
      <c r="AG1416" s="43" t="str">
        <f>IF(Combined[[#This Row],[Age]]&lt;=25,"18-25",IF(Combined[[#This Row],[Age]]&lt;=35,"26-35",IF(Combined[[#This Row],[Age]]&lt;=45,"36-45",IF(Combined[[#This Row],[Age]]&lt;=55,"46-55","56-64"))))</f>
        <v>18-25</v>
      </c>
      <c r="AH1416" s="43">
        <f>IF(Combined[[#This Row],[Total_Amount]]=0,0,Combined[[#This Row],[Profit]]/Combined[[#This Row],[Total_Amount]])</f>
        <v>0.28210531861647481</v>
      </c>
    </row>
    <row r="1417" spans="1:34">
      <c r="A1417" s="43" t="s">
        <v>3241</v>
      </c>
      <c r="B1417" s="46">
        <v>45755</v>
      </c>
      <c r="C1417" s="43">
        <f t="shared" si="22"/>
        <v>2025</v>
      </c>
      <c r="D1417" s="43" t="str">
        <f>TEXT(Combined[[#This Row],[Order_Date]],"MMM")</f>
        <v>Apr</v>
      </c>
      <c r="E1417" s="43" t="s">
        <v>490</v>
      </c>
      <c r="F1417" s="43" t="s">
        <v>1666</v>
      </c>
      <c r="G1417" s="43" t="s">
        <v>1792</v>
      </c>
      <c r="H1417" s="43">
        <v>4</v>
      </c>
      <c r="I1417" s="43">
        <v>511.43</v>
      </c>
      <c r="J1417" s="45">
        <v>0.18</v>
      </c>
      <c r="K1417" s="43" t="s">
        <v>1829</v>
      </c>
      <c r="L1417" s="43">
        <v>1677.4903999999999</v>
      </c>
      <c r="M1417" s="43" t="str">
        <f>VLOOKUP(Combined[[#This Row],[Customer_ID]],Customer[],2,FALSE)</f>
        <v>Cameron Simpson</v>
      </c>
      <c r="N1417" s="43">
        <f>VLOOKUP(Combined[[#This Row],[Customer_ID]],Customer[],3,FALSE)</f>
        <v>46</v>
      </c>
      <c r="O1417" s="43" t="str">
        <f>VLOOKUP(Combined[[#This Row],[Customer_ID]],Customer[],4,FALSE)</f>
        <v>Male</v>
      </c>
      <c r="P1417" s="43" t="str">
        <f>VLOOKUP(Combined[[#This Row],[Customer_ID]],Customer[],5,FALSE)</f>
        <v>Michaelfort</v>
      </c>
      <c r="Q1417" s="43" t="str">
        <f>VLOOKUP(Combined[[#This Row],[Customer_ID]],Customer[],6,FALSE)</f>
        <v>Indiana</v>
      </c>
      <c r="R1417" s="43" t="str">
        <f>VLOOKUP(Combined[[#This Row],[Customer_ID]],Customer[],8,FALSE)</f>
        <v>Platinum</v>
      </c>
      <c r="S1417" s="43" t="str">
        <f>VLOOKUP(Combined[[#This Row],[Product_ID]],Product[],2,FALSE)</f>
        <v>Men's Hair Styling Gel</v>
      </c>
      <c r="T1417" s="43" t="str">
        <f>VLOOKUP(Combined[[#This Row],[Product_ID]],Product[],3,FALSE)</f>
        <v>Beauty</v>
      </c>
      <c r="U1417" s="43" t="str">
        <f>VLOOKUP(Combined[[#This Row],[Product_ID]],Product[],4,FALSE)</f>
        <v>Haircare</v>
      </c>
      <c r="V1417" s="43" t="str">
        <f>VLOOKUP(Combined[[#This Row],[Product_ID]],Product[],5,FALSE)</f>
        <v>Cline-Mccarthy</v>
      </c>
      <c r="W1417" s="43">
        <f>VLOOKUP(Combined[[#This Row],[Product_ID]],Product[],6,FALSE)</f>
        <v>17.309999999999999</v>
      </c>
      <c r="X1417" s="43">
        <f>VLOOKUP(Combined[[#This Row],[Product_ID]],Product[],7,FALSE)</f>
        <v>399</v>
      </c>
      <c r="Y1417" s="43" t="str">
        <f>_xlfn.XLOOKUP(Combined[[#This Row],[Store_ID]],Store[Store_ID],Store[Store_Name])</f>
        <v>Aguirre-Keller</v>
      </c>
      <c r="Z1417" s="43" t="str">
        <f>_xlfn.XLOOKUP(Combined[[#This Row],[Store_ID]],Store[Store_ID],Store[Region])</f>
        <v>South</v>
      </c>
      <c r="AA1417" s="43" t="str">
        <f>_xlfn.XLOOKUP(Combined[[#This Row],[Store_ID]],Store[Store_ID],Store[City])</f>
        <v>Lake Michael</v>
      </c>
      <c r="AB1417" s="43" t="str">
        <f>_xlfn.XLOOKUP(Combined[[#This Row],[Store_ID]],Store[Store_ID],Store[Store_Type])</f>
        <v>Online</v>
      </c>
      <c r="AC1417" s="43">
        <f>Combined[[#This Row],[Quantity]]*Combined[[#This Row],[Unit_Price]]</f>
        <v>2045.72</v>
      </c>
      <c r="AD1417" s="43">
        <f>Combined[[#This Row],[Gross_Sales]]*Combined[[#This Row],[Discount]]</f>
        <v>368.2296</v>
      </c>
      <c r="AE1417" s="43">
        <f>Combined[[#This Row],[Quantity]]*Combined[[#This Row],[cost]]</f>
        <v>69.239999999999995</v>
      </c>
      <c r="AF1417" s="43">
        <f>Combined[[#This Row],[Total_Amount]]-Combined[[#This Row],[Total_Cost]]</f>
        <v>1608.2503999999999</v>
      </c>
      <c r="AG1417" s="43" t="str">
        <f>IF(Combined[[#This Row],[Age]]&lt;=25,"18-25",IF(Combined[[#This Row],[Age]]&lt;=35,"26-35",IF(Combined[[#This Row],[Age]]&lt;=45,"36-45",IF(Combined[[#This Row],[Age]]&lt;=55,"46-55","56-64"))))</f>
        <v>46-55</v>
      </c>
      <c r="AH1417" s="43">
        <f>IF(Combined[[#This Row],[Total_Amount]]=0,0,Combined[[#This Row],[Profit]]/Combined[[#This Row],[Total_Amount]])</f>
        <v>0.95872405588729448</v>
      </c>
    </row>
    <row r="1418" spans="1:34">
      <c r="A1418" s="43" t="s">
        <v>3242</v>
      </c>
      <c r="B1418" s="46">
        <v>45473</v>
      </c>
      <c r="C1418" s="43">
        <f t="shared" si="22"/>
        <v>2024</v>
      </c>
      <c r="D1418" s="43" t="str">
        <f>TEXT(Combined[[#This Row],[Order_Date]],"MMM")</f>
        <v>Jun</v>
      </c>
      <c r="E1418" s="43" t="s">
        <v>550</v>
      </c>
      <c r="F1418" s="43" t="s">
        <v>1674</v>
      </c>
      <c r="G1418" s="43" t="s">
        <v>1807</v>
      </c>
      <c r="H1418" s="43">
        <v>4</v>
      </c>
      <c r="I1418" s="43">
        <v>194.67</v>
      </c>
      <c r="J1418" s="45">
        <v>0.23</v>
      </c>
      <c r="K1418" s="43" t="s">
        <v>1826</v>
      </c>
      <c r="L1418" s="43">
        <v>599.58359999999993</v>
      </c>
      <c r="M1418" s="43" t="str">
        <f>VLOOKUP(Combined[[#This Row],[Customer_ID]],Customer[],2,FALSE)</f>
        <v>Jason Wheeler</v>
      </c>
      <c r="N1418" s="43">
        <f>VLOOKUP(Combined[[#This Row],[Customer_ID]],Customer[],3,FALSE)</f>
        <v>47</v>
      </c>
      <c r="O1418" s="43" t="str">
        <f>VLOOKUP(Combined[[#This Row],[Customer_ID]],Customer[],4,FALSE)</f>
        <v>Female</v>
      </c>
      <c r="P1418" s="43" t="str">
        <f>VLOOKUP(Combined[[#This Row],[Customer_ID]],Customer[],5,FALSE)</f>
        <v>Carolview</v>
      </c>
      <c r="Q1418" s="43" t="str">
        <f>VLOOKUP(Combined[[#This Row],[Customer_ID]],Customer[],6,FALSE)</f>
        <v>Illinois</v>
      </c>
      <c r="R1418" s="43" t="str">
        <f>VLOOKUP(Combined[[#This Row],[Customer_ID]],Customer[],8,FALSE)</f>
        <v>Platinum</v>
      </c>
      <c r="S1418" s="43" t="str">
        <f>VLOOKUP(Combined[[#This Row],[Product_ID]],Product[],2,FALSE)</f>
        <v>Organic Sunscreen Lotion</v>
      </c>
      <c r="T1418" s="43" t="str">
        <f>VLOOKUP(Combined[[#This Row],[Product_ID]],Product[],3,FALSE)</f>
        <v>Beauty</v>
      </c>
      <c r="U1418" s="43" t="str">
        <f>VLOOKUP(Combined[[#This Row],[Product_ID]],Product[],4,FALSE)</f>
        <v>Skincare</v>
      </c>
      <c r="V1418" s="43" t="str">
        <f>VLOOKUP(Combined[[#This Row],[Product_ID]],Product[],5,FALSE)</f>
        <v>Anderson-Riley</v>
      </c>
      <c r="W1418" s="43">
        <f>VLOOKUP(Combined[[#This Row],[Product_ID]],Product[],6,FALSE)</f>
        <v>266.86</v>
      </c>
      <c r="X1418" s="43">
        <f>VLOOKUP(Combined[[#This Row],[Product_ID]],Product[],7,FALSE)</f>
        <v>458</v>
      </c>
      <c r="Y1418" s="43" t="str">
        <f>_xlfn.XLOOKUP(Combined[[#This Row],[Store_ID]],Store[Store_ID],Store[Store_Name])</f>
        <v>Holloway Ltd</v>
      </c>
      <c r="Z1418" s="43" t="str">
        <f>_xlfn.XLOOKUP(Combined[[#This Row],[Store_ID]],Store[Store_ID],Store[Region])</f>
        <v>North</v>
      </c>
      <c r="AA1418" s="43" t="str">
        <f>_xlfn.XLOOKUP(Combined[[#This Row],[Store_ID]],Store[Store_ID],Store[City])</f>
        <v>Bensonhaven</v>
      </c>
      <c r="AB1418" s="43" t="str">
        <f>_xlfn.XLOOKUP(Combined[[#This Row],[Store_ID]],Store[Store_ID],Store[Store_Type])</f>
        <v>Flagship</v>
      </c>
      <c r="AC1418" s="43">
        <f>Combined[[#This Row],[Quantity]]*Combined[[#This Row],[Unit_Price]]</f>
        <v>778.68</v>
      </c>
      <c r="AD1418" s="43">
        <f>Combined[[#This Row],[Gross_Sales]]*Combined[[#This Row],[Discount]]</f>
        <v>179.09639999999999</v>
      </c>
      <c r="AE1418" s="43">
        <f>Combined[[#This Row],[Quantity]]*Combined[[#This Row],[cost]]</f>
        <v>1067.44</v>
      </c>
      <c r="AF1418" s="43">
        <f>Combined[[#This Row],[Total_Amount]]-Combined[[#This Row],[Total_Cost]]</f>
        <v>-467.85640000000012</v>
      </c>
      <c r="AG1418" s="43" t="str">
        <f>IF(Combined[[#This Row],[Age]]&lt;=25,"18-25",IF(Combined[[#This Row],[Age]]&lt;=35,"26-35",IF(Combined[[#This Row],[Age]]&lt;=45,"36-45",IF(Combined[[#This Row],[Age]]&lt;=55,"46-55","56-64"))))</f>
        <v>46-55</v>
      </c>
      <c r="AH1418" s="43">
        <f>IF(Combined[[#This Row],[Total_Amount]]=0,0,Combined[[#This Row],[Profit]]/Combined[[#This Row],[Total_Amount]])</f>
        <v>-0.78030219639096232</v>
      </c>
    </row>
    <row r="1419" spans="1:34">
      <c r="A1419" s="43" t="s">
        <v>3243</v>
      </c>
      <c r="B1419" s="46">
        <v>45304</v>
      </c>
      <c r="C1419" s="43">
        <f t="shared" si="22"/>
        <v>2024</v>
      </c>
      <c r="D1419" s="43" t="str">
        <f>TEXT(Combined[[#This Row],[Order_Date]],"MMM")</f>
        <v>Jan</v>
      </c>
      <c r="E1419" s="43" t="s">
        <v>221</v>
      </c>
      <c r="F1419" s="43" t="s">
        <v>1594</v>
      </c>
      <c r="G1419" s="43" t="s">
        <v>1757</v>
      </c>
      <c r="H1419" s="43">
        <v>2</v>
      </c>
      <c r="I1419" s="43">
        <v>54.51</v>
      </c>
      <c r="J1419" s="45">
        <v>7.0000000000000007E-2</v>
      </c>
      <c r="K1419" s="43" t="s">
        <v>1824</v>
      </c>
      <c r="L1419" s="43">
        <v>101.3886</v>
      </c>
      <c r="M1419" s="43" t="str">
        <f>VLOOKUP(Combined[[#This Row],[Customer_ID]],Customer[],2,FALSE)</f>
        <v>Alyssa Vargas</v>
      </c>
      <c r="N1419" s="43">
        <f>VLOOKUP(Combined[[#This Row],[Customer_ID]],Customer[],3,FALSE)</f>
        <v>53</v>
      </c>
      <c r="O1419" s="43" t="str">
        <f>VLOOKUP(Combined[[#This Row],[Customer_ID]],Customer[],4,FALSE)</f>
        <v>Male</v>
      </c>
      <c r="P1419" s="43" t="str">
        <f>VLOOKUP(Combined[[#This Row],[Customer_ID]],Customer[],5,FALSE)</f>
        <v>New Kathrynland</v>
      </c>
      <c r="Q1419" s="43" t="str">
        <f>VLOOKUP(Combined[[#This Row],[Customer_ID]],Customer[],6,FALSE)</f>
        <v>Montana</v>
      </c>
      <c r="R1419" s="43" t="str">
        <f>VLOOKUP(Combined[[#This Row],[Customer_ID]],Customer[],8,FALSE)</f>
        <v>Platinum</v>
      </c>
      <c r="S1419" s="43" t="str">
        <f>VLOOKUP(Combined[[#This Row],[Product_ID]],Product[],2,FALSE)</f>
        <v>Men's Formal Shirt</v>
      </c>
      <c r="T1419" s="43" t="str">
        <f>VLOOKUP(Combined[[#This Row],[Product_ID]],Product[],3,FALSE)</f>
        <v>Clothing</v>
      </c>
      <c r="U1419" s="43" t="str">
        <f>VLOOKUP(Combined[[#This Row],[Product_ID]],Product[],4,FALSE)</f>
        <v>Tops</v>
      </c>
      <c r="V1419" s="43" t="str">
        <f>VLOOKUP(Combined[[#This Row],[Product_ID]],Product[],5,FALSE)</f>
        <v>Moon, Mora and Santos</v>
      </c>
      <c r="W1419" s="43">
        <f>VLOOKUP(Combined[[#This Row],[Product_ID]],Product[],6,FALSE)</f>
        <v>283</v>
      </c>
      <c r="X1419" s="43">
        <f>VLOOKUP(Combined[[#This Row],[Product_ID]],Product[],7,FALSE)</f>
        <v>360</v>
      </c>
      <c r="Y1419" s="43" t="str">
        <f>_xlfn.XLOOKUP(Combined[[#This Row],[Store_ID]],Store[Store_ID],Store[Store_Name])</f>
        <v>Martinez, Adkins and Johnson</v>
      </c>
      <c r="Z1419" s="43" t="str">
        <f>_xlfn.XLOOKUP(Combined[[#This Row],[Store_ID]],Store[Store_ID],Store[Region])</f>
        <v>North</v>
      </c>
      <c r="AA1419" s="43" t="str">
        <f>_xlfn.XLOOKUP(Combined[[#This Row],[Store_ID]],Store[Store_ID],Store[City])</f>
        <v>Danielmouth</v>
      </c>
      <c r="AB1419" s="43" t="str">
        <f>_xlfn.XLOOKUP(Combined[[#This Row],[Store_ID]],Store[Store_ID],Store[Store_Type])</f>
        <v>Flagship</v>
      </c>
      <c r="AC1419" s="43">
        <f>Combined[[#This Row],[Quantity]]*Combined[[#This Row],[Unit_Price]]</f>
        <v>109.02</v>
      </c>
      <c r="AD1419" s="43">
        <f>Combined[[#This Row],[Gross_Sales]]*Combined[[#This Row],[Discount]]</f>
        <v>7.6314000000000002</v>
      </c>
      <c r="AE1419" s="43">
        <f>Combined[[#This Row],[Quantity]]*Combined[[#This Row],[cost]]</f>
        <v>566</v>
      </c>
      <c r="AF1419" s="43">
        <f>Combined[[#This Row],[Total_Amount]]-Combined[[#This Row],[Total_Cost]]</f>
        <v>-464.6114</v>
      </c>
      <c r="AG1419" s="43" t="str">
        <f>IF(Combined[[#This Row],[Age]]&lt;=25,"18-25",IF(Combined[[#This Row],[Age]]&lt;=35,"26-35",IF(Combined[[#This Row],[Age]]&lt;=45,"36-45",IF(Combined[[#This Row],[Age]]&lt;=55,"46-55","56-64"))))</f>
        <v>46-55</v>
      </c>
      <c r="AH1419" s="43">
        <f>IF(Combined[[#This Row],[Total_Amount]]=0,0,Combined[[#This Row],[Profit]]/Combined[[#This Row],[Total_Amount]])</f>
        <v>-4.5824816596737703</v>
      </c>
    </row>
    <row r="1420" spans="1:34">
      <c r="A1420" s="43" t="s">
        <v>3244</v>
      </c>
      <c r="B1420" s="46">
        <v>45557</v>
      </c>
      <c r="C1420" s="43">
        <f t="shared" si="22"/>
        <v>2024</v>
      </c>
      <c r="D1420" s="43" t="str">
        <f>TEXT(Combined[[#This Row],[Order_Date]],"MMM")</f>
        <v>Sep</v>
      </c>
      <c r="E1420" s="43" t="s">
        <v>278</v>
      </c>
      <c r="F1420" s="43" t="s">
        <v>1672</v>
      </c>
      <c r="G1420" s="43" t="s">
        <v>1792</v>
      </c>
      <c r="H1420" s="43">
        <v>4</v>
      </c>
      <c r="I1420" s="43">
        <v>964</v>
      </c>
      <c r="J1420" s="45">
        <v>0.14000000000000001</v>
      </c>
      <c r="K1420" s="43" t="s">
        <v>1826</v>
      </c>
      <c r="L1420" s="43">
        <v>3316.16</v>
      </c>
      <c r="M1420" s="43" t="str">
        <f>VLOOKUP(Combined[[#This Row],[Customer_ID]],Customer[],2,FALSE)</f>
        <v>Nathan Campbell</v>
      </c>
      <c r="N1420" s="43">
        <f>VLOOKUP(Combined[[#This Row],[Customer_ID]],Customer[],3,FALSE)</f>
        <v>37</v>
      </c>
      <c r="O1420" s="43" t="str">
        <f>VLOOKUP(Combined[[#This Row],[Customer_ID]],Customer[],4,FALSE)</f>
        <v>Male</v>
      </c>
      <c r="P1420" s="43" t="str">
        <f>VLOOKUP(Combined[[#This Row],[Customer_ID]],Customer[],5,FALSE)</f>
        <v>Rodrigueztown</v>
      </c>
      <c r="Q1420" s="43" t="str">
        <f>VLOOKUP(Combined[[#This Row],[Customer_ID]],Customer[],6,FALSE)</f>
        <v>Oklahoma</v>
      </c>
      <c r="R1420" s="43" t="str">
        <f>VLOOKUP(Combined[[#This Row],[Customer_ID]],Customer[],8,FALSE)</f>
        <v>Gold</v>
      </c>
      <c r="S1420" s="43" t="str">
        <f>VLOOKUP(Combined[[#This Row],[Product_ID]],Product[],2,FALSE)</f>
        <v>Laptop Cooling Pad</v>
      </c>
      <c r="T1420" s="43" t="str">
        <f>VLOOKUP(Combined[[#This Row],[Product_ID]],Product[],3,FALSE)</f>
        <v>Electronics</v>
      </c>
      <c r="U1420" s="43" t="str">
        <f>VLOOKUP(Combined[[#This Row],[Product_ID]],Product[],4,FALSE)</f>
        <v>Computer</v>
      </c>
      <c r="V1420" s="43" t="str">
        <f>VLOOKUP(Combined[[#This Row],[Product_ID]],Product[],5,FALSE)</f>
        <v>Murray, Gould and Ware</v>
      </c>
      <c r="W1420" s="43">
        <f>VLOOKUP(Combined[[#This Row],[Product_ID]],Product[],6,FALSE)</f>
        <v>86.42</v>
      </c>
      <c r="X1420" s="43">
        <f>VLOOKUP(Combined[[#This Row],[Product_ID]],Product[],7,FALSE)</f>
        <v>222</v>
      </c>
      <c r="Y1420" s="43" t="str">
        <f>_xlfn.XLOOKUP(Combined[[#This Row],[Store_ID]],Store[Store_ID],Store[Store_Name])</f>
        <v>Aguirre-Keller</v>
      </c>
      <c r="Z1420" s="43" t="str">
        <f>_xlfn.XLOOKUP(Combined[[#This Row],[Store_ID]],Store[Store_ID],Store[Region])</f>
        <v>South</v>
      </c>
      <c r="AA1420" s="43" t="str">
        <f>_xlfn.XLOOKUP(Combined[[#This Row],[Store_ID]],Store[Store_ID],Store[City])</f>
        <v>Lake Michael</v>
      </c>
      <c r="AB1420" s="43" t="str">
        <f>_xlfn.XLOOKUP(Combined[[#This Row],[Store_ID]],Store[Store_ID],Store[Store_Type])</f>
        <v>Online</v>
      </c>
      <c r="AC1420" s="43">
        <f>Combined[[#This Row],[Quantity]]*Combined[[#This Row],[Unit_Price]]</f>
        <v>3856</v>
      </c>
      <c r="AD1420" s="43">
        <f>Combined[[#This Row],[Gross_Sales]]*Combined[[#This Row],[Discount]]</f>
        <v>539.84</v>
      </c>
      <c r="AE1420" s="43">
        <f>Combined[[#This Row],[Quantity]]*Combined[[#This Row],[cost]]</f>
        <v>345.68</v>
      </c>
      <c r="AF1420" s="43">
        <f>Combined[[#This Row],[Total_Amount]]-Combined[[#This Row],[Total_Cost]]</f>
        <v>2970.48</v>
      </c>
      <c r="AG1420" s="43" t="str">
        <f>IF(Combined[[#This Row],[Age]]&lt;=25,"18-25",IF(Combined[[#This Row],[Age]]&lt;=35,"26-35",IF(Combined[[#This Row],[Age]]&lt;=45,"36-45",IF(Combined[[#This Row],[Age]]&lt;=55,"46-55","56-64"))))</f>
        <v>36-45</v>
      </c>
      <c r="AH1420" s="43">
        <f>IF(Combined[[#This Row],[Total_Amount]]=0,0,Combined[[#This Row],[Profit]]/Combined[[#This Row],[Total_Amount]])</f>
        <v>0.89575895011097173</v>
      </c>
    </row>
    <row r="1421" spans="1:34">
      <c r="A1421" s="43" t="s">
        <v>3245</v>
      </c>
      <c r="B1421" s="46">
        <v>45527</v>
      </c>
      <c r="C1421" s="43">
        <f t="shared" si="22"/>
        <v>2024</v>
      </c>
      <c r="D1421" s="43" t="str">
        <f>TEXT(Combined[[#This Row],[Order_Date]],"MMM")</f>
        <v>Aug</v>
      </c>
      <c r="E1421" s="43" t="s">
        <v>157</v>
      </c>
      <c r="F1421" s="43" t="s">
        <v>1726</v>
      </c>
      <c r="G1421" s="43" t="s">
        <v>1769</v>
      </c>
      <c r="H1421" s="43">
        <v>1</v>
      </c>
      <c r="I1421" s="43">
        <v>170.12</v>
      </c>
      <c r="J1421" s="45">
        <v>0.26</v>
      </c>
      <c r="K1421" s="43" t="s">
        <v>1826</v>
      </c>
      <c r="L1421" s="43">
        <v>125.8888</v>
      </c>
      <c r="M1421" s="43" t="str">
        <f>VLOOKUP(Combined[[#This Row],[Customer_ID]],Customer[],2,FALSE)</f>
        <v>Eric Vega</v>
      </c>
      <c r="N1421" s="43">
        <f>VLOOKUP(Combined[[#This Row],[Customer_ID]],Customer[],3,FALSE)</f>
        <v>50</v>
      </c>
      <c r="O1421" s="43" t="str">
        <f>VLOOKUP(Combined[[#This Row],[Customer_ID]],Customer[],4,FALSE)</f>
        <v>Male</v>
      </c>
      <c r="P1421" s="43" t="str">
        <f>VLOOKUP(Combined[[#This Row],[Customer_ID]],Customer[],5,FALSE)</f>
        <v>Williamsonland</v>
      </c>
      <c r="Q1421" s="43" t="str">
        <f>VLOOKUP(Combined[[#This Row],[Customer_ID]],Customer[],6,FALSE)</f>
        <v>Kansas</v>
      </c>
      <c r="R1421" s="43" t="str">
        <f>VLOOKUP(Combined[[#This Row],[Customer_ID]],Customer[],8,FALSE)</f>
        <v>Gold</v>
      </c>
      <c r="S1421" s="43" t="str">
        <f>VLOOKUP(Combined[[#This Row],[Product_ID]],Product[],2,FALSE)</f>
        <v>Face Foundation Kit</v>
      </c>
      <c r="T1421" s="43" t="str">
        <f>VLOOKUP(Combined[[#This Row],[Product_ID]],Product[],3,FALSE)</f>
        <v>Beauty</v>
      </c>
      <c r="U1421" s="43" t="str">
        <f>VLOOKUP(Combined[[#This Row],[Product_ID]],Product[],4,FALSE)</f>
        <v>Makeup</v>
      </c>
      <c r="V1421" s="43" t="str">
        <f>VLOOKUP(Combined[[#This Row],[Product_ID]],Product[],5,FALSE)</f>
        <v>Taylor-Elliott</v>
      </c>
      <c r="W1421" s="43">
        <f>VLOOKUP(Combined[[#This Row],[Product_ID]],Product[],6,FALSE)</f>
        <v>183.04</v>
      </c>
      <c r="X1421" s="43">
        <f>VLOOKUP(Combined[[#This Row],[Product_ID]],Product[],7,FALSE)</f>
        <v>457</v>
      </c>
      <c r="Y1421" s="43" t="str">
        <f>_xlfn.XLOOKUP(Combined[[#This Row],[Store_ID]],Store[Store_ID],Store[Store_Name])</f>
        <v>Alexander Group</v>
      </c>
      <c r="Z1421" s="43" t="str">
        <f>_xlfn.XLOOKUP(Combined[[#This Row],[Store_ID]],Store[Store_ID],Store[Region])</f>
        <v>South</v>
      </c>
      <c r="AA1421" s="43" t="str">
        <f>_xlfn.XLOOKUP(Combined[[#This Row],[Store_ID]],Store[Store_ID],Store[City])</f>
        <v>Port Sharon</v>
      </c>
      <c r="AB1421" s="43" t="str">
        <f>_xlfn.XLOOKUP(Combined[[#This Row],[Store_ID]],Store[Store_ID],Store[Store_Type])</f>
        <v>Online</v>
      </c>
      <c r="AC1421" s="43">
        <f>Combined[[#This Row],[Quantity]]*Combined[[#This Row],[Unit_Price]]</f>
        <v>170.12</v>
      </c>
      <c r="AD1421" s="43">
        <f>Combined[[#This Row],[Gross_Sales]]*Combined[[#This Row],[Discount]]</f>
        <v>44.231200000000001</v>
      </c>
      <c r="AE1421" s="43">
        <f>Combined[[#This Row],[Quantity]]*Combined[[#This Row],[cost]]</f>
        <v>183.04</v>
      </c>
      <c r="AF1421" s="43">
        <f>Combined[[#This Row],[Total_Amount]]-Combined[[#This Row],[Total_Cost]]</f>
        <v>-57.151199999999989</v>
      </c>
      <c r="AG1421" s="43" t="str">
        <f>IF(Combined[[#This Row],[Age]]&lt;=25,"18-25",IF(Combined[[#This Row],[Age]]&lt;=35,"26-35",IF(Combined[[#This Row],[Age]]&lt;=45,"36-45",IF(Combined[[#This Row],[Age]]&lt;=55,"46-55","56-64"))))</f>
        <v>46-55</v>
      </c>
      <c r="AH1421" s="43">
        <f>IF(Combined[[#This Row],[Total_Amount]]=0,0,Combined[[#This Row],[Profit]]/Combined[[#This Row],[Total_Amount]])</f>
        <v>-0.45398160916618469</v>
      </c>
    </row>
    <row r="1422" spans="1:34">
      <c r="A1422" s="43" t="s">
        <v>3246</v>
      </c>
      <c r="B1422" s="46">
        <v>45875</v>
      </c>
      <c r="C1422" s="43">
        <f t="shared" si="22"/>
        <v>2025</v>
      </c>
      <c r="D1422" s="43" t="str">
        <f>TEXT(Combined[[#This Row],[Order_Date]],"MMM")</f>
        <v>Aug</v>
      </c>
      <c r="E1422" s="43" t="s">
        <v>511</v>
      </c>
      <c r="F1422" s="43" t="s">
        <v>1654</v>
      </c>
      <c r="G1422" s="43" t="s">
        <v>1813</v>
      </c>
      <c r="H1422" s="43">
        <v>2</v>
      </c>
      <c r="I1422" s="43">
        <v>664.5</v>
      </c>
      <c r="J1422" s="45">
        <v>0.23</v>
      </c>
      <c r="K1422" s="43" t="s">
        <v>1824</v>
      </c>
      <c r="L1422" s="43">
        <v>1023.33</v>
      </c>
      <c r="M1422" s="43" t="str">
        <f>VLOOKUP(Combined[[#This Row],[Customer_ID]],Customer[],2,FALSE)</f>
        <v>Patrick Roberts</v>
      </c>
      <c r="N1422" s="43">
        <f>VLOOKUP(Combined[[#This Row],[Customer_ID]],Customer[],3,FALSE)</f>
        <v>41</v>
      </c>
      <c r="O1422" s="43" t="str">
        <f>VLOOKUP(Combined[[#This Row],[Customer_ID]],Customer[],4,FALSE)</f>
        <v>Female</v>
      </c>
      <c r="P1422" s="43" t="str">
        <f>VLOOKUP(Combined[[#This Row],[Customer_ID]],Customer[],5,FALSE)</f>
        <v>Jaredville</v>
      </c>
      <c r="Q1422" s="43" t="str">
        <f>VLOOKUP(Combined[[#This Row],[Customer_ID]],Customer[],6,FALSE)</f>
        <v>Missouri</v>
      </c>
      <c r="R1422" s="43" t="str">
        <f>VLOOKUP(Combined[[#This Row],[Customer_ID]],Customer[],8,FALSE)</f>
        <v>Platinum</v>
      </c>
      <c r="S1422" s="43" t="str">
        <f>VLOOKUP(Combined[[#This Row],[Product_ID]],Product[],2,FALSE)</f>
        <v>Men's Track Pants</v>
      </c>
      <c r="T1422" s="43" t="str">
        <f>VLOOKUP(Combined[[#This Row],[Product_ID]],Product[],3,FALSE)</f>
        <v>Clothing</v>
      </c>
      <c r="U1422" s="43" t="str">
        <f>VLOOKUP(Combined[[#This Row],[Product_ID]],Product[],4,FALSE)</f>
        <v>Bottoms</v>
      </c>
      <c r="V1422" s="43" t="str">
        <f>VLOOKUP(Combined[[#This Row],[Product_ID]],Product[],5,FALSE)</f>
        <v>Hamilton, Woods and Walker</v>
      </c>
      <c r="W1422" s="43">
        <f>VLOOKUP(Combined[[#This Row],[Product_ID]],Product[],6,FALSE)</f>
        <v>386.56</v>
      </c>
      <c r="X1422" s="43">
        <f>VLOOKUP(Combined[[#This Row],[Product_ID]],Product[],7,FALSE)</f>
        <v>125</v>
      </c>
      <c r="Y1422" s="43" t="str">
        <f>_xlfn.XLOOKUP(Combined[[#This Row],[Store_ID]],Store[Store_ID],Store[Store_Name])</f>
        <v>Mann-Austin</v>
      </c>
      <c r="Z1422" s="43" t="str">
        <f>_xlfn.XLOOKUP(Combined[[#This Row],[Store_ID]],Store[Store_ID],Store[Region])</f>
        <v>East</v>
      </c>
      <c r="AA1422" s="43" t="str">
        <f>_xlfn.XLOOKUP(Combined[[#This Row],[Store_ID]],Store[Store_ID],Store[City])</f>
        <v>Vasquezborough</v>
      </c>
      <c r="AB1422" s="43" t="str">
        <f>_xlfn.XLOOKUP(Combined[[#This Row],[Store_ID]],Store[Store_ID],Store[Store_Type])</f>
        <v>Online</v>
      </c>
      <c r="AC1422" s="43">
        <f>Combined[[#This Row],[Quantity]]*Combined[[#This Row],[Unit_Price]]</f>
        <v>1329</v>
      </c>
      <c r="AD1422" s="43">
        <f>Combined[[#This Row],[Gross_Sales]]*Combined[[#This Row],[Discount]]</f>
        <v>305.67</v>
      </c>
      <c r="AE1422" s="43">
        <f>Combined[[#This Row],[Quantity]]*Combined[[#This Row],[cost]]</f>
        <v>773.12</v>
      </c>
      <c r="AF1422" s="43">
        <f>Combined[[#This Row],[Total_Amount]]-Combined[[#This Row],[Total_Cost]]</f>
        <v>250.21000000000004</v>
      </c>
      <c r="AG1422" s="43" t="str">
        <f>IF(Combined[[#This Row],[Age]]&lt;=25,"18-25",IF(Combined[[#This Row],[Age]]&lt;=35,"26-35",IF(Combined[[#This Row],[Age]]&lt;=45,"36-45",IF(Combined[[#This Row],[Age]]&lt;=55,"46-55","56-64"))))</f>
        <v>36-45</v>
      </c>
      <c r="AH1422" s="43">
        <f>IF(Combined[[#This Row],[Total_Amount]]=0,0,Combined[[#This Row],[Profit]]/Combined[[#This Row],[Total_Amount]])</f>
        <v>0.24450568242893303</v>
      </c>
    </row>
    <row r="1423" spans="1:34">
      <c r="A1423" s="43" t="s">
        <v>3247</v>
      </c>
      <c r="B1423" s="46">
        <v>45936</v>
      </c>
      <c r="C1423" s="43">
        <f t="shared" si="22"/>
        <v>2025</v>
      </c>
      <c r="D1423" s="43" t="str">
        <f>TEXT(Combined[[#This Row],[Order_Date]],"MMM")</f>
        <v>Oct</v>
      </c>
      <c r="E1423" s="43" t="s">
        <v>1160</v>
      </c>
      <c r="F1423" s="43" t="s">
        <v>1638</v>
      </c>
      <c r="G1423" s="43" t="s">
        <v>1789</v>
      </c>
      <c r="H1423" s="43">
        <v>4</v>
      </c>
      <c r="I1423" s="43">
        <v>557.51</v>
      </c>
      <c r="J1423" s="45">
        <v>0.11</v>
      </c>
      <c r="K1423" s="43" t="s">
        <v>1824</v>
      </c>
      <c r="L1423" s="43">
        <v>1984.7356</v>
      </c>
      <c r="M1423" s="43" t="str">
        <f>VLOOKUP(Combined[[#This Row],[Customer_ID]],Customer[],2,FALSE)</f>
        <v>Michael Garner</v>
      </c>
      <c r="N1423" s="43">
        <f>VLOOKUP(Combined[[#This Row],[Customer_ID]],Customer[],3,FALSE)</f>
        <v>21</v>
      </c>
      <c r="O1423" s="43" t="str">
        <f>VLOOKUP(Combined[[#This Row],[Customer_ID]],Customer[],4,FALSE)</f>
        <v>Female</v>
      </c>
      <c r="P1423" s="43" t="str">
        <f>VLOOKUP(Combined[[#This Row],[Customer_ID]],Customer[],5,FALSE)</f>
        <v>Port Crystal</v>
      </c>
      <c r="Q1423" s="43" t="str">
        <f>VLOOKUP(Combined[[#This Row],[Customer_ID]],Customer[],6,FALSE)</f>
        <v>New Hampshire</v>
      </c>
      <c r="R1423" s="43" t="str">
        <f>VLOOKUP(Combined[[#This Row],[Customer_ID]],Customer[],8,FALSE)</f>
        <v>Platinum</v>
      </c>
      <c r="S1423" s="43" t="str">
        <f>VLOOKUP(Combined[[#This Row],[Product_ID]],Product[],2,FALSE)</f>
        <v>High-Grip Football</v>
      </c>
      <c r="T1423" s="43" t="str">
        <f>VLOOKUP(Combined[[#This Row],[Product_ID]],Product[],3,FALSE)</f>
        <v>Sports</v>
      </c>
      <c r="U1423" s="43" t="str">
        <f>VLOOKUP(Combined[[#This Row],[Product_ID]],Product[],4,FALSE)</f>
        <v>Team Sports</v>
      </c>
      <c r="V1423" s="43" t="str">
        <f>VLOOKUP(Combined[[#This Row],[Product_ID]],Product[],5,FALSE)</f>
        <v>Bridges, Banks and Cummings</v>
      </c>
      <c r="W1423" s="43">
        <f>VLOOKUP(Combined[[#This Row],[Product_ID]],Product[],6,FALSE)</f>
        <v>318.91000000000003</v>
      </c>
      <c r="X1423" s="43">
        <f>VLOOKUP(Combined[[#This Row],[Product_ID]],Product[],7,FALSE)</f>
        <v>114</v>
      </c>
      <c r="Y1423" s="43" t="str">
        <f>_xlfn.XLOOKUP(Combined[[#This Row],[Store_ID]],Store[Store_ID],Store[Store_Name])</f>
        <v>Hill, Wagner and Ballard</v>
      </c>
      <c r="Z1423" s="43" t="str">
        <f>_xlfn.XLOOKUP(Combined[[#This Row],[Store_ID]],Store[Store_ID],Store[Region])</f>
        <v>East</v>
      </c>
      <c r="AA1423" s="43" t="str">
        <f>_xlfn.XLOOKUP(Combined[[#This Row],[Store_ID]],Store[Store_ID],Store[City])</f>
        <v>East Davidville</v>
      </c>
      <c r="AB1423" s="43" t="str">
        <f>_xlfn.XLOOKUP(Combined[[#This Row],[Store_ID]],Store[Store_ID],Store[Store_Type])</f>
        <v>Online</v>
      </c>
      <c r="AC1423" s="43">
        <f>Combined[[#This Row],[Quantity]]*Combined[[#This Row],[Unit_Price]]</f>
        <v>2230.04</v>
      </c>
      <c r="AD1423" s="43">
        <f>Combined[[#This Row],[Gross_Sales]]*Combined[[#This Row],[Discount]]</f>
        <v>245.30439999999999</v>
      </c>
      <c r="AE1423" s="43">
        <f>Combined[[#This Row],[Quantity]]*Combined[[#This Row],[cost]]</f>
        <v>1275.6400000000001</v>
      </c>
      <c r="AF1423" s="43">
        <f>Combined[[#This Row],[Total_Amount]]-Combined[[#This Row],[Total_Cost]]</f>
        <v>709.09559999999988</v>
      </c>
      <c r="AG1423" s="43" t="str">
        <f>IF(Combined[[#This Row],[Age]]&lt;=25,"18-25",IF(Combined[[#This Row],[Age]]&lt;=35,"26-35",IF(Combined[[#This Row],[Age]]&lt;=45,"36-45",IF(Combined[[#This Row],[Age]]&lt;=55,"46-55","56-64"))))</f>
        <v>18-25</v>
      </c>
      <c r="AH1423" s="43">
        <f>IF(Combined[[#This Row],[Total_Amount]]=0,0,Combined[[#This Row],[Profit]]/Combined[[#This Row],[Total_Amount]])</f>
        <v>0.35727459113445637</v>
      </c>
    </row>
    <row r="1424" spans="1:34">
      <c r="A1424" s="43" t="s">
        <v>3248</v>
      </c>
      <c r="B1424" s="46">
        <v>45807</v>
      </c>
      <c r="C1424" s="43">
        <f t="shared" si="22"/>
        <v>2025</v>
      </c>
      <c r="D1424" s="43" t="str">
        <f>TEXT(Combined[[#This Row],[Order_Date]],"MMM")</f>
        <v>May</v>
      </c>
      <c r="E1424" s="43" t="s">
        <v>1238</v>
      </c>
      <c r="F1424" s="43" t="s">
        <v>1728</v>
      </c>
      <c r="G1424" s="43" t="s">
        <v>1757</v>
      </c>
      <c r="H1424" s="43">
        <v>2</v>
      </c>
      <c r="I1424" s="43">
        <v>410</v>
      </c>
      <c r="J1424" s="45">
        <v>0.13</v>
      </c>
      <c r="K1424" s="43" t="s">
        <v>1829</v>
      </c>
      <c r="L1424" s="43">
        <v>713.4</v>
      </c>
      <c r="M1424" s="43" t="str">
        <f>VLOOKUP(Combined[[#This Row],[Customer_ID]],Customer[],2,FALSE)</f>
        <v>Charles Norman Phd</v>
      </c>
      <c r="N1424" s="43">
        <f>VLOOKUP(Combined[[#This Row],[Customer_ID]],Customer[],3,FALSE)</f>
        <v>62</v>
      </c>
      <c r="O1424" s="43" t="str">
        <f>VLOOKUP(Combined[[#This Row],[Customer_ID]],Customer[],4,FALSE)</f>
        <v>Female</v>
      </c>
      <c r="P1424" s="43" t="str">
        <f>VLOOKUP(Combined[[#This Row],[Customer_ID]],Customer[],5,FALSE)</f>
        <v>East Jennifer</v>
      </c>
      <c r="Q1424" s="43" t="str">
        <f>VLOOKUP(Combined[[#This Row],[Customer_ID]],Customer[],6,FALSE)</f>
        <v>Kansas</v>
      </c>
      <c r="R1424" s="43" t="str">
        <f>VLOOKUP(Combined[[#This Row],[Customer_ID]],Customer[],8,FALSE)</f>
        <v>Platinum</v>
      </c>
      <c r="S1424" s="43" t="str">
        <f>VLOOKUP(Combined[[#This Row],[Product_ID]],Product[],2,FALSE)</f>
        <v>Gaming Mouse Pad XL</v>
      </c>
      <c r="T1424" s="43" t="str">
        <f>VLOOKUP(Combined[[#This Row],[Product_ID]],Product[],3,FALSE)</f>
        <v>Electronics</v>
      </c>
      <c r="U1424" s="43" t="str">
        <f>VLOOKUP(Combined[[#This Row],[Product_ID]],Product[],4,FALSE)</f>
        <v>Accessories</v>
      </c>
      <c r="V1424" s="43" t="str">
        <f>VLOOKUP(Combined[[#This Row],[Product_ID]],Product[],5,FALSE)</f>
        <v>Sharp, Taylor and Rodriguez</v>
      </c>
      <c r="W1424" s="43">
        <f>VLOOKUP(Combined[[#This Row],[Product_ID]],Product[],6,FALSE)</f>
        <v>340.14</v>
      </c>
      <c r="X1424" s="43">
        <f>VLOOKUP(Combined[[#This Row],[Product_ID]],Product[],7,FALSE)</f>
        <v>361</v>
      </c>
      <c r="Y1424" s="43" t="str">
        <f>_xlfn.XLOOKUP(Combined[[#This Row],[Store_ID]],Store[Store_ID],Store[Store_Name])</f>
        <v>Martinez, Adkins and Johnson</v>
      </c>
      <c r="Z1424" s="43" t="str">
        <f>_xlfn.XLOOKUP(Combined[[#This Row],[Store_ID]],Store[Store_ID],Store[Region])</f>
        <v>North</v>
      </c>
      <c r="AA1424" s="43" t="str">
        <f>_xlfn.XLOOKUP(Combined[[#This Row],[Store_ID]],Store[Store_ID],Store[City])</f>
        <v>Danielmouth</v>
      </c>
      <c r="AB1424" s="43" t="str">
        <f>_xlfn.XLOOKUP(Combined[[#This Row],[Store_ID]],Store[Store_ID],Store[Store_Type])</f>
        <v>Flagship</v>
      </c>
      <c r="AC1424" s="43">
        <f>Combined[[#This Row],[Quantity]]*Combined[[#This Row],[Unit_Price]]</f>
        <v>820</v>
      </c>
      <c r="AD1424" s="43">
        <f>Combined[[#This Row],[Gross_Sales]]*Combined[[#This Row],[Discount]]</f>
        <v>106.60000000000001</v>
      </c>
      <c r="AE1424" s="43">
        <f>Combined[[#This Row],[Quantity]]*Combined[[#This Row],[cost]]</f>
        <v>680.28</v>
      </c>
      <c r="AF1424" s="43">
        <f>Combined[[#This Row],[Total_Amount]]-Combined[[#This Row],[Total_Cost]]</f>
        <v>33.120000000000005</v>
      </c>
      <c r="AG1424" s="43" t="str">
        <f>IF(Combined[[#This Row],[Age]]&lt;=25,"18-25",IF(Combined[[#This Row],[Age]]&lt;=35,"26-35",IF(Combined[[#This Row],[Age]]&lt;=45,"36-45",IF(Combined[[#This Row],[Age]]&lt;=55,"46-55","56-64"))))</f>
        <v>56-64</v>
      </c>
      <c r="AH1424" s="43">
        <f>IF(Combined[[#This Row],[Total_Amount]]=0,0,Combined[[#This Row],[Profit]]/Combined[[#This Row],[Total_Amount]])</f>
        <v>4.6425567703952911E-2</v>
      </c>
    </row>
    <row r="1425" spans="1:34">
      <c r="A1425" s="43" t="s">
        <v>3249</v>
      </c>
      <c r="B1425" s="46">
        <v>45473</v>
      </c>
      <c r="C1425" s="43">
        <f t="shared" si="22"/>
        <v>2024</v>
      </c>
      <c r="D1425" s="43" t="str">
        <f>TEXT(Combined[[#This Row],[Order_Date]],"MMM")</f>
        <v>Jun</v>
      </c>
      <c r="E1425" s="43" t="s">
        <v>966</v>
      </c>
      <c r="F1425" s="43" t="s">
        <v>1714</v>
      </c>
      <c r="G1425" s="43" t="s">
        <v>1773</v>
      </c>
      <c r="H1425" s="43">
        <v>2</v>
      </c>
      <c r="I1425" s="43">
        <v>879.93</v>
      </c>
      <c r="J1425" s="45">
        <v>0.28999999999999998</v>
      </c>
      <c r="K1425" s="43" t="s">
        <v>1829</v>
      </c>
      <c r="L1425" s="43">
        <v>1249.5006000000001</v>
      </c>
      <c r="M1425" s="43" t="str">
        <f>VLOOKUP(Combined[[#This Row],[Customer_ID]],Customer[],2,FALSE)</f>
        <v>Angela Robinson</v>
      </c>
      <c r="N1425" s="43">
        <f>VLOOKUP(Combined[[#This Row],[Customer_ID]],Customer[],3,FALSE)</f>
        <v>44</v>
      </c>
      <c r="O1425" s="43" t="str">
        <f>VLOOKUP(Combined[[#This Row],[Customer_ID]],Customer[],4,FALSE)</f>
        <v>Male</v>
      </c>
      <c r="P1425" s="43" t="str">
        <f>VLOOKUP(Combined[[#This Row],[Customer_ID]],Customer[],5,FALSE)</f>
        <v>New Nicholasstad</v>
      </c>
      <c r="Q1425" s="43" t="str">
        <f>VLOOKUP(Combined[[#This Row],[Customer_ID]],Customer[],6,FALSE)</f>
        <v>Tennessee</v>
      </c>
      <c r="R1425" s="43" t="str">
        <f>VLOOKUP(Combined[[#This Row],[Customer_ID]],Customer[],8,FALSE)</f>
        <v>Platinum</v>
      </c>
      <c r="S1425" s="43" t="str">
        <f>VLOOKUP(Combined[[#This Row],[Product_ID]],Product[],2,FALSE)</f>
        <v>Hydrating Face Cleanser</v>
      </c>
      <c r="T1425" s="43" t="str">
        <f>VLOOKUP(Combined[[#This Row],[Product_ID]],Product[],3,FALSE)</f>
        <v>Beauty</v>
      </c>
      <c r="U1425" s="43" t="str">
        <f>VLOOKUP(Combined[[#This Row],[Product_ID]],Product[],4,FALSE)</f>
        <v>Skincare</v>
      </c>
      <c r="V1425" s="43" t="str">
        <f>VLOOKUP(Combined[[#This Row],[Product_ID]],Product[],5,FALSE)</f>
        <v>Butler Group</v>
      </c>
      <c r="W1425" s="43">
        <f>VLOOKUP(Combined[[#This Row],[Product_ID]],Product[],6,FALSE)</f>
        <v>305.5</v>
      </c>
      <c r="X1425" s="43">
        <f>VLOOKUP(Combined[[#This Row],[Product_ID]],Product[],7,FALSE)</f>
        <v>159</v>
      </c>
      <c r="Y1425" s="43" t="str">
        <f>_xlfn.XLOOKUP(Combined[[#This Row],[Store_ID]],Store[Store_ID],Store[Store_Name])</f>
        <v>Gray Ltd</v>
      </c>
      <c r="Z1425" s="43" t="str">
        <f>_xlfn.XLOOKUP(Combined[[#This Row],[Store_ID]],Store[Store_ID],Store[Region])</f>
        <v>North</v>
      </c>
      <c r="AA1425" s="43" t="str">
        <f>_xlfn.XLOOKUP(Combined[[#This Row],[Store_ID]],Store[Store_ID],Store[City])</f>
        <v>New Michaelchester</v>
      </c>
      <c r="AB1425" s="43" t="str">
        <f>_xlfn.XLOOKUP(Combined[[#This Row],[Store_ID]],Store[Store_ID],Store[Store_Type])</f>
        <v>Outlet</v>
      </c>
      <c r="AC1425" s="43">
        <f>Combined[[#This Row],[Quantity]]*Combined[[#This Row],[Unit_Price]]</f>
        <v>1759.86</v>
      </c>
      <c r="AD1425" s="43">
        <f>Combined[[#This Row],[Gross_Sales]]*Combined[[#This Row],[Discount]]</f>
        <v>510.35939999999994</v>
      </c>
      <c r="AE1425" s="43">
        <f>Combined[[#This Row],[Quantity]]*Combined[[#This Row],[cost]]</f>
        <v>611</v>
      </c>
      <c r="AF1425" s="43">
        <f>Combined[[#This Row],[Total_Amount]]-Combined[[#This Row],[Total_Cost]]</f>
        <v>638.50060000000008</v>
      </c>
      <c r="AG1425" s="43" t="str">
        <f>IF(Combined[[#This Row],[Age]]&lt;=25,"18-25",IF(Combined[[#This Row],[Age]]&lt;=35,"26-35",IF(Combined[[#This Row],[Age]]&lt;=45,"36-45",IF(Combined[[#This Row],[Age]]&lt;=55,"46-55","56-64"))))</f>
        <v>36-45</v>
      </c>
      <c r="AH1425" s="43">
        <f>IF(Combined[[#This Row],[Total_Amount]]=0,0,Combined[[#This Row],[Profit]]/Combined[[#This Row],[Total_Amount]])</f>
        <v>0.51100463657240347</v>
      </c>
    </row>
    <row r="1426" spans="1:34">
      <c r="A1426" s="43" t="s">
        <v>3250</v>
      </c>
      <c r="B1426" s="46">
        <v>45664</v>
      </c>
      <c r="C1426" s="43">
        <f t="shared" si="22"/>
        <v>2025</v>
      </c>
      <c r="D1426" s="43" t="str">
        <f>TEXT(Combined[[#This Row],[Order_Date]],"MMM")</f>
        <v>Jan</v>
      </c>
      <c r="E1426" s="43" t="s">
        <v>40</v>
      </c>
      <c r="F1426" s="43" t="s">
        <v>1574</v>
      </c>
      <c r="G1426" s="43" t="s">
        <v>1810</v>
      </c>
      <c r="H1426" s="43">
        <v>1</v>
      </c>
      <c r="I1426" s="43">
        <v>350.58</v>
      </c>
      <c r="J1426" s="45">
        <v>0.03</v>
      </c>
      <c r="K1426" s="43" t="s">
        <v>1829</v>
      </c>
      <c r="L1426" s="43">
        <v>340.06259999999997</v>
      </c>
      <c r="M1426" s="43" t="str">
        <f>VLOOKUP(Combined[[#This Row],[Customer_ID]],Customer[],2,FALSE)</f>
        <v>Daniel Boyd</v>
      </c>
      <c r="N1426" s="43">
        <f>VLOOKUP(Combined[[#This Row],[Customer_ID]],Customer[],3,FALSE)</f>
        <v>29</v>
      </c>
      <c r="O1426" s="43" t="str">
        <f>VLOOKUP(Combined[[#This Row],[Customer_ID]],Customer[],4,FALSE)</f>
        <v>Female</v>
      </c>
      <c r="P1426" s="43" t="str">
        <f>VLOOKUP(Combined[[#This Row],[Customer_ID]],Customer[],5,FALSE)</f>
        <v>West Pamelafurt</v>
      </c>
      <c r="Q1426" s="43" t="str">
        <f>VLOOKUP(Combined[[#This Row],[Customer_ID]],Customer[],6,FALSE)</f>
        <v>West Virginia</v>
      </c>
      <c r="R1426" s="43" t="str">
        <f>VLOOKUP(Combined[[#This Row],[Customer_ID]],Customer[],8,FALSE)</f>
        <v>Bronze</v>
      </c>
      <c r="S1426" s="43" t="str">
        <f>VLOOKUP(Combined[[#This Row],[Product_ID]],Product[],2,FALSE)</f>
        <v>USB-C Fast Charger</v>
      </c>
      <c r="T1426" s="43" t="str">
        <f>VLOOKUP(Combined[[#This Row],[Product_ID]],Product[],3,FALSE)</f>
        <v>Electronics</v>
      </c>
      <c r="U1426" s="43" t="str">
        <f>VLOOKUP(Combined[[#This Row],[Product_ID]],Product[],4,FALSE)</f>
        <v>Accessories</v>
      </c>
      <c r="V1426" s="43" t="str">
        <f>VLOOKUP(Combined[[#This Row],[Product_ID]],Product[],5,FALSE)</f>
        <v>Dawson-Perkins</v>
      </c>
      <c r="W1426" s="43">
        <f>VLOOKUP(Combined[[#This Row],[Product_ID]],Product[],6,FALSE)</f>
        <v>242.23</v>
      </c>
      <c r="X1426" s="43">
        <f>VLOOKUP(Combined[[#This Row],[Product_ID]],Product[],7,FALSE)</f>
        <v>453</v>
      </c>
      <c r="Y1426" s="43" t="str">
        <f>_xlfn.XLOOKUP(Combined[[#This Row],[Store_ID]],Store[Store_ID],Store[Store_Name])</f>
        <v>Guerrero-Schmitt</v>
      </c>
      <c r="Z1426" s="43" t="str">
        <f>_xlfn.XLOOKUP(Combined[[#This Row],[Store_ID]],Store[Store_ID],Store[Region])</f>
        <v>East</v>
      </c>
      <c r="AA1426" s="43" t="str">
        <f>_xlfn.XLOOKUP(Combined[[#This Row],[Store_ID]],Store[Store_ID],Store[City])</f>
        <v>East Stevechester</v>
      </c>
      <c r="AB1426" s="43" t="str">
        <f>_xlfn.XLOOKUP(Combined[[#This Row],[Store_ID]],Store[Store_ID],Store[Store_Type])</f>
        <v>Flagship</v>
      </c>
      <c r="AC1426" s="43">
        <f>Combined[[#This Row],[Quantity]]*Combined[[#This Row],[Unit_Price]]</f>
        <v>350.58</v>
      </c>
      <c r="AD1426" s="43">
        <f>Combined[[#This Row],[Gross_Sales]]*Combined[[#This Row],[Discount]]</f>
        <v>10.517399999999999</v>
      </c>
      <c r="AE1426" s="43">
        <f>Combined[[#This Row],[Quantity]]*Combined[[#This Row],[cost]]</f>
        <v>242.23</v>
      </c>
      <c r="AF1426" s="43">
        <f>Combined[[#This Row],[Total_Amount]]-Combined[[#This Row],[Total_Cost]]</f>
        <v>97.832599999999985</v>
      </c>
      <c r="AG1426" s="43" t="str">
        <f>IF(Combined[[#This Row],[Age]]&lt;=25,"18-25",IF(Combined[[#This Row],[Age]]&lt;=35,"26-35",IF(Combined[[#This Row],[Age]]&lt;=45,"36-45",IF(Combined[[#This Row],[Age]]&lt;=55,"46-55","56-64"))))</f>
        <v>26-35</v>
      </c>
      <c r="AH1426" s="43">
        <f>IF(Combined[[#This Row],[Total_Amount]]=0,0,Combined[[#This Row],[Profit]]/Combined[[#This Row],[Total_Amount]])</f>
        <v>0.28768997237567434</v>
      </c>
    </row>
    <row r="1427" spans="1:34">
      <c r="A1427" s="43" t="s">
        <v>3251</v>
      </c>
      <c r="B1427" s="46">
        <v>45633</v>
      </c>
      <c r="C1427" s="43">
        <f t="shared" si="22"/>
        <v>2024</v>
      </c>
      <c r="D1427" s="43" t="str">
        <f>TEXT(Combined[[#This Row],[Order_Date]],"MMM")</f>
        <v>Dec</v>
      </c>
      <c r="E1427" s="43" t="s">
        <v>1098</v>
      </c>
      <c r="F1427" s="43" t="s">
        <v>1664</v>
      </c>
      <c r="G1427" s="43" t="s">
        <v>1766</v>
      </c>
      <c r="H1427" s="43">
        <v>4</v>
      </c>
      <c r="I1427" s="43">
        <v>348.58</v>
      </c>
      <c r="J1427" s="45">
        <v>0.16</v>
      </c>
      <c r="K1427" s="43" t="s">
        <v>1824</v>
      </c>
      <c r="L1427" s="43">
        <v>1171.2288000000001</v>
      </c>
      <c r="M1427" s="43" t="str">
        <f>VLOOKUP(Combined[[#This Row],[Customer_ID]],Customer[],2,FALSE)</f>
        <v>Charles Miller</v>
      </c>
      <c r="N1427" s="43">
        <f>VLOOKUP(Combined[[#This Row],[Customer_ID]],Customer[],3,FALSE)</f>
        <v>26</v>
      </c>
      <c r="O1427" s="43" t="str">
        <f>VLOOKUP(Combined[[#This Row],[Customer_ID]],Customer[],4,FALSE)</f>
        <v>Male</v>
      </c>
      <c r="P1427" s="43" t="str">
        <f>VLOOKUP(Combined[[#This Row],[Customer_ID]],Customer[],5,FALSE)</f>
        <v>Lake Allisonborough</v>
      </c>
      <c r="Q1427" s="43" t="str">
        <f>VLOOKUP(Combined[[#This Row],[Customer_ID]],Customer[],6,FALSE)</f>
        <v>Iowa</v>
      </c>
      <c r="R1427" s="43" t="str">
        <f>VLOOKUP(Combined[[#This Row],[Customer_ID]],Customer[],8,FALSE)</f>
        <v>Silver</v>
      </c>
      <c r="S1427" s="43" t="str">
        <f>VLOOKUP(Combined[[#This Row],[Product_ID]],Product[],2,FALSE)</f>
        <v>Womens Cotton Scarf</v>
      </c>
      <c r="T1427" s="43" t="str">
        <f>VLOOKUP(Combined[[#This Row],[Product_ID]],Product[],3,FALSE)</f>
        <v>Clothing</v>
      </c>
      <c r="U1427" s="43" t="str">
        <f>VLOOKUP(Combined[[#This Row],[Product_ID]],Product[],4,FALSE)</f>
        <v>Accessories</v>
      </c>
      <c r="V1427" s="43" t="str">
        <f>VLOOKUP(Combined[[#This Row],[Product_ID]],Product[],5,FALSE)</f>
        <v>Shepherd-Gould</v>
      </c>
      <c r="W1427" s="43">
        <f>VLOOKUP(Combined[[#This Row],[Product_ID]],Product[],6,FALSE)</f>
        <v>113.83</v>
      </c>
      <c r="X1427" s="43">
        <f>VLOOKUP(Combined[[#This Row],[Product_ID]],Product[],7,FALSE)</f>
        <v>485</v>
      </c>
      <c r="Y1427" s="43" t="str">
        <f>_xlfn.XLOOKUP(Combined[[#This Row],[Store_ID]],Store[Store_ID],Store[Store_Name])</f>
        <v>Johnson-Wright</v>
      </c>
      <c r="Z1427" s="43" t="str">
        <f>_xlfn.XLOOKUP(Combined[[#This Row],[Store_ID]],Store[Store_ID],Store[Region])</f>
        <v>North</v>
      </c>
      <c r="AA1427" s="43" t="str">
        <f>_xlfn.XLOOKUP(Combined[[#This Row],[Store_ID]],Store[Store_ID],Store[City])</f>
        <v>Hoodberg</v>
      </c>
      <c r="AB1427" s="43" t="str">
        <f>_xlfn.XLOOKUP(Combined[[#This Row],[Store_ID]],Store[Store_ID],Store[Store_Type])</f>
        <v>Outlet</v>
      </c>
      <c r="AC1427" s="43">
        <f>Combined[[#This Row],[Quantity]]*Combined[[#This Row],[Unit_Price]]</f>
        <v>1394.32</v>
      </c>
      <c r="AD1427" s="43">
        <f>Combined[[#This Row],[Gross_Sales]]*Combined[[#This Row],[Discount]]</f>
        <v>223.09119999999999</v>
      </c>
      <c r="AE1427" s="43">
        <f>Combined[[#This Row],[Quantity]]*Combined[[#This Row],[cost]]</f>
        <v>455.32</v>
      </c>
      <c r="AF1427" s="43">
        <f>Combined[[#This Row],[Total_Amount]]-Combined[[#This Row],[Total_Cost]]</f>
        <v>715.90880000000016</v>
      </c>
      <c r="AG1427" s="43" t="str">
        <f>IF(Combined[[#This Row],[Age]]&lt;=25,"18-25",IF(Combined[[#This Row],[Age]]&lt;=35,"26-35",IF(Combined[[#This Row],[Age]]&lt;=45,"36-45",IF(Combined[[#This Row],[Age]]&lt;=55,"46-55","56-64"))))</f>
        <v>26-35</v>
      </c>
      <c r="AH1427" s="43">
        <f>IF(Combined[[#This Row],[Total_Amount]]=0,0,Combined[[#This Row],[Profit]]/Combined[[#This Row],[Total_Amount]])</f>
        <v>0.61124589832490461</v>
      </c>
    </row>
    <row r="1428" spans="1:34">
      <c r="A1428" s="43" t="s">
        <v>3252</v>
      </c>
      <c r="B1428" s="46">
        <v>45548</v>
      </c>
      <c r="C1428" s="43">
        <f t="shared" si="22"/>
        <v>2024</v>
      </c>
      <c r="D1428" s="43" t="str">
        <f>TEXT(Combined[[#This Row],[Order_Date]],"MMM")</f>
        <v>Sep</v>
      </c>
      <c r="E1428" s="43" t="s">
        <v>1417</v>
      </c>
      <c r="F1428" s="43" t="s">
        <v>1598</v>
      </c>
      <c r="G1428" s="43" t="s">
        <v>1766</v>
      </c>
      <c r="H1428" s="43">
        <v>3</v>
      </c>
      <c r="I1428" s="43">
        <v>247.66</v>
      </c>
      <c r="J1428" s="45">
        <v>0.02</v>
      </c>
      <c r="K1428" s="43" t="s">
        <v>1829</v>
      </c>
      <c r="L1428" s="43">
        <v>728.12040000000002</v>
      </c>
      <c r="M1428" s="43" t="str">
        <f>VLOOKUP(Combined[[#This Row],[Customer_ID]],Customer[],2,FALSE)</f>
        <v>John Perez</v>
      </c>
      <c r="N1428" s="43">
        <f>VLOOKUP(Combined[[#This Row],[Customer_ID]],Customer[],3,FALSE)</f>
        <v>29</v>
      </c>
      <c r="O1428" s="43" t="str">
        <f>VLOOKUP(Combined[[#This Row],[Customer_ID]],Customer[],4,FALSE)</f>
        <v>Female</v>
      </c>
      <c r="P1428" s="43" t="str">
        <f>VLOOKUP(Combined[[#This Row],[Customer_ID]],Customer[],5,FALSE)</f>
        <v>Brandontown</v>
      </c>
      <c r="Q1428" s="43" t="str">
        <f>VLOOKUP(Combined[[#This Row],[Customer_ID]],Customer[],6,FALSE)</f>
        <v>South Carolina</v>
      </c>
      <c r="R1428" s="43" t="str">
        <f>VLOOKUP(Combined[[#This Row],[Customer_ID]],Customer[],8,FALSE)</f>
        <v>Gold</v>
      </c>
      <c r="S1428" s="43" t="str">
        <f>VLOOKUP(Combined[[#This Row],[Product_ID]],Product[],2,FALSE)</f>
        <v>Women's Scarf Set</v>
      </c>
      <c r="T1428" s="43" t="str">
        <f>VLOOKUP(Combined[[#This Row],[Product_ID]],Product[],3,FALSE)</f>
        <v>Clothing</v>
      </c>
      <c r="U1428" s="43" t="str">
        <f>VLOOKUP(Combined[[#This Row],[Product_ID]],Product[],4,FALSE)</f>
        <v>Accessories</v>
      </c>
      <c r="V1428" s="43" t="str">
        <f>VLOOKUP(Combined[[#This Row],[Product_ID]],Product[],5,FALSE)</f>
        <v>Brown and Sons</v>
      </c>
      <c r="W1428" s="43">
        <f>VLOOKUP(Combined[[#This Row],[Product_ID]],Product[],6,FALSE)</f>
        <v>174.02</v>
      </c>
      <c r="X1428" s="43">
        <f>VLOOKUP(Combined[[#This Row],[Product_ID]],Product[],7,FALSE)</f>
        <v>268</v>
      </c>
      <c r="Y1428" s="43" t="str">
        <f>_xlfn.XLOOKUP(Combined[[#This Row],[Store_ID]],Store[Store_ID],Store[Store_Name])</f>
        <v>Johnson-Wright</v>
      </c>
      <c r="Z1428" s="43" t="str">
        <f>_xlfn.XLOOKUP(Combined[[#This Row],[Store_ID]],Store[Store_ID],Store[Region])</f>
        <v>North</v>
      </c>
      <c r="AA1428" s="43" t="str">
        <f>_xlfn.XLOOKUP(Combined[[#This Row],[Store_ID]],Store[Store_ID],Store[City])</f>
        <v>Hoodberg</v>
      </c>
      <c r="AB1428" s="43" t="str">
        <f>_xlfn.XLOOKUP(Combined[[#This Row],[Store_ID]],Store[Store_ID],Store[Store_Type])</f>
        <v>Outlet</v>
      </c>
      <c r="AC1428" s="43">
        <f>Combined[[#This Row],[Quantity]]*Combined[[#This Row],[Unit_Price]]</f>
        <v>742.98</v>
      </c>
      <c r="AD1428" s="43">
        <f>Combined[[#This Row],[Gross_Sales]]*Combined[[#This Row],[Discount]]</f>
        <v>14.8596</v>
      </c>
      <c r="AE1428" s="43">
        <f>Combined[[#This Row],[Quantity]]*Combined[[#This Row],[cost]]</f>
        <v>522.06000000000006</v>
      </c>
      <c r="AF1428" s="43">
        <f>Combined[[#This Row],[Total_Amount]]-Combined[[#This Row],[Total_Cost]]</f>
        <v>206.06039999999996</v>
      </c>
      <c r="AG1428" s="43" t="str">
        <f>IF(Combined[[#This Row],[Age]]&lt;=25,"18-25",IF(Combined[[#This Row],[Age]]&lt;=35,"26-35",IF(Combined[[#This Row],[Age]]&lt;=45,"36-45",IF(Combined[[#This Row],[Age]]&lt;=55,"46-55","56-64"))))</f>
        <v>26-35</v>
      </c>
      <c r="AH1428" s="43">
        <f>IF(Combined[[#This Row],[Total_Amount]]=0,0,Combined[[#This Row],[Profit]]/Combined[[#This Row],[Total_Amount]])</f>
        <v>0.28300319562533882</v>
      </c>
    </row>
    <row r="1429" spans="1:34">
      <c r="A1429" s="43" t="s">
        <v>3253</v>
      </c>
      <c r="B1429" s="46">
        <v>45244</v>
      </c>
      <c r="C1429" s="43">
        <f t="shared" si="22"/>
        <v>2023</v>
      </c>
      <c r="D1429" s="43" t="str">
        <f>TEXT(Combined[[#This Row],[Order_Date]],"MMM")</f>
        <v>Nov</v>
      </c>
      <c r="E1429" s="43" t="s">
        <v>1211</v>
      </c>
      <c r="F1429" s="43" t="s">
        <v>1626</v>
      </c>
      <c r="G1429" s="43" t="s">
        <v>1801</v>
      </c>
      <c r="H1429" s="43">
        <v>3</v>
      </c>
      <c r="I1429" s="43">
        <v>836.27</v>
      </c>
      <c r="J1429" s="45">
        <v>0.16</v>
      </c>
      <c r="K1429" s="43" t="s">
        <v>1824</v>
      </c>
      <c r="L1429" s="43">
        <v>2107.4004</v>
      </c>
      <c r="M1429" s="43" t="str">
        <f>VLOOKUP(Combined[[#This Row],[Customer_ID]],Customer[],2,FALSE)</f>
        <v>Timothy Valenzuela</v>
      </c>
      <c r="N1429" s="43">
        <f>VLOOKUP(Combined[[#This Row],[Customer_ID]],Customer[],3,FALSE)</f>
        <v>53</v>
      </c>
      <c r="O1429" s="43" t="str">
        <f>VLOOKUP(Combined[[#This Row],[Customer_ID]],Customer[],4,FALSE)</f>
        <v>Male</v>
      </c>
      <c r="P1429" s="43" t="str">
        <f>VLOOKUP(Combined[[#This Row],[Customer_ID]],Customer[],5,FALSE)</f>
        <v>Stevensshire</v>
      </c>
      <c r="Q1429" s="43" t="str">
        <f>VLOOKUP(Combined[[#This Row],[Customer_ID]],Customer[],6,FALSE)</f>
        <v>Missouri</v>
      </c>
      <c r="R1429" s="43" t="str">
        <f>VLOOKUP(Combined[[#This Row],[Customer_ID]],Customer[],8,FALSE)</f>
        <v>Platinum</v>
      </c>
      <c r="S1429" s="43" t="str">
        <f>VLOOKUP(Combined[[#This Row],[Product_ID]],Product[],2,FALSE)</f>
        <v>Portable Power Bank</v>
      </c>
      <c r="T1429" s="43" t="str">
        <f>VLOOKUP(Combined[[#This Row],[Product_ID]],Product[],3,FALSE)</f>
        <v>Electronics</v>
      </c>
      <c r="U1429" s="43" t="str">
        <f>VLOOKUP(Combined[[#This Row],[Product_ID]],Product[],4,FALSE)</f>
        <v>Mobile</v>
      </c>
      <c r="V1429" s="43" t="str">
        <f>VLOOKUP(Combined[[#This Row],[Product_ID]],Product[],5,FALSE)</f>
        <v>Cummings and Sons</v>
      </c>
      <c r="W1429" s="43">
        <f>VLOOKUP(Combined[[#This Row],[Product_ID]],Product[],6,FALSE)</f>
        <v>326.06</v>
      </c>
      <c r="X1429" s="43">
        <f>VLOOKUP(Combined[[#This Row],[Product_ID]],Product[],7,FALSE)</f>
        <v>301</v>
      </c>
      <c r="Y1429" s="43" t="str">
        <f>_xlfn.XLOOKUP(Combined[[#This Row],[Store_ID]],Store[Store_ID],Store[Store_Name])</f>
        <v>Shelton PLC</v>
      </c>
      <c r="Z1429" s="43" t="str">
        <f>_xlfn.XLOOKUP(Combined[[#This Row],[Store_ID]],Store[Store_ID],Store[Region])</f>
        <v>North</v>
      </c>
      <c r="AA1429" s="43" t="str">
        <f>_xlfn.XLOOKUP(Combined[[#This Row],[Store_ID]],Store[Store_ID],Store[City])</f>
        <v>East Jenniferstad</v>
      </c>
      <c r="AB1429" s="43" t="str">
        <f>_xlfn.XLOOKUP(Combined[[#This Row],[Store_ID]],Store[Store_ID],Store[Store_Type])</f>
        <v>Flagship</v>
      </c>
      <c r="AC1429" s="43">
        <f>Combined[[#This Row],[Quantity]]*Combined[[#This Row],[Unit_Price]]</f>
        <v>2508.81</v>
      </c>
      <c r="AD1429" s="43">
        <f>Combined[[#This Row],[Gross_Sales]]*Combined[[#This Row],[Discount]]</f>
        <v>401.40960000000001</v>
      </c>
      <c r="AE1429" s="43">
        <f>Combined[[#This Row],[Quantity]]*Combined[[#This Row],[cost]]</f>
        <v>978.18000000000006</v>
      </c>
      <c r="AF1429" s="43">
        <f>Combined[[#This Row],[Total_Amount]]-Combined[[#This Row],[Total_Cost]]</f>
        <v>1129.2203999999999</v>
      </c>
      <c r="AG1429" s="43" t="str">
        <f>IF(Combined[[#This Row],[Age]]&lt;=25,"18-25",IF(Combined[[#This Row],[Age]]&lt;=35,"26-35",IF(Combined[[#This Row],[Age]]&lt;=45,"36-45",IF(Combined[[#This Row],[Age]]&lt;=55,"46-55","56-64"))))</f>
        <v>46-55</v>
      </c>
      <c r="AH1429" s="43">
        <f>IF(Combined[[#This Row],[Total_Amount]]=0,0,Combined[[#This Row],[Profit]]/Combined[[#This Row],[Total_Amount]])</f>
        <v>0.53583571494054949</v>
      </c>
    </row>
    <row r="1430" spans="1:34">
      <c r="A1430" s="43" t="s">
        <v>3254</v>
      </c>
      <c r="B1430" s="46">
        <v>45753</v>
      </c>
      <c r="C1430" s="43">
        <f t="shared" si="22"/>
        <v>2025</v>
      </c>
      <c r="D1430" s="43" t="str">
        <f>TEXT(Combined[[#This Row],[Order_Date]],"MMM")</f>
        <v>Apr</v>
      </c>
      <c r="E1430" s="43" t="s">
        <v>640</v>
      </c>
      <c r="F1430" s="43" t="s">
        <v>1576</v>
      </c>
      <c r="G1430" s="43" t="s">
        <v>1789</v>
      </c>
      <c r="H1430" s="43">
        <v>3</v>
      </c>
      <c r="I1430" s="43">
        <v>696.74</v>
      </c>
      <c r="J1430" s="45">
        <v>0.13</v>
      </c>
      <c r="K1430" s="43" t="s">
        <v>1829</v>
      </c>
      <c r="L1430" s="43">
        <v>1818.4914000000001</v>
      </c>
      <c r="M1430" s="43" t="str">
        <f>VLOOKUP(Combined[[#This Row],[Customer_ID]],Customer[],2,FALSE)</f>
        <v>Anthony Garcia</v>
      </c>
      <c r="N1430" s="43">
        <f>VLOOKUP(Combined[[#This Row],[Customer_ID]],Customer[],3,FALSE)</f>
        <v>60</v>
      </c>
      <c r="O1430" s="43" t="str">
        <f>VLOOKUP(Combined[[#This Row],[Customer_ID]],Customer[],4,FALSE)</f>
        <v>Male</v>
      </c>
      <c r="P1430" s="43" t="str">
        <f>VLOOKUP(Combined[[#This Row],[Customer_ID]],Customer[],5,FALSE)</f>
        <v>Taraberg</v>
      </c>
      <c r="Q1430" s="43" t="str">
        <f>VLOOKUP(Combined[[#This Row],[Customer_ID]],Customer[],6,FALSE)</f>
        <v>Arizona</v>
      </c>
      <c r="R1430" s="43" t="str">
        <f>VLOOKUP(Combined[[#This Row],[Customer_ID]],Customer[],8,FALSE)</f>
        <v>Silver</v>
      </c>
      <c r="S1430" s="43" t="str">
        <f>VLOOKUP(Combined[[#This Row],[Product_ID]],Product[],2,FALSE)</f>
        <v>Decorative Wall Mirror</v>
      </c>
      <c r="T1430" s="43" t="str">
        <f>VLOOKUP(Combined[[#This Row],[Product_ID]],Product[],3,FALSE)</f>
        <v>Home</v>
      </c>
      <c r="U1430" s="43" t="str">
        <f>VLOOKUP(Combined[[#This Row],[Product_ID]],Product[],4,FALSE)</f>
        <v>Decor</v>
      </c>
      <c r="V1430" s="43" t="str">
        <f>VLOOKUP(Combined[[#This Row],[Product_ID]],Product[],5,FALSE)</f>
        <v>Luna, Anderson and Bowman</v>
      </c>
      <c r="W1430" s="43">
        <f>VLOOKUP(Combined[[#This Row],[Product_ID]],Product[],6,FALSE)</f>
        <v>48.01</v>
      </c>
      <c r="X1430" s="43">
        <f>VLOOKUP(Combined[[#This Row],[Product_ID]],Product[],7,FALSE)</f>
        <v>439</v>
      </c>
      <c r="Y1430" s="43" t="str">
        <f>_xlfn.XLOOKUP(Combined[[#This Row],[Store_ID]],Store[Store_ID],Store[Store_Name])</f>
        <v>Hill, Wagner and Ballard</v>
      </c>
      <c r="Z1430" s="43" t="str">
        <f>_xlfn.XLOOKUP(Combined[[#This Row],[Store_ID]],Store[Store_ID],Store[Region])</f>
        <v>East</v>
      </c>
      <c r="AA1430" s="43" t="str">
        <f>_xlfn.XLOOKUP(Combined[[#This Row],[Store_ID]],Store[Store_ID],Store[City])</f>
        <v>East Davidville</v>
      </c>
      <c r="AB1430" s="43" t="str">
        <f>_xlfn.XLOOKUP(Combined[[#This Row],[Store_ID]],Store[Store_ID],Store[Store_Type])</f>
        <v>Online</v>
      </c>
      <c r="AC1430" s="43">
        <f>Combined[[#This Row],[Quantity]]*Combined[[#This Row],[Unit_Price]]</f>
        <v>2090.2200000000003</v>
      </c>
      <c r="AD1430" s="43">
        <f>Combined[[#This Row],[Gross_Sales]]*Combined[[#This Row],[Discount]]</f>
        <v>271.72860000000003</v>
      </c>
      <c r="AE1430" s="43">
        <f>Combined[[#This Row],[Quantity]]*Combined[[#This Row],[cost]]</f>
        <v>144.03</v>
      </c>
      <c r="AF1430" s="43">
        <f>Combined[[#This Row],[Total_Amount]]-Combined[[#This Row],[Total_Cost]]</f>
        <v>1674.4614000000001</v>
      </c>
      <c r="AG1430" s="43" t="str">
        <f>IF(Combined[[#This Row],[Age]]&lt;=25,"18-25",IF(Combined[[#This Row],[Age]]&lt;=35,"26-35",IF(Combined[[#This Row],[Age]]&lt;=45,"36-45",IF(Combined[[#This Row],[Age]]&lt;=55,"46-55","56-64"))))</f>
        <v>56-64</v>
      </c>
      <c r="AH1430" s="43">
        <f>IF(Combined[[#This Row],[Total_Amount]]=0,0,Combined[[#This Row],[Profit]]/Combined[[#This Row],[Total_Amount]])</f>
        <v>0.92079698589721126</v>
      </c>
    </row>
    <row r="1431" spans="1:34">
      <c r="A1431" s="43" t="s">
        <v>3255</v>
      </c>
      <c r="B1431" s="46">
        <v>45804</v>
      </c>
      <c r="C1431" s="43">
        <f t="shared" si="22"/>
        <v>2025</v>
      </c>
      <c r="D1431" s="43" t="str">
        <f>TEXT(Combined[[#This Row],[Order_Date]],"MMM")</f>
        <v>May</v>
      </c>
      <c r="E1431" s="43" t="s">
        <v>785</v>
      </c>
      <c r="F1431" s="43" t="s">
        <v>1736</v>
      </c>
      <c r="G1431" s="43" t="s">
        <v>1797</v>
      </c>
      <c r="H1431" s="43">
        <v>2</v>
      </c>
      <c r="I1431" s="43">
        <v>822.59</v>
      </c>
      <c r="J1431" s="45">
        <v>0.22</v>
      </c>
      <c r="K1431" s="43" t="s">
        <v>1826</v>
      </c>
      <c r="L1431" s="43">
        <v>1283.2403999999999</v>
      </c>
      <c r="M1431" s="43" t="str">
        <f>VLOOKUP(Combined[[#This Row],[Customer_ID]],Customer[],2,FALSE)</f>
        <v>Laura Soto</v>
      </c>
      <c r="N1431" s="43">
        <f>VLOOKUP(Combined[[#This Row],[Customer_ID]],Customer[],3,FALSE)</f>
        <v>57</v>
      </c>
      <c r="O1431" s="43" t="str">
        <f>VLOOKUP(Combined[[#This Row],[Customer_ID]],Customer[],4,FALSE)</f>
        <v>Female</v>
      </c>
      <c r="P1431" s="43" t="str">
        <f>VLOOKUP(Combined[[#This Row],[Customer_ID]],Customer[],5,FALSE)</f>
        <v>Rodriguezton</v>
      </c>
      <c r="Q1431" s="43" t="str">
        <f>VLOOKUP(Combined[[#This Row],[Customer_ID]],Customer[],6,FALSE)</f>
        <v>Michigan</v>
      </c>
      <c r="R1431" s="43" t="str">
        <f>VLOOKUP(Combined[[#This Row],[Customer_ID]],Customer[],8,FALSE)</f>
        <v>Platinum</v>
      </c>
      <c r="S1431" s="43" t="str">
        <f>VLOOKUP(Combined[[#This Row],[Product_ID]],Product[],2,FALSE)</f>
        <v>Vitamin E Body Lotion</v>
      </c>
      <c r="T1431" s="43" t="str">
        <f>VLOOKUP(Combined[[#This Row],[Product_ID]],Product[],3,FALSE)</f>
        <v>Beauty</v>
      </c>
      <c r="U1431" s="43" t="str">
        <f>VLOOKUP(Combined[[#This Row],[Product_ID]],Product[],4,FALSE)</f>
        <v>Skincare</v>
      </c>
      <c r="V1431" s="43" t="str">
        <f>VLOOKUP(Combined[[#This Row],[Product_ID]],Product[],5,FALSE)</f>
        <v>Hoffman-Williams</v>
      </c>
      <c r="W1431" s="43">
        <f>VLOOKUP(Combined[[#This Row],[Product_ID]],Product[],6,FALSE)</f>
        <v>358.47</v>
      </c>
      <c r="X1431" s="43">
        <f>VLOOKUP(Combined[[#This Row],[Product_ID]],Product[],7,FALSE)</f>
        <v>213</v>
      </c>
      <c r="Y1431" s="43" t="str">
        <f>_xlfn.XLOOKUP(Combined[[#This Row],[Store_ID]],Store[Store_ID],Store[Store_Name])</f>
        <v>Gardner, Humphrey and Contreras</v>
      </c>
      <c r="Z1431" s="43" t="str">
        <f>_xlfn.XLOOKUP(Combined[[#This Row],[Store_ID]],Store[Store_ID],Store[Region])</f>
        <v>East</v>
      </c>
      <c r="AA1431" s="43" t="str">
        <f>_xlfn.XLOOKUP(Combined[[#This Row],[Store_ID]],Store[Store_ID],Store[City])</f>
        <v>Johnsonville</v>
      </c>
      <c r="AB1431" s="43" t="str">
        <f>_xlfn.XLOOKUP(Combined[[#This Row],[Store_ID]],Store[Store_ID],Store[Store_Type])</f>
        <v>Flagship</v>
      </c>
      <c r="AC1431" s="43">
        <f>Combined[[#This Row],[Quantity]]*Combined[[#This Row],[Unit_Price]]</f>
        <v>1645.18</v>
      </c>
      <c r="AD1431" s="43">
        <f>Combined[[#This Row],[Gross_Sales]]*Combined[[#This Row],[Discount]]</f>
        <v>361.93960000000004</v>
      </c>
      <c r="AE1431" s="43">
        <f>Combined[[#This Row],[Quantity]]*Combined[[#This Row],[cost]]</f>
        <v>716.94</v>
      </c>
      <c r="AF1431" s="43">
        <f>Combined[[#This Row],[Total_Amount]]-Combined[[#This Row],[Total_Cost]]</f>
        <v>566.30039999999985</v>
      </c>
      <c r="AG1431" s="43" t="str">
        <f>IF(Combined[[#This Row],[Age]]&lt;=25,"18-25",IF(Combined[[#This Row],[Age]]&lt;=35,"26-35",IF(Combined[[#This Row],[Age]]&lt;=45,"36-45",IF(Combined[[#This Row],[Age]]&lt;=55,"46-55","56-64"))))</f>
        <v>56-64</v>
      </c>
      <c r="AH1431" s="43">
        <f>IF(Combined[[#This Row],[Total_Amount]]=0,0,Combined[[#This Row],[Profit]]/Combined[[#This Row],[Total_Amount]])</f>
        <v>0.44130499632025294</v>
      </c>
    </row>
    <row r="1432" spans="1:34">
      <c r="A1432" s="43" t="s">
        <v>3256</v>
      </c>
      <c r="B1432" s="46">
        <v>45263</v>
      </c>
      <c r="C1432" s="43">
        <f t="shared" si="22"/>
        <v>2023</v>
      </c>
      <c r="D1432" s="43" t="str">
        <f>TEXT(Combined[[#This Row],[Order_Date]],"MMM")</f>
        <v>Dec</v>
      </c>
      <c r="E1432" s="43" t="s">
        <v>719</v>
      </c>
      <c r="F1432" s="43" t="s">
        <v>1706</v>
      </c>
      <c r="G1432" s="43" t="s">
        <v>1761</v>
      </c>
      <c r="H1432" s="43">
        <v>1</v>
      </c>
      <c r="I1432" s="43">
        <v>462.23</v>
      </c>
      <c r="J1432" s="45">
        <v>0.3</v>
      </c>
      <c r="K1432" s="43" t="s">
        <v>1826</v>
      </c>
      <c r="L1432" s="43">
        <v>323.56099999999998</v>
      </c>
      <c r="M1432" s="43" t="str">
        <f>VLOOKUP(Combined[[#This Row],[Customer_ID]],Customer[],2,FALSE)</f>
        <v>Alejandro Doyle</v>
      </c>
      <c r="N1432" s="43">
        <f>VLOOKUP(Combined[[#This Row],[Customer_ID]],Customer[],3,FALSE)</f>
        <v>35</v>
      </c>
      <c r="O1432" s="43" t="str">
        <f>VLOOKUP(Combined[[#This Row],[Customer_ID]],Customer[],4,FALSE)</f>
        <v>Male</v>
      </c>
      <c r="P1432" s="43" t="str">
        <f>VLOOKUP(Combined[[#This Row],[Customer_ID]],Customer[],5,FALSE)</f>
        <v>East Crystalton</v>
      </c>
      <c r="Q1432" s="43" t="str">
        <f>VLOOKUP(Combined[[#This Row],[Customer_ID]],Customer[],6,FALSE)</f>
        <v>New Mexico</v>
      </c>
      <c r="R1432" s="43" t="str">
        <f>VLOOKUP(Combined[[#This Row],[Customer_ID]],Customer[],8,FALSE)</f>
        <v>Platinum</v>
      </c>
      <c r="S1432" s="43" t="str">
        <f>VLOOKUP(Combined[[#This Row],[Product_ID]],Product[],2,FALSE)</f>
        <v>Decorative Lamp Shade</v>
      </c>
      <c r="T1432" s="43" t="str">
        <f>VLOOKUP(Combined[[#This Row],[Product_ID]],Product[],3,FALSE)</f>
        <v>Home</v>
      </c>
      <c r="U1432" s="43" t="str">
        <f>VLOOKUP(Combined[[#This Row],[Product_ID]],Product[],4,FALSE)</f>
        <v>Lighting</v>
      </c>
      <c r="V1432" s="43" t="str">
        <f>VLOOKUP(Combined[[#This Row],[Product_ID]],Product[],5,FALSE)</f>
        <v>Ramirez-Hanson</v>
      </c>
      <c r="W1432" s="43">
        <f>VLOOKUP(Combined[[#This Row],[Product_ID]],Product[],6,FALSE)</f>
        <v>228.53</v>
      </c>
      <c r="X1432" s="43">
        <f>VLOOKUP(Combined[[#This Row],[Product_ID]],Product[],7,FALSE)</f>
        <v>469</v>
      </c>
      <c r="Y1432" s="43" t="str">
        <f>_xlfn.XLOOKUP(Combined[[#This Row],[Store_ID]],Store[Store_ID],Store[Store_Name])</f>
        <v>Black-Horn</v>
      </c>
      <c r="Z1432" s="43" t="str">
        <f>_xlfn.XLOOKUP(Combined[[#This Row],[Store_ID]],Store[Store_ID],Store[Region])</f>
        <v>South</v>
      </c>
      <c r="AA1432" s="43" t="str">
        <f>_xlfn.XLOOKUP(Combined[[#This Row],[Store_ID]],Store[Store_ID],Store[City])</f>
        <v>North Nancyview</v>
      </c>
      <c r="AB1432" s="43" t="str">
        <f>_xlfn.XLOOKUP(Combined[[#This Row],[Store_ID]],Store[Store_ID],Store[Store_Type])</f>
        <v>Outlet</v>
      </c>
      <c r="AC1432" s="43">
        <f>Combined[[#This Row],[Quantity]]*Combined[[#This Row],[Unit_Price]]</f>
        <v>462.23</v>
      </c>
      <c r="AD1432" s="43">
        <f>Combined[[#This Row],[Gross_Sales]]*Combined[[#This Row],[Discount]]</f>
        <v>138.66900000000001</v>
      </c>
      <c r="AE1432" s="43">
        <f>Combined[[#This Row],[Quantity]]*Combined[[#This Row],[cost]]</f>
        <v>228.53</v>
      </c>
      <c r="AF1432" s="43">
        <f>Combined[[#This Row],[Total_Amount]]-Combined[[#This Row],[Total_Cost]]</f>
        <v>95.030999999999977</v>
      </c>
      <c r="AG1432" s="43" t="str">
        <f>IF(Combined[[#This Row],[Age]]&lt;=25,"18-25",IF(Combined[[#This Row],[Age]]&lt;=35,"26-35",IF(Combined[[#This Row],[Age]]&lt;=45,"36-45",IF(Combined[[#This Row],[Age]]&lt;=55,"46-55","56-64"))))</f>
        <v>26-35</v>
      </c>
      <c r="AH1432" s="43">
        <f>IF(Combined[[#This Row],[Total_Amount]]=0,0,Combined[[#This Row],[Profit]]/Combined[[#This Row],[Total_Amount]])</f>
        <v>0.29370350567590031</v>
      </c>
    </row>
    <row r="1433" spans="1:34">
      <c r="A1433" s="43" t="s">
        <v>3257</v>
      </c>
      <c r="B1433" s="46">
        <v>45906</v>
      </c>
      <c r="C1433" s="43">
        <f t="shared" si="22"/>
        <v>2025</v>
      </c>
      <c r="D1433" s="43" t="str">
        <f>TEXT(Combined[[#This Row],[Order_Date]],"MMM")</f>
        <v>Sep</v>
      </c>
      <c r="E1433" s="43" t="s">
        <v>1383</v>
      </c>
      <c r="F1433" s="43" t="s">
        <v>1632</v>
      </c>
      <c r="G1433" s="43" t="s">
        <v>1807</v>
      </c>
      <c r="H1433" s="43">
        <v>1</v>
      </c>
      <c r="I1433" s="43">
        <v>361.09</v>
      </c>
      <c r="J1433" s="45">
        <v>0.06</v>
      </c>
      <c r="K1433" s="43" t="s">
        <v>1826</v>
      </c>
      <c r="L1433" s="43">
        <v>339.42459999999988</v>
      </c>
      <c r="M1433" s="43" t="str">
        <f>VLOOKUP(Combined[[#This Row],[Customer_ID]],Customer[],2,FALSE)</f>
        <v>Monica Wright</v>
      </c>
      <c r="N1433" s="43">
        <f>VLOOKUP(Combined[[#This Row],[Customer_ID]],Customer[],3,FALSE)</f>
        <v>45</v>
      </c>
      <c r="O1433" s="43" t="str">
        <f>VLOOKUP(Combined[[#This Row],[Customer_ID]],Customer[],4,FALSE)</f>
        <v>Male</v>
      </c>
      <c r="P1433" s="43" t="str">
        <f>VLOOKUP(Combined[[#This Row],[Customer_ID]],Customer[],5,FALSE)</f>
        <v>Paulside</v>
      </c>
      <c r="Q1433" s="43" t="str">
        <f>VLOOKUP(Combined[[#This Row],[Customer_ID]],Customer[],6,FALSE)</f>
        <v>North Carolina</v>
      </c>
      <c r="R1433" s="43" t="str">
        <f>VLOOKUP(Combined[[#This Row],[Customer_ID]],Customer[],8,FALSE)</f>
        <v>Gold</v>
      </c>
      <c r="S1433" s="43" t="str">
        <f>VLOOKUP(Combined[[#This Row],[Product_ID]],Product[],2,FALSE)</f>
        <v>Smart Home WiFi Camera</v>
      </c>
      <c r="T1433" s="43" t="str">
        <f>VLOOKUP(Combined[[#This Row],[Product_ID]],Product[],3,FALSE)</f>
        <v>Electronics</v>
      </c>
      <c r="U1433" s="43" t="str">
        <f>VLOOKUP(Combined[[#This Row],[Product_ID]],Product[],4,FALSE)</f>
        <v>Accessories</v>
      </c>
      <c r="V1433" s="43" t="str">
        <f>VLOOKUP(Combined[[#This Row],[Product_ID]],Product[],5,FALSE)</f>
        <v>Holmes LLC</v>
      </c>
      <c r="W1433" s="43">
        <f>VLOOKUP(Combined[[#This Row],[Product_ID]],Product[],6,FALSE)</f>
        <v>450.71</v>
      </c>
      <c r="X1433" s="43">
        <f>VLOOKUP(Combined[[#This Row],[Product_ID]],Product[],7,FALSE)</f>
        <v>389</v>
      </c>
      <c r="Y1433" s="43" t="str">
        <f>_xlfn.XLOOKUP(Combined[[#This Row],[Store_ID]],Store[Store_ID],Store[Store_Name])</f>
        <v>Holloway Ltd</v>
      </c>
      <c r="Z1433" s="43" t="str">
        <f>_xlfn.XLOOKUP(Combined[[#This Row],[Store_ID]],Store[Store_ID],Store[Region])</f>
        <v>North</v>
      </c>
      <c r="AA1433" s="43" t="str">
        <f>_xlfn.XLOOKUP(Combined[[#This Row],[Store_ID]],Store[Store_ID],Store[City])</f>
        <v>Bensonhaven</v>
      </c>
      <c r="AB1433" s="43" t="str">
        <f>_xlfn.XLOOKUP(Combined[[#This Row],[Store_ID]],Store[Store_ID],Store[Store_Type])</f>
        <v>Flagship</v>
      </c>
      <c r="AC1433" s="43">
        <f>Combined[[#This Row],[Quantity]]*Combined[[#This Row],[Unit_Price]]</f>
        <v>361.09</v>
      </c>
      <c r="AD1433" s="43">
        <f>Combined[[#This Row],[Gross_Sales]]*Combined[[#This Row],[Discount]]</f>
        <v>21.665399999999998</v>
      </c>
      <c r="AE1433" s="43">
        <f>Combined[[#This Row],[Quantity]]*Combined[[#This Row],[cost]]</f>
        <v>450.71</v>
      </c>
      <c r="AF1433" s="43">
        <f>Combined[[#This Row],[Total_Amount]]-Combined[[#This Row],[Total_Cost]]</f>
        <v>-111.2854000000001</v>
      </c>
      <c r="AG1433" s="43" t="str">
        <f>IF(Combined[[#This Row],[Age]]&lt;=25,"18-25",IF(Combined[[#This Row],[Age]]&lt;=35,"26-35",IF(Combined[[#This Row],[Age]]&lt;=45,"36-45",IF(Combined[[#This Row],[Age]]&lt;=55,"46-55","56-64"))))</f>
        <v>36-45</v>
      </c>
      <c r="AH1433" s="43">
        <f>IF(Combined[[#This Row],[Total_Amount]]=0,0,Combined[[#This Row],[Profit]]/Combined[[#This Row],[Total_Amount]])</f>
        <v>-0.32786486306531742</v>
      </c>
    </row>
    <row r="1434" spans="1:34">
      <c r="A1434" s="43" t="s">
        <v>3258</v>
      </c>
      <c r="B1434" s="46">
        <v>45243</v>
      </c>
      <c r="C1434" s="43">
        <f t="shared" si="22"/>
        <v>2023</v>
      </c>
      <c r="D1434" s="43" t="str">
        <f>TEXT(Combined[[#This Row],[Order_Date]],"MMM")</f>
        <v>Nov</v>
      </c>
      <c r="E1434" s="43" t="s">
        <v>1196</v>
      </c>
      <c r="F1434" s="43" t="s">
        <v>1694</v>
      </c>
      <c r="G1434" s="43" t="s">
        <v>1813</v>
      </c>
      <c r="H1434" s="43">
        <v>3</v>
      </c>
      <c r="I1434" s="43">
        <v>59.37</v>
      </c>
      <c r="J1434" s="45">
        <v>0.03</v>
      </c>
      <c r="K1434" s="43" t="s">
        <v>1826</v>
      </c>
      <c r="L1434" s="43">
        <v>172.76669999999999</v>
      </c>
      <c r="M1434" s="43" t="str">
        <f>VLOOKUP(Combined[[#This Row],[Customer_ID]],Customer[],2,FALSE)</f>
        <v>Kristine Higgins</v>
      </c>
      <c r="N1434" s="43">
        <f>VLOOKUP(Combined[[#This Row],[Customer_ID]],Customer[],3,FALSE)</f>
        <v>27</v>
      </c>
      <c r="O1434" s="43" t="str">
        <f>VLOOKUP(Combined[[#This Row],[Customer_ID]],Customer[],4,FALSE)</f>
        <v>Female</v>
      </c>
      <c r="P1434" s="43" t="str">
        <f>VLOOKUP(Combined[[#This Row],[Customer_ID]],Customer[],5,FALSE)</f>
        <v>Jennifertown</v>
      </c>
      <c r="Q1434" s="43" t="str">
        <f>VLOOKUP(Combined[[#This Row],[Customer_ID]],Customer[],6,FALSE)</f>
        <v>South Carolina</v>
      </c>
      <c r="R1434" s="43" t="str">
        <f>VLOOKUP(Combined[[#This Row],[Customer_ID]],Customer[],8,FALSE)</f>
        <v>Silver</v>
      </c>
      <c r="S1434" s="43" t="str">
        <f>VLOOKUP(Combined[[#This Row],[Product_ID]],Product[],2,FALSE)</f>
        <v>Shin Guards – Adult</v>
      </c>
      <c r="T1434" s="43" t="str">
        <f>VLOOKUP(Combined[[#This Row],[Product_ID]],Product[],3,FALSE)</f>
        <v>Sports</v>
      </c>
      <c r="U1434" s="43" t="str">
        <f>VLOOKUP(Combined[[#This Row],[Product_ID]],Product[],4,FALSE)</f>
        <v>Team Sports</v>
      </c>
      <c r="V1434" s="43" t="str">
        <f>VLOOKUP(Combined[[#This Row],[Product_ID]],Product[],5,FALSE)</f>
        <v>French Ltd</v>
      </c>
      <c r="W1434" s="43">
        <f>VLOOKUP(Combined[[#This Row],[Product_ID]],Product[],6,FALSE)</f>
        <v>107.06</v>
      </c>
      <c r="X1434" s="43">
        <f>VLOOKUP(Combined[[#This Row],[Product_ID]],Product[],7,FALSE)</f>
        <v>359</v>
      </c>
      <c r="Y1434" s="43" t="str">
        <f>_xlfn.XLOOKUP(Combined[[#This Row],[Store_ID]],Store[Store_ID],Store[Store_Name])</f>
        <v>Mann-Austin</v>
      </c>
      <c r="Z1434" s="43" t="str">
        <f>_xlfn.XLOOKUP(Combined[[#This Row],[Store_ID]],Store[Store_ID],Store[Region])</f>
        <v>East</v>
      </c>
      <c r="AA1434" s="43" t="str">
        <f>_xlfn.XLOOKUP(Combined[[#This Row],[Store_ID]],Store[Store_ID],Store[City])</f>
        <v>Vasquezborough</v>
      </c>
      <c r="AB1434" s="43" t="str">
        <f>_xlfn.XLOOKUP(Combined[[#This Row],[Store_ID]],Store[Store_ID],Store[Store_Type])</f>
        <v>Online</v>
      </c>
      <c r="AC1434" s="43">
        <f>Combined[[#This Row],[Quantity]]*Combined[[#This Row],[Unit_Price]]</f>
        <v>178.10999999999999</v>
      </c>
      <c r="AD1434" s="43">
        <f>Combined[[#This Row],[Gross_Sales]]*Combined[[#This Row],[Discount]]</f>
        <v>5.3432999999999993</v>
      </c>
      <c r="AE1434" s="43">
        <f>Combined[[#This Row],[Quantity]]*Combined[[#This Row],[cost]]</f>
        <v>321.18</v>
      </c>
      <c r="AF1434" s="43">
        <f>Combined[[#This Row],[Total_Amount]]-Combined[[#This Row],[Total_Cost]]</f>
        <v>-148.41330000000002</v>
      </c>
      <c r="AG1434" s="43" t="str">
        <f>IF(Combined[[#This Row],[Age]]&lt;=25,"18-25",IF(Combined[[#This Row],[Age]]&lt;=35,"26-35",IF(Combined[[#This Row],[Age]]&lt;=45,"36-45",IF(Combined[[#This Row],[Age]]&lt;=55,"46-55","56-64"))))</f>
        <v>26-35</v>
      </c>
      <c r="AH1434" s="43">
        <f>IF(Combined[[#This Row],[Total_Amount]]=0,0,Combined[[#This Row],[Profit]]/Combined[[#This Row],[Total_Amount]])</f>
        <v>-0.85903880782581388</v>
      </c>
    </row>
    <row r="1435" spans="1:34">
      <c r="A1435" s="43" t="s">
        <v>3259</v>
      </c>
      <c r="B1435" s="46">
        <v>45686</v>
      </c>
      <c r="C1435" s="43">
        <f t="shared" si="22"/>
        <v>2025</v>
      </c>
      <c r="D1435" s="43" t="str">
        <f>TEXT(Combined[[#This Row],[Order_Date]],"MMM")</f>
        <v>Jan</v>
      </c>
      <c r="E1435" s="43" t="s">
        <v>144</v>
      </c>
      <c r="F1435" s="43" t="s">
        <v>1628</v>
      </c>
      <c r="G1435" s="43" t="s">
        <v>1757</v>
      </c>
      <c r="H1435" s="43">
        <v>3</v>
      </c>
      <c r="I1435" s="43">
        <v>765.21</v>
      </c>
      <c r="J1435" s="45">
        <v>0.14000000000000001</v>
      </c>
      <c r="K1435" s="43" t="s">
        <v>1829</v>
      </c>
      <c r="L1435" s="43">
        <v>1974.2418</v>
      </c>
      <c r="M1435" s="43" t="str">
        <f>VLOOKUP(Combined[[#This Row],[Customer_ID]],Customer[],2,FALSE)</f>
        <v>Thomas Phillips</v>
      </c>
      <c r="N1435" s="43">
        <f>VLOOKUP(Combined[[#This Row],[Customer_ID]],Customer[],3,FALSE)</f>
        <v>20</v>
      </c>
      <c r="O1435" s="43" t="str">
        <f>VLOOKUP(Combined[[#This Row],[Customer_ID]],Customer[],4,FALSE)</f>
        <v>Female</v>
      </c>
      <c r="P1435" s="43" t="str">
        <f>VLOOKUP(Combined[[#This Row],[Customer_ID]],Customer[],5,FALSE)</f>
        <v>Luisfurt</v>
      </c>
      <c r="Q1435" s="43" t="str">
        <f>VLOOKUP(Combined[[#This Row],[Customer_ID]],Customer[],6,FALSE)</f>
        <v>Georgia</v>
      </c>
      <c r="R1435" s="43" t="str">
        <f>VLOOKUP(Combined[[#This Row],[Customer_ID]],Customer[],8,FALSE)</f>
        <v>Gold</v>
      </c>
      <c r="S1435" s="43" t="str">
        <f>VLOOKUP(Combined[[#This Row],[Product_ID]],Product[],2,FALSE)</f>
        <v>Noise-Canceling Headphones</v>
      </c>
      <c r="T1435" s="43" t="str">
        <f>VLOOKUP(Combined[[#This Row],[Product_ID]],Product[],3,FALSE)</f>
        <v>Electronics</v>
      </c>
      <c r="U1435" s="43" t="str">
        <f>VLOOKUP(Combined[[#This Row],[Product_ID]],Product[],4,FALSE)</f>
        <v>Audio</v>
      </c>
      <c r="V1435" s="43" t="str">
        <f>VLOOKUP(Combined[[#This Row],[Product_ID]],Product[],5,FALSE)</f>
        <v>Taylor-Hart</v>
      </c>
      <c r="W1435" s="43">
        <f>VLOOKUP(Combined[[#This Row],[Product_ID]],Product[],6,FALSE)</f>
        <v>38.520000000000003</v>
      </c>
      <c r="X1435" s="43">
        <f>VLOOKUP(Combined[[#This Row],[Product_ID]],Product[],7,FALSE)</f>
        <v>378</v>
      </c>
      <c r="Y1435" s="43" t="str">
        <f>_xlfn.XLOOKUP(Combined[[#This Row],[Store_ID]],Store[Store_ID],Store[Store_Name])</f>
        <v>Martinez, Adkins and Johnson</v>
      </c>
      <c r="Z1435" s="43" t="str">
        <f>_xlfn.XLOOKUP(Combined[[#This Row],[Store_ID]],Store[Store_ID],Store[Region])</f>
        <v>North</v>
      </c>
      <c r="AA1435" s="43" t="str">
        <f>_xlfn.XLOOKUP(Combined[[#This Row],[Store_ID]],Store[Store_ID],Store[City])</f>
        <v>Danielmouth</v>
      </c>
      <c r="AB1435" s="43" t="str">
        <f>_xlfn.XLOOKUP(Combined[[#This Row],[Store_ID]],Store[Store_ID],Store[Store_Type])</f>
        <v>Flagship</v>
      </c>
      <c r="AC1435" s="43">
        <f>Combined[[#This Row],[Quantity]]*Combined[[#This Row],[Unit_Price]]</f>
        <v>2295.63</v>
      </c>
      <c r="AD1435" s="43">
        <f>Combined[[#This Row],[Gross_Sales]]*Combined[[#This Row],[Discount]]</f>
        <v>321.38820000000004</v>
      </c>
      <c r="AE1435" s="43">
        <f>Combined[[#This Row],[Quantity]]*Combined[[#This Row],[cost]]</f>
        <v>115.56</v>
      </c>
      <c r="AF1435" s="43">
        <f>Combined[[#This Row],[Total_Amount]]-Combined[[#This Row],[Total_Cost]]</f>
        <v>1858.6818000000001</v>
      </c>
      <c r="AG1435" s="43" t="str">
        <f>IF(Combined[[#This Row],[Age]]&lt;=25,"18-25",IF(Combined[[#This Row],[Age]]&lt;=35,"26-35",IF(Combined[[#This Row],[Age]]&lt;=45,"36-45",IF(Combined[[#This Row],[Age]]&lt;=55,"46-55","56-64"))))</f>
        <v>18-25</v>
      </c>
      <c r="AH1435" s="43">
        <f>IF(Combined[[#This Row],[Total_Amount]]=0,0,Combined[[#This Row],[Profit]]/Combined[[#This Row],[Total_Amount]])</f>
        <v>0.94146613651883981</v>
      </c>
    </row>
    <row r="1436" spans="1:34">
      <c r="A1436" s="43" t="s">
        <v>3260</v>
      </c>
      <c r="B1436" s="46">
        <v>45472</v>
      </c>
      <c r="C1436" s="43">
        <f t="shared" si="22"/>
        <v>2024</v>
      </c>
      <c r="D1436" s="43" t="str">
        <f>TEXT(Combined[[#This Row],[Order_Date]],"MMM")</f>
        <v>Jun</v>
      </c>
      <c r="E1436" s="43" t="s">
        <v>779</v>
      </c>
      <c r="F1436" s="43" t="s">
        <v>1612</v>
      </c>
      <c r="G1436" s="43" t="s">
        <v>1794</v>
      </c>
      <c r="H1436" s="43">
        <v>4</v>
      </c>
      <c r="I1436" s="43">
        <v>303.56</v>
      </c>
      <c r="J1436" s="45">
        <v>0.2</v>
      </c>
      <c r="K1436" s="43" t="s">
        <v>1829</v>
      </c>
      <c r="L1436" s="43">
        <v>971.39200000000005</v>
      </c>
      <c r="M1436" s="43" t="str">
        <f>VLOOKUP(Combined[[#This Row],[Customer_ID]],Customer[],2,FALSE)</f>
        <v>Brian Hammond</v>
      </c>
      <c r="N1436" s="43">
        <f>VLOOKUP(Combined[[#This Row],[Customer_ID]],Customer[],3,FALSE)</f>
        <v>56</v>
      </c>
      <c r="O1436" s="43" t="str">
        <f>VLOOKUP(Combined[[#This Row],[Customer_ID]],Customer[],4,FALSE)</f>
        <v>Female</v>
      </c>
      <c r="P1436" s="43" t="str">
        <f>VLOOKUP(Combined[[#This Row],[Customer_ID]],Customer[],5,FALSE)</f>
        <v>North Nicholas</v>
      </c>
      <c r="Q1436" s="43" t="str">
        <f>VLOOKUP(Combined[[#This Row],[Customer_ID]],Customer[],6,FALSE)</f>
        <v>Texas</v>
      </c>
      <c r="R1436" s="43" t="str">
        <f>VLOOKUP(Combined[[#This Row],[Customer_ID]],Customer[],8,FALSE)</f>
        <v>Gold</v>
      </c>
      <c r="S1436" s="43" t="str">
        <f>VLOOKUP(Combined[[#This Row],[Product_ID]],Product[],2,FALSE)</f>
        <v>Vitamin C Face Serum</v>
      </c>
      <c r="T1436" s="43" t="str">
        <f>VLOOKUP(Combined[[#This Row],[Product_ID]],Product[],3,FALSE)</f>
        <v>Beauty</v>
      </c>
      <c r="U1436" s="43" t="str">
        <f>VLOOKUP(Combined[[#This Row],[Product_ID]],Product[],4,FALSE)</f>
        <v>Skincare</v>
      </c>
      <c r="V1436" s="43" t="str">
        <f>VLOOKUP(Combined[[#This Row],[Product_ID]],Product[],5,FALSE)</f>
        <v>Griffin Ltd</v>
      </c>
      <c r="W1436" s="43">
        <f>VLOOKUP(Combined[[#This Row],[Product_ID]],Product[],6,FALSE)</f>
        <v>283.83</v>
      </c>
      <c r="X1436" s="43">
        <f>VLOOKUP(Combined[[#This Row],[Product_ID]],Product[],7,FALSE)</f>
        <v>244</v>
      </c>
      <c r="Y1436" s="43" t="str">
        <f>_xlfn.XLOOKUP(Combined[[#This Row],[Store_ID]],Store[Store_ID],Store[Store_Name])</f>
        <v>Thomas, Bridges and Harris</v>
      </c>
      <c r="Z1436" s="43" t="str">
        <f>_xlfn.XLOOKUP(Combined[[#This Row],[Store_ID]],Store[Store_ID],Store[Region])</f>
        <v>North</v>
      </c>
      <c r="AA1436" s="43" t="str">
        <f>_xlfn.XLOOKUP(Combined[[#This Row],[Store_ID]],Store[Store_ID],Store[City])</f>
        <v>Sabrinatown</v>
      </c>
      <c r="AB1436" s="43" t="str">
        <f>_xlfn.XLOOKUP(Combined[[#This Row],[Store_ID]],Store[Store_ID],Store[Store_Type])</f>
        <v>Online</v>
      </c>
      <c r="AC1436" s="43">
        <f>Combined[[#This Row],[Quantity]]*Combined[[#This Row],[Unit_Price]]</f>
        <v>1214.24</v>
      </c>
      <c r="AD1436" s="43">
        <f>Combined[[#This Row],[Gross_Sales]]*Combined[[#This Row],[Discount]]</f>
        <v>242.84800000000001</v>
      </c>
      <c r="AE1436" s="43">
        <f>Combined[[#This Row],[Quantity]]*Combined[[#This Row],[cost]]</f>
        <v>1135.32</v>
      </c>
      <c r="AF1436" s="43">
        <f>Combined[[#This Row],[Total_Amount]]-Combined[[#This Row],[Total_Cost]]</f>
        <v>-163.92799999999988</v>
      </c>
      <c r="AG1436" s="43" t="str">
        <f>IF(Combined[[#This Row],[Age]]&lt;=25,"18-25",IF(Combined[[#This Row],[Age]]&lt;=35,"26-35",IF(Combined[[#This Row],[Age]]&lt;=45,"36-45",IF(Combined[[#This Row],[Age]]&lt;=55,"46-55","56-64"))))</f>
        <v>56-64</v>
      </c>
      <c r="AH1436" s="43">
        <f>IF(Combined[[#This Row],[Total_Amount]]=0,0,Combined[[#This Row],[Profit]]/Combined[[#This Row],[Total_Amount]])</f>
        <v>-0.16875576492291461</v>
      </c>
    </row>
    <row r="1437" spans="1:34">
      <c r="A1437" s="43" t="s">
        <v>3261</v>
      </c>
      <c r="B1437" s="46">
        <v>45779</v>
      </c>
      <c r="C1437" s="43">
        <f t="shared" si="22"/>
        <v>2025</v>
      </c>
      <c r="D1437" s="43" t="str">
        <f>TEXT(Combined[[#This Row],[Order_Date]],"MMM")</f>
        <v>May</v>
      </c>
      <c r="E1437" s="43" t="s">
        <v>1371</v>
      </c>
      <c r="F1437" s="43" t="s">
        <v>1602</v>
      </c>
      <c r="G1437" s="43" t="s">
        <v>1752</v>
      </c>
      <c r="H1437" s="43">
        <v>1</v>
      </c>
      <c r="I1437" s="43">
        <v>640.92999999999995</v>
      </c>
      <c r="J1437" s="45">
        <v>0.19</v>
      </c>
      <c r="K1437" s="43" t="s">
        <v>1826</v>
      </c>
      <c r="L1437" s="43">
        <v>519.15329999999994</v>
      </c>
      <c r="M1437" s="43" t="str">
        <f>VLOOKUP(Combined[[#This Row],[Customer_ID]],Customer[],2,FALSE)</f>
        <v>Adam Castro</v>
      </c>
      <c r="N1437" s="43">
        <f>VLOOKUP(Combined[[#This Row],[Customer_ID]],Customer[],3,FALSE)</f>
        <v>51</v>
      </c>
      <c r="O1437" s="43" t="str">
        <f>VLOOKUP(Combined[[#This Row],[Customer_ID]],Customer[],4,FALSE)</f>
        <v>Male</v>
      </c>
      <c r="P1437" s="43" t="str">
        <f>VLOOKUP(Combined[[#This Row],[Customer_ID]],Customer[],5,FALSE)</f>
        <v>New Donnabury</v>
      </c>
      <c r="Q1437" s="43" t="str">
        <f>VLOOKUP(Combined[[#This Row],[Customer_ID]],Customer[],6,FALSE)</f>
        <v>Texas</v>
      </c>
      <c r="R1437" s="43" t="str">
        <f>VLOOKUP(Combined[[#This Row],[Customer_ID]],Customer[],8,FALSE)</f>
        <v>Silver</v>
      </c>
      <c r="S1437" s="43" t="str">
        <f>VLOOKUP(Combined[[#This Row],[Product_ID]],Product[],2,FALSE)</f>
        <v>Decorative Floor Vase</v>
      </c>
      <c r="T1437" s="43" t="str">
        <f>VLOOKUP(Combined[[#This Row],[Product_ID]],Product[],3,FALSE)</f>
        <v>Home</v>
      </c>
      <c r="U1437" s="43" t="str">
        <f>VLOOKUP(Combined[[#This Row],[Product_ID]],Product[],4,FALSE)</f>
        <v>Decor</v>
      </c>
      <c r="V1437" s="43" t="str">
        <f>VLOOKUP(Combined[[#This Row],[Product_ID]],Product[],5,FALSE)</f>
        <v>Khan, Jones and Paul</v>
      </c>
      <c r="W1437" s="43">
        <f>VLOOKUP(Combined[[#This Row],[Product_ID]],Product[],6,FALSE)</f>
        <v>219.12</v>
      </c>
      <c r="X1437" s="43">
        <f>VLOOKUP(Combined[[#This Row],[Product_ID]],Product[],7,FALSE)</f>
        <v>378</v>
      </c>
      <c r="Y1437" s="43" t="str">
        <f>_xlfn.XLOOKUP(Combined[[#This Row],[Store_ID]],Store[Store_ID],Store[Store_Name])</f>
        <v>Rivera-Warner</v>
      </c>
      <c r="Z1437" s="43" t="str">
        <f>_xlfn.XLOOKUP(Combined[[#This Row],[Store_ID]],Store[Store_ID],Store[Region])</f>
        <v>East</v>
      </c>
      <c r="AA1437" s="43" t="str">
        <f>_xlfn.XLOOKUP(Combined[[#This Row],[Store_ID]],Store[Store_ID],Store[City])</f>
        <v>Washingtonfurt</v>
      </c>
      <c r="AB1437" s="43" t="str">
        <f>_xlfn.XLOOKUP(Combined[[#This Row],[Store_ID]],Store[Store_ID],Store[Store_Type])</f>
        <v>Flagship</v>
      </c>
      <c r="AC1437" s="43">
        <f>Combined[[#This Row],[Quantity]]*Combined[[#This Row],[Unit_Price]]</f>
        <v>640.92999999999995</v>
      </c>
      <c r="AD1437" s="43">
        <f>Combined[[#This Row],[Gross_Sales]]*Combined[[#This Row],[Discount]]</f>
        <v>121.77669999999999</v>
      </c>
      <c r="AE1437" s="43">
        <f>Combined[[#This Row],[Quantity]]*Combined[[#This Row],[cost]]</f>
        <v>219.12</v>
      </c>
      <c r="AF1437" s="43">
        <f>Combined[[#This Row],[Total_Amount]]-Combined[[#This Row],[Total_Cost]]</f>
        <v>300.03329999999994</v>
      </c>
      <c r="AG1437" s="43" t="str">
        <f>IF(Combined[[#This Row],[Age]]&lt;=25,"18-25",IF(Combined[[#This Row],[Age]]&lt;=35,"26-35",IF(Combined[[#This Row],[Age]]&lt;=45,"36-45",IF(Combined[[#This Row],[Age]]&lt;=55,"46-55","56-64"))))</f>
        <v>46-55</v>
      </c>
      <c r="AH1437" s="43">
        <f>IF(Combined[[#This Row],[Total_Amount]]=0,0,Combined[[#This Row],[Profit]]/Combined[[#This Row],[Total_Amount]])</f>
        <v>0.5779281379892991</v>
      </c>
    </row>
    <row r="1438" spans="1:34">
      <c r="A1438" s="43" t="s">
        <v>3262</v>
      </c>
      <c r="B1438" s="46">
        <v>45830</v>
      </c>
      <c r="C1438" s="43">
        <f t="shared" si="22"/>
        <v>2025</v>
      </c>
      <c r="D1438" s="43" t="str">
        <f>TEXT(Combined[[#This Row],[Order_Date]],"MMM")</f>
        <v>Jun</v>
      </c>
      <c r="E1438" s="43" t="s">
        <v>576</v>
      </c>
      <c r="F1438" s="43" t="s">
        <v>1720</v>
      </c>
      <c r="G1438" s="43" t="s">
        <v>1789</v>
      </c>
      <c r="H1438" s="43">
        <v>2</v>
      </c>
      <c r="I1438" s="43">
        <v>611.25</v>
      </c>
      <c r="J1438" s="45">
        <v>0.22</v>
      </c>
      <c r="K1438" s="43" t="s">
        <v>1824</v>
      </c>
      <c r="L1438" s="43">
        <v>953.55000000000007</v>
      </c>
      <c r="M1438" s="43" t="str">
        <f>VLOOKUP(Combined[[#This Row],[Customer_ID]],Customer[],2,FALSE)</f>
        <v>Maria Davis</v>
      </c>
      <c r="N1438" s="43">
        <f>VLOOKUP(Combined[[#This Row],[Customer_ID]],Customer[],3,FALSE)</f>
        <v>26</v>
      </c>
      <c r="O1438" s="43" t="str">
        <f>VLOOKUP(Combined[[#This Row],[Customer_ID]],Customer[],4,FALSE)</f>
        <v>Female</v>
      </c>
      <c r="P1438" s="43" t="str">
        <f>VLOOKUP(Combined[[#This Row],[Customer_ID]],Customer[],5,FALSE)</f>
        <v>Avilahaven</v>
      </c>
      <c r="Q1438" s="43" t="str">
        <f>VLOOKUP(Combined[[#This Row],[Customer_ID]],Customer[],6,FALSE)</f>
        <v>Vermont</v>
      </c>
      <c r="R1438" s="43" t="str">
        <f>VLOOKUP(Combined[[#This Row],[Customer_ID]],Customer[],8,FALSE)</f>
        <v>Gold</v>
      </c>
      <c r="S1438" s="43" t="str">
        <f>VLOOKUP(Combined[[#This Row],[Product_ID]],Product[],2,FALSE)</f>
        <v>Kitchen Cutting Board</v>
      </c>
      <c r="T1438" s="43" t="str">
        <f>VLOOKUP(Combined[[#This Row],[Product_ID]],Product[],3,FALSE)</f>
        <v>Home</v>
      </c>
      <c r="U1438" s="43" t="str">
        <f>VLOOKUP(Combined[[#This Row],[Product_ID]],Product[],4,FALSE)</f>
        <v>Kitchen</v>
      </c>
      <c r="V1438" s="43" t="str">
        <f>VLOOKUP(Combined[[#This Row],[Product_ID]],Product[],5,FALSE)</f>
        <v>Taylor, Dodson and Johnston</v>
      </c>
      <c r="W1438" s="43">
        <f>VLOOKUP(Combined[[#This Row],[Product_ID]],Product[],6,FALSE)</f>
        <v>176.07</v>
      </c>
      <c r="X1438" s="43">
        <f>VLOOKUP(Combined[[#This Row],[Product_ID]],Product[],7,FALSE)</f>
        <v>82</v>
      </c>
      <c r="Y1438" s="43" t="str">
        <f>_xlfn.XLOOKUP(Combined[[#This Row],[Store_ID]],Store[Store_ID],Store[Store_Name])</f>
        <v>Hill, Wagner and Ballard</v>
      </c>
      <c r="Z1438" s="43" t="str">
        <f>_xlfn.XLOOKUP(Combined[[#This Row],[Store_ID]],Store[Store_ID],Store[Region])</f>
        <v>East</v>
      </c>
      <c r="AA1438" s="43" t="str">
        <f>_xlfn.XLOOKUP(Combined[[#This Row],[Store_ID]],Store[Store_ID],Store[City])</f>
        <v>East Davidville</v>
      </c>
      <c r="AB1438" s="43" t="str">
        <f>_xlfn.XLOOKUP(Combined[[#This Row],[Store_ID]],Store[Store_ID],Store[Store_Type])</f>
        <v>Online</v>
      </c>
      <c r="AC1438" s="43">
        <f>Combined[[#This Row],[Quantity]]*Combined[[#This Row],[Unit_Price]]</f>
        <v>1222.5</v>
      </c>
      <c r="AD1438" s="43">
        <f>Combined[[#This Row],[Gross_Sales]]*Combined[[#This Row],[Discount]]</f>
        <v>268.95</v>
      </c>
      <c r="AE1438" s="43">
        <f>Combined[[#This Row],[Quantity]]*Combined[[#This Row],[cost]]</f>
        <v>352.14</v>
      </c>
      <c r="AF1438" s="43">
        <f>Combined[[#This Row],[Total_Amount]]-Combined[[#This Row],[Total_Cost]]</f>
        <v>601.41000000000008</v>
      </c>
      <c r="AG1438" s="43" t="str">
        <f>IF(Combined[[#This Row],[Age]]&lt;=25,"18-25",IF(Combined[[#This Row],[Age]]&lt;=35,"26-35",IF(Combined[[#This Row],[Age]]&lt;=45,"36-45",IF(Combined[[#This Row],[Age]]&lt;=55,"46-55","56-64"))))</f>
        <v>26-35</v>
      </c>
      <c r="AH1438" s="43">
        <f>IF(Combined[[#This Row],[Total_Amount]]=0,0,Combined[[#This Row],[Profit]]/Combined[[#This Row],[Total_Amount]])</f>
        <v>0.63070630800692151</v>
      </c>
    </row>
    <row r="1439" spans="1:34">
      <c r="A1439" s="43" t="s">
        <v>3263</v>
      </c>
      <c r="B1439" s="46">
        <v>45756</v>
      </c>
      <c r="C1439" s="43">
        <f t="shared" si="22"/>
        <v>2025</v>
      </c>
      <c r="D1439" s="43" t="str">
        <f>TEXT(Combined[[#This Row],[Order_Date]],"MMM")</f>
        <v>Apr</v>
      </c>
      <c r="E1439" s="43" t="s">
        <v>1422</v>
      </c>
      <c r="F1439" s="43" t="s">
        <v>1680</v>
      </c>
      <c r="G1439" s="43" t="s">
        <v>1757</v>
      </c>
      <c r="H1439" s="43">
        <v>1</v>
      </c>
      <c r="I1439" s="43">
        <v>209.93</v>
      </c>
      <c r="J1439" s="45">
        <v>0.21</v>
      </c>
      <c r="K1439" s="43" t="s">
        <v>1824</v>
      </c>
      <c r="L1439" s="43">
        <v>165.84469999999999</v>
      </c>
      <c r="M1439" s="43" t="str">
        <f>VLOOKUP(Combined[[#This Row],[Customer_ID]],Customer[],2,FALSE)</f>
        <v>Paul Cox</v>
      </c>
      <c r="N1439" s="43">
        <f>VLOOKUP(Combined[[#This Row],[Customer_ID]],Customer[],3,FALSE)</f>
        <v>60</v>
      </c>
      <c r="O1439" s="43" t="str">
        <f>VLOOKUP(Combined[[#This Row],[Customer_ID]],Customer[],4,FALSE)</f>
        <v>Female</v>
      </c>
      <c r="P1439" s="43" t="str">
        <f>VLOOKUP(Combined[[#This Row],[Customer_ID]],Customer[],5,FALSE)</f>
        <v>East Julie</v>
      </c>
      <c r="Q1439" s="43" t="str">
        <f>VLOOKUP(Combined[[#This Row],[Customer_ID]],Customer[],6,FALSE)</f>
        <v>Kansas</v>
      </c>
      <c r="R1439" s="43" t="str">
        <f>VLOOKUP(Combined[[#This Row],[Customer_ID]],Customer[],8,FALSE)</f>
        <v>Silver</v>
      </c>
      <c r="S1439" s="43" t="str">
        <f>VLOOKUP(Combined[[#This Row],[Product_ID]],Product[],2,FALSE)</f>
        <v>Women's Hair Dryer Brush</v>
      </c>
      <c r="T1439" s="43" t="str">
        <f>VLOOKUP(Combined[[#This Row],[Product_ID]],Product[],3,FALSE)</f>
        <v>Beauty</v>
      </c>
      <c r="U1439" s="43" t="str">
        <f>VLOOKUP(Combined[[#This Row],[Product_ID]],Product[],4,FALSE)</f>
        <v>Haircare</v>
      </c>
      <c r="V1439" s="43" t="str">
        <f>VLOOKUP(Combined[[#This Row],[Product_ID]],Product[],5,FALSE)</f>
        <v>Torres, Spencer and Potter</v>
      </c>
      <c r="W1439" s="43">
        <f>VLOOKUP(Combined[[#This Row],[Product_ID]],Product[],6,FALSE)</f>
        <v>340.39</v>
      </c>
      <c r="X1439" s="43">
        <f>VLOOKUP(Combined[[#This Row],[Product_ID]],Product[],7,FALSE)</f>
        <v>177</v>
      </c>
      <c r="Y1439" s="43" t="str">
        <f>_xlfn.XLOOKUP(Combined[[#This Row],[Store_ID]],Store[Store_ID],Store[Store_Name])</f>
        <v>Martinez, Adkins and Johnson</v>
      </c>
      <c r="Z1439" s="43" t="str">
        <f>_xlfn.XLOOKUP(Combined[[#This Row],[Store_ID]],Store[Store_ID],Store[Region])</f>
        <v>North</v>
      </c>
      <c r="AA1439" s="43" t="str">
        <f>_xlfn.XLOOKUP(Combined[[#This Row],[Store_ID]],Store[Store_ID],Store[City])</f>
        <v>Danielmouth</v>
      </c>
      <c r="AB1439" s="43" t="str">
        <f>_xlfn.XLOOKUP(Combined[[#This Row],[Store_ID]],Store[Store_ID],Store[Store_Type])</f>
        <v>Flagship</v>
      </c>
      <c r="AC1439" s="43">
        <f>Combined[[#This Row],[Quantity]]*Combined[[#This Row],[Unit_Price]]</f>
        <v>209.93</v>
      </c>
      <c r="AD1439" s="43">
        <f>Combined[[#This Row],[Gross_Sales]]*Combined[[#This Row],[Discount]]</f>
        <v>44.085299999999997</v>
      </c>
      <c r="AE1439" s="43">
        <f>Combined[[#This Row],[Quantity]]*Combined[[#This Row],[cost]]</f>
        <v>340.39</v>
      </c>
      <c r="AF1439" s="43">
        <f>Combined[[#This Row],[Total_Amount]]-Combined[[#This Row],[Total_Cost]]</f>
        <v>-174.5453</v>
      </c>
      <c r="AG1439" s="43" t="str">
        <f>IF(Combined[[#This Row],[Age]]&lt;=25,"18-25",IF(Combined[[#This Row],[Age]]&lt;=35,"26-35",IF(Combined[[#This Row],[Age]]&lt;=45,"36-45",IF(Combined[[#This Row],[Age]]&lt;=55,"46-55","56-64"))))</f>
        <v>56-64</v>
      </c>
      <c r="AH1439" s="43">
        <f>IF(Combined[[#This Row],[Total_Amount]]=0,0,Combined[[#This Row],[Profit]]/Combined[[#This Row],[Total_Amount]])</f>
        <v>-1.0524623337375267</v>
      </c>
    </row>
    <row r="1440" spans="1:34">
      <c r="A1440" s="43" t="s">
        <v>3264</v>
      </c>
      <c r="B1440" s="46">
        <v>45847</v>
      </c>
      <c r="C1440" s="43">
        <f t="shared" si="22"/>
        <v>2025</v>
      </c>
      <c r="D1440" s="43" t="str">
        <f>TEXT(Combined[[#This Row],[Order_Date]],"MMM")</f>
        <v>Jul</v>
      </c>
      <c r="E1440" s="43" t="s">
        <v>387</v>
      </c>
      <c r="F1440" s="43" t="s">
        <v>1746</v>
      </c>
      <c r="G1440" s="43" t="s">
        <v>1789</v>
      </c>
      <c r="H1440" s="43">
        <v>3</v>
      </c>
      <c r="I1440" s="43">
        <v>130.38999999999999</v>
      </c>
      <c r="J1440" s="45">
        <v>0.24</v>
      </c>
      <c r="K1440" s="43" t="s">
        <v>1826</v>
      </c>
      <c r="L1440" s="43">
        <v>297.28919999999999</v>
      </c>
      <c r="M1440" s="43" t="str">
        <f>VLOOKUP(Combined[[#This Row],[Customer_ID]],Customer[],2,FALSE)</f>
        <v>Ashley Griffin</v>
      </c>
      <c r="N1440" s="43">
        <f>VLOOKUP(Combined[[#This Row],[Customer_ID]],Customer[],3,FALSE)</f>
        <v>40</v>
      </c>
      <c r="O1440" s="43" t="str">
        <f>VLOOKUP(Combined[[#This Row],[Customer_ID]],Customer[],4,FALSE)</f>
        <v>Female</v>
      </c>
      <c r="P1440" s="43" t="str">
        <f>VLOOKUP(Combined[[#This Row],[Customer_ID]],Customer[],5,FALSE)</f>
        <v>New Dawnton</v>
      </c>
      <c r="Q1440" s="43" t="str">
        <f>VLOOKUP(Combined[[#This Row],[Customer_ID]],Customer[],6,FALSE)</f>
        <v>Maryland</v>
      </c>
      <c r="R1440" s="43" t="str">
        <f>VLOOKUP(Combined[[#This Row],[Customer_ID]],Customer[],8,FALSE)</f>
        <v>Gold</v>
      </c>
      <c r="S1440" s="43" t="str">
        <f>VLOOKUP(Combined[[#This Row],[Product_ID]],Product[],2,FALSE)</f>
        <v>Stainless Steel Cookware Set</v>
      </c>
      <c r="T1440" s="43" t="str">
        <f>VLOOKUP(Combined[[#This Row],[Product_ID]],Product[],3,FALSE)</f>
        <v>Home</v>
      </c>
      <c r="U1440" s="43" t="str">
        <f>VLOOKUP(Combined[[#This Row],[Product_ID]],Product[],4,FALSE)</f>
        <v>Kitchen</v>
      </c>
      <c r="V1440" s="43" t="str">
        <f>VLOOKUP(Combined[[#This Row],[Product_ID]],Product[],5,FALSE)</f>
        <v>Campbell Ltd</v>
      </c>
      <c r="W1440" s="43">
        <f>VLOOKUP(Combined[[#This Row],[Product_ID]],Product[],6,FALSE)</f>
        <v>201.41</v>
      </c>
      <c r="X1440" s="43">
        <f>VLOOKUP(Combined[[#This Row],[Product_ID]],Product[],7,FALSE)</f>
        <v>146</v>
      </c>
      <c r="Y1440" s="43" t="str">
        <f>_xlfn.XLOOKUP(Combined[[#This Row],[Store_ID]],Store[Store_ID],Store[Store_Name])</f>
        <v>Hill, Wagner and Ballard</v>
      </c>
      <c r="Z1440" s="43" t="str">
        <f>_xlfn.XLOOKUP(Combined[[#This Row],[Store_ID]],Store[Store_ID],Store[Region])</f>
        <v>East</v>
      </c>
      <c r="AA1440" s="43" t="str">
        <f>_xlfn.XLOOKUP(Combined[[#This Row],[Store_ID]],Store[Store_ID],Store[City])</f>
        <v>East Davidville</v>
      </c>
      <c r="AB1440" s="43" t="str">
        <f>_xlfn.XLOOKUP(Combined[[#This Row],[Store_ID]],Store[Store_ID],Store[Store_Type])</f>
        <v>Online</v>
      </c>
      <c r="AC1440" s="43">
        <f>Combined[[#This Row],[Quantity]]*Combined[[#This Row],[Unit_Price]]</f>
        <v>391.16999999999996</v>
      </c>
      <c r="AD1440" s="43">
        <f>Combined[[#This Row],[Gross_Sales]]*Combined[[#This Row],[Discount]]</f>
        <v>93.880799999999994</v>
      </c>
      <c r="AE1440" s="43">
        <f>Combined[[#This Row],[Quantity]]*Combined[[#This Row],[cost]]</f>
        <v>604.23</v>
      </c>
      <c r="AF1440" s="43">
        <f>Combined[[#This Row],[Total_Amount]]-Combined[[#This Row],[Total_Cost]]</f>
        <v>-306.94080000000002</v>
      </c>
      <c r="AG1440" s="43" t="str">
        <f>IF(Combined[[#This Row],[Age]]&lt;=25,"18-25",IF(Combined[[#This Row],[Age]]&lt;=35,"26-35",IF(Combined[[#This Row],[Age]]&lt;=45,"36-45",IF(Combined[[#This Row],[Age]]&lt;=55,"46-55","56-64"))))</f>
        <v>36-45</v>
      </c>
      <c r="AH1440" s="43">
        <f>IF(Combined[[#This Row],[Total_Amount]]=0,0,Combined[[#This Row],[Profit]]/Combined[[#This Row],[Total_Amount]])</f>
        <v>-1.0324653569655406</v>
      </c>
    </row>
    <row r="1441" spans="1:34">
      <c r="A1441" s="43" t="s">
        <v>3265</v>
      </c>
      <c r="B1441" s="46">
        <v>45322</v>
      </c>
      <c r="C1441" s="43">
        <f t="shared" si="22"/>
        <v>2024</v>
      </c>
      <c r="D1441" s="43" t="str">
        <f>TEXT(Combined[[#This Row],[Order_Date]],"MMM")</f>
        <v>Jan</v>
      </c>
      <c r="E1441" s="43" t="s">
        <v>923</v>
      </c>
      <c r="F1441" s="43" t="s">
        <v>1734</v>
      </c>
      <c r="G1441" s="43" t="s">
        <v>1779</v>
      </c>
      <c r="H1441" s="43">
        <v>2</v>
      </c>
      <c r="I1441" s="43">
        <v>846.18</v>
      </c>
      <c r="J1441" s="45">
        <v>0.1</v>
      </c>
      <c r="K1441" s="43" t="s">
        <v>1829</v>
      </c>
      <c r="L1441" s="43">
        <v>1523.124</v>
      </c>
      <c r="M1441" s="43" t="str">
        <f>VLOOKUP(Combined[[#This Row],[Customer_ID]],Customer[],2,FALSE)</f>
        <v>James Powell</v>
      </c>
      <c r="N1441" s="43">
        <f>VLOOKUP(Combined[[#This Row],[Customer_ID]],Customer[],3,FALSE)</f>
        <v>40</v>
      </c>
      <c r="O1441" s="43" t="str">
        <f>VLOOKUP(Combined[[#This Row],[Customer_ID]],Customer[],4,FALSE)</f>
        <v>Female</v>
      </c>
      <c r="P1441" s="43" t="str">
        <f>VLOOKUP(Combined[[#This Row],[Customer_ID]],Customer[],5,FALSE)</f>
        <v>West Beverlymouth</v>
      </c>
      <c r="Q1441" s="43" t="str">
        <f>VLOOKUP(Combined[[#This Row],[Customer_ID]],Customer[],6,FALSE)</f>
        <v>Missouri</v>
      </c>
      <c r="R1441" s="43" t="str">
        <f>VLOOKUP(Combined[[#This Row],[Customer_ID]],Customer[],8,FALSE)</f>
        <v>Bronze</v>
      </c>
      <c r="S1441" s="43" t="str">
        <f>VLOOKUP(Combined[[#This Row],[Product_ID]],Product[],2,FALSE)</f>
        <v>USB-C Laptop Charger</v>
      </c>
      <c r="T1441" s="43" t="str">
        <f>VLOOKUP(Combined[[#This Row],[Product_ID]],Product[],3,FALSE)</f>
        <v>Electronics</v>
      </c>
      <c r="U1441" s="43" t="str">
        <f>VLOOKUP(Combined[[#This Row],[Product_ID]],Product[],4,FALSE)</f>
        <v>Computer</v>
      </c>
      <c r="V1441" s="43" t="str">
        <f>VLOOKUP(Combined[[#This Row],[Product_ID]],Product[],5,FALSE)</f>
        <v>Martin LLC</v>
      </c>
      <c r="W1441" s="43">
        <f>VLOOKUP(Combined[[#This Row],[Product_ID]],Product[],6,FALSE)</f>
        <v>377.52</v>
      </c>
      <c r="X1441" s="43">
        <f>VLOOKUP(Combined[[#This Row],[Product_ID]],Product[],7,FALSE)</f>
        <v>485</v>
      </c>
      <c r="Y1441" s="43" t="str">
        <f>_xlfn.XLOOKUP(Combined[[#This Row],[Store_ID]],Store[Store_ID],Store[Store_Name])</f>
        <v>Martinez-Mullins</v>
      </c>
      <c r="Z1441" s="43" t="str">
        <f>_xlfn.XLOOKUP(Combined[[#This Row],[Store_ID]],Store[Store_ID],Store[Region])</f>
        <v>South</v>
      </c>
      <c r="AA1441" s="43" t="str">
        <f>_xlfn.XLOOKUP(Combined[[#This Row],[Store_ID]],Store[Store_ID],Store[City])</f>
        <v>Williamsfurt</v>
      </c>
      <c r="AB1441" s="43" t="str">
        <f>_xlfn.XLOOKUP(Combined[[#This Row],[Store_ID]],Store[Store_ID],Store[Store_Type])</f>
        <v>Online</v>
      </c>
      <c r="AC1441" s="43">
        <f>Combined[[#This Row],[Quantity]]*Combined[[#This Row],[Unit_Price]]</f>
        <v>1692.36</v>
      </c>
      <c r="AD1441" s="43">
        <f>Combined[[#This Row],[Gross_Sales]]*Combined[[#This Row],[Discount]]</f>
        <v>169.23599999999999</v>
      </c>
      <c r="AE1441" s="43">
        <f>Combined[[#This Row],[Quantity]]*Combined[[#This Row],[cost]]</f>
        <v>755.04</v>
      </c>
      <c r="AF1441" s="43">
        <f>Combined[[#This Row],[Total_Amount]]-Combined[[#This Row],[Total_Cost]]</f>
        <v>768.08400000000006</v>
      </c>
      <c r="AG1441" s="43" t="str">
        <f>IF(Combined[[#This Row],[Age]]&lt;=25,"18-25",IF(Combined[[#This Row],[Age]]&lt;=35,"26-35",IF(Combined[[#This Row],[Age]]&lt;=45,"36-45",IF(Combined[[#This Row],[Age]]&lt;=55,"46-55","56-64"))))</f>
        <v>36-45</v>
      </c>
      <c r="AH1441" s="43">
        <f>IF(Combined[[#This Row],[Total_Amount]]=0,0,Combined[[#This Row],[Profit]]/Combined[[#This Row],[Total_Amount]])</f>
        <v>0.50428198885973829</v>
      </c>
    </row>
    <row r="1442" spans="1:34">
      <c r="A1442" s="43" t="s">
        <v>3266</v>
      </c>
      <c r="B1442" s="46">
        <v>45829</v>
      </c>
      <c r="C1442" s="43">
        <f t="shared" si="22"/>
        <v>2025</v>
      </c>
      <c r="D1442" s="43" t="str">
        <f>TEXT(Combined[[#This Row],[Order_Date]],"MMM")</f>
        <v>Jun</v>
      </c>
      <c r="E1442" s="43" t="s">
        <v>1109</v>
      </c>
      <c r="F1442" s="43" t="s">
        <v>1688</v>
      </c>
      <c r="G1442" s="43" t="s">
        <v>1799</v>
      </c>
      <c r="H1442" s="43">
        <v>2</v>
      </c>
      <c r="I1442" s="43">
        <v>424.53</v>
      </c>
      <c r="J1442" s="45">
        <v>0.14000000000000001</v>
      </c>
      <c r="K1442" s="43" t="s">
        <v>1829</v>
      </c>
      <c r="L1442" s="43">
        <v>730.19159999999999</v>
      </c>
      <c r="M1442" s="43" t="str">
        <f>VLOOKUP(Combined[[#This Row],[Customer_ID]],Customer[],2,FALSE)</f>
        <v>Ryan Torres</v>
      </c>
      <c r="N1442" s="43">
        <f>VLOOKUP(Combined[[#This Row],[Customer_ID]],Customer[],3,FALSE)</f>
        <v>38</v>
      </c>
      <c r="O1442" s="43" t="str">
        <f>VLOOKUP(Combined[[#This Row],[Customer_ID]],Customer[],4,FALSE)</f>
        <v>Male</v>
      </c>
      <c r="P1442" s="43" t="str">
        <f>VLOOKUP(Combined[[#This Row],[Customer_ID]],Customer[],5,FALSE)</f>
        <v>Guerreroport</v>
      </c>
      <c r="Q1442" s="43" t="str">
        <f>VLOOKUP(Combined[[#This Row],[Customer_ID]],Customer[],6,FALSE)</f>
        <v>Connecticut</v>
      </c>
      <c r="R1442" s="43" t="str">
        <f>VLOOKUP(Combined[[#This Row],[Customer_ID]],Customer[],8,FALSE)</f>
        <v>Silver</v>
      </c>
      <c r="S1442" s="43" t="str">
        <f>VLOOKUP(Combined[[#This Row],[Product_ID]],Product[],2,FALSE)</f>
        <v>Kitchen Storage Rack</v>
      </c>
      <c r="T1442" s="43" t="str">
        <f>VLOOKUP(Combined[[#This Row],[Product_ID]],Product[],3,FALSE)</f>
        <v>Home</v>
      </c>
      <c r="U1442" s="43" t="str">
        <f>VLOOKUP(Combined[[#This Row],[Product_ID]],Product[],4,FALSE)</f>
        <v>Storage</v>
      </c>
      <c r="V1442" s="43" t="str">
        <f>VLOOKUP(Combined[[#This Row],[Product_ID]],Product[],5,FALSE)</f>
        <v>Duran Group</v>
      </c>
      <c r="W1442" s="43">
        <f>VLOOKUP(Combined[[#This Row],[Product_ID]],Product[],6,FALSE)</f>
        <v>138.05000000000001</v>
      </c>
      <c r="X1442" s="43">
        <f>VLOOKUP(Combined[[#This Row],[Product_ID]],Product[],7,FALSE)</f>
        <v>89</v>
      </c>
      <c r="Y1442" s="43" t="str">
        <f>_xlfn.XLOOKUP(Combined[[#This Row],[Store_ID]],Store[Store_ID],Store[Store_Name])</f>
        <v>Mcdonald Inc</v>
      </c>
      <c r="Z1442" s="43" t="str">
        <f>_xlfn.XLOOKUP(Combined[[#This Row],[Store_ID]],Store[Store_ID],Store[Region])</f>
        <v>South</v>
      </c>
      <c r="AA1442" s="43" t="str">
        <f>_xlfn.XLOOKUP(Combined[[#This Row],[Store_ID]],Store[Store_ID],Store[City])</f>
        <v>Christopherland</v>
      </c>
      <c r="AB1442" s="43" t="str">
        <f>_xlfn.XLOOKUP(Combined[[#This Row],[Store_ID]],Store[Store_ID],Store[Store_Type])</f>
        <v>Outlet</v>
      </c>
      <c r="AC1442" s="43">
        <f>Combined[[#This Row],[Quantity]]*Combined[[#This Row],[Unit_Price]]</f>
        <v>849.06</v>
      </c>
      <c r="AD1442" s="43">
        <f>Combined[[#This Row],[Gross_Sales]]*Combined[[#This Row],[Discount]]</f>
        <v>118.86840000000001</v>
      </c>
      <c r="AE1442" s="43">
        <f>Combined[[#This Row],[Quantity]]*Combined[[#This Row],[cost]]</f>
        <v>276.10000000000002</v>
      </c>
      <c r="AF1442" s="43">
        <f>Combined[[#This Row],[Total_Amount]]-Combined[[#This Row],[Total_Cost]]</f>
        <v>454.09159999999997</v>
      </c>
      <c r="AG1442" s="43" t="str">
        <f>IF(Combined[[#This Row],[Age]]&lt;=25,"18-25",IF(Combined[[#This Row],[Age]]&lt;=35,"26-35",IF(Combined[[#This Row],[Age]]&lt;=45,"36-45",IF(Combined[[#This Row],[Age]]&lt;=55,"46-55","56-64"))))</f>
        <v>36-45</v>
      </c>
      <c r="AH1442" s="43">
        <f>IF(Combined[[#This Row],[Total_Amount]]=0,0,Combined[[#This Row],[Profit]]/Combined[[#This Row],[Total_Amount]])</f>
        <v>0.62188006545131436</v>
      </c>
    </row>
    <row r="1443" spans="1:34">
      <c r="A1443" s="43" t="s">
        <v>3267</v>
      </c>
      <c r="B1443" s="46">
        <v>45539</v>
      </c>
      <c r="C1443" s="43">
        <f t="shared" si="22"/>
        <v>2024</v>
      </c>
      <c r="D1443" s="43" t="str">
        <f>TEXT(Combined[[#This Row],[Order_Date]],"MMM")</f>
        <v>Sep</v>
      </c>
      <c r="E1443" s="43" t="s">
        <v>824</v>
      </c>
      <c r="F1443" s="43" t="s">
        <v>1724</v>
      </c>
      <c r="G1443" s="43" t="s">
        <v>1799</v>
      </c>
      <c r="H1443" s="43">
        <v>4</v>
      </c>
      <c r="I1443" s="43">
        <v>450.42</v>
      </c>
      <c r="J1443" s="45">
        <v>0.08</v>
      </c>
      <c r="K1443" s="43" t="s">
        <v>1829</v>
      </c>
      <c r="L1443" s="43">
        <v>1657.5455999999999</v>
      </c>
      <c r="M1443" s="43" t="str">
        <f>VLOOKUP(Combined[[#This Row],[Customer_ID]],Customer[],2,FALSE)</f>
        <v>Sarah Stewart</v>
      </c>
      <c r="N1443" s="43">
        <f>VLOOKUP(Combined[[#This Row],[Customer_ID]],Customer[],3,FALSE)</f>
        <v>24</v>
      </c>
      <c r="O1443" s="43" t="str">
        <f>VLOOKUP(Combined[[#This Row],[Customer_ID]],Customer[],4,FALSE)</f>
        <v>Female</v>
      </c>
      <c r="P1443" s="43" t="str">
        <f>VLOOKUP(Combined[[#This Row],[Customer_ID]],Customer[],5,FALSE)</f>
        <v>East Richard</v>
      </c>
      <c r="Q1443" s="43" t="str">
        <f>VLOOKUP(Combined[[#This Row],[Customer_ID]],Customer[],6,FALSE)</f>
        <v>Texas</v>
      </c>
      <c r="R1443" s="43" t="str">
        <f>VLOOKUP(Combined[[#This Row],[Customer_ID]],Customer[],8,FALSE)</f>
        <v>Platinum</v>
      </c>
      <c r="S1443" s="43" t="str">
        <f>VLOOKUP(Combined[[#This Row],[Product_ID]],Product[],2,FALSE)</f>
        <v>Sports Wrist Sweatbands</v>
      </c>
      <c r="T1443" s="43" t="str">
        <f>VLOOKUP(Combined[[#This Row],[Product_ID]],Product[],3,FALSE)</f>
        <v>Sports</v>
      </c>
      <c r="U1443" s="43" t="str">
        <f>VLOOKUP(Combined[[#This Row],[Product_ID]],Product[],4,FALSE)</f>
        <v>Accessories</v>
      </c>
      <c r="V1443" s="43" t="str">
        <f>VLOOKUP(Combined[[#This Row],[Product_ID]],Product[],5,FALSE)</f>
        <v>Olsen-Daniels</v>
      </c>
      <c r="W1443" s="43">
        <f>VLOOKUP(Combined[[#This Row],[Product_ID]],Product[],6,FALSE)</f>
        <v>131.24</v>
      </c>
      <c r="X1443" s="43">
        <f>VLOOKUP(Combined[[#This Row],[Product_ID]],Product[],7,FALSE)</f>
        <v>232</v>
      </c>
      <c r="Y1443" s="43" t="str">
        <f>_xlfn.XLOOKUP(Combined[[#This Row],[Store_ID]],Store[Store_ID],Store[Store_Name])</f>
        <v>Mcdonald Inc</v>
      </c>
      <c r="Z1443" s="43" t="str">
        <f>_xlfn.XLOOKUP(Combined[[#This Row],[Store_ID]],Store[Store_ID],Store[Region])</f>
        <v>South</v>
      </c>
      <c r="AA1443" s="43" t="str">
        <f>_xlfn.XLOOKUP(Combined[[#This Row],[Store_ID]],Store[Store_ID],Store[City])</f>
        <v>Christopherland</v>
      </c>
      <c r="AB1443" s="43" t="str">
        <f>_xlfn.XLOOKUP(Combined[[#This Row],[Store_ID]],Store[Store_ID],Store[Store_Type])</f>
        <v>Outlet</v>
      </c>
      <c r="AC1443" s="43">
        <f>Combined[[#This Row],[Quantity]]*Combined[[#This Row],[Unit_Price]]</f>
        <v>1801.68</v>
      </c>
      <c r="AD1443" s="43">
        <f>Combined[[#This Row],[Gross_Sales]]*Combined[[#This Row],[Discount]]</f>
        <v>144.1344</v>
      </c>
      <c r="AE1443" s="43">
        <f>Combined[[#This Row],[Quantity]]*Combined[[#This Row],[cost]]</f>
        <v>524.96</v>
      </c>
      <c r="AF1443" s="43">
        <f>Combined[[#This Row],[Total_Amount]]-Combined[[#This Row],[Total_Cost]]</f>
        <v>1132.5855999999999</v>
      </c>
      <c r="AG1443" s="43" t="str">
        <f>IF(Combined[[#This Row],[Age]]&lt;=25,"18-25",IF(Combined[[#This Row],[Age]]&lt;=35,"26-35",IF(Combined[[#This Row],[Age]]&lt;=45,"36-45",IF(Combined[[#This Row],[Age]]&lt;=55,"46-55","56-64"))))</f>
        <v>18-25</v>
      </c>
      <c r="AH1443" s="43">
        <f>IF(Combined[[#This Row],[Total_Amount]]=0,0,Combined[[#This Row],[Profit]]/Combined[[#This Row],[Total_Amount]])</f>
        <v>0.68329076436871472</v>
      </c>
    </row>
    <row r="1444" spans="1:34">
      <c r="A1444" s="43" t="s">
        <v>3268</v>
      </c>
      <c r="B1444" s="46">
        <v>45893</v>
      </c>
      <c r="C1444" s="43">
        <f t="shared" si="22"/>
        <v>2025</v>
      </c>
      <c r="D1444" s="43" t="str">
        <f>TEXT(Combined[[#This Row],[Order_Date]],"MMM")</f>
        <v>Aug</v>
      </c>
      <c r="E1444" s="43" t="s">
        <v>523</v>
      </c>
      <c r="F1444" s="43" t="s">
        <v>1600</v>
      </c>
      <c r="G1444" s="43" t="s">
        <v>1786</v>
      </c>
      <c r="H1444" s="43">
        <v>4</v>
      </c>
      <c r="I1444" s="43">
        <v>896.91</v>
      </c>
      <c r="J1444" s="45">
        <v>0.1</v>
      </c>
      <c r="K1444" s="43" t="s">
        <v>1824</v>
      </c>
      <c r="L1444" s="43">
        <v>3228.8760000000002</v>
      </c>
      <c r="M1444" s="43" t="str">
        <f>VLOOKUP(Combined[[#This Row],[Customer_ID]],Customer[],2,FALSE)</f>
        <v>Maria Sanchez</v>
      </c>
      <c r="N1444" s="43">
        <f>VLOOKUP(Combined[[#This Row],[Customer_ID]],Customer[],3,FALSE)</f>
        <v>46</v>
      </c>
      <c r="O1444" s="43" t="str">
        <f>VLOOKUP(Combined[[#This Row],[Customer_ID]],Customer[],4,FALSE)</f>
        <v>Male</v>
      </c>
      <c r="P1444" s="43" t="str">
        <f>VLOOKUP(Combined[[#This Row],[Customer_ID]],Customer[],5,FALSE)</f>
        <v>East Peterbury</v>
      </c>
      <c r="Q1444" s="43" t="str">
        <f>VLOOKUP(Combined[[#This Row],[Customer_ID]],Customer[],6,FALSE)</f>
        <v>North Dakota</v>
      </c>
      <c r="R1444" s="43" t="str">
        <f>VLOOKUP(Combined[[#This Row],[Customer_ID]],Customer[],8,FALSE)</f>
        <v>Bronze</v>
      </c>
      <c r="S1444" s="43" t="str">
        <f>VLOOKUP(Combined[[#This Row],[Product_ID]],Product[],2,FALSE)</f>
        <v>Wireless Bluetooth Speaker</v>
      </c>
      <c r="T1444" s="43" t="str">
        <f>VLOOKUP(Combined[[#This Row],[Product_ID]],Product[],3,FALSE)</f>
        <v>Electronics</v>
      </c>
      <c r="U1444" s="43" t="str">
        <f>VLOOKUP(Combined[[#This Row],[Product_ID]],Product[],4,FALSE)</f>
        <v>Audio</v>
      </c>
      <c r="V1444" s="43" t="str">
        <f>VLOOKUP(Combined[[#This Row],[Product_ID]],Product[],5,FALSE)</f>
        <v>Reed-Schmidt</v>
      </c>
      <c r="W1444" s="43">
        <f>VLOOKUP(Combined[[#This Row],[Product_ID]],Product[],6,FALSE)</f>
        <v>322.41000000000003</v>
      </c>
      <c r="X1444" s="43">
        <f>VLOOKUP(Combined[[#This Row],[Product_ID]],Product[],7,FALSE)</f>
        <v>213</v>
      </c>
      <c r="Y1444" s="43" t="str">
        <f>_xlfn.XLOOKUP(Combined[[#This Row],[Store_ID]],Store[Store_ID],Store[Store_Name])</f>
        <v>Moore, Padilla and Butler</v>
      </c>
      <c r="Z1444" s="43" t="str">
        <f>_xlfn.XLOOKUP(Combined[[#This Row],[Store_ID]],Store[Store_ID],Store[Region])</f>
        <v>South</v>
      </c>
      <c r="AA1444" s="43" t="str">
        <f>_xlfn.XLOOKUP(Combined[[#This Row],[Store_ID]],Store[Store_ID],Store[City])</f>
        <v>East Johnstad</v>
      </c>
      <c r="AB1444" s="43" t="str">
        <f>_xlfn.XLOOKUP(Combined[[#This Row],[Store_ID]],Store[Store_ID],Store[Store_Type])</f>
        <v>Flagship</v>
      </c>
      <c r="AC1444" s="43">
        <f>Combined[[#This Row],[Quantity]]*Combined[[#This Row],[Unit_Price]]</f>
        <v>3587.64</v>
      </c>
      <c r="AD1444" s="43">
        <f>Combined[[#This Row],[Gross_Sales]]*Combined[[#This Row],[Discount]]</f>
        <v>358.76400000000001</v>
      </c>
      <c r="AE1444" s="43">
        <f>Combined[[#This Row],[Quantity]]*Combined[[#This Row],[cost]]</f>
        <v>1289.6400000000001</v>
      </c>
      <c r="AF1444" s="43">
        <f>Combined[[#This Row],[Total_Amount]]-Combined[[#This Row],[Total_Cost]]</f>
        <v>1939.2360000000001</v>
      </c>
      <c r="AG1444" s="43" t="str">
        <f>IF(Combined[[#This Row],[Age]]&lt;=25,"18-25",IF(Combined[[#This Row],[Age]]&lt;=35,"26-35",IF(Combined[[#This Row],[Age]]&lt;=45,"36-45",IF(Combined[[#This Row],[Age]]&lt;=55,"46-55","56-64"))))</f>
        <v>46-55</v>
      </c>
      <c r="AH1444" s="43">
        <f>IF(Combined[[#This Row],[Total_Amount]]=0,0,Combined[[#This Row],[Profit]]/Combined[[#This Row],[Total_Amount]])</f>
        <v>0.6005916609990597</v>
      </c>
    </row>
    <row r="1445" spans="1:34">
      <c r="A1445" s="43" t="s">
        <v>3269</v>
      </c>
      <c r="B1445" s="46">
        <v>45814</v>
      </c>
      <c r="C1445" s="43">
        <f t="shared" si="22"/>
        <v>2025</v>
      </c>
      <c r="D1445" s="43" t="str">
        <f>TEXT(Combined[[#This Row],[Order_Date]],"MMM")</f>
        <v>Jun</v>
      </c>
      <c r="E1445" s="43" t="s">
        <v>1492</v>
      </c>
      <c r="F1445" s="43" t="s">
        <v>1742</v>
      </c>
      <c r="G1445" s="43" t="s">
        <v>1789</v>
      </c>
      <c r="H1445" s="43">
        <v>3</v>
      </c>
      <c r="I1445" s="43">
        <v>679.38</v>
      </c>
      <c r="J1445" s="45">
        <v>0.3</v>
      </c>
      <c r="K1445" s="43" t="s">
        <v>1829</v>
      </c>
      <c r="L1445" s="43">
        <v>1426.6980000000001</v>
      </c>
      <c r="M1445" s="43" t="str">
        <f>VLOOKUP(Combined[[#This Row],[Customer_ID]],Customer[],2,FALSE)</f>
        <v>Sara Ingram</v>
      </c>
      <c r="N1445" s="43">
        <f>VLOOKUP(Combined[[#This Row],[Customer_ID]],Customer[],3,FALSE)</f>
        <v>46</v>
      </c>
      <c r="O1445" s="43" t="str">
        <f>VLOOKUP(Combined[[#This Row],[Customer_ID]],Customer[],4,FALSE)</f>
        <v>Female</v>
      </c>
      <c r="P1445" s="43" t="str">
        <f>VLOOKUP(Combined[[#This Row],[Customer_ID]],Customer[],5,FALSE)</f>
        <v>East Dillonview</v>
      </c>
      <c r="Q1445" s="43" t="str">
        <f>VLOOKUP(Combined[[#This Row],[Customer_ID]],Customer[],6,FALSE)</f>
        <v>Virginia</v>
      </c>
      <c r="R1445" s="43" t="str">
        <f>VLOOKUP(Combined[[#This Row],[Customer_ID]],Customer[],8,FALSE)</f>
        <v>Bronze</v>
      </c>
      <c r="S1445" s="43" t="str">
        <f>VLOOKUP(Combined[[#This Row],[Product_ID]],Product[],2,FALSE)</f>
        <v>Cricket Bat</v>
      </c>
      <c r="T1445" s="43" t="str">
        <f>VLOOKUP(Combined[[#This Row],[Product_ID]],Product[],3,FALSE)</f>
        <v>Sports</v>
      </c>
      <c r="U1445" s="43" t="str">
        <f>VLOOKUP(Combined[[#This Row],[Product_ID]],Product[],4,FALSE)</f>
        <v>Team Sports</v>
      </c>
      <c r="V1445" s="43" t="str">
        <f>VLOOKUP(Combined[[#This Row],[Product_ID]],Product[],5,FALSE)</f>
        <v>Khan LLC</v>
      </c>
      <c r="W1445" s="43">
        <f>VLOOKUP(Combined[[#This Row],[Product_ID]],Product[],6,FALSE)</f>
        <v>245.98</v>
      </c>
      <c r="X1445" s="43">
        <f>VLOOKUP(Combined[[#This Row],[Product_ID]],Product[],7,FALSE)</f>
        <v>471</v>
      </c>
      <c r="Y1445" s="43" t="str">
        <f>_xlfn.XLOOKUP(Combined[[#This Row],[Store_ID]],Store[Store_ID],Store[Store_Name])</f>
        <v>Hill, Wagner and Ballard</v>
      </c>
      <c r="Z1445" s="43" t="str">
        <f>_xlfn.XLOOKUP(Combined[[#This Row],[Store_ID]],Store[Store_ID],Store[Region])</f>
        <v>East</v>
      </c>
      <c r="AA1445" s="43" t="str">
        <f>_xlfn.XLOOKUP(Combined[[#This Row],[Store_ID]],Store[Store_ID],Store[City])</f>
        <v>East Davidville</v>
      </c>
      <c r="AB1445" s="43" t="str">
        <f>_xlfn.XLOOKUP(Combined[[#This Row],[Store_ID]],Store[Store_ID],Store[Store_Type])</f>
        <v>Online</v>
      </c>
      <c r="AC1445" s="43">
        <f>Combined[[#This Row],[Quantity]]*Combined[[#This Row],[Unit_Price]]</f>
        <v>2038.1399999999999</v>
      </c>
      <c r="AD1445" s="43">
        <f>Combined[[#This Row],[Gross_Sales]]*Combined[[#This Row],[Discount]]</f>
        <v>611.44199999999989</v>
      </c>
      <c r="AE1445" s="43">
        <f>Combined[[#This Row],[Quantity]]*Combined[[#This Row],[cost]]</f>
        <v>737.93999999999994</v>
      </c>
      <c r="AF1445" s="43">
        <f>Combined[[#This Row],[Total_Amount]]-Combined[[#This Row],[Total_Cost]]</f>
        <v>688.75800000000015</v>
      </c>
      <c r="AG1445" s="43" t="str">
        <f>IF(Combined[[#This Row],[Age]]&lt;=25,"18-25",IF(Combined[[#This Row],[Age]]&lt;=35,"26-35",IF(Combined[[#This Row],[Age]]&lt;=45,"36-45",IF(Combined[[#This Row],[Age]]&lt;=55,"46-55","56-64"))))</f>
        <v>46-55</v>
      </c>
      <c r="AH1445" s="43">
        <f>IF(Combined[[#This Row],[Total_Amount]]=0,0,Combined[[#This Row],[Profit]]/Combined[[#This Row],[Total_Amount]])</f>
        <v>0.48276369631134275</v>
      </c>
    </row>
    <row r="1446" spans="1:34">
      <c r="A1446" s="43" t="s">
        <v>3270</v>
      </c>
      <c r="B1446" s="46">
        <v>45571</v>
      </c>
      <c r="C1446" s="43">
        <f t="shared" si="22"/>
        <v>2024</v>
      </c>
      <c r="D1446" s="43" t="str">
        <f>TEXT(Combined[[#This Row],[Order_Date]],"MMM")</f>
        <v>Oct</v>
      </c>
      <c r="E1446" s="43" t="s">
        <v>75</v>
      </c>
      <c r="F1446" s="43" t="s">
        <v>1708</v>
      </c>
      <c r="G1446" s="43" t="s">
        <v>1804</v>
      </c>
      <c r="H1446" s="43">
        <v>3</v>
      </c>
      <c r="I1446" s="43">
        <v>483.63</v>
      </c>
      <c r="J1446" s="45">
        <v>0</v>
      </c>
      <c r="K1446" s="43" t="s">
        <v>1824</v>
      </c>
      <c r="L1446" s="43">
        <v>1450.89</v>
      </c>
      <c r="M1446" s="43" t="str">
        <f>VLOOKUP(Combined[[#This Row],[Customer_ID]],Customer[],2,FALSE)</f>
        <v>John Scott</v>
      </c>
      <c r="N1446" s="43">
        <f>VLOOKUP(Combined[[#This Row],[Customer_ID]],Customer[],3,FALSE)</f>
        <v>24</v>
      </c>
      <c r="O1446" s="43" t="str">
        <f>VLOOKUP(Combined[[#This Row],[Customer_ID]],Customer[],4,FALSE)</f>
        <v>Female</v>
      </c>
      <c r="P1446" s="43" t="str">
        <f>VLOOKUP(Combined[[#This Row],[Customer_ID]],Customer[],5,FALSE)</f>
        <v>South Christopher</v>
      </c>
      <c r="Q1446" s="43" t="str">
        <f>VLOOKUP(Combined[[#This Row],[Customer_ID]],Customer[],6,FALSE)</f>
        <v>Pennsylvania</v>
      </c>
      <c r="R1446" s="43" t="str">
        <f>VLOOKUP(Combined[[#This Row],[Customer_ID]],Customer[],8,FALSE)</f>
        <v>Bronze</v>
      </c>
      <c r="S1446" s="43" t="str">
        <f>VLOOKUP(Combined[[#This Row],[Product_ID]],Product[],2,FALSE)</f>
        <v>Wall-Mounted Spice Rack</v>
      </c>
      <c r="T1446" s="43" t="str">
        <f>VLOOKUP(Combined[[#This Row],[Product_ID]],Product[],3,FALSE)</f>
        <v>Home</v>
      </c>
      <c r="U1446" s="43" t="str">
        <f>VLOOKUP(Combined[[#This Row],[Product_ID]],Product[],4,FALSE)</f>
        <v>Kitchen</v>
      </c>
      <c r="V1446" s="43" t="str">
        <f>VLOOKUP(Combined[[#This Row],[Product_ID]],Product[],5,FALSE)</f>
        <v>Allison Ltd</v>
      </c>
      <c r="W1446" s="43">
        <f>VLOOKUP(Combined[[#This Row],[Product_ID]],Product[],6,FALSE)</f>
        <v>143.43</v>
      </c>
      <c r="X1446" s="43">
        <f>VLOOKUP(Combined[[#This Row],[Product_ID]],Product[],7,FALSE)</f>
        <v>58</v>
      </c>
      <c r="Y1446" s="43" t="str">
        <f>_xlfn.XLOOKUP(Combined[[#This Row],[Store_ID]],Store[Store_ID],Store[Store_Name])</f>
        <v>Frederick-Wright</v>
      </c>
      <c r="Z1446" s="43" t="str">
        <f>_xlfn.XLOOKUP(Combined[[#This Row],[Store_ID]],Store[Store_ID],Store[Region])</f>
        <v>West</v>
      </c>
      <c r="AA1446" s="43" t="str">
        <f>_xlfn.XLOOKUP(Combined[[#This Row],[Store_ID]],Store[Store_ID],Store[City])</f>
        <v>New Jimmymouth</v>
      </c>
      <c r="AB1446" s="43" t="str">
        <f>_xlfn.XLOOKUP(Combined[[#This Row],[Store_ID]],Store[Store_ID],Store[Store_Type])</f>
        <v>Flagship</v>
      </c>
      <c r="AC1446" s="43">
        <f>Combined[[#This Row],[Quantity]]*Combined[[#This Row],[Unit_Price]]</f>
        <v>1450.8899999999999</v>
      </c>
      <c r="AD1446" s="43">
        <f>Combined[[#This Row],[Gross_Sales]]*Combined[[#This Row],[Discount]]</f>
        <v>0</v>
      </c>
      <c r="AE1446" s="43">
        <f>Combined[[#This Row],[Quantity]]*Combined[[#This Row],[cost]]</f>
        <v>430.29</v>
      </c>
      <c r="AF1446" s="43">
        <f>Combined[[#This Row],[Total_Amount]]-Combined[[#This Row],[Total_Cost]]</f>
        <v>1020.6000000000001</v>
      </c>
      <c r="AG1446" s="43" t="str">
        <f>IF(Combined[[#This Row],[Age]]&lt;=25,"18-25",IF(Combined[[#This Row],[Age]]&lt;=35,"26-35",IF(Combined[[#This Row],[Age]]&lt;=45,"36-45",IF(Combined[[#This Row],[Age]]&lt;=55,"46-55","56-64"))))</f>
        <v>18-25</v>
      </c>
      <c r="AH1446" s="43">
        <f>IF(Combined[[#This Row],[Total_Amount]]=0,0,Combined[[#This Row],[Profit]]/Combined[[#This Row],[Total_Amount]])</f>
        <v>0.70343030829353026</v>
      </c>
    </row>
    <row r="1447" spans="1:34">
      <c r="A1447" s="43" t="s">
        <v>3271</v>
      </c>
      <c r="B1447" s="46">
        <v>45542</v>
      </c>
      <c r="C1447" s="43">
        <f t="shared" si="22"/>
        <v>2024</v>
      </c>
      <c r="D1447" s="43" t="str">
        <f>TEXT(Combined[[#This Row],[Order_Date]],"MMM")</f>
        <v>Sep</v>
      </c>
      <c r="E1447" s="43" t="s">
        <v>124</v>
      </c>
      <c r="F1447" s="43" t="s">
        <v>1626</v>
      </c>
      <c r="G1447" s="43" t="s">
        <v>1752</v>
      </c>
      <c r="H1447" s="43">
        <v>3</v>
      </c>
      <c r="I1447" s="43">
        <v>158.27000000000001</v>
      </c>
      <c r="J1447" s="45">
        <v>0.24</v>
      </c>
      <c r="K1447" s="43" t="s">
        <v>1829</v>
      </c>
      <c r="L1447" s="43">
        <v>360.85559999999998</v>
      </c>
      <c r="M1447" s="43" t="str">
        <f>VLOOKUP(Combined[[#This Row],[Customer_ID]],Customer[],2,FALSE)</f>
        <v>Jessica Acevedo</v>
      </c>
      <c r="N1447" s="43">
        <f>VLOOKUP(Combined[[#This Row],[Customer_ID]],Customer[],3,FALSE)</f>
        <v>64</v>
      </c>
      <c r="O1447" s="43" t="str">
        <f>VLOOKUP(Combined[[#This Row],[Customer_ID]],Customer[],4,FALSE)</f>
        <v>Female</v>
      </c>
      <c r="P1447" s="43" t="str">
        <f>VLOOKUP(Combined[[#This Row],[Customer_ID]],Customer[],5,FALSE)</f>
        <v>Amybury</v>
      </c>
      <c r="Q1447" s="43" t="str">
        <f>VLOOKUP(Combined[[#This Row],[Customer_ID]],Customer[],6,FALSE)</f>
        <v>Pennsylvania</v>
      </c>
      <c r="R1447" s="43" t="str">
        <f>VLOOKUP(Combined[[#This Row],[Customer_ID]],Customer[],8,FALSE)</f>
        <v>Bronze</v>
      </c>
      <c r="S1447" s="43" t="str">
        <f>VLOOKUP(Combined[[#This Row],[Product_ID]],Product[],2,FALSE)</f>
        <v>Portable Power Bank</v>
      </c>
      <c r="T1447" s="43" t="str">
        <f>VLOOKUP(Combined[[#This Row],[Product_ID]],Product[],3,FALSE)</f>
        <v>Electronics</v>
      </c>
      <c r="U1447" s="43" t="str">
        <f>VLOOKUP(Combined[[#This Row],[Product_ID]],Product[],4,FALSE)</f>
        <v>Mobile</v>
      </c>
      <c r="V1447" s="43" t="str">
        <f>VLOOKUP(Combined[[#This Row],[Product_ID]],Product[],5,FALSE)</f>
        <v>Cummings and Sons</v>
      </c>
      <c r="W1447" s="43">
        <f>VLOOKUP(Combined[[#This Row],[Product_ID]],Product[],6,FALSE)</f>
        <v>326.06</v>
      </c>
      <c r="X1447" s="43">
        <f>VLOOKUP(Combined[[#This Row],[Product_ID]],Product[],7,FALSE)</f>
        <v>301</v>
      </c>
      <c r="Y1447" s="43" t="str">
        <f>_xlfn.XLOOKUP(Combined[[#This Row],[Store_ID]],Store[Store_ID],Store[Store_Name])</f>
        <v>Rivera-Warner</v>
      </c>
      <c r="Z1447" s="43" t="str">
        <f>_xlfn.XLOOKUP(Combined[[#This Row],[Store_ID]],Store[Store_ID],Store[Region])</f>
        <v>East</v>
      </c>
      <c r="AA1447" s="43" t="str">
        <f>_xlfn.XLOOKUP(Combined[[#This Row],[Store_ID]],Store[Store_ID],Store[City])</f>
        <v>Washingtonfurt</v>
      </c>
      <c r="AB1447" s="43" t="str">
        <f>_xlfn.XLOOKUP(Combined[[#This Row],[Store_ID]],Store[Store_ID],Store[Store_Type])</f>
        <v>Flagship</v>
      </c>
      <c r="AC1447" s="43">
        <f>Combined[[#This Row],[Quantity]]*Combined[[#This Row],[Unit_Price]]</f>
        <v>474.81000000000006</v>
      </c>
      <c r="AD1447" s="43">
        <f>Combined[[#This Row],[Gross_Sales]]*Combined[[#This Row],[Discount]]</f>
        <v>113.95440000000001</v>
      </c>
      <c r="AE1447" s="43">
        <f>Combined[[#This Row],[Quantity]]*Combined[[#This Row],[cost]]</f>
        <v>978.18000000000006</v>
      </c>
      <c r="AF1447" s="43">
        <f>Combined[[#This Row],[Total_Amount]]-Combined[[#This Row],[Total_Cost]]</f>
        <v>-617.32440000000008</v>
      </c>
      <c r="AG1447" s="43" t="str">
        <f>IF(Combined[[#This Row],[Age]]&lt;=25,"18-25",IF(Combined[[#This Row],[Age]]&lt;=35,"26-35",IF(Combined[[#This Row],[Age]]&lt;=45,"36-45",IF(Combined[[#This Row],[Age]]&lt;=55,"46-55","56-64"))))</f>
        <v>56-64</v>
      </c>
      <c r="AH1447" s="43">
        <f>IF(Combined[[#This Row],[Total_Amount]]=0,0,Combined[[#This Row],[Profit]]/Combined[[#This Row],[Total_Amount]])</f>
        <v>-1.7107241788682235</v>
      </c>
    </row>
    <row r="1448" spans="1:34">
      <c r="A1448" s="43" t="s">
        <v>3272</v>
      </c>
      <c r="B1448" s="46">
        <v>45758</v>
      </c>
      <c r="C1448" s="43">
        <f t="shared" si="22"/>
        <v>2025</v>
      </c>
      <c r="D1448" s="43" t="str">
        <f>TEXT(Combined[[#This Row],[Order_Date]],"MMM")</f>
        <v>Apr</v>
      </c>
      <c r="E1448" s="43" t="s">
        <v>402</v>
      </c>
      <c r="F1448" s="43" t="s">
        <v>1549</v>
      </c>
      <c r="G1448" s="43" t="s">
        <v>1801</v>
      </c>
      <c r="H1448" s="43">
        <v>4</v>
      </c>
      <c r="I1448" s="43">
        <v>601.5</v>
      </c>
      <c r="J1448" s="45">
        <v>0.18</v>
      </c>
      <c r="K1448" s="43" t="s">
        <v>1824</v>
      </c>
      <c r="L1448" s="43">
        <v>1972.92</v>
      </c>
      <c r="M1448" s="43" t="str">
        <f>VLOOKUP(Combined[[#This Row],[Customer_ID]],Customer[],2,FALSE)</f>
        <v>Tyler Conrad</v>
      </c>
      <c r="N1448" s="43">
        <f>VLOOKUP(Combined[[#This Row],[Customer_ID]],Customer[],3,FALSE)</f>
        <v>53</v>
      </c>
      <c r="O1448" s="43" t="str">
        <f>VLOOKUP(Combined[[#This Row],[Customer_ID]],Customer[],4,FALSE)</f>
        <v>Female</v>
      </c>
      <c r="P1448" s="43" t="str">
        <f>VLOOKUP(Combined[[#This Row],[Customer_ID]],Customer[],5,FALSE)</f>
        <v>North Curtischester</v>
      </c>
      <c r="Q1448" s="43" t="str">
        <f>VLOOKUP(Combined[[#This Row],[Customer_ID]],Customer[],6,FALSE)</f>
        <v>North Dakota</v>
      </c>
      <c r="R1448" s="43" t="str">
        <f>VLOOKUP(Combined[[#This Row],[Customer_ID]],Customer[],8,FALSE)</f>
        <v>Platinum</v>
      </c>
      <c r="S1448" s="43" t="str">
        <f>VLOOKUP(Combined[[#This Row],[Product_ID]],Product[],2,FALSE)</f>
        <v>Women's Casual Hoodie</v>
      </c>
      <c r="T1448" s="43" t="str">
        <f>VLOOKUP(Combined[[#This Row],[Product_ID]],Product[],3,FALSE)</f>
        <v>Clothing</v>
      </c>
      <c r="U1448" s="43" t="str">
        <f>VLOOKUP(Combined[[#This Row],[Product_ID]],Product[],4,FALSE)</f>
        <v>Outerwear</v>
      </c>
      <c r="V1448" s="43" t="str">
        <f>VLOOKUP(Combined[[#This Row],[Product_ID]],Product[],5,FALSE)</f>
        <v>Sims Inc</v>
      </c>
      <c r="W1448" s="43">
        <f>VLOOKUP(Combined[[#This Row],[Product_ID]],Product[],6,FALSE)</f>
        <v>296.83</v>
      </c>
      <c r="X1448" s="43">
        <f>VLOOKUP(Combined[[#This Row],[Product_ID]],Product[],7,FALSE)</f>
        <v>352</v>
      </c>
      <c r="Y1448" s="43" t="str">
        <f>_xlfn.XLOOKUP(Combined[[#This Row],[Store_ID]],Store[Store_ID],Store[Store_Name])</f>
        <v>Shelton PLC</v>
      </c>
      <c r="Z1448" s="43" t="str">
        <f>_xlfn.XLOOKUP(Combined[[#This Row],[Store_ID]],Store[Store_ID],Store[Region])</f>
        <v>North</v>
      </c>
      <c r="AA1448" s="43" t="str">
        <f>_xlfn.XLOOKUP(Combined[[#This Row],[Store_ID]],Store[Store_ID],Store[City])</f>
        <v>East Jenniferstad</v>
      </c>
      <c r="AB1448" s="43" t="str">
        <f>_xlfn.XLOOKUP(Combined[[#This Row],[Store_ID]],Store[Store_ID],Store[Store_Type])</f>
        <v>Flagship</v>
      </c>
      <c r="AC1448" s="43">
        <f>Combined[[#This Row],[Quantity]]*Combined[[#This Row],[Unit_Price]]</f>
        <v>2406</v>
      </c>
      <c r="AD1448" s="43">
        <f>Combined[[#This Row],[Gross_Sales]]*Combined[[#This Row],[Discount]]</f>
        <v>433.08</v>
      </c>
      <c r="AE1448" s="43">
        <f>Combined[[#This Row],[Quantity]]*Combined[[#This Row],[cost]]</f>
        <v>1187.32</v>
      </c>
      <c r="AF1448" s="43">
        <f>Combined[[#This Row],[Total_Amount]]-Combined[[#This Row],[Total_Cost]]</f>
        <v>785.60000000000014</v>
      </c>
      <c r="AG1448" s="43" t="str">
        <f>IF(Combined[[#This Row],[Age]]&lt;=25,"18-25",IF(Combined[[#This Row],[Age]]&lt;=35,"26-35",IF(Combined[[#This Row],[Age]]&lt;=45,"36-45",IF(Combined[[#This Row],[Age]]&lt;=55,"46-55","56-64"))))</f>
        <v>46-55</v>
      </c>
      <c r="AH1448" s="43">
        <f>IF(Combined[[#This Row],[Total_Amount]]=0,0,Combined[[#This Row],[Profit]]/Combined[[#This Row],[Total_Amount]])</f>
        <v>0.39819151308720074</v>
      </c>
    </row>
    <row r="1449" spans="1:34">
      <c r="A1449" s="43" t="s">
        <v>3273</v>
      </c>
      <c r="B1449" s="46">
        <v>45709</v>
      </c>
      <c r="C1449" s="43">
        <f t="shared" si="22"/>
        <v>2025</v>
      </c>
      <c r="D1449" s="43" t="str">
        <f>TEXT(Combined[[#This Row],[Order_Date]],"MMM")</f>
        <v>Feb</v>
      </c>
      <c r="E1449" s="43" t="s">
        <v>255</v>
      </c>
      <c r="F1449" s="43" t="s">
        <v>1610</v>
      </c>
      <c r="G1449" s="43" t="s">
        <v>1810</v>
      </c>
      <c r="H1449" s="43">
        <v>2</v>
      </c>
      <c r="I1449" s="43">
        <v>46.39</v>
      </c>
      <c r="J1449" s="45">
        <v>7.0000000000000007E-2</v>
      </c>
      <c r="K1449" s="43" t="s">
        <v>1824</v>
      </c>
      <c r="L1449" s="43">
        <v>86.285399999999996</v>
      </c>
      <c r="M1449" s="43" t="str">
        <f>VLOOKUP(Combined[[#This Row],[Customer_ID]],Customer[],2,FALSE)</f>
        <v>Roy Cole</v>
      </c>
      <c r="N1449" s="43">
        <f>VLOOKUP(Combined[[#This Row],[Customer_ID]],Customer[],3,FALSE)</f>
        <v>24</v>
      </c>
      <c r="O1449" s="43" t="str">
        <f>VLOOKUP(Combined[[#This Row],[Customer_ID]],Customer[],4,FALSE)</f>
        <v>Female</v>
      </c>
      <c r="P1449" s="43" t="str">
        <f>VLOOKUP(Combined[[#This Row],[Customer_ID]],Customer[],5,FALSE)</f>
        <v>North Cynthiatown</v>
      </c>
      <c r="Q1449" s="43" t="str">
        <f>VLOOKUP(Combined[[#This Row],[Customer_ID]],Customer[],6,FALSE)</f>
        <v>New Jersey</v>
      </c>
      <c r="R1449" s="43" t="str">
        <f>VLOOKUP(Combined[[#This Row],[Customer_ID]],Customer[],8,FALSE)</f>
        <v>Platinum</v>
      </c>
      <c r="S1449" s="43" t="str">
        <f>VLOOKUP(Combined[[#This Row],[Product_ID]],Product[],2,FALSE)</f>
        <v>Basketball</v>
      </c>
      <c r="T1449" s="43" t="str">
        <f>VLOOKUP(Combined[[#This Row],[Product_ID]],Product[],3,FALSE)</f>
        <v>Sports</v>
      </c>
      <c r="U1449" s="43" t="str">
        <f>VLOOKUP(Combined[[#This Row],[Product_ID]],Product[],4,FALSE)</f>
        <v>Team Sports</v>
      </c>
      <c r="V1449" s="43" t="str">
        <f>VLOOKUP(Combined[[#This Row],[Product_ID]],Product[],5,FALSE)</f>
        <v>Nolan-Snow</v>
      </c>
      <c r="W1449" s="43">
        <f>VLOOKUP(Combined[[#This Row],[Product_ID]],Product[],6,FALSE)</f>
        <v>204.39</v>
      </c>
      <c r="X1449" s="43">
        <f>VLOOKUP(Combined[[#This Row],[Product_ID]],Product[],7,FALSE)</f>
        <v>281</v>
      </c>
      <c r="Y1449" s="43" t="str">
        <f>_xlfn.XLOOKUP(Combined[[#This Row],[Store_ID]],Store[Store_ID],Store[Store_Name])</f>
        <v>Guerrero-Schmitt</v>
      </c>
      <c r="Z1449" s="43" t="str">
        <f>_xlfn.XLOOKUP(Combined[[#This Row],[Store_ID]],Store[Store_ID],Store[Region])</f>
        <v>East</v>
      </c>
      <c r="AA1449" s="43" t="str">
        <f>_xlfn.XLOOKUP(Combined[[#This Row],[Store_ID]],Store[Store_ID],Store[City])</f>
        <v>East Stevechester</v>
      </c>
      <c r="AB1449" s="43" t="str">
        <f>_xlfn.XLOOKUP(Combined[[#This Row],[Store_ID]],Store[Store_ID],Store[Store_Type])</f>
        <v>Flagship</v>
      </c>
      <c r="AC1449" s="43">
        <f>Combined[[#This Row],[Quantity]]*Combined[[#This Row],[Unit_Price]]</f>
        <v>92.78</v>
      </c>
      <c r="AD1449" s="43">
        <f>Combined[[#This Row],[Gross_Sales]]*Combined[[#This Row],[Discount]]</f>
        <v>6.494600000000001</v>
      </c>
      <c r="AE1449" s="43">
        <f>Combined[[#This Row],[Quantity]]*Combined[[#This Row],[cost]]</f>
        <v>408.78</v>
      </c>
      <c r="AF1449" s="43">
        <f>Combined[[#This Row],[Total_Amount]]-Combined[[#This Row],[Total_Cost]]</f>
        <v>-322.49459999999999</v>
      </c>
      <c r="AG1449" s="43" t="str">
        <f>IF(Combined[[#This Row],[Age]]&lt;=25,"18-25",IF(Combined[[#This Row],[Age]]&lt;=35,"26-35",IF(Combined[[#This Row],[Age]]&lt;=45,"36-45",IF(Combined[[#This Row],[Age]]&lt;=55,"46-55","56-64"))))</f>
        <v>18-25</v>
      </c>
      <c r="AH1449" s="43">
        <f>IF(Combined[[#This Row],[Total_Amount]]=0,0,Combined[[#This Row],[Profit]]/Combined[[#This Row],[Total_Amount]])</f>
        <v>-3.7375338122092501</v>
      </c>
    </row>
    <row r="1450" spans="1:34">
      <c r="A1450" s="43" t="s">
        <v>3274</v>
      </c>
      <c r="B1450" s="46">
        <v>45587</v>
      </c>
      <c r="C1450" s="43">
        <f t="shared" si="22"/>
        <v>2024</v>
      </c>
      <c r="D1450" s="43" t="str">
        <f>TEXT(Combined[[#This Row],[Order_Date]],"MMM")</f>
        <v>Oct</v>
      </c>
      <c r="E1450" s="43" t="s">
        <v>414</v>
      </c>
      <c r="F1450" s="43" t="s">
        <v>1712</v>
      </c>
      <c r="G1450" s="43" t="s">
        <v>1782</v>
      </c>
      <c r="H1450" s="43">
        <v>4</v>
      </c>
      <c r="I1450" s="43">
        <v>892.28</v>
      </c>
      <c r="J1450" s="45">
        <v>0.23</v>
      </c>
      <c r="K1450" s="43" t="s">
        <v>1824</v>
      </c>
      <c r="L1450" s="43">
        <v>2748.2224000000001</v>
      </c>
      <c r="M1450" s="43" t="str">
        <f>VLOOKUP(Combined[[#This Row],[Customer_ID]],Customer[],2,FALSE)</f>
        <v>Michael Jones</v>
      </c>
      <c r="N1450" s="43">
        <f>VLOOKUP(Combined[[#This Row],[Customer_ID]],Customer[],3,FALSE)</f>
        <v>40</v>
      </c>
      <c r="O1450" s="43" t="str">
        <f>VLOOKUP(Combined[[#This Row],[Customer_ID]],Customer[],4,FALSE)</f>
        <v>Male</v>
      </c>
      <c r="P1450" s="43" t="str">
        <f>VLOOKUP(Combined[[#This Row],[Customer_ID]],Customer[],5,FALSE)</f>
        <v>North Edwardton</v>
      </c>
      <c r="Q1450" s="43" t="str">
        <f>VLOOKUP(Combined[[#This Row],[Customer_ID]],Customer[],6,FALSE)</f>
        <v>Tennessee</v>
      </c>
      <c r="R1450" s="43" t="str">
        <f>VLOOKUP(Combined[[#This Row],[Customer_ID]],Customer[],8,FALSE)</f>
        <v>Bronze</v>
      </c>
      <c r="S1450" s="43" t="str">
        <f>VLOOKUP(Combined[[#This Row],[Product_ID]],Product[],2,FALSE)</f>
        <v>Fitness Resistance Bands</v>
      </c>
      <c r="T1450" s="43" t="str">
        <f>VLOOKUP(Combined[[#This Row],[Product_ID]],Product[],3,FALSE)</f>
        <v>Sports</v>
      </c>
      <c r="U1450" s="43" t="str">
        <f>VLOOKUP(Combined[[#This Row],[Product_ID]],Product[],4,FALSE)</f>
        <v>Fitness</v>
      </c>
      <c r="V1450" s="43" t="str">
        <f>VLOOKUP(Combined[[#This Row],[Product_ID]],Product[],5,FALSE)</f>
        <v>Reese-Watson</v>
      </c>
      <c r="W1450" s="43">
        <f>VLOOKUP(Combined[[#This Row],[Product_ID]],Product[],6,FALSE)</f>
        <v>152.91999999999999</v>
      </c>
      <c r="X1450" s="43">
        <f>VLOOKUP(Combined[[#This Row],[Product_ID]],Product[],7,FALSE)</f>
        <v>281</v>
      </c>
      <c r="Y1450" s="43" t="str">
        <f>_xlfn.XLOOKUP(Combined[[#This Row],[Store_ID]],Store[Store_ID],Store[Store_Name])</f>
        <v>Bean, Jones and Park</v>
      </c>
      <c r="Z1450" s="43" t="str">
        <f>_xlfn.XLOOKUP(Combined[[#This Row],[Store_ID]],Store[Store_ID],Store[Region])</f>
        <v>West</v>
      </c>
      <c r="AA1450" s="43" t="str">
        <f>_xlfn.XLOOKUP(Combined[[#This Row],[Store_ID]],Store[Store_ID],Store[City])</f>
        <v>Thompsonborough</v>
      </c>
      <c r="AB1450" s="43" t="str">
        <f>_xlfn.XLOOKUP(Combined[[#This Row],[Store_ID]],Store[Store_ID],Store[Store_Type])</f>
        <v>Online</v>
      </c>
      <c r="AC1450" s="43">
        <f>Combined[[#This Row],[Quantity]]*Combined[[#This Row],[Unit_Price]]</f>
        <v>3569.12</v>
      </c>
      <c r="AD1450" s="43">
        <f>Combined[[#This Row],[Gross_Sales]]*Combined[[#This Row],[Discount]]</f>
        <v>820.89760000000001</v>
      </c>
      <c r="AE1450" s="43">
        <f>Combined[[#This Row],[Quantity]]*Combined[[#This Row],[cost]]</f>
        <v>611.67999999999995</v>
      </c>
      <c r="AF1450" s="43">
        <f>Combined[[#This Row],[Total_Amount]]-Combined[[#This Row],[Total_Cost]]</f>
        <v>2136.5424000000003</v>
      </c>
      <c r="AG1450" s="43" t="str">
        <f>IF(Combined[[#This Row],[Age]]&lt;=25,"18-25",IF(Combined[[#This Row],[Age]]&lt;=35,"26-35",IF(Combined[[#This Row],[Age]]&lt;=45,"36-45",IF(Combined[[#This Row],[Age]]&lt;=55,"46-55","56-64"))))</f>
        <v>36-45</v>
      </c>
      <c r="AH1450" s="43">
        <f>IF(Combined[[#This Row],[Total_Amount]]=0,0,Combined[[#This Row],[Profit]]/Combined[[#This Row],[Total_Amount]])</f>
        <v>0.77742703792822598</v>
      </c>
    </row>
    <row r="1451" spans="1:34">
      <c r="A1451" s="43" t="s">
        <v>3275</v>
      </c>
      <c r="B1451" s="46">
        <v>45494</v>
      </c>
      <c r="C1451" s="43">
        <f t="shared" si="22"/>
        <v>2024</v>
      </c>
      <c r="D1451" s="43" t="str">
        <f>TEXT(Combined[[#This Row],[Order_Date]],"MMM")</f>
        <v>Jul</v>
      </c>
      <c r="E1451" s="43" t="s">
        <v>716</v>
      </c>
      <c r="F1451" s="43" t="s">
        <v>1568</v>
      </c>
      <c r="G1451" s="43" t="s">
        <v>1779</v>
      </c>
      <c r="H1451" s="43">
        <v>2</v>
      </c>
      <c r="I1451" s="43">
        <v>164.23</v>
      </c>
      <c r="J1451" s="45">
        <v>0.17</v>
      </c>
      <c r="K1451" s="43" t="s">
        <v>1824</v>
      </c>
      <c r="L1451" s="43">
        <v>272.62180000000001</v>
      </c>
      <c r="M1451" s="43" t="str">
        <f>VLOOKUP(Combined[[#This Row],[Customer_ID]],Customer[],2,FALSE)</f>
        <v>Lisa Young</v>
      </c>
      <c r="N1451" s="43">
        <f>VLOOKUP(Combined[[#This Row],[Customer_ID]],Customer[],3,FALSE)</f>
        <v>38</v>
      </c>
      <c r="O1451" s="43" t="str">
        <f>VLOOKUP(Combined[[#This Row],[Customer_ID]],Customer[],4,FALSE)</f>
        <v>Male</v>
      </c>
      <c r="P1451" s="43" t="str">
        <f>VLOOKUP(Combined[[#This Row],[Customer_ID]],Customer[],5,FALSE)</f>
        <v>Maybury</v>
      </c>
      <c r="Q1451" s="43" t="str">
        <f>VLOOKUP(Combined[[#This Row],[Customer_ID]],Customer[],6,FALSE)</f>
        <v>Georgia</v>
      </c>
      <c r="R1451" s="43" t="str">
        <f>VLOOKUP(Combined[[#This Row],[Customer_ID]],Customer[],8,FALSE)</f>
        <v>Platinum</v>
      </c>
      <c r="S1451" s="43" t="str">
        <f>VLOOKUP(Combined[[#This Row],[Product_ID]],Product[],2,FALSE)</f>
        <v>Ceramic Kitchen Bowl Set</v>
      </c>
      <c r="T1451" s="43" t="str">
        <f>VLOOKUP(Combined[[#This Row],[Product_ID]],Product[],3,FALSE)</f>
        <v>Home</v>
      </c>
      <c r="U1451" s="43" t="str">
        <f>VLOOKUP(Combined[[#This Row],[Product_ID]],Product[],4,FALSE)</f>
        <v>Kitchen</v>
      </c>
      <c r="V1451" s="43" t="str">
        <f>VLOOKUP(Combined[[#This Row],[Product_ID]],Product[],5,FALSE)</f>
        <v>Hamilton Group</v>
      </c>
      <c r="W1451" s="43">
        <f>VLOOKUP(Combined[[#This Row],[Product_ID]],Product[],6,FALSE)</f>
        <v>298.86</v>
      </c>
      <c r="X1451" s="43">
        <f>VLOOKUP(Combined[[#This Row],[Product_ID]],Product[],7,FALSE)</f>
        <v>308</v>
      </c>
      <c r="Y1451" s="43" t="str">
        <f>_xlfn.XLOOKUP(Combined[[#This Row],[Store_ID]],Store[Store_ID],Store[Store_Name])</f>
        <v>Martinez-Mullins</v>
      </c>
      <c r="Z1451" s="43" t="str">
        <f>_xlfn.XLOOKUP(Combined[[#This Row],[Store_ID]],Store[Store_ID],Store[Region])</f>
        <v>South</v>
      </c>
      <c r="AA1451" s="43" t="str">
        <f>_xlfn.XLOOKUP(Combined[[#This Row],[Store_ID]],Store[Store_ID],Store[City])</f>
        <v>Williamsfurt</v>
      </c>
      <c r="AB1451" s="43" t="str">
        <f>_xlfn.XLOOKUP(Combined[[#This Row],[Store_ID]],Store[Store_ID],Store[Store_Type])</f>
        <v>Online</v>
      </c>
      <c r="AC1451" s="43">
        <f>Combined[[#This Row],[Quantity]]*Combined[[#This Row],[Unit_Price]]</f>
        <v>328.46</v>
      </c>
      <c r="AD1451" s="43">
        <f>Combined[[#This Row],[Gross_Sales]]*Combined[[#This Row],[Discount]]</f>
        <v>55.838200000000001</v>
      </c>
      <c r="AE1451" s="43">
        <f>Combined[[#This Row],[Quantity]]*Combined[[#This Row],[cost]]</f>
        <v>597.72</v>
      </c>
      <c r="AF1451" s="43">
        <f>Combined[[#This Row],[Total_Amount]]-Combined[[#This Row],[Total_Cost]]</f>
        <v>-325.09820000000002</v>
      </c>
      <c r="AG1451" s="43" t="str">
        <f>IF(Combined[[#This Row],[Age]]&lt;=25,"18-25",IF(Combined[[#This Row],[Age]]&lt;=35,"26-35",IF(Combined[[#This Row],[Age]]&lt;=45,"36-45",IF(Combined[[#This Row],[Age]]&lt;=55,"46-55","56-64"))))</f>
        <v>36-45</v>
      </c>
      <c r="AH1451" s="43">
        <f>IF(Combined[[#This Row],[Total_Amount]]=0,0,Combined[[#This Row],[Profit]]/Combined[[#This Row],[Total_Amount]])</f>
        <v>-1.1924879081570146</v>
      </c>
    </row>
    <row r="1452" spans="1:34">
      <c r="A1452" s="43" t="s">
        <v>3276</v>
      </c>
      <c r="B1452" s="46">
        <v>45305</v>
      </c>
      <c r="C1452" s="43">
        <f t="shared" si="22"/>
        <v>2024</v>
      </c>
      <c r="D1452" s="43" t="str">
        <f>TEXT(Combined[[#This Row],[Order_Date]],"MMM")</f>
        <v>Jan</v>
      </c>
      <c r="E1452" s="43" t="s">
        <v>1397</v>
      </c>
      <c r="F1452" s="43" t="s">
        <v>1565</v>
      </c>
      <c r="G1452" s="43" t="s">
        <v>1779</v>
      </c>
      <c r="H1452" s="43">
        <v>1</v>
      </c>
      <c r="I1452" s="43">
        <v>484.23</v>
      </c>
      <c r="J1452" s="45">
        <v>0.12</v>
      </c>
      <c r="K1452" s="43" t="s">
        <v>1829</v>
      </c>
      <c r="L1452" s="43">
        <v>426.12240000000003</v>
      </c>
      <c r="M1452" s="43" t="str">
        <f>VLOOKUP(Combined[[#This Row],[Customer_ID]],Customer[],2,FALSE)</f>
        <v>Jeffery Wolf</v>
      </c>
      <c r="N1452" s="43">
        <f>VLOOKUP(Combined[[#This Row],[Customer_ID]],Customer[],3,FALSE)</f>
        <v>60</v>
      </c>
      <c r="O1452" s="43" t="str">
        <f>VLOOKUP(Combined[[#This Row],[Customer_ID]],Customer[],4,FALSE)</f>
        <v>Female</v>
      </c>
      <c r="P1452" s="43" t="str">
        <f>VLOOKUP(Combined[[#This Row],[Customer_ID]],Customer[],5,FALSE)</f>
        <v>New Laura</v>
      </c>
      <c r="Q1452" s="43" t="str">
        <f>VLOOKUP(Combined[[#This Row],[Customer_ID]],Customer[],6,FALSE)</f>
        <v>Mississippi</v>
      </c>
      <c r="R1452" s="43" t="str">
        <f>VLOOKUP(Combined[[#This Row],[Customer_ID]],Customer[],8,FALSE)</f>
        <v>Bronze</v>
      </c>
      <c r="S1452" s="43" t="str">
        <f>VLOOKUP(Combined[[#This Row],[Product_ID]],Product[],2,FALSE)</f>
        <v>Adjustable Dumbbell Set</v>
      </c>
      <c r="T1452" s="43" t="str">
        <f>VLOOKUP(Combined[[#This Row],[Product_ID]],Product[],3,FALSE)</f>
        <v>Sports</v>
      </c>
      <c r="U1452" s="43" t="str">
        <f>VLOOKUP(Combined[[#This Row],[Product_ID]],Product[],4,FALSE)</f>
        <v>Fitness</v>
      </c>
      <c r="V1452" s="43" t="str">
        <f>VLOOKUP(Combined[[#This Row],[Product_ID]],Product[],5,FALSE)</f>
        <v>Hill PLC</v>
      </c>
      <c r="W1452" s="43">
        <f>VLOOKUP(Combined[[#This Row],[Product_ID]],Product[],6,FALSE)</f>
        <v>495.72</v>
      </c>
      <c r="X1452" s="43">
        <f>VLOOKUP(Combined[[#This Row],[Product_ID]],Product[],7,FALSE)</f>
        <v>323</v>
      </c>
      <c r="Y1452" s="43" t="str">
        <f>_xlfn.XLOOKUP(Combined[[#This Row],[Store_ID]],Store[Store_ID],Store[Store_Name])</f>
        <v>Martinez-Mullins</v>
      </c>
      <c r="Z1452" s="43" t="str">
        <f>_xlfn.XLOOKUP(Combined[[#This Row],[Store_ID]],Store[Store_ID],Store[Region])</f>
        <v>South</v>
      </c>
      <c r="AA1452" s="43" t="str">
        <f>_xlfn.XLOOKUP(Combined[[#This Row],[Store_ID]],Store[Store_ID],Store[City])</f>
        <v>Williamsfurt</v>
      </c>
      <c r="AB1452" s="43" t="str">
        <f>_xlfn.XLOOKUP(Combined[[#This Row],[Store_ID]],Store[Store_ID],Store[Store_Type])</f>
        <v>Online</v>
      </c>
      <c r="AC1452" s="43">
        <f>Combined[[#This Row],[Quantity]]*Combined[[#This Row],[Unit_Price]]</f>
        <v>484.23</v>
      </c>
      <c r="AD1452" s="43">
        <f>Combined[[#This Row],[Gross_Sales]]*Combined[[#This Row],[Discount]]</f>
        <v>58.107599999999998</v>
      </c>
      <c r="AE1452" s="43">
        <f>Combined[[#This Row],[Quantity]]*Combined[[#This Row],[cost]]</f>
        <v>495.72</v>
      </c>
      <c r="AF1452" s="43">
        <f>Combined[[#This Row],[Total_Amount]]-Combined[[#This Row],[Total_Cost]]</f>
        <v>-69.5976</v>
      </c>
      <c r="AG1452" s="43" t="str">
        <f>IF(Combined[[#This Row],[Age]]&lt;=25,"18-25",IF(Combined[[#This Row],[Age]]&lt;=35,"26-35",IF(Combined[[#This Row],[Age]]&lt;=45,"36-45",IF(Combined[[#This Row],[Age]]&lt;=55,"46-55","56-64"))))</f>
        <v>56-64</v>
      </c>
      <c r="AH1452" s="43">
        <f>IF(Combined[[#This Row],[Total_Amount]]=0,0,Combined[[#This Row],[Profit]]/Combined[[#This Row],[Total_Amount]])</f>
        <v>-0.16332771992272641</v>
      </c>
    </row>
    <row r="1453" spans="1:34">
      <c r="A1453" s="43" t="s">
        <v>3277</v>
      </c>
      <c r="B1453" s="46">
        <v>45383</v>
      </c>
      <c r="C1453" s="43">
        <f t="shared" si="22"/>
        <v>2024</v>
      </c>
      <c r="D1453" s="43" t="str">
        <f>TEXT(Combined[[#This Row],[Order_Date]],"MMM")</f>
        <v>Apr</v>
      </c>
      <c r="E1453" s="43" t="s">
        <v>32</v>
      </c>
      <c r="F1453" s="43" t="s">
        <v>1618</v>
      </c>
      <c r="G1453" s="43" t="s">
        <v>1810</v>
      </c>
      <c r="H1453" s="43">
        <v>3</v>
      </c>
      <c r="I1453" s="43">
        <v>341.51</v>
      </c>
      <c r="J1453" s="45">
        <v>0.22</v>
      </c>
      <c r="K1453" s="43" t="s">
        <v>1829</v>
      </c>
      <c r="L1453" s="43">
        <v>799.13340000000005</v>
      </c>
      <c r="M1453" s="43" t="str">
        <f>VLOOKUP(Combined[[#This Row],[Customer_ID]],Customer[],2,FALSE)</f>
        <v>Christine Vaughn</v>
      </c>
      <c r="N1453" s="43">
        <f>VLOOKUP(Combined[[#This Row],[Customer_ID]],Customer[],3,FALSE)</f>
        <v>24</v>
      </c>
      <c r="O1453" s="43" t="str">
        <f>VLOOKUP(Combined[[#This Row],[Customer_ID]],Customer[],4,FALSE)</f>
        <v>Male</v>
      </c>
      <c r="P1453" s="43" t="str">
        <f>VLOOKUP(Combined[[#This Row],[Customer_ID]],Customer[],5,FALSE)</f>
        <v>East Amandamouth</v>
      </c>
      <c r="Q1453" s="43" t="str">
        <f>VLOOKUP(Combined[[#This Row],[Customer_ID]],Customer[],6,FALSE)</f>
        <v>Oregon</v>
      </c>
      <c r="R1453" s="43" t="str">
        <f>VLOOKUP(Combined[[#This Row],[Customer_ID]],Customer[],8,FALSE)</f>
        <v>Bronze</v>
      </c>
      <c r="S1453" s="43" t="str">
        <f>VLOOKUP(Combined[[#This Row],[Product_ID]],Product[],2,FALSE)</f>
        <v>Bedroom Table Lamp</v>
      </c>
      <c r="T1453" s="43" t="str">
        <f>VLOOKUP(Combined[[#This Row],[Product_ID]],Product[],3,FALSE)</f>
        <v>Home</v>
      </c>
      <c r="U1453" s="43" t="str">
        <f>VLOOKUP(Combined[[#This Row],[Product_ID]],Product[],4,FALSE)</f>
        <v>Lighting</v>
      </c>
      <c r="V1453" s="43" t="str">
        <f>VLOOKUP(Combined[[#This Row],[Product_ID]],Product[],5,FALSE)</f>
        <v>Jones LLC</v>
      </c>
      <c r="W1453" s="43">
        <f>VLOOKUP(Combined[[#This Row],[Product_ID]],Product[],6,FALSE)</f>
        <v>382.22</v>
      </c>
      <c r="X1453" s="43">
        <f>VLOOKUP(Combined[[#This Row],[Product_ID]],Product[],7,FALSE)</f>
        <v>329</v>
      </c>
      <c r="Y1453" s="43" t="str">
        <f>_xlfn.XLOOKUP(Combined[[#This Row],[Store_ID]],Store[Store_ID],Store[Store_Name])</f>
        <v>Guerrero-Schmitt</v>
      </c>
      <c r="Z1453" s="43" t="str">
        <f>_xlfn.XLOOKUP(Combined[[#This Row],[Store_ID]],Store[Store_ID],Store[Region])</f>
        <v>East</v>
      </c>
      <c r="AA1453" s="43" t="str">
        <f>_xlfn.XLOOKUP(Combined[[#This Row],[Store_ID]],Store[Store_ID],Store[City])</f>
        <v>East Stevechester</v>
      </c>
      <c r="AB1453" s="43" t="str">
        <f>_xlfn.XLOOKUP(Combined[[#This Row],[Store_ID]],Store[Store_ID],Store[Store_Type])</f>
        <v>Flagship</v>
      </c>
      <c r="AC1453" s="43">
        <f>Combined[[#This Row],[Quantity]]*Combined[[#This Row],[Unit_Price]]</f>
        <v>1024.53</v>
      </c>
      <c r="AD1453" s="43">
        <f>Combined[[#This Row],[Gross_Sales]]*Combined[[#This Row],[Discount]]</f>
        <v>225.39660000000001</v>
      </c>
      <c r="AE1453" s="43">
        <f>Combined[[#This Row],[Quantity]]*Combined[[#This Row],[cost]]</f>
        <v>1146.6600000000001</v>
      </c>
      <c r="AF1453" s="43">
        <f>Combined[[#This Row],[Total_Amount]]-Combined[[#This Row],[Total_Cost]]</f>
        <v>-347.52660000000003</v>
      </c>
      <c r="AG1453" s="43" t="str">
        <f>IF(Combined[[#This Row],[Age]]&lt;=25,"18-25",IF(Combined[[#This Row],[Age]]&lt;=35,"26-35",IF(Combined[[#This Row],[Age]]&lt;=45,"36-45",IF(Combined[[#This Row],[Age]]&lt;=55,"46-55","56-64"))))</f>
        <v>18-25</v>
      </c>
      <c r="AH1453" s="43">
        <f>IF(Combined[[#This Row],[Total_Amount]]=0,0,Combined[[#This Row],[Profit]]/Combined[[#This Row],[Total_Amount]])</f>
        <v>-0.43487933303751292</v>
      </c>
    </row>
    <row r="1454" spans="1:34">
      <c r="A1454" s="43" t="s">
        <v>3278</v>
      </c>
      <c r="B1454" s="46">
        <v>45788</v>
      </c>
      <c r="C1454" s="43">
        <f t="shared" si="22"/>
        <v>2025</v>
      </c>
      <c r="D1454" s="43" t="str">
        <f>TEXT(Combined[[#This Row],[Order_Date]],"MMM")</f>
        <v>May</v>
      </c>
      <c r="E1454" s="43" t="s">
        <v>384</v>
      </c>
      <c r="F1454" s="43" t="s">
        <v>1744</v>
      </c>
      <c r="G1454" s="43" t="s">
        <v>1797</v>
      </c>
      <c r="H1454" s="43">
        <v>3</v>
      </c>
      <c r="I1454" s="43">
        <v>758.87</v>
      </c>
      <c r="J1454" s="45">
        <v>0.11</v>
      </c>
      <c r="K1454" s="43" t="s">
        <v>1826</v>
      </c>
      <c r="L1454" s="43">
        <v>2026.1829</v>
      </c>
      <c r="M1454" s="43" t="str">
        <f>VLOOKUP(Combined[[#This Row],[Customer_ID]],Customer[],2,FALSE)</f>
        <v>Amy Walker</v>
      </c>
      <c r="N1454" s="43">
        <f>VLOOKUP(Combined[[#This Row],[Customer_ID]],Customer[],3,FALSE)</f>
        <v>27</v>
      </c>
      <c r="O1454" s="43" t="str">
        <f>VLOOKUP(Combined[[#This Row],[Customer_ID]],Customer[],4,FALSE)</f>
        <v>Male</v>
      </c>
      <c r="P1454" s="43" t="str">
        <f>VLOOKUP(Combined[[#This Row],[Customer_ID]],Customer[],5,FALSE)</f>
        <v>Smithland</v>
      </c>
      <c r="Q1454" s="43" t="str">
        <f>VLOOKUP(Combined[[#This Row],[Customer_ID]],Customer[],6,FALSE)</f>
        <v>West Virginia</v>
      </c>
      <c r="R1454" s="43" t="str">
        <f>VLOOKUP(Combined[[#This Row],[Customer_ID]],Customer[],8,FALSE)</f>
        <v>Silver</v>
      </c>
      <c r="S1454" s="43" t="str">
        <f>VLOOKUP(Combined[[#This Row],[Product_ID]],Product[],2,FALSE)</f>
        <v>Portable Bluetooth Speaker</v>
      </c>
      <c r="T1454" s="43" t="str">
        <f>VLOOKUP(Combined[[#This Row],[Product_ID]],Product[],3,FALSE)</f>
        <v>Electronics</v>
      </c>
      <c r="U1454" s="43" t="str">
        <f>VLOOKUP(Combined[[#This Row],[Product_ID]],Product[],4,FALSE)</f>
        <v>Audio</v>
      </c>
      <c r="V1454" s="43" t="str">
        <f>VLOOKUP(Combined[[#This Row],[Product_ID]],Product[],5,FALSE)</f>
        <v>Flores-King</v>
      </c>
      <c r="W1454" s="43">
        <f>VLOOKUP(Combined[[#This Row],[Product_ID]],Product[],6,FALSE)</f>
        <v>431.67</v>
      </c>
      <c r="X1454" s="43">
        <f>VLOOKUP(Combined[[#This Row],[Product_ID]],Product[],7,FALSE)</f>
        <v>73</v>
      </c>
      <c r="Y1454" s="43" t="str">
        <f>_xlfn.XLOOKUP(Combined[[#This Row],[Store_ID]],Store[Store_ID],Store[Store_Name])</f>
        <v>Gardner, Humphrey and Contreras</v>
      </c>
      <c r="Z1454" s="43" t="str">
        <f>_xlfn.XLOOKUP(Combined[[#This Row],[Store_ID]],Store[Store_ID],Store[Region])</f>
        <v>East</v>
      </c>
      <c r="AA1454" s="43" t="str">
        <f>_xlfn.XLOOKUP(Combined[[#This Row],[Store_ID]],Store[Store_ID],Store[City])</f>
        <v>Johnsonville</v>
      </c>
      <c r="AB1454" s="43" t="str">
        <f>_xlfn.XLOOKUP(Combined[[#This Row],[Store_ID]],Store[Store_ID],Store[Store_Type])</f>
        <v>Flagship</v>
      </c>
      <c r="AC1454" s="43">
        <f>Combined[[#This Row],[Quantity]]*Combined[[#This Row],[Unit_Price]]</f>
        <v>2276.61</v>
      </c>
      <c r="AD1454" s="43">
        <f>Combined[[#This Row],[Gross_Sales]]*Combined[[#This Row],[Discount]]</f>
        <v>250.42710000000002</v>
      </c>
      <c r="AE1454" s="43">
        <f>Combined[[#This Row],[Quantity]]*Combined[[#This Row],[cost]]</f>
        <v>1295.01</v>
      </c>
      <c r="AF1454" s="43">
        <f>Combined[[#This Row],[Total_Amount]]-Combined[[#This Row],[Total_Cost]]</f>
        <v>731.17290000000003</v>
      </c>
      <c r="AG1454" s="43" t="str">
        <f>IF(Combined[[#This Row],[Age]]&lt;=25,"18-25",IF(Combined[[#This Row],[Age]]&lt;=35,"26-35",IF(Combined[[#This Row],[Age]]&lt;=45,"36-45",IF(Combined[[#This Row],[Age]]&lt;=55,"46-55","56-64"))))</f>
        <v>26-35</v>
      </c>
      <c r="AH1454" s="43">
        <f>IF(Combined[[#This Row],[Total_Amount]]=0,0,Combined[[#This Row],[Profit]]/Combined[[#This Row],[Total_Amount]])</f>
        <v>0.36086224002778822</v>
      </c>
    </row>
    <row r="1455" spans="1:34">
      <c r="A1455" s="43" t="s">
        <v>3279</v>
      </c>
      <c r="B1455" s="46">
        <v>45855</v>
      </c>
      <c r="C1455" s="43">
        <f t="shared" si="22"/>
        <v>2025</v>
      </c>
      <c r="D1455" s="43" t="str">
        <f>TEXT(Combined[[#This Row],[Order_Date]],"MMM")</f>
        <v>Jul</v>
      </c>
      <c r="E1455" s="43" t="s">
        <v>1449</v>
      </c>
      <c r="F1455" s="43" t="s">
        <v>1660</v>
      </c>
      <c r="G1455" s="43" t="s">
        <v>1794</v>
      </c>
      <c r="H1455" s="43">
        <v>3</v>
      </c>
      <c r="I1455" s="43">
        <v>560.52</v>
      </c>
      <c r="J1455" s="45">
        <v>0.17</v>
      </c>
      <c r="K1455" s="43" t="s">
        <v>1824</v>
      </c>
      <c r="L1455" s="43">
        <v>1395.6948</v>
      </c>
      <c r="M1455" s="43" t="str">
        <f>VLOOKUP(Combined[[#This Row],[Customer_ID]],Customer[],2,FALSE)</f>
        <v>Manuel Fisher</v>
      </c>
      <c r="N1455" s="43">
        <f>VLOOKUP(Combined[[#This Row],[Customer_ID]],Customer[],3,FALSE)</f>
        <v>21</v>
      </c>
      <c r="O1455" s="43" t="str">
        <f>VLOOKUP(Combined[[#This Row],[Customer_ID]],Customer[],4,FALSE)</f>
        <v>Female</v>
      </c>
      <c r="P1455" s="43" t="str">
        <f>VLOOKUP(Combined[[#This Row],[Customer_ID]],Customer[],5,FALSE)</f>
        <v>Kanebury</v>
      </c>
      <c r="Q1455" s="43" t="str">
        <f>VLOOKUP(Combined[[#This Row],[Customer_ID]],Customer[],6,FALSE)</f>
        <v>New Hampshire</v>
      </c>
      <c r="R1455" s="43" t="str">
        <f>VLOOKUP(Combined[[#This Row],[Customer_ID]],Customer[],8,FALSE)</f>
        <v>Gold</v>
      </c>
      <c r="S1455" s="43" t="str">
        <f>VLOOKUP(Combined[[#This Row],[Product_ID]],Product[],2,FALSE)</f>
        <v>Premium Blanket Throw</v>
      </c>
      <c r="T1455" s="43" t="str">
        <f>VLOOKUP(Combined[[#This Row],[Product_ID]],Product[],3,FALSE)</f>
        <v>Home</v>
      </c>
      <c r="U1455" s="43" t="str">
        <f>VLOOKUP(Combined[[#This Row],[Product_ID]],Product[],4,FALSE)</f>
        <v>Decor</v>
      </c>
      <c r="V1455" s="43" t="str">
        <f>VLOOKUP(Combined[[#This Row],[Product_ID]],Product[],5,FALSE)</f>
        <v>Hernandez, Kennedy and Porter</v>
      </c>
      <c r="W1455" s="43">
        <f>VLOOKUP(Combined[[#This Row],[Product_ID]],Product[],6,FALSE)</f>
        <v>461.47</v>
      </c>
      <c r="X1455" s="43">
        <f>VLOOKUP(Combined[[#This Row],[Product_ID]],Product[],7,FALSE)</f>
        <v>190</v>
      </c>
      <c r="Y1455" s="43" t="str">
        <f>_xlfn.XLOOKUP(Combined[[#This Row],[Store_ID]],Store[Store_ID],Store[Store_Name])</f>
        <v>Thomas, Bridges and Harris</v>
      </c>
      <c r="Z1455" s="43" t="str">
        <f>_xlfn.XLOOKUP(Combined[[#This Row],[Store_ID]],Store[Store_ID],Store[Region])</f>
        <v>North</v>
      </c>
      <c r="AA1455" s="43" t="str">
        <f>_xlfn.XLOOKUP(Combined[[#This Row],[Store_ID]],Store[Store_ID],Store[City])</f>
        <v>Sabrinatown</v>
      </c>
      <c r="AB1455" s="43" t="str">
        <f>_xlfn.XLOOKUP(Combined[[#This Row],[Store_ID]],Store[Store_ID],Store[Store_Type])</f>
        <v>Online</v>
      </c>
      <c r="AC1455" s="43">
        <f>Combined[[#This Row],[Quantity]]*Combined[[#This Row],[Unit_Price]]</f>
        <v>1681.56</v>
      </c>
      <c r="AD1455" s="43">
        <f>Combined[[#This Row],[Gross_Sales]]*Combined[[#This Row],[Discount]]</f>
        <v>285.86520000000002</v>
      </c>
      <c r="AE1455" s="43">
        <f>Combined[[#This Row],[Quantity]]*Combined[[#This Row],[cost]]</f>
        <v>1384.41</v>
      </c>
      <c r="AF1455" s="43">
        <f>Combined[[#This Row],[Total_Amount]]-Combined[[#This Row],[Total_Cost]]</f>
        <v>11.284799999999905</v>
      </c>
      <c r="AG1455" s="43" t="str">
        <f>IF(Combined[[#This Row],[Age]]&lt;=25,"18-25",IF(Combined[[#This Row],[Age]]&lt;=35,"26-35",IF(Combined[[#This Row],[Age]]&lt;=45,"36-45",IF(Combined[[#This Row],[Age]]&lt;=55,"46-55","56-64"))))</f>
        <v>18-25</v>
      </c>
      <c r="AH1455" s="43">
        <f>IF(Combined[[#This Row],[Total_Amount]]=0,0,Combined[[#This Row],[Profit]]/Combined[[#This Row],[Total_Amount]])</f>
        <v>8.0854352971723512E-3</v>
      </c>
    </row>
    <row r="1456" spans="1:34">
      <c r="A1456" s="43" t="s">
        <v>3280</v>
      </c>
      <c r="B1456" s="46">
        <v>45533</v>
      </c>
      <c r="C1456" s="43">
        <f t="shared" si="22"/>
        <v>2024</v>
      </c>
      <c r="D1456" s="43" t="str">
        <f>TEXT(Combined[[#This Row],[Order_Date]],"MMM")</f>
        <v>Aug</v>
      </c>
      <c r="E1456" s="43" t="s">
        <v>1101</v>
      </c>
      <c r="F1456" s="43" t="s">
        <v>1740</v>
      </c>
      <c r="G1456" s="43" t="s">
        <v>1807</v>
      </c>
      <c r="H1456" s="43">
        <v>2</v>
      </c>
      <c r="I1456" s="43">
        <v>977.18</v>
      </c>
      <c r="J1456" s="45">
        <v>0.19</v>
      </c>
      <c r="K1456" s="43" t="s">
        <v>1824</v>
      </c>
      <c r="L1456" s="43">
        <v>1583.0316</v>
      </c>
      <c r="M1456" s="43" t="str">
        <f>VLOOKUP(Combined[[#This Row],[Customer_ID]],Customer[],2,FALSE)</f>
        <v>Jeffrey Mccarthy</v>
      </c>
      <c r="N1456" s="43">
        <f>VLOOKUP(Combined[[#This Row],[Customer_ID]],Customer[],3,FALSE)</f>
        <v>25</v>
      </c>
      <c r="O1456" s="43" t="str">
        <f>VLOOKUP(Combined[[#This Row],[Customer_ID]],Customer[],4,FALSE)</f>
        <v>Female</v>
      </c>
      <c r="P1456" s="43" t="str">
        <f>VLOOKUP(Combined[[#This Row],[Customer_ID]],Customer[],5,FALSE)</f>
        <v>North Samuel</v>
      </c>
      <c r="Q1456" s="43" t="str">
        <f>VLOOKUP(Combined[[#This Row],[Customer_ID]],Customer[],6,FALSE)</f>
        <v>Nebraska</v>
      </c>
      <c r="R1456" s="43" t="str">
        <f>VLOOKUP(Combined[[#This Row],[Customer_ID]],Customer[],8,FALSE)</f>
        <v>Bronze</v>
      </c>
      <c r="S1456" s="43" t="str">
        <f>VLOOKUP(Combined[[#This Row],[Product_ID]],Product[],2,FALSE)</f>
        <v>Women's Formal Blazer</v>
      </c>
      <c r="T1456" s="43" t="str">
        <f>VLOOKUP(Combined[[#This Row],[Product_ID]],Product[],3,FALSE)</f>
        <v>Clothing</v>
      </c>
      <c r="U1456" s="43" t="str">
        <f>VLOOKUP(Combined[[#This Row],[Product_ID]],Product[],4,FALSE)</f>
        <v>Outerwear</v>
      </c>
      <c r="V1456" s="43" t="str">
        <f>VLOOKUP(Combined[[#This Row],[Product_ID]],Product[],5,FALSE)</f>
        <v>Phillips and Sons</v>
      </c>
      <c r="W1456" s="43">
        <f>VLOOKUP(Combined[[#This Row],[Product_ID]],Product[],6,FALSE)</f>
        <v>358.47</v>
      </c>
      <c r="X1456" s="43">
        <f>VLOOKUP(Combined[[#This Row],[Product_ID]],Product[],7,FALSE)</f>
        <v>143</v>
      </c>
      <c r="Y1456" s="43" t="str">
        <f>_xlfn.XLOOKUP(Combined[[#This Row],[Store_ID]],Store[Store_ID],Store[Store_Name])</f>
        <v>Holloway Ltd</v>
      </c>
      <c r="Z1456" s="43" t="str">
        <f>_xlfn.XLOOKUP(Combined[[#This Row],[Store_ID]],Store[Store_ID],Store[Region])</f>
        <v>North</v>
      </c>
      <c r="AA1456" s="43" t="str">
        <f>_xlfn.XLOOKUP(Combined[[#This Row],[Store_ID]],Store[Store_ID],Store[City])</f>
        <v>Bensonhaven</v>
      </c>
      <c r="AB1456" s="43" t="str">
        <f>_xlfn.XLOOKUP(Combined[[#This Row],[Store_ID]],Store[Store_ID],Store[Store_Type])</f>
        <v>Flagship</v>
      </c>
      <c r="AC1456" s="43">
        <f>Combined[[#This Row],[Quantity]]*Combined[[#This Row],[Unit_Price]]</f>
        <v>1954.36</v>
      </c>
      <c r="AD1456" s="43">
        <f>Combined[[#This Row],[Gross_Sales]]*Combined[[#This Row],[Discount]]</f>
        <v>371.32839999999999</v>
      </c>
      <c r="AE1456" s="43">
        <f>Combined[[#This Row],[Quantity]]*Combined[[#This Row],[cost]]</f>
        <v>716.94</v>
      </c>
      <c r="AF1456" s="43">
        <f>Combined[[#This Row],[Total_Amount]]-Combined[[#This Row],[Total_Cost]]</f>
        <v>866.09159999999997</v>
      </c>
      <c r="AG1456" s="43" t="str">
        <f>IF(Combined[[#This Row],[Age]]&lt;=25,"18-25",IF(Combined[[#This Row],[Age]]&lt;=35,"26-35",IF(Combined[[#This Row],[Age]]&lt;=45,"36-45",IF(Combined[[#This Row],[Age]]&lt;=55,"46-55","56-64"))))</f>
        <v>18-25</v>
      </c>
      <c r="AH1456" s="43">
        <f>IF(Combined[[#This Row],[Total_Amount]]=0,0,Combined[[#This Row],[Profit]]/Combined[[#This Row],[Total_Amount]])</f>
        <v>0.54710948284291983</v>
      </c>
    </row>
    <row r="1457" spans="1:34">
      <c r="A1457" s="43" t="s">
        <v>3281</v>
      </c>
      <c r="B1457" s="46">
        <v>45763</v>
      </c>
      <c r="C1457" s="43">
        <f t="shared" si="22"/>
        <v>2025</v>
      </c>
      <c r="D1457" s="43" t="str">
        <f>TEXT(Combined[[#This Row],[Order_Date]],"MMM")</f>
        <v>Apr</v>
      </c>
      <c r="E1457" s="43" t="s">
        <v>758</v>
      </c>
      <c r="F1457" s="43" t="s">
        <v>1580</v>
      </c>
      <c r="G1457" s="43" t="s">
        <v>1799</v>
      </c>
      <c r="H1457" s="43">
        <v>4</v>
      </c>
      <c r="I1457" s="43">
        <v>761.35</v>
      </c>
      <c r="J1457" s="45">
        <v>0.08</v>
      </c>
      <c r="K1457" s="43" t="s">
        <v>1824</v>
      </c>
      <c r="L1457" s="43">
        <v>2801.768</v>
      </c>
      <c r="M1457" s="43" t="str">
        <f>VLOOKUP(Combined[[#This Row],[Customer_ID]],Customer[],2,FALSE)</f>
        <v>Joshua Wilson</v>
      </c>
      <c r="N1457" s="43">
        <f>VLOOKUP(Combined[[#This Row],[Customer_ID]],Customer[],3,FALSE)</f>
        <v>42</v>
      </c>
      <c r="O1457" s="43" t="str">
        <f>VLOOKUP(Combined[[#This Row],[Customer_ID]],Customer[],4,FALSE)</f>
        <v>Female</v>
      </c>
      <c r="P1457" s="43" t="str">
        <f>VLOOKUP(Combined[[#This Row],[Customer_ID]],Customer[],5,FALSE)</f>
        <v>North Larryport</v>
      </c>
      <c r="Q1457" s="43" t="str">
        <f>VLOOKUP(Combined[[#This Row],[Customer_ID]],Customer[],6,FALSE)</f>
        <v>Virginia</v>
      </c>
      <c r="R1457" s="43" t="str">
        <f>VLOOKUP(Combined[[#This Row],[Customer_ID]],Customer[],8,FALSE)</f>
        <v>Bronze</v>
      </c>
      <c r="S1457" s="43" t="str">
        <f>VLOOKUP(Combined[[#This Row],[Product_ID]],Product[],2,FALSE)</f>
        <v>Beard Grooming Kit</v>
      </c>
      <c r="T1457" s="43" t="str">
        <f>VLOOKUP(Combined[[#This Row],[Product_ID]],Product[],3,FALSE)</f>
        <v>Beauty</v>
      </c>
      <c r="U1457" s="43" t="str">
        <f>VLOOKUP(Combined[[#This Row],[Product_ID]],Product[],4,FALSE)</f>
        <v>Grooming</v>
      </c>
      <c r="V1457" s="43" t="str">
        <f>VLOOKUP(Combined[[#This Row],[Product_ID]],Product[],5,FALSE)</f>
        <v>Erickson-Green</v>
      </c>
      <c r="W1457" s="43">
        <f>VLOOKUP(Combined[[#This Row],[Product_ID]],Product[],6,FALSE)</f>
        <v>337.42</v>
      </c>
      <c r="X1457" s="43">
        <f>VLOOKUP(Combined[[#This Row],[Product_ID]],Product[],7,FALSE)</f>
        <v>256</v>
      </c>
      <c r="Y1457" s="43" t="str">
        <f>_xlfn.XLOOKUP(Combined[[#This Row],[Store_ID]],Store[Store_ID],Store[Store_Name])</f>
        <v>Mcdonald Inc</v>
      </c>
      <c r="Z1457" s="43" t="str">
        <f>_xlfn.XLOOKUP(Combined[[#This Row],[Store_ID]],Store[Store_ID],Store[Region])</f>
        <v>South</v>
      </c>
      <c r="AA1457" s="43" t="str">
        <f>_xlfn.XLOOKUP(Combined[[#This Row],[Store_ID]],Store[Store_ID],Store[City])</f>
        <v>Christopherland</v>
      </c>
      <c r="AB1457" s="43" t="str">
        <f>_xlfn.XLOOKUP(Combined[[#This Row],[Store_ID]],Store[Store_ID],Store[Store_Type])</f>
        <v>Outlet</v>
      </c>
      <c r="AC1457" s="43">
        <f>Combined[[#This Row],[Quantity]]*Combined[[#This Row],[Unit_Price]]</f>
        <v>3045.4</v>
      </c>
      <c r="AD1457" s="43">
        <f>Combined[[#This Row],[Gross_Sales]]*Combined[[#This Row],[Discount]]</f>
        <v>243.63200000000001</v>
      </c>
      <c r="AE1457" s="43">
        <f>Combined[[#This Row],[Quantity]]*Combined[[#This Row],[cost]]</f>
        <v>1349.68</v>
      </c>
      <c r="AF1457" s="43">
        <f>Combined[[#This Row],[Total_Amount]]-Combined[[#This Row],[Total_Cost]]</f>
        <v>1452.088</v>
      </c>
      <c r="AG1457" s="43" t="str">
        <f>IF(Combined[[#This Row],[Age]]&lt;=25,"18-25",IF(Combined[[#This Row],[Age]]&lt;=35,"26-35",IF(Combined[[#This Row],[Age]]&lt;=45,"36-45",IF(Combined[[#This Row],[Age]]&lt;=55,"46-55","56-64"))))</f>
        <v>36-45</v>
      </c>
      <c r="AH1457" s="43">
        <f>IF(Combined[[#This Row],[Total_Amount]]=0,0,Combined[[#This Row],[Profit]]/Combined[[#This Row],[Total_Amount]])</f>
        <v>0.51827560311917331</v>
      </c>
    </row>
    <row r="1458" spans="1:34">
      <c r="A1458" s="43" t="s">
        <v>3282</v>
      </c>
      <c r="B1458" s="46">
        <v>45900</v>
      </c>
      <c r="C1458" s="43">
        <f t="shared" si="22"/>
        <v>2025</v>
      </c>
      <c r="D1458" s="43" t="str">
        <f>TEXT(Combined[[#This Row],[Order_Date]],"MMM")</f>
        <v>Aug</v>
      </c>
      <c r="E1458" s="43" t="s">
        <v>592</v>
      </c>
      <c r="F1458" s="43" t="s">
        <v>1682</v>
      </c>
      <c r="G1458" s="43" t="s">
        <v>1810</v>
      </c>
      <c r="H1458" s="43">
        <v>2</v>
      </c>
      <c r="I1458" s="43">
        <v>947.56</v>
      </c>
      <c r="J1458" s="45">
        <v>0.02</v>
      </c>
      <c r="K1458" s="43" t="s">
        <v>1829</v>
      </c>
      <c r="L1458" s="43">
        <v>1857.2175999999999</v>
      </c>
      <c r="M1458" s="43" t="str">
        <f>VLOOKUP(Combined[[#This Row],[Customer_ID]],Customer[],2,FALSE)</f>
        <v>Nicholas Bradshaw</v>
      </c>
      <c r="N1458" s="43">
        <f>VLOOKUP(Combined[[#This Row],[Customer_ID]],Customer[],3,FALSE)</f>
        <v>43</v>
      </c>
      <c r="O1458" s="43" t="str">
        <f>VLOOKUP(Combined[[#This Row],[Customer_ID]],Customer[],4,FALSE)</f>
        <v>Female</v>
      </c>
      <c r="P1458" s="43" t="str">
        <f>VLOOKUP(Combined[[#This Row],[Customer_ID]],Customer[],5,FALSE)</f>
        <v>Murphyfurt</v>
      </c>
      <c r="Q1458" s="43" t="str">
        <f>VLOOKUP(Combined[[#This Row],[Customer_ID]],Customer[],6,FALSE)</f>
        <v>Utah</v>
      </c>
      <c r="R1458" s="43" t="str">
        <f>VLOOKUP(Combined[[#This Row],[Customer_ID]],Customer[],8,FALSE)</f>
        <v>Silver</v>
      </c>
      <c r="S1458" s="43" t="str">
        <f>VLOOKUP(Combined[[#This Row],[Product_ID]],Product[],2,FALSE)</f>
        <v>Smart LED Light Strip</v>
      </c>
      <c r="T1458" s="43" t="str">
        <f>VLOOKUP(Combined[[#This Row],[Product_ID]],Product[],3,FALSE)</f>
        <v>Electronics</v>
      </c>
      <c r="U1458" s="43" t="str">
        <f>VLOOKUP(Combined[[#This Row],[Product_ID]],Product[],4,FALSE)</f>
        <v>Accessories</v>
      </c>
      <c r="V1458" s="43" t="str">
        <f>VLOOKUP(Combined[[#This Row],[Product_ID]],Product[],5,FALSE)</f>
        <v>Flores-Davis</v>
      </c>
      <c r="W1458" s="43">
        <f>VLOOKUP(Combined[[#This Row],[Product_ID]],Product[],6,FALSE)</f>
        <v>349.17</v>
      </c>
      <c r="X1458" s="43">
        <f>VLOOKUP(Combined[[#This Row],[Product_ID]],Product[],7,FALSE)</f>
        <v>476</v>
      </c>
      <c r="Y1458" s="43" t="str">
        <f>_xlfn.XLOOKUP(Combined[[#This Row],[Store_ID]],Store[Store_ID],Store[Store_Name])</f>
        <v>Guerrero-Schmitt</v>
      </c>
      <c r="Z1458" s="43" t="str">
        <f>_xlfn.XLOOKUP(Combined[[#This Row],[Store_ID]],Store[Store_ID],Store[Region])</f>
        <v>East</v>
      </c>
      <c r="AA1458" s="43" t="str">
        <f>_xlfn.XLOOKUP(Combined[[#This Row],[Store_ID]],Store[Store_ID],Store[City])</f>
        <v>East Stevechester</v>
      </c>
      <c r="AB1458" s="43" t="str">
        <f>_xlfn.XLOOKUP(Combined[[#This Row],[Store_ID]],Store[Store_ID],Store[Store_Type])</f>
        <v>Flagship</v>
      </c>
      <c r="AC1458" s="43">
        <f>Combined[[#This Row],[Quantity]]*Combined[[#This Row],[Unit_Price]]</f>
        <v>1895.12</v>
      </c>
      <c r="AD1458" s="43">
        <f>Combined[[#This Row],[Gross_Sales]]*Combined[[#This Row],[Discount]]</f>
        <v>37.9024</v>
      </c>
      <c r="AE1458" s="43">
        <f>Combined[[#This Row],[Quantity]]*Combined[[#This Row],[cost]]</f>
        <v>698.34</v>
      </c>
      <c r="AF1458" s="43">
        <f>Combined[[#This Row],[Total_Amount]]-Combined[[#This Row],[Total_Cost]]</f>
        <v>1158.8775999999998</v>
      </c>
      <c r="AG1458" s="43" t="str">
        <f>IF(Combined[[#This Row],[Age]]&lt;=25,"18-25",IF(Combined[[#This Row],[Age]]&lt;=35,"26-35",IF(Combined[[#This Row],[Age]]&lt;=45,"36-45",IF(Combined[[#This Row],[Age]]&lt;=55,"46-55","56-64"))))</f>
        <v>36-45</v>
      </c>
      <c r="AH1458" s="43">
        <f>IF(Combined[[#This Row],[Total_Amount]]=0,0,Combined[[#This Row],[Profit]]/Combined[[#This Row],[Total_Amount]])</f>
        <v>0.62398590235199136</v>
      </c>
    </row>
    <row r="1459" spans="1:34">
      <c r="A1459" s="43" t="s">
        <v>3283</v>
      </c>
      <c r="B1459" s="46">
        <v>45943</v>
      </c>
      <c r="C1459" s="43">
        <f t="shared" si="22"/>
        <v>2025</v>
      </c>
      <c r="D1459" s="43" t="str">
        <f>TEXT(Combined[[#This Row],[Order_Date]],"MMM")</f>
        <v>Oct</v>
      </c>
      <c r="E1459" s="43" t="s">
        <v>764</v>
      </c>
      <c r="F1459" s="43" t="s">
        <v>1634</v>
      </c>
      <c r="G1459" s="43" t="s">
        <v>1810</v>
      </c>
      <c r="H1459" s="43">
        <v>4</v>
      </c>
      <c r="I1459" s="43">
        <v>975.47</v>
      </c>
      <c r="J1459" s="45">
        <v>0.04</v>
      </c>
      <c r="K1459" s="43" t="s">
        <v>1824</v>
      </c>
      <c r="L1459" s="43">
        <v>3745.8047999999999</v>
      </c>
      <c r="M1459" s="43" t="str">
        <f>VLOOKUP(Combined[[#This Row],[Customer_ID]],Customer[],2,FALSE)</f>
        <v>Steven Smith</v>
      </c>
      <c r="N1459" s="43">
        <f>VLOOKUP(Combined[[#This Row],[Customer_ID]],Customer[],3,FALSE)</f>
        <v>40</v>
      </c>
      <c r="O1459" s="43" t="str">
        <f>VLOOKUP(Combined[[#This Row],[Customer_ID]],Customer[],4,FALSE)</f>
        <v>Male</v>
      </c>
      <c r="P1459" s="43" t="str">
        <f>VLOOKUP(Combined[[#This Row],[Customer_ID]],Customer[],5,FALSE)</f>
        <v>Port Krista</v>
      </c>
      <c r="Q1459" s="43" t="str">
        <f>VLOOKUP(Combined[[#This Row],[Customer_ID]],Customer[],6,FALSE)</f>
        <v>West Virginia</v>
      </c>
      <c r="R1459" s="43" t="str">
        <f>VLOOKUP(Combined[[#This Row],[Customer_ID]],Customer[],8,FALSE)</f>
        <v>Platinum</v>
      </c>
      <c r="S1459" s="43" t="str">
        <f>VLOOKUP(Combined[[#This Row],[Product_ID]],Product[],2,FALSE)</f>
        <v>USB External Hard Drive</v>
      </c>
      <c r="T1459" s="43" t="str">
        <f>VLOOKUP(Combined[[#This Row],[Product_ID]],Product[],3,FALSE)</f>
        <v>Electronics</v>
      </c>
      <c r="U1459" s="43" t="str">
        <f>VLOOKUP(Combined[[#This Row],[Product_ID]],Product[],4,FALSE)</f>
        <v>Computer</v>
      </c>
      <c r="V1459" s="43" t="str">
        <f>VLOOKUP(Combined[[#This Row],[Product_ID]],Product[],5,FALSE)</f>
        <v>Robinson Inc</v>
      </c>
      <c r="W1459" s="43">
        <f>VLOOKUP(Combined[[#This Row],[Product_ID]],Product[],6,FALSE)</f>
        <v>253.33</v>
      </c>
      <c r="X1459" s="43">
        <f>VLOOKUP(Combined[[#This Row],[Product_ID]],Product[],7,FALSE)</f>
        <v>266</v>
      </c>
      <c r="Y1459" s="43" t="str">
        <f>_xlfn.XLOOKUP(Combined[[#This Row],[Store_ID]],Store[Store_ID],Store[Store_Name])</f>
        <v>Guerrero-Schmitt</v>
      </c>
      <c r="Z1459" s="43" t="str">
        <f>_xlfn.XLOOKUP(Combined[[#This Row],[Store_ID]],Store[Store_ID],Store[Region])</f>
        <v>East</v>
      </c>
      <c r="AA1459" s="43" t="str">
        <f>_xlfn.XLOOKUP(Combined[[#This Row],[Store_ID]],Store[Store_ID],Store[City])</f>
        <v>East Stevechester</v>
      </c>
      <c r="AB1459" s="43" t="str">
        <f>_xlfn.XLOOKUP(Combined[[#This Row],[Store_ID]],Store[Store_ID],Store[Store_Type])</f>
        <v>Flagship</v>
      </c>
      <c r="AC1459" s="43">
        <f>Combined[[#This Row],[Quantity]]*Combined[[#This Row],[Unit_Price]]</f>
        <v>3901.88</v>
      </c>
      <c r="AD1459" s="43">
        <f>Combined[[#This Row],[Gross_Sales]]*Combined[[#This Row],[Discount]]</f>
        <v>156.0752</v>
      </c>
      <c r="AE1459" s="43">
        <f>Combined[[#This Row],[Quantity]]*Combined[[#This Row],[cost]]</f>
        <v>1013.32</v>
      </c>
      <c r="AF1459" s="43">
        <f>Combined[[#This Row],[Total_Amount]]-Combined[[#This Row],[Total_Cost]]</f>
        <v>2732.4847999999997</v>
      </c>
      <c r="AG1459" s="43" t="str">
        <f>IF(Combined[[#This Row],[Age]]&lt;=25,"18-25",IF(Combined[[#This Row],[Age]]&lt;=35,"26-35",IF(Combined[[#This Row],[Age]]&lt;=45,"36-45",IF(Combined[[#This Row],[Age]]&lt;=55,"46-55","56-64"))))</f>
        <v>36-45</v>
      </c>
      <c r="AH1459" s="43">
        <f>IF(Combined[[#This Row],[Total_Amount]]=0,0,Combined[[#This Row],[Profit]]/Combined[[#This Row],[Total_Amount]])</f>
        <v>0.72947869573983137</v>
      </c>
    </row>
    <row r="1460" spans="1:34">
      <c r="A1460" s="43" t="s">
        <v>3284</v>
      </c>
      <c r="B1460" s="46">
        <v>45448</v>
      </c>
      <c r="C1460" s="43">
        <f t="shared" si="22"/>
        <v>2024</v>
      </c>
      <c r="D1460" s="43" t="str">
        <f>TEXT(Combined[[#This Row],[Order_Date]],"MMM")</f>
        <v>Jun</v>
      </c>
      <c r="E1460" s="43" t="s">
        <v>1469</v>
      </c>
      <c r="F1460" s="43" t="s">
        <v>1574</v>
      </c>
      <c r="G1460" s="43" t="s">
        <v>1786</v>
      </c>
      <c r="H1460" s="43">
        <v>3</v>
      </c>
      <c r="I1460" s="43">
        <v>769.06</v>
      </c>
      <c r="J1460" s="45">
        <v>0.23</v>
      </c>
      <c r="K1460" s="43" t="s">
        <v>1829</v>
      </c>
      <c r="L1460" s="43">
        <v>1776.5286000000001</v>
      </c>
      <c r="M1460" s="43" t="str">
        <f>VLOOKUP(Combined[[#This Row],[Customer_ID]],Customer[],2,FALSE)</f>
        <v>Andrea Harris</v>
      </c>
      <c r="N1460" s="43">
        <f>VLOOKUP(Combined[[#This Row],[Customer_ID]],Customer[],3,FALSE)</f>
        <v>41</v>
      </c>
      <c r="O1460" s="43" t="str">
        <f>VLOOKUP(Combined[[#This Row],[Customer_ID]],Customer[],4,FALSE)</f>
        <v>Female</v>
      </c>
      <c r="P1460" s="43" t="str">
        <f>VLOOKUP(Combined[[#This Row],[Customer_ID]],Customer[],5,FALSE)</f>
        <v>West Kelseyberg</v>
      </c>
      <c r="Q1460" s="43" t="str">
        <f>VLOOKUP(Combined[[#This Row],[Customer_ID]],Customer[],6,FALSE)</f>
        <v>Kansas</v>
      </c>
      <c r="R1460" s="43" t="str">
        <f>VLOOKUP(Combined[[#This Row],[Customer_ID]],Customer[],8,FALSE)</f>
        <v>Platinum</v>
      </c>
      <c r="S1460" s="43" t="str">
        <f>VLOOKUP(Combined[[#This Row],[Product_ID]],Product[],2,FALSE)</f>
        <v>USB-C Fast Charger</v>
      </c>
      <c r="T1460" s="43" t="str">
        <f>VLOOKUP(Combined[[#This Row],[Product_ID]],Product[],3,FALSE)</f>
        <v>Electronics</v>
      </c>
      <c r="U1460" s="43" t="str">
        <f>VLOOKUP(Combined[[#This Row],[Product_ID]],Product[],4,FALSE)</f>
        <v>Accessories</v>
      </c>
      <c r="V1460" s="43" t="str">
        <f>VLOOKUP(Combined[[#This Row],[Product_ID]],Product[],5,FALSE)</f>
        <v>Dawson-Perkins</v>
      </c>
      <c r="W1460" s="43">
        <f>VLOOKUP(Combined[[#This Row],[Product_ID]],Product[],6,FALSE)</f>
        <v>242.23</v>
      </c>
      <c r="X1460" s="43">
        <f>VLOOKUP(Combined[[#This Row],[Product_ID]],Product[],7,FALSE)</f>
        <v>453</v>
      </c>
      <c r="Y1460" s="43" t="str">
        <f>_xlfn.XLOOKUP(Combined[[#This Row],[Store_ID]],Store[Store_ID],Store[Store_Name])</f>
        <v>Moore, Padilla and Butler</v>
      </c>
      <c r="Z1460" s="43" t="str">
        <f>_xlfn.XLOOKUP(Combined[[#This Row],[Store_ID]],Store[Store_ID],Store[Region])</f>
        <v>South</v>
      </c>
      <c r="AA1460" s="43" t="str">
        <f>_xlfn.XLOOKUP(Combined[[#This Row],[Store_ID]],Store[Store_ID],Store[City])</f>
        <v>East Johnstad</v>
      </c>
      <c r="AB1460" s="43" t="str">
        <f>_xlfn.XLOOKUP(Combined[[#This Row],[Store_ID]],Store[Store_ID],Store[Store_Type])</f>
        <v>Flagship</v>
      </c>
      <c r="AC1460" s="43">
        <f>Combined[[#This Row],[Quantity]]*Combined[[#This Row],[Unit_Price]]</f>
        <v>2307.1799999999998</v>
      </c>
      <c r="AD1460" s="43">
        <f>Combined[[#This Row],[Gross_Sales]]*Combined[[#This Row],[Discount]]</f>
        <v>530.65139999999997</v>
      </c>
      <c r="AE1460" s="43">
        <f>Combined[[#This Row],[Quantity]]*Combined[[#This Row],[cost]]</f>
        <v>726.68999999999994</v>
      </c>
      <c r="AF1460" s="43">
        <f>Combined[[#This Row],[Total_Amount]]-Combined[[#This Row],[Total_Cost]]</f>
        <v>1049.8386</v>
      </c>
      <c r="AG1460" s="43" t="str">
        <f>IF(Combined[[#This Row],[Age]]&lt;=25,"18-25",IF(Combined[[#This Row],[Age]]&lt;=35,"26-35",IF(Combined[[#This Row],[Age]]&lt;=45,"36-45",IF(Combined[[#This Row],[Age]]&lt;=55,"46-55","56-64"))))</f>
        <v>36-45</v>
      </c>
      <c r="AH1460" s="43">
        <f>IF(Combined[[#This Row],[Total_Amount]]=0,0,Combined[[#This Row],[Profit]]/Combined[[#This Row],[Total_Amount]])</f>
        <v>0.59094945051827474</v>
      </c>
    </row>
    <row r="1461" spans="1:34">
      <c r="A1461" s="43" t="s">
        <v>3285</v>
      </c>
      <c r="B1461" s="46">
        <v>45929</v>
      </c>
      <c r="C1461" s="43">
        <f t="shared" si="22"/>
        <v>2025</v>
      </c>
      <c r="D1461" s="43" t="str">
        <f>TEXT(Combined[[#This Row],[Order_Date]],"MMM")</f>
        <v>Sep</v>
      </c>
      <c r="E1461" s="43" t="s">
        <v>1495</v>
      </c>
      <c r="F1461" s="43" t="s">
        <v>1626</v>
      </c>
      <c r="G1461" s="43" t="s">
        <v>1761</v>
      </c>
      <c r="H1461" s="43">
        <v>3</v>
      </c>
      <c r="I1461" s="43">
        <v>824.75</v>
      </c>
      <c r="J1461" s="45">
        <v>0.23</v>
      </c>
      <c r="K1461" s="43" t="s">
        <v>1824</v>
      </c>
      <c r="L1461" s="43">
        <v>1905.1724999999999</v>
      </c>
      <c r="M1461" s="43" t="str">
        <f>VLOOKUP(Combined[[#This Row],[Customer_ID]],Customer[],2,FALSE)</f>
        <v>Eric Lee</v>
      </c>
      <c r="N1461" s="43">
        <f>VLOOKUP(Combined[[#This Row],[Customer_ID]],Customer[],3,FALSE)</f>
        <v>22</v>
      </c>
      <c r="O1461" s="43" t="str">
        <f>VLOOKUP(Combined[[#This Row],[Customer_ID]],Customer[],4,FALSE)</f>
        <v>Female</v>
      </c>
      <c r="P1461" s="43" t="str">
        <f>VLOOKUP(Combined[[#This Row],[Customer_ID]],Customer[],5,FALSE)</f>
        <v>Lake April</v>
      </c>
      <c r="Q1461" s="43" t="str">
        <f>VLOOKUP(Combined[[#This Row],[Customer_ID]],Customer[],6,FALSE)</f>
        <v>Vermont</v>
      </c>
      <c r="R1461" s="43" t="str">
        <f>VLOOKUP(Combined[[#This Row],[Customer_ID]],Customer[],8,FALSE)</f>
        <v>Bronze</v>
      </c>
      <c r="S1461" s="43" t="str">
        <f>VLOOKUP(Combined[[#This Row],[Product_ID]],Product[],2,FALSE)</f>
        <v>Portable Power Bank</v>
      </c>
      <c r="T1461" s="43" t="str">
        <f>VLOOKUP(Combined[[#This Row],[Product_ID]],Product[],3,FALSE)</f>
        <v>Electronics</v>
      </c>
      <c r="U1461" s="43" t="str">
        <f>VLOOKUP(Combined[[#This Row],[Product_ID]],Product[],4,FALSE)</f>
        <v>Mobile</v>
      </c>
      <c r="V1461" s="43" t="str">
        <f>VLOOKUP(Combined[[#This Row],[Product_ID]],Product[],5,FALSE)</f>
        <v>Cummings and Sons</v>
      </c>
      <c r="W1461" s="43">
        <f>VLOOKUP(Combined[[#This Row],[Product_ID]],Product[],6,FALSE)</f>
        <v>326.06</v>
      </c>
      <c r="X1461" s="43">
        <f>VLOOKUP(Combined[[#This Row],[Product_ID]],Product[],7,FALSE)</f>
        <v>301</v>
      </c>
      <c r="Y1461" s="43" t="str">
        <f>_xlfn.XLOOKUP(Combined[[#This Row],[Store_ID]],Store[Store_ID],Store[Store_Name])</f>
        <v>Black-Horn</v>
      </c>
      <c r="Z1461" s="43" t="str">
        <f>_xlfn.XLOOKUP(Combined[[#This Row],[Store_ID]],Store[Store_ID],Store[Region])</f>
        <v>South</v>
      </c>
      <c r="AA1461" s="43" t="str">
        <f>_xlfn.XLOOKUP(Combined[[#This Row],[Store_ID]],Store[Store_ID],Store[City])</f>
        <v>North Nancyview</v>
      </c>
      <c r="AB1461" s="43" t="str">
        <f>_xlfn.XLOOKUP(Combined[[#This Row],[Store_ID]],Store[Store_ID],Store[Store_Type])</f>
        <v>Outlet</v>
      </c>
      <c r="AC1461" s="43">
        <f>Combined[[#This Row],[Quantity]]*Combined[[#This Row],[Unit_Price]]</f>
        <v>2474.25</v>
      </c>
      <c r="AD1461" s="43">
        <f>Combined[[#This Row],[Gross_Sales]]*Combined[[#This Row],[Discount]]</f>
        <v>569.07749999999999</v>
      </c>
      <c r="AE1461" s="43">
        <f>Combined[[#This Row],[Quantity]]*Combined[[#This Row],[cost]]</f>
        <v>978.18000000000006</v>
      </c>
      <c r="AF1461" s="43">
        <f>Combined[[#This Row],[Total_Amount]]-Combined[[#This Row],[Total_Cost]]</f>
        <v>926.99249999999984</v>
      </c>
      <c r="AG1461" s="43" t="str">
        <f>IF(Combined[[#This Row],[Age]]&lt;=25,"18-25",IF(Combined[[#This Row],[Age]]&lt;=35,"26-35",IF(Combined[[#This Row],[Age]]&lt;=45,"36-45",IF(Combined[[#This Row],[Age]]&lt;=55,"46-55","56-64"))))</f>
        <v>18-25</v>
      </c>
      <c r="AH1461" s="43">
        <f>IF(Combined[[#This Row],[Total_Amount]]=0,0,Combined[[#This Row],[Profit]]/Combined[[#This Row],[Total_Amount]])</f>
        <v>0.48656617707845345</v>
      </c>
    </row>
    <row r="1462" spans="1:34">
      <c r="A1462" s="43" t="s">
        <v>3286</v>
      </c>
      <c r="B1462" s="46">
        <v>45478</v>
      </c>
      <c r="C1462" s="43">
        <f t="shared" si="22"/>
        <v>2024</v>
      </c>
      <c r="D1462" s="43" t="str">
        <f>TEXT(Combined[[#This Row],[Order_Date]],"MMM")</f>
        <v>Jul</v>
      </c>
      <c r="E1462" s="43" t="s">
        <v>1249</v>
      </c>
      <c r="F1462" s="43" t="s">
        <v>1684</v>
      </c>
      <c r="G1462" s="43" t="s">
        <v>1769</v>
      </c>
      <c r="H1462" s="43">
        <v>2</v>
      </c>
      <c r="I1462" s="43">
        <v>821.35</v>
      </c>
      <c r="J1462" s="45">
        <v>0.11</v>
      </c>
      <c r="K1462" s="43" t="s">
        <v>1826</v>
      </c>
      <c r="L1462" s="43">
        <v>1462.0029999999999</v>
      </c>
      <c r="M1462" s="43" t="str">
        <f>VLOOKUP(Combined[[#This Row],[Customer_ID]],Customer[],2,FALSE)</f>
        <v>Terry Moses</v>
      </c>
      <c r="N1462" s="43">
        <f>VLOOKUP(Combined[[#This Row],[Customer_ID]],Customer[],3,FALSE)</f>
        <v>51</v>
      </c>
      <c r="O1462" s="43" t="str">
        <f>VLOOKUP(Combined[[#This Row],[Customer_ID]],Customer[],4,FALSE)</f>
        <v>Female</v>
      </c>
      <c r="P1462" s="43" t="str">
        <f>VLOOKUP(Combined[[#This Row],[Customer_ID]],Customer[],5,FALSE)</f>
        <v>Leahmouth</v>
      </c>
      <c r="Q1462" s="43" t="str">
        <f>VLOOKUP(Combined[[#This Row],[Customer_ID]],Customer[],6,FALSE)</f>
        <v>Nevada</v>
      </c>
      <c r="R1462" s="43" t="str">
        <f>VLOOKUP(Combined[[#This Row],[Customer_ID]],Customer[],8,FALSE)</f>
        <v>Platinum</v>
      </c>
      <c r="S1462" s="43" t="str">
        <f>VLOOKUP(Combined[[#This Row],[Product_ID]],Product[],2,FALSE)</f>
        <v>Wooden Nightstand</v>
      </c>
      <c r="T1462" s="43" t="str">
        <f>VLOOKUP(Combined[[#This Row],[Product_ID]],Product[],3,FALSE)</f>
        <v>Home</v>
      </c>
      <c r="U1462" s="43" t="str">
        <f>VLOOKUP(Combined[[#This Row],[Product_ID]],Product[],4,FALSE)</f>
        <v>Furniture</v>
      </c>
      <c r="V1462" s="43" t="str">
        <f>VLOOKUP(Combined[[#This Row],[Product_ID]],Product[],5,FALSE)</f>
        <v>Wolfe, Ross and Hester</v>
      </c>
      <c r="W1462" s="43">
        <f>VLOOKUP(Combined[[#This Row],[Product_ID]],Product[],6,FALSE)</f>
        <v>243.7</v>
      </c>
      <c r="X1462" s="43">
        <f>VLOOKUP(Combined[[#This Row],[Product_ID]],Product[],7,FALSE)</f>
        <v>130</v>
      </c>
      <c r="Y1462" s="43" t="str">
        <f>_xlfn.XLOOKUP(Combined[[#This Row],[Store_ID]],Store[Store_ID],Store[Store_Name])</f>
        <v>Alexander Group</v>
      </c>
      <c r="Z1462" s="43" t="str">
        <f>_xlfn.XLOOKUP(Combined[[#This Row],[Store_ID]],Store[Store_ID],Store[Region])</f>
        <v>South</v>
      </c>
      <c r="AA1462" s="43" t="str">
        <f>_xlfn.XLOOKUP(Combined[[#This Row],[Store_ID]],Store[Store_ID],Store[City])</f>
        <v>Port Sharon</v>
      </c>
      <c r="AB1462" s="43" t="str">
        <f>_xlfn.XLOOKUP(Combined[[#This Row],[Store_ID]],Store[Store_ID],Store[Store_Type])</f>
        <v>Online</v>
      </c>
      <c r="AC1462" s="43">
        <f>Combined[[#This Row],[Quantity]]*Combined[[#This Row],[Unit_Price]]</f>
        <v>1642.7</v>
      </c>
      <c r="AD1462" s="43">
        <f>Combined[[#This Row],[Gross_Sales]]*Combined[[#This Row],[Discount]]</f>
        <v>180.697</v>
      </c>
      <c r="AE1462" s="43">
        <f>Combined[[#This Row],[Quantity]]*Combined[[#This Row],[cost]]</f>
        <v>487.4</v>
      </c>
      <c r="AF1462" s="43">
        <f>Combined[[#This Row],[Total_Amount]]-Combined[[#This Row],[Total_Cost]]</f>
        <v>974.60299999999995</v>
      </c>
      <c r="AG1462" s="43" t="str">
        <f>IF(Combined[[#This Row],[Age]]&lt;=25,"18-25",IF(Combined[[#This Row],[Age]]&lt;=35,"26-35",IF(Combined[[#This Row],[Age]]&lt;=45,"36-45",IF(Combined[[#This Row],[Age]]&lt;=55,"46-55","56-64"))))</f>
        <v>46-55</v>
      </c>
      <c r="AH1462" s="43">
        <f>IF(Combined[[#This Row],[Total_Amount]]=0,0,Combined[[#This Row],[Profit]]/Combined[[#This Row],[Total_Amount]])</f>
        <v>0.6666217511181578</v>
      </c>
    </row>
    <row r="1463" spans="1:34">
      <c r="A1463" s="43" t="s">
        <v>3287</v>
      </c>
      <c r="B1463" s="46">
        <v>45723</v>
      </c>
      <c r="C1463" s="43">
        <f t="shared" si="22"/>
        <v>2025</v>
      </c>
      <c r="D1463" s="43" t="str">
        <f>TEXT(Combined[[#This Row],[Order_Date]],"MMM")</f>
        <v>Mar</v>
      </c>
      <c r="E1463" s="43" t="s">
        <v>1260</v>
      </c>
      <c r="F1463" s="43" t="s">
        <v>1574</v>
      </c>
      <c r="G1463" s="43" t="s">
        <v>1789</v>
      </c>
      <c r="H1463" s="43">
        <v>1</v>
      </c>
      <c r="I1463" s="43">
        <v>120.57</v>
      </c>
      <c r="J1463" s="45">
        <v>0.06</v>
      </c>
      <c r="K1463" s="43" t="s">
        <v>1826</v>
      </c>
      <c r="L1463" s="43">
        <v>113.33580000000001</v>
      </c>
      <c r="M1463" s="43" t="str">
        <f>VLOOKUP(Combined[[#This Row],[Customer_ID]],Customer[],2,FALSE)</f>
        <v>Eric Wolfe</v>
      </c>
      <c r="N1463" s="43">
        <f>VLOOKUP(Combined[[#This Row],[Customer_ID]],Customer[],3,FALSE)</f>
        <v>18</v>
      </c>
      <c r="O1463" s="43" t="str">
        <f>VLOOKUP(Combined[[#This Row],[Customer_ID]],Customer[],4,FALSE)</f>
        <v>Female</v>
      </c>
      <c r="P1463" s="43" t="str">
        <f>VLOOKUP(Combined[[#This Row],[Customer_ID]],Customer[],5,FALSE)</f>
        <v>Garciaview</v>
      </c>
      <c r="Q1463" s="43" t="str">
        <f>VLOOKUP(Combined[[#This Row],[Customer_ID]],Customer[],6,FALSE)</f>
        <v>Louisiana</v>
      </c>
      <c r="R1463" s="43" t="str">
        <f>VLOOKUP(Combined[[#This Row],[Customer_ID]],Customer[],8,FALSE)</f>
        <v>Gold</v>
      </c>
      <c r="S1463" s="43" t="str">
        <f>VLOOKUP(Combined[[#This Row],[Product_ID]],Product[],2,FALSE)</f>
        <v>USB-C Fast Charger</v>
      </c>
      <c r="T1463" s="43" t="str">
        <f>VLOOKUP(Combined[[#This Row],[Product_ID]],Product[],3,FALSE)</f>
        <v>Electronics</v>
      </c>
      <c r="U1463" s="43" t="str">
        <f>VLOOKUP(Combined[[#This Row],[Product_ID]],Product[],4,FALSE)</f>
        <v>Accessories</v>
      </c>
      <c r="V1463" s="43" t="str">
        <f>VLOOKUP(Combined[[#This Row],[Product_ID]],Product[],5,FALSE)</f>
        <v>Dawson-Perkins</v>
      </c>
      <c r="W1463" s="43">
        <f>VLOOKUP(Combined[[#This Row],[Product_ID]],Product[],6,FALSE)</f>
        <v>242.23</v>
      </c>
      <c r="X1463" s="43">
        <f>VLOOKUP(Combined[[#This Row],[Product_ID]],Product[],7,FALSE)</f>
        <v>453</v>
      </c>
      <c r="Y1463" s="43" t="str">
        <f>_xlfn.XLOOKUP(Combined[[#This Row],[Store_ID]],Store[Store_ID],Store[Store_Name])</f>
        <v>Hill, Wagner and Ballard</v>
      </c>
      <c r="Z1463" s="43" t="str">
        <f>_xlfn.XLOOKUP(Combined[[#This Row],[Store_ID]],Store[Store_ID],Store[Region])</f>
        <v>East</v>
      </c>
      <c r="AA1463" s="43" t="str">
        <f>_xlfn.XLOOKUP(Combined[[#This Row],[Store_ID]],Store[Store_ID],Store[City])</f>
        <v>East Davidville</v>
      </c>
      <c r="AB1463" s="43" t="str">
        <f>_xlfn.XLOOKUP(Combined[[#This Row],[Store_ID]],Store[Store_ID],Store[Store_Type])</f>
        <v>Online</v>
      </c>
      <c r="AC1463" s="43">
        <f>Combined[[#This Row],[Quantity]]*Combined[[#This Row],[Unit_Price]]</f>
        <v>120.57</v>
      </c>
      <c r="AD1463" s="43">
        <f>Combined[[#This Row],[Gross_Sales]]*Combined[[#This Row],[Discount]]</f>
        <v>7.2341999999999995</v>
      </c>
      <c r="AE1463" s="43">
        <f>Combined[[#This Row],[Quantity]]*Combined[[#This Row],[cost]]</f>
        <v>242.23</v>
      </c>
      <c r="AF1463" s="43">
        <f>Combined[[#This Row],[Total_Amount]]-Combined[[#This Row],[Total_Cost]]</f>
        <v>-128.89419999999998</v>
      </c>
      <c r="AG1463" s="43" t="str">
        <f>IF(Combined[[#This Row],[Age]]&lt;=25,"18-25",IF(Combined[[#This Row],[Age]]&lt;=35,"26-35",IF(Combined[[#This Row],[Age]]&lt;=45,"36-45",IF(Combined[[#This Row],[Age]]&lt;=55,"46-55","56-64"))))</f>
        <v>18-25</v>
      </c>
      <c r="AH1463" s="43">
        <f>IF(Combined[[#This Row],[Total_Amount]]=0,0,Combined[[#This Row],[Profit]]/Combined[[#This Row],[Total_Amount]])</f>
        <v>-1.1372770122062048</v>
      </c>
    </row>
    <row r="1464" spans="1:34">
      <c r="A1464" s="43" t="s">
        <v>3288</v>
      </c>
      <c r="B1464" s="46">
        <v>45240</v>
      </c>
      <c r="C1464" s="43">
        <f t="shared" si="22"/>
        <v>2023</v>
      </c>
      <c r="D1464" s="43" t="str">
        <f>TEXT(Combined[[#This Row],[Order_Date]],"MMM")</f>
        <v>Nov</v>
      </c>
      <c r="E1464" s="43" t="s">
        <v>1053</v>
      </c>
      <c r="F1464" s="43" t="s">
        <v>1726</v>
      </c>
      <c r="G1464" s="43" t="s">
        <v>1757</v>
      </c>
      <c r="H1464" s="43">
        <v>1</v>
      </c>
      <c r="I1464" s="43">
        <v>122.27</v>
      </c>
      <c r="J1464" s="45">
        <v>0.26</v>
      </c>
      <c r="K1464" s="43" t="s">
        <v>1826</v>
      </c>
      <c r="L1464" s="43">
        <v>90.479799999999997</v>
      </c>
      <c r="M1464" s="43" t="str">
        <f>VLOOKUP(Combined[[#This Row],[Customer_ID]],Customer[],2,FALSE)</f>
        <v>Jennifer Woods</v>
      </c>
      <c r="N1464" s="43">
        <f>VLOOKUP(Combined[[#This Row],[Customer_ID]],Customer[],3,FALSE)</f>
        <v>37</v>
      </c>
      <c r="O1464" s="43" t="str">
        <f>VLOOKUP(Combined[[#This Row],[Customer_ID]],Customer[],4,FALSE)</f>
        <v>Male</v>
      </c>
      <c r="P1464" s="43" t="str">
        <f>VLOOKUP(Combined[[#This Row],[Customer_ID]],Customer[],5,FALSE)</f>
        <v>West Brendamouth</v>
      </c>
      <c r="Q1464" s="43" t="str">
        <f>VLOOKUP(Combined[[#This Row],[Customer_ID]],Customer[],6,FALSE)</f>
        <v>North Carolina</v>
      </c>
      <c r="R1464" s="43" t="str">
        <f>VLOOKUP(Combined[[#This Row],[Customer_ID]],Customer[],8,FALSE)</f>
        <v>Platinum</v>
      </c>
      <c r="S1464" s="43" t="str">
        <f>VLOOKUP(Combined[[#This Row],[Product_ID]],Product[],2,FALSE)</f>
        <v>Face Foundation Kit</v>
      </c>
      <c r="T1464" s="43" t="str">
        <f>VLOOKUP(Combined[[#This Row],[Product_ID]],Product[],3,FALSE)</f>
        <v>Beauty</v>
      </c>
      <c r="U1464" s="43" t="str">
        <f>VLOOKUP(Combined[[#This Row],[Product_ID]],Product[],4,FALSE)</f>
        <v>Makeup</v>
      </c>
      <c r="V1464" s="43" t="str">
        <f>VLOOKUP(Combined[[#This Row],[Product_ID]],Product[],5,FALSE)</f>
        <v>Taylor-Elliott</v>
      </c>
      <c r="W1464" s="43">
        <f>VLOOKUP(Combined[[#This Row],[Product_ID]],Product[],6,FALSE)</f>
        <v>183.04</v>
      </c>
      <c r="X1464" s="43">
        <f>VLOOKUP(Combined[[#This Row],[Product_ID]],Product[],7,FALSE)</f>
        <v>457</v>
      </c>
      <c r="Y1464" s="43" t="str">
        <f>_xlfn.XLOOKUP(Combined[[#This Row],[Store_ID]],Store[Store_ID],Store[Store_Name])</f>
        <v>Martinez, Adkins and Johnson</v>
      </c>
      <c r="Z1464" s="43" t="str">
        <f>_xlfn.XLOOKUP(Combined[[#This Row],[Store_ID]],Store[Store_ID],Store[Region])</f>
        <v>North</v>
      </c>
      <c r="AA1464" s="43" t="str">
        <f>_xlfn.XLOOKUP(Combined[[#This Row],[Store_ID]],Store[Store_ID],Store[City])</f>
        <v>Danielmouth</v>
      </c>
      <c r="AB1464" s="43" t="str">
        <f>_xlfn.XLOOKUP(Combined[[#This Row],[Store_ID]],Store[Store_ID],Store[Store_Type])</f>
        <v>Flagship</v>
      </c>
      <c r="AC1464" s="43">
        <f>Combined[[#This Row],[Quantity]]*Combined[[#This Row],[Unit_Price]]</f>
        <v>122.27</v>
      </c>
      <c r="AD1464" s="43">
        <f>Combined[[#This Row],[Gross_Sales]]*Combined[[#This Row],[Discount]]</f>
        <v>31.790199999999999</v>
      </c>
      <c r="AE1464" s="43">
        <f>Combined[[#This Row],[Quantity]]*Combined[[#This Row],[cost]]</f>
        <v>183.04</v>
      </c>
      <c r="AF1464" s="43">
        <f>Combined[[#This Row],[Total_Amount]]-Combined[[#This Row],[Total_Cost]]</f>
        <v>-92.560199999999995</v>
      </c>
      <c r="AG1464" s="43" t="str">
        <f>IF(Combined[[#This Row],[Age]]&lt;=25,"18-25",IF(Combined[[#This Row],[Age]]&lt;=35,"26-35",IF(Combined[[#This Row],[Age]]&lt;=45,"36-45",IF(Combined[[#This Row],[Age]]&lt;=55,"46-55","56-64"))))</f>
        <v>36-45</v>
      </c>
      <c r="AH1464" s="43">
        <f>IF(Combined[[#This Row],[Total_Amount]]=0,0,Combined[[#This Row],[Profit]]/Combined[[#This Row],[Total_Amount]])</f>
        <v>-1.0229929774380579</v>
      </c>
    </row>
    <row r="1465" spans="1:34">
      <c r="A1465" s="43" t="s">
        <v>3289</v>
      </c>
      <c r="B1465" s="46">
        <v>45890</v>
      </c>
      <c r="C1465" s="43">
        <f t="shared" si="22"/>
        <v>2025</v>
      </c>
      <c r="D1465" s="43" t="str">
        <f>TEXT(Combined[[#This Row],[Order_Date]],"MMM")</f>
        <v>Aug</v>
      </c>
      <c r="E1465" s="43" t="s">
        <v>565</v>
      </c>
      <c r="F1465" s="43" t="s">
        <v>1600</v>
      </c>
      <c r="G1465" s="43" t="s">
        <v>1761</v>
      </c>
      <c r="H1465" s="43">
        <v>2</v>
      </c>
      <c r="I1465" s="43">
        <v>182.89</v>
      </c>
      <c r="J1465" s="45">
        <v>0.11</v>
      </c>
      <c r="K1465" s="43" t="s">
        <v>1824</v>
      </c>
      <c r="L1465" s="43">
        <v>325.54419999999999</v>
      </c>
      <c r="M1465" s="43" t="str">
        <f>VLOOKUP(Combined[[#This Row],[Customer_ID]],Customer[],2,FALSE)</f>
        <v>Christopher Garcia Dds</v>
      </c>
      <c r="N1465" s="43">
        <f>VLOOKUP(Combined[[#This Row],[Customer_ID]],Customer[],3,FALSE)</f>
        <v>18</v>
      </c>
      <c r="O1465" s="43" t="str">
        <f>VLOOKUP(Combined[[#This Row],[Customer_ID]],Customer[],4,FALSE)</f>
        <v>Male</v>
      </c>
      <c r="P1465" s="43" t="str">
        <f>VLOOKUP(Combined[[#This Row],[Customer_ID]],Customer[],5,FALSE)</f>
        <v>New Joseph</v>
      </c>
      <c r="Q1465" s="43" t="str">
        <f>VLOOKUP(Combined[[#This Row],[Customer_ID]],Customer[],6,FALSE)</f>
        <v>Missouri</v>
      </c>
      <c r="R1465" s="43" t="str">
        <f>VLOOKUP(Combined[[#This Row],[Customer_ID]],Customer[],8,FALSE)</f>
        <v>Gold</v>
      </c>
      <c r="S1465" s="43" t="str">
        <f>VLOOKUP(Combined[[#This Row],[Product_ID]],Product[],2,FALSE)</f>
        <v>Wireless Bluetooth Speaker</v>
      </c>
      <c r="T1465" s="43" t="str">
        <f>VLOOKUP(Combined[[#This Row],[Product_ID]],Product[],3,FALSE)</f>
        <v>Electronics</v>
      </c>
      <c r="U1465" s="43" t="str">
        <f>VLOOKUP(Combined[[#This Row],[Product_ID]],Product[],4,FALSE)</f>
        <v>Audio</v>
      </c>
      <c r="V1465" s="43" t="str">
        <f>VLOOKUP(Combined[[#This Row],[Product_ID]],Product[],5,FALSE)</f>
        <v>Reed-Schmidt</v>
      </c>
      <c r="W1465" s="43">
        <f>VLOOKUP(Combined[[#This Row],[Product_ID]],Product[],6,FALSE)</f>
        <v>322.41000000000003</v>
      </c>
      <c r="X1465" s="43">
        <f>VLOOKUP(Combined[[#This Row],[Product_ID]],Product[],7,FALSE)</f>
        <v>213</v>
      </c>
      <c r="Y1465" s="43" t="str">
        <f>_xlfn.XLOOKUP(Combined[[#This Row],[Store_ID]],Store[Store_ID],Store[Store_Name])</f>
        <v>Black-Horn</v>
      </c>
      <c r="Z1465" s="43" t="str">
        <f>_xlfn.XLOOKUP(Combined[[#This Row],[Store_ID]],Store[Store_ID],Store[Region])</f>
        <v>South</v>
      </c>
      <c r="AA1465" s="43" t="str">
        <f>_xlfn.XLOOKUP(Combined[[#This Row],[Store_ID]],Store[Store_ID],Store[City])</f>
        <v>North Nancyview</v>
      </c>
      <c r="AB1465" s="43" t="str">
        <f>_xlfn.XLOOKUP(Combined[[#This Row],[Store_ID]],Store[Store_ID],Store[Store_Type])</f>
        <v>Outlet</v>
      </c>
      <c r="AC1465" s="43">
        <f>Combined[[#This Row],[Quantity]]*Combined[[#This Row],[Unit_Price]]</f>
        <v>365.78</v>
      </c>
      <c r="AD1465" s="43">
        <f>Combined[[#This Row],[Gross_Sales]]*Combined[[#This Row],[Discount]]</f>
        <v>40.235799999999998</v>
      </c>
      <c r="AE1465" s="43">
        <f>Combined[[#This Row],[Quantity]]*Combined[[#This Row],[cost]]</f>
        <v>644.82000000000005</v>
      </c>
      <c r="AF1465" s="43">
        <f>Combined[[#This Row],[Total_Amount]]-Combined[[#This Row],[Total_Cost]]</f>
        <v>-319.27580000000006</v>
      </c>
      <c r="AG1465" s="43" t="str">
        <f>IF(Combined[[#This Row],[Age]]&lt;=25,"18-25",IF(Combined[[#This Row],[Age]]&lt;=35,"26-35",IF(Combined[[#This Row],[Age]]&lt;=45,"36-45",IF(Combined[[#This Row],[Age]]&lt;=55,"46-55","56-64"))))</f>
        <v>18-25</v>
      </c>
      <c r="AH1465" s="43">
        <f>IF(Combined[[#This Row],[Total_Amount]]=0,0,Combined[[#This Row],[Profit]]/Combined[[#This Row],[Total_Amount]])</f>
        <v>-0.98074485738034978</v>
      </c>
    </row>
    <row r="1466" spans="1:34">
      <c r="A1466" s="43" t="s">
        <v>3290</v>
      </c>
      <c r="B1466" s="46">
        <v>45796</v>
      </c>
      <c r="C1466" s="43">
        <f t="shared" si="22"/>
        <v>2025</v>
      </c>
      <c r="D1466" s="43" t="str">
        <f>TEXT(Combined[[#This Row],[Order_Date]],"MMM")</f>
        <v>May</v>
      </c>
      <c r="E1466" s="43" t="s">
        <v>1160</v>
      </c>
      <c r="F1466" s="43" t="s">
        <v>1640</v>
      </c>
      <c r="G1466" s="43" t="s">
        <v>1769</v>
      </c>
      <c r="H1466" s="43">
        <v>1</v>
      </c>
      <c r="I1466" s="43">
        <v>695.26</v>
      </c>
      <c r="J1466" s="45">
        <v>0.23</v>
      </c>
      <c r="K1466" s="43" t="s">
        <v>1826</v>
      </c>
      <c r="L1466" s="43">
        <v>535.35019999999997</v>
      </c>
      <c r="M1466" s="43" t="str">
        <f>VLOOKUP(Combined[[#This Row],[Customer_ID]],Customer[],2,FALSE)</f>
        <v>Michael Garner</v>
      </c>
      <c r="N1466" s="43">
        <f>VLOOKUP(Combined[[#This Row],[Customer_ID]],Customer[],3,FALSE)</f>
        <v>21</v>
      </c>
      <c r="O1466" s="43" t="str">
        <f>VLOOKUP(Combined[[#This Row],[Customer_ID]],Customer[],4,FALSE)</f>
        <v>Female</v>
      </c>
      <c r="P1466" s="43" t="str">
        <f>VLOOKUP(Combined[[#This Row],[Customer_ID]],Customer[],5,FALSE)</f>
        <v>Port Crystal</v>
      </c>
      <c r="Q1466" s="43" t="str">
        <f>VLOOKUP(Combined[[#This Row],[Customer_ID]],Customer[],6,FALSE)</f>
        <v>New Hampshire</v>
      </c>
      <c r="R1466" s="43" t="str">
        <f>VLOOKUP(Combined[[#This Row],[Customer_ID]],Customer[],8,FALSE)</f>
        <v>Platinum</v>
      </c>
      <c r="S1466" s="43" t="str">
        <f>VLOOKUP(Combined[[#This Row],[Product_ID]],Product[],2,FALSE)</f>
        <v>Men's Winter Jacket</v>
      </c>
      <c r="T1466" s="43" t="str">
        <f>VLOOKUP(Combined[[#This Row],[Product_ID]],Product[],3,FALSE)</f>
        <v>Clothing</v>
      </c>
      <c r="U1466" s="43" t="str">
        <f>VLOOKUP(Combined[[#This Row],[Product_ID]],Product[],4,FALSE)</f>
        <v>Outerwear</v>
      </c>
      <c r="V1466" s="43" t="str">
        <f>VLOOKUP(Combined[[#This Row],[Product_ID]],Product[],5,FALSE)</f>
        <v>Kelly, Smith and Perez</v>
      </c>
      <c r="W1466" s="43">
        <f>VLOOKUP(Combined[[#This Row],[Product_ID]],Product[],6,FALSE)</f>
        <v>167.34</v>
      </c>
      <c r="X1466" s="43">
        <f>VLOOKUP(Combined[[#This Row],[Product_ID]],Product[],7,FALSE)</f>
        <v>296</v>
      </c>
      <c r="Y1466" s="43" t="str">
        <f>_xlfn.XLOOKUP(Combined[[#This Row],[Store_ID]],Store[Store_ID],Store[Store_Name])</f>
        <v>Alexander Group</v>
      </c>
      <c r="Z1466" s="43" t="str">
        <f>_xlfn.XLOOKUP(Combined[[#This Row],[Store_ID]],Store[Store_ID],Store[Region])</f>
        <v>South</v>
      </c>
      <c r="AA1466" s="43" t="str">
        <f>_xlfn.XLOOKUP(Combined[[#This Row],[Store_ID]],Store[Store_ID],Store[City])</f>
        <v>Port Sharon</v>
      </c>
      <c r="AB1466" s="43" t="str">
        <f>_xlfn.XLOOKUP(Combined[[#This Row],[Store_ID]],Store[Store_ID],Store[Store_Type])</f>
        <v>Online</v>
      </c>
      <c r="AC1466" s="43">
        <f>Combined[[#This Row],[Quantity]]*Combined[[#This Row],[Unit_Price]]</f>
        <v>695.26</v>
      </c>
      <c r="AD1466" s="43">
        <f>Combined[[#This Row],[Gross_Sales]]*Combined[[#This Row],[Discount]]</f>
        <v>159.90980000000002</v>
      </c>
      <c r="AE1466" s="43">
        <f>Combined[[#This Row],[Quantity]]*Combined[[#This Row],[cost]]</f>
        <v>167.34</v>
      </c>
      <c r="AF1466" s="43">
        <f>Combined[[#This Row],[Total_Amount]]-Combined[[#This Row],[Total_Cost]]</f>
        <v>368.01019999999994</v>
      </c>
      <c r="AG1466" s="43" t="str">
        <f>IF(Combined[[#This Row],[Age]]&lt;=25,"18-25",IF(Combined[[#This Row],[Age]]&lt;=35,"26-35",IF(Combined[[#This Row],[Age]]&lt;=45,"36-45",IF(Combined[[#This Row],[Age]]&lt;=55,"46-55","56-64"))))</f>
        <v>18-25</v>
      </c>
      <c r="AH1466" s="43">
        <f>IF(Combined[[#This Row],[Total_Amount]]=0,0,Combined[[#This Row],[Profit]]/Combined[[#This Row],[Total_Amount]])</f>
        <v>0.68741956199885601</v>
      </c>
    </row>
    <row r="1467" spans="1:34">
      <c r="A1467" s="43" t="s">
        <v>3291</v>
      </c>
      <c r="B1467" s="46">
        <v>45895</v>
      </c>
      <c r="C1467" s="43">
        <f t="shared" si="22"/>
        <v>2025</v>
      </c>
      <c r="D1467" s="43" t="str">
        <f>TEXT(Combined[[#This Row],[Order_Date]],"MMM")</f>
        <v>Aug</v>
      </c>
      <c r="E1467" s="43" t="s">
        <v>114</v>
      </c>
      <c r="F1467" s="43" t="s">
        <v>1606</v>
      </c>
      <c r="G1467" s="43" t="s">
        <v>1776</v>
      </c>
      <c r="H1467" s="43">
        <v>2</v>
      </c>
      <c r="I1467" s="43">
        <v>408.8</v>
      </c>
      <c r="J1467" s="45">
        <v>0.17</v>
      </c>
      <c r="K1467" s="43" t="s">
        <v>1829</v>
      </c>
      <c r="L1467" s="43">
        <v>678.60799999999995</v>
      </c>
      <c r="M1467" s="43" t="str">
        <f>VLOOKUP(Combined[[#This Row],[Customer_ID]],Customer[],2,FALSE)</f>
        <v>Leslie Johnson</v>
      </c>
      <c r="N1467" s="43">
        <f>VLOOKUP(Combined[[#This Row],[Customer_ID]],Customer[],3,FALSE)</f>
        <v>31</v>
      </c>
      <c r="O1467" s="43" t="str">
        <f>VLOOKUP(Combined[[#This Row],[Customer_ID]],Customer[],4,FALSE)</f>
        <v>Male</v>
      </c>
      <c r="P1467" s="43" t="str">
        <f>VLOOKUP(Combined[[#This Row],[Customer_ID]],Customer[],5,FALSE)</f>
        <v>Mollyshire</v>
      </c>
      <c r="Q1467" s="43" t="str">
        <f>VLOOKUP(Combined[[#This Row],[Customer_ID]],Customer[],6,FALSE)</f>
        <v>Utah</v>
      </c>
      <c r="R1467" s="43" t="str">
        <f>VLOOKUP(Combined[[#This Row],[Customer_ID]],Customer[],8,FALSE)</f>
        <v>Platinum</v>
      </c>
      <c r="S1467" s="43" t="str">
        <f>VLOOKUP(Combined[[#This Row],[Product_ID]],Product[],2,FALSE)</f>
        <v>Fabric Sofa Throw Blanket</v>
      </c>
      <c r="T1467" s="43" t="str">
        <f>VLOOKUP(Combined[[#This Row],[Product_ID]],Product[],3,FALSE)</f>
        <v>Home</v>
      </c>
      <c r="U1467" s="43" t="str">
        <f>VLOOKUP(Combined[[#This Row],[Product_ID]],Product[],4,FALSE)</f>
        <v>Decor</v>
      </c>
      <c r="V1467" s="43" t="str">
        <f>VLOOKUP(Combined[[#This Row],[Product_ID]],Product[],5,FALSE)</f>
        <v>Hoffman Group</v>
      </c>
      <c r="W1467" s="43">
        <f>VLOOKUP(Combined[[#This Row],[Product_ID]],Product[],6,FALSE)</f>
        <v>218.48</v>
      </c>
      <c r="X1467" s="43">
        <f>VLOOKUP(Combined[[#This Row],[Product_ID]],Product[],7,FALSE)</f>
        <v>276</v>
      </c>
      <c r="Y1467" s="43" t="str">
        <f>_xlfn.XLOOKUP(Combined[[#This Row],[Store_ID]],Store[Store_ID],Store[Store_Name])</f>
        <v>Benson-Elliott</v>
      </c>
      <c r="Z1467" s="43" t="str">
        <f>_xlfn.XLOOKUP(Combined[[#This Row],[Store_ID]],Store[Store_ID],Store[Region])</f>
        <v>East</v>
      </c>
      <c r="AA1467" s="43" t="str">
        <f>_xlfn.XLOOKUP(Combined[[#This Row],[Store_ID]],Store[Store_ID],Store[City])</f>
        <v>Port Josephberg</v>
      </c>
      <c r="AB1467" s="43" t="str">
        <f>_xlfn.XLOOKUP(Combined[[#This Row],[Store_ID]],Store[Store_ID],Store[Store_Type])</f>
        <v>Online</v>
      </c>
      <c r="AC1467" s="43">
        <f>Combined[[#This Row],[Quantity]]*Combined[[#This Row],[Unit_Price]]</f>
        <v>817.6</v>
      </c>
      <c r="AD1467" s="43">
        <f>Combined[[#This Row],[Gross_Sales]]*Combined[[#This Row],[Discount]]</f>
        <v>138.99200000000002</v>
      </c>
      <c r="AE1467" s="43">
        <f>Combined[[#This Row],[Quantity]]*Combined[[#This Row],[cost]]</f>
        <v>436.96</v>
      </c>
      <c r="AF1467" s="43">
        <f>Combined[[#This Row],[Total_Amount]]-Combined[[#This Row],[Total_Cost]]</f>
        <v>241.64799999999997</v>
      </c>
      <c r="AG1467" s="43" t="str">
        <f>IF(Combined[[#This Row],[Age]]&lt;=25,"18-25",IF(Combined[[#This Row],[Age]]&lt;=35,"26-35",IF(Combined[[#This Row],[Age]]&lt;=45,"36-45",IF(Combined[[#This Row],[Age]]&lt;=55,"46-55","56-64"))))</f>
        <v>26-35</v>
      </c>
      <c r="AH1467" s="43">
        <f>IF(Combined[[#This Row],[Total_Amount]]=0,0,Combined[[#This Row],[Profit]]/Combined[[#This Row],[Total_Amount]])</f>
        <v>0.35609365053167658</v>
      </c>
    </row>
    <row r="1468" spans="1:34">
      <c r="A1468" s="43" t="s">
        <v>3292</v>
      </c>
      <c r="B1468" s="46">
        <v>45676</v>
      </c>
      <c r="C1468" s="43">
        <f t="shared" si="22"/>
        <v>2025</v>
      </c>
      <c r="D1468" s="43" t="str">
        <f>TEXT(Combined[[#This Row],[Order_Date]],"MMM")</f>
        <v>Jan</v>
      </c>
      <c r="E1468" s="43" t="s">
        <v>730</v>
      </c>
      <c r="F1468" s="43" t="s">
        <v>1646</v>
      </c>
      <c r="G1468" s="43" t="s">
        <v>1782</v>
      </c>
      <c r="H1468" s="43">
        <v>3</v>
      </c>
      <c r="I1468" s="43">
        <v>512.15</v>
      </c>
      <c r="J1468" s="45">
        <v>0.12</v>
      </c>
      <c r="K1468" s="43" t="s">
        <v>1824</v>
      </c>
      <c r="L1468" s="43">
        <v>1352.076</v>
      </c>
      <c r="M1468" s="43" t="str">
        <f>VLOOKUP(Combined[[#This Row],[Customer_ID]],Customer[],2,FALSE)</f>
        <v>Alexis Castaneda</v>
      </c>
      <c r="N1468" s="43">
        <f>VLOOKUP(Combined[[#This Row],[Customer_ID]],Customer[],3,FALSE)</f>
        <v>54</v>
      </c>
      <c r="O1468" s="43" t="str">
        <f>VLOOKUP(Combined[[#This Row],[Customer_ID]],Customer[],4,FALSE)</f>
        <v>Male</v>
      </c>
      <c r="P1468" s="43" t="str">
        <f>VLOOKUP(Combined[[#This Row],[Customer_ID]],Customer[],5,FALSE)</f>
        <v>Morrisbury</v>
      </c>
      <c r="Q1468" s="43" t="str">
        <f>VLOOKUP(Combined[[#This Row],[Customer_ID]],Customer[],6,FALSE)</f>
        <v>Alaska</v>
      </c>
      <c r="R1468" s="43" t="str">
        <f>VLOOKUP(Combined[[#This Row],[Customer_ID]],Customer[],8,FALSE)</f>
        <v>Gold</v>
      </c>
      <c r="S1468" s="43" t="str">
        <f>VLOOKUP(Combined[[#This Row],[Product_ID]],Product[],2,FALSE)</f>
        <v>Men's Roll-On Perfume</v>
      </c>
      <c r="T1468" s="43" t="str">
        <f>VLOOKUP(Combined[[#This Row],[Product_ID]],Product[],3,FALSE)</f>
        <v>Beauty</v>
      </c>
      <c r="U1468" s="43" t="str">
        <f>VLOOKUP(Combined[[#This Row],[Product_ID]],Product[],4,FALSE)</f>
        <v>Fragrance</v>
      </c>
      <c r="V1468" s="43" t="str">
        <f>VLOOKUP(Combined[[#This Row],[Product_ID]],Product[],5,FALSE)</f>
        <v>Sullivan and Sons</v>
      </c>
      <c r="W1468" s="43">
        <f>VLOOKUP(Combined[[#This Row],[Product_ID]],Product[],6,FALSE)</f>
        <v>43.29</v>
      </c>
      <c r="X1468" s="43">
        <f>VLOOKUP(Combined[[#This Row],[Product_ID]],Product[],7,FALSE)</f>
        <v>267</v>
      </c>
      <c r="Y1468" s="43" t="str">
        <f>_xlfn.XLOOKUP(Combined[[#This Row],[Store_ID]],Store[Store_ID],Store[Store_Name])</f>
        <v>Bean, Jones and Park</v>
      </c>
      <c r="Z1468" s="43" t="str">
        <f>_xlfn.XLOOKUP(Combined[[#This Row],[Store_ID]],Store[Store_ID],Store[Region])</f>
        <v>West</v>
      </c>
      <c r="AA1468" s="43" t="str">
        <f>_xlfn.XLOOKUP(Combined[[#This Row],[Store_ID]],Store[Store_ID],Store[City])</f>
        <v>Thompsonborough</v>
      </c>
      <c r="AB1468" s="43" t="str">
        <f>_xlfn.XLOOKUP(Combined[[#This Row],[Store_ID]],Store[Store_ID],Store[Store_Type])</f>
        <v>Online</v>
      </c>
      <c r="AC1468" s="43">
        <f>Combined[[#This Row],[Quantity]]*Combined[[#This Row],[Unit_Price]]</f>
        <v>1536.4499999999998</v>
      </c>
      <c r="AD1468" s="43">
        <f>Combined[[#This Row],[Gross_Sales]]*Combined[[#This Row],[Discount]]</f>
        <v>184.37399999999997</v>
      </c>
      <c r="AE1468" s="43">
        <f>Combined[[#This Row],[Quantity]]*Combined[[#This Row],[cost]]</f>
        <v>129.87</v>
      </c>
      <c r="AF1468" s="43">
        <f>Combined[[#This Row],[Total_Amount]]-Combined[[#This Row],[Total_Cost]]</f>
        <v>1222.2060000000001</v>
      </c>
      <c r="AG1468" s="43" t="str">
        <f>IF(Combined[[#This Row],[Age]]&lt;=25,"18-25",IF(Combined[[#This Row],[Age]]&lt;=35,"26-35",IF(Combined[[#This Row],[Age]]&lt;=45,"36-45",IF(Combined[[#This Row],[Age]]&lt;=55,"46-55","56-64"))))</f>
        <v>46-55</v>
      </c>
      <c r="AH1468" s="43">
        <f>IF(Combined[[#This Row],[Total_Amount]]=0,0,Combined[[#This Row],[Profit]]/Combined[[#This Row],[Total_Amount]])</f>
        <v>0.9039477070815547</v>
      </c>
    </row>
    <row r="1469" spans="1:34">
      <c r="A1469" s="43" t="s">
        <v>3293</v>
      </c>
      <c r="B1469" s="46">
        <v>45568</v>
      </c>
      <c r="C1469" s="43">
        <f t="shared" si="22"/>
        <v>2024</v>
      </c>
      <c r="D1469" s="43" t="str">
        <f>TEXT(Combined[[#This Row],[Order_Date]],"MMM")</f>
        <v>Oct</v>
      </c>
      <c r="E1469" s="43" t="s">
        <v>1272</v>
      </c>
      <c r="F1469" s="43" t="s">
        <v>1565</v>
      </c>
      <c r="G1469" s="43" t="s">
        <v>1782</v>
      </c>
      <c r="H1469" s="43">
        <v>3</v>
      </c>
      <c r="I1469" s="43">
        <v>136.4</v>
      </c>
      <c r="J1469" s="45">
        <v>0.15</v>
      </c>
      <c r="K1469" s="43" t="s">
        <v>1826</v>
      </c>
      <c r="L1469" s="43">
        <v>347.82000000000011</v>
      </c>
      <c r="M1469" s="43" t="str">
        <f>VLOOKUP(Combined[[#This Row],[Customer_ID]],Customer[],2,FALSE)</f>
        <v>Sarah Smith</v>
      </c>
      <c r="N1469" s="43">
        <f>VLOOKUP(Combined[[#This Row],[Customer_ID]],Customer[],3,FALSE)</f>
        <v>55</v>
      </c>
      <c r="O1469" s="43" t="str">
        <f>VLOOKUP(Combined[[#This Row],[Customer_ID]],Customer[],4,FALSE)</f>
        <v>Male</v>
      </c>
      <c r="P1469" s="43" t="str">
        <f>VLOOKUP(Combined[[#This Row],[Customer_ID]],Customer[],5,FALSE)</f>
        <v>Kathleenport</v>
      </c>
      <c r="Q1469" s="43" t="str">
        <f>VLOOKUP(Combined[[#This Row],[Customer_ID]],Customer[],6,FALSE)</f>
        <v>Wyoming</v>
      </c>
      <c r="R1469" s="43" t="str">
        <f>VLOOKUP(Combined[[#This Row],[Customer_ID]],Customer[],8,FALSE)</f>
        <v>Gold</v>
      </c>
      <c r="S1469" s="43" t="str">
        <f>VLOOKUP(Combined[[#This Row],[Product_ID]],Product[],2,FALSE)</f>
        <v>Adjustable Dumbbell Set</v>
      </c>
      <c r="T1469" s="43" t="str">
        <f>VLOOKUP(Combined[[#This Row],[Product_ID]],Product[],3,FALSE)</f>
        <v>Sports</v>
      </c>
      <c r="U1469" s="43" t="str">
        <f>VLOOKUP(Combined[[#This Row],[Product_ID]],Product[],4,FALSE)</f>
        <v>Fitness</v>
      </c>
      <c r="V1469" s="43" t="str">
        <f>VLOOKUP(Combined[[#This Row],[Product_ID]],Product[],5,FALSE)</f>
        <v>Hill PLC</v>
      </c>
      <c r="W1469" s="43">
        <f>VLOOKUP(Combined[[#This Row],[Product_ID]],Product[],6,FALSE)</f>
        <v>495.72</v>
      </c>
      <c r="X1469" s="43">
        <f>VLOOKUP(Combined[[#This Row],[Product_ID]],Product[],7,FALSE)</f>
        <v>323</v>
      </c>
      <c r="Y1469" s="43" t="str">
        <f>_xlfn.XLOOKUP(Combined[[#This Row],[Store_ID]],Store[Store_ID],Store[Store_Name])</f>
        <v>Bean, Jones and Park</v>
      </c>
      <c r="Z1469" s="43" t="str">
        <f>_xlfn.XLOOKUP(Combined[[#This Row],[Store_ID]],Store[Store_ID],Store[Region])</f>
        <v>West</v>
      </c>
      <c r="AA1469" s="43" t="str">
        <f>_xlfn.XLOOKUP(Combined[[#This Row],[Store_ID]],Store[Store_ID],Store[City])</f>
        <v>Thompsonborough</v>
      </c>
      <c r="AB1469" s="43" t="str">
        <f>_xlfn.XLOOKUP(Combined[[#This Row],[Store_ID]],Store[Store_ID],Store[Store_Type])</f>
        <v>Online</v>
      </c>
      <c r="AC1469" s="43">
        <f>Combined[[#This Row],[Quantity]]*Combined[[#This Row],[Unit_Price]]</f>
        <v>409.20000000000005</v>
      </c>
      <c r="AD1469" s="43">
        <f>Combined[[#This Row],[Gross_Sales]]*Combined[[#This Row],[Discount]]</f>
        <v>61.38</v>
      </c>
      <c r="AE1469" s="43">
        <f>Combined[[#This Row],[Quantity]]*Combined[[#This Row],[cost]]</f>
        <v>1487.16</v>
      </c>
      <c r="AF1469" s="43">
        <f>Combined[[#This Row],[Total_Amount]]-Combined[[#This Row],[Total_Cost]]</f>
        <v>-1139.3399999999999</v>
      </c>
      <c r="AG1469" s="43" t="str">
        <f>IF(Combined[[#This Row],[Age]]&lt;=25,"18-25",IF(Combined[[#This Row],[Age]]&lt;=35,"26-35",IF(Combined[[#This Row],[Age]]&lt;=45,"36-45",IF(Combined[[#This Row],[Age]]&lt;=55,"46-55","56-64"))))</f>
        <v>46-55</v>
      </c>
      <c r="AH1469" s="43">
        <f>IF(Combined[[#This Row],[Total_Amount]]=0,0,Combined[[#This Row],[Profit]]/Combined[[#This Row],[Total_Amount]])</f>
        <v>-3.2756598240469197</v>
      </c>
    </row>
    <row r="1470" spans="1:34">
      <c r="A1470" s="43" t="s">
        <v>3294</v>
      </c>
      <c r="B1470" s="46">
        <v>45272</v>
      </c>
      <c r="C1470" s="43">
        <f t="shared" si="22"/>
        <v>2023</v>
      </c>
      <c r="D1470" s="43" t="str">
        <f>TEXT(Combined[[#This Row],[Order_Date]],"MMM")</f>
        <v>Dec</v>
      </c>
      <c r="E1470" s="43" t="s">
        <v>579</v>
      </c>
      <c r="F1470" s="43" t="s">
        <v>1557</v>
      </c>
      <c r="G1470" s="43" t="s">
        <v>1766</v>
      </c>
      <c r="H1470" s="43">
        <v>2</v>
      </c>
      <c r="I1470" s="43">
        <v>42.51</v>
      </c>
      <c r="J1470" s="45">
        <v>0.04</v>
      </c>
      <c r="K1470" s="43" t="s">
        <v>1829</v>
      </c>
      <c r="L1470" s="43">
        <v>81.619199999999992</v>
      </c>
      <c r="M1470" s="43" t="str">
        <f>VLOOKUP(Combined[[#This Row],[Customer_ID]],Customer[],2,FALSE)</f>
        <v>Michelle Rogers</v>
      </c>
      <c r="N1470" s="43">
        <f>VLOOKUP(Combined[[#This Row],[Customer_ID]],Customer[],3,FALSE)</f>
        <v>56</v>
      </c>
      <c r="O1470" s="43" t="str">
        <f>VLOOKUP(Combined[[#This Row],[Customer_ID]],Customer[],4,FALSE)</f>
        <v>Male</v>
      </c>
      <c r="P1470" s="43" t="str">
        <f>VLOOKUP(Combined[[#This Row],[Customer_ID]],Customer[],5,FALSE)</f>
        <v>East Jessicaborough</v>
      </c>
      <c r="Q1470" s="43" t="str">
        <f>VLOOKUP(Combined[[#This Row],[Customer_ID]],Customer[],6,FALSE)</f>
        <v>Hawaii</v>
      </c>
      <c r="R1470" s="43" t="str">
        <f>VLOOKUP(Combined[[#This Row],[Customer_ID]],Customer[],8,FALSE)</f>
        <v>Platinum</v>
      </c>
      <c r="S1470" s="43" t="str">
        <f>VLOOKUP(Combined[[#This Row],[Product_ID]],Product[],2,FALSE)</f>
        <v>Herbal Face Moisturizer</v>
      </c>
      <c r="T1470" s="43" t="str">
        <f>VLOOKUP(Combined[[#This Row],[Product_ID]],Product[],3,FALSE)</f>
        <v>Beauty</v>
      </c>
      <c r="U1470" s="43" t="str">
        <f>VLOOKUP(Combined[[#This Row],[Product_ID]],Product[],4,FALSE)</f>
        <v>Skincare</v>
      </c>
      <c r="V1470" s="43" t="str">
        <f>VLOOKUP(Combined[[#This Row],[Product_ID]],Product[],5,FALSE)</f>
        <v>Davidson PLC</v>
      </c>
      <c r="W1470" s="43">
        <f>VLOOKUP(Combined[[#This Row],[Product_ID]],Product[],6,FALSE)</f>
        <v>312.8</v>
      </c>
      <c r="X1470" s="43">
        <f>VLOOKUP(Combined[[#This Row],[Product_ID]],Product[],7,FALSE)</f>
        <v>350</v>
      </c>
      <c r="Y1470" s="43" t="str">
        <f>_xlfn.XLOOKUP(Combined[[#This Row],[Store_ID]],Store[Store_ID],Store[Store_Name])</f>
        <v>Johnson-Wright</v>
      </c>
      <c r="Z1470" s="43" t="str">
        <f>_xlfn.XLOOKUP(Combined[[#This Row],[Store_ID]],Store[Store_ID],Store[Region])</f>
        <v>North</v>
      </c>
      <c r="AA1470" s="43" t="str">
        <f>_xlfn.XLOOKUP(Combined[[#This Row],[Store_ID]],Store[Store_ID],Store[City])</f>
        <v>Hoodberg</v>
      </c>
      <c r="AB1470" s="43" t="str">
        <f>_xlfn.XLOOKUP(Combined[[#This Row],[Store_ID]],Store[Store_ID],Store[Store_Type])</f>
        <v>Outlet</v>
      </c>
      <c r="AC1470" s="43">
        <f>Combined[[#This Row],[Quantity]]*Combined[[#This Row],[Unit_Price]]</f>
        <v>85.02</v>
      </c>
      <c r="AD1470" s="43">
        <f>Combined[[#This Row],[Gross_Sales]]*Combined[[#This Row],[Discount]]</f>
        <v>3.4007999999999998</v>
      </c>
      <c r="AE1470" s="43">
        <f>Combined[[#This Row],[Quantity]]*Combined[[#This Row],[cost]]</f>
        <v>625.6</v>
      </c>
      <c r="AF1470" s="43">
        <f>Combined[[#This Row],[Total_Amount]]-Combined[[#This Row],[Total_Cost]]</f>
        <v>-543.98080000000004</v>
      </c>
      <c r="AG1470" s="43" t="str">
        <f>IF(Combined[[#This Row],[Age]]&lt;=25,"18-25",IF(Combined[[#This Row],[Age]]&lt;=35,"26-35",IF(Combined[[#This Row],[Age]]&lt;=45,"36-45",IF(Combined[[#This Row],[Age]]&lt;=55,"46-55","56-64"))))</f>
        <v>56-64</v>
      </c>
      <c r="AH1470" s="43">
        <f>IF(Combined[[#This Row],[Total_Amount]]=0,0,Combined[[#This Row],[Profit]]/Combined[[#This Row],[Total_Amount]])</f>
        <v>-6.6648631694503262</v>
      </c>
    </row>
    <row r="1471" spans="1:34">
      <c r="A1471" s="43" t="s">
        <v>3295</v>
      </c>
      <c r="B1471" s="46">
        <v>45718</v>
      </c>
      <c r="C1471" s="43">
        <f t="shared" si="22"/>
        <v>2025</v>
      </c>
      <c r="D1471" s="43" t="str">
        <f>TEXT(Combined[[#This Row],[Order_Date]],"MMM")</f>
        <v>Mar</v>
      </c>
      <c r="E1471" s="43" t="s">
        <v>1124</v>
      </c>
      <c r="F1471" s="43" t="s">
        <v>1698</v>
      </c>
      <c r="G1471" s="43" t="s">
        <v>1779</v>
      </c>
      <c r="H1471" s="43">
        <v>3</v>
      </c>
      <c r="I1471" s="43">
        <v>582.1</v>
      </c>
      <c r="J1471" s="45">
        <v>0.12</v>
      </c>
      <c r="K1471" s="43" t="s">
        <v>1826</v>
      </c>
      <c r="L1471" s="43">
        <v>1536.7439999999999</v>
      </c>
      <c r="M1471" s="43" t="str">
        <f>VLOOKUP(Combined[[#This Row],[Customer_ID]],Customer[],2,FALSE)</f>
        <v>Melanie Lam</v>
      </c>
      <c r="N1471" s="43">
        <f>VLOOKUP(Combined[[#This Row],[Customer_ID]],Customer[],3,FALSE)</f>
        <v>32</v>
      </c>
      <c r="O1471" s="43" t="str">
        <f>VLOOKUP(Combined[[#This Row],[Customer_ID]],Customer[],4,FALSE)</f>
        <v>Male</v>
      </c>
      <c r="P1471" s="43" t="str">
        <f>VLOOKUP(Combined[[#This Row],[Customer_ID]],Customer[],5,FALSE)</f>
        <v>East Michaelton</v>
      </c>
      <c r="Q1471" s="43" t="str">
        <f>VLOOKUP(Combined[[#This Row],[Customer_ID]],Customer[],6,FALSE)</f>
        <v>Kansas</v>
      </c>
      <c r="R1471" s="43" t="str">
        <f>VLOOKUP(Combined[[#This Row],[Customer_ID]],Customer[],8,FALSE)</f>
        <v>Silver</v>
      </c>
      <c r="S1471" s="43" t="str">
        <f>VLOOKUP(Combined[[#This Row],[Product_ID]],Product[],2,FALSE)</f>
        <v>Women's Ankle Boots</v>
      </c>
      <c r="T1471" s="43" t="str">
        <f>VLOOKUP(Combined[[#This Row],[Product_ID]],Product[],3,FALSE)</f>
        <v>Clothing</v>
      </c>
      <c r="U1471" s="43" t="str">
        <f>VLOOKUP(Combined[[#This Row],[Product_ID]],Product[],4,FALSE)</f>
        <v>Footwear</v>
      </c>
      <c r="V1471" s="43" t="str">
        <f>VLOOKUP(Combined[[#This Row],[Product_ID]],Product[],5,FALSE)</f>
        <v>Poole PLC</v>
      </c>
      <c r="W1471" s="43">
        <f>VLOOKUP(Combined[[#This Row],[Product_ID]],Product[],6,FALSE)</f>
        <v>158.13999999999999</v>
      </c>
      <c r="X1471" s="43">
        <f>VLOOKUP(Combined[[#This Row],[Product_ID]],Product[],7,FALSE)</f>
        <v>82</v>
      </c>
      <c r="Y1471" s="43" t="str">
        <f>_xlfn.XLOOKUP(Combined[[#This Row],[Store_ID]],Store[Store_ID],Store[Store_Name])</f>
        <v>Martinez-Mullins</v>
      </c>
      <c r="Z1471" s="43" t="str">
        <f>_xlfn.XLOOKUP(Combined[[#This Row],[Store_ID]],Store[Store_ID],Store[Region])</f>
        <v>South</v>
      </c>
      <c r="AA1471" s="43" t="str">
        <f>_xlfn.XLOOKUP(Combined[[#This Row],[Store_ID]],Store[Store_ID],Store[City])</f>
        <v>Williamsfurt</v>
      </c>
      <c r="AB1471" s="43" t="str">
        <f>_xlfn.XLOOKUP(Combined[[#This Row],[Store_ID]],Store[Store_ID],Store[Store_Type])</f>
        <v>Online</v>
      </c>
      <c r="AC1471" s="43">
        <f>Combined[[#This Row],[Quantity]]*Combined[[#This Row],[Unit_Price]]</f>
        <v>1746.3000000000002</v>
      </c>
      <c r="AD1471" s="43">
        <f>Combined[[#This Row],[Gross_Sales]]*Combined[[#This Row],[Discount]]</f>
        <v>209.55600000000001</v>
      </c>
      <c r="AE1471" s="43">
        <f>Combined[[#This Row],[Quantity]]*Combined[[#This Row],[cost]]</f>
        <v>474.41999999999996</v>
      </c>
      <c r="AF1471" s="43">
        <f>Combined[[#This Row],[Total_Amount]]-Combined[[#This Row],[Total_Cost]]</f>
        <v>1062.3240000000001</v>
      </c>
      <c r="AG1471" s="43" t="str">
        <f>IF(Combined[[#This Row],[Age]]&lt;=25,"18-25",IF(Combined[[#This Row],[Age]]&lt;=35,"26-35",IF(Combined[[#This Row],[Age]]&lt;=45,"36-45",IF(Combined[[#This Row],[Age]]&lt;=55,"46-55","56-64"))))</f>
        <v>26-35</v>
      </c>
      <c r="AH1471" s="43">
        <f>IF(Combined[[#This Row],[Total_Amount]]=0,0,Combined[[#This Row],[Profit]]/Combined[[#This Row],[Total_Amount]])</f>
        <v>0.6912823476128751</v>
      </c>
    </row>
    <row r="1472" spans="1:34">
      <c r="A1472" s="43" t="s">
        <v>3296</v>
      </c>
      <c r="B1472" s="46">
        <v>45356</v>
      </c>
      <c r="C1472" s="43">
        <f t="shared" si="22"/>
        <v>2024</v>
      </c>
      <c r="D1472" s="43" t="str">
        <f>TEXT(Combined[[#This Row],[Order_Date]],"MMM")</f>
        <v>Mar</v>
      </c>
      <c r="E1472" s="43" t="s">
        <v>711</v>
      </c>
      <c r="F1472" s="43" t="s">
        <v>1712</v>
      </c>
      <c r="G1472" s="43" t="s">
        <v>1807</v>
      </c>
      <c r="H1472" s="43">
        <v>4</v>
      </c>
      <c r="I1472" s="43">
        <v>461.52</v>
      </c>
      <c r="J1472" s="45">
        <v>0</v>
      </c>
      <c r="K1472" s="43" t="s">
        <v>1829</v>
      </c>
      <c r="L1472" s="43">
        <v>1846.08</v>
      </c>
      <c r="M1472" s="43" t="str">
        <f>VLOOKUP(Combined[[#This Row],[Customer_ID]],Customer[],2,FALSE)</f>
        <v>Jordan Wells</v>
      </c>
      <c r="N1472" s="43">
        <f>VLOOKUP(Combined[[#This Row],[Customer_ID]],Customer[],3,FALSE)</f>
        <v>47</v>
      </c>
      <c r="O1472" s="43" t="str">
        <f>VLOOKUP(Combined[[#This Row],[Customer_ID]],Customer[],4,FALSE)</f>
        <v>Female</v>
      </c>
      <c r="P1472" s="43" t="str">
        <f>VLOOKUP(Combined[[#This Row],[Customer_ID]],Customer[],5,FALSE)</f>
        <v xml:space="preserve">Phillipschester   </v>
      </c>
      <c r="Q1472" s="43" t="str">
        <f>VLOOKUP(Combined[[#This Row],[Customer_ID]],Customer[],6,FALSE)</f>
        <v>New Jersey</v>
      </c>
      <c r="R1472" s="43" t="str">
        <f>VLOOKUP(Combined[[#This Row],[Customer_ID]],Customer[],8,FALSE)</f>
        <v>Gold</v>
      </c>
      <c r="S1472" s="43" t="str">
        <f>VLOOKUP(Combined[[#This Row],[Product_ID]],Product[],2,FALSE)</f>
        <v>Fitness Resistance Bands</v>
      </c>
      <c r="T1472" s="43" t="str">
        <f>VLOOKUP(Combined[[#This Row],[Product_ID]],Product[],3,FALSE)</f>
        <v>Sports</v>
      </c>
      <c r="U1472" s="43" t="str">
        <f>VLOOKUP(Combined[[#This Row],[Product_ID]],Product[],4,FALSE)</f>
        <v>Fitness</v>
      </c>
      <c r="V1472" s="43" t="str">
        <f>VLOOKUP(Combined[[#This Row],[Product_ID]],Product[],5,FALSE)</f>
        <v>Reese-Watson</v>
      </c>
      <c r="W1472" s="43">
        <f>VLOOKUP(Combined[[#This Row],[Product_ID]],Product[],6,FALSE)</f>
        <v>152.91999999999999</v>
      </c>
      <c r="X1472" s="43">
        <f>VLOOKUP(Combined[[#This Row],[Product_ID]],Product[],7,FALSE)</f>
        <v>281</v>
      </c>
      <c r="Y1472" s="43" t="str">
        <f>_xlfn.XLOOKUP(Combined[[#This Row],[Store_ID]],Store[Store_ID],Store[Store_Name])</f>
        <v>Holloway Ltd</v>
      </c>
      <c r="Z1472" s="43" t="str">
        <f>_xlfn.XLOOKUP(Combined[[#This Row],[Store_ID]],Store[Store_ID],Store[Region])</f>
        <v>North</v>
      </c>
      <c r="AA1472" s="43" t="str">
        <f>_xlfn.XLOOKUP(Combined[[#This Row],[Store_ID]],Store[Store_ID],Store[City])</f>
        <v>Bensonhaven</v>
      </c>
      <c r="AB1472" s="43" t="str">
        <f>_xlfn.XLOOKUP(Combined[[#This Row],[Store_ID]],Store[Store_ID],Store[Store_Type])</f>
        <v>Flagship</v>
      </c>
      <c r="AC1472" s="43">
        <f>Combined[[#This Row],[Quantity]]*Combined[[#This Row],[Unit_Price]]</f>
        <v>1846.08</v>
      </c>
      <c r="AD1472" s="43">
        <f>Combined[[#This Row],[Gross_Sales]]*Combined[[#This Row],[Discount]]</f>
        <v>0</v>
      </c>
      <c r="AE1472" s="43">
        <f>Combined[[#This Row],[Quantity]]*Combined[[#This Row],[cost]]</f>
        <v>611.67999999999995</v>
      </c>
      <c r="AF1472" s="43">
        <f>Combined[[#This Row],[Total_Amount]]-Combined[[#This Row],[Total_Cost]]</f>
        <v>1234.4000000000001</v>
      </c>
      <c r="AG1472" s="43" t="str">
        <f>IF(Combined[[#This Row],[Age]]&lt;=25,"18-25",IF(Combined[[#This Row],[Age]]&lt;=35,"26-35",IF(Combined[[#This Row],[Age]]&lt;=45,"36-45",IF(Combined[[#This Row],[Age]]&lt;=55,"46-55","56-64"))))</f>
        <v>46-55</v>
      </c>
      <c r="AH1472" s="43">
        <f>IF(Combined[[#This Row],[Total_Amount]]=0,0,Combined[[#This Row],[Profit]]/Combined[[#This Row],[Total_Amount]])</f>
        <v>0.66866007973652286</v>
      </c>
    </row>
    <row r="1473" spans="1:34">
      <c r="A1473" s="43" t="s">
        <v>3297</v>
      </c>
      <c r="B1473" s="46">
        <v>45552</v>
      </c>
      <c r="C1473" s="43">
        <f t="shared" si="22"/>
        <v>2024</v>
      </c>
      <c r="D1473" s="43" t="str">
        <f>TEXT(Combined[[#This Row],[Order_Date]],"MMM")</f>
        <v>Sep</v>
      </c>
      <c r="E1473" s="43" t="s">
        <v>1524</v>
      </c>
      <c r="F1473" s="43" t="s">
        <v>1580</v>
      </c>
      <c r="G1473" s="43" t="s">
        <v>1792</v>
      </c>
      <c r="H1473" s="43">
        <v>1</v>
      </c>
      <c r="I1473" s="43">
        <v>558.41999999999996</v>
      </c>
      <c r="J1473" s="45">
        <v>0.03</v>
      </c>
      <c r="K1473" s="43" t="s">
        <v>1824</v>
      </c>
      <c r="L1473" s="43">
        <v>541.66739999999993</v>
      </c>
      <c r="M1473" s="43" t="str">
        <f>VLOOKUP(Combined[[#This Row],[Customer_ID]],Customer[],2,FALSE)</f>
        <v>Christopher Ford</v>
      </c>
      <c r="N1473" s="43">
        <f>VLOOKUP(Combined[[#This Row],[Customer_ID]],Customer[],3,FALSE)</f>
        <v>56</v>
      </c>
      <c r="O1473" s="43" t="str">
        <f>VLOOKUP(Combined[[#This Row],[Customer_ID]],Customer[],4,FALSE)</f>
        <v>Male</v>
      </c>
      <c r="P1473" s="43" t="str">
        <f>VLOOKUP(Combined[[#This Row],[Customer_ID]],Customer[],5,FALSE)</f>
        <v>North Seanfurt</v>
      </c>
      <c r="Q1473" s="43" t="str">
        <f>VLOOKUP(Combined[[#This Row],[Customer_ID]],Customer[],6,FALSE)</f>
        <v>Ohio</v>
      </c>
      <c r="R1473" s="43" t="str">
        <f>VLOOKUP(Combined[[#This Row],[Customer_ID]],Customer[],8,FALSE)</f>
        <v>Bronze</v>
      </c>
      <c r="S1473" s="43" t="str">
        <f>VLOOKUP(Combined[[#This Row],[Product_ID]],Product[],2,FALSE)</f>
        <v>Beard Grooming Kit</v>
      </c>
      <c r="T1473" s="43" t="str">
        <f>VLOOKUP(Combined[[#This Row],[Product_ID]],Product[],3,FALSE)</f>
        <v>Beauty</v>
      </c>
      <c r="U1473" s="43" t="str">
        <f>VLOOKUP(Combined[[#This Row],[Product_ID]],Product[],4,FALSE)</f>
        <v>Grooming</v>
      </c>
      <c r="V1473" s="43" t="str">
        <f>VLOOKUP(Combined[[#This Row],[Product_ID]],Product[],5,FALSE)</f>
        <v>Erickson-Green</v>
      </c>
      <c r="W1473" s="43">
        <f>VLOOKUP(Combined[[#This Row],[Product_ID]],Product[],6,FALSE)</f>
        <v>337.42</v>
      </c>
      <c r="X1473" s="43">
        <f>VLOOKUP(Combined[[#This Row],[Product_ID]],Product[],7,FALSE)</f>
        <v>256</v>
      </c>
      <c r="Y1473" s="43" t="str">
        <f>_xlfn.XLOOKUP(Combined[[#This Row],[Store_ID]],Store[Store_ID],Store[Store_Name])</f>
        <v>Aguirre-Keller</v>
      </c>
      <c r="Z1473" s="43" t="str">
        <f>_xlfn.XLOOKUP(Combined[[#This Row],[Store_ID]],Store[Store_ID],Store[Region])</f>
        <v>South</v>
      </c>
      <c r="AA1473" s="43" t="str">
        <f>_xlfn.XLOOKUP(Combined[[#This Row],[Store_ID]],Store[Store_ID],Store[City])</f>
        <v>Lake Michael</v>
      </c>
      <c r="AB1473" s="43" t="str">
        <f>_xlfn.XLOOKUP(Combined[[#This Row],[Store_ID]],Store[Store_ID],Store[Store_Type])</f>
        <v>Online</v>
      </c>
      <c r="AC1473" s="43">
        <f>Combined[[#This Row],[Quantity]]*Combined[[#This Row],[Unit_Price]]</f>
        <v>558.41999999999996</v>
      </c>
      <c r="AD1473" s="43">
        <f>Combined[[#This Row],[Gross_Sales]]*Combined[[#This Row],[Discount]]</f>
        <v>16.752599999999997</v>
      </c>
      <c r="AE1473" s="43">
        <f>Combined[[#This Row],[Quantity]]*Combined[[#This Row],[cost]]</f>
        <v>337.42</v>
      </c>
      <c r="AF1473" s="43">
        <f>Combined[[#This Row],[Total_Amount]]-Combined[[#This Row],[Total_Cost]]</f>
        <v>204.24739999999991</v>
      </c>
      <c r="AG1473" s="43" t="str">
        <f>IF(Combined[[#This Row],[Age]]&lt;=25,"18-25",IF(Combined[[#This Row],[Age]]&lt;=35,"26-35",IF(Combined[[#This Row],[Age]]&lt;=45,"36-45",IF(Combined[[#This Row],[Age]]&lt;=55,"46-55","56-64"))))</f>
        <v>56-64</v>
      </c>
      <c r="AH1473" s="43">
        <f>IF(Combined[[#This Row],[Total_Amount]]=0,0,Combined[[#This Row],[Profit]]/Combined[[#This Row],[Total_Amount]])</f>
        <v>0.37707161257997057</v>
      </c>
    </row>
    <row r="1474" spans="1:34">
      <c r="A1474" s="43" t="s">
        <v>3298</v>
      </c>
      <c r="B1474" s="46">
        <v>45288</v>
      </c>
      <c r="C1474" s="43">
        <f t="shared" si="22"/>
        <v>2023</v>
      </c>
      <c r="D1474" s="43" t="str">
        <f>TEXT(Combined[[#This Row],[Order_Date]],"MMM")</f>
        <v>Dec</v>
      </c>
      <c r="E1474" s="43" t="s">
        <v>839</v>
      </c>
      <c r="F1474" s="43" t="s">
        <v>1572</v>
      </c>
      <c r="G1474" s="43" t="s">
        <v>1810</v>
      </c>
      <c r="H1474" s="43">
        <v>4</v>
      </c>
      <c r="I1474" s="43">
        <v>700.98</v>
      </c>
      <c r="J1474" s="45">
        <v>0.12</v>
      </c>
      <c r="K1474" s="43" t="s">
        <v>1826</v>
      </c>
      <c r="L1474" s="43">
        <v>2467.4495999999999</v>
      </c>
      <c r="M1474" s="43" t="str">
        <f>VLOOKUP(Combined[[#This Row],[Customer_ID]],Customer[],2,FALSE)</f>
        <v>Crystal Davis</v>
      </c>
      <c r="N1474" s="43">
        <f>VLOOKUP(Combined[[#This Row],[Customer_ID]],Customer[],3,FALSE)</f>
        <v>50</v>
      </c>
      <c r="O1474" s="43" t="str">
        <f>VLOOKUP(Combined[[#This Row],[Customer_ID]],Customer[],4,FALSE)</f>
        <v>Male</v>
      </c>
      <c r="P1474" s="43" t="str">
        <f>VLOOKUP(Combined[[#This Row],[Customer_ID]],Customer[],5,FALSE)</f>
        <v>Sallymouth</v>
      </c>
      <c r="Q1474" s="43" t="str">
        <f>VLOOKUP(Combined[[#This Row],[Customer_ID]],Customer[],6,FALSE)</f>
        <v>Louisiana</v>
      </c>
      <c r="R1474" s="43" t="str">
        <f>VLOOKUP(Combined[[#This Row],[Customer_ID]],Customer[],8,FALSE)</f>
        <v>Bronze</v>
      </c>
      <c r="S1474" s="43" t="str">
        <f>VLOOKUP(Combined[[#This Row],[Product_ID]],Product[],2,FALSE)</f>
        <v>Hair Strengthening Shampoo</v>
      </c>
      <c r="T1474" s="43" t="str">
        <f>VLOOKUP(Combined[[#This Row],[Product_ID]],Product[],3,FALSE)</f>
        <v>Beauty</v>
      </c>
      <c r="U1474" s="43" t="str">
        <f>VLOOKUP(Combined[[#This Row],[Product_ID]],Product[],4,FALSE)</f>
        <v>Haircare</v>
      </c>
      <c r="V1474" s="43" t="str">
        <f>VLOOKUP(Combined[[#This Row],[Product_ID]],Product[],5,FALSE)</f>
        <v>Rice LLC</v>
      </c>
      <c r="W1474" s="43">
        <f>VLOOKUP(Combined[[#This Row],[Product_ID]],Product[],6,FALSE)</f>
        <v>115.82</v>
      </c>
      <c r="X1474" s="43">
        <f>VLOOKUP(Combined[[#This Row],[Product_ID]],Product[],7,FALSE)</f>
        <v>460</v>
      </c>
      <c r="Y1474" s="43" t="str">
        <f>_xlfn.XLOOKUP(Combined[[#This Row],[Store_ID]],Store[Store_ID],Store[Store_Name])</f>
        <v>Guerrero-Schmitt</v>
      </c>
      <c r="Z1474" s="43" t="str">
        <f>_xlfn.XLOOKUP(Combined[[#This Row],[Store_ID]],Store[Store_ID],Store[Region])</f>
        <v>East</v>
      </c>
      <c r="AA1474" s="43" t="str">
        <f>_xlfn.XLOOKUP(Combined[[#This Row],[Store_ID]],Store[Store_ID],Store[City])</f>
        <v>East Stevechester</v>
      </c>
      <c r="AB1474" s="43" t="str">
        <f>_xlfn.XLOOKUP(Combined[[#This Row],[Store_ID]],Store[Store_ID],Store[Store_Type])</f>
        <v>Flagship</v>
      </c>
      <c r="AC1474" s="43">
        <f>Combined[[#This Row],[Quantity]]*Combined[[#This Row],[Unit_Price]]</f>
        <v>2803.92</v>
      </c>
      <c r="AD1474" s="43">
        <f>Combined[[#This Row],[Gross_Sales]]*Combined[[#This Row],[Discount]]</f>
        <v>336.47039999999998</v>
      </c>
      <c r="AE1474" s="43">
        <f>Combined[[#This Row],[Quantity]]*Combined[[#This Row],[cost]]</f>
        <v>463.28</v>
      </c>
      <c r="AF1474" s="43">
        <f>Combined[[#This Row],[Total_Amount]]-Combined[[#This Row],[Total_Cost]]</f>
        <v>2004.1695999999999</v>
      </c>
      <c r="AG1474" s="43" t="str">
        <f>IF(Combined[[#This Row],[Age]]&lt;=25,"18-25",IF(Combined[[#This Row],[Age]]&lt;=35,"26-35",IF(Combined[[#This Row],[Age]]&lt;=45,"36-45",IF(Combined[[#This Row],[Age]]&lt;=55,"46-55","56-64"))))</f>
        <v>46-55</v>
      </c>
      <c r="AH1474" s="43">
        <f>IF(Combined[[#This Row],[Total_Amount]]=0,0,Combined[[#This Row],[Profit]]/Combined[[#This Row],[Total_Amount]])</f>
        <v>0.81224337875026908</v>
      </c>
    </row>
    <row r="1475" spans="1:34">
      <c r="A1475" s="43" t="s">
        <v>3299</v>
      </c>
      <c r="B1475" s="46">
        <v>45605</v>
      </c>
      <c r="C1475" s="43">
        <f t="shared" ref="C1475:C1538" si="23">YEAR(B1475)</f>
        <v>2024</v>
      </c>
      <c r="D1475" s="43" t="str">
        <f>TEXT(Combined[[#This Row],[Order_Date]],"MMM")</f>
        <v>Nov</v>
      </c>
      <c r="E1475" s="43" t="s">
        <v>1260</v>
      </c>
      <c r="F1475" s="43" t="s">
        <v>1718</v>
      </c>
      <c r="G1475" s="43" t="s">
        <v>1810</v>
      </c>
      <c r="H1475" s="43">
        <v>2</v>
      </c>
      <c r="I1475" s="43">
        <v>227.97</v>
      </c>
      <c r="J1475" s="45">
        <v>0.08</v>
      </c>
      <c r="K1475" s="43" t="s">
        <v>1829</v>
      </c>
      <c r="L1475" s="43">
        <v>419.46480000000003</v>
      </c>
      <c r="M1475" s="43" t="str">
        <f>VLOOKUP(Combined[[#This Row],[Customer_ID]],Customer[],2,FALSE)</f>
        <v>Eric Wolfe</v>
      </c>
      <c r="N1475" s="43">
        <f>VLOOKUP(Combined[[#This Row],[Customer_ID]],Customer[],3,FALSE)</f>
        <v>18</v>
      </c>
      <c r="O1475" s="43" t="str">
        <f>VLOOKUP(Combined[[#This Row],[Customer_ID]],Customer[],4,FALSE)</f>
        <v>Female</v>
      </c>
      <c r="P1475" s="43" t="str">
        <f>VLOOKUP(Combined[[#This Row],[Customer_ID]],Customer[],5,FALSE)</f>
        <v>Garciaview</v>
      </c>
      <c r="Q1475" s="43" t="str">
        <f>VLOOKUP(Combined[[#This Row],[Customer_ID]],Customer[],6,FALSE)</f>
        <v>Louisiana</v>
      </c>
      <c r="R1475" s="43" t="str">
        <f>VLOOKUP(Combined[[#This Row],[Customer_ID]],Customer[],8,FALSE)</f>
        <v>Gold</v>
      </c>
      <c r="S1475" s="43" t="str">
        <f>VLOOKUP(Combined[[#This Row],[Product_ID]],Product[],2,FALSE)</f>
        <v>Women's Beanie Hat</v>
      </c>
      <c r="T1475" s="43" t="str">
        <f>VLOOKUP(Combined[[#This Row],[Product_ID]],Product[],3,FALSE)</f>
        <v>Clothing</v>
      </c>
      <c r="U1475" s="43" t="str">
        <f>VLOOKUP(Combined[[#This Row],[Product_ID]],Product[],4,FALSE)</f>
        <v>Accessories</v>
      </c>
      <c r="V1475" s="43" t="str">
        <f>VLOOKUP(Combined[[#This Row],[Product_ID]],Product[],5,FALSE)</f>
        <v>Richardson-Carrillo</v>
      </c>
      <c r="W1475" s="43">
        <f>VLOOKUP(Combined[[#This Row],[Product_ID]],Product[],6,FALSE)</f>
        <v>119.57</v>
      </c>
      <c r="X1475" s="43">
        <f>VLOOKUP(Combined[[#This Row],[Product_ID]],Product[],7,FALSE)</f>
        <v>210</v>
      </c>
      <c r="Y1475" s="43" t="str">
        <f>_xlfn.XLOOKUP(Combined[[#This Row],[Store_ID]],Store[Store_ID],Store[Store_Name])</f>
        <v>Guerrero-Schmitt</v>
      </c>
      <c r="Z1475" s="43" t="str">
        <f>_xlfn.XLOOKUP(Combined[[#This Row],[Store_ID]],Store[Store_ID],Store[Region])</f>
        <v>East</v>
      </c>
      <c r="AA1475" s="43" t="str">
        <f>_xlfn.XLOOKUP(Combined[[#This Row],[Store_ID]],Store[Store_ID],Store[City])</f>
        <v>East Stevechester</v>
      </c>
      <c r="AB1475" s="43" t="str">
        <f>_xlfn.XLOOKUP(Combined[[#This Row],[Store_ID]],Store[Store_ID],Store[Store_Type])</f>
        <v>Flagship</v>
      </c>
      <c r="AC1475" s="43">
        <f>Combined[[#This Row],[Quantity]]*Combined[[#This Row],[Unit_Price]]</f>
        <v>455.94</v>
      </c>
      <c r="AD1475" s="43">
        <f>Combined[[#This Row],[Gross_Sales]]*Combined[[#This Row],[Discount]]</f>
        <v>36.475200000000001</v>
      </c>
      <c r="AE1475" s="43">
        <f>Combined[[#This Row],[Quantity]]*Combined[[#This Row],[cost]]</f>
        <v>239.14</v>
      </c>
      <c r="AF1475" s="43">
        <f>Combined[[#This Row],[Total_Amount]]-Combined[[#This Row],[Total_Cost]]</f>
        <v>180.32480000000004</v>
      </c>
      <c r="AG1475" s="43" t="str">
        <f>IF(Combined[[#This Row],[Age]]&lt;=25,"18-25",IF(Combined[[#This Row],[Age]]&lt;=35,"26-35",IF(Combined[[#This Row],[Age]]&lt;=45,"36-45",IF(Combined[[#This Row],[Age]]&lt;=55,"46-55","56-64"))))</f>
        <v>18-25</v>
      </c>
      <c r="AH1475" s="43">
        <f>IF(Combined[[#This Row],[Total_Amount]]=0,0,Combined[[#This Row],[Profit]]/Combined[[#This Row],[Total_Amount]])</f>
        <v>0.429892567862667</v>
      </c>
    </row>
    <row r="1476" spans="1:34">
      <c r="A1476" s="43" t="s">
        <v>3300</v>
      </c>
      <c r="B1476" s="46">
        <v>45516</v>
      </c>
      <c r="C1476" s="43">
        <f t="shared" si="23"/>
        <v>2024</v>
      </c>
      <c r="D1476" s="43" t="str">
        <f>TEXT(Combined[[#This Row],[Order_Date]],"MMM")</f>
        <v>Aug</v>
      </c>
      <c r="E1476" s="43" t="s">
        <v>1461</v>
      </c>
      <c r="F1476" s="43" t="s">
        <v>1626</v>
      </c>
      <c r="G1476" s="43" t="s">
        <v>1792</v>
      </c>
      <c r="H1476" s="43">
        <v>4</v>
      </c>
      <c r="I1476" s="43">
        <v>278.70999999999998</v>
      </c>
      <c r="J1476" s="45">
        <v>0.2</v>
      </c>
      <c r="K1476" s="43" t="s">
        <v>1826</v>
      </c>
      <c r="L1476" s="43">
        <v>891.87199999999996</v>
      </c>
      <c r="M1476" s="43" t="str">
        <f>VLOOKUP(Combined[[#This Row],[Customer_ID]],Customer[],2,FALSE)</f>
        <v>Joshua Howard</v>
      </c>
      <c r="N1476" s="43">
        <f>VLOOKUP(Combined[[#This Row],[Customer_ID]],Customer[],3,FALSE)</f>
        <v>32</v>
      </c>
      <c r="O1476" s="43" t="str">
        <f>VLOOKUP(Combined[[#This Row],[Customer_ID]],Customer[],4,FALSE)</f>
        <v>Female</v>
      </c>
      <c r="P1476" s="43" t="str">
        <f>VLOOKUP(Combined[[#This Row],[Customer_ID]],Customer[],5,FALSE)</f>
        <v>East Christopherhaven</v>
      </c>
      <c r="Q1476" s="43" t="str">
        <f>VLOOKUP(Combined[[#This Row],[Customer_ID]],Customer[],6,FALSE)</f>
        <v>South Dakota</v>
      </c>
      <c r="R1476" s="43" t="str">
        <f>VLOOKUP(Combined[[#This Row],[Customer_ID]],Customer[],8,FALSE)</f>
        <v>Platinum</v>
      </c>
      <c r="S1476" s="43" t="str">
        <f>VLOOKUP(Combined[[#This Row],[Product_ID]],Product[],2,FALSE)</f>
        <v>Portable Power Bank</v>
      </c>
      <c r="T1476" s="43" t="str">
        <f>VLOOKUP(Combined[[#This Row],[Product_ID]],Product[],3,FALSE)</f>
        <v>Electronics</v>
      </c>
      <c r="U1476" s="43" t="str">
        <f>VLOOKUP(Combined[[#This Row],[Product_ID]],Product[],4,FALSE)</f>
        <v>Mobile</v>
      </c>
      <c r="V1476" s="43" t="str">
        <f>VLOOKUP(Combined[[#This Row],[Product_ID]],Product[],5,FALSE)</f>
        <v>Cummings and Sons</v>
      </c>
      <c r="W1476" s="43">
        <f>VLOOKUP(Combined[[#This Row],[Product_ID]],Product[],6,FALSE)</f>
        <v>326.06</v>
      </c>
      <c r="X1476" s="43">
        <f>VLOOKUP(Combined[[#This Row],[Product_ID]],Product[],7,FALSE)</f>
        <v>301</v>
      </c>
      <c r="Y1476" s="43" t="str">
        <f>_xlfn.XLOOKUP(Combined[[#This Row],[Store_ID]],Store[Store_ID],Store[Store_Name])</f>
        <v>Aguirre-Keller</v>
      </c>
      <c r="Z1476" s="43" t="str">
        <f>_xlfn.XLOOKUP(Combined[[#This Row],[Store_ID]],Store[Store_ID],Store[Region])</f>
        <v>South</v>
      </c>
      <c r="AA1476" s="43" t="str">
        <f>_xlfn.XLOOKUP(Combined[[#This Row],[Store_ID]],Store[Store_ID],Store[City])</f>
        <v>Lake Michael</v>
      </c>
      <c r="AB1476" s="43" t="str">
        <f>_xlfn.XLOOKUP(Combined[[#This Row],[Store_ID]],Store[Store_ID],Store[Store_Type])</f>
        <v>Online</v>
      </c>
      <c r="AC1476" s="43">
        <f>Combined[[#This Row],[Quantity]]*Combined[[#This Row],[Unit_Price]]</f>
        <v>1114.8399999999999</v>
      </c>
      <c r="AD1476" s="43">
        <f>Combined[[#This Row],[Gross_Sales]]*Combined[[#This Row],[Discount]]</f>
        <v>222.96799999999999</v>
      </c>
      <c r="AE1476" s="43">
        <f>Combined[[#This Row],[Quantity]]*Combined[[#This Row],[cost]]</f>
        <v>1304.24</v>
      </c>
      <c r="AF1476" s="43">
        <f>Combined[[#This Row],[Total_Amount]]-Combined[[#This Row],[Total_Cost]]</f>
        <v>-412.36800000000005</v>
      </c>
      <c r="AG1476" s="43" t="str">
        <f>IF(Combined[[#This Row],[Age]]&lt;=25,"18-25",IF(Combined[[#This Row],[Age]]&lt;=35,"26-35",IF(Combined[[#This Row],[Age]]&lt;=45,"36-45",IF(Combined[[#This Row],[Age]]&lt;=55,"46-55","56-64"))))</f>
        <v>26-35</v>
      </c>
      <c r="AH1476" s="43">
        <f>IF(Combined[[#This Row],[Total_Amount]]=0,0,Combined[[#This Row],[Profit]]/Combined[[#This Row],[Total_Amount]])</f>
        <v>-0.46236231208065737</v>
      </c>
    </row>
    <row r="1477" spans="1:34">
      <c r="A1477" s="43" t="s">
        <v>3301</v>
      </c>
      <c r="B1477" s="46">
        <v>45379</v>
      </c>
      <c r="C1477" s="43">
        <f t="shared" si="23"/>
        <v>2024</v>
      </c>
      <c r="D1477" s="43" t="str">
        <f>TEXT(Combined[[#This Row],[Order_Date]],"MMM")</f>
        <v>Mar</v>
      </c>
      <c r="E1477" s="43" t="s">
        <v>827</v>
      </c>
      <c r="F1477" s="43" t="s">
        <v>1746</v>
      </c>
      <c r="G1477" s="43" t="s">
        <v>1782</v>
      </c>
      <c r="H1477" s="43">
        <v>2</v>
      </c>
      <c r="I1477" s="43">
        <v>916.12</v>
      </c>
      <c r="J1477" s="45">
        <v>0.05</v>
      </c>
      <c r="K1477" s="43" t="s">
        <v>1826</v>
      </c>
      <c r="L1477" s="43">
        <v>1740.6279999999999</v>
      </c>
      <c r="M1477" s="43" t="str">
        <f>VLOOKUP(Combined[[#This Row],[Customer_ID]],Customer[],2,FALSE)</f>
        <v>Beth Allen</v>
      </c>
      <c r="N1477" s="43">
        <f>VLOOKUP(Combined[[#This Row],[Customer_ID]],Customer[],3,FALSE)</f>
        <v>32</v>
      </c>
      <c r="O1477" s="43" t="str">
        <f>VLOOKUP(Combined[[#This Row],[Customer_ID]],Customer[],4,FALSE)</f>
        <v>Female</v>
      </c>
      <c r="P1477" s="43" t="str">
        <f>VLOOKUP(Combined[[#This Row],[Customer_ID]],Customer[],5,FALSE)</f>
        <v>South Kathrynmouth</v>
      </c>
      <c r="Q1477" s="43" t="str">
        <f>VLOOKUP(Combined[[#This Row],[Customer_ID]],Customer[],6,FALSE)</f>
        <v>Oklahoma</v>
      </c>
      <c r="R1477" s="43" t="str">
        <f>VLOOKUP(Combined[[#This Row],[Customer_ID]],Customer[],8,FALSE)</f>
        <v>Silver</v>
      </c>
      <c r="S1477" s="43" t="str">
        <f>VLOOKUP(Combined[[#This Row],[Product_ID]],Product[],2,FALSE)</f>
        <v>Stainless Steel Cookware Set</v>
      </c>
      <c r="T1477" s="43" t="str">
        <f>VLOOKUP(Combined[[#This Row],[Product_ID]],Product[],3,FALSE)</f>
        <v>Home</v>
      </c>
      <c r="U1477" s="43" t="str">
        <f>VLOOKUP(Combined[[#This Row],[Product_ID]],Product[],4,FALSE)</f>
        <v>Kitchen</v>
      </c>
      <c r="V1477" s="43" t="str">
        <f>VLOOKUP(Combined[[#This Row],[Product_ID]],Product[],5,FALSE)</f>
        <v>Campbell Ltd</v>
      </c>
      <c r="W1477" s="43">
        <f>VLOOKUP(Combined[[#This Row],[Product_ID]],Product[],6,FALSE)</f>
        <v>201.41</v>
      </c>
      <c r="X1477" s="43">
        <f>VLOOKUP(Combined[[#This Row],[Product_ID]],Product[],7,FALSE)</f>
        <v>146</v>
      </c>
      <c r="Y1477" s="43" t="str">
        <f>_xlfn.XLOOKUP(Combined[[#This Row],[Store_ID]],Store[Store_ID],Store[Store_Name])</f>
        <v>Bean, Jones and Park</v>
      </c>
      <c r="Z1477" s="43" t="str">
        <f>_xlfn.XLOOKUP(Combined[[#This Row],[Store_ID]],Store[Store_ID],Store[Region])</f>
        <v>West</v>
      </c>
      <c r="AA1477" s="43" t="str">
        <f>_xlfn.XLOOKUP(Combined[[#This Row],[Store_ID]],Store[Store_ID],Store[City])</f>
        <v>Thompsonborough</v>
      </c>
      <c r="AB1477" s="43" t="str">
        <f>_xlfn.XLOOKUP(Combined[[#This Row],[Store_ID]],Store[Store_ID],Store[Store_Type])</f>
        <v>Online</v>
      </c>
      <c r="AC1477" s="43">
        <f>Combined[[#This Row],[Quantity]]*Combined[[#This Row],[Unit_Price]]</f>
        <v>1832.24</v>
      </c>
      <c r="AD1477" s="43">
        <f>Combined[[#This Row],[Gross_Sales]]*Combined[[#This Row],[Discount]]</f>
        <v>91.612000000000009</v>
      </c>
      <c r="AE1477" s="43">
        <f>Combined[[#This Row],[Quantity]]*Combined[[#This Row],[cost]]</f>
        <v>402.82</v>
      </c>
      <c r="AF1477" s="43">
        <f>Combined[[#This Row],[Total_Amount]]-Combined[[#This Row],[Total_Cost]]</f>
        <v>1337.808</v>
      </c>
      <c r="AG1477" s="43" t="str">
        <f>IF(Combined[[#This Row],[Age]]&lt;=25,"18-25",IF(Combined[[#This Row],[Age]]&lt;=35,"26-35",IF(Combined[[#This Row],[Age]]&lt;=45,"36-45",IF(Combined[[#This Row],[Age]]&lt;=55,"46-55","56-64"))))</f>
        <v>26-35</v>
      </c>
      <c r="AH1477" s="43">
        <f>IF(Combined[[#This Row],[Total_Amount]]=0,0,Combined[[#This Row],[Profit]]/Combined[[#This Row],[Total_Amount]])</f>
        <v>0.7685777776756435</v>
      </c>
    </row>
    <row r="1478" spans="1:34">
      <c r="A1478" s="43" t="s">
        <v>3302</v>
      </c>
      <c r="B1478" s="46">
        <v>45567</v>
      </c>
      <c r="C1478" s="43">
        <f t="shared" si="23"/>
        <v>2024</v>
      </c>
      <c r="D1478" s="43" t="str">
        <f>TEXT(Combined[[#This Row],[Order_Date]],"MMM")</f>
        <v>Oct</v>
      </c>
      <c r="E1478" s="43" t="s">
        <v>455</v>
      </c>
      <c r="F1478" s="43" t="s">
        <v>1568</v>
      </c>
      <c r="G1478" s="43" t="s">
        <v>1794</v>
      </c>
      <c r="H1478" s="43">
        <v>4</v>
      </c>
      <c r="I1478" s="43">
        <v>228.98</v>
      </c>
      <c r="J1478" s="45">
        <v>0.22</v>
      </c>
      <c r="K1478" s="43" t="s">
        <v>1826</v>
      </c>
      <c r="L1478" s="43">
        <v>714.41759999999999</v>
      </c>
      <c r="M1478" s="43" t="str">
        <f>VLOOKUP(Combined[[#This Row],[Customer_ID]],Customer[],2,FALSE)</f>
        <v>Hayley Pope</v>
      </c>
      <c r="N1478" s="43">
        <f>VLOOKUP(Combined[[#This Row],[Customer_ID]],Customer[],3,FALSE)</f>
        <v>62</v>
      </c>
      <c r="O1478" s="43" t="str">
        <f>VLOOKUP(Combined[[#This Row],[Customer_ID]],Customer[],4,FALSE)</f>
        <v>Female</v>
      </c>
      <c r="P1478" s="43" t="str">
        <f>VLOOKUP(Combined[[#This Row],[Customer_ID]],Customer[],5,FALSE)</f>
        <v>West Stephenville</v>
      </c>
      <c r="Q1478" s="43" t="str">
        <f>VLOOKUP(Combined[[#This Row],[Customer_ID]],Customer[],6,FALSE)</f>
        <v>Florida</v>
      </c>
      <c r="R1478" s="43" t="str">
        <f>VLOOKUP(Combined[[#This Row],[Customer_ID]],Customer[],8,FALSE)</f>
        <v>Bronze</v>
      </c>
      <c r="S1478" s="43" t="str">
        <f>VLOOKUP(Combined[[#This Row],[Product_ID]],Product[],2,FALSE)</f>
        <v>Ceramic Kitchen Bowl Set</v>
      </c>
      <c r="T1478" s="43" t="str">
        <f>VLOOKUP(Combined[[#This Row],[Product_ID]],Product[],3,FALSE)</f>
        <v>Home</v>
      </c>
      <c r="U1478" s="43" t="str">
        <f>VLOOKUP(Combined[[#This Row],[Product_ID]],Product[],4,FALSE)</f>
        <v>Kitchen</v>
      </c>
      <c r="V1478" s="43" t="str">
        <f>VLOOKUP(Combined[[#This Row],[Product_ID]],Product[],5,FALSE)</f>
        <v>Hamilton Group</v>
      </c>
      <c r="W1478" s="43">
        <f>VLOOKUP(Combined[[#This Row],[Product_ID]],Product[],6,FALSE)</f>
        <v>298.86</v>
      </c>
      <c r="X1478" s="43">
        <f>VLOOKUP(Combined[[#This Row],[Product_ID]],Product[],7,FALSE)</f>
        <v>308</v>
      </c>
      <c r="Y1478" s="43" t="str">
        <f>_xlfn.XLOOKUP(Combined[[#This Row],[Store_ID]],Store[Store_ID],Store[Store_Name])</f>
        <v>Thomas, Bridges and Harris</v>
      </c>
      <c r="Z1478" s="43" t="str">
        <f>_xlfn.XLOOKUP(Combined[[#This Row],[Store_ID]],Store[Store_ID],Store[Region])</f>
        <v>North</v>
      </c>
      <c r="AA1478" s="43" t="str">
        <f>_xlfn.XLOOKUP(Combined[[#This Row],[Store_ID]],Store[Store_ID],Store[City])</f>
        <v>Sabrinatown</v>
      </c>
      <c r="AB1478" s="43" t="str">
        <f>_xlfn.XLOOKUP(Combined[[#This Row],[Store_ID]],Store[Store_ID],Store[Store_Type])</f>
        <v>Online</v>
      </c>
      <c r="AC1478" s="43">
        <f>Combined[[#This Row],[Quantity]]*Combined[[#This Row],[Unit_Price]]</f>
        <v>915.92</v>
      </c>
      <c r="AD1478" s="43">
        <f>Combined[[#This Row],[Gross_Sales]]*Combined[[#This Row],[Discount]]</f>
        <v>201.50239999999999</v>
      </c>
      <c r="AE1478" s="43">
        <f>Combined[[#This Row],[Quantity]]*Combined[[#This Row],[cost]]</f>
        <v>1195.44</v>
      </c>
      <c r="AF1478" s="43">
        <f>Combined[[#This Row],[Total_Amount]]-Combined[[#This Row],[Total_Cost]]</f>
        <v>-481.02240000000006</v>
      </c>
      <c r="AG1478" s="43" t="str">
        <f>IF(Combined[[#This Row],[Age]]&lt;=25,"18-25",IF(Combined[[#This Row],[Age]]&lt;=35,"26-35",IF(Combined[[#This Row],[Age]]&lt;=45,"36-45",IF(Combined[[#This Row],[Age]]&lt;=55,"46-55","56-64"))))</f>
        <v>56-64</v>
      </c>
      <c r="AH1478" s="43">
        <f>IF(Combined[[#This Row],[Total_Amount]]=0,0,Combined[[#This Row],[Profit]]/Combined[[#This Row],[Total_Amount]])</f>
        <v>-0.67330704058802593</v>
      </c>
    </row>
    <row r="1479" spans="1:34">
      <c r="A1479" s="43" t="s">
        <v>3303</v>
      </c>
      <c r="B1479" s="46">
        <v>45510</v>
      </c>
      <c r="C1479" s="43">
        <f t="shared" si="23"/>
        <v>2024</v>
      </c>
      <c r="D1479" s="43" t="str">
        <f>TEXT(Combined[[#This Row],[Order_Date]],"MMM")</f>
        <v>Aug</v>
      </c>
      <c r="E1479" s="43" t="s">
        <v>752</v>
      </c>
      <c r="F1479" s="43" t="s">
        <v>1726</v>
      </c>
      <c r="G1479" s="43" t="s">
        <v>1801</v>
      </c>
      <c r="H1479" s="43">
        <v>4</v>
      </c>
      <c r="I1479" s="43">
        <v>904.82</v>
      </c>
      <c r="J1479" s="45">
        <v>0.09</v>
      </c>
      <c r="K1479" s="43" t="s">
        <v>1826</v>
      </c>
      <c r="L1479" s="43">
        <v>3293.5448000000001</v>
      </c>
      <c r="M1479" s="43" t="str">
        <f>VLOOKUP(Combined[[#This Row],[Customer_ID]],Customer[],2,FALSE)</f>
        <v>Nathaniel Hill</v>
      </c>
      <c r="N1479" s="43">
        <f>VLOOKUP(Combined[[#This Row],[Customer_ID]],Customer[],3,FALSE)</f>
        <v>43</v>
      </c>
      <c r="O1479" s="43" t="str">
        <f>VLOOKUP(Combined[[#This Row],[Customer_ID]],Customer[],4,FALSE)</f>
        <v>Female</v>
      </c>
      <c r="P1479" s="43" t="str">
        <f>VLOOKUP(Combined[[#This Row],[Customer_ID]],Customer[],5,FALSE)</f>
        <v>Lake Mark</v>
      </c>
      <c r="Q1479" s="43" t="str">
        <f>VLOOKUP(Combined[[#This Row],[Customer_ID]],Customer[],6,FALSE)</f>
        <v>Kansas</v>
      </c>
      <c r="R1479" s="43" t="str">
        <f>VLOOKUP(Combined[[#This Row],[Customer_ID]],Customer[],8,FALSE)</f>
        <v>Gold</v>
      </c>
      <c r="S1479" s="43" t="str">
        <f>VLOOKUP(Combined[[#This Row],[Product_ID]],Product[],2,FALSE)</f>
        <v>Face Foundation Kit</v>
      </c>
      <c r="T1479" s="43" t="str">
        <f>VLOOKUP(Combined[[#This Row],[Product_ID]],Product[],3,FALSE)</f>
        <v>Beauty</v>
      </c>
      <c r="U1479" s="43" t="str">
        <f>VLOOKUP(Combined[[#This Row],[Product_ID]],Product[],4,FALSE)</f>
        <v>Makeup</v>
      </c>
      <c r="V1479" s="43" t="str">
        <f>VLOOKUP(Combined[[#This Row],[Product_ID]],Product[],5,FALSE)</f>
        <v>Taylor-Elliott</v>
      </c>
      <c r="W1479" s="43">
        <f>VLOOKUP(Combined[[#This Row],[Product_ID]],Product[],6,FALSE)</f>
        <v>183.04</v>
      </c>
      <c r="X1479" s="43">
        <f>VLOOKUP(Combined[[#This Row],[Product_ID]],Product[],7,FALSE)</f>
        <v>457</v>
      </c>
      <c r="Y1479" s="43" t="str">
        <f>_xlfn.XLOOKUP(Combined[[#This Row],[Store_ID]],Store[Store_ID],Store[Store_Name])</f>
        <v>Shelton PLC</v>
      </c>
      <c r="Z1479" s="43" t="str">
        <f>_xlfn.XLOOKUP(Combined[[#This Row],[Store_ID]],Store[Store_ID],Store[Region])</f>
        <v>North</v>
      </c>
      <c r="AA1479" s="43" t="str">
        <f>_xlfn.XLOOKUP(Combined[[#This Row],[Store_ID]],Store[Store_ID],Store[City])</f>
        <v>East Jenniferstad</v>
      </c>
      <c r="AB1479" s="43" t="str">
        <f>_xlfn.XLOOKUP(Combined[[#This Row],[Store_ID]],Store[Store_ID],Store[Store_Type])</f>
        <v>Flagship</v>
      </c>
      <c r="AC1479" s="43">
        <f>Combined[[#This Row],[Quantity]]*Combined[[#This Row],[Unit_Price]]</f>
        <v>3619.28</v>
      </c>
      <c r="AD1479" s="43">
        <f>Combined[[#This Row],[Gross_Sales]]*Combined[[#This Row],[Discount]]</f>
        <v>325.73520000000002</v>
      </c>
      <c r="AE1479" s="43">
        <f>Combined[[#This Row],[Quantity]]*Combined[[#This Row],[cost]]</f>
        <v>732.16</v>
      </c>
      <c r="AF1479" s="43">
        <f>Combined[[#This Row],[Total_Amount]]-Combined[[#This Row],[Total_Cost]]</f>
        <v>2561.3848000000003</v>
      </c>
      <c r="AG1479" s="43" t="str">
        <f>IF(Combined[[#This Row],[Age]]&lt;=25,"18-25",IF(Combined[[#This Row],[Age]]&lt;=35,"26-35",IF(Combined[[#This Row],[Age]]&lt;=45,"36-45",IF(Combined[[#This Row],[Age]]&lt;=55,"46-55","56-64"))))</f>
        <v>36-45</v>
      </c>
      <c r="AH1479" s="43">
        <f>IF(Combined[[#This Row],[Total_Amount]]=0,0,Combined[[#This Row],[Profit]]/Combined[[#This Row],[Total_Amount]])</f>
        <v>0.7776984846236189</v>
      </c>
    </row>
    <row r="1480" spans="1:34">
      <c r="A1480" s="43" t="s">
        <v>3304</v>
      </c>
      <c r="B1480" s="46">
        <v>45806</v>
      </c>
      <c r="C1480" s="43">
        <f t="shared" si="23"/>
        <v>2025</v>
      </c>
      <c r="D1480" s="43" t="str">
        <f>TEXT(Combined[[#This Row],[Order_Date]],"MMM")</f>
        <v>May</v>
      </c>
      <c r="E1480" s="43" t="s">
        <v>295</v>
      </c>
      <c r="F1480" s="43" t="s">
        <v>1594</v>
      </c>
      <c r="G1480" s="43" t="s">
        <v>1792</v>
      </c>
      <c r="H1480" s="43">
        <v>1</v>
      </c>
      <c r="I1480" s="43">
        <v>588.61</v>
      </c>
      <c r="J1480" s="45">
        <v>0.1</v>
      </c>
      <c r="K1480" s="43" t="s">
        <v>1826</v>
      </c>
      <c r="L1480" s="43">
        <v>529.74900000000002</v>
      </c>
      <c r="M1480" s="43" t="str">
        <f>VLOOKUP(Combined[[#This Row],[Customer_ID]],Customer[],2,FALSE)</f>
        <v>Krystal Ford</v>
      </c>
      <c r="N1480" s="43">
        <f>VLOOKUP(Combined[[#This Row],[Customer_ID]],Customer[],3,FALSE)</f>
        <v>34</v>
      </c>
      <c r="O1480" s="43" t="str">
        <f>VLOOKUP(Combined[[#This Row],[Customer_ID]],Customer[],4,FALSE)</f>
        <v>Female</v>
      </c>
      <c r="P1480" s="43" t="str">
        <f>VLOOKUP(Combined[[#This Row],[Customer_ID]],Customer[],5,FALSE)</f>
        <v>South David</v>
      </c>
      <c r="Q1480" s="43" t="str">
        <f>VLOOKUP(Combined[[#This Row],[Customer_ID]],Customer[],6,FALSE)</f>
        <v>Arizona</v>
      </c>
      <c r="R1480" s="43" t="str">
        <f>VLOOKUP(Combined[[#This Row],[Customer_ID]],Customer[],8,FALSE)</f>
        <v>Platinum</v>
      </c>
      <c r="S1480" s="43" t="str">
        <f>VLOOKUP(Combined[[#This Row],[Product_ID]],Product[],2,FALSE)</f>
        <v>Men's Formal Shirt</v>
      </c>
      <c r="T1480" s="43" t="str">
        <f>VLOOKUP(Combined[[#This Row],[Product_ID]],Product[],3,FALSE)</f>
        <v>Clothing</v>
      </c>
      <c r="U1480" s="43" t="str">
        <f>VLOOKUP(Combined[[#This Row],[Product_ID]],Product[],4,FALSE)</f>
        <v>Tops</v>
      </c>
      <c r="V1480" s="43" t="str">
        <f>VLOOKUP(Combined[[#This Row],[Product_ID]],Product[],5,FALSE)</f>
        <v>Moon, Mora and Santos</v>
      </c>
      <c r="W1480" s="43">
        <f>VLOOKUP(Combined[[#This Row],[Product_ID]],Product[],6,FALSE)</f>
        <v>283</v>
      </c>
      <c r="X1480" s="43">
        <f>VLOOKUP(Combined[[#This Row],[Product_ID]],Product[],7,FALSE)</f>
        <v>360</v>
      </c>
      <c r="Y1480" s="43" t="str">
        <f>_xlfn.XLOOKUP(Combined[[#This Row],[Store_ID]],Store[Store_ID],Store[Store_Name])</f>
        <v>Aguirre-Keller</v>
      </c>
      <c r="Z1480" s="43" t="str">
        <f>_xlfn.XLOOKUP(Combined[[#This Row],[Store_ID]],Store[Store_ID],Store[Region])</f>
        <v>South</v>
      </c>
      <c r="AA1480" s="43" t="str">
        <f>_xlfn.XLOOKUP(Combined[[#This Row],[Store_ID]],Store[Store_ID],Store[City])</f>
        <v>Lake Michael</v>
      </c>
      <c r="AB1480" s="43" t="str">
        <f>_xlfn.XLOOKUP(Combined[[#This Row],[Store_ID]],Store[Store_ID],Store[Store_Type])</f>
        <v>Online</v>
      </c>
      <c r="AC1480" s="43">
        <f>Combined[[#This Row],[Quantity]]*Combined[[#This Row],[Unit_Price]]</f>
        <v>588.61</v>
      </c>
      <c r="AD1480" s="43">
        <f>Combined[[#This Row],[Gross_Sales]]*Combined[[#This Row],[Discount]]</f>
        <v>58.861000000000004</v>
      </c>
      <c r="AE1480" s="43">
        <f>Combined[[#This Row],[Quantity]]*Combined[[#This Row],[cost]]</f>
        <v>283</v>
      </c>
      <c r="AF1480" s="43">
        <f>Combined[[#This Row],[Total_Amount]]-Combined[[#This Row],[Total_Cost]]</f>
        <v>246.74900000000002</v>
      </c>
      <c r="AG1480" s="43" t="str">
        <f>IF(Combined[[#This Row],[Age]]&lt;=25,"18-25",IF(Combined[[#This Row],[Age]]&lt;=35,"26-35",IF(Combined[[#This Row],[Age]]&lt;=45,"36-45",IF(Combined[[#This Row],[Age]]&lt;=55,"46-55","56-64"))))</f>
        <v>26-35</v>
      </c>
      <c r="AH1480" s="43">
        <f>IF(Combined[[#This Row],[Total_Amount]]=0,0,Combined[[#This Row],[Profit]]/Combined[[#This Row],[Total_Amount]])</f>
        <v>0.46578473956534133</v>
      </c>
    </row>
    <row r="1481" spans="1:34">
      <c r="A1481" s="43" t="s">
        <v>3305</v>
      </c>
      <c r="B1481" s="46">
        <v>45240</v>
      </c>
      <c r="C1481" s="43">
        <f t="shared" si="23"/>
        <v>2023</v>
      </c>
      <c r="D1481" s="43" t="str">
        <f>TEXT(Combined[[#This Row],[Order_Date]],"MMM")</f>
        <v>Nov</v>
      </c>
      <c r="E1481" s="43" t="s">
        <v>396</v>
      </c>
      <c r="F1481" s="43" t="s">
        <v>1614</v>
      </c>
      <c r="G1481" s="43" t="s">
        <v>1766</v>
      </c>
      <c r="H1481" s="43">
        <v>4</v>
      </c>
      <c r="I1481" s="43">
        <v>695.97</v>
      </c>
      <c r="J1481" s="45">
        <v>0.02</v>
      </c>
      <c r="K1481" s="43" t="s">
        <v>1824</v>
      </c>
      <c r="L1481" s="43">
        <v>2728.2024000000001</v>
      </c>
      <c r="M1481" s="43" t="str">
        <f>VLOOKUP(Combined[[#This Row],[Customer_ID]],Customer[],2,FALSE)</f>
        <v>Edward Hall</v>
      </c>
      <c r="N1481" s="43">
        <f>VLOOKUP(Combined[[#This Row],[Customer_ID]],Customer[],3,FALSE)</f>
        <v>51</v>
      </c>
      <c r="O1481" s="43" t="str">
        <f>VLOOKUP(Combined[[#This Row],[Customer_ID]],Customer[],4,FALSE)</f>
        <v>Male</v>
      </c>
      <c r="P1481" s="43" t="str">
        <f>VLOOKUP(Combined[[#This Row],[Customer_ID]],Customer[],5,FALSE)</f>
        <v>New William</v>
      </c>
      <c r="Q1481" s="43" t="str">
        <f>VLOOKUP(Combined[[#This Row],[Customer_ID]],Customer[],6,FALSE)</f>
        <v>New Mexico</v>
      </c>
      <c r="R1481" s="43" t="str">
        <f>VLOOKUP(Combined[[#This Row],[Customer_ID]],Customer[],8,FALSE)</f>
        <v>Gold</v>
      </c>
      <c r="S1481" s="43" t="str">
        <f>VLOOKUP(Combined[[#This Row],[Product_ID]],Product[],2,FALSE)</f>
        <v>Modern Wall Clock</v>
      </c>
      <c r="T1481" s="43" t="str">
        <f>VLOOKUP(Combined[[#This Row],[Product_ID]],Product[],3,FALSE)</f>
        <v>Home</v>
      </c>
      <c r="U1481" s="43" t="str">
        <f>VLOOKUP(Combined[[#This Row],[Product_ID]],Product[],4,FALSE)</f>
        <v>Decor</v>
      </c>
      <c r="V1481" s="43" t="str">
        <f>VLOOKUP(Combined[[#This Row],[Product_ID]],Product[],5,FALSE)</f>
        <v>Weiss-Watson</v>
      </c>
      <c r="W1481" s="43">
        <f>VLOOKUP(Combined[[#This Row],[Product_ID]],Product[],6,FALSE)</f>
        <v>179.77</v>
      </c>
      <c r="X1481" s="43">
        <f>VLOOKUP(Combined[[#This Row],[Product_ID]],Product[],7,FALSE)</f>
        <v>305</v>
      </c>
      <c r="Y1481" s="43" t="str">
        <f>_xlfn.XLOOKUP(Combined[[#This Row],[Store_ID]],Store[Store_ID],Store[Store_Name])</f>
        <v>Johnson-Wright</v>
      </c>
      <c r="Z1481" s="43" t="str">
        <f>_xlfn.XLOOKUP(Combined[[#This Row],[Store_ID]],Store[Store_ID],Store[Region])</f>
        <v>North</v>
      </c>
      <c r="AA1481" s="43" t="str">
        <f>_xlfn.XLOOKUP(Combined[[#This Row],[Store_ID]],Store[Store_ID],Store[City])</f>
        <v>Hoodberg</v>
      </c>
      <c r="AB1481" s="43" t="str">
        <f>_xlfn.XLOOKUP(Combined[[#This Row],[Store_ID]],Store[Store_ID],Store[Store_Type])</f>
        <v>Outlet</v>
      </c>
      <c r="AC1481" s="43">
        <f>Combined[[#This Row],[Quantity]]*Combined[[#This Row],[Unit_Price]]</f>
        <v>2783.88</v>
      </c>
      <c r="AD1481" s="43">
        <f>Combined[[#This Row],[Gross_Sales]]*Combined[[#This Row],[Discount]]</f>
        <v>55.677600000000005</v>
      </c>
      <c r="AE1481" s="43">
        <f>Combined[[#This Row],[Quantity]]*Combined[[#This Row],[cost]]</f>
        <v>719.08</v>
      </c>
      <c r="AF1481" s="43">
        <f>Combined[[#This Row],[Total_Amount]]-Combined[[#This Row],[Total_Cost]]</f>
        <v>2009.1224000000002</v>
      </c>
      <c r="AG1481" s="43" t="str">
        <f>IF(Combined[[#This Row],[Age]]&lt;=25,"18-25",IF(Combined[[#This Row],[Age]]&lt;=35,"26-35",IF(Combined[[#This Row],[Age]]&lt;=45,"36-45",IF(Combined[[#This Row],[Age]]&lt;=55,"46-55","56-64"))))</f>
        <v>46-55</v>
      </c>
      <c r="AH1481" s="43">
        <f>IF(Combined[[#This Row],[Total_Amount]]=0,0,Combined[[#This Row],[Profit]]/Combined[[#This Row],[Total_Amount]])</f>
        <v>0.73642718003620267</v>
      </c>
    </row>
    <row r="1482" spans="1:34">
      <c r="A1482" s="43" t="s">
        <v>3306</v>
      </c>
      <c r="B1482" s="46">
        <v>45309</v>
      </c>
      <c r="C1482" s="43">
        <f t="shared" si="23"/>
        <v>2024</v>
      </c>
      <c r="D1482" s="43" t="str">
        <f>TEXT(Combined[[#This Row],[Order_Date]],"MMM")</f>
        <v>Jan</v>
      </c>
      <c r="E1482" s="43" t="s">
        <v>951</v>
      </c>
      <c r="F1482" s="43" t="s">
        <v>1742</v>
      </c>
      <c r="G1482" s="43" t="s">
        <v>1792</v>
      </c>
      <c r="H1482" s="43">
        <v>2</v>
      </c>
      <c r="I1482" s="43">
        <v>181.42</v>
      </c>
      <c r="J1482" s="45">
        <v>0.08</v>
      </c>
      <c r="K1482" s="43" t="s">
        <v>1826</v>
      </c>
      <c r="L1482" s="43">
        <v>333.81279999999998</v>
      </c>
      <c r="M1482" s="43" t="str">
        <f>VLOOKUP(Combined[[#This Row],[Customer_ID]],Customer[],2,FALSE)</f>
        <v>Ryan Kane</v>
      </c>
      <c r="N1482" s="43">
        <f>VLOOKUP(Combined[[#This Row],[Customer_ID]],Customer[],3,FALSE)</f>
        <v>50</v>
      </c>
      <c r="O1482" s="43" t="str">
        <f>VLOOKUP(Combined[[#This Row],[Customer_ID]],Customer[],4,FALSE)</f>
        <v>Male</v>
      </c>
      <c r="P1482" s="43" t="str">
        <f>VLOOKUP(Combined[[#This Row],[Customer_ID]],Customer[],5,FALSE)</f>
        <v>West Bruceburgh</v>
      </c>
      <c r="Q1482" s="43" t="str">
        <f>VLOOKUP(Combined[[#This Row],[Customer_ID]],Customer[],6,FALSE)</f>
        <v>Virginia</v>
      </c>
      <c r="R1482" s="43" t="str">
        <f>VLOOKUP(Combined[[#This Row],[Customer_ID]],Customer[],8,FALSE)</f>
        <v>Gold</v>
      </c>
      <c r="S1482" s="43" t="str">
        <f>VLOOKUP(Combined[[#This Row],[Product_ID]],Product[],2,FALSE)</f>
        <v>Cricket Bat</v>
      </c>
      <c r="T1482" s="43" t="str">
        <f>VLOOKUP(Combined[[#This Row],[Product_ID]],Product[],3,FALSE)</f>
        <v>Sports</v>
      </c>
      <c r="U1482" s="43" t="str">
        <f>VLOOKUP(Combined[[#This Row],[Product_ID]],Product[],4,FALSE)</f>
        <v>Team Sports</v>
      </c>
      <c r="V1482" s="43" t="str">
        <f>VLOOKUP(Combined[[#This Row],[Product_ID]],Product[],5,FALSE)</f>
        <v>Khan LLC</v>
      </c>
      <c r="W1482" s="43">
        <f>VLOOKUP(Combined[[#This Row],[Product_ID]],Product[],6,FALSE)</f>
        <v>245.98</v>
      </c>
      <c r="X1482" s="43">
        <f>VLOOKUP(Combined[[#This Row],[Product_ID]],Product[],7,FALSE)</f>
        <v>471</v>
      </c>
      <c r="Y1482" s="43" t="str">
        <f>_xlfn.XLOOKUP(Combined[[#This Row],[Store_ID]],Store[Store_ID],Store[Store_Name])</f>
        <v>Aguirre-Keller</v>
      </c>
      <c r="Z1482" s="43" t="str">
        <f>_xlfn.XLOOKUP(Combined[[#This Row],[Store_ID]],Store[Store_ID],Store[Region])</f>
        <v>South</v>
      </c>
      <c r="AA1482" s="43" t="str">
        <f>_xlfn.XLOOKUP(Combined[[#This Row],[Store_ID]],Store[Store_ID],Store[City])</f>
        <v>Lake Michael</v>
      </c>
      <c r="AB1482" s="43" t="str">
        <f>_xlfn.XLOOKUP(Combined[[#This Row],[Store_ID]],Store[Store_ID],Store[Store_Type])</f>
        <v>Online</v>
      </c>
      <c r="AC1482" s="43">
        <f>Combined[[#This Row],[Quantity]]*Combined[[#This Row],[Unit_Price]]</f>
        <v>362.84</v>
      </c>
      <c r="AD1482" s="43">
        <f>Combined[[#This Row],[Gross_Sales]]*Combined[[#This Row],[Discount]]</f>
        <v>29.027199999999997</v>
      </c>
      <c r="AE1482" s="43">
        <f>Combined[[#This Row],[Quantity]]*Combined[[#This Row],[cost]]</f>
        <v>491.96</v>
      </c>
      <c r="AF1482" s="43">
        <f>Combined[[#This Row],[Total_Amount]]-Combined[[#This Row],[Total_Cost]]</f>
        <v>-158.1472</v>
      </c>
      <c r="AG1482" s="43" t="str">
        <f>IF(Combined[[#This Row],[Age]]&lt;=25,"18-25",IF(Combined[[#This Row],[Age]]&lt;=35,"26-35",IF(Combined[[#This Row],[Age]]&lt;=45,"36-45",IF(Combined[[#This Row],[Age]]&lt;=55,"46-55","56-64"))))</f>
        <v>46-55</v>
      </c>
      <c r="AH1482" s="43">
        <f>IF(Combined[[#This Row],[Total_Amount]]=0,0,Combined[[#This Row],[Profit]]/Combined[[#This Row],[Total_Amount]])</f>
        <v>-0.4737601434097195</v>
      </c>
    </row>
    <row r="1483" spans="1:34">
      <c r="A1483" s="43" t="s">
        <v>3307</v>
      </c>
      <c r="B1483" s="46">
        <v>45375</v>
      </c>
      <c r="C1483" s="43">
        <f t="shared" si="23"/>
        <v>2024</v>
      </c>
      <c r="D1483" s="43" t="str">
        <f>TEXT(Combined[[#This Row],[Order_Date]],"MMM")</f>
        <v>Mar</v>
      </c>
      <c r="E1483" s="43" t="s">
        <v>100</v>
      </c>
      <c r="F1483" s="43" t="s">
        <v>1742</v>
      </c>
      <c r="G1483" s="43" t="s">
        <v>1797</v>
      </c>
      <c r="H1483" s="43">
        <v>1</v>
      </c>
      <c r="I1483" s="43">
        <v>439.55</v>
      </c>
      <c r="J1483" s="45">
        <v>0.28999999999999998</v>
      </c>
      <c r="K1483" s="43" t="s">
        <v>1829</v>
      </c>
      <c r="L1483" s="43">
        <v>312.08049999999997</v>
      </c>
      <c r="M1483" s="43" t="str">
        <f>VLOOKUP(Combined[[#This Row],[Customer_ID]],Customer[],2,FALSE)</f>
        <v>Jonathan Steele</v>
      </c>
      <c r="N1483" s="43">
        <f>VLOOKUP(Combined[[#This Row],[Customer_ID]],Customer[],3,FALSE)</f>
        <v>52</v>
      </c>
      <c r="O1483" s="43" t="str">
        <f>VLOOKUP(Combined[[#This Row],[Customer_ID]],Customer[],4,FALSE)</f>
        <v>Female</v>
      </c>
      <c r="P1483" s="43" t="str">
        <f>VLOOKUP(Combined[[#This Row],[Customer_ID]],Customer[],5,FALSE)</f>
        <v>Molinabury</v>
      </c>
      <c r="Q1483" s="43" t="str">
        <f>VLOOKUP(Combined[[#This Row],[Customer_ID]],Customer[],6,FALSE)</f>
        <v>Oregon</v>
      </c>
      <c r="R1483" s="43" t="str">
        <f>VLOOKUP(Combined[[#This Row],[Customer_ID]],Customer[],8,FALSE)</f>
        <v>Silver</v>
      </c>
      <c r="S1483" s="43" t="str">
        <f>VLOOKUP(Combined[[#This Row],[Product_ID]],Product[],2,FALSE)</f>
        <v>Cricket Bat</v>
      </c>
      <c r="T1483" s="43" t="str">
        <f>VLOOKUP(Combined[[#This Row],[Product_ID]],Product[],3,FALSE)</f>
        <v>Sports</v>
      </c>
      <c r="U1483" s="43" t="str">
        <f>VLOOKUP(Combined[[#This Row],[Product_ID]],Product[],4,FALSE)</f>
        <v>Team Sports</v>
      </c>
      <c r="V1483" s="43" t="str">
        <f>VLOOKUP(Combined[[#This Row],[Product_ID]],Product[],5,FALSE)</f>
        <v>Khan LLC</v>
      </c>
      <c r="W1483" s="43">
        <f>VLOOKUP(Combined[[#This Row],[Product_ID]],Product[],6,FALSE)</f>
        <v>245.98</v>
      </c>
      <c r="X1483" s="43">
        <f>VLOOKUP(Combined[[#This Row],[Product_ID]],Product[],7,FALSE)</f>
        <v>471</v>
      </c>
      <c r="Y1483" s="43" t="str">
        <f>_xlfn.XLOOKUP(Combined[[#This Row],[Store_ID]],Store[Store_ID],Store[Store_Name])</f>
        <v>Gardner, Humphrey and Contreras</v>
      </c>
      <c r="Z1483" s="43" t="str">
        <f>_xlfn.XLOOKUP(Combined[[#This Row],[Store_ID]],Store[Store_ID],Store[Region])</f>
        <v>East</v>
      </c>
      <c r="AA1483" s="43" t="str">
        <f>_xlfn.XLOOKUP(Combined[[#This Row],[Store_ID]],Store[Store_ID],Store[City])</f>
        <v>Johnsonville</v>
      </c>
      <c r="AB1483" s="43" t="str">
        <f>_xlfn.XLOOKUP(Combined[[#This Row],[Store_ID]],Store[Store_ID],Store[Store_Type])</f>
        <v>Flagship</v>
      </c>
      <c r="AC1483" s="43">
        <f>Combined[[#This Row],[Quantity]]*Combined[[#This Row],[Unit_Price]]</f>
        <v>439.55</v>
      </c>
      <c r="AD1483" s="43">
        <f>Combined[[#This Row],[Gross_Sales]]*Combined[[#This Row],[Discount]]</f>
        <v>127.4695</v>
      </c>
      <c r="AE1483" s="43">
        <f>Combined[[#This Row],[Quantity]]*Combined[[#This Row],[cost]]</f>
        <v>245.98</v>
      </c>
      <c r="AF1483" s="43">
        <f>Combined[[#This Row],[Total_Amount]]-Combined[[#This Row],[Total_Cost]]</f>
        <v>66.100499999999982</v>
      </c>
      <c r="AG1483" s="43" t="str">
        <f>IF(Combined[[#This Row],[Age]]&lt;=25,"18-25",IF(Combined[[#This Row],[Age]]&lt;=35,"26-35",IF(Combined[[#This Row],[Age]]&lt;=45,"36-45",IF(Combined[[#This Row],[Age]]&lt;=55,"46-55","56-64"))))</f>
        <v>46-55</v>
      </c>
      <c r="AH1483" s="43">
        <f>IF(Combined[[#This Row],[Total_Amount]]=0,0,Combined[[#This Row],[Profit]]/Combined[[#This Row],[Total_Amount]])</f>
        <v>0.2118059282781205</v>
      </c>
    </row>
    <row r="1484" spans="1:34">
      <c r="A1484" s="43" t="s">
        <v>3308</v>
      </c>
      <c r="B1484" s="46">
        <v>45733</v>
      </c>
      <c r="C1484" s="43">
        <f t="shared" si="23"/>
        <v>2025</v>
      </c>
      <c r="D1484" s="43" t="str">
        <f>TEXT(Combined[[#This Row],[Order_Date]],"MMM")</f>
        <v>Mar</v>
      </c>
      <c r="E1484" s="43" t="s">
        <v>399</v>
      </c>
      <c r="F1484" s="43" t="s">
        <v>1658</v>
      </c>
      <c r="G1484" s="43" t="s">
        <v>1810</v>
      </c>
      <c r="H1484" s="43">
        <v>3</v>
      </c>
      <c r="I1484" s="43">
        <v>471.27</v>
      </c>
      <c r="J1484" s="45">
        <v>0.27</v>
      </c>
      <c r="K1484" s="43" t="s">
        <v>1829</v>
      </c>
      <c r="L1484" s="43">
        <v>1032.0813000000001</v>
      </c>
      <c r="M1484" s="43" t="str">
        <f>VLOOKUP(Combined[[#This Row],[Customer_ID]],Customer[],2,FALSE)</f>
        <v>Ryan Hernandez</v>
      </c>
      <c r="N1484" s="43">
        <f>VLOOKUP(Combined[[#This Row],[Customer_ID]],Customer[],3,FALSE)</f>
        <v>30</v>
      </c>
      <c r="O1484" s="43" t="str">
        <f>VLOOKUP(Combined[[#This Row],[Customer_ID]],Customer[],4,FALSE)</f>
        <v>Male</v>
      </c>
      <c r="P1484" s="43" t="str">
        <f>VLOOKUP(Combined[[#This Row],[Customer_ID]],Customer[],5,FALSE)</f>
        <v>East Donna</v>
      </c>
      <c r="Q1484" s="43" t="str">
        <f>VLOOKUP(Combined[[#This Row],[Customer_ID]],Customer[],6,FALSE)</f>
        <v>Nevada</v>
      </c>
      <c r="R1484" s="43" t="str">
        <f>VLOOKUP(Combined[[#This Row],[Customer_ID]],Customer[],8,FALSE)</f>
        <v>Bronze</v>
      </c>
      <c r="S1484" s="43" t="str">
        <f>VLOOKUP(Combined[[#This Row],[Product_ID]],Product[],2,FALSE)</f>
        <v>Ceramic Plant Pot</v>
      </c>
      <c r="T1484" s="43" t="str">
        <f>VLOOKUP(Combined[[#This Row],[Product_ID]],Product[],3,FALSE)</f>
        <v>Home</v>
      </c>
      <c r="U1484" s="43" t="str">
        <f>VLOOKUP(Combined[[#This Row],[Product_ID]],Product[],4,FALSE)</f>
        <v>Decor</v>
      </c>
      <c r="V1484" s="43" t="str">
        <f>VLOOKUP(Combined[[#This Row],[Product_ID]],Product[],5,FALSE)</f>
        <v>Hatfield, Baird and Torres</v>
      </c>
      <c r="W1484" s="43">
        <f>VLOOKUP(Combined[[#This Row],[Product_ID]],Product[],6,FALSE)</f>
        <v>81.75</v>
      </c>
      <c r="X1484" s="43">
        <f>VLOOKUP(Combined[[#This Row],[Product_ID]],Product[],7,FALSE)</f>
        <v>331.3</v>
      </c>
      <c r="Y1484" s="43" t="str">
        <f>_xlfn.XLOOKUP(Combined[[#This Row],[Store_ID]],Store[Store_ID],Store[Store_Name])</f>
        <v>Guerrero-Schmitt</v>
      </c>
      <c r="Z1484" s="43" t="str">
        <f>_xlfn.XLOOKUP(Combined[[#This Row],[Store_ID]],Store[Store_ID],Store[Region])</f>
        <v>East</v>
      </c>
      <c r="AA1484" s="43" t="str">
        <f>_xlfn.XLOOKUP(Combined[[#This Row],[Store_ID]],Store[Store_ID],Store[City])</f>
        <v>East Stevechester</v>
      </c>
      <c r="AB1484" s="43" t="str">
        <f>_xlfn.XLOOKUP(Combined[[#This Row],[Store_ID]],Store[Store_ID],Store[Store_Type])</f>
        <v>Flagship</v>
      </c>
      <c r="AC1484" s="43">
        <f>Combined[[#This Row],[Quantity]]*Combined[[#This Row],[Unit_Price]]</f>
        <v>1413.81</v>
      </c>
      <c r="AD1484" s="43">
        <f>Combined[[#This Row],[Gross_Sales]]*Combined[[#This Row],[Discount]]</f>
        <v>381.7287</v>
      </c>
      <c r="AE1484" s="43">
        <f>Combined[[#This Row],[Quantity]]*Combined[[#This Row],[cost]]</f>
        <v>245.25</v>
      </c>
      <c r="AF1484" s="43">
        <f>Combined[[#This Row],[Total_Amount]]-Combined[[#This Row],[Total_Cost]]</f>
        <v>786.83130000000006</v>
      </c>
      <c r="AG1484" s="43" t="str">
        <f>IF(Combined[[#This Row],[Age]]&lt;=25,"18-25",IF(Combined[[#This Row],[Age]]&lt;=35,"26-35",IF(Combined[[#This Row],[Age]]&lt;=45,"36-45",IF(Combined[[#This Row],[Age]]&lt;=55,"46-55","56-64"))))</f>
        <v>26-35</v>
      </c>
      <c r="AH1484" s="43">
        <f>IF(Combined[[#This Row],[Total_Amount]]=0,0,Combined[[#This Row],[Profit]]/Combined[[#This Row],[Total_Amount]])</f>
        <v>0.7623733711675621</v>
      </c>
    </row>
    <row r="1485" spans="1:34">
      <c r="A1485" s="43" t="s">
        <v>3309</v>
      </c>
      <c r="B1485" s="46">
        <v>45435</v>
      </c>
      <c r="C1485" s="43">
        <f t="shared" si="23"/>
        <v>2024</v>
      </c>
      <c r="D1485" s="43" t="str">
        <f>TEXT(Combined[[#This Row],[Order_Date]],"MMM")</f>
        <v>May</v>
      </c>
      <c r="E1485" s="43" t="s">
        <v>172</v>
      </c>
      <c r="F1485" s="43" t="s">
        <v>1666</v>
      </c>
      <c r="G1485" s="43" t="s">
        <v>1794</v>
      </c>
      <c r="H1485" s="43">
        <v>1</v>
      </c>
      <c r="I1485" s="43">
        <v>758.89</v>
      </c>
      <c r="J1485" s="45">
        <v>0.1</v>
      </c>
      <c r="K1485" s="43" t="s">
        <v>1824</v>
      </c>
      <c r="L1485" s="43">
        <v>683.00099999999998</v>
      </c>
      <c r="M1485" s="43" t="str">
        <f>VLOOKUP(Combined[[#This Row],[Customer_ID]],Customer[],2,FALSE)</f>
        <v>Denise Williams</v>
      </c>
      <c r="N1485" s="43">
        <f>VLOOKUP(Combined[[#This Row],[Customer_ID]],Customer[],3,FALSE)</f>
        <v>34</v>
      </c>
      <c r="O1485" s="43" t="str">
        <f>VLOOKUP(Combined[[#This Row],[Customer_ID]],Customer[],4,FALSE)</f>
        <v>Male</v>
      </c>
      <c r="P1485" s="43" t="str">
        <f>VLOOKUP(Combined[[#This Row],[Customer_ID]],Customer[],5,FALSE)</f>
        <v>Christianstad</v>
      </c>
      <c r="Q1485" s="43" t="str">
        <f>VLOOKUP(Combined[[#This Row],[Customer_ID]],Customer[],6,FALSE)</f>
        <v>Hawaii</v>
      </c>
      <c r="R1485" s="43" t="str">
        <f>VLOOKUP(Combined[[#This Row],[Customer_ID]],Customer[],8,FALSE)</f>
        <v>Bronze</v>
      </c>
      <c r="S1485" s="43" t="str">
        <f>VLOOKUP(Combined[[#This Row],[Product_ID]],Product[],2,FALSE)</f>
        <v>Men's Hair Styling Gel</v>
      </c>
      <c r="T1485" s="43" t="str">
        <f>VLOOKUP(Combined[[#This Row],[Product_ID]],Product[],3,FALSE)</f>
        <v>Beauty</v>
      </c>
      <c r="U1485" s="43" t="str">
        <f>VLOOKUP(Combined[[#This Row],[Product_ID]],Product[],4,FALSE)</f>
        <v>Haircare</v>
      </c>
      <c r="V1485" s="43" t="str">
        <f>VLOOKUP(Combined[[#This Row],[Product_ID]],Product[],5,FALSE)</f>
        <v>Cline-Mccarthy</v>
      </c>
      <c r="W1485" s="43">
        <f>VLOOKUP(Combined[[#This Row],[Product_ID]],Product[],6,FALSE)</f>
        <v>17.309999999999999</v>
      </c>
      <c r="X1485" s="43">
        <f>VLOOKUP(Combined[[#This Row],[Product_ID]],Product[],7,FALSE)</f>
        <v>399</v>
      </c>
      <c r="Y1485" s="43" t="str">
        <f>_xlfn.XLOOKUP(Combined[[#This Row],[Store_ID]],Store[Store_ID],Store[Store_Name])</f>
        <v>Thomas, Bridges and Harris</v>
      </c>
      <c r="Z1485" s="43" t="str">
        <f>_xlfn.XLOOKUP(Combined[[#This Row],[Store_ID]],Store[Store_ID],Store[Region])</f>
        <v>North</v>
      </c>
      <c r="AA1485" s="43" t="str">
        <f>_xlfn.XLOOKUP(Combined[[#This Row],[Store_ID]],Store[Store_ID],Store[City])</f>
        <v>Sabrinatown</v>
      </c>
      <c r="AB1485" s="43" t="str">
        <f>_xlfn.XLOOKUP(Combined[[#This Row],[Store_ID]],Store[Store_ID],Store[Store_Type])</f>
        <v>Online</v>
      </c>
      <c r="AC1485" s="43">
        <f>Combined[[#This Row],[Quantity]]*Combined[[#This Row],[Unit_Price]]</f>
        <v>758.89</v>
      </c>
      <c r="AD1485" s="43">
        <f>Combined[[#This Row],[Gross_Sales]]*Combined[[#This Row],[Discount]]</f>
        <v>75.888999999999996</v>
      </c>
      <c r="AE1485" s="43">
        <f>Combined[[#This Row],[Quantity]]*Combined[[#This Row],[cost]]</f>
        <v>17.309999999999999</v>
      </c>
      <c r="AF1485" s="43">
        <f>Combined[[#This Row],[Total_Amount]]-Combined[[#This Row],[Total_Cost]]</f>
        <v>665.69100000000003</v>
      </c>
      <c r="AG1485" s="43" t="str">
        <f>IF(Combined[[#This Row],[Age]]&lt;=25,"18-25",IF(Combined[[#This Row],[Age]]&lt;=35,"26-35",IF(Combined[[#This Row],[Age]]&lt;=45,"36-45",IF(Combined[[#This Row],[Age]]&lt;=55,"46-55","56-64"))))</f>
        <v>26-35</v>
      </c>
      <c r="AH1485" s="43">
        <f>IF(Combined[[#This Row],[Total_Amount]]=0,0,Combined[[#This Row],[Profit]]/Combined[[#This Row],[Total_Amount]])</f>
        <v>0.97465596682874556</v>
      </c>
    </row>
    <row r="1486" spans="1:34">
      <c r="A1486" s="43" t="s">
        <v>3310</v>
      </c>
      <c r="B1486" s="46">
        <v>45864</v>
      </c>
      <c r="C1486" s="43">
        <f t="shared" si="23"/>
        <v>2025</v>
      </c>
      <c r="D1486" s="43" t="str">
        <f>TEXT(Combined[[#This Row],[Order_Date]],"MMM")</f>
        <v>Jul</v>
      </c>
      <c r="E1486" s="43" t="s">
        <v>1492</v>
      </c>
      <c r="F1486" s="43" t="s">
        <v>1738</v>
      </c>
      <c r="G1486" s="43" t="s">
        <v>1801</v>
      </c>
      <c r="H1486" s="43">
        <v>4</v>
      </c>
      <c r="I1486" s="43">
        <v>918.1</v>
      </c>
      <c r="J1486" s="45">
        <v>0.19</v>
      </c>
      <c r="K1486" s="43" t="s">
        <v>1829</v>
      </c>
      <c r="L1486" s="43">
        <v>2974.6439999999998</v>
      </c>
      <c r="M1486" s="43" t="str">
        <f>VLOOKUP(Combined[[#This Row],[Customer_ID]],Customer[],2,FALSE)</f>
        <v>Sara Ingram</v>
      </c>
      <c r="N1486" s="43">
        <f>VLOOKUP(Combined[[#This Row],[Customer_ID]],Customer[],3,FALSE)</f>
        <v>46</v>
      </c>
      <c r="O1486" s="43" t="str">
        <f>VLOOKUP(Combined[[#This Row],[Customer_ID]],Customer[],4,FALSE)</f>
        <v>Female</v>
      </c>
      <c r="P1486" s="43" t="str">
        <f>VLOOKUP(Combined[[#This Row],[Customer_ID]],Customer[],5,FALSE)</f>
        <v>East Dillonview</v>
      </c>
      <c r="Q1486" s="43" t="str">
        <f>VLOOKUP(Combined[[#This Row],[Customer_ID]],Customer[],6,FALSE)</f>
        <v>Virginia</v>
      </c>
      <c r="R1486" s="43" t="str">
        <f>VLOOKUP(Combined[[#This Row],[Customer_ID]],Customer[],8,FALSE)</f>
        <v>Bronze</v>
      </c>
      <c r="S1486" s="43" t="str">
        <f>VLOOKUP(Combined[[#This Row],[Product_ID]],Product[],2,FALSE)</f>
        <v>Sports Stopwatch Basic</v>
      </c>
      <c r="T1486" s="43" t="str">
        <f>VLOOKUP(Combined[[#This Row],[Product_ID]],Product[],3,FALSE)</f>
        <v>Sports</v>
      </c>
      <c r="U1486" s="43" t="str">
        <f>VLOOKUP(Combined[[#This Row],[Product_ID]],Product[],4,FALSE)</f>
        <v>Accessories</v>
      </c>
      <c r="V1486" s="43" t="str">
        <f>VLOOKUP(Combined[[#This Row],[Product_ID]],Product[],5,FALSE)</f>
        <v>Wilson Group</v>
      </c>
      <c r="W1486" s="43">
        <f>VLOOKUP(Combined[[#This Row],[Product_ID]],Product[],6,FALSE)</f>
        <v>60.65</v>
      </c>
      <c r="X1486" s="43">
        <f>VLOOKUP(Combined[[#This Row],[Product_ID]],Product[],7,FALSE)</f>
        <v>75</v>
      </c>
      <c r="Y1486" s="43" t="str">
        <f>_xlfn.XLOOKUP(Combined[[#This Row],[Store_ID]],Store[Store_ID],Store[Store_Name])</f>
        <v>Shelton PLC</v>
      </c>
      <c r="Z1486" s="43" t="str">
        <f>_xlfn.XLOOKUP(Combined[[#This Row],[Store_ID]],Store[Store_ID],Store[Region])</f>
        <v>North</v>
      </c>
      <c r="AA1486" s="43" t="str">
        <f>_xlfn.XLOOKUP(Combined[[#This Row],[Store_ID]],Store[Store_ID],Store[City])</f>
        <v>East Jenniferstad</v>
      </c>
      <c r="AB1486" s="43" t="str">
        <f>_xlfn.XLOOKUP(Combined[[#This Row],[Store_ID]],Store[Store_ID],Store[Store_Type])</f>
        <v>Flagship</v>
      </c>
      <c r="AC1486" s="43">
        <f>Combined[[#This Row],[Quantity]]*Combined[[#This Row],[Unit_Price]]</f>
        <v>3672.4</v>
      </c>
      <c r="AD1486" s="43">
        <f>Combined[[#This Row],[Gross_Sales]]*Combined[[#This Row],[Discount]]</f>
        <v>697.75599999999997</v>
      </c>
      <c r="AE1486" s="43">
        <f>Combined[[#This Row],[Quantity]]*Combined[[#This Row],[cost]]</f>
        <v>242.6</v>
      </c>
      <c r="AF1486" s="43">
        <f>Combined[[#This Row],[Total_Amount]]-Combined[[#This Row],[Total_Cost]]</f>
        <v>2732.0439999999999</v>
      </c>
      <c r="AG1486" s="43" t="str">
        <f>IF(Combined[[#This Row],[Age]]&lt;=25,"18-25",IF(Combined[[#This Row],[Age]]&lt;=35,"26-35",IF(Combined[[#This Row],[Age]]&lt;=45,"36-45",IF(Combined[[#This Row],[Age]]&lt;=55,"46-55","56-64"))))</f>
        <v>46-55</v>
      </c>
      <c r="AH1486" s="43">
        <f>IF(Combined[[#This Row],[Total_Amount]]=0,0,Combined[[#This Row],[Profit]]/Combined[[#This Row],[Total_Amount]])</f>
        <v>0.9184440222090442</v>
      </c>
    </row>
    <row r="1487" spans="1:34">
      <c r="A1487" s="43" t="s">
        <v>3311</v>
      </c>
      <c r="B1487" s="46">
        <v>45569</v>
      </c>
      <c r="C1487" s="43">
        <f t="shared" si="23"/>
        <v>2024</v>
      </c>
      <c r="D1487" s="43" t="str">
        <f>TEXT(Combined[[#This Row],[Order_Date]],"MMM")</f>
        <v>Oct</v>
      </c>
      <c r="E1487" s="43" t="s">
        <v>827</v>
      </c>
      <c r="F1487" s="43" t="s">
        <v>1736</v>
      </c>
      <c r="G1487" s="43" t="s">
        <v>1792</v>
      </c>
      <c r="H1487" s="43">
        <v>1</v>
      </c>
      <c r="I1487" s="43">
        <v>861.5</v>
      </c>
      <c r="J1487" s="45">
        <v>0.05</v>
      </c>
      <c r="K1487" s="43" t="s">
        <v>1829</v>
      </c>
      <c r="L1487" s="43">
        <v>818.42499999999995</v>
      </c>
      <c r="M1487" s="43" t="str">
        <f>VLOOKUP(Combined[[#This Row],[Customer_ID]],Customer[],2,FALSE)</f>
        <v>Beth Allen</v>
      </c>
      <c r="N1487" s="43">
        <f>VLOOKUP(Combined[[#This Row],[Customer_ID]],Customer[],3,FALSE)</f>
        <v>32</v>
      </c>
      <c r="O1487" s="43" t="str">
        <f>VLOOKUP(Combined[[#This Row],[Customer_ID]],Customer[],4,FALSE)</f>
        <v>Female</v>
      </c>
      <c r="P1487" s="43" t="str">
        <f>VLOOKUP(Combined[[#This Row],[Customer_ID]],Customer[],5,FALSE)</f>
        <v>South Kathrynmouth</v>
      </c>
      <c r="Q1487" s="43" t="str">
        <f>VLOOKUP(Combined[[#This Row],[Customer_ID]],Customer[],6,FALSE)</f>
        <v>Oklahoma</v>
      </c>
      <c r="R1487" s="43" t="str">
        <f>VLOOKUP(Combined[[#This Row],[Customer_ID]],Customer[],8,FALSE)</f>
        <v>Silver</v>
      </c>
      <c r="S1487" s="43" t="str">
        <f>VLOOKUP(Combined[[#This Row],[Product_ID]],Product[],2,FALSE)</f>
        <v>Vitamin E Body Lotion</v>
      </c>
      <c r="T1487" s="43" t="str">
        <f>VLOOKUP(Combined[[#This Row],[Product_ID]],Product[],3,FALSE)</f>
        <v>Beauty</v>
      </c>
      <c r="U1487" s="43" t="str">
        <f>VLOOKUP(Combined[[#This Row],[Product_ID]],Product[],4,FALSE)</f>
        <v>Skincare</v>
      </c>
      <c r="V1487" s="43" t="str">
        <f>VLOOKUP(Combined[[#This Row],[Product_ID]],Product[],5,FALSE)</f>
        <v>Hoffman-Williams</v>
      </c>
      <c r="W1487" s="43">
        <f>VLOOKUP(Combined[[#This Row],[Product_ID]],Product[],6,FALSE)</f>
        <v>358.47</v>
      </c>
      <c r="X1487" s="43">
        <f>VLOOKUP(Combined[[#This Row],[Product_ID]],Product[],7,FALSE)</f>
        <v>213</v>
      </c>
      <c r="Y1487" s="43" t="str">
        <f>_xlfn.XLOOKUP(Combined[[#This Row],[Store_ID]],Store[Store_ID],Store[Store_Name])</f>
        <v>Aguirre-Keller</v>
      </c>
      <c r="Z1487" s="43" t="str">
        <f>_xlfn.XLOOKUP(Combined[[#This Row],[Store_ID]],Store[Store_ID],Store[Region])</f>
        <v>South</v>
      </c>
      <c r="AA1487" s="43" t="str">
        <f>_xlfn.XLOOKUP(Combined[[#This Row],[Store_ID]],Store[Store_ID],Store[City])</f>
        <v>Lake Michael</v>
      </c>
      <c r="AB1487" s="43" t="str">
        <f>_xlfn.XLOOKUP(Combined[[#This Row],[Store_ID]],Store[Store_ID],Store[Store_Type])</f>
        <v>Online</v>
      </c>
      <c r="AC1487" s="43">
        <f>Combined[[#This Row],[Quantity]]*Combined[[#This Row],[Unit_Price]]</f>
        <v>861.5</v>
      </c>
      <c r="AD1487" s="43">
        <f>Combined[[#This Row],[Gross_Sales]]*Combined[[#This Row],[Discount]]</f>
        <v>43.075000000000003</v>
      </c>
      <c r="AE1487" s="43">
        <f>Combined[[#This Row],[Quantity]]*Combined[[#This Row],[cost]]</f>
        <v>358.47</v>
      </c>
      <c r="AF1487" s="43">
        <f>Combined[[#This Row],[Total_Amount]]-Combined[[#This Row],[Total_Cost]]</f>
        <v>459.95499999999993</v>
      </c>
      <c r="AG1487" s="43" t="str">
        <f>IF(Combined[[#This Row],[Age]]&lt;=25,"18-25",IF(Combined[[#This Row],[Age]]&lt;=35,"26-35",IF(Combined[[#This Row],[Age]]&lt;=45,"36-45",IF(Combined[[#This Row],[Age]]&lt;=55,"46-55","56-64"))))</f>
        <v>26-35</v>
      </c>
      <c r="AH1487" s="43">
        <f>IF(Combined[[#This Row],[Total_Amount]]=0,0,Combined[[#This Row],[Profit]]/Combined[[#This Row],[Total_Amount]])</f>
        <v>0.5620001832788587</v>
      </c>
    </row>
    <row r="1488" spans="1:34">
      <c r="A1488" s="43" t="s">
        <v>3312</v>
      </c>
      <c r="B1488" s="46">
        <v>45664</v>
      </c>
      <c r="C1488" s="43">
        <f t="shared" si="23"/>
        <v>2025</v>
      </c>
      <c r="D1488" s="43" t="str">
        <f>TEXT(Combined[[#This Row],[Order_Date]],"MMM")</f>
        <v>Jan</v>
      </c>
      <c r="E1488" s="43" t="s">
        <v>1425</v>
      </c>
      <c r="F1488" s="43" t="s">
        <v>1592</v>
      </c>
      <c r="G1488" s="43" t="s">
        <v>1799</v>
      </c>
      <c r="H1488" s="43">
        <v>1</v>
      </c>
      <c r="I1488" s="43">
        <v>588.29999999999995</v>
      </c>
      <c r="J1488" s="45">
        <v>0.26</v>
      </c>
      <c r="K1488" s="43" t="s">
        <v>1829</v>
      </c>
      <c r="L1488" s="43">
        <v>435.34199999999998</v>
      </c>
      <c r="M1488" s="43" t="str">
        <f>VLOOKUP(Combined[[#This Row],[Customer_ID]],Customer[],2,FALSE)</f>
        <v>Beth Martin</v>
      </c>
      <c r="N1488" s="43">
        <f>VLOOKUP(Combined[[#This Row],[Customer_ID]],Customer[],3,FALSE)</f>
        <v>34</v>
      </c>
      <c r="O1488" s="43" t="str">
        <f>VLOOKUP(Combined[[#This Row],[Customer_ID]],Customer[],4,FALSE)</f>
        <v>Female</v>
      </c>
      <c r="P1488" s="43" t="str">
        <f>VLOOKUP(Combined[[#This Row],[Customer_ID]],Customer[],5,FALSE)</f>
        <v>Burkefurt</v>
      </c>
      <c r="Q1488" s="43" t="str">
        <f>VLOOKUP(Combined[[#This Row],[Customer_ID]],Customer[],6,FALSE)</f>
        <v>West Virginia</v>
      </c>
      <c r="R1488" s="43" t="str">
        <f>VLOOKUP(Combined[[#This Row],[Customer_ID]],Customer[],8,FALSE)</f>
        <v>Silver</v>
      </c>
      <c r="S1488" s="43" t="str">
        <f>VLOOKUP(Combined[[#This Row],[Product_ID]],Product[],2,FALSE)</f>
        <v>Carbon Fiber Tennis Racket</v>
      </c>
      <c r="T1488" s="43" t="str">
        <f>VLOOKUP(Combined[[#This Row],[Product_ID]],Product[],3,FALSE)</f>
        <v>Sports</v>
      </c>
      <c r="U1488" s="43" t="str">
        <f>VLOOKUP(Combined[[#This Row],[Product_ID]],Product[],4,FALSE)</f>
        <v>Equipment</v>
      </c>
      <c r="V1488" s="43" t="str">
        <f>VLOOKUP(Combined[[#This Row],[Product_ID]],Product[],5,FALSE)</f>
        <v>Flores, Pineda and Rodriguez</v>
      </c>
      <c r="W1488" s="43">
        <f>VLOOKUP(Combined[[#This Row],[Product_ID]],Product[],6,FALSE)</f>
        <v>484.62</v>
      </c>
      <c r="X1488" s="43">
        <f>VLOOKUP(Combined[[#This Row],[Product_ID]],Product[],7,FALSE)</f>
        <v>432</v>
      </c>
      <c r="Y1488" s="43" t="str">
        <f>_xlfn.XLOOKUP(Combined[[#This Row],[Store_ID]],Store[Store_ID],Store[Store_Name])</f>
        <v>Mcdonald Inc</v>
      </c>
      <c r="Z1488" s="43" t="str">
        <f>_xlfn.XLOOKUP(Combined[[#This Row],[Store_ID]],Store[Store_ID],Store[Region])</f>
        <v>South</v>
      </c>
      <c r="AA1488" s="43" t="str">
        <f>_xlfn.XLOOKUP(Combined[[#This Row],[Store_ID]],Store[Store_ID],Store[City])</f>
        <v>Christopherland</v>
      </c>
      <c r="AB1488" s="43" t="str">
        <f>_xlfn.XLOOKUP(Combined[[#This Row],[Store_ID]],Store[Store_ID],Store[Store_Type])</f>
        <v>Outlet</v>
      </c>
      <c r="AC1488" s="43">
        <f>Combined[[#This Row],[Quantity]]*Combined[[#This Row],[Unit_Price]]</f>
        <v>588.29999999999995</v>
      </c>
      <c r="AD1488" s="43">
        <f>Combined[[#This Row],[Gross_Sales]]*Combined[[#This Row],[Discount]]</f>
        <v>152.958</v>
      </c>
      <c r="AE1488" s="43">
        <f>Combined[[#This Row],[Quantity]]*Combined[[#This Row],[cost]]</f>
        <v>484.62</v>
      </c>
      <c r="AF1488" s="43">
        <f>Combined[[#This Row],[Total_Amount]]-Combined[[#This Row],[Total_Cost]]</f>
        <v>-49.27800000000002</v>
      </c>
      <c r="AG1488" s="43" t="str">
        <f>IF(Combined[[#This Row],[Age]]&lt;=25,"18-25",IF(Combined[[#This Row],[Age]]&lt;=35,"26-35",IF(Combined[[#This Row],[Age]]&lt;=45,"36-45",IF(Combined[[#This Row],[Age]]&lt;=55,"46-55","56-64"))))</f>
        <v>26-35</v>
      </c>
      <c r="AH1488" s="43">
        <f>IF(Combined[[#This Row],[Total_Amount]]=0,0,Combined[[#This Row],[Profit]]/Combined[[#This Row],[Total_Amount]])</f>
        <v>-0.11319376490207704</v>
      </c>
    </row>
    <row r="1489" spans="1:34">
      <c r="A1489" s="43" t="s">
        <v>3313</v>
      </c>
      <c r="B1489" s="46">
        <v>45645</v>
      </c>
      <c r="C1489" s="43">
        <f t="shared" si="23"/>
        <v>2024</v>
      </c>
      <c r="D1489" s="43" t="str">
        <f>TEXT(Combined[[#This Row],[Order_Date]],"MMM")</f>
        <v>Dec</v>
      </c>
      <c r="E1489" s="43" t="s">
        <v>1425</v>
      </c>
      <c r="F1489" s="43" t="s">
        <v>1658</v>
      </c>
      <c r="G1489" s="43" t="s">
        <v>1779</v>
      </c>
      <c r="H1489" s="43">
        <v>1</v>
      </c>
      <c r="I1489" s="43">
        <v>917.26</v>
      </c>
      <c r="J1489" s="45">
        <v>0.05</v>
      </c>
      <c r="K1489" s="43" t="s">
        <v>1826</v>
      </c>
      <c r="L1489" s="43">
        <v>871.39699999999993</v>
      </c>
      <c r="M1489" s="43" t="str">
        <f>VLOOKUP(Combined[[#This Row],[Customer_ID]],Customer[],2,FALSE)</f>
        <v>Beth Martin</v>
      </c>
      <c r="N1489" s="43">
        <f>VLOOKUP(Combined[[#This Row],[Customer_ID]],Customer[],3,FALSE)</f>
        <v>34</v>
      </c>
      <c r="O1489" s="43" t="str">
        <f>VLOOKUP(Combined[[#This Row],[Customer_ID]],Customer[],4,FALSE)</f>
        <v>Female</v>
      </c>
      <c r="P1489" s="43" t="str">
        <f>VLOOKUP(Combined[[#This Row],[Customer_ID]],Customer[],5,FALSE)</f>
        <v>Burkefurt</v>
      </c>
      <c r="Q1489" s="43" t="str">
        <f>VLOOKUP(Combined[[#This Row],[Customer_ID]],Customer[],6,FALSE)</f>
        <v>West Virginia</v>
      </c>
      <c r="R1489" s="43" t="str">
        <f>VLOOKUP(Combined[[#This Row],[Customer_ID]],Customer[],8,FALSE)</f>
        <v>Silver</v>
      </c>
      <c r="S1489" s="43" t="str">
        <f>VLOOKUP(Combined[[#This Row],[Product_ID]],Product[],2,FALSE)</f>
        <v>Ceramic Plant Pot</v>
      </c>
      <c r="T1489" s="43" t="str">
        <f>VLOOKUP(Combined[[#This Row],[Product_ID]],Product[],3,FALSE)</f>
        <v>Home</v>
      </c>
      <c r="U1489" s="43" t="str">
        <f>VLOOKUP(Combined[[#This Row],[Product_ID]],Product[],4,FALSE)</f>
        <v>Decor</v>
      </c>
      <c r="V1489" s="43" t="str">
        <f>VLOOKUP(Combined[[#This Row],[Product_ID]],Product[],5,FALSE)</f>
        <v>Hatfield, Baird and Torres</v>
      </c>
      <c r="W1489" s="43">
        <f>VLOOKUP(Combined[[#This Row],[Product_ID]],Product[],6,FALSE)</f>
        <v>81.75</v>
      </c>
      <c r="X1489" s="43">
        <f>VLOOKUP(Combined[[#This Row],[Product_ID]],Product[],7,FALSE)</f>
        <v>331.3</v>
      </c>
      <c r="Y1489" s="43" t="str">
        <f>_xlfn.XLOOKUP(Combined[[#This Row],[Store_ID]],Store[Store_ID],Store[Store_Name])</f>
        <v>Martinez-Mullins</v>
      </c>
      <c r="Z1489" s="43" t="str">
        <f>_xlfn.XLOOKUP(Combined[[#This Row],[Store_ID]],Store[Store_ID],Store[Region])</f>
        <v>South</v>
      </c>
      <c r="AA1489" s="43" t="str">
        <f>_xlfn.XLOOKUP(Combined[[#This Row],[Store_ID]],Store[Store_ID],Store[City])</f>
        <v>Williamsfurt</v>
      </c>
      <c r="AB1489" s="43" t="str">
        <f>_xlfn.XLOOKUP(Combined[[#This Row],[Store_ID]],Store[Store_ID],Store[Store_Type])</f>
        <v>Online</v>
      </c>
      <c r="AC1489" s="43">
        <f>Combined[[#This Row],[Quantity]]*Combined[[#This Row],[Unit_Price]]</f>
        <v>917.26</v>
      </c>
      <c r="AD1489" s="43">
        <f>Combined[[#This Row],[Gross_Sales]]*Combined[[#This Row],[Discount]]</f>
        <v>45.863</v>
      </c>
      <c r="AE1489" s="43">
        <f>Combined[[#This Row],[Quantity]]*Combined[[#This Row],[cost]]</f>
        <v>81.75</v>
      </c>
      <c r="AF1489" s="43">
        <f>Combined[[#This Row],[Total_Amount]]-Combined[[#This Row],[Total_Cost]]</f>
        <v>789.64699999999993</v>
      </c>
      <c r="AG1489" s="43" t="str">
        <f>IF(Combined[[#This Row],[Age]]&lt;=25,"18-25",IF(Combined[[#This Row],[Age]]&lt;=35,"26-35",IF(Combined[[#This Row],[Age]]&lt;=45,"36-45",IF(Combined[[#This Row],[Age]]&lt;=55,"46-55","56-64"))))</f>
        <v>26-35</v>
      </c>
      <c r="AH1489" s="43">
        <f>IF(Combined[[#This Row],[Total_Amount]]=0,0,Combined[[#This Row],[Profit]]/Combined[[#This Row],[Total_Amount]])</f>
        <v>0.90618512572340737</v>
      </c>
    </row>
    <row r="1490" spans="1:34">
      <c r="A1490" s="43" t="s">
        <v>3314</v>
      </c>
      <c r="B1490" s="46">
        <v>45449</v>
      </c>
      <c r="C1490" s="43">
        <f t="shared" si="23"/>
        <v>2024</v>
      </c>
      <c r="D1490" s="43" t="str">
        <f>TEXT(Combined[[#This Row],[Order_Date]],"MMM")</f>
        <v>Jun</v>
      </c>
      <c r="E1490" s="43" t="s">
        <v>749</v>
      </c>
      <c r="F1490" s="43" t="s">
        <v>1557</v>
      </c>
      <c r="G1490" s="43" t="s">
        <v>1810</v>
      </c>
      <c r="H1490" s="43">
        <v>4</v>
      </c>
      <c r="I1490" s="43">
        <v>96.78</v>
      </c>
      <c r="J1490" s="45">
        <v>0.11</v>
      </c>
      <c r="K1490" s="43" t="s">
        <v>1826</v>
      </c>
      <c r="L1490" s="43">
        <v>344.53680000000003</v>
      </c>
      <c r="M1490" s="43" t="str">
        <f>VLOOKUP(Combined[[#This Row],[Customer_ID]],Customer[],2,FALSE)</f>
        <v>Michelle Gonzalez</v>
      </c>
      <c r="N1490" s="43">
        <f>VLOOKUP(Combined[[#This Row],[Customer_ID]],Customer[],3,FALSE)</f>
        <v>59</v>
      </c>
      <c r="O1490" s="43" t="str">
        <f>VLOOKUP(Combined[[#This Row],[Customer_ID]],Customer[],4,FALSE)</f>
        <v>Male</v>
      </c>
      <c r="P1490" s="43" t="str">
        <f>VLOOKUP(Combined[[#This Row],[Customer_ID]],Customer[],5,FALSE)</f>
        <v>Clarkport</v>
      </c>
      <c r="Q1490" s="43" t="str">
        <f>VLOOKUP(Combined[[#This Row],[Customer_ID]],Customer[],6,FALSE)</f>
        <v>West Virginia</v>
      </c>
      <c r="R1490" s="43" t="str">
        <f>VLOOKUP(Combined[[#This Row],[Customer_ID]],Customer[],8,FALSE)</f>
        <v>Silver</v>
      </c>
      <c r="S1490" s="43" t="str">
        <f>VLOOKUP(Combined[[#This Row],[Product_ID]],Product[],2,FALSE)</f>
        <v>Herbal Face Moisturizer</v>
      </c>
      <c r="T1490" s="43" t="str">
        <f>VLOOKUP(Combined[[#This Row],[Product_ID]],Product[],3,FALSE)</f>
        <v>Beauty</v>
      </c>
      <c r="U1490" s="43" t="str">
        <f>VLOOKUP(Combined[[#This Row],[Product_ID]],Product[],4,FALSE)</f>
        <v>Skincare</v>
      </c>
      <c r="V1490" s="43" t="str">
        <f>VLOOKUP(Combined[[#This Row],[Product_ID]],Product[],5,FALSE)</f>
        <v>Davidson PLC</v>
      </c>
      <c r="W1490" s="43">
        <f>VLOOKUP(Combined[[#This Row],[Product_ID]],Product[],6,FALSE)</f>
        <v>312.8</v>
      </c>
      <c r="X1490" s="43">
        <f>VLOOKUP(Combined[[#This Row],[Product_ID]],Product[],7,FALSE)</f>
        <v>350</v>
      </c>
      <c r="Y1490" s="43" t="str">
        <f>_xlfn.XLOOKUP(Combined[[#This Row],[Store_ID]],Store[Store_ID],Store[Store_Name])</f>
        <v>Guerrero-Schmitt</v>
      </c>
      <c r="Z1490" s="43" t="str">
        <f>_xlfn.XLOOKUP(Combined[[#This Row],[Store_ID]],Store[Store_ID],Store[Region])</f>
        <v>East</v>
      </c>
      <c r="AA1490" s="43" t="str">
        <f>_xlfn.XLOOKUP(Combined[[#This Row],[Store_ID]],Store[Store_ID],Store[City])</f>
        <v>East Stevechester</v>
      </c>
      <c r="AB1490" s="43" t="str">
        <f>_xlfn.XLOOKUP(Combined[[#This Row],[Store_ID]],Store[Store_ID],Store[Store_Type])</f>
        <v>Flagship</v>
      </c>
      <c r="AC1490" s="43">
        <f>Combined[[#This Row],[Quantity]]*Combined[[#This Row],[Unit_Price]]</f>
        <v>387.12</v>
      </c>
      <c r="AD1490" s="43">
        <f>Combined[[#This Row],[Gross_Sales]]*Combined[[#This Row],[Discount]]</f>
        <v>42.583199999999998</v>
      </c>
      <c r="AE1490" s="43">
        <f>Combined[[#This Row],[Quantity]]*Combined[[#This Row],[cost]]</f>
        <v>1251.2</v>
      </c>
      <c r="AF1490" s="43">
        <f>Combined[[#This Row],[Total_Amount]]-Combined[[#This Row],[Total_Cost]]</f>
        <v>-906.66319999999996</v>
      </c>
      <c r="AG1490" s="43" t="str">
        <f>IF(Combined[[#This Row],[Age]]&lt;=25,"18-25",IF(Combined[[#This Row],[Age]]&lt;=35,"26-35",IF(Combined[[#This Row],[Age]]&lt;=45,"36-45",IF(Combined[[#This Row],[Age]]&lt;=55,"46-55","56-64"))))</f>
        <v>56-64</v>
      </c>
      <c r="AH1490" s="43">
        <f>IF(Combined[[#This Row],[Total_Amount]]=0,0,Combined[[#This Row],[Profit]]/Combined[[#This Row],[Total_Amount]])</f>
        <v>-2.6315424070810431</v>
      </c>
    </row>
    <row r="1491" spans="1:34">
      <c r="A1491" s="43" t="s">
        <v>3315</v>
      </c>
      <c r="B1491" s="46">
        <v>45629</v>
      </c>
      <c r="C1491" s="43">
        <f t="shared" si="23"/>
        <v>2024</v>
      </c>
      <c r="D1491" s="43" t="str">
        <f>TEXT(Combined[[#This Row],[Order_Date]],"MMM")</f>
        <v>Dec</v>
      </c>
      <c r="E1491" s="43" t="s">
        <v>1472</v>
      </c>
      <c r="F1491" s="43" t="s">
        <v>1604</v>
      </c>
      <c r="G1491" s="43" t="s">
        <v>1769</v>
      </c>
      <c r="H1491" s="43">
        <v>3</v>
      </c>
      <c r="I1491" s="43">
        <v>199.41</v>
      </c>
      <c r="J1491" s="45">
        <v>0.16</v>
      </c>
      <c r="K1491" s="43" t="s">
        <v>1829</v>
      </c>
      <c r="L1491" s="43">
        <v>502.51319999999998</v>
      </c>
      <c r="M1491" s="43" t="str">
        <f>VLOOKUP(Combined[[#This Row],[Customer_ID]],Customer[],2,FALSE)</f>
        <v>Earl Smith Dds</v>
      </c>
      <c r="N1491" s="43">
        <f>VLOOKUP(Combined[[#This Row],[Customer_ID]],Customer[],3,FALSE)</f>
        <v>59</v>
      </c>
      <c r="O1491" s="43" t="str">
        <f>VLOOKUP(Combined[[#This Row],[Customer_ID]],Customer[],4,FALSE)</f>
        <v>Male</v>
      </c>
      <c r="P1491" s="43" t="str">
        <f>VLOOKUP(Combined[[#This Row],[Customer_ID]],Customer[],5,FALSE)</f>
        <v>West Sarah</v>
      </c>
      <c r="Q1491" s="43" t="str">
        <f>VLOOKUP(Combined[[#This Row],[Customer_ID]],Customer[],6,FALSE)</f>
        <v>South Dakota</v>
      </c>
      <c r="R1491" s="43" t="str">
        <f>VLOOKUP(Combined[[#This Row],[Customer_ID]],Customer[],8,FALSE)</f>
        <v>Gold</v>
      </c>
      <c r="S1491" s="43" t="str">
        <f>VLOOKUP(Combined[[#This Row],[Product_ID]],Product[],2,FALSE)</f>
        <v>Sports Stopwatch Timer</v>
      </c>
      <c r="T1491" s="43" t="str">
        <f>VLOOKUP(Combined[[#This Row],[Product_ID]],Product[],3,FALSE)</f>
        <v>Sports</v>
      </c>
      <c r="U1491" s="43" t="str">
        <f>VLOOKUP(Combined[[#This Row],[Product_ID]],Product[],4,FALSE)</f>
        <v>Accessories</v>
      </c>
      <c r="V1491" s="43" t="str">
        <f>VLOOKUP(Combined[[#This Row],[Product_ID]],Product[],5,FALSE)</f>
        <v>Burns-Hansen</v>
      </c>
      <c r="W1491" s="43">
        <f>VLOOKUP(Combined[[#This Row],[Product_ID]],Product[],6,FALSE)</f>
        <v>38.76</v>
      </c>
      <c r="X1491" s="43">
        <f>VLOOKUP(Combined[[#This Row],[Product_ID]],Product[],7,FALSE)</f>
        <v>137</v>
      </c>
      <c r="Y1491" s="43" t="str">
        <f>_xlfn.XLOOKUP(Combined[[#This Row],[Store_ID]],Store[Store_ID],Store[Store_Name])</f>
        <v>Alexander Group</v>
      </c>
      <c r="Z1491" s="43" t="str">
        <f>_xlfn.XLOOKUP(Combined[[#This Row],[Store_ID]],Store[Store_ID],Store[Region])</f>
        <v>South</v>
      </c>
      <c r="AA1491" s="43" t="str">
        <f>_xlfn.XLOOKUP(Combined[[#This Row],[Store_ID]],Store[Store_ID],Store[City])</f>
        <v>Port Sharon</v>
      </c>
      <c r="AB1491" s="43" t="str">
        <f>_xlfn.XLOOKUP(Combined[[#This Row],[Store_ID]],Store[Store_ID],Store[Store_Type])</f>
        <v>Online</v>
      </c>
      <c r="AC1491" s="43">
        <f>Combined[[#This Row],[Quantity]]*Combined[[#This Row],[Unit_Price]]</f>
        <v>598.23</v>
      </c>
      <c r="AD1491" s="43">
        <f>Combined[[#This Row],[Gross_Sales]]*Combined[[#This Row],[Discount]]</f>
        <v>95.716800000000006</v>
      </c>
      <c r="AE1491" s="43">
        <f>Combined[[#This Row],[Quantity]]*Combined[[#This Row],[cost]]</f>
        <v>116.28</v>
      </c>
      <c r="AF1491" s="43">
        <f>Combined[[#This Row],[Total_Amount]]-Combined[[#This Row],[Total_Cost]]</f>
        <v>386.23320000000001</v>
      </c>
      <c r="AG1491" s="43" t="str">
        <f>IF(Combined[[#This Row],[Age]]&lt;=25,"18-25",IF(Combined[[#This Row],[Age]]&lt;=35,"26-35",IF(Combined[[#This Row],[Age]]&lt;=45,"36-45",IF(Combined[[#This Row],[Age]]&lt;=55,"46-55","56-64"))))</f>
        <v>56-64</v>
      </c>
      <c r="AH1491" s="43">
        <f>IF(Combined[[#This Row],[Total_Amount]]=0,0,Combined[[#This Row],[Profit]]/Combined[[#This Row],[Total_Amount]])</f>
        <v>0.76860309341127764</v>
      </c>
    </row>
    <row r="1492" spans="1:34">
      <c r="A1492" s="43" t="s">
        <v>3316</v>
      </c>
      <c r="B1492" s="46">
        <v>45739</v>
      </c>
      <c r="C1492" s="43">
        <f t="shared" si="23"/>
        <v>2025</v>
      </c>
      <c r="D1492" s="43" t="str">
        <f>TEXT(Combined[[#This Row],[Order_Date]],"MMM")</f>
        <v>Mar</v>
      </c>
      <c r="E1492" s="43" t="s">
        <v>85</v>
      </c>
      <c r="F1492" s="43" t="s">
        <v>1656</v>
      </c>
      <c r="G1492" s="43" t="s">
        <v>1786</v>
      </c>
      <c r="H1492" s="43">
        <v>1</v>
      </c>
      <c r="I1492" s="43">
        <v>687.91</v>
      </c>
      <c r="J1492" s="45">
        <v>0.25</v>
      </c>
      <c r="K1492" s="43" t="s">
        <v>1824</v>
      </c>
      <c r="L1492" s="43">
        <v>515.9325</v>
      </c>
      <c r="M1492" s="43" t="str">
        <f>VLOOKUP(Combined[[#This Row],[Customer_ID]],Customer[],2,FALSE)</f>
        <v>Michael Torres</v>
      </c>
      <c r="N1492" s="43">
        <f>VLOOKUP(Combined[[#This Row],[Customer_ID]],Customer[],3,FALSE)</f>
        <v>46</v>
      </c>
      <c r="O1492" s="43" t="str">
        <f>VLOOKUP(Combined[[#This Row],[Customer_ID]],Customer[],4,FALSE)</f>
        <v>Female</v>
      </c>
      <c r="P1492" s="43" t="str">
        <f>VLOOKUP(Combined[[#This Row],[Customer_ID]],Customer[],5,FALSE)</f>
        <v>Gonzalezfort</v>
      </c>
      <c r="Q1492" s="43" t="str">
        <f>VLOOKUP(Combined[[#This Row],[Customer_ID]],Customer[],6,FALSE)</f>
        <v>New Jersey</v>
      </c>
      <c r="R1492" s="43" t="str">
        <f>VLOOKUP(Combined[[#This Row],[Customer_ID]],Customer[],8,FALSE)</f>
        <v>Platinum</v>
      </c>
      <c r="S1492" s="43" t="str">
        <f>VLOOKUP(Combined[[#This Row],[Product_ID]],Product[],2,FALSE)</f>
        <v>Sports Stopwatch Pro</v>
      </c>
      <c r="T1492" s="43" t="str">
        <f>VLOOKUP(Combined[[#This Row],[Product_ID]],Product[],3,FALSE)</f>
        <v>Sports</v>
      </c>
      <c r="U1492" s="43" t="str">
        <f>VLOOKUP(Combined[[#This Row],[Product_ID]],Product[],4,FALSE)</f>
        <v>Accessories</v>
      </c>
      <c r="V1492" s="43" t="str">
        <f>VLOOKUP(Combined[[#This Row],[Product_ID]],Product[],5,FALSE)</f>
        <v>Thompson-French</v>
      </c>
      <c r="W1492" s="43">
        <f>VLOOKUP(Combined[[#This Row],[Product_ID]],Product[],6,FALSE)</f>
        <v>434.84</v>
      </c>
      <c r="X1492" s="43">
        <f>VLOOKUP(Combined[[#This Row],[Product_ID]],Product[],7,FALSE)</f>
        <v>185</v>
      </c>
      <c r="Y1492" s="43" t="str">
        <f>_xlfn.XLOOKUP(Combined[[#This Row],[Store_ID]],Store[Store_ID],Store[Store_Name])</f>
        <v>Moore, Padilla and Butler</v>
      </c>
      <c r="Z1492" s="43" t="str">
        <f>_xlfn.XLOOKUP(Combined[[#This Row],[Store_ID]],Store[Store_ID],Store[Region])</f>
        <v>South</v>
      </c>
      <c r="AA1492" s="43" t="str">
        <f>_xlfn.XLOOKUP(Combined[[#This Row],[Store_ID]],Store[Store_ID],Store[City])</f>
        <v>East Johnstad</v>
      </c>
      <c r="AB1492" s="43" t="str">
        <f>_xlfn.XLOOKUP(Combined[[#This Row],[Store_ID]],Store[Store_ID],Store[Store_Type])</f>
        <v>Flagship</v>
      </c>
      <c r="AC1492" s="43">
        <f>Combined[[#This Row],[Quantity]]*Combined[[#This Row],[Unit_Price]]</f>
        <v>687.91</v>
      </c>
      <c r="AD1492" s="43">
        <f>Combined[[#This Row],[Gross_Sales]]*Combined[[#This Row],[Discount]]</f>
        <v>171.97749999999999</v>
      </c>
      <c r="AE1492" s="43">
        <f>Combined[[#This Row],[Quantity]]*Combined[[#This Row],[cost]]</f>
        <v>434.84</v>
      </c>
      <c r="AF1492" s="43">
        <f>Combined[[#This Row],[Total_Amount]]-Combined[[#This Row],[Total_Cost]]</f>
        <v>81.09250000000003</v>
      </c>
      <c r="AG1492" s="43" t="str">
        <f>IF(Combined[[#This Row],[Age]]&lt;=25,"18-25",IF(Combined[[#This Row],[Age]]&lt;=35,"26-35",IF(Combined[[#This Row],[Age]]&lt;=45,"36-45",IF(Combined[[#This Row],[Age]]&lt;=55,"46-55","56-64"))))</f>
        <v>46-55</v>
      </c>
      <c r="AH1492" s="43">
        <f>IF(Combined[[#This Row],[Total_Amount]]=0,0,Combined[[#This Row],[Profit]]/Combined[[#This Row],[Total_Amount]])</f>
        <v>0.15717656864027763</v>
      </c>
    </row>
    <row r="1493" spans="1:34">
      <c r="A1493" s="43" t="s">
        <v>3317</v>
      </c>
      <c r="B1493" s="46">
        <v>45849</v>
      </c>
      <c r="C1493" s="43">
        <f t="shared" si="23"/>
        <v>2025</v>
      </c>
      <c r="D1493" s="43" t="str">
        <f>TEXT(Combined[[#This Row],[Order_Date]],"MMM")</f>
        <v>Jul</v>
      </c>
      <c r="E1493" s="43" t="s">
        <v>153</v>
      </c>
      <c r="F1493" s="43" t="s">
        <v>1690</v>
      </c>
      <c r="G1493" s="43" t="s">
        <v>1761</v>
      </c>
      <c r="H1493" s="43">
        <v>3</v>
      </c>
      <c r="I1493" s="43">
        <v>769.62</v>
      </c>
      <c r="J1493" s="45">
        <v>0.09</v>
      </c>
      <c r="K1493" s="43" t="s">
        <v>1826</v>
      </c>
      <c r="L1493" s="43">
        <v>2101.0626000000002</v>
      </c>
      <c r="M1493" s="43" t="str">
        <f>VLOOKUP(Combined[[#This Row],[Customer_ID]],Customer[],2,FALSE)</f>
        <v>Tonya Reynolds</v>
      </c>
      <c r="N1493" s="43">
        <f>VLOOKUP(Combined[[#This Row],[Customer_ID]],Customer[],3,FALSE)</f>
        <v>55</v>
      </c>
      <c r="O1493" s="43" t="str">
        <f>VLOOKUP(Combined[[#This Row],[Customer_ID]],Customer[],4,FALSE)</f>
        <v>Female</v>
      </c>
      <c r="P1493" s="43" t="str">
        <f>VLOOKUP(Combined[[#This Row],[Customer_ID]],Customer[],5,FALSE)</f>
        <v>Darleneton</v>
      </c>
      <c r="Q1493" s="43" t="str">
        <f>VLOOKUP(Combined[[#This Row],[Customer_ID]],Customer[],6,FALSE)</f>
        <v>Michigan</v>
      </c>
      <c r="R1493" s="43" t="str">
        <f>VLOOKUP(Combined[[#This Row],[Customer_ID]],Customer[],8,FALSE)</f>
        <v>Gold</v>
      </c>
      <c r="S1493" s="43" t="str">
        <f>VLOOKUP(Combined[[#This Row],[Product_ID]],Product[],2,FALSE)</f>
        <v>Hair Repair Oil Treatment</v>
      </c>
      <c r="T1493" s="43" t="str">
        <f>VLOOKUP(Combined[[#This Row],[Product_ID]],Product[],3,FALSE)</f>
        <v>Beauty</v>
      </c>
      <c r="U1493" s="43" t="str">
        <f>VLOOKUP(Combined[[#This Row],[Product_ID]],Product[],4,FALSE)</f>
        <v>Haircare</v>
      </c>
      <c r="V1493" s="43" t="str">
        <f>VLOOKUP(Combined[[#This Row],[Product_ID]],Product[],5,FALSE)</f>
        <v>Hopkins Ltd</v>
      </c>
      <c r="W1493" s="43">
        <f>VLOOKUP(Combined[[#This Row],[Product_ID]],Product[],6,FALSE)</f>
        <v>214.32</v>
      </c>
      <c r="X1493" s="43">
        <f>VLOOKUP(Combined[[#This Row],[Product_ID]],Product[],7,FALSE)</f>
        <v>383</v>
      </c>
      <c r="Y1493" s="43" t="str">
        <f>_xlfn.XLOOKUP(Combined[[#This Row],[Store_ID]],Store[Store_ID],Store[Store_Name])</f>
        <v>Black-Horn</v>
      </c>
      <c r="Z1493" s="43" t="str">
        <f>_xlfn.XLOOKUP(Combined[[#This Row],[Store_ID]],Store[Store_ID],Store[Region])</f>
        <v>South</v>
      </c>
      <c r="AA1493" s="43" t="str">
        <f>_xlfn.XLOOKUP(Combined[[#This Row],[Store_ID]],Store[Store_ID],Store[City])</f>
        <v>North Nancyview</v>
      </c>
      <c r="AB1493" s="43" t="str">
        <f>_xlfn.XLOOKUP(Combined[[#This Row],[Store_ID]],Store[Store_ID],Store[Store_Type])</f>
        <v>Outlet</v>
      </c>
      <c r="AC1493" s="43">
        <f>Combined[[#This Row],[Quantity]]*Combined[[#This Row],[Unit_Price]]</f>
        <v>2308.86</v>
      </c>
      <c r="AD1493" s="43">
        <f>Combined[[#This Row],[Gross_Sales]]*Combined[[#This Row],[Discount]]</f>
        <v>207.79740000000001</v>
      </c>
      <c r="AE1493" s="43">
        <f>Combined[[#This Row],[Quantity]]*Combined[[#This Row],[cost]]</f>
        <v>642.96</v>
      </c>
      <c r="AF1493" s="43">
        <f>Combined[[#This Row],[Total_Amount]]-Combined[[#This Row],[Total_Cost]]</f>
        <v>1458.1026000000002</v>
      </c>
      <c r="AG1493" s="43" t="str">
        <f>IF(Combined[[#This Row],[Age]]&lt;=25,"18-25",IF(Combined[[#This Row],[Age]]&lt;=35,"26-35",IF(Combined[[#This Row],[Age]]&lt;=45,"36-45",IF(Combined[[#This Row],[Age]]&lt;=55,"46-55","56-64"))))</f>
        <v>46-55</v>
      </c>
      <c r="AH1493" s="43">
        <f>IF(Combined[[#This Row],[Total_Amount]]=0,0,Combined[[#This Row],[Profit]]/Combined[[#This Row],[Total_Amount]])</f>
        <v>0.69398341582016643</v>
      </c>
    </row>
    <row r="1494" spans="1:34">
      <c r="A1494" s="43" t="s">
        <v>3318</v>
      </c>
      <c r="B1494" s="46">
        <v>45230</v>
      </c>
      <c r="C1494" s="43">
        <f t="shared" si="23"/>
        <v>2023</v>
      </c>
      <c r="D1494" s="43" t="str">
        <f>TEXT(Combined[[#This Row],[Order_Date]],"MMM")</f>
        <v>Oct</v>
      </c>
      <c r="E1494" s="43" t="s">
        <v>713</v>
      </c>
      <c r="F1494" s="43" t="s">
        <v>1553</v>
      </c>
      <c r="G1494" s="43" t="s">
        <v>1766</v>
      </c>
      <c r="H1494" s="43">
        <v>1</v>
      </c>
      <c r="I1494" s="43">
        <v>492.05</v>
      </c>
      <c r="J1494" s="45">
        <v>0.27</v>
      </c>
      <c r="K1494" s="43" t="s">
        <v>1824</v>
      </c>
      <c r="L1494" s="43">
        <v>359.19650000000001</v>
      </c>
      <c r="M1494" s="43" t="str">
        <f>VLOOKUP(Combined[[#This Row],[Customer_ID]],Customer[],2,FALSE)</f>
        <v>George Davis</v>
      </c>
      <c r="N1494" s="43">
        <f>VLOOKUP(Combined[[#This Row],[Customer_ID]],Customer[],3,FALSE)</f>
        <v>50</v>
      </c>
      <c r="O1494" s="43" t="str">
        <f>VLOOKUP(Combined[[#This Row],[Customer_ID]],Customer[],4,FALSE)</f>
        <v>Female</v>
      </c>
      <c r="P1494" s="43" t="str">
        <f>VLOOKUP(Combined[[#This Row],[Customer_ID]],Customer[],5,FALSE)</f>
        <v xml:space="preserve">    lake lisa</v>
      </c>
      <c r="Q1494" s="43" t="str">
        <f>VLOOKUP(Combined[[#This Row],[Customer_ID]],Customer[],6,FALSE)</f>
        <v>Massachusetts</v>
      </c>
      <c r="R1494" s="43" t="str">
        <f>VLOOKUP(Combined[[#This Row],[Customer_ID]],Customer[],8,FALSE)</f>
        <v>Bronze</v>
      </c>
      <c r="S1494" s="43" t="str">
        <f>VLOOKUP(Combined[[#This Row],[Product_ID]],Product[],2,FALSE)</f>
        <v>Women's Yoga Pants</v>
      </c>
      <c r="T1494" s="43" t="str">
        <f>VLOOKUP(Combined[[#This Row],[Product_ID]],Product[],3,FALSE)</f>
        <v>Clothing</v>
      </c>
      <c r="U1494" s="43" t="str">
        <f>VLOOKUP(Combined[[#This Row],[Product_ID]],Product[],4,FALSE)</f>
        <v>Bottoms</v>
      </c>
      <c r="V1494" s="43" t="str">
        <f>VLOOKUP(Combined[[#This Row],[Product_ID]],Product[],5,FALSE)</f>
        <v>Gonzales-Davis</v>
      </c>
      <c r="W1494" s="43">
        <f>VLOOKUP(Combined[[#This Row],[Product_ID]],Product[],6,FALSE)</f>
        <v>306.45999999999998</v>
      </c>
      <c r="X1494" s="43">
        <f>VLOOKUP(Combined[[#This Row],[Product_ID]],Product[],7,FALSE)</f>
        <v>487</v>
      </c>
      <c r="Y1494" s="43" t="str">
        <f>_xlfn.XLOOKUP(Combined[[#This Row],[Store_ID]],Store[Store_ID],Store[Store_Name])</f>
        <v>Johnson-Wright</v>
      </c>
      <c r="Z1494" s="43" t="str">
        <f>_xlfn.XLOOKUP(Combined[[#This Row],[Store_ID]],Store[Store_ID],Store[Region])</f>
        <v>North</v>
      </c>
      <c r="AA1494" s="43" t="str">
        <f>_xlfn.XLOOKUP(Combined[[#This Row],[Store_ID]],Store[Store_ID],Store[City])</f>
        <v>Hoodberg</v>
      </c>
      <c r="AB1494" s="43" t="str">
        <f>_xlfn.XLOOKUP(Combined[[#This Row],[Store_ID]],Store[Store_ID],Store[Store_Type])</f>
        <v>Outlet</v>
      </c>
      <c r="AC1494" s="43">
        <f>Combined[[#This Row],[Quantity]]*Combined[[#This Row],[Unit_Price]]</f>
        <v>492.05</v>
      </c>
      <c r="AD1494" s="43">
        <f>Combined[[#This Row],[Gross_Sales]]*Combined[[#This Row],[Discount]]</f>
        <v>132.85350000000003</v>
      </c>
      <c r="AE1494" s="43">
        <f>Combined[[#This Row],[Quantity]]*Combined[[#This Row],[cost]]</f>
        <v>306.45999999999998</v>
      </c>
      <c r="AF1494" s="43">
        <f>Combined[[#This Row],[Total_Amount]]-Combined[[#This Row],[Total_Cost]]</f>
        <v>52.736500000000035</v>
      </c>
      <c r="AG1494" s="43" t="str">
        <f>IF(Combined[[#This Row],[Age]]&lt;=25,"18-25",IF(Combined[[#This Row],[Age]]&lt;=35,"26-35",IF(Combined[[#This Row],[Age]]&lt;=45,"36-45",IF(Combined[[#This Row],[Age]]&lt;=55,"46-55","56-64"))))</f>
        <v>46-55</v>
      </c>
      <c r="AH1494" s="43">
        <f>IF(Combined[[#This Row],[Total_Amount]]=0,0,Combined[[#This Row],[Profit]]/Combined[[#This Row],[Total_Amount]])</f>
        <v>0.14681796732429195</v>
      </c>
    </row>
    <row r="1495" spans="1:34">
      <c r="A1495" s="43" t="s">
        <v>3319</v>
      </c>
      <c r="B1495" s="46">
        <v>45292</v>
      </c>
      <c r="C1495" s="43">
        <f t="shared" si="23"/>
        <v>2024</v>
      </c>
      <c r="D1495" s="43" t="str">
        <f>TEXT(Combined[[#This Row],[Order_Date]],"MMM")</f>
        <v>Jan</v>
      </c>
      <c r="E1495" s="43" t="s">
        <v>369</v>
      </c>
      <c r="F1495" s="43" t="s">
        <v>1582</v>
      </c>
      <c r="G1495" s="43" t="s">
        <v>1794</v>
      </c>
      <c r="H1495" s="43">
        <v>2</v>
      </c>
      <c r="I1495" s="43">
        <v>428.55</v>
      </c>
      <c r="J1495" s="45">
        <v>0</v>
      </c>
      <c r="K1495" s="43" t="s">
        <v>1826</v>
      </c>
      <c r="L1495" s="43">
        <v>857.1</v>
      </c>
      <c r="M1495" s="43" t="str">
        <f>VLOOKUP(Combined[[#This Row],[Customer_ID]],Customer[],2,FALSE)</f>
        <v>Christopher Lester</v>
      </c>
      <c r="N1495" s="43">
        <f>VLOOKUP(Combined[[#This Row],[Customer_ID]],Customer[],3,FALSE)</f>
        <v>64</v>
      </c>
      <c r="O1495" s="43" t="str">
        <f>VLOOKUP(Combined[[#This Row],[Customer_ID]],Customer[],4,FALSE)</f>
        <v>Male</v>
      </c>
      <c r="P1495" s="43" t="str">
        <f>VLOOKUP(Combined[[#This Row],[Customer_ID]],Customer[],5,FALSE)</f>
        <v>South Jenniferville</v>
      </c>
      <c r="Q1495" s="43" t="str">
        <f>VLOOKUP(Combined[[#This Row],[Customer_ID]],Customer[],6,FALSE)</f>
        <v>Georgia</v>
      </c>
      <c r="R1495" s="43" t="str">
        <f>VLOOKUP(Combined[[#This Row],[Customer_ID]],Customer[],8,FALSE)</f>
        <v>Silver</v>
      </c>
      <c r="S1495" s="43" t="str">
        <f>VLOOKUP(Combined[[#This Row],[Product_ID]],Product[],2,FALSE)</f>
        <v>Soccer Training Cone Set</v>
      </c>
      <c r="T1495" s="43" t="str">
        <f>VLOOKUP(Combined[[#This Row],[Product_ID]],Product[],3,FALSE)</f>
        <v>Sports</v>
      </c>
      <c r="U1495" s="43" t="str">
        <f>VLOOKUP(Combined[[#This Row],[Product_ID]],Product[],4,FALSE)</f>
        <v>Accessories</v>
      </c>
      <c r="V1495" s="43" t="str">
        <f>VLOOKUP(Combined[[#This Row],[Product_ID]],Product[],5,FALSE)</f>
        <v>Ford, Murphy and Wilson</v>
      </c>
      <c r="W1495" s="43">
        <f>VLOOKUP(Combined[[#This Row],[Product_ID]],Product[],6,FALSE)</f>
        <v>144.53</v>
      </c>
      <c r="X1495" s="43">
        <f>VLOOKUP(Combined[[#This Row],[Product_ID]],Product[],7,FALSE)</f>
        <v>367</v>
      </c>
      <c r="Y1495" s="43" t="str">
        <f>_xlfn.XLOOKUP(Combined[[#This Row],[Store_ID]],Store[Store_ID],Store[Store_Name])</f>
        <v>Thomas, Bridges and Harris</v>
      </c>
      <c r="Z1495" s="43" t="str">
        <f>_xlfn.XLOOKUP(Combined[[#This Row],[Store_ID]],Store[Store_ID],Store[Region])</f>
        <v>North</v>
      </c>
      <c r="AA1495" s="43" t="str">
        <f>_xlfn.XLOOKUP(Combined[[#This Row],[Store_ID]],Store[Store_ID],Store[City])</f>
        <v>Sabrinatown</v>
      </c>
      <c r="AB1495" s="43" t="str">
        <f>_xlfn.XLOOKUP(Combined[[#This Row],[Store_ID]],Store[Store_ID],Store[Store_Type])</f>
        <v>Online</v>
      </c>
      <c r="AC1495" s="43">
        <f>Combined[[#This Row],[Quantity]]*Combined[[#This Row],[Unit_Price]]</f>
        <v>857.1</v>
      </c>
      <c r="AD1495" s="43">
        <f>Combined[[#This Row],[Gross_Sales]]*Combined[[#This Row],[Discount]]</f>
        <v>0</v>
      </c>
      <c r="AE1495" s="43">
        <f>Combined[[#This Row],[Quantity]]*Combined[[#This Row],[cost]]</f>
        <v>289.06</v>
      </c>
      <c r="AF1495" s="43">
        <f>Combined[[#This Row],[Total_Amount]]-Combined[[#This Row],[Total_Cost]]</f>
        <v>568.04</v>
      </c>
      <c r="AG1495" s="43" t="str">
        <f>IF(Combined[[#This Row],[Age]]&lt;=25,"18-25",IF(Combined[[#This Row],[Age]]&lt;=35,"26-35",IF(Combined[[#This Row],[Age]]&lt;=45,"36-45",IF(Combined[[#This Row],[Age]]&lt;=55,"46-55","56-64"))))</f>
        <v>56-64</v>
      </c>
      <c r="AH1495" s="43">
        <f>IF(Combined[[#This Row],[Total_Amount]]=0,0,Combined[[#This Row],[Profit]]/Combined[[#This Row],[Total_Amount]])</f>
        <v>0.66274647065686609</v>
      </c>
    </row>
    <row r="1496" spans="1:34">
      <c r="A1496" s="43" t="s">
        <v>3320</v>
      </c>
      <c r="B1496" s="46">
        <v>45251</v>
      </c>
      <c r="C1496" s="43">
        <f t="shared" si="23"/>
        <v>2023</v>
      </c>
      <c r="D1496" s="43" t="str">
        <f>TEXT(Combined[[#This Row],[Order_Date]],"MMM")</f>
        <v>Nov</v>
      </c>
      <c r="E1496" s="43" t="s">
        <v>737</v>
      </c>
      <c r="F1496" s="43" t="s">
        <v>1568</v>
      </c>
      <c r="G1496" s="43" t="s">
        <v>1801</v>
      </c>
      <c r="H1496" s="43">
        <v>4</v>
      </c>
      <c r="I1496" s="43">
        <v>316.18</v>
      </c>
      <c r="J1496" s="45">
        <v>0.12</v>
      </c>
      <c r="K1496" s="43" t="s">
        <v>1824</v>
      </c>
      <c r="L1496" s="43">
        <v>1112.9536000000001</v>
      </c>
      <c r="M1496" s="43" t="str">
        <f>VLOOKUP(Combined[[#This Row],[Customer_ID]],Customer[],2,FALSE)</f>
        <v>Tanner Thompson</v>
      </c>
      <c r="N1496" s="43">
        <f>VLOOKUP(Combined[[#This Row],[Customer_ID]],Customer[],3,FALSE)</f>
        <v>32</v>
      </c>
      <c r="O1496" s="43" t="str">
        <f>VLOOKUP(Combined[[#This Row],[Customer_ID]],Customer[],4,FALSE)</f>
        <v>Female</v>
      </c>
      <c r="P1496" s="43" t="str">
        <f>VLOOKUP(Combined[[#This Row],[Customer_ID]],Customer[],5,FALSE)</f>
        <v>Port Lisashire</v>
      </c>
      <c r="Q1496" s="43" t="str">
        <f>VLOOKUP(Combined[[#This Row],[Customer_ID]],Customer[],6,FALSE)</f>
        <v>Maryland</v>
      </c>
      <c r="R1496" s="43" t="str">
        <f>VLOOKUP(Combined[[#This Row],[Customer_ID]],Customer[],8,FALSE)</f>
        <v>Bronze</v>
      </c>
      <c r="S1496" s="43" t="str">
        <f>VLOOKUP(Combined[[#This Row],[Product_ID]],Product[],2,FALSE)</f>
        <v>Ceramic Kitchen Bowl Set</v>
      </c>
      <c r="T1496" s="43" t="str">
        <f>VLOOKUP(Combined[[#This Row],[Product_ID]],Product[],3,FALSE)</f>
        <v>Home</v>
      </c>
      <c r="U1496" s="43" t="str">
        <f>VLOOKUP(Combined[[#This Row],[Product_ID]],Product[],4,FALSE)</f>
        <v>Kitchen</v>
      </c>
      <c r="V1496" s="43" t="str">
        <f>VLOOKUP(Combined[[#This Row],[Product_ID]],Product[],5,FALSE)</f>
        <v>Hamilton Group</v>
      </c>
      <c r="W1496" s="43">
        <f>VLOOKUP(Combined[[#This Row],[Product_ID]],Product[],6,FALSE)</f>
        <v>298.86</v>
      </c>
      <c r="X1496" s="43">
        <f>VLOOKUP(Combined[[#This Row],[Product_ID]],Product[],7,FALSE)</f>
        <v>308</v>
      </c>
      <c r="Y1496" s="43" t="str">
        <f>_xlfn.XLOOKUP(Combined[[#This Row],[Store_ID]],Store[Store_ID],Store[Store_Name])</f>
        <v>Shelton PLC</v>
      </c>
      <c r="Z1496" s="43" t="str">
        <f>_xlfn.XLOOKUP(Combined[[#This Row],[Store_ID]],Store[Store_ID],Store[Region])</f>
        <v>North</v>
      </c>
      <c r="AA1496" s="43" t="str">
        <f>_xlfn.XLOOKUP(Combined[[#This Row],[Store_ID]],Store[Store_ID],Store[City])</f>
        <v>East Jenniferstad</v>
      </c>
      <c r="AB1496" s="43" t="str">
        <f>_xlfn.XLOOKUP(Combined[[#This Row],[Store_ID]],Store[Store_ID],Store[Store_Type])</f>
        <v>Flagship</v>
      </c>
      <c r="AC1496" s="43">
        <f>Combined[[#This Row],[Quantity]]*Combined[[#This Row],[Unit_Price]]</f>
        <v>1264.72</v>
      </c>
      <c r="AD1496" s="43">
        <f>Combined[[#This Row],[Gross_Sales]]*Combined[[#This Row],[Discount]]</f>
        <v>151.7664</v>
      </c>
      <c r="AE1496" s="43">
        <f>Combined[[#This Row],[Quantity]]*Combined[[#This Row],[cost]]</f>
        <v>1195.44</v>
      </c>
      <c r="AF1496" s="43">
        <f>Combined[[#This Row],[Total_Amount]]-Combined[[#This Row],[Total_Cost]]</f>
        <v>-82.486400000000003</v>
      </c>
      <c r="AG1496" s="43" t="str">
        <f>IF(Combined[[#This Row],[Age]]&lt;=25,"18-25",IF(Combined[[#This Row],[Age]]&lt;=35,"26-35",IF(Combined[[#This Row],[Age]]&lt;=45,"36-45",IF(Combined[[#This Row],[Age]]&lt;=55,"46-55","56-64"))))</f>
        <v>26-35</v>
      </c>
      <c r="AH1496" s="43">
        <f>IF(Combined[[#This Row],[Total_Amount]]=0,0,Combined[[#This Row],[Profit]]/Combined[[#This Row],[Total_Amount]])</f>
        <v>-7.4114859774926822E-2</v>
      </c>
    </row>
    <row r="1497" spans="1:34">
      <c r="A1497" s="43" t="s">
        <v>3321</v>
      </c>
      <c r="B1497" s="46">
        <v>45555</v>
      </c>
      <c r="C1497" s="43">
        <f t="shared" si="23"/>
        <v>2024</v>
      </c>
      <c r="D1497" s="43" t="str">
        <f>TEXT(Combined[[#This Row],[Order_Date]],"MMM")</f>
        <v>Sep</v>
      </c>
      <c r="E1497" s="43" t="s">
        <v>40</v>
      </c>
      <c r="F1497" s="43" t="s">
        <v>1574</v>
      </c>
      <c r="G1497" s="43" t="s">
        <v>1766</v>
      </c>
      <c r="H1497" s="43">
        <v>3</v>
      </c>
      <c r="I1497" s="43">
        <v>162.16999999999999</v>
      </c>
      <c r="J1497" s="45">
        <v>0.15</v>
      </c>
      <c r="K1497" s="43" t="s">
        <v>1826</v>
      </c>
      <c r="L1497" s="43">
        <v>413.5335</v>
      </c>
      <c r="M1497" s="43" t="str">
        <f>VLOOKUP(Combined[[#This Row],[Customer_ID]],Customer[],2,FALSE)</f>
        <v>Daniel Boyd</v>
      </c>
      <c r="N1497" s="43">
        <f>VLOOKUP(Combined[[#This Row],[Customer_ID]],Customer[],3,FALSE)</f>
        <v>29</v>
      </c>
      <c r="O1497" s="43" t="str">
        <f>VLOOKUP(Combined[[#This Row],[Customer_ID]],Customer[],4,FALSE)</f>
        <v>Female</v>
      </c>
      <c r="P1497" s="43" t="str">
        <f>VLOOKUP(Combined[[#This Row],[Customer_ID]],Customer[],5,FALSE)</f>
        <v>West Pamelafurt</v>
      </c>
      <c r="Q1497" s="43" t="str">
        <f>VLOOKUP(Combined[[#This Row],[Customer_ID]],Customer[],6,FALSE)</f>
        <v>West Virginia</v>
      </c>
      <c r="R1497" s="43" t="str">
        <f>VLOOKUP(Combined[[#This Row],[Customer_ID]],Customer[],8,FALSE)</f>
        <v>Bronze</v>
      </c>
      <c r="S1497" s="43" t="str">
        <f>VLOOKUP(Combined[[#This Row],[Product_ID]],Product[],2,FALSE)</f>
        <v>USB-C Fast Charger</v>
      </c>
      <c r="T1497" s="43" t="str">
        <f>VLOOKUP(Combined[[#This Row],[Product_ID]],Product[],3,FALSE)</f>
        <v>Electronics</v>
      </c>
      <c r="U1497" s="43" t="str">
        <f>VLOOKUP(Combined[[#This Row],[Product_ID]],Product[],4,FALSE)</f>
        <v>Accessories</v>
      </c>
      <c r="V1497" s="43" t="str">
        <f>VLOOKUP(Combined[[#This Row],[Product_ID]],Product[],5,FALSE)</f>
        <v>Dawson-Perkins</v>
      </c>
      <c r="W1497" s="43">
        <f>VLOOKUP(Combined[[#This Row],[Product_ID]],Product[],6,FALSE)</f>
        <v>242.23</v>
      </c>
      <c r="X1497" s="43">
        <f>VLOOKUP(Combined[[#This Row],[Product_ID]],Product[],7,FALSE)</f>
        <v>453</v>
      </c>
      <c r="Y1497" s="43" t="str">
        <f>_xlfn.XLOOKUP(Combined[[#This Row],[Store_ID]],Store[Store_ID],Store[Store_Name])</f>
        <v>Johnson-Wright</v>
      </c>
      <c r="Z1497" s="43" t="str">
        <f>_xlfn.XLOOKUP(Combined[[#This Row],[Store_ID]],Store[Store_ID],Store[Region])</f>
        <v>North</v>
      </c>
      <c r="AA1497" s="43" t="str">
        <f>_xlfn.XLOOKUP(Combined[[#This Row],[Store_ID]],Store[Store_ID],Store[City])</f>
        <v>Hoodberg</v>
      </c>
      <c r="AB1497" s="43" t="str">
        <f>_xlfn.XLOOKUP(Combined[[#This Row],[Store_ID]],Store[Store_ID],Store[Store_Type])</f>
        <v>Outlet</v>
      </c>
      <c r="AC1497" s="43">
        <f>Combined[[#This Row],[Quantity]]*Combined[[#This Row],[Unit_Price]]</f>
        <v>486.51</v>
      </c>
      <c r="AD1497" s="43">
        <f>Combined[[#This Row],[Gross_Sales]]*Combined[[#This Row],[Discount]]</f>
        <v>72.976500000000001</v>
      </c>
      <c r="AE1497" s="43">
        <f>Combined[[#This Row],[Quantity]]*Combined[[#This Row],[cost]]</f>
        <v>726.68999999999994</v>
      </c>
      <c r="AF1497" s="43">
        <f>Combined[[#This Row],[Total_Amount]]-Combined[[#This Row],[Total_Cost]]</f>
        <v>-313.15649999999994</v>
      </c>
      <c r="AG1497" s="43" t="str">
        <f>IF(Combined[[#This Row],[Age]]&lt;=25,"18-25",IF(Combined[[#This Row],[Age]]&lt;=35,"26-35",IF(Combined[[#This Row],[Age]]&lt;=45,"36-45",IF(Combined[[#This Row],[Age]]&lt;=55,"46-55","56-64"))))</f>
        <v>26-35</v>
      </c>
      <c r="AH1497" s="43">
        <f>IF(Combined[[#This Row],[Total_Amount]]=0,0,Combined[[#This Row],[Profit]]/Combined[[#This Row],[Total_Amount]])</f>
        <v>-0.75726996724570061</v>
      </c>
    </row>
    <row r="1498" spans="1:34">
      <c r="A1498" s="43" t="s">
        <v>3322</v>
      </c>
      <c r="B1498" s="46">
        <v>45385</v>
      </c>
      <c r="C1498" s="43">
        <f t="shared" si="23"/>
        <v>2024</v>
      </c>
      <c r="D1498" s="43" t="str">
        <f>TEXT(Combined[[#This Row],[Order_Date]],"MMM")</f>
        <v>Apr</v>
      </c>
      <c r="E1498" s="43" t="s">
        <v>1041</v>
      </c>
      <c r="F1498" s="43" t="s">
        <v>1553</v>
      </c>
      <c r="G1498" s="43" t="s">
        <v>1766</v>
      </c>
      <c r="H1498" s="43">
        <v>3</v>
      </c>
      <c r="I1498" s="43">
        <v>698.14</v>
      </c>
      <c r="J1498" s="45">
        <v>0.04</v>
      </c>
      <c r="K1498" s="43" t="s">
        <v>1826</v>
      </c>
      <c r="L1498" s="43">
        <v>2010.6432</v>
      </c>
      <c r="M1498" s="43" t="str">
        <f>VLOOKUP(Combined[[#This Row],[Customer_ID]],Customer[],2,FALSE)</f>
        <v>Maria Phillips</v>
      </c>
      <c r="N1498" s="43">
        <f>VLOOKUP(Combined[[#This Row],[Customer_ID]],Customer[],3,FALSE)</f>
        <v>38</v>
      </c>
      <c r="O1498" s="43" t="str">
        <f>VLOOKUP(Combined[[#This Row],[Customer_ID]],Customer[],4,FALSE)</f>
        <v>Female</v>
      </c>
      <c r="P1498" s="43" t="str">
        <f>VLOOKUP(Combined[[#This Row],[Customer_ID]],Customer[],5,FALSE)</f>
        <v>North Kathytown</v>
      </c>
      <c r="Q1498" s="43" t="str">
        <f>VLOOKUP(Combined[[#This Row],[Customer_ID]],Customer[],6,FALSE)</f>
        <v>Montana</v>
      </c>
      <c r="R1498" s="43" t="str">
        <f>VLOOKUP(Combined[[#This Row],[Customer_ID]],Customer[],8,FALSE)</f>
        <v>Bronze</v>
      </c>
      <c r="S1498" s="43" t="str">
        <f>VLOOKUP(Combined[[#This Row],[Product_ID]],Product[],2,FALSE)</f>
        <v>Women's Yoga Pants</v>
      </c>
      <c r="T1498" s="43" t="str">
        <f>VLOOKUP(Combined[[#This Row],[Product_ID]],Product[],3,FALSE)</f>
        <v>Clothing</v>
      </c>
      <c r="U1498" s="43" t="str">
        <f>VLOOKUP(Combined[[#This Row],[Product_ID]],Product[],4,FALSE)</f>
        <v>Bottoms</v>
      </c>
      <c r="V1498" s="43" t="str">
        <f>VLOOKUP(Combined[[#This Row],[Product_ID]],Product[],5,FALSE)</f>
        <v>Gonzales-Davis</v>
      </c>
      <c r="W1498" s="43">
        <f>VLOOKUP(Combined[[#This Row],[Product_ID]],Product[],6,FALSE)</f>
        <v>306.45999999999998</v>
      </c>
      <c r="X1498" s="43">
        <f>VLOOKUP(Combined[[#This Row],[Product_ID]],Product[],7,FALSE)</f>
        <v>487</v>
      </c>
      <c r="Y1498" s="43" t="str">
        <f>_xlfn.XLOOKUP(Combined[[#This Row],[Store_ID]],Store[Store_ID],Store[Store_Name])</f>
        <v>Johnson-Wright</v>
      </c>
      <c r="Z1498" s="43" t="str">
        <f>_xlfn.XLOOKUP(Combined[[#This Row],[Store_ID]],Store[Store_ID],Store[Region])</f>
        <v>North</v>
      </c>
      <c r="AA1498" s="43" t="str">
        <f>_xlfn.XLOOKUP(Combined[[#This Row],[Store_ID]],Store[Store_ID],Store[City])</f>
        <v>Hoodberg</v>
      </c>
      <c r="AB1498" s="43" t="str">
        <f>_xlfn.XLOOKUP(Combined[[#This Row],[Store_ID]],Store[Store_ID],Store[Store_Type])</f>
        <v>Outlet</v>
      </c>
      <c r="AC1498" s="43">
        <f>Combined[[#This Row],[Quantity]]*Combined[[#This Row],[Unit_Price]]</f>
        <v>2094.42</v>
      </c>
      <c r="AD1498" s="43">
        <f>Combined[[#This Row],[Gross_Sales]]*Combined[[#This Row],[Discount]]</f>
        <v>83.776800000000009</v>
      </c>
      <c r="AE1498" s="43">
        <f>Combined[[#This Row],[Quantity]]*Combined[[#This Row],[cost]]</f>
        <v>919.37999999999988</v>
      </c>
      <c r="AF1498" s="43">
        <f>Combined[[#This Row],[Total_Amount]]-Combined[[#This Row],[Total_Cost]]</f>
        <v>1091.2632000000001</v>
      </c>
      <c r="AG1498" s="43" t="str">
        <f>IF(Combined[[#This Row],[Age]]&lt;=25,"18-25",IF(Combined[[#This Row],[Age]]&lt;=35,"26-35",IF(Combined[[#This Row],[Age]]&lt;=45,"36-45",IF(Combined[[#This Row],[Age]]&lt;=55,"46-55","56-64"))))</f>
        <v>36-45</v>
      </c>
      <c r="AH1498" s="43">
        <f>IF(Combined[[#This Row],[Total_Amount]]=0,0,Combined[[#This Row],[Profit]]/Combined[[#This Row],[Total_Amount]])</f>
        <v>0.54274333705751476</v>
      </c>
    </row>
    <row r="1499" spans="1:34">
      <c r="A1499" s="43" t="s">
        <v>3323</v>
      </c>
      <c r="B1499" s="46">
        <v>45787</v>
      </c>
      <c r="C1499" s="43">
        <f t="shared" si="23"/>
        <v>2025</v>
      </c>
      <c r="D1499" s="43" t="str">
        <f>TEXT(Combined[[#This Row],[Order_Date]],"MMM")</f>
        <v>May</v>
      </c>
      <c r="E1499" s="43" t="s">
        <v>978</v>
      </c>
      <c r="F1499" s="43" t="s">
        <v>1696</v>
      </c>
      <c r="G1499" s="43" t="s">
        <v>1810</v>
      </c>
      <c r="H1499" s="43">
        <v>1</v>
      </c>
      <c r="I1499" s="43">
        <v>478.08</v>
      </c>
      <c r="J1499" s="45">
        <v>7.0000000000000007E-2</v>
      </c>
      <c r="K1499" s="43" t="s">
        <v>1829</v>
      </c>
      <c r="L1499" s="43">
        <v>444.61439999999988</v>
      </c>
      <c r="M1499" s="43" t="str">
        <f>VLOOKUP(Combined[[#This Row],[Customer_ID]],Customer[],2,FALSE)</f>
        <v>Kara Dodson</v>
      </c>
      <c r="N1499" s="43">
        <f>VLOOKUP(Combined[[#This Row],[Customer_ID]],Customer[],3,FALSE)</f>
        <v>20</v>
      </c>
      <c r="O1499" s="43" t="str">
        <f>VLOOKUP(Combined[[#This Row],[Customer_ID]],Customer[],4,FALSE)</f>
        <v>Male</v>
      </c>
      <c r="P1499" s="43" t="str">
        <f>VLOOKUP(Combined[[#This Row],[Customer_ID]],Customer[],5,FALSE)</f>
        <v>Joelside</v>
      </c>
      <c r="Q1499" s="43" t="str">
        <f>VLOOKUP(Combined[[#This Row],[Customer_ID]],Customer[],6,FALSE)</f>
        <v>Vermont</v>
      </c>
      <c r="R1499" s="43" t="str">
        <f>VLOOKUP(Combined[[#This Row],[Customer_ID]],Customer[],8,FALSE)</f>
        <v>Silver</v>
      </c>
      <c r="S1499" s="43" t="str">
        <f>VLOOKUP(Combined[[#This Row],[Product_ID]],Product[],2,FALSE)</f>
        <v>Bluetooth Car Audio System</v>
      </c>
      <c r="T1499" s="43" t="str">
        <f>VLOOKUP(Combined[[#This Row],[Product_ID]],Product[],3,FALSE)</f>
        <v>Electronics</v>
      </c>
      <c r="U1499" s="43" t="str">
        <f>VLOOKUP(Combined[[#This Row],[Product_ID]],Product[],4,FALSE)</f>
        <v>Audio</v>
      </c>
      <c r="V1499" s="43" t="str">
        <f>VLOOKUP(Combined[[#This Row],[Product_ID]],Product[],5,FALSE)</f>
        <v>Bruce-Bowen</v>
      </c>
      <c r="W1499" s="43">
        <f>VLOOKUP(Combined[[#This Row],[Product_ID]],Product[],6,FALSE)</f>
        <v>403.71</v>
      </c>
      <c r="X1499" s="43">
        <f>VLOOKUP(Combined[[#This Row],[Product_ID]],Product[],7,FALSE)</f>
        <v>159</v>
      </c>
      <c r="Y1499" s="43" t="str">
        <f>_xlfn.XLOOKUP(Combined[[#This Row],[Store_ID]],Store[Store_ID],Store[Store_Name])</f>
        <v>Guerrero-Schmitt</v>
      </c>
      <c r="Z1499" s="43" t="str">
        <f>_xlfn.XLOOKUP(Combined[[#This Row],[Store_ID]],Store[Store_ID],Store[Region])</f>
        <v>East</v>
      </c>
      <c r="AA1499" s="43" t="str">
        <f>_xlfn.XLOOKUP(Combined[[#This Row],[Store_ID]],Store[Store_ID],Store[City])</f>
        <v>East Stevechester</v>
      </c>
      <c r="AB1499" s="43" t="str">
        <f>_xlfn.XLOOKUP(Combined[[#This Row],[Store_ID]],Store[Store_ID],Store[Store_Type])</f>
        <v>Flagship</v>
      </c>
      <c r="AC1499" s="43">
        <f>Combined[[#This Row],[Quantity]]*Combined[[#This Row],[Unit_Price]]</f>
        <v>478.08</v>
      </c>
      <c r="AD1499" s="43">
        <f>Combined[[#This Row],[Gross_Sales]]*Combined[[#This Row],[Discount]]</f>
        <v>33.465600000000002</v>
      </c>
      <c r="AE1499" s="43">
        <f>Combined[[#This Row],[Quantity]]*Combined[[#This Row],[cost]]</f>
        <v>403.71</v>
      </c>
      <c r="AF1499" s="43">
        <f>Combined[[#This Row],[Total_Amount]]-Combined[[#This Row],[Total_Cost]]</f>
        <v>40.904399999999896</v>
      </c>
      <c r="AG1499" s="43" t="str">
        <f>IF(Combined[[#This Row],[Age]]&lt;=25,"18-25",IF(Combined[[#This Row],[Age]]&lt;=35,"26-35",IF(Combined[[#This Row],[Age]]&lt;=45,"36-45",IF(Combined[[#This Row],[Age]]&lt;=55,"46-55","56-64"))))</f>
        <v>18-25</v>
      </c>
      <c r="AH1499" s="43">
        <f>IF(Combined[[#This Row],[Total_Amount]]=0,0,Combined[[#This Row],[Profit]]/Combined[[#This Row],[Total_Amount]])</f>
        <v>9.1999719307336664E-2</v>
      </c>
    </row>
    <row r="1500" spans="1:34">
      <c r="A1500" s="43" t="s">
        <v>3324</v>
      </c>
      <c r="B1500" s="46">
        <v>45822</v>
      </c>
      <c r="C1500" s="43">
        <f t="shared" si="23"/>
        <v>2025</v>
      </c>
      <c r="D1500" s="43" t="str">
        <f>TEXT(Combined[[#This Row],[Order_Date]],"MMM")</f>
        <v>Jun</v>
      </c>
      <c r="E1500" s="43" t="s">
        <v>678</v>
      </c>
      <c r="F1500" s="43" t="s">
        <v>1666</v>
      </c>
      <c r="G1500" s="43" t="s">
        <v>1779</v>
      </c>
      <c r="H1500" s="43">
        <v>2</v>
      </c>
      <c r="I1500" s="43">
        <v>958.64</v>
      </c>
      <c r="J1500" s="45">
        <v>0.2</v>
      </c>
      <c r="K1500" s="43" t="s">
        <v>1826</v>
      </c>
      <c r="L1500" s="43">
        <v>1533.8240000000001</v>
      </c>
      <c r="M1500" s="43" t="str">
        <f>VLOOKUP(Combined[[#This Row],[Customer_ID]],Customer[],2,FALSE)</f>
        <v>John Perez</v>
      </c>
      <c r="N1500" s="43">
        <f>VLOOKUP(Combined[[#This Row],[Customer_ID]],Customer[],3,FALSE)</f>
        <v>54</v>
      </c>
      <c r="O1500" s="43" t="str">
        <f>VLOOKUP(Combined[[#This Row],[Customer_ID]],Customer[],4,FALSE)</f>
        <v>Male</v>
      </c>
      <c r="P1500" s="43" t="str">
        <f>VLOOKUP(Combined[[#This Row],[Customer_ID]],Customer[],5,FALSE)</f>
        <v>Kathrynview</v>
      </c>
      <c r="Q1500" s="43" t="str">
        <f>VLOOKUP(Combined[[#This Row],[Customer_ID]],Customer[],6,FALSE)</f>
        <v>Louisiana</v>
      </c>
      <c r="R1500" s="43" t="str">
        <f>VLOOKUP(Combined[[#This Row],[Customer_ID]],Customer[],8,FALSE)</f>
        <v>Platinum</v>
      </c>
      <c r="S1500" s="43" t="str">
        <f>VLOOKUP(Combined[[#This Row],[Product_ID]],Product[],2,FALSE)</f>
        <v>Men's Hair Styling Gel</v>
      </c>
      <c r="T1500" s="43" t="str">
        <f>VLOOKUP(Combined[[#This Row],[Product_ID]],Product[],3,FALSE)</f>
        <v>Beauty</v>
      </c>
      <c r="U1500" s="43" t="str">
        <f>VLOOKUP(Combined[[#This Row],[Product_ID]],Product[],4,FALSE)</f>
        <v>Haircare</v>
      </c>
      <c r="V1500" s="43" t="str">
        <f>VLOOKUP(Combined[[#This Row],[Product_ID]],Product[],5,FALSE)</f>
        <v>Cline-Mccarthy</v>
      </c>
      <c r="W1500" s="43">
        <f>VLOOKUP(Combined[[#This Row],[Product_ID]],Product[],6,FALSE)</f>
        <v>17.309999999999999</v>
      </c>
      <c r="X1500" s="43">
        <f>VLOOKUP(Combined[[#This Row],[Product_ID]],Product[],7,FALSE)</f>
        <v>399</v>
      </c>
      <c r="Y1500" s="43" t="str">
        <f>_xlfn.XLOOKUP(Combined[[#This Row],[Store_ID]],Store[Store_ID],Store[Store_Name])</f>
        <v>Martinez-Mullins</v>
      </c>
      <c r="Z1500" s="43" t="str">
        <f>_xlfn.XLOOKUP(Combined[[#This Row],[Store_ID]],Store[Store_ID],Store[Region])</f>
        <v>South</v>
      </c>
      <c r="AA1500" s="43" t="str">
        <f>_xlfn.XLOOKUP(Combined[[#This Row],[Store_ID]],Store[Store_ID],Store[City])</f>
        <v>Williamsfurt</v>
      </c>
      <c r="AB1500" s="43" t="str">
        <f>_xlfn.XLOOKUP(Combined[[#This Row],[Store_ID]],Store[Store_ID],Store[Store_Type])</f>
        <v>Online</v>
      </c>
      <c r="AC1500" s="43">
        <f>Combined[[#This Row],[Quantity]]*Combined[[#This Row],[Unit_Price]]</f>
        <v>1917.28</v>
      </c>
      <c r="AD1500" s="43">
        <f>Combined[[#This Row],[Gross_Sales]]*Combined[[#This Row],[Discount]]</f>
        <v>383.45600000000002</v>
      </c>
      <c r="AE1500" s="43">
        <f>Combined[[#This Row],[Quantity]]*Combined[[#This Row],[cost]]</f>
        <v>34.619999999999997</v>
      </c>
      <c r="AF1500" s="43">
        <f>Combined[[#This Row],[Total_Amount]]-Combined[[#This Row],[Total_Cost]]</f>
        <v>1499.2040000000002</v>
      </c>
      <c r="AG1500" s="43" t="str">
        <f>IF(Combined[[#This Row],[Age]]&lt;=25,"18-25",IF(Combined[[#This Row],[Age]]&lt;=35,"26-35",IF(Combined[[#This Row],[Age]]&lt;=45,"36-45",IF(Combined[[#This Row],[Age]]&lt;=55,"46-55","56-64"))))</f>
        <v>46-55</v>
      </c>
      <c r="AH1500" s="43">
        <f>IF(Combined[[#This Row],[Total_Amount]]=0,0,Combined[[#This Row],[Profit]]/Combined[[#This Row],[Total_Amount]])</f>
        <v>0.97742896186263883</v>
      </c>
    </row>
    <row r="1501" spans="1:34">
      <c r="A1501" s="43" t="s">
        <v>3325</v>
      </c>
      <c r="B1501" s="46">
        <v>45590</v>
      </c>
      <c r="C1501" s="43">
        <f t="shared" si="23"/>
        <v>2024</v>
      </c>
      <c r="D1501" s="43" t="str">
        <f>TEXT(Combined[[#This Row],[Order_Date]],"MMM")</f>
        <v>Oct</v>
      </c>
      <c r="E1501" s="43" t="s">
        <v>1431</v>
      </c>
      <c r="F1501" s="43" t="s">
        <v>1630</v>
      </c>
      <c r="G1501" s="43" t="s">
        <v>1794</v>
      </c>
      <c r="H1501" s="43">
        <v>2</v>
      </c>
      <c r="I1501" s="43">
        <v>581.19000000000005</v>
      </c>
      <c r="J1501" s="45">
        <v>7.0000000000000007E-2</v>
      </c>
      <c r="K1501" s="43" t="s">
        <v>1829</v>
      </c>
      <c r="L1501" s="43">
        <v>1081.0134</v>
      </c>
      <c r="M1501" s="43" t="str">
        <f>VLOOKUP(Combined[[#This Row],[Customer_ID]],Customer[],2,FALSE)</f>
        <v>David Pierce</v>
      </c>
      <c r="N1501" s="43">
        <f>VLOOKUP(Combined[[#This Row],[Customer_ID]],Customer[],3,FALSE)</f>
        <v>45</v>
      </c>
      <c r="O1501" s="43" t="str">
        <f>VLOOKUP(Combined[[#This Row],[Customer_ID]],Customer[],4,FALSE)</f>
        <v>Female</v>
      </c>
      <c r="P1501" s="43" t="str">
        <f>VLOOKUP(Combined[[#This Row],[Customer_ID]],Customer[],5,FALSE)</f>
        <v>Grayland</v>
      </c>
      <c r="Q1501" s="43" t="str">
        <f>VLOOKUP(Combined[[#This Row],[Customer_ID]],Customer[],6,FALSE)</f>
        <v>Washington</v>
      </c>
      <c r="R1501" s="43" t="str">
        <f>VLOOKUP(Combined[[#This Row],[Customer_ID]],Customer[],8,FALSE)</f>
        <v>Platinum</v>
      </c>
      <c r="S1501" s="43" t="str">
        <f>VLOOKUP(Combined[[#This Row],[Product_ID]],Product[],2,FALSE)</f>
        <v>Yoga Exercise Mat</v>
      </c>
      <c r="T1501" s="43" t="str">
        <f>VLOOKUP(Combined[[#This Row],[Product_ID]],Product[],3,FALSE)</f>
        <v>Sports</v>
      </c>
      <c r="U1501" s="43" t="str">
        <f>VLOOKUP(Combined[[#This Row],[Product_ID]],Product[],4,FALSE)</f>
        <v>Fitness</v>
      </c>
      <c r="V1501" s="43" t="str">
        <f>VLOOKUP(Combined[[#This Row],[Product_ID]],Product[],5,FALSE)</f>
        <v>Carroll, Long and Mendoza</v>
      </c>
      <c r="W1501" s="43">
        <f>VLOOKUP(Combined[[#This Row],[Product_ID]],Product[],6,FALSE)</f>
        <v>313.26</v>
      </c>
      <c r="X1501" s="43">
        <f>VLOOKUP(Combined[[#This Row],[Product_ID]],Product[],7,FALSE)</f>
        <v>369</v>
      </c>
      <c r="Y1501" s="43" t="str">
        <f>_xlfn.XLOOKUP(Combined[[#This Row],[Store_ID]],Store[Store_ID],Store[Store_Name])</f>
        <v>Thomas, Bridges and Harris</v>
      </c>
      <c r="Z1501" s="43" t="str">
        <f>_xlfn.XLOOKUP(Combined[[#This Row],[Store_ID]],Store[Store_ID],Store[Region])</f>
        <v>North</v>
      </c>
      <c r="AA1501" s="43" t="str">
        <f>_xlfn.XLOOKUP(Combined[[#This Row],[Store_ID]],Store[Store_ID],Store[City])</f>
        <v>Sabrinatown</v>
      </c>
      <c r="AB1501" s="43" t="str">
        <f>_xlfn.XLOOKUP(Combined[[#This Row],[Store_ID]],Store[Store_ID],Store[Store_Type])</f>
        <v>Online</v>
      </c>
      <c r="AC1501" s="43">
        <f>Combined[[#This Row],[Quantity]]*Combined[[#This Row],[Unit_Price]]</f>
        <v>1162.3800000000001</v>
      </c>
      <c r="AD1501" s="43">
        <f>Combined[[#This Row],[Gross_Sales]]*Combined[[#This Row],[Discount]]</f>
        <v>81.36660000000002</v>
      </c>
      <c r="AE1501" s="43">
        <f>Combined[[#This Row],[Quantity]]*Combined[[#This Row],[cost]]</f>
        <v>626.52</v>
      </c>
      <c r="AF1501" s="43">
        <f>Combined[[#This Row],[Total_Amount]]-Combined[[#This Row],[Total_Cost]]</f>
        <v>454.49340000000007</v>
      </c>
      <c r="AG1501" s="43" t="str">
        <f>IF(Combined[[#This Row],[Age]]&lt;=25,"18-25",IF(Combined[[#This Row],[Age]]&lt;=35,"26-35",IF(Combined[[#This Row],[Age]]&lt;=45,"36-45",IF(Combined[[#This Row],[Age]]&lt;=55,"46-55","56-64"))))</f>
        <v>36-45</v>
      </c>
      <c r="AH1501" s="43">
        <f>IF(Combined[[#This Row],[Total_Amount]]=0,0,Combined[[#This Row],[Profit]]/Combined[[#This Row],[Total_Amount]])</f>
        <v>0.42043271619019712</v>
      </c>
    </row>
    <row r="1502" spans="1:34">
      <c r="A1502" s="43" t="s">
        <v>3326</v>
      </c>
      <c r="B1502" s="46">
        <v>45618</v>
      </c>
      <c r="C1502" s="43">
        <f t="shared" si="23"/>
        <v>2024</v>
      </c>
      <c r="D1502" s="43" t="str">
        <f>TEXT(Combined[[#This Row],[Order_Date]],"MMM")</f>
        <v>Nov</v>
      </c>
      <c r="E1502" s="43" t="s">
        <v>393</v>
      </c>
      <c r="F1502" s="43" t="s">
        <v>1746</v>
      </c>
      <c r="G1502" s="43" t="s">
        <v>1792</v>
      </c>
      <c r="H1502" s="43">
        <v>1</v>
      </c>
      <c r="I1502" s="43">
        <v>736.54</v>
      </c>
      <c r="J1502" s="45">
        <v>0.16</v>
      </c>
      <c r="K1502" s="43" t="s">
        <v>1826</v>
      </c>
      <c r="L1502" s="43">
        <v>618.69359999999995</v>
      </c>
      <c r="M1502" s="43" t="str">
        <f>VLOOKUP(Combined[[#This Row],[Customer_ID]],Customer[],2,FALSE)</f>
        <v>David Cole</v>
      </c>
      <c r="N1502" s="43">
        <f>VLOOKUP(Combined[[#This Row],[Customer_ID]],Customer[],3,FALSE)</f>
        <v>27</v>
      </c>
      <c r="O1502" s="43" t="str">
        <f>VLOOKUP(Combined[[#This Row],[Customer_ID]],Customer[],4,FALSE)</f>
        <v>Female</v>
      </c>
      <c r="P1502" s="43" t="str">
        <f>VLOOKUP(Combined[[#This Row],[Customer_ID]],Customer[],5,FALSE)</f>
        <v>Lake Michael</v>
      </c>
      <c r="Q1502" s="43" t="str">
        <f>VLOOKUP(Combined[[#This Row],[Customer_ID]],Customer[],6,FALSE)</f>
        <v>Michigan</v>
      </c>
      <c r="R1502" s="43" t="str">
        <f>VLOOKUP(Combined[[#This Row],[Customer_ID]],Customer[],8,FALSE)</f>
        <v>Silver</v>
      </c>
      <c r="S1502" s="43" t="str">
        <f>VLOOKUP(Combined[[#This Row],[Product_ID]],Product[],2,FALSE)</f>
        <v>Stainless Steel Cookware Set</v>
      </c>
      <c r="T1502" s="43" t="str">
        <f>VLOOKUP(Combined[[#This Row],[Product_ID]],Product[],3,FALSE)</f>
        <v>Home</v>
      </c>
      <c r="U1502" s="43" t="str">
        <f>VLOOKUP(Combined[[#This Row],[Product_ID]],Product[],4,FALSE)</f>
        <v>Kitchen</v>
      </c>
      <c r="V1502" s="43" t="str">
        <f>VLOOKUP(Combined[[#This Row],[Product_ID]],Product[],5,FALSE)</f>
        <v>Campbell Ltd</v>
      </c>
      <c r="W1502" s="43">
        <f>VLOOKUP(Combined[[#This Row],[Product_ID]],Product[],6,FALSE)</f>
        <v>201.41</v>
      </c>
      <c r="X1502" s="43">
        <f>VLOOKUP(Combined[[#This Row],[Product_ID]],Product[],7,FALSE)</f>
        <v>146</v>
      </c>
      <c r="Y1502" s="43" t="str">
        <f>_xlfn.XLOOKUP(Combined[[#This Row],[Store_ID]],Store[Store_ID],Store[Store_Name])</f>
        <v>Aguirre-Keller</v>
      </c>
      <c r="Z1502" s="43" t="str">
        <f>_xlfn.XLOOKUP(Combined[[#This Row],[Store_ID]],Store[Store_ID],Store[Region])</f>
        <v>South</v>
      </c>
      <c r="AA1502" s="43" t="str">
        <f>_xlfn.XLOOKUP(Combined[[#This Row],[Store_ID]],Store[Store_ID],Store[City])</f>
        <v>Lake Michael</v>
      </c>
      <c r="AB1502" s="43" t="str">
        <f>_xlfn.XLOOKUP(Combined[[#This Row],[Store_ID]],Store[Store_ID],Store[Store_Type])</f>
        <v>Online</v>
      </c>
      <c r="AC1502" s="43">
        <f>Combined[[#This Row],[Quantity]]*Combined[[#This Row],[Unit_Price]]</f>
        <v>736.54</v>
      </c>
      <c r="AD1502" s="43">
        <f>Combined[[#This Row],[Gross_Sales]]*Combined[[#This Row],[Discount]]</f>
        <v>117.8464</v>
      </c>
      <c r="AE1502" s="43">
        <f>Combined[[#This Row],[Quantity]]*Combined[[#This Row],[cost]]</f>
        <v>201.41</v>
      </c>
      <c r="AF1502" s="43">
        <f>Combined[[#This Row],[Total_Amount]]-Combined[[#This Row],[Total_Cost]]</f>
        <v>417.28359999999998</v>
      </c>
      <c r="AG1502" s="43" t="str">
        <f>IF(Combined[[#This Row],[Age]]&lt;=25,"18-25",IF(Combined[[#This Row],[Age]]&lt;=35,"26-35",IF(Combined[[#This Row],[Age]]&lt;=45,"36-45",IF(Combined[[#This Row],[Age]]&lt;=55,"46-55","56-64"))))</f>
        <v>26-35</v>
      </c>
      <c r="AH1502" s="43">
        <f>IF(Combined[[#This Row],[Total_Amount]]=0,0,Combined[[#This Row],[Profit]]/Combined[[#This Row],[Total_Amount]])</f>
        <v>0.6744592153531247</v>
      </c>
    </row>
    <row r="1503" spans="1:34">
      <c r="A1503" s="43" t="s">
        <v>3327</v>
      </c>
      <c r="B1503" s="46">
        <v>45586</v>
      </c>
      <c r="C1503" s="43">
        <f t="shared" si="23"/>
        <v>2024</v>
      </c>
      <c r="D1503" s="43" t="str">
        <f>TEXT(Combined[[#This Row],[Order_Date]],"MMM")</f>
        <v>Oct</v>
      </c>
      <c r="E1503" s="43" t="s">
        <v>1249</v>
      </c>
      <c r="F1503" s="43" t="s">
        <v>1678</v>
      </c>
      <c r="G1503" s="43" t="s">
        <v>1801</v>
      </c>
      <c r="H1503" s="43">
        <v>1</v>
      </c>
      <c r="I1503" s="43">
        <v>524</v>
      </c>
      <c r="J1503" s="45">
        <v>0.28000000000000003</v>
      </c>
      <c r="K1503" s="43" t="s">
        <v>1824</v>
      </c>
      <c r="L1503" s="43">
        <v>377.28</v>
      </c>
      <c r="M1503" s="43" t="str">
        <f>VLOOKUP(Combined[[#This Row],[Customer_ID]],Customer[],2,FALSE)</f>
        <v>Terry Moses</v>
      </c>
      <c r="N1503" s="43">
        <f>VLOOKUP(Combined[[#This Row],[Customer_ID]],Customer[],3,FALSE)</f>
        <v>51</v>
      </c>
      <c r="O1503" s="43" t="str">
        <f>VLOOKUP(Combined[[#This Row],[Customer_ID]],Customer[],4,FALSE)</f>
        <v>Female</v>
      </c>
      <c r="P1503" s="43" t="str">
        <f>VLOOKUP(Combined[[#This Row],[Customer_ID]],Customer[],5,FALSE)</f>
        <v>Leahmouth</v>
      </c>
      <c r="Q1503" s="43" t="str">
        <f>VLOOKUP(Combined[[#This Row],[Customer_ID]],Customer[],6,FALSE)</f>
        <v>Nevada</v>
      </c>
      <c r="R1503" s="43" t="str">
        <f>VLOOKUP(Combined[[#This Row],[Customer_ID]],Customer[],8,FALSE)</f>
        <v>Platinum</v>
      </c>
      <c r="S1503" s="43" t="str">
        <f>VLOOKUP(Combined[[#This Row],[Product_ID]],Product[],2,FALSE)</f>
        <v>Adjustable Dumbbells 20kg</v>
      </c>
      <c r="T1503" s="43" t="str">
        <f>VLOOKUP(Combined[[#This Row],[Product_ID]],Product[],3,FALSE)</f>
        <v>Sports</v>
      </c>
      <c r="U1503" s="43" t="str">
        <f>VLOOKUP(Combined[[#This Row],[Product_ID]],Product[],4,FALSE)</f>
        <v>Fitness</v>
      </c>
      <c r="V1503" s="43" t="str">
        <f>VLOOKUP(Combined[[#This Row],[Product_ID]],Product[],5,FALSE)</f>
        <v>Montgomery, Benton and Miller</v>
      </c>
      <c r="W1503" s="43">
        <f>VLOOKUP(Combined[[#This Row],[Product_ID]],Product[],6,FALSE)</f>
        <v>240.63</v>
      </c>
      <c r="X1503" s="43">
        <f>VLOOKUP(Combined[[#This Row],[Product_ID]],Product[],7,FALSE)</f>
        <v>423</v>
      </c>
      <c r="Y1503" s="43" t="str">
        <f>_xlfn.XLOOKUP(Combined[[#This Row],[Store_ID]],Store[Store_ID],Store[Store_Name])</f>
        <v>Shelton PLC</v>
      </c>
      <c r="Z1503" s="43" t="str">
        <f>_xlfn.XLOOKUP(Combined[[#This Row],[Store_ID]],Store[Store_ID],Store[Region])</f>
        <v>North</v>
      </c>
      <c r="AA1503" s="43" t="str">
        <f>_xlfn.XLOOKUP(Combined[[#This Row],[Store_ID]],Store[Store_ID],Store[City])</f>
        <v>East Jenniferstad</v>
      </c>
      <c r="AB1503" s="43" t="str">
        <f>_xlfn.XLOOKUP(Combined[[#This Row],[Store_ID]],Store[Store_ID],Store[Store_Type])</f>
        <v>Flagship</v>
      </c>
      <c r="AC1503" s="43">
        <f>Combined[[#This Row],[Quantity]]*Combined[[#This Row],[Unit_Price]]</f>
        <v>524</v>
      </c>
      <c r="AD1503" s="43">
        <f>Combined[[#This Row],[Gross_Sales]]*Combined[[#This Row],[Discount]]</f>
        <v>146.72000000000003</v>
      </c>
      <c r="AE1503" s="43">
        <f>Combined[[#This Row],[Quantity]]*Combined[[#This Row],[cost]]</f>
        <v>240.63</v>
      </c>
      <c r="AF1503" s="43">
        <f>Combined[[#This Row],[Total_Amount]]-Combined[[#This Row],[Total_Cost]]</f>
        <v>136.64999999999998</v>
      </c>
      <c r="AG1503" s="43" t="str">
        <f>IF(Combined[[#This Row],[Age]]&lt;=25,"18-25",IF(Combined[[#This Row],[Age]]&lt;=35,"26-35",IF(Combined[[#This Row],[Age]]&lt;=45,"36-45",IF(Combined[[#This Row],[Age]]&lt;=55,"46-55","56-64"))))</f>
        <v>46-55</v>
      </c>
      <c r="AH1503" s="43">
        <f>IF(Combined[[#This Row],[Total_Amount]]=0,0,Combined[[#This Row],[Profit]]/Combined[[#This Row],[Total_Amount]])</f>
        <v>0.36219783715012721</v>
      </c>
    </row>
    <row r="1504" spans="1:34">
      <c r="A1504" s="43" t="s">
        <v>3328</v>
      </c>
      <c r="B1504" s="46">
        <v>45548</v>
      </c>
      <c r="C1504" s="43">
        <f t="shared" si="23"/>
        <v>2024</v>
      </c>
      <c r="D1504" s="43" t="str">
        <f>TEXT(Combined[[#This Row],[Order_Date]],"MMM")</f>
        <v>Sep</v>
      </c>
      <c r="E1504" s="43" t="s">
        <v>178</v>
      </c>
      <c r="F1504" s="43" t="s">
        <v>1604</v>
      </c>
      <c r="G1504" s="43" t="s">
        <v>1766</v>
      </c>
      <c r="H1504" s="43">
        <v>4</v>
      </c>
      <c r="I1504" s="43">
        <v>566.09</v>
      </c>
      <c r="J1504" s="45">
        <v>0.28000000000000003</v>
      </c>
      <c r="K1504" s="43" t="s">
        <v>1829</v>
      </c>
      <c r="L1504" s="43">
        <v>1630.3391999999999</v>
      </c>
      <c r="M1504" s="43" t="str">
        <f>VLOOKUP(Combined[[#This Row],[Customer_ID]],Customer[],2,FALSE)</f>
        <v>Michelle Garcia Dds</v>
      </c>
      <c r="N1504" s="43">
        <f>VLOOKUP(Combined[[#This Row],[Customer_ID]],Customer[],3,FALSE)</f>
        <v>55</v>
      </c>
      <c r="O1504" s="43" t="str">
        <f>VLOOKUP(Combined[[#This Row],[Customer_ID]],Customer[],4,FALSE)</f>
        <v>Female</v>
      </c>
      <c r="P1504" s="43" t="str">
        <f>VLOOKUP(Combined[[#This Row],[Customer_ID]],Customer[],5,FALSE)</f>
        <v>Perezbury</v>
      </c>
      <c r="Q1504" s="43" t="str">
        <f>VLOOKUP(Combined[[#This Row],[Customer_ID]],Customer[],6,FALSE)</f>
        <v>Ohio</v>
      </c>
      <c r="R1504" s="43" t="str">
        <f>VLOOKUP(Combined[[#This Row],[Customer_ID]],Customer[],8,FALSE)</f>
        <v>Platinum</v>
      </c>
      <c r="S1504" s="43" t="str">
        <f>VLOOKUP(Combined[[#This Row],[Product_ID]],Product[],2,FALSE)</f>
        <v>Sports Stopwatch Timer</v>
      </c>
      <c r="T1504" s="43" t="str">
        <f>VLOOKUP(Combined[[#This Row],[Product_ID]],Product[],3,FALSE)</f>
        <v>Sports</v>
      </c>
      <c r="U1504" s="43" t="str">
        <f>VLOOKUP(Combined[[#This Row],[Product_ID]],Product[],4,FALSE)</f>
        <v>Accessories</v>
      </c>
      <c r="V1504" s="43" t="str">
        <f>VLOOKUP(Combined[[#This Row],[Product_ID]],Product[],5,FALSE)</f>
        <v>Burns-Hansen</v>
      </c>
      <c r="W1504" s="43">
        <f>VLOOKUP(Combined[[#This Row],[Product_ID]],Product[],6,FALSE)</f>
        <v>38.76</v>
      </c>
      <c r="X1504" s="43">
        <f>VLOOKUP(Combined[[#This Row],[Product_ID]],Product[],7,FALSE)</f>
        <v>137</v>
      </c>
      <c r="Y1504" s="43" t="str">
        <f>_xlfn.XLOOKUP(Combined[[#This Row],[Store_ID]],Store[Store_ID],Store[Store_Name])</f>
        <v>Johnson-Wright</v>
      </c>
      <c r="Z1504" s="43" t="str">
        <f>_xlfn.XLOOKUP(Combined[[#This Row],[Store_ID]],Store[Store_ID],Store[Region])</f>
        <v>North</v>
      </c>
      <c r="AA1504" s="43" t="str">
        <f>_xlfn.XLOOKUP(Combined[[#This Row],[Store_ID]],Store[Store_ID],Store[City])</f>
        <v>Hoodberg</v>
      </c>
      <c r="AB1504" s="43" t="str">
        <f>_xlfn.XLOOKUP(Combined[[#This Row],[Store_ID]],Store[Store_ID],Store[Store_Type])</f>
        <v>Outlet</v>
      </c>
      <c r="AC1504" s="43">
        <f>Combined[[#This Row],[Quantity]]*Combined[[#This Row],[Unit_Price]]</f>
        <v>2264.36</v>
      </c>
      <c r="AD1504" s="43">
        <f>Combined[[#This Row],[Gross_Sales]]*Combined[[#This Row],[Discount]]</f>
        <v>634.02080000000012</v>
      </c>
      <c r="AE1504" s="43">
        <f>Combined[[#This Row],[Quantity]]*Combined[[#This Row],[cost]]</f>
        <v>155.04</v>
      </c>
      <c r="AF1504" s="43">
        <f>Combined[[#This Row],[Total_Amount]]-Combined[[#This Row],[Total_Cost]]</f>
        <v>1475.2991999999999</v>
      </c>
      <c r="AG1504" s="43" t="str">
        <f>IF(Combined[[#This Row],[Age]]&lt;=25,"18-25",IF(Combined[[#This Row],[Age]]&lt;=35,"26-35",IF(Combined[[#This Row],[Age]]&lt;=45,"36-45",IF(Combined[[#This Row],[Age]]&lt;=55,"46-55","56-64"))))</f>
        <v>46-55</v>
      </c>
      <c r="AH1504" s="43">
        <f>IF(Combined[[#This Row],[Total_Amount]]=0,0,Combined[[#This Row],[Profit]]/Combined[[#This Row],[Total_Amount]])</f>
        <v>0.9049032250466652</v>
      </c>
    </row>
    <row r="1505" spans="1:34">
      <c r="A1505" s="43" t="s">
        <v>3329</v>
      </c>
      <c r="B1505" s="46">
        <v>45772</v>
      </c>
      <c r="C1505" s="43">
        <f t="shared" si="23"/>
        <v>2025</v>
      </c>
      <c r="D1505" s="43" t="str">
        <f>TEXT(Combined[[#This Row],[Order_Date]],"MMM")</f>
        <v>Apr</v>
      </c>
      <c r="E1505" s="43" t="s">
        <v>827</v>
      </c>
      <c r="F1505" s="43" t="s">
        <v>1590</v>
      </c>
      <c r="G1505" s="43" t="s">
        <v>1789</v>
      </c>
      <c r="H1505" s="43">
        <v>1</v>
      </c>
      <c r="I1505" s="43">
        <v>251.99</v>
      </c>
      <c r="J1505" s="45">
        <v>0.09</v>
      </c>
      <c r="K1505" s="43" t="s">
        <v>1824</v>
      </c>
      <c r="L1505" s="43">
        <v>229.3109</v>
      </c>
      <c r="M1505" s="43" t="str">
        <f>VLOOKUP(Combined[[#This Row],[Customer_ID]],Customer[],2,FALSE)</f>
        <v>Beth Allen</v>
      </c>
      <c r="N1505" s="43">
        <f>VLOOKUP(Combined[[#This Row],[Customer_ID]],Customer[],3,FALSE)</f>
        <v>32</v>
      </c>
      <c r="O1505" s="43" t="str">
        <f>VLOOKUP(Combined[[#This Row],[Customer_ID]],Customer[],4,FALSE)</f>
        <v>Female</v>
      </c>
      <c r="P1505" s="43" t="str">
        <f>VLOOKUP(Combined[[#This Row],[Customer_ID]],Customer[],5,FALSE)</f>
        <v>South Kathrynmouth</v>
      </c>
      <c r="Q1505" s="43" t="str">
        <f>VLOOKUP(Combined[[#This Row],[Customer_ID]],Customer[],6,FALSE)</f>
        <v>Oklahoma</v>
      </c>
      <c r="R1505" s="43" t="str">
        <f>VLOOKUP(Combined[[#This Row],[Customer_ID]],Customer[],8,FALSE)</f>
        <v>Silver</v>
      </c>
      <c r="S1505" s="43" t="str">
        <f>VLOOKUP(Combined[[#This Row],[Product_ID]],Product[],2,FALSE)</f>
        <v>Multi-Purpose Storage Box</v>
      </c>
      <c r="T1505" s="43" t="str">
        <f>VLOOKUP(Combined[[#This Row],[Product_ID]],Product[],3,FALSE)</f>
        <v>Home</v>
      </c>
      <c r="U1505" s="43" t="str">
        <f>VLOOKUP(Combined[[#This Row],[Product_ID]],Product[],4,FALSE)</f>
        <v>Storage</v>
      </c>
      <c r="V1505" s="43" t="str">
        <f>VLOOKUP(Combined[[#This Row],[Product_ID]],Product[],5,FALSE)</f>
        <v>Gardner-Montes</v>
      </c>
      <c r="W1505" s="43">
        <f>VLOOKUP(Combined[[#This Row],[Product_ID]],Product[],6,FALSE)</f>
        <v>123.46</v>
      </c>
      <c r="X1505" s="43">
        <f>VLOOKUP(Combined[[#This Row],[Product_ID]],Product[],7,FALSE)</f>
        <v>76</v>
      </c>
      <c r="Y1505" s="43" t="str">
        <f>_xlfn.XLOOKUP(Combined[[#This Row],[Store_ID]],Store[Store_ID],Store[Store_Name])</f>
        <v>Hill, Wagner and Ballard</v>
      </c>
      <c r="Z1505" s="43" t="str">
        <f>_xlfn.XLOOKUP(Combined[[#This Row],[Store_ID]],Store[Store_ID],Store[Region])</f>
        <v>East</v>
      </c>
      <c r="AA1505" s="43" t="str">
        <f>_xlfn.XLOOKUP(Combined[[#This Row],[Store_ID]],Store[Store_ID],Store[City])</f>
        <v>East Davidville</v>
      </c>
      <c r="AB1505" s="43" t="str">
        <f>_xlfn.XLOOKUP(Combined[[#This Row],[Store_ID]],Store[Store_ID],Store[Store_Type])</f>
        <v>Online</v>
      </c>
      <c r="AC1505" s="43">
        <f>Combined[[#This Row],[Quantity]]*Combined[[#This Row],[Unit_Price]]</f>
        <v>251.99</v>
      </c>
      <c r="AD1505" s="43">
        <f>Combined[[#This Row],[Gross_Sales]]*Combined[[#This Row],[Discount]]</f>
        <v>22.679099999999998</v>
      </c>
      <c r="AE1505" s="43">
        <f>Combined[[#This Row],[Quantity]]*Combined[[#This Row],[cost]]</f>
        <v>123.46</v>
      </c>
      <c r="AF1505" s="43">
        <f>Combined[[#This Row],[Total_Amount]]-Combined[[#This Row],[Total_Cost]]</f>
        <v>105.85090000000001</v>
      </c>
      <c r="AG1505" s="43" t="str">
        <f>IF(Combined[[#This Row],[Age]]&lt;=25,"18-25",IF(Combined[[#This Row],[Age]]&lt;=35,"26-35",IF(Combined[[#This Row],[Age]]&lt;=45,"36-45",IF(Combined[[#This Row],[Age]]&lt;=55,"46-55","56-64"))))</f>
        <v>26-35</v>
      </c>
      <c r="AH1505" s="43">
        <f>IF(Combined[[#This Row],[Total_Amount]]=0,0,Combined[[#This Row],[Profit]]/Combined[[#This Row],[Total_Amount]])</f>
        <v>0.46160431100309668</v>
      </c>
    </row>
    <row r="1506" spans="1:34">
      <c r="A1506" s="43" t="s">
        <v>3330</v>
      </c>
      <c r="B1506" s="46">
        <v>45361</v>
      </c>
      <c r="C1506" s="43">
        <f t="shared" si="23"/>
        <v>2024</v>
      </c>
      <c r="D1506" s="43" t="str">
        <f>TEXT(Combined[[#This Row],[Order_Date]],"MMM")</f>
        <v>Mar</v>
      </c>
      <c r="E1506" s="43" t="s">
        <v>716</v>
      </c>
      <c r="F1506" s="43" t="s">
        <v>1582</v>
      </c>
      <c r="G1506" s="43" t="s">
        <v>1813</v>
      </c>
      <c r="H1506" s="43">
        <v>1</v>
      </c>
      <c r="I1506" s="43">
        <v>259.2</v>
      </c>
      <c r="J1506" s="45">
        <v>0.27</v>
      </c>
      <c r="K1506" s="43" t="s">
        <v>1829</v>
      </c>
      <c r="L1506" s="43">
        <v>189.21600000000001</v>
      </c>
      <c r="M1506" s="43" t="str">
        <f>VLOOKUP(Combined[[#This Row],[Customer_ID]],Customer[],2,FALSE)</f>
        <v>Lisa Young</v>
      </c>
      <c r="N1506" s="43">
        <f>VLOOKUP(Combined[[#This Row],[Customer_ID]],Customer[],3,FALSE)</f>
        <v>38</v>
      </c>
      <c r="O1506" s="43" t="str">
        <f>VLOOKUP(Combined[[#This Row],[Customer_ID]],Customer[],4,FALSE)</f>
        <v>Male</v>
      </c>
      <c r="P1506" s="43" t="str">
        <f>VLOOKUP(Combined[[#This Row],[Customer_ID]],Customer[],5,FALSE)</f>
        <v>Maybury</v>
      </c>
      <c r="Q1506" s="43" t="str">
        <f>VLOOKUP(Combined[[#This Row],[Customer_ID]],Customer[],6,FALSE)</f>
        <v>Georgia</v>
      </c>
      <c r="R1506" s="43" t="str">
        <f>VLOOKUP(Combined[[#This Row],[Customer_ID]],Customer[],8,FALSE)</f>
        <v>Platinum</v>
      </c>
      <c r="S1506" s="43" t="str">
        <f>VLOOKUP(Combined[[#This Row],[Product_ID]],Product[],2,FALSE)</f>
        <v>Soccer Training Cone Set</v>
      </c>
      <c r="T1506" s="43" t="str">
        <f>VLOOKUP(Combined[[#This Row],[Product_ID]],Product[],3,FALSE)</f>
        <v>Sports</v>
      </c>
      <c r="U1506" s="43" t="str">
        <f>VLOOKUP(Combined[[#This Row],[Product_ID]],Product[],4,FALSE)</f>
        <v>Accessories</v>
      </c>
      <c r="V1506" s="43" t="str">
        <f>VLOOKUP(Combined[[#This Row],[Product_ID]],Product[],5,FALSE)</f>
        <v>Ford, Murphy and Wilson</v>
      </c>
      <c r="W1506" s="43">
        <f>VLOOKUP(Combined[[#This Row],[Product_ID]],Product[],6,FALSE)</f>
        <v>144.53</v>
      </c>
      <c r="X1506" s="43">
        <f>VLOOKUP(Combined[[#This Row],[Product_ID]],Product[],7,FALSE)</f>
        <v>367</v>
      </c>
      <c r="Y1506" s="43" t="str">
        <f>_xlfn.XLOOKUP(Combined[[#This Row],[Store_ID]],Store[Store_ID],Store[Store_Name])</f>
        <v>Mann-Austin</v>
      </c>
      <c r="Z1506" s="43" t="str">
        <f>_xlfn.XLOOKUP(Combined[[#This Row],[Store_ID]],Store[Store_ID],Store[Region])</f>
        <v>East</v>
      </c>
      <c r="AA1506" s="43" t="str">
        <f>_xlfn.XLOOKUP(Combined[[#This Row],[Store_ID]],Store[Store_ID],Store[City])</f>
        <v>Vasquezborough</v>
      </c>
      <c r="AB1506" s="43" t="str">
        <f>_xlfn.XLOOKUP(Combined[[#This Row],[Store_ID]],Store[Store_ID],Store[Store_Type])</f>
        <v>Online</v>
      </c>
      <c r="AC1506" s="43">
        <f>Combined[[#This Row],[Quantity]]*Combined[[#This Row],[Unit_Price]]</f>
        <v>259.2</v>
      </c>
      <c r="AD1506" s="43">
        <f>Combined[[#This Row],[Gross_Sales]]*Combined[[#This Row],[Discount]]</f>
        <v>69.983999999999995</v>
      </c>
      <c r="AE1506" s="43">
        <f>Combined[[#This Row],[Quantity]]*Combined[[#This Row],[cost]]</f>
        <v>144.53</v>
      </c>
      <c r="AF1506" s="43">
        <f>Combined[[#This Row],[Total_Amount]]-Combined[[#This Row],[Total_Cost]]</f>
        <v>44.686000000000007</v>
      </c>
      <c r="AG1506" s="43" t="str">
        <f>IF(Combined[[#This Row],[Age]]&lt;=25,"18-25",IF(Combined[[#This Row],[Age]]&lt;=35,"26-35",IF(Combined[[#This Row],[Age]]&lt;=45,"36-45",IF(Combined[[#This Row],[Age]]&lt;=55,"46-55","56-64"))))</f>
        <v>36-45</v>
      </c>
      <c r="AH1506" s="43">
        <f>IF(Combined[[#This Row],[Total_Amount]]=0,0,Combined[[#This Row],[Profit]]/Combined[[#This Row],[Total_Amount]])</f>
        <v>0.23616396076441742</v>
      </c>
    </row>
    <row r="1507" spans="1:34">
      <c r="A1507" s="43" t="s">
        <v>3331</v>
      </c>
      <c r="B1507" s="46">
        <v>45235</v>
      </c>
      <c r="C1507" s="43">
        <f t="shared" si="23"/>
        <v>2023</v>
      </c>
      <c r="D1507" s="43" t="str">
        <f>TEXT(Combined[[#This Row],[Order_Date]],"MMM")</f>
        <v>Nov</v>
      </c>
      <c r="E1507" s="43" t="s">
        <v>1380</v>
      </c>
      <c r="F1507" s="43" t="s">
        <v>1666</v>
      </c>
      <c r="G1507" s="43" t="s">
        <v>1801</v>
      </c>
      <c r="H1507" s="43">
        <v>1</v>
      </c>
      <c r="I1507" s="43">
        <v>935.66</v>
      </c>
      <c r="J1507" s="45">
        <v>0.26</v>
      </c>
      <c r="K1507" s="43" t="s">
        <v>1826</v>
      </c>
      <c r="L1507" s="43">
        <v>692.38839999999993</v>
      </c>
      <c r="M1507" s="43" t="str">
        <f>VLOOKUP(Combined[[#This Row],[Customer_ID]],Customer[],2,FALSE)</f>
        <v>Shannon Turner</v>
      </c>
      <c r="N1507" s="43">
        <f>VLOOKUP(Combined[[#This Row],[Customer_ID]],Customer[],3,FALSE)</f>
        <v>35</v>
      </c>
      <c r="O1507" s="43" t="str">
        <f>VLOOKUP(Combined[[#This Row],[Customer_ID]],Customer[],4,FALSE)</f>
        <v>Male</v>
      </c>
      <c r="P1507" s="43" t="str">
        <f>VLOOKUP(Combined[[#This Row],[Customer_ID]],Customer[],5,FALSE)</f>
        <v>West Jorge</v>
      </c>
      <c r="Q1507" s="43" t="str">
        <f>VLOOKUP(Combined[[#This Row],[Customer_ID]],Customer[],6,FALSE)</f>
        <v>Oklahoma</v>
      </c>
      <c r="R1507" s="43" t="str">
        <f>VLOOKUP(Combined[[#This Row],[Customer_ID]],Customer[],8,FALSE)</f>
        <v>Silver</v>
      </c>
      <c r="S1507" s="43" t="str">
        <f>VLOOKUP(Combined[[#This Row],[Product_ID]],Product[],2,FALSE)</f>
        <v>Men's Hair Styling Gel</v>
      </c>
      <c r="T1507" s="43" t="str">
        <f>VLOOKUP(Combined[[#This Row],[Product_ID]],Product[],3,FALSE)</f>
        <v>Beauty</v>
      </c>
      <c r="U1507" s="43" t="str">
        <f>VLOOKUP(Combined[[#This Row],[Product_ID]],Product[],4,FALSE)</f>
        <v>Haircare</v>
      </c>
      <c r="V1507" s="43" t="str">
        <f>VLOOKUP(Combined[[#This Row],[Product_ID]],Product[],5,FALSE)</f>
        <v>Cline-Mccarthy</v>
      </c>
      <c r="W1507" s="43">
        <f>VLOOKUP(Combined[[#This Row],[Product_ID]],Product[],6,FALSE)</f>
        <v>17.309999999999999</v>
      </c>
      <c r="X1507" s="43">
        <f>VLOOKUP(Combined[[#This Row],[Product_ID]],Product[],7,FALSE)</f>
        <v>399</v>
      </c>
      <c r="Y1507" s="43" t="str">
        <f>_xlfn.XLOOKUP(Combined[[#This Row],[Store_ID]],Store[Store_ID],Store[Store_Name])</f>
        <v>Shelton PLC</v>
      </c>
      <c r="Z1507" s="43" t="str">
        <f>_xlfn.XLOOKUP(Combined[[#This Row],[Store_ID]],Store[Store_ID],Store[Region])</f>
        <v>North</v>
      </c>
      <c r="AA1507" s="43" t="str">
        <f>_xlfn.XLOOKUP(Combined[[#This Row],[Store_ID]],Store[Store_ID],Store[City])</f>
        <v>East Jenniferstad</v>
      </c>
      <c r="AB1507" s="43" t="str">
        <f>_xlfn.XLOOKUP(Combined[[#This Row],[Store_ID]],Store[Store_ID],Store[Store_Type])</f>
        <v>Flagship</v>
      </c>
      <c r="AC1507" s="43">
        <f>Combined[[#This Row],[Quantity]]*Combined[[#This Row],[Unit_Price]]</f>
        <v>935.66</v>
      </c>
      <c r="AD1507" s="43">
        <f>Combined[[#This Row],[Gross_Sales]]*Combined[[#This Row],[Discount]]</f>
        <v>243.27160000000001</v>
      </c>
      <c r="AE1507" s="43">
        <f>Combined[[#This Row],[Quantity]]*Combined[[#This Row],[cost]]</f>
        <v>17.309999999999999</v>
      </c>
      <c r="AF1507" s="43">
        <f>Combined[[#This Row],[Total_Amount]]-Combined[[#This Row],[Total_Cost]]</f>
        <v>675.07839999999999</v>
      </c>
      <c r="AG1507" s="43" t="str">
        <f>IF(Combined[[#This Row],[Age]]&lt;=25,"18-25",IF(Combined[[#This Row],[Age]]&lt;=35,"26-35",IF(Combined[[#This Row],[Age]]&lt;=45,"36-45",IF(Combined[[#This Row],[Age]]&lt;=55,"46-55","56-64"))))</f>
        <v>26-35</v>
      </c>
      <c r="AH1507" s="43">
        <f>IF(Combined[[#This Row],[Total_Amount]]=0,0,Combined[[#This Row],[Profit]]/Combined[[#This Row],[Total_Amount]])</f>
        <v>0.97499958115993868</v>
      </c>
    </row>
    <row r="1508" spans="1:34">
      <c r="A1508" s="43" t="s">
        <v>3332</v>
      </c>
      <c r="B1508" s="46">
        <v>45864</v>
      </c>
      <c r="C1508" s="43">
        <f t="shared" si="23"/>
        <v>2025</v>
      </c>
      <c r="D1508" s="43" t="str">
        <f>TEXT(Combined[[#This Row],[Order_Date]],"MMM")</f>
        <v>Jul</v>
      </c>
      <c r="E1508" s="43" t="s">
        <v>1446</v>
      </c>
      <c r="F1508" s="43" t="s">
        <v>1618</v>
      </c>
      <c r="G1508" s="43" t="s">
        <v>1782</v>
      </c>
      <c r="H1508" s="43">
        <v>4</v>
      </c>
      <c r="I1508" s="43">
        <v>480.75</v>
      </c>
      <c r="J1508" s="45">
        <v>0.02</v>
      </c>
      <c r="K1508" s="43" t="s">
        <v>1824</v>
      </c>
      <c r="L1508" s="43">
        <v>1884.54</v>
      </c>
      <c r="M1508" s="43" t="str">
        <f>VLOOKUP(Combined[[#This Row],[Customer_ID]],Customer[],2,FALSE)</f>
        <v>James Foster</v>
      </c>
      <c r="N1508" s="43">
        <f>VLOOKUP(Combined[[#This Row],[Customer_ID]],Customer[],3,FALSE)</f>
        <v>19</v>
      </c>
      <c r="O1508" s="43" t="str">
        <f>VLOOKUP(Combined[[#This Row],[Customer_ID]],Customer[],4,FALSE)</f>
        <v>Male</v>
      </c>
      <c r="P1508" s="43" t="str">
        <f>VLOOKUP(Combined[[#This Row],[Customer_ID]],Customer[],5,FALSE)</f>
        <v>East Audrey</v>
      </c>
      <c r="Q1508" s="43" t="str">
        <f>VLOOKUP(Combined[[#This Row],[Customer_ID]],Customer[],6,FALSE)</f>
        <v>Utah</v>
      </c>
      <c r="R1508" s="43" t="str">
        <f>VLOOKUP(Combined[[#This Row],[Customer_ID]],Customer[],8,FALSE)</f>
        <v>Gold</v>
      </c>
      <c r="S1508" s="43" t="str">
        <f>VLOOKUP(Combined[[#This Row],[Product_ID]],Product[],2,FALSE)</f>
        <v>Bedroom Table Lamp</v>
      </c>
      <c r="T1508" s="43" t="str">
        <f>VLOOKUP(Combined[[#This Row],[Product_ID]],Product[],3,FALSE)</f>
        <v>Home</v>
      </c>
      <c r="U1508" s="43" t="str">
        <f>VLOOKUP(Combined[[#This Row],[Product_ID]],Product[],4,FALSE)</f>
        <v>Lighting</v>
      </c>
      <c r="V1508" s="43" t="str">
        <f>VLOOKUP(Combined[[#This Row],[Product_ID]],Product[],5,FALSE)</f>
        <v>Jones LLC</v>
      </c>
      <c r="W1508" s="43">
        <f>VLOOKUP(Combined[[#This Row],[Product_ID]],Product[],6,FALSE)</f>
        <v>382.22</v>
      </c>
      <c r="X1508" s="43">
        <f>VLOOKUP(Combined[[#This Row],[Product_ID]],Product[],7,FALSE)</f>
        <v>329</v>
      </c>
      <c r="Y1508" s="43" t="str">
        <f>_xlfn.XLOOKUP(Combined[[#This Row],[Store_ID]],Store[Store_ID],Store[Store_Name])</f>
        <v>Bean, Jones and Park</v>
      </c>
      <c r="Z1508" s="43" t="str">
        <f>_xlfn.XLOOKUP(Combined[[#This Row],[Store_ID]],Store[Store_ID],Store[Region])</f>
        <v>West</v>
      </c>
      <c r="AA1508" s="43" t="str">
        <f>_xlfn.XLOOKUP(Combined[[#This Row],[Store_ID]],Store[Store_ID],Store[City])</f>
        <v>Thompsonborough</v>
      </c>
      <c r="AB1508" s="43" t="str">
        <f>_xlfn.XLOOKUP(Combined[[#This Row],[Store_ID]],Store[Store_ID],Store[Store_Type])</f>
        <v>Online</v>
      </c>
      <c r="AC1508" s="43">
        <f>Combined[[#This Row],[Quantity]]*Combined[[#This Row],[Unit_Price]]</f>
        <v>1923</v>
      </c>
      <c r="AD1508" s="43">
        <f>Combined[[#This Row],[Gross_Sales]]*Combined[[#This Row],[Discount]]</f>
        <v>38.46</v>
      </c>
      <c r="AE1508" s="43">
        <f>Combined[[#This Row],[Quantity]]*Combined[[#This Row],[cost]]</f>
        <v>1528.88</v>
      </c>
      <c r="AF1508" s="43">
        <f>Combined[[#This Row],[Total_Amount]]-Combined[[#This Row],[Total_Cost]]</f>
        <v>355.65999999999985</v>
      </c>
      <c r="AG1508" s="43" t="str">
        <f>IF(Combined[[#This Row],[Age]]&lt;=25,"18-25",IF(Combined[[#This Row],[Age]]&lt;=35,"26-35",IF(Combined[[#This Row],[Age]]&lt;=45,"36-45",IF(Combined[[#This Row],[Age]]&lt;=55,"46-55","56-64"))))</f>
        <v>18-25</v>
      </c>
      <c r="AH1508" s="43">
        <f>IF(Combined[[#This Row],[Total_Amount]]=0,0,Combined[[#This Row],[Profit]]/Combined[[#This Row],[Total_Amount]])</f>
        <v>0.18872510002440906</v>
      </c>
    </row>
    <row r="1509" spans="1:34">
      <c r="A1509" s="43" t="s">
        <v>3333</v>
      </c>
      <c r="B1509" s="46">
        <v>45681</v>
      </c>
      <c r="C1509" s="43">
        <f t="shared" si="23"/>
        <v>2025</v>
      </c>
      <c r="D1509" s="43" t="str">
        <f>TEXT(Combined[[#This Row],[Order_Date]],"MMM")</f>
        <v>Jan</v>
      </c>
      <c r="E1509" s="43" t="s">
        <v>1154</v>
      </c>
      <c r="F1509" s="43" t="s">
        <v>1710</v>
      </c>
      <c r="G1509" s="43" t="s">
        <v>1801</v>
      </c>
      <c r="H1509" s="43">
        <v>2</v>
      </c>
      <c r="I1509" s="43">
        <v>457.83</v>
      </c>
      <c r="J1509" s="45">
        <v>0.01</v>
      </c>
      <c r="K1509" s="43" t="s">
        <v>1829</v>
      </c>
      <c r="L1509" s="43">
        <v>906.50339999999994</v>
      </c>
      <c r="M1509" s="43" t="str">
        <f>VLOOKUP(Combined[[#This Row],[Customer_ID]],Customer[],2,FALSE)</f>
        <v>Gregory Allen</v>
      </c>
      <c r="N1509" s="43">
        <f>VLOOKUP(Combined[[#This Row],[Customer_ID]],Customer[],3,FALSE)</f>
        <v>20</v>
      </c>
      <c r="O1509" s="43" t="str">
        <f>VLOOKUP(Combined[[#This Row],[Customer_ID]],Customer[],4,FALSE)</f>
        <v>Female</v>
      </c>
      <c r="P1509" s="43" t="str">
        <f>VLOOKUP(Combined[[#This Row],[Customer_ID]],Customer[],5,FALSE)</f>
        <v>West Bruce</v>
      </c>
      <c r="Q1509" s="43" t="str">
        <f>VLOOKUP(Combined[[#This Row],[Customer_ID]],Customer[],6,FALSE)</f>
        <v>Vermont</v>
      </c>
      <c r="R1509" s="43" t="str">
        <f>VLOOKUP(Combined[[#This Row],[Customer_ID]],Customer[],8,FALSE)</f>
        <v>Platinum</v>
      </c>
      <c r="S1509" s="43" t="str">
        <f>VLOOKUP(Combined[[#This Row],[Product_ID]],Product[],2,FALSE)</f>
        <v>Badminton Racket Set</v>
      </c>
      <c r="T1509" s="43" t="str">
        <f>VLOOKUP(Combined[[#This Row],[Product_ID]],Product[],3,FALSE)</f>
        <v>Sports</v>
      </c>
      <c r="U1509" s="43" t="str">
        <f>VLOOKUP(Combined[[#This Row],[Product_ID]],Product[],4,FALSE)</f>
        <v>Equipment</v>
      </c>
      <c r="V1509" s="43" t="str">
        <f>VLOOKUP(Combined[[#This Row],[Product_ID]],Product[],5,FALSE)</f>
        <v>Robinson-Brown</v>
      </c>
      <c r="W1509" s="43">
        <f>VLOOKUP(Combined[[#This Row],[Product_ID]],Product[],6,FALSE)</f>
        <v>285.54000000000002</v>
      </c>
      <c r="X1509" s="43">
        <f>VLOOKUP(Combined[[#This Row],[Product_ID]],Product[],7,FALSE)</f>
        <v>358</v>
      </c>
      <c r="Y1509" s="43" t="str">
        <f>_xlfn.XLOOKUP(Combined[[#This Row],[Store_ID]],Store[Store_ID],Store[Store_Name])</f>
        <v>Shelton PLC</v>
      </c>
      <c r="Z1509" s="43" t="str">
        <f>_xlfn.XLOOKUP(Combined[[#This Row],[Store_ID]],Store[Store_ID],Store[Region])</f>
        <v>North</v>
      </c>
      <c r="AA1509" s="43" t="str">
        <f>_xlfn.XLOOKUP(Combined[[#This Row],[Store_ID]],Store[Store_ID],Store[City])</f>
        <v>East Jenniferstad</v>
      </c>
      <c r="AB1509" s="43" t="str">
        <f>_xlfn.XLOOKUP(Combined[[#This Row],[Store_ID]],Store[Store_ID],Store[Store_Type])</f>
        <v>Flagship</v>
      </c>
      <c r="AC1509" s="43">
        <f>Combined[[#This Row],[Quantity]]*Combined[[#This Row],[Unit_Price]]</f>
        <v>915.66</v>
      </c>
      <c r="AD1509" s="43">
        <f>Combined[[#This Row],[Gross_Sales]]*Combined[[#This Row],[Discount]]</f>
        <v>9.1565999999999992</v>
      </c>
      <c r="AE1509" s="43">
        <f>Combined[[#This Row],[Quantity]]*Combined[[#This Row],[cost]]</f>
        <v>571.08000000000004</v>
      </c>
      <c r="AF1509" s="43">
        <f>Combined[[#This Row],[Total_Amount]]-Combined[[#This Row],[Total_Cost]]</f>
        <v>335.4233999999999</v>
      </c>
      <c r="AG1509" s="43" t="str">
        <f>IF(Combined[[#This Row],[Age]]&lt;=25,"18-25",IF(Combined[[#This Row],[Age]]&lt;=35,"26-35",IF(Combined[[#This Row],[Age]]&lt;=45,"36-45",IF(Combined[[#This Row],[Age]]&lt;=55,"46-55","56-64"))))</f>
        <v>18-25</v>
      </c>
      <c r="AH1509" s="43">
        <f>IF(Combined[[#This Row],[Total_Amount]]=0,0,Combined[[#This Row],[Profit]]/Combined[[#This Row],[Total_Amount]])</f>
        <v>0.37001891002284154</v>
      </c>
    </row>
    <row r="1510" spans="1:34">
      <c r="A1510" s="43" t="s">
        <v>3334</v>
      </c>
      <c r="B1510" s="46">
        <v>45905</v>
      </c>
      <c r="C1510" s="43">
        <f t="shared" si="23"/>
        <v>2025</v>
      </c>
      <c r="D1510" s="43" t="str">
        <f>TEXT(Combined[[#This Row],[Order_Date]],"MMM")</f>
        <v>Sep</v>
      </c>
      <c r="E1510" s="43" t="s">
        <v>547</v>
      </c>
      <c r="F1510" s="43" t="s">
        <v>1644</v>
      </c>
      <c r="G1510" s="43" t="s">
        <v>1799</v>
      </c>
      <c r="H1510" s="43">
        <v>1</v>
      </c>
      <c r="I1510" s="43">
        <v>994.63</v>
      </c>
      <c r="J1510" s="45">
        <v>0.28000000000000003</v>
      </c>
      <c r="K1510" s="43" t="s">
        <v>1824</v>
      </c>
      <c r="L1510" s="43">
        <v>716.1336</v>
      </c>
      <c r="M1510" s="43" t="str">
        <f>VLOOKUP(Combined[[#This Row],[Customer_ID]],Customer[],2,FALSE)</f>
        <v>Daniel Rivas</v>
      </c>
      <c r="N1510" s="43">
        <f>VLOOKUP(Combined[[#This Row],[Customer_ID]],Customer[],3,FALSE)</f>
        <v>39</v>
      </c>
      <c r="O1510" s="43" t="str">
        <f>VLOOKUP(Combined[[#This Row],[Customer_ID]],Customer[],4,FALSE)</f>
        <v>Female</v>
      </c>
      <c r="P1510" s="43" t="str">
        <f>VLOOKUP(Combined[[#This Row],[Customer_ID]],Customer[],5,FALSE)</f>
        <v>Dominiquefort</v>
      </c>
      <c r="Q1510" s="43" t="str">
        <f>VLOOKUP(Combined[[#This Row],[Customer_ID]],Customer[],6,FALSE)</f>
        <v>Georgia</v>
      </c>
      <c r="R1510" s="43" t="str">
        <f>VLOOKUP(Combined[[#This Row],[Customer_ID]],Customer[],8,FALSE)</f>
        <v>Silver</v>
      </c>
      <c r="S1510" s="43" t="str">
        <f>VLOOKUP(Combined[[#This Row],[Product_ID]],Product[],2,FALSE)</f>
        <v>Car Dashboard Phone Holder</v>
      </c>
      <c r="T1510" s="43" t="str">
        <f>VLOOKUP(Combined[[#This Row],[Product_ID]],Product[],3,FALSE)</f>
        <v>Electronics</v>
      </c>
      <c r="U1510" s="43" t="str">
        <f>VLOOKUP(Combined[[#This Row],[Product_ID]],Product[],4,FALSE)</f>
        <v>Accessories</v>
      </c>
      <c r="V1510" s="43" t="str">
        <f>VLOOKUP(Combined[[#This Row],[Product_ID]],Product[],5,FALSE)</f>
        <v>Byrd, Stewart and Valdez</v>
      </c>
      <c r="W1510" s="43">
        <f>VLOOKUP(Combined[[#This Row],[Product_ID]],Product[],6,FALSE)</f>
        <v>177.98</v>
      </c>
      <c r="X1510" s="43">
        <f>VLOOKUP(Combined[[#This Row],[Product_ID]],Product[],7,FALSE)</f>
        <v>103</v>
      </c>
      <c r="Y1510" s="43" t="str">
        <f>_xlfn.XLOOKUP(Combined[[#This Row],[Store_ID]],Store[Store_ID],Store[Store_Name])</f>
        <v>Mcdonald Inc</v>
      </c>
      <c r="Z1510" s="43" t="str">
        <f>_xlfn.XLOOKUP(Combined[[#This Row],[Store_ID]],Store[Store_ID],Store[Region])</f>
        <v>South</v>
      </c>
      <c r="AA1510" s="43" t="str">
        <f>_xlfn.XLOOKUP(Combined[[#This Row],[Store_ID]],Store[Store_ID],Store[City])</f>
        <v>Christopherland</v>
      </c>
      <c r="AB1510" s="43" t="str">
        <f>_xlfn.XLOOKUP(Combined[[#This Row],[Store_ID]],Store[Store_ID],Store[Store_Type])</f>
        <v>Outlet</v>
      </c>
      <c r="AC1510" s="43">
        <f>Combined[[#This Row],[Quantity]]*Combined[[#This Row],[Unit_Price]]</f>
        <v>994.63</v>
      </c>
      <c r="AD1510" s="43">
        <f>Combined[[#This Row],[Gross_Sales]]*Combined[[#This Row],[Discount]]</f>
        <v>278.49640000000005</v>
      </c>
      <c r="AE1510" s="43">
        <f>Combined[[#This Row],[Quantity]]*Combined[[#This Row],[cost]]</f>
        <v>177.98</v>
      </c>
      <c r="AF1510" s="43">
        <f>Combined[[#This Row],[Total_Amount]]-Combined[[#This Row],[Total_Cost]]</f>
        <v>538.15359999999998</v>
      </c>
      <c r="AG1510" s="43" t="str">
        <f>IF(Combined[[#This Row],[Age]]&lt;=25,"18-25",IF(Combined[[#This Row],[Age]]&lt;=35,"26-35",IF(Combined[[#This Row],[Age]]&lt;=45,"36-45",IF(Combined[[#This Row],[Age]]&lt;=55,"46-55","56-64"))))</f>
        <v>36-45</v>
      </c>
      <c r="AH1510" s="43">
        <f>IF(Combined[[#This Row],[Total_Amount]]=0,0,Combined[[#This Row],[Profit]]/Combined[[#This Row],[Total_Amount]])</f>
        <v>0.75147095458165902</v>
      </c>
    </row>
    <row r="1511" spans="1:34">
      <c r="A1511" s="43" t="s">
        <v>3335</v>
      </c>
      <c r="B1511" s="46">
        <v>45765</v>
      </c>
      <c r="C1511" s="43">
        <f t="shared" si="23"/>
        <v>2025</v>
      </c>
      <c r="D1511" s="43" t="str">
        <f>TEXT(Combined[[#This Row],[Order_Date]],"MMM")</f>
        <v>Apr</v>
      </c>
      <c r="E1511" s="43" t="s">
        <v>785</v>
      </c>
      <c r="F1511" s="43" t="s">
        <v>1728</v>
      </c>
      <c r="G1511" s="43" t="s">
        <v>1752</v>
      </c>
      <c r="H1511" s="43">
        <v>3</v>
      </c>
      <c r="I1511" s="43">
        <v>65.569999999999993</v>
      </c>
      <c r="J1511" s="45">
        <v>0.3</v>
      </c>
      <c r="K1511" s="43" t="s">
        <v>1829</v>
      </c>
      <c r="L1511" s="43">
        <v>137.697</v>
      </c>
      <c r="M1511" s="43" t="str">
        <f>VLOOKUP(Combined[[#This Row],[Customer_ID]],Customer[],2,FALSE)</f>
        <v>Laura Soto</v>
      </c>
      <c r="N1511" s="43">
        <f>VLOOKUP(Combined[[#This Row],[Customer_ID]],Customer[],3,FALSE)</f>
        <v>57</v>
      </c>
      <c r="O1511" s="43" t="str">
        <f>VLOOKUP(Combined[[#This Row],[Customer_ID]],Customer[],4,FALSE)</f>
        <v>Female</v>
      </c>
      <c r="P1511" s="43" t="str">
        <f>VLOOKUP(Combined[[#This Row],[Customer_ID]],Customer[],5,FALSE)</f>
        <v>Rodriguezton</v>
      </c>
      <c r="Q1511" s="43" t="str">
        <f>VLOOKUP(Combined[[#This Row],[Customer_ID]],Customer[],6,FALSE)</f>
        <v>Michigan</v>
      </c>
      <c r="R1511" s="43" t="str">
        <f>VLOOKUP(Combined[[#This Row],[Customer_ID]],Customer[],8,FALSE)</f>
        <v>Platinum</v>
      </c>
      <c r="S1511" s="43" t="str">
        <f>VLOOKUP(Combined[[#This Row],[Product_ID]],Product[],2,FALSE)</f>
        <v>Gaming Mouse Pad XL</v>
      </c>
      <c r="T1511" s="43" t="str">
        <f>VLOOKUP(Combined[[#This Row],[Product_ID]],Product[],3,FALSE)</f>
        <v>Electronics</v>
      </c>
      <c r="U1511" s="43" t="str">
        <f>VLOOKUP(Combined[[#This Row],[Product_ID]],Product[],4,FALSE)</f>
        <v>Accessories</v>
      </c>
      <c r="V1511" s="43" t="str">
        <f>VLOOKUP(Combined[[#This Row],[Product_ID]],Product[],5,FALSE)</f>
        <v>Sharp, Taylor and Rodriguez</v>
      </c>
      <c r="W1511" s="43">
        <f>VLOOKUP(Combined[[#This Row],[Product_ID]],Product[],6,FALSE)</f>
        <v>340.14</v>
      </c>
      <c r="X1511" s="43">
        <f>VLOOKUP(Combined[[#This Row],[Product_ID]],Product[],7,FALSE)</f>
        <v>361</v>
      </c>
      <c r="Y1511" s="43" t="str">
        <f>_xlfn.XLOOKUP(Combined[[#This Row],[Store_ID]],Store[Store_ID],Store[Store_Name])</f>
        <v>Rivera-Warner</v>
      </c>
      <c r="Z1511" s="43" t="str">
        <f>_xlfn.XLOOKUP(Combined[[#This Row],[Store_ID]],Store[Store_ID],Store[Region])</f>
        <v>East</v>
      </c>
      <c r="AA1511" s="43" t="str">
        <f>_xlfn.XLOOKUP(Combined[[#This Row],[Store_ID]],Store[Store_ID],Store[City])</f>
        <v>Washingtonfurt</v>
      </c>
      <c r="AB1511" s="43" t="str">
        <f>_xlfn.XLOOKUP(Combined[[#This Row],[Store_ID]],Store[Store_ID],Store[Store_Type])</f>
        <v>Flagship</v>
      </c>
      <c r="AC1511" s="43">
        <f>Combined[[#This Row],[Quantity]]*Combined[[#This Row],[Unit_Price]]</f>
        <v>196.70999999999998</v>
      </c>
      <c r="AD1511" s="43">
        <f>Combined[[#This Row],[Gross_Sales]]*Combined[[#This Row],[Discount]]</f>
        <v>59.012999999999991</v>
      </c>
      <c r="AE1511" s="43">
        <f>Combined[[#This Row],[Quantity]]*Combined[[#This Row],[cost]]</f>
        <v>1020.42</v>
      </c>
      <c r="AF1511" s="43">
        <f>Combined[[#This Row],[Total_Amount]]-Combined[[#This Row],[Total_Cost]]</f>
        <v>-882.72299999999996</v>
      </c>
      <c r="AG1511" s="43" t="str">
        <f>IF(Combined[[#This Row],[Age]]&lt;=25,"18-25",IF(Combined[[#This Row],[Age]]&lt;=35,"26-35",IF(Combined[[#This Row],[Age]]&lt;=45,"36-45",IF(Combined[[#This Row],[Age]]&lt;=55,"46-55","56-64"))))</f>
        <v>56-64</v>
      </c>
      <c r="AH1511" s="43">
        <f>IF(Combined[[#This Row],[Total_Amount]]=0,0,Combined[[#This Row],[Profit]]/Combined[[#This Row],[Total_Amount]])</f>
        <v>-6.4106189677335017</v>
      </c>
    </row>
    <row r="1512" spans="1:34">
      <c r="A1512" s="43" t="s">
        <v>3336</v>
      </c>
      <c r="B1512" s="46">
        <v>45821</v>
      </c>
      <c r="C1512" s="43">
        <f t="shared" si="23"/>
        <v>2025</v>
      </c>
      <c r="D1512" s="43" t="str">
        <f>TEXT(Combined[[#This Row],[Order_Date]],"MMM")</f>
        <v>Jun</v>
      </c>
      <c r="E1512" s="43" t="s">
        <v>535</v>
      </c>
      <c r="F1512" s="43" t="s">
        <v>1664</v>
      </c>
      <c r="G1512" s="43" t="s">
        <v>1807</v>
      </c>
      <c r="H1512" s="43">
        <v>3</v>
      </c>
      <c r="I1512" s="43">
        <v>622.98</v>
      </c>
      <c r="J1512" s="45">
        <v>0.28000000000000003</v>
      </c>
      <c r="K1512" s="43" t="s">
        <v>1826</v>
      </c>
      <c r="L1512" s="43">
        <v>1345.6368</v>
      </c>
      <c r="M1512" s="43" t="str">
        <f>VLOOKUP(Combined[[#This Row],[Customer_ID]],Customer[],2,FALSE)</f>
        <v>John Lawson</v>
      </c>
      <c r="N1512" s="43">
        <f>VLOOKUP(Combined[[#This Row],[Customer_ID]],Customer[],3,FALSE)</f>
        <v>41</v>
      </c>
      <c r="O1512" s="43" t="str">
        <f>VLOOKUP(Combined[[#This Row],[Customer_ID]],Customer[],4,FALSE)</f>
        <v>Female</v>
      </c>
      <c r="P1512" s="43" t="str">
        <f>VLOOKUP(Combined[[#This Row],[Customer_ID]],Customer[],5,FALSE)</f>
        <v>New Juliemouth</v>
      </c>
      <c r="Q1512" s="43" t="str">
        <f>VLOOKUP(Combined[[#This Row],[Customer_ID]],Customer[],6,FALSE)</f>
        <v>North Carolina</v>
      </c>
      <c r="R1512" s="43" t="str">
        <f>VLOOKUP(Combined[[#This Row],[Customer_ID]],Customer[],8,FALSE)</f>
        <v>Platinum</v>
      </c>
      <c r="S1512" s="43" t="str">
        <f>VLOOKUP(Combined[[#This Row],[Product_ID]],Product[],2,FALSE)</f>
        <v>Womens Cotton Scarf</v>
      </c>
      <c r="T1512" s="43" t="str">
        <f>VLOOKUP(Combined[[#This Row],[Product_ID]],Product[],3,FALSE)</f>
        <v>Clothing</v>
      </c>
      <c r="U1512" s="43" t="str">
        <f>VLOOKUP(Combined[[#This Row],[Product_ID]],Product[],4,FALSE)</f>
        <v>Accessories</v>
      </c>
      <c r="V1512" s="43" t="str">
        <f>VLOOKUP(Combined[[#This Row],[Product_ID]],Product[],5,FALSE)</f>
        <v>Shepherd-Gould</v>
      </c>
      <c r="W1512" s="43">
        <f>VLOOKUP(Combined[[#This Row],[Product_ID]],Product[],6,FALSE)</f>
        <v>113.83</v>
      </c>
      <c r="X1512" s="43">
        <f>VLOOKUP(Combined[[#This Row],[Product_ID]],Product[],7,FALSE)</f>
        <v>485</v>
      </c>
      <c r="Y1512" s="43" t="str">
        <f>_xlfn.XLOOKUP(Combined[[#This Row],[Store_ID]],Store[Store_ID],Store[Store_Name])</f>
        <v>Holloway Ltd</v>
      </c>
      <c r="Z1512" s="43" t="str">
        <f>_xlfn.XLOOKUP(Combined[[#This Row],[Store_ID]],Store[Store_ID],Store[Region])</f>
        <v>North</v>
      </c>
      <c r="AA1512" s="43" t="str">
        <f>_xlfn.XLOOKUP(Combined[[#This Row],[Store_ID]],Store[Store_ID],Store[City])</f>
        <v>Bensonhaven</v>
      </c>
      <c r="AB1512" s="43" t="str">
        <f>_xlfn.XLOOKUP(Combined[[#This Row],[Store_ID]],Store[Store_ID],Store[Store_Type])</f>
        <v>Flagship</v>
      </c>
      <c r="AC1512" s="43">
        <f>Combined[[#This Row],[Quantity]]*Combined[[#This Row],[Unit_Price]]</f>
        <v>1868.94</v>
      </c>
      <c r="AD1512" s="43">
        <f>Combined[[#This Row],[Gross_Sales]]*Combined[[#This Row],[Discount]]</f>
        <v>523.30320000000006</v>
      </c>
      <c r="AE1512" s="43">
        <f>Combined[[#This Row],[Quantity]]*Combined[[#This Row],[cost]]</f>
        <v>341.49</v>
      </c>
      <c r="AF1512" s="43">
        <f>Combined[[#This Row],[Total_Amount]]-Combined[[#This Row],[Total_Cost]]</f>
        <v>1004.1468</v>
      </c>
      <c r="AG1512" s="43" t="str">
        <f>IF(Combined[[#This Row],[Age]]&lt;=25,"18-25",IF(Combined[[#This Row],[Age]]&lt;=35,"26-35",IF(Combined[[#This Row],[Age]]&lt;=45,"36-45",IF(Combined[[#This Row],[Age]]&lt;=55,"46-55","56-64"))))</f>
        <v>36-45</v>
      </c>
      <c r="AH1512" s="43">
        <f>IF(Combined[[#This Row],[Total_Amount]]=0,0,Combined[[#This Row],[Profit]]/Combined[[#This Row],[Total_Amount]])</f>
        <v>0.74622424119197694</v>
      </c>
    </row>
    <row r="1513" spans="1:34">
      <c r="A1513" s="43" t="s">
        <v>3337</v>
      </c>
      <c r="B1513" s="46">
        <v>45691</v>
      </c>
      <c r="C1513" s="43">
        <f t="shared" si="23"/>
        <v>2025</v>
      </c>
      <c r="D1513" s="43" t="str">
        <f>TEXT(Combined[[#This Row],[Order_Date]],"MMM")</f>
        <v>Feb</v>
      </c>
      <c r="E1513" s="43" t="s">
        <v>800</v>
      </c>
      <c r="F1513" s="43" t="s">
        <v>1658</v>
      </c>
      <c r="G1513" s="43" t="s">
        <v>1797</v>
      </c>
      <c r="H1513" s="43">
        <v>1</v>
      </c>
      <c r="I1513" s="43">
        <v>170.68</v>
      </c>
      <c r="J1513" s="45">
        <v>0.13</v>
      </c>
      <c r="K1513" s="43" t="s">
        <v>1826</v>
      </c>
      <c r="L1513" s="43">
        <v>148.49160000000001</v>
      </c>
      <c r="M1513" s="43" t="str">
        <f>VLOOKUP(Combined[[#This Row],[Customer_ID]],Customer[],2,FALSE)</f>
        <v>Veronica Newman</v>
      </c>
      <c r="N1513" s="43">
        <f>VLOOKUP(Combined[[#This Row],[Customer_ID]],Customer[],3,FALSE)</f>
        <v>48</v>
      </c>
      <c r="O1513" s="43" t="str">
        <f>VLOOKUP(Combined[[#This Row],[Customer_ID]],Customer[],4,FALSE)</f>
        <v>Male</v>
      </c>
      <c r="P1513" s="43" t="str">
        <f>VLOOKUP(Combined[[#This Row],[Customer_ID]],Customer[],5,FALSE)</f>
        <v>New Daniel</v>
      </c>
      <c r="Q1513" s="43" t="str">
        <f>VLOOKUP(Combined[[#This Row],[Customer_ID]],Customer[],6,FALSE)</f>
        <v>Delaware</v>
      </c>
      <c r="R1513" s="43" t="str">
        <f>VLOOKUP(Combined[[#This Row],[Customer_ID]],Customer[],8,FALSE)</f>
        <v>Platinum</v>
      </c>
      <c r="S1513" s="43" t="str">
        <f>VLOOKUP(Combined[[#This Row],[Product_ID]],Product[],2,FALSE)</f>
        <v>Ceramic Plant Pot</v>
      </c>
      <c r="T1513" s="43" t="str">
        <f>VLOOKUP(Combined[[#This Row],[Product_ID]],Product[],3,FALSE)</f>
        <v>Home</v>
      </c>
      <c r="U1513" s="43" t="str">
        <f>VLOOKUP(Combined[[#This Row],[Product_ID]],Product[],4,FALSE)</f>
        <v>Decor</v>
      </c>
      <c r="V1513" s="43" t="str">
        <f>VLOOKUP(Combined[[#This Row],[Product_ID]],Product[],5,FALSE)</f>
        <v>Hatfield, Baird and Torres</v>
      </c>
      <c r="W1513" s="43">
        <f>VLOOKUP(Combined[[#This Row],[Product_ID]],Product[],6,FALSE)</f>
        <v>81.75</v>
      </c>
      <c r="X1513" s="43">
        <f>VLOOKUP(Combined[[#This Row],[Product_ID]],Product[],7,FALSE)</f>
        <v>331.3</v>
      </c>
      <c r="Y1513" s="43" t="str">
        <f>_xlfn.XLOOKUP(Combined[[#This Row],[Store_ID]],Store[Store_ID],Store[Store_Name])</f>
        <v>Gardner, Humphrey and Contreras</v>
      </c>
      <c r="Z1513" s="43" t="str">
        <f>_xlfn.XLOOKUP(Combined[[#This Row],[Store_ID]],Store[Store_ID],Store[Region])</f>
        <v>East</v>
      </c>
      <c r="AA1513" s="43" t="str">
        <f>_xlfn.XLOOKUP(Combined[[#This Row],[Store_ID]],Store[Store_ID],Store[City])</f>
        <v>Johnsonville</v>
      </c>
      <c r="AB1513" s="43" t="str">
        <f>_xlfn.XLOOKUP(Combined[[#This Row],[Store_ID]],Store[Store_ID],Store[Store_Type])</f>
        <v>Flagship</v>
      </c>
      <c r="AC1513" s="43">
        <f>Combined[[#This Row],[Quantity]]*Combined[[#This Row],[Unit_Price]]</f>
        <v>170.68</v>
      </c>
      <c r="AD1513" s="43">
        <f>Combined[[#This Row],[Gross_Sales]]*Combined[[#This Row],[Discount]]</f>
        <v>22.188400000000001</v>
      </c>
      <c r="AE1513" s="43">
        <f>Combined[[#This Row],[Quantity]]*Combined[[#This Row],[cost]]</f>
        <v>81.75</v>
      </c>
      <c r="AF1513" s="43">
        <f>Combined[[#This Row],[Total_Amount]]-Combined[[#This Row],[Total_Cost]]</f>
        <v>66.741600000000005</v>
      </c>
      <c r="AG1513" s="43" t="str">
        <f>IF(Combined[[#This Row],[Age]]&lt;=25,"18-25",IF(Combined[[#This Row],[Age]]&lt;=35,"26-35",IF(Combined[[#This Row],[Age]]&lt;=45,"36-45",IF(Combined[[#This Row],[Age]]&lt;=55,"46-55","56-64"))))</f>
        <v>46-55</v>
      </c>
      <c r="AH1513" s="43">
        <f>IF(Combined[[#This Row],[Total_Amount]]=0,0,Combined[[#This Row],[Profit]]/Combined[[#This Row],[Total_Amount]])</f>
        <v>0.44946380805378894</v>
      </c>
    </row>
    <row r="1514" spans="1:34">
      <c r="A1514" s="43" t="s">
        <v>3338</v>
      </c>
      <c r="B1514" s="46">
        <v>45860</v>
      </c>
      <c r="C1514" s="43">
        <f t="shared" si="23"/>
        <v>2025</v>
      </c>
      <c r="D1514" s="43" t="str">
        <f>TEXT(Combined[[#This Row],[Order_Date]],"MMM")</f>
        <v>Jul</v>
      </c>
      <c r="E1514" s="43" t="s">
        <v>344</v>
      </c>
      <c r="F1514" s="43" t="s">
        <v>1560</v>
      </c>
      <c r="G1514" s="43" t="s">
        <v>1782</v>
      </c>
      <c r="H1514" s="43">
        <v>4</v>
      </c>
      <c r="I1514" s="43">
        <v>797.83</v>
      </c>
      <c r="J1514" s="45">
        <v>0.08</v>
      </c>
      <c r="K1514" s="43" t="s">
        <v>1824</v>
      </c>
      <c r="L1514" s="43">
        <v>2936.0144</v>
      </c>
      <c r="M1514" s="43" t="str">
        <f>VLOOKUP(Combined[[#This Row],[Customer_ID]],Customer[],2,FALSE)</f>
        <v>Samantha Walker</v>
      </c>
      <c r="N1514" s="43">
        <f>VLOOKUP(Combined[[#This Row],[Customer_ID]],Customer[],3,FALSE)</f>
        <v>30</v>
      </c>
      <c r="O1514" s="43" t="str">
        <f>VLOOKUP(Combined[[#This Row],[Customer_ID]],Customer[],4,FALSE)</f>
        <v>Female</v>
      </c>
      <c r="P1514" s="43" t="str">
        <f>VLOOKUP(Combined[[#This Row],[Customer_ID]],Customer[],5,FALSE)</f>
        <v>Timothyburgh</v>
      </c>
      <c r="Q1514" s="43" t="str">
        <f>VLOOKUP(Combined[[#This Row],[Customer_ID]],Customer[],6,FALSE)</f>
        <v>Louisiana</v>
      </c>
      <c r="R1514" s="43" t="str">
        <f>VLOOKUP(Combined[[#This Row],[Customer_ID]],Customer[],8,FALSE)</f>
        <v>Platinum</v>
      </c>
      <c r="S1514" s="43" t="str">
        <f>VLOOKUP(Combined[[#This Row],[Product_ID]],Product[],2,FALSE)</f>
        <v>LED Table Lamp</v>
      </c>
      <c r="T1514" s="43" t="str">
        <f>VLOOKUP(Combined[[#This Row],[Product_ID]],Product[],3,FALSE)</f>
        <v>Home</v>
      </c>
      <c r="U1514" s="43" t="str">
        <f>VLOOKUP(Combined[[#This Row],[Product_ID]],Product[],4,FALSE)</f>
        <v>Lighting</v>
      </c>
      <c r="V1514" s="43" t="str">
        <f>VLOOKUP(Combined[[#This Row],[Product_ID]],Product[],5,FALSE)</f>
        <v>Harrell LLC</v>
      </c>
      <c r="W1514" s="43">
        <f>VLOOKUP(Combined[[#This Row],[Product_ID]],Product[],6,FALSE)</f>
        <v>218.86</v>
      </c>
      <c r="X1514" s="43">
        <f>VLOOKUP(Combined[[#This Row],[Product_ID]],Product[],7,FALSE)</f>
        <v>170</v>
      </c>
      <c r="Y1514" s="43" t="str">
        <f>_xlfn.XLOOKUP(Combined[[#This Row],[Store_ID]],Store[Store_ID],Store[Store_Name])</f>
        <v>Bean, Jones and Park</v>
      </c>
      <c r="Z1514" s="43" t="str">
        <f>_xlfn.XLOOKUP(Combined[[#This Row],[Store_ID]],Store[Store_ID],Store[Region])</f>
        <v>West</v>
      </c>
      <c r="AA1514" s="43" t="str">
        <f>_xlfn.XLOOKUP(Combined[[#This Row],[Store_ID]],Store[Store_ID],Store[City])</f>
        <v>Thompsonborough</v>
      </c>
      <c r="AB1514" s="43" t="str">
        <f>_xlfn.XLOOKUP(Combined[[#This Row],[Store_ID]],Store[Store_ID],Store[Store_Type])</f>
        <v>Online</v>
      </c>
      <c r="AC1514" s="43">
        <f>Combined[[#This Row],[Quantity]]*Combined[[#This Row],[Unit_Price]]</f>
        <v>3191.32</v>
      </c>
      <c r="AD1514" s="43">
        <f>Combined[[#This Row],[Gross_Sales]]*Combined[[#This Row],[Discount]]</f>
        <v>255.30560000000003</v>
      </c>
      <c r="AE1514" s="43">
        <f>Combined[[#This Row],[Quantity]]*Combined[[#This Row],[cost]]</f>
        <v>875.44</v>
      </c>
      <c r="AF1514" s="43">
        <f>Combined[[#This Row],[Total_Amount]]-Combined[[#This Row],[Total_Cost]]</f>
        <v>2060.5744</v>
      </c>
      <c r="AG1514" s="43" t="str">
        <f>IF(Combined[[#This Row],[Age]]&lt;=25,"18-25",IF(Combined[[#This Row],[Age]]&lt;=35,"26-35",IF(Combined[[#This Row],[Age]]&lt;=45,"36-45",IF(Combined[[#This Row],[Age]]&lt;=55,"46-55","56-64"))))</f>
        <v>26-35</v>
      </c>
      <c r="AH1514" s="43">
        <f>IF(Combined[[#This Row],[Total_Amount]]=0,0,Combined[[#This Row],[Profit]]/Combined[[#This Row],[Total_Amount]])</f>
        <v>0.70182707550753154</v>
      </c>
    </row>
    <row r="1515" spans="1:34">
      <c r="A1515" s="43" t="s">
        <v>3339</v>
      </c>
      <c r="B1515" s="46">
        <v>45922</v>
      </c>
      <c r="C1515" s="43">
        <f t="shared" si="23"/>
        <v>2025</v>
      </c>
      <c r="D1515" s="43" t="str">
        <f>TEXT(Combined[[#This Row],[Order_Date]],"MMM")</f>
        <v>Sep</v>
      </c>
      <c r="E1515" s="43" t="s">
        <v>350</v>
      </c>
      <c r="F1515" s="43" t="s">
        <v>1549</v>
      </c>
      <c r="G1515" s="43" t="s">
        <v>1804</v>
      </c>
      <c r="H1515" s="43">
        <v>1</v>
      </c>
      <c r="I1515" s="43">
        <v>372.75</v>
      </c>
      <c r="J1515" s="45">
        <v>0.12</v>
      </c>
      <c r="K1515" s="43" t="s">
        <v>1824</v>
      </c>
      <c r="L1515" s="43">
        <v>328.02</v>
      </c>
      <c r="M1515" s="43" t="str">
        <f>VLOOKUP(Combined[[#This Row],[Customer_ID]],Customer[],2,FALSE)</f>
        <v>Brittney Morgan</v>
      </c>
      <c r="N1515" s="43">
        <f>VLOOKUP(Combined[[#This Row],[Customer_ID]],Customer[],3,FALSE)</f>
        <v>24</v>
      </c>
      <c r="O1515" s="43" t="str">
        <f>VLOOKUP(Combined[[#This Row],[Customer_ID]],Customer[],4,FALSE)</f>
        <v>Male</v>
      </c>
      <c r="P1515" s="43" t="str">
        <f>VLOOKUP(Combined[[#This Row],[Customer_ID]],Customer[],5,FALSE)</f>
        <v>Lake Kaylahaven</v>
      </c>
      <c r="Q1515" s="43" t="str">
        <f>VLOOKUP(Combined[[#This Row],[Customer_ID]],Customer[],6,FALSE)</f>
        <v>Alaska</v>
      </c>
      <c r="R1515" s="43" t="str">
        <f>VLOOKUP(Combined[[#This Row],[Customer_ID]],Customer[],8,FALSE)</f>
        <v>Gold</v>
      </c>
      <c r="S1515" s="43" t="str">
        <f>VLOOKUP(Combined[[#This Row],[Product_ID]],Product[],2,FALSE)</f>
        <v>Women's Casual Hoodie</v>
      </c>
      <c r="T1515" s="43" t="str">
        <f>VLOOKUP(Combined[[#This Row],[Product_ID]],Product[],3,FALSE)</f>
        <v>Clothing</v>
      </c>
      <c r="U1515" s="43" t="str">
        <f>VLOOKUP(Combined[[#This Row],[Product_ID]],Product[],4,FALSE)</f>
        <v>Outerwear</v>
      </c>
      <c r="V1515" s="43" t="str">
        <f>VLOOKUP(Combined[[#This Row],[Product_ID]],Product[],5,FALSE)</f>
        <v>Sims Inc</v>
      </c>
      <c r="W1515" s="43">
        <f>VLOOKUP(Combined[[#This Row],[Product_ID]],Product[],6,FALSE)</f>
        <v>296.83</v>
      </c>
      <c r="X1515" s="43">
        <f>VLOOKUP(Combined[[#This Row],[Product_ID]],Product[],7,FALSE)</f>
        <v>352</v>
      </c>
      <c r="Y1515" s="43" t="str">
        <f>_xlfn.XLOOKUP(Combined[[#This Row],[Store_ID]],Store[Store_ID],Store[Store_Name])</f>
        <v>Frederick-Wright</v>
      </c>
      <c r="Z1515" s="43" t="str">
        <f>_xlfn.XLOOKUP(Combined[[#This Row],[Store_ID]],Store[Store_ID],Store[Region])</f>
        <v>West</v>
      </c>
      <c r="AA1515" s="43" t="str">
        <f>_xlfn.XLOOKUP(Combined[[#This Row],[Store_ID]],Store[Store_ID],Store[City])</f>
        <v>New Jimmymouth</v>
      </c>
      <c r="AB1515" s="43" t="str">
        <f>_xlfn.XLOOKUP(Combined[[#This Row],[Store_ID]],Store[Store_ID],Store[Store_Type])</f>
        <v>Flagship</v>
      </c>
      <c r="AC1515" s="43">
        <f>Combined[[#This Row],[Quantity]]*Combined[[#This Row],[Unit_Price]]</f>
        <v>372.75</v>
      </c>
      <c r="AD1515" s="43">
        <f>Combined[[#This Row],[Gross_Sales]]*Combined[[#This Row],[Discount]]</f>
        <v>44.73</v>
      </c>
      <c r="AE1515" s="43">
        <f>Combined[[#This Row],[Quantity]]*Combined[[#This Row],[cost]]</f>
        <v>296.83</v>
      </c>
      <c r="AF1515" s="43">
        <f>Combined[[#This Row],[Total_Amount]]-Combined[[#This Row],[Total_Cost]]</f>
        <v>31.189999999999998</v>
      </c>
      <c r="AG1515" s="43" t="str">
        <f>IF(Combined[[#This Row],[Age]]&lt;=25,"18-25",IF(Combined[[#This Row],[Age]]&lt;=35,"26-35",IF(Combined[[#This Row],[Age]]&lt;=45,"36-45",IF(Combined[[#This Row],[Age]]&lt;=55,"46-55","56-64"))))</f>
        <v>18-25</v>
      </c>
      <c r="AH1515" s="43">
        <f>IF(Combined[[#This Row],[Total_Amount]]=0,0,Combined[[#This Row],[Profit]]/Combined[[#This Row],[Total_Amount]])</f>
        <v>9.5085665508200717E-2</v>
      </c>
    </row>
    <row r="1516" spans="1:34">
      <c r="A1516" s="43" t="s">
        <v>3340</v>
      </c>
      <c r="B1516" s="46">
        <v>45477</v>
      </c>
      <c r="C1516" s="43">
        <f t="shared" si="23"/>
        <v>2024</v>
      </c>
      <c r="D1516" s="43" t="str">
        <f>TEXT(Combined[[#This Row],[Order_Date]],"MMM")</f>
        <v>Jul</v>
      </c>
      <c r="E1516" s="43" t="s">
        <v>1235</v>
      </c>
      <c r="F1516" s="43" t="s">
        <v>1670</v>
      </c>
      <c r="G1516" s="43" t="s">
        <v>1769</v>
      </c>
      <c r="H1516" s="43">
        <v>1</v>
      </c>
      <c r="I1516" s="43">
        <v>994.18</v>
      </c>
      <c r="J1516" s="45">
        <v>0.05</v>
      </c>
      <c r="K1516" s="43" t="s">
        <v>1826</v>
      </c>
      <c r="L1516" s="43">
        <v>944.47099999999989</v>
      </c>
      <c r="M1516" s="43" t="str">
        <f>VLOOKUP(Combined[[#This Row],[Customer_ID]],Customer[],2,FALSE)</f>
        <v>Alexander Byrd</v>
      </c>
      <c r="N1516" s="43">
        <f>VLOOKUP(Combined[[#This Row],[Customer_ID]],Customer[],3,FALSE)</f>
        <v>25</v>
      </c>
      <c r="O1516" s="43" t="str">
        <f>VLOOKUP(Combined[[#This Row],[Customer_ID]],Customer[],4,FALSE)</f>
        <v>Female</v>
      </c>
      <c r="P1516" s="43" t="str">
        <f>VLOOKUP(Combined[[#This Row],[Customer_ID]],Customer[],5,FALSE)</f>
        <v>Parkerview</v>
      </c>
      <c r="Q1516" s="43" t="str">
        <f>VLOOKUP(Combined[[#This Row],[Customer_ID]],Customer[],6,FALSE)</f>
        <v>New York</v>
      </c>
      <c r="R1516" s="43" t="str">
        <f>VLOOKUP(Combined[[#This Row],[Customer_ID]],Customer[],8,FALSE)</f>
        <v>Silver</v>
      </c>
      <c r="S1516" s="43" t="str">
        <f>VLOOKUP(Combined[[#This Row],[Product_ID]],Product[],2,FALSE)</f>
        <v>Tennis Ball 3-Pack</v>
      </c>
      <c r="T1516" s="43" t="str">
        <f>VLOOKUP(Combined[[#This Row],[Product_ID]],Product[],3,FALSE)</f>
        <v>Sports</v>
      </c>
      <c r="U1516" s="43" t="str">
        <f>VLOOKUP(Combined[[#This Row],[Product_ID]],Product[],4,FALSE)</f>
        <v>Equipment</v>
      </c>
      <c r="V1516" s="43" t="str">
        <f>VLOOKUP(Combined[[#This Row],[Product_ID]],Product[],5,FALSE)</f>
        <v>Lopez LLC</v>
      </c>
      <c r="W1516" s="43">
        <f>VLOOKUP(Combined[[#This Row],[Product_ID]],Product[],6,FALSE)</f>
        <v>103.45</v>
      </c>
      <c r="X1516" s="43">
        <f>VLOOKUP(Combined[[#This Row],[Product_ID]],Product[],7,FALSE)</f>
        <v>465</v>
      </c>
      <c r="Y1516" s="43" t="str">
        <f>_xlfn.XLOOKUP(Combined[[#This Row],[Store_ID]],Store[Store_ID],Store[Store_Name])</f>
        <v>Alexander Group</v>
      </c>
      <c r="Z1516" s="43" t="str">
        <f>_xlfn.XLOOKUP(Combined[[#This Row],[Store_ID]],Store[Store_ID],Store[Region])</f>
        <v>South</v>
      </c>
      <c r="AA1516" s="43" t="str">
        <f>_xlfn.XLOOKUP(Combined[[#This Row],[Store_ID]],Store[Store_ID],Store[City])</f>
        <v>Port Sharon</v>
      </c>
      <c r="AB1516" s="43" t="str">
        <f>_xlfn.XLOOKUP(Combined[[#This Row],[Store_ID]],Store[Store_ID],Store[Store_Type])</f>
        <v>Online</v>
      </c>
      <c r="AC1516" s="43">
        <f>Combined[[#This Row],[Quantity]]*Combined[[#This Row],[Unit_Price]]</f>
        <v>994.18</v>
      </c>
      <c r="AD1516" s="43">
        <f>Combined[[#This Row],[Gross_Sales]]*Combined[[#This Row],[Discount]]</f>
        <v>49.709000000000003</v>
      </c>
      <c r="AE1516" s="43">
        <f>Combined[[#This Row],[Quantity]]*Combined[[#This Row],[cost]]</f>
        <v>103.45</v>
      </c>
      <c r="AF1516" s="43">
        <f>Combined[[#This Row],[Total_Amount]]-Combined[[#This Row],[Total_Cost]]</f>
        <v>841.02099999999984</v>
      </c>
      <c r="AG1516" s="43" t="str">
        <f>IF(Combined[[#This Row],[Age]]&lt;=25,"18-25",IF(Combined[[#This Row],[Age]]&lt;=35,"26-35",IF(Combined[[#This Row],[Age]]&lt;=45,"36-45",IF(Combined[[#This Row],[Age]]&lt;=55,"46-55","56-64"))))</f>
        <v>18-25</v>
      </c>
      <c r="AH1516" s="43">
        <f>IF(Combined[[#This Row],[Total_Amount]]=0,0,Combined[[#This Row],[Profit]]/Combined[[#This Row],[Total_Amount]])</f>
        <v>0.890467785670497</v>
      </c>
    </row>
    <row r="1517" spans="1:34">
      <c r="A1517" s="43" t="s">
        <v>3341</v>
      </c>
      <c r="B1517" s="46">
        <v>45504</v>
      </c>
      <c r="C1517" s="43">
        <f t="shared" si="23"/>
        <v>2024</v>
      </c>
      <c r="D1517" s="43" t="str">
        <f>TEXT(Combined[[#This Row],[Order_Date]],"MMM")</f>
        <v>Jul</v>
      </c>
      <c r="E1517" s="43" t="s">
        <v>1310</v>
      </c>
      <c r="F1517" s="43" t="s">
        <v>1588</v>
      </c>
      <c r="G1517" s="43" t="s">
        <v>1797</v>
      </c>
      <c r="H1517" s="43">
        <v>1</v>
      </c>
      <c r="I1517" s="43">
        <v>136.12</v>
      </c>
      <c r="J1517" s="45">
        <v>7.0000000000000007E-2</v>
      </c>
      <c r="K1517" s="43" t="s">
        <v>1824</v>
      </c>
      <c r="L1517" s="43">
        <v>126.5916</v>
      </c>
      <c r="M1517" s="43" t="str">
        <f>VLOOKUP(Combined[[#This Row],[Customer_ID]],Customer[],2,FALSE)</f>
        <v>Brittany Edwards Dds</v>
      </c>
      <c r="N1517" s="43">
        <f>VLOOKUP(Combined[[#This Row],[Customer_ID]],Customer[],3,FALSE)</f>
        <v>42</v>
      </c>
      <c r="O1517" s="43" t="str">
        <f>VLOOKUP(Combined[[#This Row],[Customer_ID]],Customer[],4,FALSE)</f>
        <v>Female</v>
      </c>
      <c r="P1517" s="43" t="str">
        <f>VLOOKUP(Combined[[#This Row],[Customer_ID]],Customer[],5,FALSE)</f>
        <v>Aliciahaven</v>
      </c>
      <c r="Q1517" s="43" t="str">
        <f>VLOOKUP(Combined[[#This Row],[Customer_ID]],Customer[],6,FALSE)</f>
        <v>Kansas</v>
      </c>
      <c r="R1517" s="43" t="str">
        <f>VLOOKUP(Combined[[#This Row],[Customer_ID]],Customer[],8,FALSE)</f>
        <v>Platinum</v>
      </c>
      <c r="S1517" s="43" t="str">
        <f>VLOOKUP(Combined[[#This Row],[Product_ID]],Product[],2,FALSE)</f>
        <v>Outdoor Sports Water Bottle</v>
      </c>
      <c r="T1517" s="43" t="str">
        <f>VLOOKUP(Combined[[#This Row],[Product_ID]],Product[],3,FALSE)</f>
        <v>Sports</v>
      </c>
      <c r="U1517" s="43" t="str">
        <f>VLOOKUP(Combined[[#This Row],[Product_ID]],Product[],4,FALSE)</f>
        <v>Accessories</v>
      </c>
      <c r="V1517" s="43" t="str">
        <f>VLOOKUP(Combined[[#This Row],[Product_ID]],Product[],5,FALSE)</f>
        <v>Soto-Ellis</v>
      </c>
      <c r="W1517" s="43">
        <f>VLOOKUP(Combined[[#This Row],[Product_ID]],Product[],6,FALSE)</f>
        <v>131.51</v>
      </c>
      <c r="X1517" s="43">
        <f>VLOOKUP(Combined[[#This Row],[Product_ID]],Product[],7,FALSE)</f>
        <v>199.2</v>
      </c>
      <c r="Y1517" s="43" t="str">
        <f>_xlfn.XLOOKUP(Combined[[#This Row],[Store_ID]],Store[Store_ID],Store[Store_Name])</f>
        <v>Gardner, Humphrey and Contreras</v>
      </c>
      <c r="Z1517" s="43" t="str">
        <f>_xlfn.XLOOKUP(Combined[[#This Row],[Store_ID]],Store[Store_ID],Store[Region])</f>
        <v>East</v>
      </c>
      <c r="AA1517" s="43" t="str">
        <f>_xlfn.XLOOKUP(Combined[[#This Row],[Store_ID]],Store[Store_ID],Store[City])</f>
        <v>Johnsonville</v>
      </c>
      <c r="AB1517" s="43" t="str">
        <f>_xlfn.XLOOKUP(Combined[[#This Row],[Store_ID]],Store[Store_ID],Store[Store_Type])</f>
        <v>Flagship</v>
      </c>
      <c r="AC1517" s="43">
        <f>Combined[[#This Row],[Quantity]]*Combined[[#This Row],[Unit_Price]]</f>
        <v>136.12</v>
      </c>
      <c r="AD1517" s="43">
        <f>Combined[[#This Row],[Gross_Sales]]*Combined[[#This Row],[Discount]]</f>
        <v>9.5284000000000013</v>
      </c>
      <c r="AE1517" s="43">
        <f>Combined[[#This Row],[Quantity]]*Combined[[#This Row],[cost]]</f>
        <v>131.51</v>
      </c>
      <c r="AF1517" s="43">
        <f>Combined[[#This Row],[Total_Amount]]-Combined[[#This Row],[Total_Cost]]</f>
        <v>-4.9183999999999912</v>
      </c>
      <c r="AG1517" s="43" t="str">
        <f>IF(Combined[[#This Row],[Age]]&lt;=25,"18-25",IF(Combined[[#This Row],[Age]]&lt;=35,"26-35",IF(Combined[[#This Row],[Age]]&lt;=45,"36-45",IF(Combined[[#This Row],[Age]]&lt;=55,"46-55","56-64"))))</f>
        <v>36-45</v>
      </c>
      <c r="AH1517" s="43">
        <f>IF(Combined[[#This Row],[Total_Amount]]=0,0,Combined[[#This Row],[Profit]]/Combined[[#This Row],[Total_Amount]])</f>
        <v>-3.8852498901980788E-2</v>
      </c>
    </row>
    <row r="1518" spans="1:34">
      <c r="A1518" s="43" t="s">
        <v>3342</v>
      </c>
      <c r="B1518" s="46">
        <v>45862</v>
      </c>
      <c r="C1518" s="43">
        <f t="shared" si="23"/>
        <v>2025</v>
      </c>
      <c r="D1518" s="43" t="str">
        <f>TEXT(Combined[[#This Row],[Order_Date]],"MMM")</f>
        <v>Jul</v>
      </c>
      <c r="E1518" s="43" t="s">
        <v>124</v>
      </c>
      <c r="F1518" s="43" t="s">
        <v>1652</v>
      </c>
      <c r="G1518" s="43" t="s">
        <v>1810</v>
      </c>
      <c r="H1518" s="43">
        <v>3</v>
      </c>
      <c r="I1518" s="43">
        <v>634.45000000000005</v>
      </c>
      <c r="J1518" s="45">
        <v>0.17</v>
      </c>
      <c r="K1518" s="43" t="s">
        <v>1826</v>
      </c>
      <c r="L1518" s="43">
        <v>1579.7805000000001</v>
      </c>
      <c r="M1518" s="43" t="str">
        <f>VLOOKUP(Combined[[#This Row],[Customer_ID]],Customer[],2,FALSE)</f>
        <v>Jessica Acevedo</v>
      </c>
      <c r="N1518" s="43">
        <f>VLOOKUP(Combined[[#This Row],[Customer_ID]],Customer[],3,FALSE)</f>
        <v>64</v>
      </c>
      <c r="O1518" s="43" t="str">
        <f>VLOOKUP(Combined[[#This Row],[Customer_ID]],Customer[],4,FALSE)</f>
        <v>Female</v>
      </c>
      <c r="P1518" s="43" t="str">
        <f>VLOOKUP(Combined[[#This Row],[Customer_ID]],Customer[],5,FALSE)</f>
        <v>Amybury</v>
      </c>
      <c r="Q1518" s="43" t="str">
        <f>VLOOKUP(Combined[[#This Row],[Customer_ID]],Customer[],6,FALSE)</f>
        <v>Pennsylvania</v>
      </c>
      <c r="R1518" s="43" t="str">
        <f>VLOOKUP(Combined[[#This Row],[Customer_ID]],Customer[],8,FALSE)</f>
        <v>Bronze</v>
      </c>
      <c r="S1518" s="43" t="str">
        <f>VLOOKUP(Combined[[#This Row],[Product_ID]],Product[],2,FALSE)</f>
        <v>Rugby Ball</v>
      </c>
      <c r="T1518" s="43" t="str">
        <f>VLOOKUP(Combined[[#This Row],[Product_ID]],Product[],3,FALSE)</f>
        <v>Sports</v>
      </c>
      <c r="U1518" s="43" t="str">
        <f>VLOOKUP(Combined[[#This Row],[Product_ID]],Product[],4,FALSE)</f>
        <v>Team Sports</v>
      </c>
      <c r="V1518" s="43" t="str">
        <f>VLOOKUP(Combined[[#This Row],[Product_ID]],Product[],5,FALSE)</f>
        <v>Harris Inc</v>
      </c>
      <c r="W1518" s="43">
        <f>VLOOKUP(Combined[[#This Row],[Product_ID]],Product[],6,FALSE)</f>
        <v>212.26</v>
      </c>
      <c r="X1518" s="43">
        <f>VLOOKUP(Combined[[#This Row],[Product_ID]],Product[],7,FALSE)</f>
        <v>82</v>
      </c>
      <c r="Y1518" s="43" t="str">
        <f>_xlfn.XLOOKUP(Combined[[#This Row],[Store_ID]],Store[Store_ID],Store[Store_Name])</f>
        <v>Guerrero-Schmitt</v>
      </c>
      <c r="Z1518" s="43" t="str">
        <f>_xlfn.XLOOKUP(Combined[[#This Row],[Store_ID]],Store[Store_ID],Store[Region])</f>
        <v>East</v>
      </c>
      <c r="AA1518" s="43" t="str">
        <f>_xlfn.XLOOKUP(Combined[[#This Row],[Store_ID]],Store[Store_ID],Store[City])</f>
        <v>East Stevechester</v>
      </c>
      <c r="AB1518" s="43" t="str">
        <f>_xlfn.XLOOKUP(Combined[[#This Row],[Store_ID]],Store[Store_ID],Store[Store_Type])</f>
        <v>Flagship</v>
      </c>
      <c r="AC1518" s="43">
        <f>Combined[[#This Row],[Quantity]]*Combined[[#This Row],[Unit_Price]]</f>
        <v>1903.3500000000001</v>
      </c>
      <c r="AD1518" s="43">
        <f>Combined[[#This Row],[Gross_Sales]]*Combined[[#This Row],[Discount]]</f>
        <v>323.56950000000006</v>
      </c>
      <c r="AE1518" s="43">
        <f>Combined[[#This Row],[Quantity]]*Combined[[#This Row],[cost]]</f>
        <v>636.78</v>
      </c>
      <c r="AF1518" s="43">
        <f>Combined[[#This Row],[Total_Amount]]-Combined[[#This Row],[Total_Cost]]</f>
        <v>943.0005000000001</v>
      </c>
      <c r="AG1518" s="43" t="str">
        <f>IF(Combined[[#This Row],[Age]]&lt;=25,"18-25",IF(Combined[[#This Row],[Age]]&lt;=35,"26-35",IF(Combined[[#This Row],[Age]]&lt;=45,"36-45",IF(Combined[[#This Row],[Age]]&lt;=55,"46-55","56-64"))))</f>
        <v>56-64</v>
      </c>
      <c r="AH1518" s="43">
        <f>IF(Combined[[#This Row],[Total_Amount]]=0,0,Combined[[#This Row],[Profit]]/Combined[[#This Row],[Total_Amount]])</f>
        <v>0.59691868585540842</v>
      </c>
    </row>
    <row r="1519" spans="1:34">
      <c r="A1519" s="43" t="s">
        <v>3343</v>
      </c>
      <c r="B1519" s="46">
        <v>45579</v>
      </c>
      <c r="C1519" s="43">
        <f t="shared" si="23"/>
        <v>2024</v>
      </c>
      <c r="D1519" s="43" t="str">
        <f>TEXT(Combined[[#This Row],[Order_Date]],"MMM")</f>
        <v>Oct</v>
      </c>
      <c r="E1519" s="43" t="s">
        <v>1035</v>
      </c>
      <c r="F1519" s="43" t="s">
        <v>1676</v>
      </c>
      <c r="G1519" s="43" t="s">
        <v>1752</v>
      </c>
      <c r="H1519" s="43">
        <v>4</v>
      </c>
      <c r="I1519" s="43">
        <v>179.62</v>
      </c>
      <c r="J1519" s="45">
        <v>0.05</v>
      </c>
      <c r="K1519" s="43" t="s">
        <v>1824</v>
      </c>
      <c r="L1519" s="43">
        <v>682.55600000000004</v>
      </c>
      <c r="M1519" s="43" t="str">
        <f>VLOOKUP(Combined[[#This Row],[Customer_ID]],Customer[],2,FALSE)</f>
        <v>Victor Mcintosh</v>
      </c>
      <c r="N1519" s="43">
        <f>VLOOKUP(Combined[[#This Row],[Customer_ID]],Customer[],3,FALSE)</f>
        <v>62</v>
      </c>
      <c r="O1519" s="43" t="str">
        <f>VLOOKUP(Combined[[#This Row],[Customer_ID]],Customer[],4,FALSE)</f>
        <v>Female</v>
      </c>
      <c r="P1519" s="43" t="str">
        <f>VLOOKUP(Combined[[#This Row],[Customer_ID]],Customer[],5,FALSE)</f>
        <v>Tiffanyshire</v>
      </c>
      <c r="Q1519" s="43" t="str">
        <f>VLOOKUP(Combined[[#This Row],[Customer_ID]],Customer[],6,FALSE)</f>
        <v>Minnesota</v>
      </c>
      <c r="R1519" s="43" t="str">
        <f>VLOOKUP(Combined[[#This Row],[Customer_ID]],Customer[],8,FALSE)</f>
        <v>Bronze</v>
      </c>
      <c r="S1519" s="43" t="str">
        <f>VLOOKUP(Combined[[#This Row],[Product_ID]],Product[],2,FALSE)</f>
        <v>Matte Lipstick Set</v>
      </c>
      <c r="T1519" s="43" t="str">
        <f>VLOOKUP(Combined[[#This Row],[Product_ID]],Product[],3,FALSE)</f>
        <v>Beauty</v>
      </c>
      <c r="U1519" s="43" t="str">
        <f>VLOOKUP(Combined[[#This Row],[Product_ID]],Product[],4,FALSE)</f>
        <v>Makeup</v>
      </c>
      <c r="V1519" s="43" t="str">
        <f>VLOOKUP(Combined[[#This Row],[Product_ID]],Product[],5,FALSE)</f>
        <v>Zhang Inc</v>
      </c>
      <c r="W1519" s="43">
        <f>VLOOKUP(Combined[[#This Row],[Product_ID]],Product[],6,FALSE)</f>
        <v>299.11</v>
      </c>
      <c r="X1519" s="43">
        <f>VLOOKUP(Combined[[#This Row],[Product_ID]],Product[],7,FALSE)</f>
        <v>118</v>
      </c>
      <c r="Y1519" s="43" t="str">
        <f>_xlfn.XLOOKUP(Combined[[#This Row],[Store_ID]],Store[Store_ID],Store[Store_Name])</f>
        <v>Rivera-Warner</v>
      </c>
      <c r="Z1519" s="43" t="str">
        <f>_xlfn.XLOOKUP(Combined[[#This Row],[Store_ID]],Store[Store_ID],Store[Region])</f>
        <v>East</v>
      </c>
      <c r="AA1519" s="43" t="str">
        <f>_xlfn.XLOOKUP(Combined[[#This Row],[Store_ID]],Store[Store_ID],Store[City])</f>
        <v>Washingtonfurt</v>
      </c>
      <c r="AB1519" s="43" t="str">
        <f>_xlfn.XLOOKUP(Combined[[#This Row],[Store_ID]],Store[Store_ID],Store[Store_Type])</f>
        <v>Flagship</v>
      </c>
      <c r="AC1519" s="43">
        <f>Combined[[#This Row],[Quantity]]*Combined[[#This Row],[Unit_Price]]</f>
        <v>718.48</v>
      </c>
      <c r="AD1519" s="43">
        <f>Combined[[#This Row],[Gross_Sales]]*Combined[[#This Row],[Discount]]</f>
        <v>35.923999999999999</v>
      </c>
      <c r="AE1519" s="43">
        <f>Combined[[#This Row],[Quantity]]*Combined[[#This Row],[cost]]</f>
        <v>1196.44</v>
      </c>
      <c r="AF1519" s="43">
        <f>Combined[[#This Row],[Total_Amount]]-Combined[[#This Row],[Total_Cost]]</f>
        <v>-513.88400000000001</v>
      </c>
      <c r="AG1519" s="43" t="str">
        <f>IF(Combined[[#This Row],[Age]]&lt;=25,"18-25",IF(Combined[[#This Row],[Age]]&lt;=35,"26-35",IF(Combined[[#This Row],[Age]]&lt;=45,"36-45",IF(Combined[[#This Row],[Age]]&lt;=55,"46-55","56-64"))))</f>
        <v>56-64</v>
      </c>
      <c r="AH1519" s="43">
        <f>IF(Combined[[#This Row],[Total_Amount]]=0,0,Combined[[#This Row],[Profit]]/Combined[[#This Row],[Total_Amount]])</f>
        <v>-0.75288181482545025</v>
      </c>
    </row>
    <row r="1520" spans="1:34">
      <c r="A1520" s="43" t="s">
        <v>3344</v>
      </c>
      <c r="B1520" s="46">
        <v>45658</v>
      </c>
      <c r="C1520" s="43">
        <f t="shared" si="23"/>
        <v>2025</v>
      </c>
      <c r="D1520" s="43" t="str">
        <f>TEXT(Combined[[#This Row],[Order_Date]],"MMM")</f>
        <v>Jan</v>
      </c>
      <c r="E1520" s="43" t="s">
        <v>932</v>
      </c>
      <c r="F1520" s="43" t="s">
        <v>1588</v>
      </c>
      <c r="G1520" s="43" t="s">
        <v>1810</v>
      </c>
      <c r="H1520" s="43">
        <v>4</v>
      </c>
      <c r="I1520" s="43">
        <v>558.83000000000004</v>
      </c>
      <c r="J1520" s="45">
        <v>0.16</v>
      </c>
      <c r="K1520" s="43" t="s">
        <v>1826</v>
      </c>
      <c r="L1520" s="43">
        <v>1877.6687999999999</v>
      </c>
      <c r="M1520" s="43" t="str">
        <f>VLOOKUP(Combined[[#This Row],[Customer_ID]],Customer[],2,FALSE)</f>
        <v>Lisa Chandler</v>
      </c>
      <c r="N1520" s="43">
        <f>VLOOKUP(Combined[[#This Row],[Customer_ID]],Customer[],3,FALSE)</f>
        <v>29</v>
      </c>
      <c r="O1520" s="43" t="str">
        <f>VLOOKUP(Combined[[#This Row],[Customer_ID]],Customer[],4,FALSE)</f>
        <v>Male</v>
      </c>
      <c r="P1520" s="43" t="str">
        <f>VLOOKUP(Combined[[#This Row],[Customer_ID]],Customer[],5,FALSE)</f>
        <v>Port Richard</v>
      </c>
      <c r="Q1520" s="43" t="str">
        <f>VLOOKUP(Combined[[#This Row],[Customer_ID]],Customer[],6,FALSE)</f>
        <v>Montana</v>
      </c>
      <c r="R1520" s="43" t="str">
        <f>VLOOKUP(Combined[[#This Row],[Customer_ID]],Customer[],8,FALSE)</f>
        <v>Platinum</v>
      </c>
      <c r="S1520" s="43" t="str">
        <f>VLOOKUP(Combined[[#This Row],[Product_ID]],Product[],2,FALSE)</f>
        <v>Outdoor Sports Water Bottle</v>
      </c>
      <c r="T1520" s="43" t="str">
        <f>VLOOKUP(Combined[[#This Row],[Product_ID]],Product[],3,FALSE)</f>
        <v>Sports</v>
      </c>
      <c r="U1520" s="43" t="str">
        <f>VLOOKUP(Combined[[#This Row],[Product_ID]],Product[],4,FALSE)</f>
        <v>Accessories</v>
      </c>
      <c r="V1520" s="43" t="str">
        <f>VLOOKUP(Combined[[#This Row],[Product_ID]],Product[],5,FALSE)</f>
        <v>Soto-Ellis</v>
      </c>
      <c r="W1520" s="43">
        <f>VLOOKUP(Combined[[#This Row],[Product_ID]],Product[],6,FALSE)</f>
        <v>131.51</v>
      </c>
      <c r="X1520" s="43">
        <f>VLOOKUP(Combined[[#This Row],[Product_ID]],Product[],7,FALSE)</f>
        <v>199.2</v>
      </c>
      <c r="Y1520" s="43" t="str">
        <f>_xlfn.XLOOKUP(Combined[[#This Row],[Store_ID]],Store[Store_ID],Store[Store_Name])</f>
        <v>Guerrero-Schmitt</v>
      </c>
      <c r="Z1520" s="43" t="str">
        <f>_xlfn.XLOOKUP(Combined[[#This Row],[Store_ID]],Store[Store_ID],Store[Region])</f>
        <v>East</v>
      </c>
      <c r="AA1520" s="43" t="str">
        <f>_xlfn.XLOOKUP(Combined[[#This Row],[Store_ID]],Store[Store_ID],Store[City])</f>
        <v>East Stevechester</v>
      </c>
      <c r="AB1520" s="43" t="str">
        <f>_xlfn.XLOOKUP(Combined[[#This Row],[Store_ID]],Store[Store_ID],Store[Store_Type])</f>
        <v>Flagship</v>
      </c>
      <c r="AC1520" s="43">
        <f>Combined[[#This Row],[Quantity]]*Combined[[#This Row],[Unit_Price]]</f>
        <v>2235.3200000000002</v>
      </c>
      <c r="AD1520" s="43">
        <f>Combined[[#This Row],[Gross_Sales]]*Combined[[#This Row],[Discount]]</f>
        <v>357.65120000000002</v>
      </c>
      <c r="AE1520" s="43">
        <f>Combined[[#This Row],[Quantity]]*Combined[[#This Row],[cost]]</f>
        <v>526.04</v>
      </c>
      <c r="AF1520" s="43">
        <f>Combined[[#This Row],[Total_Amount]]-Combined[[#This Row],[Total_Cost]]</f>
        <v>1351.6288</v>
      </c>
      <c r="AG1520" s="43" t="str">
        <f>IF(Combined[[#This Row],[Age]]&lt;=25,"18-25",IF(Combined[[#This Row],[Age]]&lt;=35,"26-35",IF(Combined[[#This Row],[Age]]&lt;=45,"36-45",IF(Combined[[#This Row],[Age]]&lt;=55,"46-55","56-64"))))</f>
        <v>26-35</v>
      </c>
      <c r="AH1520" s="43">
        <f>IF(Combined[[#This Row],[Total_Amount]]=0,0,Combined[[#This Row],[Profit]]/Combined[[#This Row],[Total_Amount]])</f>
        <v>0.71984409604079269</v>
      </c>
    </row>
    <row r="1521" spans="1:34">
      <c r="A1521" s="43" t="s">
        <v>3345</v>
      </c>
      <c r="B1521" s="46">
        <v>45664</v>
      </c>
      <c r="C1521" s="43">
        <f t="shared" si="23"/>
        <v>2025</v>
      </c>
      <c r="D1521" s="43" t="str">
        <f>TEXT(Combined[[#This Row],[Order_Date]],"MMM")</f>
        <v>Jan</v>
      </c>
      <c r="E1521" s="43" t="s">
        <v>568</v>
      </c>
      <c r="F1521" s="43" t="s">
        <v>1736</v>
      </c>
      <c r="G1521" s="43" t="s">
        <v>1776</v>
      </c>
      <c r="H1521" s="43">
        <v>2</v>
      </c>
      <c r="I1521" s="43">
        <v>859.74</v>
      </c>
      <c r="J1521" s="45">
        <v>0.25</v>
      </c>
      <c r="K1521" s="43" t="s">
        <v>1829</v>
      </c>
      <c r="L1521" s="43">
        <v>1289.6099999999999</v>
      </c>
      <c r="M1521" s="43" t="str">
        <f>VLOOKUP(Combined[[#This Row],[Customer_ID]],Customer[],2,FALSE)</f>
        <v>Amy Wilson</v>
      </c>
      <c r="N1521" s="43">
        <f>VLOOKUP(Combined[[#This Row],[Customer_ID]],Customer[],3,FALSE)</f>
        <v>44</v>
      </c>
      <c r="O1521" s="43" t="str">
        <f>VLOOKUP(Combined[[#This Row],[Customer_ID]],Customer[],4,FALSE)</f>
        <v>Female</v>
      </c>
      <c r="P1521" s="43" t="str">
        <f>VLOOKUP(Combined[[#This Row],[Customer_ID]],Customer[],5,FALSE)</f>
        <v>Morrisburgh</v>
      </c>
      <c r="Q1521" s="43" t="str">
        <f>VLOOKUP(Combined[[#This Row],[Customer_ID]],Customer[],6,FALSE)</f>
        <v>Indiana</v>
      </c>
      <c r="R1521" s="43" t="str">
        <f>VLOOKUP(Combined[[#This Row],[Customer_ID]],Customer[],8,FALSE)</f>
        <v>Platinum</v>
      </c>
      <c r="S1521" s="43" t="str">
        <f>VLOOKUP(Combined[[#This Row],[Product_ID]],Product[],2,FALSE)</f>
        <v>Vitamin E Body Lotion</v>
      </c>
      <c r="T1521" s="43" t="str">
        <f>VLOOKUP(Combined[[#This Row],[Product_ID]],Product[],3,FALSE)</f>
        <v>Beauty</v>
      </c>
      <c r="U1521" s="43" t="str">
        <f>VLOOKUP(Combined[[#This Row],[Product_ID]],Product[],4,FALSE)</f>
        <v>Skincare</v>
      </c>
      <c r="V1521" s="43" t="str">
        <f>VLOOKUP(Combined[[#This Row],[Product_ID]],Product[],5,FALSE)</f>
        <v>Hoffman-Williams</v>
      </c>
      <c r="W1521" s="43">
        <f>VLOOKUP(Combined[[#This Row],[Product_ID]],Product[],6,FALSE)</f>
        <v>358.47</v>
      </c>
      <c r="X1521" s="43">
        <f>VLOOKUP(Combined[[#This Row],[Product_ID]],Product[],7,FALSE)</f>
        <v>213</v>
      </c>
      <c r="Y1521" s="43" t="str">
        <f>_xlfn.XLOOKUP(Combined[[#This Row],[Store_ID]],Store[Store_ID],Store[Store_Name])</f>
        <v>Benson-Elliott</v>
      </c>
      <c r="Z1521" s="43" t="str">
        <f>_xlfn.XLOOKUP(Combined[[#This Row],[Store_ID]],Store[Store_ID],Store[Region])</f>
        <v>East</v>
      </c>
      <c r="AA1521" s="43" t="str">
        <f>_xlfn.XLOOKUP(Combined[[#This Row],[Store_ID]],Store[Store_ID],Store[City])</f>
        <v>Port Josephberg</v>
      </c>
      <c r="AB1521" s="43" t="str">
        <f>_xlfn.XLOOKUP(Combined[[#This Row],[Store_ID]],Store[Store_ID],Store[Store_Type])</f>
        <v>Online</v>
      </c>
      <c r="AC1521" s="43">
        <f>Combined[[#This Row],[Quantity]]*Combined[[#This Row],[Unit_Price]]</f>
        <v>1719.48</v>
      </c>
      <c r="AD1521" s="43">
        <f>Combined[[#This Row],[Gross_Sales]]*Combined[[#This Row],[Discount]]</f>
        <v>429.87</v>
      </c>
      <c r="AE1521" s="43">
        <f>Combined[[#This Row],[Quantity]]*Combined[[#This Row],[cost]]</f>
        <v>716.94</v>
      </c>
      <c r="AF1521" s="43">
        <f>Combined[[#This Row],[Total_Amount]]-Combined[[#This Row],[Total_Cost]]</f>
        <v>572.66999999999985</v>
      </c>
      <c r="AG1521" s="43" t="str">
        <f>IF(Combined[[#This Row],[Age]]&lt;=25,"18-25",IF(Combined[[#This Row],[Age]]&lt;=35,"26-35",IF(Combined[[#This Row],[Age]]&lt;=45,"36-45",IF(Combined[[#This Row],[Age]]&lt;=55,"46-55","56-64"))))</f>
        <v>36-45</v>
      </c>
      <c r="AH1521" s="43">
        <f>IF(Combined[[#This Row],[Total_Amount]]=0,0,Combined[[#This Row],[Profit]]/Combined[[#This Row],[Total_Amount]])</f>
        <v>0.44406448461162668</v>
      </c>
    </row>
    <row r="1522" spans="1:34">
      <c r="A1522" s="43" t="s">
        <v>3346</v>
      </c>
      <c r="B1522" s="46">
        <v>45936</v>
      </c>
      <c r="C1522" s="43">
        <f t="shared" si="23"/>
        <v>2025</v>
      </c>
      <c r="D1522" s="43" t="str">
        <f>TEXT(Combined[[#This Row],[Order_Date]],"MMM")</f>
        <v>Oct</v>
      </c>
      <c r="E1522" s="43" t="s">
        <v>375</v>
      </c>
      <c r="F1522" s="43" t="s">
        <v>1678</v>
      </c>
      <c r="G1522" s="43" t="s">
        <v>1804</v>
      </c>
      <c r="H1522" s="43">
        <v>3</v>
      </c>
      <c r="I1522" s="43">
        <v>578.47</v>
      </c>
      <c r="J1522" s="45">
        <v>0.06</v>
      </c>
      <c r="K1522" s="43" t="s">
        <v>1829</v>
      </c>
      <c r="L1522" s="43">
        <v>1631.2854</v>
      </c>
      <c r="M1522" s="43" t="str">
        <f>VLOOKUP(Combined[[#This Row],[Customer_ID]],Customer[],2,FALSE)</f>
        <v>Howard Summers</v>
      </c>
      <c r="N1522" s="43">
        <f>VLOOKUP(Combined[[#This Row],[Customer_ID]],Customer[],3,FALSE)</f>
        <v>53</v>
      </c>
      <c r="O1522" s="43" t="str">
        <f>VLOOKUP(Combined[[#This Row],[Customer_ID]],Customer[],4,FALSE)</f>
        <v>Female</v>
      </c>
      <c r="P1522" s="43" t="str">
        <f>VLOOKUP(Combined[[#This Row],[Customer_ID]],Customer[],5,FALSE)</f>
        <v>East Linda</v>
      </c>
      <c r="Q1522" s="43" t="str">
        <f>VLOOKUP(Combined[[#This Row],[Customer_ID]],Customer[],6,FALSE)</f>
        <v>Rhode Island</v>
      </c>
      <c r="R1522" s="43" t="str">
        <f>VLOOKUP(Combined[[#This Row],[Customer_ID]],Customer[],8,FALSE)</f>
        <v>Bronze</v>
      </c>
      <c r="S1522" s="43" t="str">
        <f>VLOOKUP(Combined[[#This Row],[Product_ID]],Product[],2,FALSE)</f>
        <v>Adjustable Dumbbells 20kg</v>
      </c>
      <c r="T1522" s="43" t="str">
        <f>VLOOKUP(Combined[[#This Row],[Product_ID]],Product[],3,FALSE)</f>
        <v>Sports</v>
      </c>
      <c r="U1522" s="43" t="str">
        <f>VLOOKUP(Combined[[#This Row],[Product_ID]],Product[],4,FALSE)</f>
        <v>Fitness</v>
      </c>
      <c r="V1522" s="43" t="str">
        <f>VLOOKUP(Combined[[#This Row],[Product_ID]],Product[],5,FALSE)</f>
        <v>Montgomery, Benton and Miller</v>
      </c>
      <c r="W1522" s="43">
        <f>VLOOKUP(Combined[[#This Row],[Product_ID]],Product[],6,FALSE)</f>
        <v>240.63</v>
      </c>
      <c r="X1522" s="43">
        <f>VLOOKUP(Combined[[#This Row],[Product_ID]],Product[],7,FALSE)</f>
        <v>423</v>
      </c>
      <c r="Y1522" s="43" t="str">
        <f>_xlfn.XLOOKUP(Combined[[#This Row],[Store_ID]],Store[Store_ID],Store[Store_Name])</f>
        <v>Frederick-Wright</v>
      </c>
      <c r="Z1522" s="43" t="str">
        <f>_xlfn.XLOOKUP(Combined[[#This Row],[Store_ID]],Store[Store_ID],Store[Region])</f>
        <v>West</v>
      </c>
      <c r="AA1522" s="43" t="str">
        <f>_xlfn.XLOOKUP(Combined[[#This Row],[Store_ID]],Store[Store_ID],Store[City])</f>
        <v>New Jimmymouth</v>
      </c>
      <c r="AB1522" s="43" t="str">
        <f>_xlfn.XLOOKUP(Combined[[#This Row],[Store_ID]],Store[Store_ID],Store[Store_Type])</f>
        <v>Flagship</v>
      </c>
      <c r="AC1522" s="43">
        <f>Combined[[#This Row],[Quantity]]*Combined[[#This Row],[Unit_Price]]</f>
        <v>1735.41</v>
      </c>
      <c r="AD1522" s="43">
        <f>Combined[[#This Row],[Gross_Sales]]*Combined[[#This Row],[Discount]]</f>
        <v>104.1246</v>
      </c>
      <c r="AE1522" s="43">
        <f>Combined[[#This Row],[Quantity]]*Combined[[#This Row],[cost]]</f>
        <v>721.89</v>
      </c>
      <c r="AF1522" s="43">
        <f>Combined[[#This Row],[Total_Amount]]-Combined[[#This Row],[Total_Cost]]</f>
        <v>909.3954</v>
      </c>
      <c r="AG1522" s="43" t="str">
        <f>IF(Combined[[#This Row],[Age]]&lt;=25,"18-25",IF(Combined[[#This Row],[Age]]&lt;=35,"26-35",IF(Combined[[#This Row],[Age]]&lt;=45,"36-45",IF(Combined[[#This Row],[Age]]&lt;=55,"46-55","56-64"))))</f>
        <v>46-55</v>
      </c>
      <c r="AH1522" s="43">
        <f>IF(Combined[[#This Row],[Total_Amount]]=0,0,Combined[[#This Row],[Profit]]/Combined[[#This Row],[Total_Amount]])</f>
        <v>0.55747167233888073</v>
      </c>
    </row>
    <row r="1523" spans="1:34">
      <c r="A1523" s="43" t="s">
        <v>3347</v>
      </c>
      <c r="B1523" s="46">
        <v>45344</v>
      </c>
      <c r="C1523" s="43">
        <f t="shared" si="23"/>
        <v>2024</v>
      </c>
      <c r="D1523" s="43" t="str">
        <f>TEXT(Combined[[#This Row],[Order_Date]],"MMM")</f>
        <v>Feb</v>
      </c>
      <c r="E1523" s="43" t="s">
        <v>208</v>
      </c>
      <c r="F1523" s="43" t="s">
        <v>1590</v>
      </c>
      <c r="G1523" s="43" t="s">
        <v>1794</v>
      </c>
      <c r="H1523" s="43">
        <v>1</v>
      </c>
      <c r="I1523" s="43">
        <v>440.48</v>
      </c>
      <c r="J1523" s="45">
        <v>0.11</v>
      </c>
      <c r="K1523" s="43" t="s">
        <v>1829</v>
      </c>
      <c r="L1523" s="43">
        <v>392.02720000000011</v>
      </c>
      <c r="M1523" s="43" t="str">
        <f>VLOOKUP(Combined[[#This Row],[Customer_ID]],Customer[],2,FALSE)</f>
        <v>Wayne Mcpherson</v>
      </c>
      <c r="N1523" s="43">
        <f>VLOOKUP(Combined[[#This Row],[Customer_ID]],Customer[],3,FALSE)</f>
        <v>56</v>
      </c>
      <c r="O1523" s="43" t="str">
        <f>VLOOKUP(Combined[[#This Row],[Customer_ID]],Customer[],4,FALSE)</f>
        <v>Female</v>
      </c>
      <c r="P1523" s="43" t="str">
        <f>VLOOKUP(Combined[[#This Row],[Customer_ID]],Customer[],5,FALSE)</f>
        <v>Edwardsfort</v>
      </c>
      <c r="Q1523" s="43" t="str">
        <f>VLOOKUP(Combined[[#This Row],[Customer_ID]],Customer[],6,FALSE)</f>
        <v>Minnesota</v>
      </c>
      <c r="R1523" s="43" t="str">
        <f>VLOOKUP(Combined[[#This Row],[Customer_ID]],Customer[],8,FALSE)</f>
        <v>Bronze</v>
      </c>
      <c r="S1523" s="43" t="str">
        <f>VLOOKUP(Combined[[#This Row],[Product_ID]],Product[],2,FALSE)</f>
        <v>Multi-Purpose Storage Box</v>
      </c>
      <c r="T1523" s="43" t="str">
        <f>VLOOKUP(Combined[[#This Row],[Product_ID]],Product[],3,FALSE)</f>
        <v>Home</v>
      </c>
      <c r="U1523" s="43" t="str">
        <f>VLOOKUP(Combined[[#This Row],[Product_ID]],Product[],4,FALSE)</f>
        <v>Storage</v>
      </c>
      <c r="V1523" s="43" t="str">
        <f>VLOOKUP(Combined[[#This Row],[Product_ID]],Product[],5,FALSE)</f>
        <v>Gardner-Montes</v>
      </c>
      <c r="W1523" s="43">
        <f>VLOOKUP(Combined[[#This Row],[Product_ID]],Product[],6,FALSE)</f>
        <v>123.46</v>
      </c>
      <c r="X1523" s="43">
        <f>VLOOKUP(Combined[[#This Row],[Product_ID]],Product[],7,FALSE)</f>
        <v>76</v>
      </c>
      <c r="Y1523" s="43" t="str">
        <f>_xlfn.XLOOKUP(Combined[[#This Row],[Store_ID]],Store[Store_ID],Store[Store_Name])</f>
        <v>Thomas, Bridges and Harris</v>
      </c>
      <c r="Z1523" s="43" t="str">
        <f>_xlfn.XLOOKUP(Combined[[#This Row],[Store_ID]],Store[Store_ID],Store[Region])</f>
        <v>North</v>
      </c>
      <c r="AA1523" s="43" t="str">
        <f>_xlfn.XLOOKUP(Combined[[#This Row],[Store_ID]],Store[Store_ID],Store[City])</f>
        <v>Sabrinatown</v>
      </c>
      <c r="AB1523" s="43" t="str">
        <f>_xlfn.XLOOKUP(Combined[[#This Row],[Store_ID]],Store[Store_ID],Store[Store_Type])</f>
        <v>Online</v>
      </c>
      <c r="AC1523" s="43">
        <f>Combined[[#This Row],[Quantity]]*Combined[[#This Row],[Unit_Price]]</f>
        <v>440.48</v>
      </c>
      <c r="AD1523" s="43">
        <f>Combined[[#This Row],[Gross_Sales]]*Combined[[#This Row],[Discount]]</f>
        <v>48.452800000000003</v>
      </c>
      <c r="AE1523" s="43">
        <f>Combined[[#This Row],[Quantity]]*Combined[[#This Row],[cost]]</f>
        <v>123.46</v>
      </c>
      <c r="AF1523" s="43">
        <f>Combined[[#This Row],[Total_Amount]]-Combined[[#This Row],[Total_Cost]]</f>
        <v>268.56720000000013</v>
      </c>
      <c r="AG1523" s="43" t="str">
        <f>IF(Combined[[#This Row],[Age]]&lt;=25,"18-25",IF(Combined[[#This Row],[Age]]&lt;=35,"26-35",IF(Combined[[#This Row],[Age]]&lt;=45,"36-45",IF(Combined[[#This Row],[Age]]&lt;=55,"46-55","56-64"))))</f>
        <v>56-64</v>
      </c>
      <c r="AH1523" s="43">
        <f>IF(Combined[[#This Row],[Total_Amount]]=0,0,Combined[[#This Row],[Profit]]/Combined[[#This Row],[Total_Amount]])</f>
        <v>0.68507287249456172</v>
      </c>
    </row>
    <row r="1524" spans="1:34">
      <c r="A1524" s="43" t="s">
        <v>3348</v>
      </c>
      <c r="B1524" s="46">
        <v>45329</v>
      </c>
      <c r="C1524" s="43">
        <f t="shared" si="23"/>
        <v>2024</v>
      </c>
      <c r="D1524" s="43" t="str">
        <f>TEXT(Combined[[#This Row],[Order_Date]],"MMM")</f>
        <v>Feb</v>
      </c>
      <c r="E1524" s="43" t="s">
        <v>75</v>
      </c>
      <c r="F1524" s="43" t="s">
        <v>1580</v>
      </c>
      <c r="G1524" s="43" t="s">
        <v>1813</v>
      </c>
      <c r="H1524" s="43">
        <v>2</v>
      </c>
      <c r="I1524" s="43">
        <v>303.67</v>
      </c>
      <c r="J1524" s="45">
        <v>0.05</v>
      </c>
      <c r="K1524" s="43" t="s">
        <v>1826</v>
      </c>
      <c r="L1524" s="43">
        <v>576.97299999999996</v>
      </c>
      <c r="M1524" s="43" t="str">
        <f>VLOOKUP(Combined[[#This Row],[Customer_ID]],Customer[],2,FALSE)</f>
        <v>John Scott</v>
      </c>
      <c r="N1524" s="43">
        <f>VLOOKUP(Combined[[#This Row],[Customer_ID]],Customer[],3,FALSE)</f>
        <v>24</v>
      </c>
      <c r="O1524" s="43" t="str">
        <f>VLOOKUP(Combined[[#This Row],[Customer_ID]],Customer[],4,FALSE)</f>
        <v>Female</v>
      </c>
      <c r="P1524" s="43" t="str">
        <f>VLOOKUP(Combined[[#This Row],[Customer_ID]],Customer[],5,FALSE)</f>
        <v>South Christopher</v>
      </c>
      <c r="Q1524" s="43" t="str">
        <f>VLOOKUP(Combined[[#This Row],[Customer_ID]],Customer[],6,FALSE)</f>
        <v>Pennsylvania</v>
      </c>
      <c r="R1524" s="43" t="str">
        <f>VLOOKUP(Combined[[#This Row],[Customer_ID]],Customer[],8,FALSE)</f>
        <v>Bronze</v>
      </c>
      <c r="S1524" s="43" t="str">
        <f>VLOOKUP(Combined[[#This Row],[Product_ID]],Product[],2,FALSE)</f>
        <v>Beard Grooming Kit</v>
      </c>
      <c r="T1524" s="43" t="str">
        <f>VLOOKUP(Combined[[#This Row],[Product_ID]],Product[],3,FALSE)</f>
        <v>Beauty</v>
      </c>
      <c r="U1524" s="43" t="str">
        <f>VLOOKUP(Combined[[#This Row],[Product_ID]],Product[],4,FALSE)</f>
        <v>Grooming</v>
      </c>
      <c r="V1524" s="43" t="str">
        <f>VLOOKUP(Combined[[#This Row],[Product_ID]],Product[],5,FALSE)</f>
        <v>Erickson-Green</v>
      </c>
      <c r="W1524" s="43">
        <f>VLOOKUP(Combined[[#This Row],[Product_ID]],Product[],6,FALSE)</f>
        <v>337.42</v>
      </c>
      <c r="X1524" s="43">
        <f>VLOOKUP(Combined[[#This Row],[Product_ID]],Product[],7,FALSE)</f>
        <v>256</v>
      </c>
      <c r="Y1524" s="43" t="str">
        <f>_xlfn.XLOOKUP(Combined[[#This Row],[Store_ID]],Store[Store_ID],Store[Store_Name])</f>
        <v>Mann-Austin</v>
      </c>
      <c r="Z1524" s="43" t="str">
        <f>_xlfn.XLOOKUP(Combined[[#This Row],[Store_ID]],Store[Store_ID],Store[Region])</f>
        <v>East</v>
      </c>
      <c r="AA1524" s="43" t="str">
        <f>_xlfn.XLOOKUP(Combined[[#This Row],[Store_ID]],Store[Store_ID],Store[City])</f>
        <v>Vasquezborough</v>
      </c>
      <c r="AB1524" s="43" t="str">
        <f>_xlfn.XLOOKUP(Combined[[#This Row],[Store_ID]],Store[Store_ID],Store[Store_Type])</f>
        <v>Online</v>
      </c>
      <c r="AC1524" s="43">
        <f>Combined[[#This Row],[Quantity]]*Combined[[#This Row],[Unit_Price]]</f>
        <v>607.34</v>
      </c>
      <c r="AD1524" s="43">
        <f>Combined[[#This Row],[Gross_Sales]]*Combined[[#This Row],[Discount]]</f>
        <v>30.367000000000004</v>
      </c>
      <c r="AE1524" s="43">
        <f>Combined[[#This Row],[Quantity]]*Combined[[#This Row],[cost]]</f>
        <v>674.84</v>
      </c>
      <c r="AF1524" s="43">
        <f>Combined[[#This Row],[Total_Amount]]-Combined[[#This Row],[Total_Cost]]</f>
        <v>-97.867000000000075</v>
      </c>
      <c r="AG1524" s="43" t="str">
        <f>IF(Combined[[#This Row],[Age]]&lt;=25,"18-25",IF(Combined[[#This Row],[Age]]&lt;=35,"26-35",IF(Combined[[#This Row],[Age]]&lt;=45,"36-45",IF(Combined[[#This Row],[Age]]&lt;=55,"46-55","56-64"))))</f>
        <v>18-25</v>
      </c>
      <c r="AH1524" s="43">
        <f>IF(Combined[[#This Row],[Total_Amount]]=0,0,Combined[[#This Row],[Profit]]/Combined[[#This Row],[Total_Amount]])</f>
        <v>-0.16962145542339083</v>
      </c>
    </row>
    <row r="1525" spans="1:34">
      <c r="A1525" s="43" t="s">
        <v>3349</v>
      </c>
      <c r="B1525" s="46">
        <v>45895</v>
      </c>
      <c r="C1525" s="43">
        <f t="shared" si="23"/>
        <v>2025</v>
      </c>
      <c r="D1525" s="43" t="str">
        <f>TEXT(Combined[[#This Row],[Order_Date]],"MMM")</f>
        <v>Aug</v>
      </c>
      <c r="E1525" s="43" t="s">
        <v>1056</v>
      </c>
      <c r="F1525" s="43" t="s">
        <v>1696</v>
      </c>
      <c r="G1525" s="43" t="s">
        <v>1799</v>
      </c>
      <c r="H1525" s="43">
        <v>2</v>
      </c>
      <c r="I1525" s="43">
        <v>611.21</v>
      </c>
      <c r="J1525" s="45">
        <v>0.22</v>
      </c>
      <c r="K1525" s="43" t="s">
        <v>1829</v>
      </c>
      <c r="L1525" s="43">
        <v>953.48760000000004</v>
      </c>
      <c r="M1525" s="43" t="str">
        <f>VLOOKUP(Combined[[#This Row],[Customer_ID]],Customer[],2,FALSE)</f>
        <v>John Jones</v>
      </c>
      <c r="N1525" s="43">
        <f>VLOOKUP(Combined[[#This Row],[Customer_ID]],Customer[],3,FALSE)</f>
        <v>58</v>
      </c>
      <c r="O1525" s="43" t="str">
        <f>VLOOKUP(Combined[[#This Row],[Customer_ID]],Customer[],4,FALSE)</f>
        <v>Female</v>
      </c>
      <c r="P1525" s="43" t="str">
        <f>VLOOKUP(Combined[[#This Row],[Customer_ID]],Customer[],5,FALSE)</f>
        <v>North Michaelborough</v>
      </c>
      <c r="Q1525" s="43" t="str">
        <f>VLOOKUP(Combined[[#This Row],[Customer_ID]],Customer[],6,FALSE)</f>
        <v>Oregon</v>
      </c>
      <c r="R1525" s="43" t="str">
        <f>VLOOKUP(Combined[[#This Row],[Customer_ID]],Customer[],8,FALSE)</f>
        <v>Silver</v>
      </c>
      <c r="S1525" s="43" t="str">
        <f>VLOOKUP(Combined[[#This Row],[Product_ID]],Product[],2,FALSE)</f>
        <v>Bluetooth Car Audio System</v>
      </c>
      <c r="T1525" s="43" t="str">
        <f>VLOOKUP(Combined[[#This Row],[Product_ID]],Product[],3,FALSE)</f>
        <v>Electronics</v>
      </c>
      <c r="U1525" s="43" t="str">
        <f>VLOOKUP(Combined[[#This Row],[Product_ID]],Product[],4,FALSE)</f>
        <v>Audio</v>
      </c>
      <c r="V1525" s="43" t="str">
        <f>VLOOKUP(Combined[[#This Row],[Product_ID]],Product[],5,FALSE)</f>
        <v>Bruce-Bowen</v>
      </c>
      <c r="W1525" s="43">
        <f>VLOOKUP(Combined[[#This Row],[Product_ID]],Product[],6,FALSE)</f>
        <v>403.71</v>
      </c>
      <c r="X1525" s="43">
        <f>VLOOKUP(Combined[[#This Row],[Product_ID]],Product[],7,FALSE)</f>
        <v>159</v>
      </c>
      <c r="Y1525" s="43" t="str">
        <f>_xlfn.XLOOKUP(Combined[[#This Row],[Store_ID]],Store[Store_ID],Store[Store_Name])</f>
        <v>Mcdonald Inc</v>
      </c>
      <c r="Z1525" s="43" t="str">
        <f>_xlfn.XLOOKUP(Combined[[#This Row],[Store_ID]],Store[Store_ID],Store[Region])</f>
        <v>South</v>
      </c>
      <c r="AA1525" s="43" t="str">
        <f>_xlfn.XLOOKUP(Combined[[#This Row],[Store_ID]],Store[Store_ID],Store[City])</f>
        <v>Christopherland</v>
      </c>
      <c r="AB1525" s="43" t="str">
        <f>_xlfn.XLOOKUP(Combined[[#This Row],[Store_ID]],Store[Store_ID],Store[Store_Type])</f>
        <v>Outlet</v>
      </c>
      <c r="AC1525" s="43">
        <f>Combined[[#This Row],[Quantity]]*Combined[[#This Row],[Unit_Price]]</f>
        <v>1222.42</v>
      </c>
      <c r="AD1525" s="43">
        <f>Combined[[#This Row],[Gross_Sales]]*Combined[[#This Row],[Discount]]</f>
        <v>268.93240000000003</v>
      </c>
      <c r="AE1525" s="43">
        <f>Combined[[#This Row],[Quantity]]*Combined[[#This Row],[cost]]</f>
        <v>807.42</v>
      </c>
      <c r="AF1525" s="43">
        <f>Combined[[#This Row],[Total_Amount]]-Combined[[#This Row],[Total_Cost]]</f>
        <v>146.06760000000008</v>
      </c>
      <c r="AG1525" s="43" t="str">
        <f>IF(Combined[[#This Row],[Age]]&lt;=25,"18-25",IF(Combined[[#This Row],[Age]]&lt;=35,"26-35",IF(Combined[[#This Row],[Age]]&lt;=45,"36-45",IF(Combined[[#This Row],[Age]]&lt;=55,"46-55","56-64"))))</f>
        <v>56-64</v>
      </c>
      <c r="AH1525" s="43">
        <f>IF(Combined[[#This Row],[Total_Amount]]=0,0,Combined[[#This Row],[Profit]]/Combined[[#This Row],[Total_Amount]])</f>
        <v>0.15319297282943173</v>
      </c>
    </row>
    <row r="1526" spans="1:34">
      <c r="A1526" s="43" t="s">
        <v>3350</v>
      </c>
      <c r="B1526" s="46">
        <v>45239</v>
      </c>
      <c r="C1526" s="43">
        <f t="shared" si="23"/>
        <v>2023</v>
      </c>
      <c r="D1526" s="43" t="str">
        <f>TEXT(Combined[[#This Row],[Order_Date]],"MMM")</f>
        <v>Nov</v>
      </c>
      <c r="E1526" s="43" t="s">
        <v>660</v>
      </c>
      <c r="F1526" s="43" t="s">
        <v>1626</v>
      </c>
      <c r="G1526" s="43" t="s">
        <v>1801</v>
      </c>
      <c r="H1526" s="43">
        <v>2</v>
      </c>
      <c r="I1526" s="43">
        <v>768.08</v>
      </c>
      <c r="J1526" s="45">
        <v>0.26</v>
      </c>
      <c r="K1526" s="43" t="s">
        <v>1826</v>
      </c>
      <c r="L1526" s="43">
        <v>1136.7583999999999</v>
      </c>
      <c r="M1526" s="43" t="str">
        <f>VLOOKUP(Combined[[#This Row],[Customer_ID]],Customer[],2,FALSE)</f>
        <v>Christina Garcia</v>
      </c>
      <c r="N1526" s="43">
        <f>VLOOKUP(Combined[[#This Row],[Customer_ID]],Customer[],3,FALSE)</f>
        <v>37</v>
      </c>
      <c r="O1526" s="43" t="str">
        <f>VLOOKUP(Combined[[#This Row],[Customer_ID]],Customer[],4,FALSE)</f>
        <v>Female</v>
      </c>
      <c r="P1526" s="43" t="str">
        <f>VLOOKUP(Combined[[#This Row],[Customer_ID]],Customer[],5,FALSE)</f>
        <v>Clarkeside</v>
      </c>
      <c r="Q1526" s="43" t="str">
        <f>VLOOKUP(Combined[[#This Row],[Customer_ID]],Customer[],6,FALSE)</f>
        <v>Kansas</v>
      </c>
      <c r="R1526" s="43" t="str">
        <f>VLOOKUP(Combined[[#This Row],[Customer_ID]],Customer[],8,FALSE)</f>
        <v>Platinum</v>
      </c>
      <c r="S1526" s="43" t="str">
        <f>VLOOKUP(Combined[[#This Row],[Product_ID]],Product[],2,FALSE)</f>
        <v>Portable Power Bank</v>
      </c>
      <c r="T1526" s="43" t="str">
        <f>VLOOKUP(Combined[[#This Row],[Product_ID]],Product[],3,FALSE)</f>
        <v>Electronics</v>
      </c>
      <c r="U1526" s="43" t="str">
        <f>VLOOKUP(Combined[[#This Row],[Product_ID]],Product[],4,FALSE)</f>
        <v>Mobile</v>
      </c>
      <c r="V1526" s="43" t="str">
        <f>VLOOKUP(Combined[[#This Row],[Product_ID]],Product[],5,FALSE)</f>
        <v>Cummings and Sons</v>
      </c>
      <c r="W1526" s="43">
        <f>VLOOKUP(Combined[[#This Row],[Product_ID]],Product[],6,FALSE)</f>
        <v>326.06</v>
      </c>
      <c r="X1526" s="43">
        <f>VLOOKUP(Combined[[#This Row],[Product_ID]],Product[],7,FALSE)</f>
        <v>301</v>
      </c>
      <c r="Y1526" s="43" t="str">
        <f>_xlfn.XLOOKUP(Combined[[#This Row],[Store_ID]],Store[Store_ID],Store[Store_Name])</f>
        <v>Shelton PLC</v>
      </c>
      <c r="Z1526" s="43" t="str">
        <f>_xlfn.XLOOKUP(Combined[[#This Row],[Store_ID]],Store[Store_ID],Store[Region])</f>
        <v>North</v>
      </c>
      <c r="AA1526" s="43" t="str">
        <f>_xlfn.XLOOKUP(Combined[[#This Row],[Store_ID]],Store[Store_ID],Store[City])</f>
        <v>East Jenniferstad</v>
      </c>
      <c r="AB1526" s="43" t="str">
        <f>_xlfn.XLOOKUP(Combined[[#This Row],[Store_ID]],Store[Store_ID],Store[Store_Type])</f>
        <v>Flagship</v>
      </c>
      <c r="AC1526" s="43">
        <f>Combined[[#This Row],[Quantity]]*Combined[[#This Row],[Unit_Price]]</f>
        <v>1536.16</v>
      </c>
      <c r="AD1526" s="43">
        <f>Combined[[#This Row],[Gross_Sales]]*Combined[[#This Row],[Discount]]</f>
        <v>399.40160000000003</v>
      </c>
      <c r="AE1526" s="43">
        <f>Combined[[#This Row],[Quantity]]*Combined[[#This Row],[cost]]</f>
        <v>652.12</v>
      </c>
      <c r="AF1526" s="43">
        <f>Combined[[#This Row],[Total_Amount]]-Combined[[#This Row],[Total_Cost]]</f>
        <v>484.63839999999993</v>
      </c>
      <c r="AG1526" s="43" t="str">
        <f>IF(Combined[[#This Row],[Age]]&lt;=25,"18-25",IF(Combined[[#This Row],[Age]]&lt;=35,"26-35",IF(Combined[[#This Row],[Age]]&lt;=45,"36-45",IF(Combined[[#This Row],[Age]]&lt;=55,"46-55","56-64"))))</f>
        <v>36-45</v>
      </c>
      <c r="AH1526" s="43">
        <f>IF(Combined[[#This Row],[Total_Amount]]=0,0,Combined[[#This Row],[Profit]]/Combined[[#This Row],[Total_Amount]])</f>
        <v>0.42633368708777519</v>
      </c>
    </row>
    <row r="1527" spans="1:34">
      <c r="A1527" s="43" t="s">
        <v>3351</v>
      </c>
      <c r="B1527" s="46">
        <v>45296</v>
      </c>
      <c r="C1527" s="43">
        <f t="shared" si="23"/>
        <v>2024</v>
      </c>
      <c r="D1527" s="43" t="str">
        <f>TEXT(Combined[[#This Row],[Order_Date]],"MMM")</f>
        <v>Jan</v>
      </c>
      <c r="E1527" s="43" t="s">
        <v>937</v>
      </c>
      <c r="F1527" s="43" t="s">
        <v>1594</v>
      </c>
      <c r="G1527" s="43" t="s">
        <v>1810</v>
      </c>
      <c r="H1527" s="43">
        <v>1</v>
      </c>
      <c r="I1527" s="43">
        <v>616.82000000000005</v>
      </c>
      <c r="J1527" s="45">
        <v>0.24</v>
      </c>
      <c r="K1527" s="43" t="s">
        <v>1824</v>
      </c>
      <c r="L1527" s="43">
        <v>468.78320000000002</v>
      </c>
      <c r="M1527" s="43" t="str">
        <f>VLOOKUP(Combined[[#This Row],[Customer_ID]],Customer[],2,FALSE)</f>
        <v>Jared Moran</v>
      </c>
      <c r="N1527" s="43">
        <f>VLOOKUP(Combined[[#This Row],[Customer_ID]],Customer[],3,FALSE)</f>
        <v>28</v>
      </c>
      <c r="O1527" s="43" t="str">
        <f>VLOOKUP(Combined[[#This Row],[Customer_ID]],Customer[],4,FALSE)</f>
        <v>Female</v>
      </c>
      <c r="P1527" s="43" t="str">
        <f>VLOOKUP(Combined[[#This Row],[Customer_ID]],Customer[],5,FALSE)</f>
        <v>South David</v>
      </c>
      <c r="Q1527" s="43" t="str">
        <f>VLOOKUP(Combined[[#This Row],[Customer_ID]],Customer[],6,FALSE)</f>
        <v>West Virginia</v>
      </c>
      <c r="R1527" s="43" t="str">
        <f>VLOOKUP(Combined[[#This Row],[Customer_ID]],Customer[],8,FALSE)</f>
        <v>Bronze</v>
      </c>
      <c r="S1527" s="43" t="str">
        <f>VLOOKUP(Combined[[#This Row],[Product_ID]],Product[],2,FALSE)</f>
        <v>Men's Formal Shirt</v>
      </c>
      <c r="T1527" s="43" t="str">
        <f>VLOOKUP(Combined[[#This Row],[Product_ID]],Product[],3,FALSE)</f>
        <v>Clothing</v>
      </c>
      <c r="U1527" s="43" t="str">
        <f>VLOOKUP(Combined[[#This Row],[Product_ID]],Product[],4,FALSE)</f>
        <v>Tops</v>
      </c>
      <c r="V1527" s="43" t="str">
        <f>VLOOKUP(Combined[[#This Row],[Product_ID]],Product[],5,FALSE)</f>
        <v>Moon, Mora and Santos</v>
      </c>
      <c r="W1527" s="43">
        <f>VLOOKUP(Combined[[#This Row],[Product_ID]],Product[],6,FALSE)</f>
        <v>283</v>
      </c>
      <c r="X1527" s="43">
        <f>VLOOKUP(Combined[[#This Row],[Product_ID]],Product[],7,FALSE)</f>
        <v>360</v>
      </c>
      <c r="Y1527" s="43" t="str">
        <f>_xlfn.XLOOKUP(Combined[[#This Row],[Store_ID]],Store[Store_ID],Store[Store_Name])</f>
        <v>Guerrero-Schmitt</v>
      </c>
      <c r="Z1527" s="43" t="str">
        <f>_xlfn.XLOOKUP(Combined[[#This Row],[Store_ID]],Store[Store_ID],Store[Region])</f>
        <v>East</v>
      </c>
      <c r="AA1527" s="43" t="str">
        <f>_xlfn.XLOOKUP(Combined[[#This Row],[Store_ID]],Store[Store_ID],Store[City])</f>
        <v>East Stevechester</v>
      </c>
      <c r="AB1527" s="43" t="str">
        <f>_xlfn.XLOOKUP(Combined[[#This Row],[Store_ID]],Store[Store_ID],Store[Store_Type])</f>
        <v>Flagship</v>
      </c>
      <c r="AC1527" s="43">
        <f>Combined[[#This Row],[Quantity]]*Combined[[#This Row],[Unit_Price]]</f>
        <v>616.82000000000005</v>
      </c>
      <c r="AD1527" s="43">
        <f>Combined[[#This Row],[Gross_Sales]]*Combined[[#This Row],[Discount]]</f>
        <v>148.0368</v>
      </c>
      <c r="AE1527" s="43">
        <f>Combined[[#This Row],[Quantity]]*Combined[[#This Row],[cost]]</f>
        <v>283</v>
      </c>
      <c r="AF1527" s="43">
        <f>Combined[[#This Row],[Total_Amount]]-Combined[[#This Row],[Total_Cost]]</f>
        <v>185.78320000000002</v>
      </c>
      <c r="AG1527" s="43" t="str">
        <f>IF(Combined[[#This Row],[Age]]&lt;=25,"18-25",IF(Combined[[#This Row],[Age]]&lt;=35,"26-35",IF(Combined[[#This Row],[Age]]&lt;=45,"36-45",IF(Combined[[#This Row],[Age]]&lt;=55,"46-55","56-64"))))</f>
        <v>26-35</v>
      </c>
      <c r="AH1527" s="43">
        <f>IF(Combined[[#This Row],[Total_Amount]]=0,0,Combined[[#This Row],[Profit]]/Combined[[#This Row],[Total_Amount]])</f>
        <v>0.39630942405785874</v>
      </c>
    </row>
    <row r="1528" spans="1:34">
      <c r="A1528" s="43" t="s">
        <v>3352</v>
      </c>
      <c r="B1528" s="46">
        <v>45672</v>
      </c>
      <c r="C1528" s="43">
        <f t="shared" si="23"/>
        <v>2025</v>
      </c>
      <c r="D1528" s="43" t="str">
        <f>TEXT(Combined[[#This Row],[Order_Date]],"MMM")</f>
        <v>Jan</v>
      </c>
      <c r="E1528" s="43" t="s">
        <v>604</v>
      </c>
      <c r="F1528" s="43" t="s">
        <v>1628</v>
      </c>
      <c r="G1528" s="43" t="s">
        <v>1810</v>
      </c>
      <c r="H1528" s="43">
        <v>1</v>
      </c>
      <c r="I1528" s="43">
        <v>470.34</v>
      </c>
      <c r="J1528" s="45">
        <v>0.18</v>
      </c>
      <c r="K1528" s="43" t="s">
        <v>1829</v>
      </c>
      <c r="L1528" s="43">
        <v>385.67880000000002</v>
      </c>
      <c r="M1528" s="43" t="str">
        <f>VLOOKUP(Combined[[#This Row],[Customer_ID]],Customer[],2,FALSE)</f>
        <v>Mario Jacobs</v>
      </c>
      <c r="N1528" s="43">
        <f>VLOOKUP(Combined[[#This Row],[Customer_ID]],Customer[],3,FALSE)</f>
        <v>18</v>
      </c>
      <c r="O1528" s="43" t="str">
        <f>VLOOKUP(Combined[[#This Row],[Customer_ID]],Customer[],4,FALSE)</f>
        <v>Male</v>
      </c>
      <c r="P1528" s="43" t="str">
        <f>VLOOKUP(Combined[[#This Row],[Customer_ID]],Customer[],5,FALSE)</f>
        <v>Port James</v>
      </c>
      <c r="Q1528" s="43" t="str">
        <f>VLOOKUP(Combined[[#This Row],[Customer_ID]],Customer[],6,FALSE)</f>
        <v>New York</v>
      </c>
      <c r="R1528" s="43" t="str">
        <f>VLOOKUP(Combined[[#This Row],[Customer_ID]],Customer[],8,FALSE)</f>
        <v>Platinum</v>
      </c>
      <c r="S1528" s="43" t="str">
        <f>VLOOKUP(Combined[[#This Row],[Product_ID]],Product[],2,FALSE)</f>
        <v>Noise-Canceling Headphones</v>
      </c>
      <c r="T1528" s="43" t="str">
        <f>VLOOKUP(Combined[[#This Row],[Product_ID]],Product[],3,FALSE)</f>
        <v>Electronics</v>
      </c>
      <c r="U1528" s="43" t="str">
        <f>VLOOKUP(Combined[[#This Row],[Product_ID]],Product[],4,FALSE)</f>
        <v>Audio</v>
      </c>
      <c r="V1528" s="43" t="str">
        <f>VLOOKUP(Combined[[#This Row],[Product_ID]],Product[],5,FALSE)</f>
        <v>Taylor-Hart</v>
      </c>
      <c r="W1528" s="43">
        <f>VLOOKUP(Combined[[#This Row],[Product_ID]],Product[],6,FALSE)</f>
        <v>38.520000000000003</v>
      </c>
      <c r="X1528" s="43">
        <f>VLOOKUP(Combined[[#This Row],[Product_ID]],Product[],7,FALSE)</f>
        <v>378</v>
      </c>
      <c r="Y1528" s="43" t="str">
        <f>_xlfn.XLOOKUP(Combined[[#This Row],[Store_ID]],Store[Store_ID],Store[Store_Name])</f>
        <v>Guerrero-Schmitt</v>
      </c>
      <c r="Z1528" s="43" t="str">
        <f>_xlfn.XLOOKUP(Combined[[#This Row],[Store_ID]],Store[Store_ID],Store[Region])</f>
        <v>East</v>
      </c>
      <c r="AA1528" s="43" t="str">
        <f>_xlfn.XLOOKUP(Combined[[#This Row],[Store_ID]],Store[Store_ID],Store[City])</f>
        <v>East Stevechester</v>
      </c>
      <c r="AB1528" s="43" t="str">
        <f>_xlfn.XLOOKUP(Combined[[#This Row],[Store_ID]],Store[Store_ID],Store[Store_Type])</f>
        <v>Flagship</v>
      </c>
      <c r="AC1528" s="43">
        <f>Combined[[#This Row],[Quantity]]*Combined[[#This Row],[Unit_Price]]</f>
        <v>470.34</v>
      </c>
      <c r="AD1528" s="43">
        <f>Combined[[#This Row],[Gross_Sales]]*Combined[[#This Row],[Discount]]</f>
        <v>84.661199999999994</v>
      </c>
      <c r="AE1528" s="43">
        <f>Combined[[#This Row],[Quantity]]*Combined[[#This Row],[cost]]</f>
        <v>38.520000000000003</v>
      </c>
      <c r="AF1528" s="43">
        <f>Combined[[#This Row],[Total_Amount]]-Combined[[#This Row],[Total_Cost]]</f>
        <v>347.15880000000004</v>
      </c>
      <c r="AG1528" s="43" t="str">
        <f>IF(Combined[[#This Row],[Age]]&lt;=25,"18-25",IF(Combined[[#This Row],[Age]]&lt;=35,"26-35",IF(Combined[[#This Row],[Age]]&lt;=45,"36-45",IF(Combined[[#This Row],[Age]]&lt;=55,"46-55","56-64"))))</f>
        <v>18-25</v>
      </c>
      <c r="AH1528" s="43">
        <f>IF(Combined[[#This Row],[Total_Amount]]=0,0,Combined[[#This Row],[Profit]]/Combined[[#This Row],[Total_Amount]])</f>
        <v>0.90012414475465086</v>
      </c>
    </row>
    <row r="1529" spans="1:34">
      <c r="A1529" s="43" t="s">
        <v>3353</v>
      </c>
      <c r="B1529" s="46">
        <v>45499</v>
      </c>
      <c r="C1529" s="43">
        <f t="shared" si="23"/>
        <v>2024</v>
      </c>
      <c r="D1529" s="43" t="str">
        <f>TEXT(Combined[[#This Row],[Order_Date]],"MMM")</f>
        <v>Jul</v>
      </c>
      <c r="E1529" s="43" t="s">
        <v>711</v>
      </c>
      <c r="F1529" s="43" t="s">
        <v>1654</v>
      </c>
      <c r="G1529" s="43" t="s">
        <v>1782</v>
      </c>
      <c r="H1529" s="43">
        <v>2</v>
      </c>
      <c r="I1529" s="43">
        <v>616.36</v>
      </c>
      <c r="J1529" s="45">
        <v>0.12</v>
      </c>
      <c r="K1529" s="43" t="s">
        <v>1826</v>
      </c>
      <c r="L1529" s="43">
        <v>1084.7936</v>
      </c>
      <c r="M1529" s="43" t="str">
        <f>VLOOKUP(Combined[[#This Row],[Customer_ID]],Customer[],2,FALSE)</f>
        <v>Jordan Wells</v>
      </c>
      <c r="N1529" s="43">
        <f>VLOOKUP(Combined[[#This Row],[Customer_ID]],Customer[],3,FALSE)</f>
        <v>47</v>
      </c>
      <c r="O1529" s="43" t="str">
        <f>VLOOKUP(Combined[[#This Row],[Customer_ID]],Customer[],4,FALSE)</f>
        <v>Female</v>
      </c>
      <c r="P1529" s="43" t="str">
        <f>VLOOKUP(Combined[[#This Row],[Customer_ID]],Customer[],5,FALSE)</f>
        <v xml:space="preserve">Phillipschester   </v>
      </c>
      <c r="Q1529" s="43" t="str">
        <f>VLOOKUP(Combined[[#This Row],[Customer_ID]],Customer[],6,FALSE)</f>
        <v>New Jersey</v>
      </c>
      <c r="R1529" s="43" t="str">
        <f>VLOOKUP(Combined[[#This Row],[Customer_ID]],Customer[],8,FALSE)</f>
        <v>Gold</v>
      </c>
      <c r="S1529" s="43" t="str">
        <f>VLOOKUP(Combined[[#This Row],[Product_ID]],Product[],2,FALSE)</f>
        <v>Men's Track Pants</v>
      </c>
      <c r="T1529" s="43" t="str">
        <f>VLOOKUP(Combined[[#This Row],[Product_ID]],Product[],3,FALSE)</f>
        <v>Clothing</v>
      </c>
      <c r="U1529" s="43" t="str">
        <f>VLOOKUP(Combined[[#This Row],[Product_ID]],Product[],4,FALSE)</f>
        <v>Bottoms</v>
      </c>
      <c r="V1529" s="43" t="str">
        <f>VLOOKUP(Combined[[#This Row],[Product_ID]],Product[],5,FALSE)</f>
        <v>Hamilton, Woods and Walker</v>
      </c>
      <c r="W1529" s="43">
        <f>VLOOKUP(Combined[[#This Row],[Product_ID]],Product[],6,FALSE)</f>
        <v>386.56</v>
      </c>
      <c r="X1529" s="43">
        <f>VLOOKUP(Combined[[#This Row],[Product_ID]],Product[],7,FALSE)</f>
        <v>125</v>
      </c>
      <c r="Y1529" s="43" t="str">
        <f>_xlfn.XLOOKUP(Combined[[#This Row],[Store_ID]],Store[Store_ID],Store[Store_Name])</f>
        <v>Bean, Jones and Park</v>
      </c>
      <c r="Z1529" s="43" t="str">
        <f>_xlfn.XLOOKUP(Combined[[#This Row],[Store_ID]],Store[Store_ID],Store[Region])</f>
        <v>West</v>
      </c>
      <c r="AA1529" s="43" t="str">
        <f>_xlfn.XLOOKUP(Combined[[#This Row],[Store_ID]],Store[Store_ID],Store[City])</f>
        <v>Thompsonborough</v>
      </c>
      <c r="AB1529" s="43" t="str">
        <f>_xlfn.XLOOKUP(Combined[[#This Row],[Store_ID]],Store[Store_ID],Store[Store_Type])</f>
        <v>Online</v>
      </c>
      <c r="AC1529" s="43">
        <f>Combined[[#This Row],[Quantity]]*Combined[[#This Row],[Unit_Price]]</f>
        <v>1232.72</v>
      </c>
      <c r="AD1529" s="43">
        <f>Combined[[#This Row],[Gross_Sales]]*Combined[[#This Row],[Discount]]</f>
        <v>147.9264</v>
      </c>
      <c r="AE1529" s="43">
        <f>Combined[[#This Row],[Quantity]]*Combined[[#This Row],[cost]]</f>
        <v>773.12</v>
      </c>
      <c r="AF1529" s="43">
        <f>Combined[[#This Row],[Total_Amount]]-Combined[[#This Row],[Total_Cost]]</f>
        <v>311.67359999999996</v>
      </c>
      <c r="AG1529" s="43" t="str">
        <f>IF(Combined[[#This Row],[Age]]&lt;=25,"18-25",IF(Combined[[#This Row],[Age]]&lt;=35,"26-35",IF(Combined[[#This Row],[Age]]&lt;=45,"36-45",IF(Combined[[#This Row],[Age]]&lt;=55,"46-55","56-64"))))</f>
        <v>46-55</v>
      </c>
      <c r="AH1529" s="43">
        <f>IF(Combined[[#This Row],[Total_Amount]]=0,0,Combined[[#This Row],[Profit]]/Combined[[#This Row],[Total_Amount]])</f>
        <v>0.28731142956595612</v>
      </c>
    </row>
    <row r="1530" spans="1:34">
      <c r="A1530" s="43" t="s">
        <v>3354</v>
      </c>
      <c r="B1530" s="46">
        <v>45434</v>
      </c>
      <c r="C1530" s="43">
        <f t="shared" si="23"/>
        <v>2024</v>
      </c>
      <c r="D1530" s="43" t="str">
        <f>TEXT(Combined[[#This Row],[Order_Date]],"MMM")</f>
        <v>May</v>
      </c>
      <c r="E1530" s="43" t="s">
        <v>298</v>
      </c>
      <c r="F1530" s="43" t="s">
        <v>1551</v>
      </c>
      <c r="G1530" s="43" t="s">
        <v>1786</v>
      </c>
      <c r="H1530" s="43">
        <v>3</v>
      </c>
      <c r="I1530" s="43">
        <v>657.24</v>
      </c>
      <c r="J1530" s="45">
        <v>0.18</v>
      </c>
      <c r="K1530" s="43" t="s">
        <v>1826</v>
      </c>
      <c r="L1530" s="43">
        <v>1616.8104000000001</v>
      </c>
      <c r="M1530" s="43" t="str">
        <f>VLOOKUP(Combined[[#This Row],[Customer_ID]],Customer[],2,FALSE)</f>
        <v>George Rosario</v>
      </c>
      <c r="N1530" s="43">
        <f>VLOOKUP(Combined[[#This Row],[Customer_ID]],Customer[],3,FALSE)</f>
        <v>53</v>
      </c>
      <c r="O1530" s="43" t="str">
        <f>VLOOKUP(Combined[[#This Row],[Customer_ID]],Customer[],4,FALSE)</f>
        <v>Male</v>
      </c>
      <c r="P1530" s="43" t="str">
        <f>VLOOKUP(Combined[[#This Row],[Customer_ID]],Customer[],5,FALSE)</f>
        <v>Leburgh</v>
      </c>
      <c r="Q1530" s="43" t="str">
        <f>VLOOKUP(Combined[[#This Row],[Customer_ID]],Customer[],6,FALSE)</f>
        <v>Florida</v>
      </c>
      <c r="R1530" s="43" t="str">
        <f>VLOOKUP(Combined[[#This Row],[Customer_ID]],Customer[],8,FALSE)</f>
        <v>Bronze</v>
      </c>
      <c r="S1530" s="43" t="str">
        <f>VLOOKUP(Combined[[#This Row],[Product_ID]],Product[],2,FALSE)</f>
        <v>Men's Running Jacket</v>
      </c>
      <c r="T1530" s="43" t="str">
        <f>VLOOKUP(Combined[[#This Row],[Product_ID]],Product[],3,FALSE)</f>
        <v>Clothing</v>
      </c>
      <c r="U1530" s="43" t="str">
        <f>VLOOKUP(Combined[[#This Row],[Product_ID]],Product[],4,FALSE)</f>
        <v>Outerwear</v>
      </c>
      <c r="V1530" s="43" t="str">
        <f>VLOOKUP(Combined[[#This Row],[Product_ID]],Product[],5,FALSE)</f>
        <v>Pineda Ltd</v>
      </c>
      <c r="W1530" s="43">
        <f>VLOOKUP(Combined[[#This Row],[Product_ID]],Product[],6,FALSE)</f>
        <v>364.67</v>
      </c>
      <c r="X1530" s="43">
        <f>VLOOKUP(Combined[[#This Row],[Product_ID]],Product[],7,FALSE)</f>
        <v>452</v>
      </c>
      <c r="Y1530" s="43" t="str">
        <f>_xlfn.XLOOKUP(Combined[[#This Row],[Store_ID]],Store[Store_ID],Store[Store_Name])</f>
        <v>Moore, Padilla and Butler</v>
      </c>
      <c r="Z1530" s="43" t="str">
        <f>_xlfn.XLOOKUP(Combined[[#This Row],[Store_ID]],Store[Store_ID],Store[Region])</f>
        <v>South</v>
      </c>
      <c r="AA1530" s="43" t="str">
        <f>_xlfn.XLOOKUP(Combined[[#This Row],[Store_ID]],Store[Store_ID],Store[City])</f>
        <v>East Johnstad</v>
      </c>
      <c r="AB1530" s="43" t="str">
        <f>_xlfn.XLOOKUP(Combined[[#This Row],[Store_ID]],Store[Store_ID],Store[Store_Type])</f>
        <v>Flagship</v>
      </c>
      <c r="AC1530" s="43">
        <f>Combined[[#This Row],[Quantity]]*Combined[[#This Row],[Unit_Price]]</f>
        <v>1971.72</v>
      </c>
      <c r="AD1530" s="43">
        <f>Combined[[#This Row],[Gross_Sales]]*Combined[[#This Row],[Discount]]</f>
        <v>354.90960000000001</v>
      </c>
      <c r="AE1530" s="43">
        <f>Combined[[#This Row],[Quantity]]*Combined[[#This Row],[cost]]</f>
        <v>1094.01</v>
      </c>
      <c r="AF1530" s="43">
        <f>Combined[[#This Row],[Total_Amount]]-Combined[[#This Row],[Total_Cost]]</f>
        <v>522.80040000000008</v>
      </c>
      <c r="AG1530" s="43" t="str">
        <f>IF(Combined[[#This Row],[Age]]&lt;=25,"18-25",IF(Combined[[#This Row],[Age]]&lt;=35,"26-35",IF(Combined[[#This Row],[Age]]&lt;=45,"36-45",IF(Combined[[#This Row],[Age]]&lt;=55,"46-55","56-64"))))</f>
        <v>46-55</v>
      </c>
      <c r="AH1530" s="43">
        <f>IF(Combined[[#This Row],[Total_Amount]]=0,0,Combined[[#This Row],[Profit]]/Combined[[#This Row],[Total_Amount]])</f>
        <v>0.32335294231160316</v>
      </c>
    </row>
    <row r="1531" spans="1:34">
      <c r="A1531" s="43" t="s">
        <v>3355</v>
      </c>
      <c r="B1531" s="46">
        <v>45893</v>
      </c>
      <c r="C1531" s="43">
        <f t="shared" si="23"/>
        <v>2025</v>
      </c>
      <c r="D1531" s="43" t="str">
        <f>TEXT(Combined[[#This Row],[Order_Date]],"MMM")</f>
        <v>Aug</v>
      </c>
      <c r="E1531" s="43" t="s">
        <v>137</v>
      </c>
      <c r="F1531" s="43" t="s">
        <v>1630</v>
      </c>
      <c r="G1531" s="43" t="s">
        <v>1813</v>
      </c>
      <c r="H1531" s="43">
        <v>2</v>
      </c>
      <c r="I1531" s="43">
        <v>392.45</v>
      </c>
      <c r="J1531" s="45">
        <v>0.04</v>
      </c>
      <c r="K1531" s="43" t="s">
        <v>1826</v>
      </c>
      <c r="L1531" s="43">
        <v>753.50399999999991</v>
      </c>
      <c r="M1531" s="43" t="str">
        <f>VLOOKUP(Combined[[#This Row],[Customer_ID]],Customer[],2,FALSE)</f>
        <v>Christopher Olson</v>
      </c>
      <c r="N1531" s="43">
        <f>VLOOKUP(Combined[[#This Row],[Customer_ID]],Customer[],3,FALSE)</f>
        <v>27</v>
      </c>
      <c r="O1531" s="43" t="str">
        <f>VLOOKUP(Combined[[#This Row],[Customer_ID]],Customer[],4,FALSE)</f>
        <v>Female</v>
      </c>
      <c r="P1531" s="43" t="str">
        <f>VLOOKUP(Combined[[#This Row],[Customer_ID]],Customer[],5,FALSE)</f>
        <v>West Richard</v>
      </c>
      <c r="Q1531" s="43" t="str">
        <f>VLOOKUP(Combined[[#This Row],[Customer_ID]],Customer[],6,FALSE)</f>
        <v>Maryland</v>
      </c>
      <c r="R1531" s="43" t="str">
        <f>VLOOKUP(Combined[[#This Row],[Customer_ID]],Customer[],8,FALSE)</f>
        <v>Platinum</v>
      </c>
      <c r="S1531" s="43" t="str">
        <f>VLOOKUP(Combined[[#This Row],[Product_ID]],Product[],2,FALSE)</f>
        <v>Yoga Exercise Mat</v>
      </c>
      <c r="T1531" s="43" t="str">
        <f>VLOOKUP(Combined[[#This Row],[Product_ID]],Product[],3,FALSE)</f>
        <v>Sports</v>
      </c>
      <c r="U1531" s="43" t="str">
        <f>VLOOKUP(Combined[[#This Row],[Product_ID]],Product[],4,FALSE)</f>
        <v>Fitness</v>
      </c>
      <c r="V1531" s="43" t="str">
        <f>VLOOKUP(Combined[[#This Row],[Product_ID]],Product[],5,FALSE)</f>
        <v>Carroll, Long and Mendoza</v>
      </c>
      <c r="W1531" s="43">
        <f>VLOOKUP(Combined[[#This Row],[Product_ID]],Product[],6,FALSE)</f>
        <v>313.26</v>
      </c>
      <c r="X1531" s="43">
        <f>VLOOKUP(Combined[[#This Row],[Product_ID]],Product[],7,FALSE)</f>
        <v>369</v>
      </c>
      <c r="Y1531" s="43" t="str">
        <f>_xlfn.XLOOKUP(Combined[[#This Row],[Store_ID]],Store[Store_ID],Store[Store_Name])</f>
        <v>Mann-Austin</v>
      </c>
      <c r="Z1531" s="43" t="str">
        <f>_xlfn.XLOOKUP(Combined[[#This Row],[Store_ID]],Store[Store_ID],Store[Region])</f>
        <v>East</v>
      </c>
      <c r="AA1531" s="43" t="str">
        <f>_xlfn.XLOOKUP(Combined[[#This Row],[Store_ID]],Store[Store_ID],Store[City])</f>
        <v>Vasquezborough</v>
      </c>
      <c r="AB1531" s="43" t="str">
        <f>_xlfn.XLOOKUP(Combined[[#This Row],[Store_ID]],Store[Store_ID],Store[Store_Type])</f>
        <v>Online</v>
      </c>
      <c r="AC1531" s="43">
        <f>Combined[[#This Row],[Quantity]]*Combined[[#This Row],[Unit_Price]]</f>
        <v>784.9</v>
      </c>
      <c r="AD1531" s="43">
        <f>Combined[[#This Row],[Gross_Sales]]*Combined[[#This Row],[Discount]]</f>
        <v>31.396000000000001</v>
      </c>
      <c r="AE1531" s="43">
        <f>Combined[[#This Row],[Quantity]]*Combined[[#This Row],[cost]]</f>
        <v>626.52</v>
      </c>
      <c r="AF1531" s="43">
        <f>Combined[[#This Row],[Total_Amount]]-Combined[[#This Row],[Total_Cost]]</f>
        <v>126.98399999999992</v>
      </c>
      <c r="AG1531" s="43" t="str">
        <f>IF(Combined[[#This Row],[Age]]&lt;=25,"18-25",IF(Combined[[#This Row],[Age]]&lt;=35,"26-35",IF(Combined[[#This Row],[Age]]&lt;=45,"36-45",IF(Combined[[#This Row],[Age]]&lt;=55,"46-55","56-64"))))</f>
        <v>26-35</v>
      </c>
      <c r="AH1531" s="43">
        <f>IF(Combined[[#This Row],[Total_Amount]]=0,0,Combined[[#This Row],[Profit]]/Combined[[#This Row],[Total_Amount]])</f>
        <v>0.16852465282201545</v>
      </c>
    </row>
    <row r="1532" spans="1:34">
      <c r="A1532" s="43" t="s">
        <v>3356</v>
      </c>
      <c r="B1532" s="46">
        <v>45346</v>
      </c>
      <c r="C1532" s="43">
        <f t="shared" si="23"/>
        <v>2024</v>
      </c>
      <c r="D1532" s="43" t="str">
        <f>TEXT(Combined[[#This Row],[Order_Date]],"MMM")</f>
        <v>Feb</v>
      </c>
      <c r="E1532" s="43" t="s">
        <v>785</v>
      </c>
      <c r="F1532" s="43" t="s">
        <v>1628</v>
      </c>
      <c r="G1532" s="43" t="s">
        <v>1799</v>
      </c>
      <c r="H1532" s="43">
        <v>3</v>
      </c>
      <c r="I1532" s="43">
        <v>62.03</v>
      </c>
      <c r="J1532" s="45">
        <v>0.01</v>
      </c>
      <c r="K1532" s="43" t="s">
        <v>1829</v>
      </c>
      <c r="L1532" s="43">
        <v>184.22909999999999</v>
      </c>
      <c r="M1532" s="43" t="str">
        <f>VLOOKUP(Combined[[#This Row],[Customer_ID]],Customer[],2,FALSE)</f>
        <v>Laura Soto</v>
      </c>
      <c r="N1532" s="43">
        <f>VLOOKUP(Combined[[#This Row],[Customer_ID]],Customer[],3,FALSE)</f>
        <v>57</v>
      </c>
      <c r="O1532" s="43" t="str">
        <f>VLOOKUP(Combined[[#This Row],[Customer_ID]],Customer[],4,FALSE)</f>
        <v>Female</v>
      </c>
      <c r="P1532" s="43" t="str">
        <f>VLOOKUP(Combined[[#This Row],[Customer_ID]],Customer[],5,FALSE)</f>
        <v>Rodriguezton</v>
      </c>
      <c r="Q1532" s="43" t="str">
        <f>VLOOKUP(Combined[[#This Row],[Customer_ID]],Customer[],6,FALSE)</f>
        <v>Michigan</v>
      </c>
      <c r="R1532" s="43" t="str">
        <f>VLOOKUP(Combined[[#This Row],[Customer_ID]],Customer[],8,FALSE)</f>
        <v>Platinum</v>
      </c>
      <c r="S1532" s="43" t="str">
        <f>VLOOKUP(Combined[[#This Row],[Product_ID]],Product[],2,FALSE)</f>
        <v>Noise-Canceling Headphones</v>
      </c>
      <c r="T1532" s="43" t="str">
        <f>VLOOKUP(Combined[[#This Row],[Product_ID]],Product[],3,FALSE)</f>
        <v>Electronics</v>
      </c>
      <c r="U1532" s="43" t="str">
        <f>VLOOKUP(Combined[[#This Row],[Product_ID]],Product[],4,FALSE)</f>
        <v>Audio</v>
      </c>
      <c r="V1532" s="43" t="str">
        <f>VLOOKUP(Combined[[#This Row],[Product_ID]],Product[],5,FALSE)</f>
        <v>Taylor-Hart</v>
      </c>
      <c r="W1532" s="43">
        <f>VLOOKUP(Combined[[#This Row],[Product_ID]],Product[],6,FALSE)</f>
        <v>38.520000000000003</v>
      </c>
      <c r="X1532" s="43">
        <f>VLOOKUP(Combined[[#This Row],[Product_ID]],Product[],7,FALSE)</f>
        <v>378</v>
      </c>
      <c r="Y1532" s="43" t="str">
        <f>_xlfn.XLOOKUP(Combined[[#This Row],[Store_ID]],Store[Store_ID],Store[Store_Name])</f>
        <v>Mcdonald Inc</v>
      </c>
      <c r="Z1532" s="43" t="str">
        <f>_xlfn.XLOOKUP(Combined[[#This Row],[Store_ID]],Store[Store_ID],Store[Region])</f>
        <v>South</v>
      </c>
      <c r="AA1532" s="43" t="str">
        <f>_xlfn.XLOOKUP(Combined[[#This Row],[Store_ID]],Store[Store_ID],Store[City])</f>
        <v>Christopherland</v>
      </c>
      <c r="AB1532" s="43" t="str">
        <f>_xlfn.XLOOKUP(Combined[[#This Row],[Store_ID]],Store[Store_ID],Store[Store_Type])</f>
        <v>Outlet</v>
      </c>
      <c r="AC1532" s="43">
        <f>Combined[[#This Row],[Quantity]]*Combined[[#This Row],[Unit_Price]]</f>
        <v>186.09</v>
      </c>
      <c r="AD1532" s="43">
        <f>Combined[[#This Row],[Gross_Sales]]*Combined[[#This Row],[Discount]]</f>
        <v>1.8609</v>
      </c>
      <c r="AE1532" s="43">
        <f>Combined[[#This Row],[Quantity]]*Combined[[#This Row],[cost]]</f>
        <v>115.56</v>
      </c>
      <c r="AF1532" s="43">
        <f>Combined[[#This Row],[Total_Amount]]-Combined[[#This Row],[Total_Cost]]</f>
        <v>68.669099999999986</v>
      </c>
      <c r="AG1532" s="43" t="str">
        <f>IF(Combined[[#This Row],[Age]]&lt;=25,"18-25",IF(Combined[[#This Row],[Age]]&lt;=35,"26-35",IF(Combined[[#This Row],[Age]]&lt;=45,"36-45",IF(Combined[[#This Row],[Age]]&lt;=55,"46-55","56-64"))))</f>
        <v>56-64</v>
      </c>
      <c r="AH1532" s="43">
        <f>IF(Combined[[#This Row],[Total_Amount]]=0,0,Combined[[#This Row],[Profit]]/Combined[[#This Row],[Total_Amount]])</f>
        <v>0.37273753169287582</v>
      </c>
    </row>
    <row r="1533" spans="1:34">
      <c r="A1533" s="43" t="s">
        <v>3357</v>
      </c>
      <c r="B1533" s="46">
        <v>45613</v>
      </c>
      <c r="C1533" s="43">
        <f t="shared" si="23"/>
        <v>2024</v>
      </c>
      <c r="D1533" s="43" t="str">
        <f>TEXT(Combined[[#This Row],[Order_Date]],"MMM")</f>
        <v>Nov</v>
      </c>
      <c r="E1533" s="43" t="s">
        <v>332</v>
      </c>
      <c r="F1533" s="43" t="s">
        <v>1740</v>
      </c>
      <c r="G1533" s="43" t="s">
        <v>1766</v>
      </c>
      <c r="H1533" s="43">
        <v>4</v>
      </c>
      <c r="I1533" s="43">
        <v>933.73</v>
      </c>
      <c r="J1533" s="45">
        <v>0.25</v>
      </c>
      <c r="K1533" s="43" t="s">
        <v>1826</v>
      </c>
      <c r="L1533" s="43">
        <v>2801.19</v>
      </c>
      <c r="M1533" s="43" t="str">
        <f>VLOOKUP(Combined[[#This Row],[Customer_ID]],Customer[],2,FALSE)</f>
        <v>Robert Jackson</v>
      </c>
      <c r="N1533" s="43">
        <f>VLOOKUP(Combined[[#This Row],[Customer_ID]],Customer[],3,FALSE)</f>
        <v>44</v>
      </c>
      <c r="O1533" s="43" t="str">
        <f>VLOOKUP(Combined[[#This Row],[Customer_ID]],Customer[],4,FALSE)</f>
        <v>Female</v>
      </c>
      <c r="P1533" s="43" t="str">
        <f>VLOOKUP(Combined[[#This Row],[Customer_ID]],Customer[],5,FALSE)</f>
        <v>Lake Brandy</v>
      </c>
      <c r="Q1533" s="43" t="str">
        <f>VLOOKUP(Combined[[#This Row],[Customer_ID]],Customer[],6,FALSE)</f>
        <v>Tennessee</v>
      </c>
      <c r="R1533" s="43" t="str">
        <f>VLOOKUP(Combined[[#This Row],[Customer_ID]],Customer[],8,FALSE)</f>
        <v>Platinum</v>
      </c>
      <c r="S1533" s="43" t="str">
        <f>VLOOKUP(Combined[[#This Row],[Product_ID]],Product[],2,FALSE)</f>
        <v>Women's Formal Blazer</v>
      </c>
      <c r="T1533" s="43" t="str">
        <f>VLOOKUP(Combined[[#This Row],[Product_ID]],Product[],3,FALSE)</f>
        <v>Clothing</v>
      </c>
      <c r="U1533" s="43" t="str">
        <f>VLOOKUP(Combined[[#This Row],[Product_ID]],Product[],4,FALSE)</f>
        <v>Outerwear</v>
      </c>
      <c r="V1533" s="43" t="str">
        <f>VLOOKUP(Combined[[#This Row],[Product_ID]],Product[],5,FALSE)</f>
        <v>Phillips and Sons</v>
      </c>
      <c r="W1533" s="43">
        <f>VLOOKUP(Combined[[#This Row],[Product_ID]],Product[],6,FALSE)</f>
        <v>358.47</v>
      </c>
      <c r="X1533" s="43">
        <f>VLOOKUP(Combined[[#This Row],[Product_ID]],Product[],7,FALSE)</f>
        <v>143</v>
      </c>
      <c r="Y1533" s="43" t="str">
        <f>_xlfn.XLOOKUP(Combined[[#This Row],[Store_ID]],Store[Store_ID],Store[Store_Name])</f>
        <v>Johnson-Wright</v>
      </c>
      <c r="Z1533" s="43" t="str">
        <f>_xlfn.XLOOKUP(Combined[[#This Row],[Store_ID]],Store[Store_ID],Store[Region])</f>
        <v>North</v>
      </c>
      <c r="AA1533" s="43" t="str">
        <f>_xlfn.XLOOKUP(Combined[[#This Row],[Store_ID]],Store[Store_ID],Store[City])</f>
        <v>Hoodberg</v>
      </c>
      <c r="AB1533" s="43" t="str">
        <f>_xlfn.XLOOKUP(Combined[[#This Row],[Store_ID]],Store[Store_ID],Store[Store_Type])</f>
        <v>Outlet</v>
      </c>
      <c r="AC1533" s="43">
        <f>Combined[[#This Row],[Quantity]]*Combined[[#This Row],[Unit_Price]]</f>
        <v>3734.92</v>
      </c>
      <c r="AD1533" s="43">
        <f>Combined[[#This Row],[Gross_Sales]]*Combined[[#This Row],[Discount]]</f>
        <v>933.73</v>
      </c>
      <c r="AE1533" s="43">
        <f>Combined[[#This Row],[Quantity]]*Combined[[#This Row],[cost]]</f>
        <v>1433.88</v>
      </c>
      <c r="AF1533" s="43">
        <f>Combined[[#This Row],[Total_Amount]]-Combined[[#This Row],[Total_Cost]]</f>
        <v>1367.31</v>
      </c>
      <c r="AG1533" s="43" t="str">
        <f>IF(Combined[[#This Row],[Age]]&lt;=25,"18-25",IF(Combined[[#This Row],[Age]]&lt;=35,"26-35",IF(Combined[[#This Row],[Age]]&lt;=45,"36-45",IF(Combined[[#This Row],[Age]]&lt;=55,"46-55","56-64"))))</f>
        <v>36-45</v>
      </c>
      <c r="AH1533" s="43">
        <f>IF(Combined[[#This Row],[Total_Amount]]=0,0,Combined[[#This Row],[Profit]]/Combined[[#This Row],[Total_Amount]])</f>
        <v>0.48811755004123247</v>
      </c>
    </row>
    <row r="1534" spans="1:34">
      <c r="A1534" s="43" t="s">
        <v>3358</v>
      </c>
      <c r="B1534" s="46">
        <v>45928</v>
      </c>
      <c r="C1534" s="43">
        <f t="shared" si="23"/>
        <v>2025</v>
      </c>
      <c r="D1534" s="43" t="str">
        <f>TEXT(Combined[[#This Row],[Order_Date]],"MMM")</f>
        <v>Sep</v>
      </c>
      <c r="E1534" s="43" t="s">
        <v>520</v>
      </c>
      <c r="F1534" s="43" t="s">
        <v>1718</v>
      </c>
      <c r="G1534" s="43" t="s">
        <v>1804</v>
      </c>
      <c r="H1534" s="43">
        <v>3</v>
      </c>
      <c r="I1534" s="43">
        <v>615.30999999999995</v>
      </c>
      <c r="J1534" s="45">
        <v>0.14000000000000001</v>
      </c>
      <c r="K1534" s="43" t="s">
        <v>1826</v>
      </c>
      <c r="L1534" s="43">
        <v>1587.4998000000001</v>
      </c>
      <c r="M1534" s="43" t="str">
        <f>VLOOKUP(Combined[[#This Row],[Customer_ID]],Customer[],2,FALSE)</f>
        <v>Curtis Haynes</v>
      </c>
      <c r="N1534" s="43">
        <f>VLOOKUP(Combined[[#This Row],[Customer_ID]],Customer[],3,FALSE)</f>
        <v>60</v>
      </c>
      <c r="O1534" s="43" t="str">
        <f>VLOOKUP(Combined[[#This Row],[Customer_ID]],Customer[],4,FALSE)</f>
        <v>Female</v>
      </c>
      <c r="P1534" s="43" t="str">
        <f>VLOOKUP(Combined[[#This Row],[Customer_ID]],Customer[],5,FALSE)</f>
        <v>Estradaside</v>
      </c>
      <c r="Q1534" s="43" t="str">
        <f>VLOOKUP(Combined[[#This Row],[Customer_ID]],Customer[],6,FALSE)</f>
        <v>Iowa</v>
      </c>
      <c r="R1534" s="43" t="str">
        <f>VLOOKUP(Combined[[#This Row],[Customer_ID]],Customer[],8,FALSE)</f>
        <v>Gold</v>
      </c>
      <c r="S1534" s="43" t="str">
        <f>VLOOKUP(Combined[[#This Row],[Product_ID]],Product[],2,FALSE)</f>
        <v>Women's Beanie Hat</v>
      </c>
      <c r="T1534" s="43" t="str">
        <f>VLOOKUP(Combined[[#This Row],[Product_ID]],Product[],3,FALSE)</f>
        <v>Clothing</v>
      </c>
      <c r="U1534" s="43" t="str">
        <f>VLOOKUP(Combined[[#This Row],[Product_ID]],Product[],4,FALSE)</f>
        <v>Accessories</v>
      </c>
      <c r="V1534" s="43" t="str">
        <f>VLOOKUP(Combined[[#This Row],[Product_ID]],Product[],5,FALSE)</f>
        <v>Richardson-Carrillo</v>
      </c>
      <c r="W1534" s="43">
        <f>VLOOKUP(Combined[[#This Row],[Product_ID]],Product[],6,FALSE)</f>
        <v>119.57</v>
      </c>
      <c r="X1534" s="43">
        <f>VLOOKUP(Combined[[#This Row],[Product_ID]],Product[],7,FALSE)</f>
        <v>210</v>
      </c>
      <c r="Y1534" s="43" t="str">
        <f>_xlfn.XLOOKUP(Combined[[#This Row],[Store_ID]],Store[Store_ID],Store[Store_Name])</f>
        <v>Frederick-Wright</v>
      </c>
      <c r="Z1534" s="43" t="str">
        <f>_xlfn.XLOOKUP(Combined[[#This Row],[Store_ID]],Store[Store_ID],Store[Region])</f>
        <v>West</v>
      </c>
      <c r="AA1534" s="43" t="str">
        <f>_xlfn.XLOOKUP(Combined[[#This Row],[Store_ID]],Store[Store_ID],Store[City])</f>
        <v>New Jimmymouth</v>
      </c>
      <c r="AB1534" s="43" t="str">
        <f>_xlfn.XLOOKUP(Combined[[#This Row],[Store_ID]],Store[Store_ID],Store[Store_Type])</f>
        <v>Flagship</v>
      </c>
      <c r="AC1534" s="43">
        <f>Combined[[#This Row],[Quantity]]*Combined[[#This Row],[Unit_Price]]</f>
        <v>1845.9299999999998</v>
      </c>
      <c r="AD1534" s="43">
        <f>Combined[[#This Row],[Gross_Sales]]*Combined[[#This Row],[Discount]]</f>
        <v>258.43020000000001</v>
      </c>
      <c r="AE1534" s="43">
        <f>Combined[[#This Row],[Quantity]]*Combined[[#This Row],[cost]]</f>
        <v>358.71</v>
      </c>
      <c r="AF1534" s="43">
        <f>Combined[[#This Row],[Total_Amount]]-Combined[[#This Row],[Total_Cost]]</f>
        <v>1228.7898</v>
      </c>
      <c r="AG1534" s="43" t="str">
        <f>IF(Combined[[#This Row],[Age]]&lt;=25,"18-25",IF(Combined[[#This Row],[Age]]&lt;=35,"26-35",IF(Combined[[#This Row],[Age]]&lt;=45,"36-45",IF(Combined[[#This Row],[Age]]&lt;=55,"46-55","56-64"))))</f>
        <v>56-64</v>
      </c>
      <c r="AH1534" s="43">
        <f>IF(Combined[[#This Row],[Total_Amount]]=0,0,Combined[[#This Row],[Profit]]/Combined[[#This Row],[Total_Amount]])</f>
        <v>0.7740409164146036</v>
      </c>
    </row>
    <row r="1535" spans="1:34">
      <c r="A1535" s="43" t="s">
        <v>3359</v>
      </c>
      <c r="B1535" s="46">
        <v>45619</v>
      </c>
      <c r="C1535" s="43">
        <f t="shared" si="23"/>
        <v>2024</v>
      </c>
      <c r="D1535" s="43" t="str">
        <f>TEXT(Combined[[#This Row],[Order_Date]],"MMM")</f>
        <v>Nov</v>
      </c>
      <c r="E1535" s="43" t="s">
        <v>1166</v>
      </c>
      <c r="F1535" s="43" t="s">
        <v>1666</v>
      </c>
      <c r="G1535" s="43" t="s">
        <v>1810</v>
      </c>
      <c r="H1535" s="43">
        <v>4</v>
      </c>
      <c r="I1535" s="43">
        <v>790.38</v>
      </c>
      <c r="J1535" s="45">
        <v>0.22</v>
      </c>
      <c r="K1535" s="43" t="s">
        <v>1829</v>
      </c>
      <c r="L1535" s="43">
        <v>2465.9856</v>
      </c>
      <c r="M1535" s="43" t="str">
        <f>VLOOKUP(Combined[[#This Row],[Customer_ID]],Customer[],2,FALSE)</f>
        <v>James Orozco</v>
      </c>
      <c r="N1535" s="43">
        <f>VLOOKUP(Combined[[#This Row],[Customer_ID]],Customer[],3,FALSE)</f>
        <v>37</v>
      </c>
      <c r="O1535" s="43" t="str">
        <f>VLOOKUP(Combined[[#This Row],[Customer_ID]],Customer[],4,FALSE)</f>
        <v>Female</v>
      </c>
      <c r="P1535" s="43" t="str">
        <f>VLOOKUP(Combined[[#This Row],[Customer_ID]],Customer[],5,FALSE)</f>
        <v>Simpsonfort</v>
      </c>
      <c r="Q1535" s="43" t="str">
        <f>VLOOKUP(Combined[[#This Row],[Customer_ID]],Customer[],6,FALSE)</f>
        <v>Maine</v>
      </c>
      <c r="R1535" s="43" t="str">
        <f>VLOOKUP(Combined[[#This Row],[Customer_ID]],Customer[],8,FALSE)</f>
        <v>Gold</v>
      </c>
      <c r="S1535" s="43" t="str">
        <f>VLOOKUP(Combined[[#This Row],[Product_ID]],Product[],2,FALSE)</f>
        <v>Men's Hair Styling Gel</v>
      </c>
      <c r="T1535" s="43" t="str">
        <f>VLOOKUP(Combined[[#This Row],[Product_ID]],Product[],3,FALSE)</f>
        <v>Beauty</v>
      </c>
      <c r="U1535" s="43" t="str">
        <f>VLOOKUP(Combined[[#This Row],[Product_ID]],Product[],4,FALSE)</f>
        <v>Haircare</v>
      </c>
      <c r="V1535" s="43" t="str">
        <f>VLOOKUP(Combined[[#This Row],[Product_ID]],Product[],5,FALSE)</f>
        <v>Cline-Mccarthy</v>
      </c>
      <c r="W1535" s="43">
        <f>VLOOKUP(Combined[[#This Row],[Product_ID]],Product[],6,FALSE)</f>
        <v>17.309999999999999</v>
      </c>
      <c r="X1535" s="43">
        <f>VLOOKUP(Combined[[#This Row],[Product_ID]],Product[],7,FALSE)</f>
        <v>399</v>
      </c>
      <c r="Y1535" s="43" t="str">
        <f>_xlfn.XLOOKUP(Combined[[#This Row],[Store_ID]],Store[Store_ID],Store[Store_Name])</f>
        <v>Guerrero-Schmitt</v>
      </c>
      <c r="Z1535" s="43" t="str">
        <f>_xlfn.XLOOKUP(Combined[[#This Row],[Store_ID]],Store[Store_ID],Store[Region])</f>
        <v>East</v>
      </c>
      <c r="AA1535" s="43" t="str">
        <f>_xlfn.XLOOKUP(Combined[[#This Row],[Store_ID]],Store[Store_ID],Store[City])</f>
        <v>East Stevechester</v>
      </c>
      <c r="AB1535" s="43" t="str">
        <f>_xlfn.XLOOKUP(Combined[[#This Row],[Store_ID]],Store[Store_ID],Store[Store_Type])</f>
        <v>Flagship</v>
      </c>
      <c r="AC1535" s="43">
        <f>Combined[[#This Row],[Quantity]]*Combined[[#This Row],[Unit_Price]]</f>
        <v>3161.52</v>
      </c>
      <c r="AD1535" s="43">
        <f>Combined[[#This Row],[Gross_Sales]]*Combined[[#This Row],[Discount]]</f>
        <v>695.53440000000001</v>
      </c>
      <c r="AE1535" s="43">
        <f>Combined[[#This Row],[Quantity]]*Combined[[#This Row],[cost]]</f>
        <v>69.239999999999995</v>
      </c>
      <c r="AF1535" s="43">
        <f>Combined[[#This Row],[Total_Amount]]-Combined[[#This Row],[Total_Cost]]</f>
        <v>2396.7456000000002</v>
      </c>
      <c r="AG1535" s="43" t="str">
        <f>IF(Combined[[#This Row],[Age]]&lt;=25,"18-25",IF(Combined[[#This Row],[Age]]&lt;=35,"26-35",IF(Combined[[#This Row],[Age]]&lt;=45,"36-45",IF(Combined[[#This Row],[Age]]&lt;=55,"46-55","56-64"))))</f>
        <v>36-45</v>
      </c>
      <c r="AH1535" s="43">
        <f>IF(Combined[[#This Row],[Total_Amount]]=0,0,Combined[[#This Row],[Profit]]/Combined[[#This Row],[Total_Amount]])</f>
        <v>0.97192197715996409</v>
      </c>
    </row>
    <row r="1536" spans="1:34">
      <c r="A1536" s="43" t="s">
        <v>3360</v>
      </c>
      <c r="B1536" s="46">
        <v>45533</v>
      </c>
      <c r="C1536" s="43">
        <f t="shared" si="23"/>
        <v>2024</v>
      </c>
      <c r="D1536" s="43" t="str">
        <f>TEXT(Combined[[#This Row],[Order_Date]],"MMM")</f>
        <v>Aug</v>
      </c>
      <c r="E1536" s="43" t="s">
        <v>857</v>
      </c>
      <c r="F1536" s="43" t="s">
        <v>1666</v>
      </c>
      <c r="G1536" s="43" t="s">
        <v>1807</v>
      </c>
      <c r="H1536" s="43">
        <v>2</v>
      </c>
      <c r="I1536" s="43">
        <v>102.85</v>
      </c>
      <c r="J1536" s="45">
        <v>0.08</v>
      </c>
      <c r="K1536" s="43" t="s">
        <v>1826</v>
      </c>
      <c r="L1536" s="43">
        <v>189.244</v>
      </c>
      <c r="M1536" s="43" t="str">
        <f>VLOOKUP(Combined[[#This Row],[Customer_ID]],Customer[],2,FALSE)</f>
        <v>Tyrone Olson</v>
      </c>
      <c r="N1536" s="43">
        <f>VLOOKUP(Combined[[#This Row],[Customer_ID]],Customer[],3,FALSE)</f>
        <v>45</v>
      </c>
      <c r="O1536" s="43" t="str">
        <f>VLOOKUP(Combined[[#This Row],[Customer_ID]],Customer[],4,FALSE)</f>
        <v>Female</v>
      </c>
      <c r="P1536" s="43" t="str">
        <f>VLOOKUP(Combined[[#This Row],[Customer_ID]],Customer[],5,FALSE)</f>
        <v>Emilytown</v>
      </c>
      <c r="Q1536" s="43" t="str">
        <f>VLOOKUP(Combined[[#This Row],[Customer_ID]],Customer[],6,FALSE)</f>
        <v>California</v>
      </c>
      <c r="R1536" s="43" t="str">
        <f>VLOOKUP(Combined[[#This Row],[Customer_ID]],Customer[],8,FALSE)</f>
        <v>Silver</v>
      </c>
      <c r="S1536" s="43" t="str">
        <f>VLOOKUP(Combined[[#This Row],[Product_ID]],Product[],2,FALSE)</f>
        <v>Men's Hair Styling Gel</v>
      </c>
      <c r="T1536" s="43" t="str">
        <f>VLOOKUP(Combined[[#This Row],[Product_ID]],Product[],3,FALSE)</f>
        <v>Beauty</v>
      </c>
      <c r="U1536" s="43" t="str">
        <f>VLOOKUP(Combined[[#This Row],[Product_ID]],Product[],4,FALSE)</f>
        <v>Haircare</v>
      </c>
      <c r="V1536" s="43" t="str">
        <f>VLOOKUP(Combined[[#This Row],[Product_ID]],Product[],5,FALSE)</f>
        <v>Cline-Mccarthy</v>
      </c>
      <c r="W1536" s="43">
        <f>VLOOKUP(Combined[[#This Row],[Product_ID]],Product[],6,FALSE)</f>
        <v>17.309999999999999</v>
      </c>
      <c r="X1536" s="43">
        <f>VLOOKUP(Combined[[#This Row],[Product_ID]],Product[],7,FALSE)</f>
        <v>399</v>
      </c>
      <c r="Y1536" s="43" t="str">
        <f>_xlfn.XLOOKUP(Combined[[#This Row],[Store_ID]],Store[Store_ID],Store[Store_Name])</f>
        <v>Holloway Ltd</v>
      </c>
      <c r="Z1536" s="43" t="str">
        <f>_xlfn.XLOOKUP(Combined[[#This Row],[Store_ID]],Store[Store_ID],Store[Region])</f>
        <v>North</v>
      </c>
      <c r="AA1536" s="43" t="str">
        <f>_xlfn.XLOOKUP(Combined[[#This Row],[Store_ID]],Store[Store_ID],Store[City])</f>
        <v>Bensonhaven</v>
      </c>
      <c r="AB1536" s="43" t="str">
        <f>_xlfn.XLOOKUP(Combined[[#This Row],[Store_ID]],Store[Store_ID],Store[Store_Type])</f>
        <v>Flagship</v>
      </c>
      <c r="AC1536" s="43">
        <f>Combined[[#This Row],[Quantity]]*Combined[[#This Row],[Unit_Price]]</f>
        <v>205.7</v>
      </c>
      <c r="AD1536" s="43">
        <f>Combined[[#This Row],[Gross_Sales]]*Combined[[#This Row],[Discount]]</f>
        <v>16.456</v>
      </c>
      <c r="AE1536" s="43">
        <f>Combined[[#This Row],[Quantity]]*Combined[[#This Row],[cost]]</f>
        <v>34.619999999999997</v>
      </c>
      <c r="AF1536" s="43">
        <f>Combined[[#This Row],[Total_Amount]]-Combined[[#This Row],[Total_Cost]]</f>
        <v>154.624</v>
      </c>
      <c r="AG1536" s="43" t="str">
        <f>IF(Combined[[#This Row],[Age]]&lt;=25,"18-25",IF(Combined[[#This Row],[Age]]&lt;=35,"26-35",IF(Combined[[#This Row],[Age]]&lt;=45,"36-45",IF(Combined[[#This Row],[Age]]&lt;=55,"46-55","56-64"))))</f>
        <v>36-45</v>
      </c>
      <c r="AH1536" s="43">
        <f>IF(Combined[[#This Row],[Total_Amount]]=0,0,Combined[[#This Row],[Profit]]/Combined[[#This Row],[Total_Amount]])</f>
        <v>0.81706157130477053</v>
      </c>
    </row>
    <row r="1537" spans="1:34">
      <c r="A1537" s="43" t="s">
        <v>3361</v>
      </c>
      <c r="B1537" s="46">
        <v>45781</v>
      </c>
      <c r="C1537" s="43">
        <f t="shared" si="23"/>
        <v>2025</v>
      </c>
      <c r="D1537" s="43" t="str">
        <f>TEXT(Combined[[#This Row],[Order_Date]],"MMM")</f>
        <v>May</v>
      </c>
      <c r="E1537" s="43" t="s">
        <v>153</v>
      </c>
      <c r="F1537" s="43" t="s">
        <v>1570</v>
      </c>
      <c r="G1537" s="43" t="s">
        <v>1804</v>
      </c>
      <c r="H1537" s="43">
        <v>3</v>
      </c>
      <c r="I1537" s="43">
        <v>866.78</v>
      </c>
      <c r="J1537" s="45">
        <v>0.27</v>
      </c>
      <c r="K1537" s="43" t="s">
        <v>1826</v>
      </c>
      <c r="L1537" s="43">
        <v>1898.2482</v>
      </c>
      <c r="M1537" s="43" t="str">
        <f>VLOOKUP(Combined[[#This Row],[Customer_ID]],Customer[],2,FALSE)</f>
        <v>Tonya Reynolds</v>
      </c>
      <c r="N1537" s="43">
        <f>VLOOKUP(Combined[[#This Row],[Customer_ID]],Customer[],3,FALSE)</f>
        <v>55</v>
      </c>
      <c r="O1537" s="43" t="str">
        <f>VLOOKUP(Combined[[#This Row],[Customer_ID]],Customer[],4,FALSE)</f>
        <v>Female</v>
      </c>
      <c r="P1537" s="43" t="str">
        <f>VLOOKUP(Combined[[#This Row],[Customer_ID]],Customer[],5,FALSE)</f>
        <v>Darleneton</v>
      </c>
      <c r="Q1537" s="43" t="str">
        <f>VLOOKUP(Combined[[#This Row],[Customer_ID]],Customer[],6,FALSE)</f>
        <v>Michigan</v>
      </c>
      <c r="R1537" s="43" t="str">
        <f>VLOOKUP(Combined[[#This Row],[Customer_ID]],Customer[],8,FALSE)</f>
        <v>Gold</v>
      </c>
      <c r="S1537" s="43" t="str">
        <f>VLOOKUP(Combined[[#This Row],[Product_ID]],Product[],2,FALSE)</f>
        <v>HD Smart TV Stick</v>
      </c>
      <c r="T1537" s="43" t="str">
        <f>VLOOKUP(Combined[[#This Row],[Product_ID]],Product[],3,FALSE)</f>
        <v>Electronics</v>
      </c>
      <c r="U1537" s="43" t="str">
        <f>VLOOKUP(Combined[[#This Row],[Product_ID]],Product[],4,FALSE)</f>
        <v>Accessories</v>
      </c>
      <c r="V1537" s="43" t="str">
        <f>VLOOKUP(Combined[[#This Row],[Product_ID]],Product[],5,FALSE)</f>
        <v>Gibson, Hobbs and Weaver</v>
      </c>
      <c r="W1537" s="43">
        <f>VLOOKUP(Combined[[#This Row],[Product_ID]],Product[],6,FALSE)</f>
        <v>449.4</v>
      </c>
      <c r="X1537" s="43">
        <f>VLOOKUP(Combined[[#This Row],[Product_ID]],Product[],7,FALSE)</f>
        <v>338</v>
      </c>
      <c r="Y1537" s="43" t="str">
        <f>_xlfn.XLOOKUP(Combined[[#This Row],[Store_ID]],Store[Store_ID],Store[Store_Name])</f>
        <v>Frederick-Wright</v>
      </c>
      <c r="Z1537" s="43" t="str">
        <f>_xlfn.XLOOKUP(Combined[[#This Row],[Store_ID]],Store[Store_ID],Store[Region])</f>
        <v>West</v>
      </c>
      <c r="AA1537" s="43" t="str">
        <f>_xlfn.XLOOKUP(Combined[[#This Row],[Store_ID]],Store[Store_ID],Store[City])</f>
        <v>New Jimmymouth</v>
      </c>
      <c r="AB1537" s="43" t="str">
        <f>_xlfn.XLOOKUP(Combined[[#This Row],[Store_ID]],Store[Store_ID],Store[Store_Type])</f>
        <v>Flagship</v>
      </c>
      <c r="AC1537" s="43">
        <f>Combined[[#This Row],[Quantity]]*Combined[[#This Row],[Unit_Price]]</f>
        <v>2600.34</v>
      </c>
      <c r="AD1537" s="43">
        <f>Combined[[#This Row],[Gross_Sales]]*Combined[[#This Row],[Discount]]</f>
        <v>702.09180000000003</v>
      </c>
      <c r="AE1537" s="43">
        <f>Combined[[#This Row],[Quantity]]*Combined[[#This Row],[cost]]</f>
        <v>1348.1999999999998</v>
      </c>
      <c r="AF1537" s="43">
        <f>Combined[[#This Row],[Total_Amount]]-Combined[[#This Row],[Total_Cost]]</f>
        <v>550.04820000000018</v>
      </c>
      <c r="AG1537" s="43" t="str">
        <f>IF(Combined[[#This Row],[Age]]&lt;=25,"18-25",IF(Combined[[#This Row],[Age]]&lt;=35,"26-35",IF(Combined[[#This Row],[Age]]&lt;=45,"36-45",IF(Combined[[#This Row],[Age]]&lt;=55,"46-55","56-64"))))</f>
        <v>46-55</v>
      </c>
      <c r="AH1537" s="43">
        <f>IF(Combined[[#This Row],[Total_Amount]]=0,0,Combined[[#This Row],[Profit]]/Combined[[#This Row],[Total_Amount]])</f>
        <v>0.28976621708373024</v>
      </c>
    </row>
    <row r="1538" spans="1:34">
      <c r="A1538" s="43" t="s">
        <v>3362</v>
      </c>
      <c r="B1538" s="46">
        <v>45378</v>
      </c>
      <c r="C1538" s="43">
        <f t="shared" si="23"/>
        <v>2024</v>
      </c>
      <c r="D1538" s="43" t="str">
        <f>TEXT(Combined[[#This Row],[Order_Date]],"MMM")</f>
        <v>Mar</v>
      </c>
      <c r="E1538" s="43" t="s">
        <v>678</v>
      </c>
      <c r="F1538" s="43" t="s">
        <v>1704</v>
      </c>
      <c r="G1538" s="43" t="s">
        <v>1804</v>
      </c>
      <c r="H1538" s="43">
        <v>3</v>
      </c>
      <c r="I1538" s="43">
        <v>392.84</v>
      </c>
      <c r="J1538" s="45">
        <v>0.27</v>
      </c>
      <c r="K1538" s="43" t="s">
        <v>1826</v>
      </c>
      <c r="L1538" s="43">
        <v>860.31959999999992</v>
      </c>
      <c r="M1538" s="43" t="str">
        <f>VLOOKUP(Combined[[#This Row],[Customer_ID]],Customer[],2,FALSE)</f>
        <v>John Perez</v>
      </c>
      <c r="N1538" s="43">
        <f>VLOOKUP(Combined[[#This Row],[Customer_ID]],Customer[],3,FALSE)</f>
        <v>54</v>
      </c>
      <c r="O1538" s="43" t="str">
        <f>VLOOKUP(Combined[[#This Row],[Customer_ID]],Customer[],4,FALSE)</f>
        <v>Male</v>
      </c>
      <c r="P1538" s="43" t="str">
        <f>VLOOKUP(Combined[[#This Row],[Customer_ID]],Customer[],5,FALSE)</f>
        <v>Kathrynview</v>
      </c>
      <c r="Q1538" s="43" t="str">
        <f>VLOOKUP(Combined[[#This Row],[Customer_ID]],Customer[],6,FALSE)</f>
        <v>Louisiana</v>
      </c>
      <c r="R1538" s="43" t="str">
        <f>VLOOKUP(Combined[[#This Row],[Customer_ID]],Customer[],8,FALSE)</f>
        <v>Platinum</v>
      </c>
      <c r="S1538" s="43" t="str">
        <f>VLOOKUP(Combined[[#This Row],[Product_ID]],Product[],2,FALSE)</f>
        <v>Essential Oil Diffuser</v>
      </c>
      <c r="T1538" s="43" t="str">
        <f>VLOOKUP(Combined[[#This Row],[Product_ID]],Product[],3,FALSE)</f>
        <v>Home</v>
      </c>
      <c r="U1538" s="43" t="str">
        <f>VLOOKUP(Combined[[#This Row],[Product_ID]],Product[],4,FALSE)</f>
        <v>Decor</v>
      </c>
      <c r="V1538" s="43" t="str">
        <f>VLOOKUP(Combined[[#This Row],[Product_ID]],Product[],5,FALSE)</f>
        <v>Hernandez Inc</v>
      </c>
      <c r="W1538" s="43">
        <f>VLOOKUP(Combined[[#This Row],[Product_ID]],Product[],6,FALSE)</f>
        <v>325.26</v>
      </c>
      <c r="X1538" s="43">
        <f>VLOOKUP(Combined[[#This Row],[Product_ID]],Product[],7,FALSE)</f>
        <v>400</v>
      </c>
      <c r="Y1538" s="43" t="str">
        <f>_xlfn.XLOOKUP(Combined[[#This Row],[Store_ID]],Store[Store_ID],Store[Store_Name])</f>
        <v>Frederick-Wright</v>
      </c>
      <c r="Z1538" s="43" t="str">
        <f>_xlfn.XLOOKUP(Combined[[#This Row],[Store_ID]],Store[Store_ID],Store[Region])</f>
        <v>West</v>
      </c>
      <c r="AA1538" s="43" t="str">
        <f>_xlfn.XLOOKUP(Combined[[#This Row],[Store_ID]],Store[Store_ID],Store[City])</f>
        <v>New Jimmymouth</v>
      </c>
      <c r="AB1538" s="43" t="str">
        <f>_xlfn.XLOOKUP(Combined[[#This Row],[Store_ID]],Store[Store_ID],Store[Store_Type])</f>
        <v>Flagship</v>
      </c>
      <c r="AC1538" s="43">
        <f>Combined[[#This Row],[Quantity]]*Combined[[#This Row],[Unit_Price]]</f>
        <v>1178.52</v>
      </c>
      <c r="AD1538" s="43">
        <f>Combined[[#This Row],[Gross_Sales]]*Combined[[#This Row],[Discount]]</f>
        <v>318.2004</v>
      </c>
      <c r="AE1538" s="43">
        <f>Combined[[#This Row],[Quantity]]*Combined[[#This Row],[cost]]</f>
        <v>975.78</v>
      </c>
      <c r="AF1538" s="43">
        <f>Combined[[#This Row],[Total_Amount]]-Combined[[#This Row],[Total_Cost]]</f>
        <v>-115.46040000000005</v>
      </c>
      <c r="AG1538" s="43" t="str">
        <f>IF(Combined[[#This Row],[Age]]&lt;=25,"18-25",IF(Combined[[#This Row],[Age]]&lt;=35,"26-35",IF(Combined[[#This Row],[Age]]&lt;=45,"36-45",IF(Combined[[#This Row],[Age]]&lt;=55,"46-55","56-64"))))</f>
        <v>46-55</v>
      </c>
      <c r="AH1538" s="43">
        <f>IF(Combined[[#This Row],[Total_Amount]]=0,0,Combined[[#This Row],[Profit]]/Combined[[#This Row],[Total_Amount]])</f>
        <v>-0.13420640422466262</v>
      </c>
    </row>
    <row r="1539" spans="1:34">
      <c r="A1539" s="43" t="s">
        <v>3363</v>
      </c>
      <c r="B1539" s="46">
        <v>45688</v>
      </c>
      <c r="C1539" s="43">
        <f t="shared" ref="C1539:C1602" si="24">YEAR(B1539)</f>
        <v>2025</v>
      </c>
      <c r="D1539" s="43" t="str">
        <f>TEXT(Combined[[#This Row],[Order_Date]],"MMM")</f>
        <v>Jan</v>
      </c>
      <c r="E1539" s="43" t="s">
        <v>1017</v>
      </c>
      <c r="F1539" s="43" t="s">
        <v>1565</v>
      </c>
      <c r="G1539" s="43" t="s">
        <v>1773</v>
      </c>
      <c r="H1539" s="43">
        <v>2</v>
      </c>
      <c r="I1539" s="43">
        <v>753.1</v>
      </c>
      <c r="J1539" s="45">
        <v>0.19</v>
      </c>
      <c r="K1539" s="43" t="s">
        <v>1826</v>
      </c>
      <c r="L1539" s="43">
        <v>1220.0219999999999</v>
      </c>
      <c r="M1539" s="43" t="str">
        <f>VLOOKUP(Combined[[#This Row],[Customer_ID]],Customer[],2,FALSE)</f>
        <v>Kristy Dunlap</v>
      </c>
      <c r="N1539" s="43">
        <f>VLOOKUP(Combined[[#This Row],[Customer_ID]],Customer[],3,FALSE)</f>
        <v>64</v>
      </c>
      <c r="O1539" s="43" t="str">
        <f>VLOOKUP(Combined[[#This Row],[Customer_ID]],Customer[],4,FALSE)</f>
        <v>Female</v>
      </c>
      <c r="P1539" s="43" t="str">
        <f>VLOOKUP(Combined[[#This Row],[Customer_ID]],Customer[],5,FALSE)</f>
        <v>Whiteport</v>
      </c>
      <c r="Q1539" s="43" t="str">
        <f>VLOOKUP(Combined[[#This Row],[Customer_ID]],Customer[],6,FALSE)</f>
        <v>North Carolina</v>
      </c>
      <c r="R1539" s="43" t="str">
        <f>VLOOKUP(Combined[[#This Row],[Customer_ID]],Customer[],8,FALSE)</f>
        <v>Platinum</v>
      </c>
      <c r="S1539" s="43" t="str">
        <f>VLOOKUP(Combined[[#This Row],[Product_ID]],Product[],2,FALSE)</f>
        <v>Adjustable Dumbbell Set</v>
      </c>
      <c r="T1539" s="43" t="str">
        <f>VLOOKUP(Combined[[#This Row],[Product_ID]],Product[],3,FALSE)</f>
        <v>Sports</v>
      </c>
      <c r="U1539" s="43" t="str">
        <f>VLOOKUP(Combined[[#This Row],[Product_ID]],Product[],4,FALSE)</f>
        <v>Fitness</v>
      </c>
      <c r="V1539" s="43" t="str">
        <f>VLOOKUP(Combined[[#This Row],[Product_ID]],Product[],5,FALSE)</f>
        <v>Hill PLC</v>
      </c>
      <c r="W1539" s="43">
        <f>VLOOKUP(Combined[[#This Row],[Product_ID]],Product[],6,FALSE)</f>
        <v>495.72</v>
      </c>
      <c r="X1539" s="43">
        <f>VLOOKUP(Combined[[#This Row],[Product_ID]],Product[],7,FALSE)</f>
        <v>323</v>
      </c>
      <c r="Y1539" s="43" t="str">
        <f>_xlfn.XLOOKUP(Combined[[#This Row],[Store_ID]],Store[Store_ID],Store[Store_Name])</f>
        <v>Gray Ltd</v>
      </c>
      <c r="Z1539" s="43" t="str">
        <f>_xlfn.XLOOKUP(Combined[[#This Row],[Store_ID]],Store[Store_ID],Store[Region])</f>
        <v>North</v>
      </c>
      <c r="AA1539" s="43" t="str">
        <f>_xlfn.XLOOKUP(Combined[[#This Row],[Store_ID]],Store[Store_ID],Store[City])</f>
        <v>New Michaelchester</v>
      </c>
      <c r="AB1539" s="43" t="str">
        <f>_xlfn.XLOOKUP(Combined[[#This Row],[Store_ID]],Store[Store_ID],Store[Store_Type])</f>
        <v>Outlet</v>
      </c>
      <c r="AC1539" s="43">
        <f>Combined[[#This Row],[Quantity]]*Combined[[#This Row],[Unit_Price]]</f>
        <v>1506.2</v>
      </c>
      <c r="AD1539" s="43">
        <f>Combined[[#This Row],[Gross_Sales]]*Combined[[#This Row],[Discount]]</f>
        <v>286.178</v>
      </c>
      <c r="AE1539" s="43">
        <f>Combined[[#This Row],[Quantity]]*Combined[[#This Row],[cost]]</f>
        <v>991.44</v>
      </c>
      <c r="AF1539" s="43">
        <f>Combined[[#This Row],[Total_Amount]]-Combined[[#This Row],[Total_Cost]]</f>
        <v>228.58199999999988</v>
      </c>
      <c r="AG1539" s="43" t="str">
        <f>IF(Combined[[#This Row],[Age]]&lt;=25,"18-25",IF(Combined[[#This Row],[Age]]&lt;=35,"26-35",IF(Combined[[#This Row],[Age]]&lt;=45,"36-45",IF(Combined[[#This Row],[Age]]&lt;=55,"46-55","56-64"))))</f>
        <v>56-64</v>
      </c>
      <c r="AH1539" s="43">
        <f>IF(Combined[[#This Row],[Total_Amount]]=0,0,Combined[[#This Row],[Profit]]/Combined[[#This Row],[Total_Amount]])</f>
        <v>0.18735891647855521</v>
      </c>
    </row>
    <row r="1540" spans="1:34">
      <c r="A1540" s="43" t="s">
        <v>3364</v>
      </c>
      <c r="B1540" s="46">
        <v>45927</v>
      </c>
      <c r="C1540" s="43">
        <f t="shared" si="24"/>
        <v>2025</v>
      </c>
      <c r="D1540" s="43" t="str">
        <f>TEXT(Combined[[#This Row],[Order_Date]],"MMM")</f>
        <v>Sep</v>
      </c>
      <c r="E1540" s="43" t="s">
        <v>40</v>
      </c>
      <c r="F1540" s="43" t="s">
        <v>1656</v>
      </c>
      <c r="G1540" s="43" t="s">
        <v>1807</v>
      </c>
      <c r="H1540" s="43">
        <v>2</v>
      </c>
      <c r="I1540" s="43">
        <v>700.91</v>
      </c>
      <c r="J1540" s="45">
        <v>0.1</v>
      </c>
      <c r="K1540" s="43" t="s">
        <v>1826</v>
      </c>
      <c r="L1540" s="43">
        <v>1261.6379999999999</v>
      </c>
      <c r="M1540" s="43" t="str">
        <f>VLOOKUP(Combined[[#This Row],[Customer_ID]],Customer[],2,FALSE)</f>
        <v>Daniel Boyd</v>
      </c>
      <c r="N1540" s="43">
        <f>VLOOKUP(Combined[[#This Row],[Customer_ID]],Customer[],3,FALSE)</f>
        <v>29</v>
      </c>
      <c r="O1540" s="43" t="str">
        <f>VLOOKUP(Combined[[#This Row],[Customer_ID]],Customer[],4,FALSE)</f>
        <v>Female</v>
      </c>
      <c r="P1540" s="43" t="str">
        <f>VLOOKUP(Combined[[#This Row],[Customer_ID]],Customer[],5,FALSE)</f>
        <v>West Pamelafurt</v>
      </c>
      <c r="Q1540" s="43" t="str">
        <f>VLOOKUP(Combined[[#This Row],[Customer_ID]],Customer[],6,FALSE)</f>
        <v>West Virginia</v>
      </c>
      <c r="R1540" s="43" t="str">
        <f>VLOOKUP(Combined[[#This Row],[Customer_ID]],Customer[],8,FALSE)</f>
        <v>Bronze</v>
      </c>
      <c r="S1540" s="43" t="str">
        <f>VLOOKUP(Combined[[#This Row],[Product_ID]],Product[],2,FALSE)</f>
        <v>Sports Stopwatch Pro</v>
      </c>
      <c r="T1540" s="43" t="str">
        <f>VLOOKUP(Combined[[#This Row],[Product_ID]],Product[],3,FALSE)</f>
        <v>Sports</v>
      </c>
      <c r="U1540" s="43" t="str">
        <f>VLOOKUP(Combined[[#This Row],[Product_ID]],Product[],4,FALSE)</f>
        <v>Accessories</v>
      </c>
      <c r="V1540" s="43" t="str">
        <f>VLOOKUP(Combined[[#This Row],[Product_ID]],Product[],5,FALSE)</f>
        <v>Thompson-French</v>
      </c>
      <c r="W1540" s="43">
        <f>VLOOKUP(Combined[[#This Row],[Product_ID]],Product[],6,FALSE)</f>
        <v>434.84</v>
      </c>
      <c r="X1540" s="43">
        <f>VLOOKUP(Combined[[#This Row],[Product_ID]],Product[],7,FALSE)</f>
        <v>185</v>
      </c>
      <c r="Y1540" s="43" t="str">
        <f>_xlfn.XLOOKUP(Combined[[#This Row],[Store_ID]],Store[Store_ID],Store[Store_Name])</f>
        <v>Holloway Ltd</v>
      </c>
      <c r="Z1540" s="43" t="str">
        <f>_xlfn.XLOOKUP(Combined[[#This Row],[Store_ID]],Store[Store_ID],Store[Region])</f>
        <v>North</v>
      </c>
      <c r="AA1540" s="43" t="str">
        <f>_xlfn.XLOOKUP(Combined[[#This Row],[Store_ID]],Store[Store_ID],Store[City])</f>
        <v>Bensonhaven</v>
      </c>
      <c r="AB1540" s="43" t="str">
        <f>_xlfn.XLOOKUP(Combined[[#This Row],[Store_ID]],Store[Store_ID],Store[Store_Type])</f>
        <v>Flagship</v>
      </c>
      <c r="AC1540" s="43">
        <f>Combined[[#This Row],[Quantity]]*Combined[[#This Row],[Unit_Price]]</f>
        <v>1401.82</v>
      </c>
      <c r="AD1540" s="43">
        <f>Combined[[#This Row],[Gross_Sales]]*Combined[[#This Row],[Discount]]</f>
        <v>140.18199999999999</v>
      </c>
      <c r="AE1540" s="43">
        <f>Combined[[#This Row],[Quantity]]*Combined[[#This Row],[cost]]</f>
        <v>869.68</v>
      </c>
      <c r="AF1540" s="43">
        <f>Combined[[#This Row],[Total_Amount]]-Combined[[#This Row],[Total_Cost]]</f>
        <v>391.95799999999997</v>
      </c>
      <c r="AG1540" s="43" t="str">
        <f>IF(Combined[[#This Row],[Age]]&lt;=25,"18-25",IF(Combined[[#This Row],[Age]]&lt;=35,"26-35",IF(Combined[[#This Row],[Age]]&lt;=45,"36-45",IF(Combined[[#This Row],[Age]]&lt;=55,"46-55","56-64"))))</f>
        <v>26-35</v>
      </c>
      <c r="AH1540" s="43">
        <f>IF(Combined[[#This Row],[Total_Amount]]=0,0,Combined[[#This Row],[Profit]]/Combined[[#This Row],[Total_Amount]])</f>
        <v>0.31067390170556053</v>
      </c>
    </row>
    <row r="1541" spans="1:34">
      <c r="A1541" s="43" t="s">
        <v>3365</v>
      </c>
      <c r="B1541" s="46">
        <v>45775</v>
      </c>
      <c r="C1541" s="43">
        <f t="shared" si="24"/>
        <v>2025</v>
      </c>
      <c r="D1541" s="43" t="str">
        <f>TEXT(Combined[[#This Row],[Order_Date]],"MMM")</f>
        <v>Apr</v>
      </c>
      <c r="E1541" s="43" t="s">
        <v>264</v>
      </c>
      <c r="F1541" s="43" t="s">
        <v>1578</v>
      </c>
      <c r="G1541" s="43" t="s">
        <v>1794</v>
      </c>
      <c r="H1541" s="43">
        <v>4</v>
      </c>
      <c r="I1541" s="43">
        <v>935.98</v>
      </c>
      <c r="J1541" s="45">
        <v>0.11</v>
      </c>
      <c r="K1541" s="43" t="s">
        <v>1826</v>
      </c>
      <c r="L1541" s="43">
        <v>3332.0888</v>
      </c>
      <c r="M1541" s="43" t="str">
        <f>VLOOKUP(Combined[[#This Row],[Customer_ID]],Customer[],2,FALSE)</f>
        <v>Tonya Burch</v>
      </c>
      <c r="N1541" s="43">
        <f>VLOOKUP(Combined[[#This Row],[Customer_ID]],Customer[],3,FALSE)</f>
        <v>39</v>
      </c>
      <c r="O1541" s="43" t="str">
        <f>VLOOKUP(Combined[[#This Row],[Customer_ID]],Customer[],4,FALSE)</f>
        <v>Female</v>
      </c>
      <c r="P1541" s="43" t="str">
        <f>VLOOKUP(Combined[[#This Row],[Customer_ID]],Customer[],5,FALSE)</f>
        <v>Olsonhaven</v>
      </c>
      <c r="Q1541" s="43" t="str">
        <f>VLOOKUP(Combined[[#This Row],[Customer_ID]],Customer[],6,FALSE)</f>
        <v>Iowa</v>
      </c>
      <c r="R1541" s="43" t="str">
        <f>VLOOKUP(Combined[[#This Row],[Customer_ID]],Customer[],8,FALSE)</f>
        <v>Gold</v>
      </c>
      <c r="S1541" s="43" t="str">
        <f>VLOOKUP(Combined[[#This Row],[Product_ID]],Product[],2,FALSE)</f>
        <v>4K Home Projector</v>
      </c>
      <c r="T1541" s="43" t="str">
        <f>VLOOKUP(Combined[[#This Row],[Product_ID]],Product[],3,FALSE)</f>
        <v>Electronics</v>
      </c>
      <c r="U1541" s="43" t="str">
        <f>VLOOKUP(Combined[[#This Row],[Product_ID]],Product[],4,FALSE)</f>
        <v>Appliances</v>
      </c>
      <c r="V1541" s="43" t="str">
        <f>VLOOKUP(Combined[[#This Row],[Product_ID]],Product[],5,FALSE)</f>
        <v>Thomas LLC</v>
      </c>
      <c r="W1541" s="43">
        <f>VLOOKUP(Combined[[#This Row],[Product_ID]],Product[],6,FALSE)</f>
        <v>465.34</v>
      </c>
      <c r="X1541" s="43">
        <f>VLOOKUP(Combined[[#This Row],[Product_ID]],Product[],7,FALSE)</f>
        <v>301</v>
      </c>
      <c r="Y1541" s="43" t="str">
        <f>_xlfn.XLOOKUP(Combined[[#This Row],[Store_ID]],Store[Store_ID],Store[Store_Name])</f>
        <v>Thomas, Bridges and Harris</v>
      </c>
      <c r="Z1541" s="43" t="str">
        <f>_xlfn.XLOOKUP(Combined[[#This Row],[Store_ID]],Store[Store_ID],Store[Region])</f>
        <v>North</v>
      </c>
      <c r="AA1541" s="43" t="str">
        <f>_xlfn.XLOOKUP(Combined[[#This Row],[Store_ID]],Store[Store_ID],Store[City])</f>
        <v>Sabrinatown</v>
      </c>
      <c r="AB1541" s="43" t="str">
        <f>_xlfn.XLOOKUP(Combined[[#This Row],[Store_ID]],Store[Store_ID],Store[Store_Type])</f>
        <v>Online</v>
      </c>
      <c r="AC1541" s="43">
        <f>Combined[[#This Row],[Quantity]]*Combined[[#This Row],[Unit_Price]]</f>
        <v>3743.92</v>
      </c>
      <c r="AD1541" s="43">
        <f>Combined[[#This Row],[Gross_Sales]]*Combined[[#This Row],[Discount]]</f>
        <v>411.83120000000002</v>
      </c>
      <c r="AE1541" s="43">
        <f>Combined[[#This Row],[Quantity]]*Combined[[#This Row],[cost]]</f>
        <v>1861.36</v>
      </c>
      <c r="AF1541" s="43">
        <f>Combined[[#This Row],[Total_Amount]]-Combined[[#This Row],[Total_Cost]]</f>
        <v>1470.7288000000001</v>
      </c>
      <c r="AG1541" s="43" t="str">
        <f>IF(Combined[[#This Row],[Age]]&lt;=25,"18-25",IF(Combined[[#This Row],[Age]]&lt;=35,"26-35",IF(Combined[[#This Row],[Age]]&lt;=45,"36-45",IF(Combined[[#This Row],[Age]]&lt;=55,"46-55","56-64"))))</f>
        <v>36-45</v>
      </c>
      <c r="AH1541" s="43">
        <f>IF(Combined[[#This Row],[Total_Amount]]=0,0,Combined[[#This Row],[Profit]]/Combined[[#This Row],[Total_Amount]])</f>
        <v>0.44138343491926146</v>
      </c>
    </row>
    <row r="1542" spans="1:34">
      <c r="A1542" s="43" t="s">
        <v>3366</v>
      </c>
      <c r="B1542" s="46">
        <v>45849</v>
      </c>
      <c r="C1542" s="43">
        <f t="shared" si="24"/>
        <v>2025</v>
      </c>
      <c r="D1542" s="43" t="str">
        <f>TEXT(Combined[[#This Row],[Order_Date]],"MMM")</f>
        <v>Jul</v>
      </c>
      <c r="E1542" s="43" t="s">
        <v>1492</v>
      </c>
      <c r="F1542" s="43" t="s">
        <v>1700</v>
      </c>
      <c r="G1542" s="43" t="s">
        <v>1804</v>
      </c>
      <c r="H1542" s="43">
        <v>1</v>
      </c>
      <c r="I1542" s="43">
        <v>539.9</v>
      </c>
      <c r="J1542" s="45">
        <v>7.0000000000000007E-2</v>
      </c>
      <c r="K1542" s="43" t="s">
        <v>1824</v>
      </c>
      <c r="L1542" s="43">
        <v>502.10700000000003</v>
      </c>
      <c r="M1542" s="43" t="str">
        <f>VLOOKUP(Combined[[#This Row],[Customer_ID]],Customer[],2,FALSE)</f>
        <v>Sara Ingram</v>
      </c>
      <c r="N1542" s="43">
        <f>VLOOKUP(Combined[[#This Row],[Customer_ID]],Customer[],3,FALSE)</f>
        <v>46</v>
      </c>
      <c r="O1542" s="43" t="str">
        <f>VLOOKUP(Combined[[#This Row],[Customer_ID]],Customer[],4,FALSE)</f>
        <v>Female</v>
      </c>
      <c r="P1542" s="43" t="str">
        <f>VLOOKUP(Combined[[#This Row],[Customer_ID]],Customer[],5,FALSE)</f>
        <v>East Dillonview</v>
      </c>
      <c r="Q1542" s="43" t="str">
        <f>VLOOKUP(Combined[[#This Row],[Customer_ID]],Customer[],6,FALSE)</f>
        <v>Virginia</v>
      </c>
      <c r="R1542" s="43" t="str">
        <f>VLOOKUP(Combined[[#This Row],[Customer_ID]],Customer[],8,FALSE)</f>
        <v>Bronze</v>
      </c>
      <c r="S1542" s="43" t="str">
        <f>VLOOKUP(Combined[[#This Row],[Product_ID]],Product[],2,FALSE)</f>
        <v>Wireless Mouse</v>
      </c>
      <c r="T1542" s="43" t="str">
        <f>VLOOKUP(Combined[[#This Row],[Product_ID]],Product[],3,FALSE)</f>
        <v>Electronics</v>
      </c>
      <c r="U1542" s="43" t="str">
        <f>VLOOKUP(Combined[[#This Row],[Product_ID]],Product[],4,FALSE)</f>
        <v>Computer</v>
      </c>
      <c r="V1542" s="43" t="str">
        <f>VLOOKUP(Combined[[#This Row],[Product_ID]],Product[],5,FALSE)</f>
        <v>Larson Ltd</v>
      </c>
      <c r="W1542" s="43">
        <f>VLOOKUP(Combined[[#This Row],[Product_ID]],Product[],6,FALSE)</f>
        <v>392.89</v>
      </c>
      <c r="X1542" s="43">
        <f>VLOOKUP(Combined[[#This Row],[Product_ID]],Product[],7,FALSE)</f>
        <v>320</v>
      </c>
      <c r="Y1542" s="43" t="str">
        <f>_xlfn.XLOOKUP(Combined[[#This Row],[Store_ID]],Store[Store_ID],Store[Store_Name])</f>
        <v>Frederick-Wright</v>
      </c>
      <c r="Z1542" s="43" t="str">
        <f>_xlfn.XLOOKUP(Combined[[#This Row],[Store_ID]],Store[Store_ID],Store[Region])</f>
        <v>West</v>
      </c>
      <c r="AA1542" s="43" t="str">
        <f>_xlfn.XLOOKUP(Combined[[#This Row],[Store_ID]],Store[Store_ID],Store[City])</f>
        <v>New Jimmymouth</v>
      </c>
      <c r="AB1542" s="43" t="str">
        <f>_xlfn.XLOOKUP(Combined[[#This Row],[Store_ID]],Store[Store_ID],Store[Store_Type])</f>
        <v>Flagship</v>
      </c>
      <c r="AC1542" s="43">
        <f>Combined[[#This Row],[Quantity]]*Combined[[#This Row],[Unit_Price]]</f>
        <v>539.9</v>
      </c>
      <c r="AD1542" s="43">
        <f>Combined[[#This Row],[Gross_Sales]]*Combined[[#This Row],[Discount]]</f>
        <v>37.792999999999999</v>
      </c>
      <c r="AE1542" s="43">
        <f>Combined[[#This Row],[Quantity]]*Combined[[#This Row],[cost]]</f>
        <v>392.89</v>
      </c>
      <c r="AF1542" s="43">
        <f>Combined[[#This Row],[Total_Amount]]-Combined[[#This Row],[Total_Cost]]</f>
        <v>109.21700000000004</v>
      </c>
      <c r="AG1542" s="43" t="str">
        <f>IF(Combined[[#This Row],[Age]]&lt;=25,"18-25",IF(Combined[[#This Row],[Age]]&lt;=35,"26-35",IF(Combined[[#This Row],[Age]]&lt;=45,"36-45",IF(Combined[[#This Row],[Age]]&lt;=55,"46-55","56-64"))))</f>
        <v>46-55</v>
      </c>
      <c r="AH1542" s="43">
        <f>IF(Combined[[#This Row],[Total_Amount]]=0,0,Combined[[#This Row],[Profit]]/Combined[[#This Row],[Total_Amount]])</f>
        <v>0.21751738175329169</v>
      </c>
    </row>
    <row r="1543" spans="1:34">
      <c r="A1543" s="43" t="s">
        <v>3367</v>
      </c>
      <c r="B1543" s="46">
        <v>45573</v>
      </c>
      <c r="C1543" s="43">
        <f t="shared" si="24"/>
        <v>2024</v>
      </c>
      <c r="D1543" s="43" t="str">
        <f>TEXT(Combined[[#This Row],[Order_Date]],"MMM")</f>
        <v>Oct</v>
      </c>
      <c r="E1543" s="43" t="s">
        <v>568</v>
      </c>
      <c r="F1543" s="43" t="s">
        <v>1628</v>
      </c>
      <c r="G1543" s="43" t="s">
        <v>1776</v>
      </c>
      <c r="H1543" s="43">
        <v>1</v>
      </c>
      <c r="I1543" s="43">
        <v>312.81</v>
      </c>
      <c r="J1543" s="45">
        <v>0.14000000000000001</v>
      </c>
      <c r="K1543" s="43" t="s">
        <v>1826</v>
      </c>
      <c r="L1543" s="43">
        <v>269.01659999999998</v>
      </c>
      <c r="M1543" s="43" t="str">
        <f>VLOOKUP(Combined[[#This Row],[Customer_ID]],Customer[],2,FALSE)</f>
        <v>Amy Wilson</v>
      </c>
      <c r="N1543" s="43">
        <f>VLOOKUP(Combined[[#This Row],[Customer_ID]],Customer[],3,FALSE)</f>
        <v>44</v>
      </c>
      <c r="O1543" s="43" t="str">
        <f>VLOOKUP(Combined[[#This Row],[Customer_ID]],Customer[],4,FALSE)</f>
        <v>Female</v>
      </c>
      <c r="P1543" s="43" t="str">
        <f>VLOOKUP(Combined[[#This Row],[Customer_ID]],Customer[],5,FALSE)</f>
        <v>Morrisburgh</v>
      </c>
      <c r="Q1543" s="43" t="str">
        <f>VLOOKUP(Combined[[#This Row],[Customer_ID]],Customer[],6,FALSE)</f>
        <v>Indiana</v>
      </c>
      <c r="R1543" s="43" t="str">
        <f>VLOOKUP(Combined[[#This Row],[Customer_ID]],Customer[],8,FALSE)</f>
        <v>Platinum</v>
      </c>
      <c r="S1543" s="43" t="str">
        <f>VLOOKUP(Combined[[#This Row],[Product_ID]],Product[],2,FALSE)</f>
        <v>Noise-Canceling Headphones</v>
      </c>
      <c r="T1543" s="43" t="str">
        <f>VLOOKUP(Combined[[#This Row],[Product_ID]],Product[],3,FALSE)</f>
        <v>Electronics</v>
      </c>
      <c r="U1543" s="43" t="str">
        <f>VLOOKUP(Combined[[#This Row],[Product_ID]],Product[],4,FALSE)</f>
        <v>Audio</v>
      </c>
      <c r="V1543" s="43" t="str">
        <f>VLOOKUP(Combined[[#This Row],[Product_ID]],Product[],5,FALSE)</f>
        <v>Taylor-Hart</v>
      </c>
      <c r="W1543" s="43">
        <f>VLOOKUP(Combined[[#This Row],[Product_ID]],Product[],6,FALSE)</f>
        <v>38.520000000000003</v>
      </c>
      <c r="X1543" s="43">
        <f>VLOOKUP(Combined[[#This Row],[Product_ID]],Product[],7,FALSE)</f>
        <v>378</v>
      </c>
      <c r="Y1543" s="43" t="str">
        <f>_xlfn.XLOOKUP(Combined[[#This Row],[Store_ID]],Store[Store_ID],Store[Store_Name])</f>
        <v>Benson-Elliott</v>
      </c>
      <c r="Z1543" s="43" t="str">
        <f>_xlfn.XLOOKUP(Combined[[#This Row],[Store_ID]],Store[Store_ID],Store[Region])</f>
        <v>East</v>
      </c>
      <c r="AA1543" s="43" t="str">
        <f>_xlfn.XLOOKUP(Combined[[#This Row],[Store_ID]],Store[Store_ID],Store[City])</f>
        <v>Port Josephberg</v>
      </c>
      <c r="AB1543" s="43" t="str">
        <f>_xlfn.XLOOKUP(Combined[[#This Row],[Store_ID]],Store[Store_ID],Store[Store_Type])</f>
        <v>Online</v>
      </c>
      <c r="AC1543" s="43">
        <f>Combined[[#This Row],[Quantity]]*Combined[[#This Row],[Unit_Price]]</f>
        <v>312.81</v>
      </c>
      <c r="AD1543" s="43">
        <f>Combined[[#This Row],[Gross_Sales]]*Combined[[#This Row],[Discount]]</f>
        <v>43.793400000000005</v>
      </c>
      <c r="AE1543" s="43">
        <f>Combined[[#This Row],[Quantity]]*Combined[[#This Row],[cost]]</f>
        <v>38.520000000000003</v>
      </c>
      <c r="AF1543" s="43">
        <f>Combined[[#This Row],[Total_Amount]]-Combined[[#This Row],[Total_Cost]]</f>
        <v>230.49659999999997</v>
      </c>
      <c r="AG1543" s="43" t="str">
        <f>IF(Combined[[#This Row],[Age]]&lt;=25,"18-25",IF(Combined[[#This Row],[Age]]&lt;=35,"26-35",IF(Combined[[#This Row],[Age]]&lt;=45,"36-45",IF(Combined[[#This Row],[Age]]&lt;=55,"46-55","56-64"))))</f>
        <v>36-45</v>
      </c>
      <c r="AH1543" s="43">
        <f>IF(Combined[[#This Row],[Total_Amount]]=0,0,Combined[[#This Row],[Profit]]/Combined[[#This Row],[Total_Amount]])</f>
        <v>0.85681181012621521</v>
      </c>
    </row>
    <row r="1544" spans="1:34">
      <c r="A1544" s="43" t="s">
        <v>3368</v>
      </c>
      <c r="B1544" s="46">
        <v>45356</v>
      </c>
      <c r="C1544" s="43">
        <f t="shared" si="24"/>
        <v>2024</v>
      </c>
      <c r="D1544" s="43" t="str">
        <f>TEXT(Combined[[#This Row],[Order_Date]],"MMM")</f>
        <v>Mar</v>
      </c>
      <c r="E1544" s="43" t="s">
        <v>797</v>
      </c>
      <c r="F1544" s="43" t="s">
        <v>1644</v>
      </c>
      <c r="G1544" s="43" t="s">
        <v>1779</v>
      </c>
      <c r="H1544" s="43">
        <v>3</v>
      </c>
      <c r="I1544" s="43">
        <v>855.96</v>
      </c>
      <c r="J1544" s="45">
        <v>0.28999999999999998</v>
      </c>
      <c r="K1544" s="43" t="s">
        <v>1829</v>
      </c>
      <c r="L1544" s="43">
        <v>1823.1948</v>
      </c>
      <c r="M1544" s="43" t="str">
        <f>VLOOKUP(Combined[[#This Row],[Customer_ID]],Customer[],2,FALSE)</f>
        <v>Lauren George</v>
      </c>
      <c r="N1544" s="43">
        <f>VLOOKUP(Combined[[#This Row],[Customer_ID]],Customer[],3,FALSE)</f>
        <v>41</v>
      </c>
      <c r="O1544" s="43" t="str">
        <f>VLOOKUP(Combined[[#This Row],[Customer_ID]],Customer[],4,FALSE)</f>
        <v>Female</v>
      </c>
      <c r="P1544" s="43" t="str">
        <f>VLOOKUP(Combined[[#This Row],[Customer_ID]],Customer[],5,FALSE)</f>
        <v>Garciamouth</v>
      </c>
      <c r="Q1544" s="43" t="str">
        <f>VLOOKUP(Combined[[#This Row],[Customer_ID]],Customer[],6,FALSE)</f>
        <v>New York</v>
      </c>
      <c r="R1544" s="43" t="str">
        <f>VLOOKUP(Combined[[#This Row],[Customer_ID]],Customer[],8,FALSE)</f>
        <v>Gold</v>
      </c>
      <c r="S1544" s="43" t="str">
        <f>VLOOKUP(Combined[[#This Row],[Product_ID]],Product[],2,FALSE)</f>
        <v>Car Dashboard Phone Holder</v>
      </c>
      <c r="T1544" s="43" t="str">
        <f>VLOOKUP(Combined[[#This Row],[Product_ID]],Product[],3,FALSE)</f>
        <v>Electronics</v>
      </c>
      <c r="U1544" s="43" t="str">
        <f>VLOOKUP(Combined[[#This Row],[Product_ID]],Product[],4,FALSE)</f>
        <v>Accessories</v>
      </c>
      <c r="V1544" s="43" t="str">
        <f>VLOOKUP(Combined[[#This Row],[Product_ID]],Product[],5,FALSE)</f>
        <v>Byrd, Stewart and Valdez</v>
      </c>
      <c r="W1544" s="43">
        <f>VLOOKUP(Combined[[#This Row],[Product_ID]],Product[],6,FALSE)</f>
        <v>177.98</v>
      </c>
      <c r="X1544" s="43">
        <f>VLOOKUP(Combined[[#This Row],[Product_ID]],Product[],7,FALSE)</f>
        <v>103</v>
      </c>
      <c r="Y1544" s="43" t="str">
        <f>_xlfn.XLOOKUP(Combined[[#This Row],[Store_ID]],Store[Store_ID],Store[Store_Name])</f>
        <v>Martinez-Mullins</v>
      </c>
      <c r="Z1544" s="43" t="str">
        <f>_xlfn.XLOOKUP(Combined[[#This Row],[Store_ID]],Store[Store_ID],Store[Region])</f>
        <v>South</v>
      </c>
      <c r="AA1544" s="43" t="str">
        <f>_xlfn.XLOOKUP(Combined[[#This Row],[Store_ID]],Store[Store_ID],Store[City])</f>
        <v>Williamsfurt</v>
      </c>
      <c r="AB1544" s="43" t="str">
        <f>_xlfn.XLOOKUP(Combined[[#This Row],[Store_ID]],Store[Store_ID],Store[Store_Type])</f>
        <v>Online</v>
      </c>
      <c r="AC1544" s="43">
        <f>Combined[[#This Row],[Quantity]]*Combined[[#This Row],[Unit_Price]]</f>
        <v>2567.88</v>
      </c>
      <c r="AD1544" s="43">
        <f>Combined[[#This Row],[Gross_Sales]]*Combined[[#This Row],[Discount]]</f>
        <v>744.68520000000001</v>
      </c>
      <c r="AE1544" s="43">
        <f>Combined[[#This Row],[Quantity]]*Combined[[#This Row],[cost]]</f>
        <v>533.93999999999994</v>
      </c>
      <c r="AF1544" s="43">
        <f>Combined[[#This Row],[Total_Amount]]-Combined[[#This Row],[Total_Cost]]</f>
        <v>1289.2548000000002</v>
      </c>
      <c r="AG1544" s="43" t="str">
        <f>IF(Combined[[#This Row],[Age]]&lt;=25,"18-25",IF(Combined[[#This Row],[Age]]&lt;=35,"26-35",IF(Combined[[#This Row],[Age]]&lt;=45,"36-45",IF(Combined[[#This Row],[Age]]&lt;=55,"46-55","56-64"))))</f>
        <v>36-45</v>
      </c>
      <c r="AH1544" s="43">
        <f>IF(Combined[[#This Row],[Total_Amount]]=0,0,Combined[[#This Row],[Profit]]/Combined[[#This Row],[Total_Amount]])</f>
        <v>0.70714045476654508</v>
      </c>
    </row>
    <row r="1545" spans="1:34">
      <c r="A1545" s="43" t="s">
        <v>3369</v>
      </c>
      <c r="B1545" s="46">
        <v>45326</v>
      </c>
      <c r="C1545" s="43">
        <f t="shared" si="24"/>
        <v>2024</v>
      </c>
      <c r="D1545" s="43" t="str">
        <f>TEXT(Combined[[#This Row],[Order_Date]],"MMM")</f>
        <v>Feb</v>
      </c>
      <c r="E1545" s="43" t="s">
        <v>1112</v>
      </c>
      <c r="F1545" s="43" t="s">
        <v>1546</v>
      </c>
      <c r="G1545" s="43" t="s">
        <v>1792</v>
      </c>
      <c r="H1545" s="43">
        <v>3</v>
      </c>
      <c r="I1545" s="43">
        <v>305</v>
      </c>
      <c r="J1545" s="45">
        <v>0.01</v>
      </c>
      <c r="K1545" s="43" t="s">
        <v>1829</v>
      </c>
      <c r="L1545" s="43">
        <v>905.85</v>
      </c>
      <c r="M1545" s="43" t="str">
        <f>VLOOKUP(Combined[[#This Row],[Customer_ID]],Customer[],2,FALSE)</f>
        <v>Carlos Flores</v>
      </c>
      <c r="N1545" s="43">
        <f>VLOOKUP(Combined[[#This Row],[Customer_ID]],Customer[],3,FALSE)</f>
        <v>20</v>
      </c>
      <c r="O1545" s="43" t="str">
        <f>VLOOKUP(Combined[[#This Row],[Customer_ID]],Customer[],4,FALSE)</f>
        <v>Male</v>
      </c>
      <c r="P1545" s="43" t="str">
        <f>VLOOKUP(Combined[[#This Row],[Customer_ID]],Customer[],5,FALSE)</f>
        <v>North Johnfurt</v>
      </c>
      <c r="Q1545" s="43" t="str">
        <f>VLOOKUP(Combined[[#This Row],[Customer_ID]],Customer[],6,FALSE)</f>
        <v>Washington</v>
      </c>
      <c r="R1545" s="43" t="str">
        <f>VLOOKUP(Combined[[#This Row],[Customer_ID]],Customer[],8,FALSE)</f>
        <v>Gold</v>
      </c>
      <c r="S1545" s="43" t="str">
        <f>VLOOKUP(Combined[[#This Row],[Product_ID]],Product[],2,FALSE)</f>
        <v>Men's Graphic T-Shirt</v>
      </c>
      <c r="T1545" s="43" t="str">
        <f>VLOOKUP(Combined[[#This Row],[Product_ID]],Product[],3,FALSE)</f>
        <v>Clothing</v>
      </c>
      <c r="U1545" s="43" t="str">
        <f>VLOOKUP(Combined[[#This Row],[Product_ID]],Product[],4,FALSE)</f>
        <v>Tops</v>
      </c>
      <c r="V1545" s="43" t="str">
        <f>VLOOKUP(Combined[[#This Row],[Product_ID]],Product[],5,FALSE)</f>
        <v>Terry-Moore</v>
      </c>
      <c r="W1545" s="43">
        <f>VLOOKUP(Combined[[#This Row],[Product_ID]],Product[],6,FALSE)</f>
        <v>342.56</v>
      </c>
      <c r="X1545" s="43">
        <f>VLOOKUP(Combined[[#This Row],[Product_ID]],Product[],7,FALSE)</f>
        <v>181</v>
      </c>
      <c r="Y1545" s="43" t="str">
        <f>_xlfn.XLOOKUP(Combined[[#This Row],[Store_ID]],Store[Store_ID],Store[Store_Name])</f>
        <v>Aguirre-Keller</v>
      </c>
      <c r="Z1545" s="43" t="str">
        <f>_xlfn.XLOOKUP(Combined[[#This Row],[Store_ID]],Store[Store_ID],Store[Region])</f>
        <v>South</v>
      </c>
      <c r="AA1545" s="43" t="str">
        <f>_xlfn.XLOOKUP(Combined[[#This Row],[Store_ID]],Store[Store_ID],Store[City])</f>
        <v>Lake Michael</v>
      </c>
      <c r="AB1545" s="43" t="str">
        <f>_xlfn.XLOOKUP(Combined[[#This Row],[Store_ID]],Store[Store_ID],Store[Store_Type])</f>
        <v>Online</v>
      </c>
      <c r="AC1545" s="43">
        <f>Combined[[#This Row],[Quantity]]*Combined[[#This Row],[Unit_Price]]</f>
        <v>915</v>
      </c>
      <c r="AD1545" s="43">
        <f>Combined[[#This Row],[Gross_Sales]]*Combined[[#This Row],[Discount]]</f>
        <v>9.15</v>
      </c>
      <c r="AE1545" s="43">
        <f>Combined[[#This Row],[Quantity]]*Combined[[#This Row],[cost]]</f>
        <v>1027.68</v>
      </c>
      <c r="AF1545" s="43">
        <f>Combined[[#This Row],[Total_Amount]]-Combined[[#This Row],[Total_Cost]]</f>
        <v>-121.83000000000004</v>
      </c>
      <c r="AG1545" s="43" t="str">
        <f>IF(Combined[[#This Row],[Age]]&lt;=25,"18-25",IF(Combined[[#This Row],[Age]]&lt;=35,"26-35",IF(Combined[[#This Row],[Age]]&lt;=45,"36-45",IF(Combined[[#This Row],[Age]]&lt;=55,"46-55","56-64"))))</f>
        <v>18-25</v>
      </c>
      <c r="AH1545" s="43">
        <f>IF(Combined[[#This Row],[Total_Amount]]=0,0,Combined[[#This Row],[Profit]]/Combined[[#This Row],[Total_Amount]])</f>
        <v>-0.13449246564000666</v>
      </c>
    </row>
    <row r="1546" spans="1:34">
      <c r="A1546" s="43" t="s">
        <v>3370</v>
      </c>
      <c r="B1546" s="46">
        <v>45361</v>
      </c>
      <c r="C1546" s="43">
        <f t="shared" si="24"/>
        <v>2024</v>
      </c>
      <c r="D1546" s="43" t="str">
        <f>TEXT(Combined[[#This Row],[Order_Date]],"MMM")</f>
        <v>Mar</v>
      </c>
      <c r="E1546" s="43" t="s">
        <v>1443</v>
      </c>
      <c r="F1546" s="43" t="s">
        <v>1746</v>
      </c>
      <c r="G1546" s="43" t="s">
        <v>1794</v>
      </c>
      <c r="H1546" s="43">
        <v>3</v>
      </c>
      <c r="I1546" s="43">
        <v>831.15</v>
      </c>
      <c r="J1546" s="45">
        <v>0.19</v>
      </c>
      <c r="K1546" s="43" t="s">
        <v>1824</v>
      </c>
      <c r="L1546" s="43">
        <v>2019.6945000000001</v>
      </c>
      <c r="M1546" s="43" t="str">
        <f>VLOOKUP(Combined[[#This Row],[Customer_ID]],Customer[],2,FALSE)</f>
        <v>Gregory Curtis</v>
      </c>
      <c r="N1546" s="43">
        <f>VLOOKUP(Combined[[#This Row],[Customer_ID]],Customer[],3,FALSE)</f>
        <v>45</v>
      </c>
      <c r="O1546" s="43" t="str">
        <f>VLOOKUP(Combined[[#This Row],[Customer_ID]],Customer[],4,FALSE)</f>
        <v>Male</v>
      </c>
      <c r="P1546" s="43" t="str">
        <f>VLOOKUP(Combined[[#This Row],[Customer_ID]],Customer[],5,FALSE)</f>
        <v>Bergermouth</v>
      </c>
      <c r="Q1546" s="43" t="str">
        <f>VLOOKUP(Combined[[#This Row],[Customer_ID]],Customer[],6,FALSE)</f>
        <v>Vermont</v>
      </c>
      <c r="R1546" s="43" t="str">
        <f>VLOOKUP(Combined[[#This Row],[Customer_ID]],Customer[],8,FALSE)</f>
        <v>Bronze</v>
      </c>
      <c r="S1546" s="43" t="str">
        <f>VLOOKUP(Combined[[#This Row],[Product_ID]],Product[],2,FALSE)</f>
        <v>Stainless Steel Cookware Set</v>
      </c>
      <c r="T1546" s="43" t="str">
        <f>VLOOKUP(Combined[[#This Row],[Product_ID]],Product[],3,FALSE)</f>
        <v>Home</v>
      </c>
      <c r="U1546" s="43" t="str">
        <f>VLOOKUP(Combined[[#This Row],[Product_ID]],Product[],4,FALSE)</f>
        <v>Kitchen</v>
      </c>
      <c r="V1546" s="43" t="str">
        <f>VLOOKUP(Combined[[#This Row],[Product_ID]],Product[],5,FALSE)</f>
        <v>Campbell Ltd</v>
      </c>
      <c r="W1546" s="43">
        <f>VLOOKUP(Combined[[#This Row],[Product_ID]],Product[],6,FALSE)</f>
        <v>201.41</v>
      </c>
      <c r="X1546" s="43">
        <f>VLOOKUP(Combined[[#This Row],[Product_ID]],Product[],7,FALSE)</f>
        <v>146</v>
      </c>
      <c r="Y1546" s="43" t="str">
        <f>_xlfn.XLOOKUP(Combined[[#This Row],[Store_ID]],Store[Store_ID],Store[Store_Name])</f>
        <v>Thomas, Bridges and Harris</v>
      </c>
      <c r="Z1546" s="43" t="str">
        <f>_xlfn.XLOOKUP(Combined[[#This Row],[Store_ID]],Store[Store_ID],Store[Region])</f>
        <v>North</v>
      </c>
      <c r="AA1546" s="43" t="str">
        <f>_xlfn.XLOOKUP(Combined[[#This Row],[Store_ID]],Store[Store_ID],Store[City])</f>
        <v>Sabrinatown</v>
      </c>
      <c r="AB1546" s="43" t="str">
        <f>_xlfn.XLOOKUP(Combined[[#This Row],[Store_ID]],Store[Store_ID],Store[Store_Type])</f>
        <v>Online</v>
      </c>
      <c r="AC1546" s="43">
        <f>Combined[[#This Row],[Quantity]]*Combined[[#This Row],[Unit_Price]]</f>
        <v>2493.4499999999998</v>
      </c>
      <c r="AD1546" s="43">
        <f>Combined[[#This Row],[Gross_Sales]]*Combined[[#This Row],[Discount]]</f>
        <v>473.75549999999998</v>
      </c>
      <c r="AE1546" s="43">
        <f>Combined[[#This Row],[Quantity]]*Combined[[#This Row],[cost]]</f>
        <v>604.23</v>
      </c>
      <c r="AF1546" s="43">
        <f>Combined[[#This Row],[Total_Amount]]-Combined[[#This Row],[Total_Cost]]</f>
        <v>1415.4645</v>
      </c>
      <c r="AG1546" s="43" t="str">
        <f>IF(Combined[[#This Row],[Age]]&lt;=25,"18-25",IF(Combined[[#This Row],[Age]]&lt;=35,"26-35",IF(Combined[[#This Row],[Age]]&lt;=45,"36-45",IF(Combined[[#This Row],[Age]]&lt;=55,"46-55","56-64"))))</f>
        <v>36-45</v>
      </c>
      <c r="AH1546" s="43">
        <f>IF(Combined[[#This Row],[Total_Amount]]=0,0,Combined[[#This Row],[Profit]]/Combined[[#This Row],[Total_Amount]])</f>
        <v>0.70083099201389121</v>
      </c>
    </row>
    <row r="1547" spans="1:34">
      <c r="A1547" s="43" t="s">
        <v>3371</v>
      </c>
      <c r="B1547" s="46">
        <v>45926</v>
      </c>
      <c r="C1547" s="43">
        <f t="shared" si="24"/>
        <v>2025</v>
      </c>
      <c r="D1547" s="43" t="str">
        <f>TEXT(Combined[[#This Row],[Order_Date]],"MMM")</f>
        <v>Sep</v>
      </c>
      <c r="E1547" s="43" t="s">
        <v>675</v>
      </c>
      <c r="F1547" s="43" t="s">
        <v>1740</v>
      </c>
      <c r="G1547" s="43" t="s">
        <v>1766</v>
      </c>
      <c r="H1547" s="43">
        <v>2</v>
      </c>
      <c r="I1547" s="43">
        <v>644.97</v>
      </c>
      <c r="J1547" s="45">
        <v>0.24</v>
      </c>
      <c r="K1547" s="43" t="s">
        <v>1829</v>
      </c>
      <c r="L1547" s="43">
        <v>980.35440000000006</v>
      </c>
      <c r="M1547" s="43" t="str">
        <f>VLOOKUP(Combined[[#This Row],[Customer_ID]],Customer[],2,FALSE)</f>
        <v>Jacqueline Pacheco</v>
      </c>
      <c r="N1547" s="43">
        <f>VLOOKUP(Combined[[#This Row],[Customer_ID]],Customer[],3,FALSE)</f>
        <v>28</v>
      </c>
      <c r="O1547" s="43" t="str">
        <f>VLOOKUP(Combined[[#This Row],[Customer_ID]],Customer[],4,FALSE)</f>
        <v>Female</v>
      </c>
      <c r="P1547" s="43" t="str">
        <f>VLOOKUP(Combined[[#This Row],[Customer_ID]],Customer[],5,FALSE)</f>
        <v>South Emily</v>
      </c>
      <c r="Q1547" s="43" t="str">
        <f>VLOOKUP(Combined[[#This Row],[Customer_ID]],Customer[],6,FALSE)</f>
        <v>New Jersey</v>
      </c>
      <c r="R1547" s="43" t="str">
        <f>VLOOKUP(Combined[[#This Row],[Customer_ID]],Customer[],8,FALSE)</f>
        <v>Bronze</v>
      </c>
      <c r="S1547" s="43" t="str">
        <f>VLOOKUP(Combined[[#This Row],[Product_ID]],Product[],2,FALSE)</f>
        <v>Women's Formal Blazer</v>
      </c>
      <c r="T1547" s="43" t="str">
        <f>VLOOKUP(Combined[[#This Row],[Product_ID]],Product[],3,FALSE)</f>
        <v>Clothing</v>
      </c>
      <c r="U1547" s="43" t="str">
        <f>VLOOKUP(Combined[[#This Row],[Product_ID]],Product[],4,FALSE)</f>
        <v>Outerwear</v>
      </c>
      <c r="V1547" s="43" t="str">
        <f>VLOOKUP(Combined[[#This Row],[Product_ID]],Product[],5,FALSE)</f>
        <v>Phillips and Sons</v>
      </c>
      <c r="W1547" s="43">
        <f>VLOOKUP(Combined[[#This Row],[Product_ID]],Product[],6,FALSE)</f>
        <v>358.47</v>
      </c>
      <c r="X1547" s="43">
        <f>VLOOKUP(Combined[[#This Row],[Product_ID]],Product[],7,FALSE)</f>
        <v>143</v>
      </c>
      <c r="Y1547" s="43" t="str">
        <f>_xlfn.XLOOKUP(Combined[[#This Row],[Store_ID]],Store[Store_ID],Store[Store_Name])</f>
        <v>Johnson-Wright</v>
      </c>
      <c r="Z1547" s="43" t="str">
        <f>_xlfn.XLOOKUP(Combined[[#This Row],[Store_ID]],Store[Store_ID],Store[Region])</f>
        <v>North</v>
      </c>
      <c r="AA1547" s="43" t="str">
        <f>_xlfn.XLOOKUP(Combined[[#This Row],[Store_ID]],Store[Store_ID],Store[City])</f>
        <v>Hoodberg</v>
      </c>
      <c r="AB1547" s="43" t="str">
        <f>_xlfn.XLOOKUP(Combined[[#This Row],[Store_ID]],Store[Store_ID],Store[Store_Type])</f>
        <v>Outlet</v>
      </c>
      <c r="AC1547" s="43">
        <f>Combined[[#This Row],[Quantity]]*Combined[[#This Row],[Unit_Price]]</f>
        <v>1289.94</v>
      </c>
      <c r="AD1547" s="43">
        <f>Combined[[#This Row],[Gross_Sales]]*Combined[[#This Row],[Discount]]</f>
        <v>309.5856</v>
      </c>
      <c r="AE1547" s="43">
        <f>Combined[[#This Row],[Quantity]]*Combined[[#This Row],[cost]]</f>
        <v>716.94</v>
      </c>
      <c r="AF1547" s="43">
        <f>Combined[[#This Row],[Total_Amount]]-Combined[[#This Row],[Total_Cost]]</f>
        <v>263.4144</v>
      </c>
      <c r="AG1547" s="43" t="str">
        <f>IF(Combined[[#This Row],[Age]]&lt;=25,"18-25",IF(Combined[[#This Row],[Age]]&lt;=35,"26-35",IF(Combined[[#This Row],[Age]]&lt;=45,"36-45",IF(Combined[[#This Row],[Age]]&lt;=55,"46-55","56-64"))))</f>
        <v>26-35</v>
      </c>
      <c r="AH1547" s="43">
        <f>IF(Combined[[#This Row],[Total_Amount]]=0,0,Combined[[#This Row],[Profit]]/Combined[[#This Row],[Total_Amount]])</f>
        <v>0.26869303590619881</v>
      </c>
    </row>
    <row r="1548" spans="1:34">
      <c r="A1548" s="43" t="s">
        <v>3372</v>
      </c>
      <c r="B1548" s="46">
        <v>45839</v>
      </c>
      <c r="C1548" s="43">
        <f t="shared" si="24"/>
        <v>2025</v>
      </c>
      <c r="D1548" s="43" t="str">
        <f>TEXT(Combined[[#This Row],[Order_Date]],"MMM")</f>
        <v>Jul</v>
      </c>
      <c r="E1548" s="43" t="s">
        <v>341</v>
      </c>
      <c r="F1548" s="43" t="s">
        <v>1724</v>
      </c>
      <c r="G1548" s="43" t="s">
        <v>1757</v>
      </c>
      <c r="H1548" s="43">
        <v>1</v>
      </c>
      <c r="I1548" s="43">
        <v>149.56</v>
      </c>
      <c r="J1548" s="45">
        <v>0.09</v>
      </c>
      <c r="K1548" s="43" t="s">
        <v>1824</v>
      </c>
      <c r="L1548" s="43">
        <v>136.09960000000001</v>
      </c>
      <c r="M1548" s="43" t="str">
        <f>VLOOKUP(Combined[[#This Row],[Customer_ID]],Customer[],2,FALSE)</f>
        <v>Amy Fowler</v>
      </c>
      <c r="N1548" s="43">
        <f>VLOOKUP(Combined[[#This Row],[Customer_ID]],Customer[],3,FALSE)</f>
        <v>62</v>
      </c>
      <c r="O1548" s="43" t="str">
        <f>VLOOKUP(Combined[[#This Row],[Customer_ID]],Customer[],4,FALSE)</f>
        <v>Female</v>
      </c>
      <c r="P1548" s="43" t="str">
        <f>VLOOKUP(Combined[[#This Row],[Customer_ID]],Customer[],5,FALSE)</f>
        <v>West Bobbyshire</v>
      </c>
      <c r="Q1548" s="43" t="str">
        <f>VLOOKUP(Combined[[#This Row],[Customer_ID]],Customer[],6,FALSE)</f>
        <v>New York</v>
      </c>
      <c r="R1548" s="43" t="str">
        <f>VLOOKUP(Combined[[#This Row],[Customer_ID]],Customer[],8,FALSE)</f>
        <v>Platinum</v>
      </c>
      <c r="S1548" s="43" t="str">
        <f>VLOOKUP(Combined[[#This Row],[Product_ID]],Product[],2,FALSE)</f>
        <v>Sports Wrist Sweatbands</v>
      </c>
      <c r="T1548" s="43" t="str">
        <f>VLOOKUP(Combined[[#This Row],[Product_ID]],Product[],3,FALSE)</f>
        <v>Sports</v>
      </c>
      <c r="U1548" s="43" t="str">
        <f>VLOOKUP(Combined[[#This Row],[Product_ID]],Product[],4,FALSE)</f>
        <v>Accessories</v>
      </c>
      <c r="V1548" s="43" t="str">
        <f>VLOOKUP(Combined[[#This Row],[Product_ID]],Product[],5,FALSE)</f>
        <v>Olsen-Daniels</v>
      </c>
      <c r="W1548" s="43">
        <f>VLOOKUP(Combined[[#This Row],[Product_ID]],Product[],6,FALSE)</f>
        <v>131.24</v>
      </c>
      <c r="X1548" s="43">
        <f>VLOOKUP(Combined[[#This Row],[Product_ID]],Product[],7,FALSE)</f>
        <v>232</v>
      </c>
      <c r="Y1548" s="43" t="str">
        <f>_xlfn.XLOOKUP(Combined[[#This Row],[Store_ID]],Store[Store_ID],Store[Store_Name])</f>
        <v>Martinez, Adkins and Johnson</v>
      </c>
      <c r="Z1548" s="43" t="str">
        <f>_xlfn.XLOOKUP(Combined[[#This Row],[Store_ID]],Store[Store_ID],Store[Region])</f>
        <v>North</v>
      </c>
      <c r="AA1548" s="43" t="str">
        <f>_xlfn.XLOOKUP(Combined[[#This Row],[Store_ID]],Store[Store_ID],Store[City])</f>
        <v>Danielmouth</v>
      </c>
      <c r="AB1548" s="43" t="str">
        <f>_xlfn.XLOOKUP(Combined[[#This Row],[Store_ID]],Store[Store_ID],Store[Store_Type])</f>
        <v>Flagship</v>
      </c>
      <c r="AC1548" s="43">
        <f>Combined[[#This Row],[Quantity]]*Combined[[#This Row],[Unit_Price]]</f>
        <v>149.56</v>
      </c>
      <c r="AD1548" s="43">
        <f>Combined[[#This Row],[Gross_Sales]]*Combined[[#This Row],[Discount]]</f>
        <v>13.4604</v>
      </c>
      <c r="AE1548" s="43">
        <f>Combined[[#This Row],[Quantity]]*Combined[[#This Row],[cost]]</f>
        <v>131.24</v>
      </c>
      <c r="AF1548" s="43">
        <f>Combined[[#This Row],[Total_Amount]]-Combined[[#This Row],[Total_Cost]]</f>
        <v>4.8596000000000004</v>
      </c>
      <c r="AG1548" s="43" t="str">
        <f>IF(Combined[[#This Row],[Age]]&lt;=25,"18-25",IF(Combined[[#This Row],[Age]]&lt;=35,"26-35",IF(Combined[[#This Row],[Age]]&lt;=45,"36-45",IF(Combined[[#This Row],[Age]]&lt;=55,"46-55","56-64"))))</f>
        <v>56-64</v>
      </c>
      <c r="AH1548" s="43">
        <f>IF(Combined[[#This Row],[Total_Amount]]=0,0,Combined[[#This Row],[Profit]]/Combined[[#This Row],[Total_Amount]])</f>
        <v>3.5706203398099629E-2</v>
      </c>
    </row>
    <row r="1549" spans="1:34">
      <c r="A1549" s="43" t="s">
        <v>3373</v>
      </c>
      <c r="B1549" s="46">
        <v>45434</v>
      </c>
      <c r="C1549" s="43">
        <f t="shared" si="24"/>
        <v>2024</v>
      </c>
      <c r="D1549" s="43" t="str">
        <f>TEXT(Combined[[#This Row],[Order_Date]],"MMM")</f>
        <v>May</v>
      </c>
      <c r="E1549" s="43" t="s">
        <v>705</v>
      </c>
      <c r="F1549" s="43" t="s">
        <v>1634</v>
      </c>
      <c r="G1549" s="43" t="s">
        <v>1813</v>
      </c>
      <c r="H1549" s="43">
        <v>1</v>
      </c>
      <c r="I1549" s="43">
        <v>661.77</v>
      </c>
      <c r="J1549" s="45">
        <v>0.03</v>
      </c>
      <c r="K1549" s="43" t="s">
        <v>1826</v>
      </c>
      <c r="L1549" s="43">
        <v>641.91689999999994</v>
      </c>
      <c r="M1549" s="43" t="str">
        <f>VLOOKUP(Combined[[#This Row],[Customer_ID]],Customer[],2,FALSE)</f>
        <v>Kathy Copeland</v>
      </c>
      <c r="N1549" s="43">
        <f>VLOOKUP(Combined[[#This Row],[Customer_ID]],Customer[],3,FALSE)</f>
        <v>42</v>
      </c>
      <c r="O1549" s="43" t="str">
        <f>VLOOKUP(Combined[[#This Row],[Customer_ID]],Customer[],4,FALSE)</f>
        <v>Male</v>
      </c>
      <c r="P1549" s="43" t="str">
        <f>VLOOKUP(Combined[[#This Row],[Customer_ID]],Customer[],5,FALSE)</f>
        <v>North Christinemouth</v>
      </c>
      <c r="Q1549" s="43" t="str">
        <f>VLOOKUP(Combined[[#This Row],[Customer_ID]],Customer[],6,FALSE)</f>
        <v>Missouri</v>
      </c>
      <c r="R1549" s="43" t="str">
        <f>VLOOKUP(Combined[[#This Row],[Customer_ID]],Customer[],8,FALSE)</f>
        <v>Silver</v>
      </c>
      <c r="S1549" s="43" t="str">
        <f>VLOOKUP(Combined[[#This Row],[Product_ID]],Product[],2,FALSE)</f>
        <v>USB External Hard Drive</v>
      </c>
      <c r="T1549" s="43" t="str">
        <f>VLOOKUP(Combined[[#This Row],[Product_ID]],Product[],3,FALSE)</f>
        <v>Electronics</v>
      </c>
      <c r="U1549" s="43" t="str">
        <f>VLOOKUP(Combined[[#This Row],[Product_ID]],Product[],4,FALSE)</f>
        <v>Computer</v>
      </c>
      <c r="V1549" s="43" t="str">
        <f>VLOOKUP(Combined[[#This Row],[Product_ID]],Product[],5,FALSE)</f>
        <v>Robinson Inc</v>
      </c>
      <c r="W1549" s="43">
        <f>VLOOKUP(Combined[[#This Row],[Product_ID]],Product[],6,FALSE)</f>
        <v>253.33</v>
      </c>
      <c r="X1549" s="43">
        <f>VLOOKUP(Combined[[#This Row],[Product_ID]],Product[],7,FALSE)</f>
        <v>266</v>
      </c>
      <c r="Y1549" s="43" t="str">
        <f>_xlfn.XLOOKUP(Combined[[#This Row],[Store_ID]],Store[Store_ID],Store[Store_Name])</f>
        <v>Mann-Austin</v>
      </c>
      <c r="Z1549" s="43" t="str">
        <f>_xlfn.XLOOKUP(Combined[[#This Row],[Store_ID]],Store[Store_ID],Store[Region])</f>
        <v>East</v>
      </c>
      <c r="AA1549" s="43" t="str">
        <f>_xlfn.XLOOKUP(Combined[[#This Row],[Store_ID]],Store[Store_ID],Store[City])</f>
        <v>Vasquezborough</v>
      </c>
      <c r="AB1549" s="43" t="str">
        <f>_xlfn.XLOOKUP(Combined[[#This Row],[Store_ID]],Store[Store_ID],Store[Store_Type])</f>
        <v>Online</v>
      </c>
      <c r="AC1549" s="43">
        <f>Combined[[#This Row],[Quantity]]*Combined[[#This Row],[Unit_Price]]</f>
        <v>661.77</v>
      </c>
      <c r="AD1549" s="43">
        <f>Combined[[#This Row],[Gross_Sales]]*Combined[[#This Row],[Discount]]</f>
        <v>19.853099999999998</v>
      </c>
      <c r="AE1549" s="43">
        <f>Combined[[#This Row],[Quantity]]*Combined[[#This Row],[cost]]</f>
        <v>253.33</v>
      </c>
      <c r="AF1549" s="43">
        <f>Combined[[#This Row],[Total_Amount]]-Combined[[#This Row],[Total_Cost]]</f>
        <v>388.5868999999999</v>
      </c>
      <c r="AG1549" s="43" t="str">
        <f>IF(Combined[[#This Row],[Age]]&lt;=25,"18-25",IF(Combined[[#This Row],[Age]]&lt;=35,"26-35",IF(Combined[[#This Row],[Age]]&lt;=45,"36-45",IF(Combined[[#This Row],[Age]]&lt;=55,"46-55","56-64"))))</f>
        <v>36-45</v>
      </c>
      <c r="AH1549" s="43">
        <f>IF(Combined[[#This Row],[Total_Amount]]=0,0,Combined[[#This Row],[Profit]]/Combined[[#This Row],[Total_Amount]])</f>
        <v>0.60535390172777803</v>
      </c>
    </row>
    <row r="1550" spans="1:34">
      <c r="A1550" s="43" t="s">
        <v>3374</v>
      </c>
      <c r="B1550" s="46">
        <v>45819</v>
      </c>
      <c r="C1550" s="43">
        <f t="shared" si="24"/>
        <v>2025</v>
      </c>
      <c r="D1550" s="43" t="str">
        <f>TEXT(Combined[[#This Row],[Order_Date]],"MMM")</f>
        <v>Jun</v>
      </c>
      <c r="E1550" s="43" t="s">
        <v>381</v>
      </c>
      <c r="F1550" s="43" t="s">
        <v>1736</v>
      </c>
      <c r="G1550" s="43" t="s">
        <v>1779</v>
      </c>
      <c r="H1550" s="43">
        <v>3</v>
      </c>
      <c r="I1550" s="43">
        <v>99.67</v>
      </c>
      <c r="J1550" s="45">
        <v>0.17</v>
      </c>
      <c r="K1550" s="43" t="s">
        <v>1824</v>
      </c>
      <c r="L1550" s="43">
        <v>248.17830000000001</v>
      </c>
      <c r="M1550" s="43" t="str">
        <f>VLOOKUP(Combined[[#This Row],[Customer_ID]],Customer[],2,FALSE)</f>
        <v>Travis Holland</v>
      </c>
      <c r="N1550" s="43">
        <f>VLOOKUP(Combined[[#This Row],[Customer_ID]],Customer[],3,FALSE)</f>
        <v>38</v>
      </c>
      <c r="O1550" s="43" t="str">
        <f>VLOOKUP(Combined[[#This Row],[Customer_ID]],Customer[],4,FALSE)</f>
        <v>Male</v>
      </c>
      <c r="P1550" s="43" t="str">
        <f>VLOOKUP(Combined[[#This Row],[Customer_ID]],Customer[],5,FALSE)</f>
        <v>Webstermouth</v>
      </c>
      <c r="Q1550" s="43" t="str">
        <f>VLOOKUP(Combined[[#This Row],[Customer_ID]],Customer[],6,FALSE)</f>
        <v>New Hampshire</v>
      </c>
      <c r="R1550" s="43" t="str">
        <f>VLOOKUP(Combined[[#This Row],[Customer_ID]],Customer[],8,FALSE)</f>
        <v>Bronze</v>
      </c>
      <c r="S1550" s="43" t="str">
        <f>VLOOKUP(Combined[[#This Row],[Product_ID]],Product[],2,FALSE)</f>
        <v>Vitamin E Body Lotion</v>
      </c>
      <c r="T1550" s="43" t="str">
        <f>VLOOKUP(Combined[[#This Row],[Product_ID]],Product[],3,FALSE)</f>
        <v>Beauty</v>
      </c>
      <c r="U1550" s="43" t="str">
        <f>VLOOKUP(Combined[[#This Row],[Product_ID]],Product[],4,FALSE)</f>
        <v>Skincare</v>
      </c>
      <c r="V1550" s="43" t="str">
        <f>VLOOKUP(Combined[[#This Row],[Product_ID]],Product[],5,FALSE)</f>
        <v>Hoffman-Williams</v>
      </c>
      <c r="W1550" s="43">
        <f>VLOOKUP(Combined[[#This Row],[Product_ID]],Product[],6,FALSE)</f>
        <v>358.47</v>
      </c>
      <c r="X1550" s="43">
        <f>VLOOKUP(Combined[[#This Row],[Product_ID]],Product[],7,FALSE)</f>
        <v>213</v>
      </c>
      <c r="Y1550" s="43" t="str">
        <f>_xlfn.XLOOKUP(Combined[[#This Row],[Store_ID]],Store[Store_ID],Store[Store_Name])</f>
        <v>Martinez-Mullins</v>
      </c>
      <c r="Z1550" s="43" t="str">
        <f>_xlfn.XLOOKUP(Combined[[#This Row],[Store_ID]],Store[Store_ID],Store[Region])</f>
        <v>South</v>
      </c>
      <c r="AA1550" s="43" t="str">
        <f>_xlfn.XLOOKUP(Combined[[#This Row],[Store_ID]],Store[Store_ID],Store[City])</f>
        <v>Williamsfurt</v>
      </c>
      <c r="AB1550" s="43" t="str">
        <f>_xlfn.XLOOKUP(Combined[[#This Row],[Store_ID]],Store[Store_ID],Store[Store_Type])</f>
        <v>Online</v>
      </c>
      <c r="AC1550" s="43">
        <f>Combined[[#This Row],[Quantity]]*Combined[[#This Row],[Unit_Price]]</f>
        <v>299.01</v>
      </c>
      <c r="AD1550" s="43">
        <f>Combined[[#This Row],[Gross_Sales]]*Combined[[#This Row],[Discount]]</f>
        <v>50.831700000000005</v>
      </c>
      <c r="AE1550" s="43">
        <f>Combined[[#This Row],[Quantity]]*Combined[[#This Row],[cost]]</f>
        <v>1075.4100000000001</v>
      </c>
      <c r="AF1550" s="43">
        <f>Combined[[#This Row],[Total_Amount]]-Combined[[#This Row],[Total_Cost]]</f>
        <v>-827.23170000000005</v>
      </c>
      <c r="AG1550" s="43" t="str">
        <f>IF(Combined[[#This Row],[Age]]&lt;=25,"18-25",IF(Combined[[#This Row],[Age]]&lt;=35,"26-35",IF(Combined[[#This Row],[Age]]&lt;=45,"36-45",IF(Combined[[#This Row],[Age]]&lt;=55,"46-55","56-64"))))</f>
        <v>36-45</v>
      </c>
      <c r="AH1550" s="43">
        <f>IF(Combined[[#This Row],[Total_Amount]]=0,0,Combined[[#This Row],[Profit]]/Combined[[#This Row],[Total_Amount]])</f>
        <v>-3.3332152730516729</v>
      </c>
    </row>
    <row r="1551" spans="1:34">
      <c r="A1551" s="43" t="s">
        <v>3375</v>
      </c>
      <c r="B1551" s="46">
        <v>45553</v>
      </c>
      <c r="C1551" s="43">
        <f t="shared" si="24"/>
        <v>2024</v>
      </c>
      <c r="D1551" s="43" t="str">
        <f>TEXT(Combined[[#This Row],[Order_Date]],"MMM")</f>
        <v>Sep</v>
      </c>
      <c r="E1551" s="43" t="s">
        <v>716</v>
      </c>
      <c r="F1551" s="43" t="s">
        <v>1672</v>
      </c>
      <c r="G1551" s="43" t="s">
        <v>1757</v>
      </c>
      <c r="H1551" s="43">
        <v>3</v>
      </c>
      <c r="I1551" s="43">
        <v>103.66</v>
      </c>
      <c r="J1551" s="45">
        <v>0.26</v>
      </c>
      <c r="K1551" s="43" t="s">
        <v>1829</v>
      </c>
      <c r="L1551" s="43">
        <v>230.12520000000001</v>
      </c>
      <c r="M1551" s="43" t="str">
        <f>VLOOKUP(Combined[[#This Row],[Customer_ID]],Customer[],2,FALSE)</f>
        <v>Lisa Young</v>
      </c>
      <c r="N1551" s="43">
        <f>VLOOKUP(Combined[[#This Row],[Customer_ID]],Customer[],3,FALSE)</f>
        <v>38</v>
      </c>
      <c r="O1551" s="43" t="str">
        <f>VLOOKUP(Combined[[#This Row],[Customer_ID]],Customer[],4,FALSE)</f>
        <v>Male</v>
      </c>
      <c r="P1551" s="43" t="str">
        <f>VLOOKUP(Combined[[#This Row],[Customer_ID]],Customer[],5,FALSE)</f>
        <v>Maybury</v>
      </c>
      <c r="Q1551" s="43" t="str">
        <f>VLOOKUP(Combined[[#This Row],[Customer_ID]],Customer[],6,FALSE)</f>
        <v>Georgia</v>
      </c>
      <c r="R1551" s="43" t="str">
        <f>VLOOKUP(Combined[[#This Row],[Customer_ID]],Customer[],8,FALSE)</f>
        <v>Platinum</v>
      </c>
      <c r="S1551" s="43" t="str">
        <f>VLOOKUP(Combined[[#This Row],[Product_ID]],Product[],2,FALSE)</f>
        <v>Laptop Cooling Pad</v>
      </c>
      <c r="T1551" s="43" t="str">
        <f>VLOOKUP(Combined[[#This Row],[Product_ID]],Product[],3,FALSE)</f>
        <v>Electronics</v>
      </c>
      <c r="U1551" s="43" t="str">
        <f>VLOOKUP(Combined[[#This Row],[Product_ID]],Product[],4,FALSE)</f>
        <v>Computer</v>
      </c>
      <c r="V1551" s="43" t="str">
        <f>VLOOKUP(Combined[[#This Row],[Product_ID]],Product[],5,FALSE)</f>
        <v>Murray, Gould and Ware</v>
      </c>
      <c r="W1551" s="43">
        <f>VLOOKUP(Combined[[#This Row],[Product_ID]],Product[],6,FALSE)</f>
        <v>86.42</v>
      </c>
      <c r="X1551" s="43">
        <f>VLOOKUP(Combined[[#This Row],[Product_ID]],Product[],7,FALSE)</f>
        <v>222</v>
      </c>
      <c r="Y1551" s="43" t="str">
        <f>_xlfn.XLOOKUP(Combined[[#This Row],[Store_ID]],Store[Store_ID],Store[Store_Name])</f>
        <v>Martinez, Adkins and Johnson</v>
      </c>
      <c r="Z1551" s="43" t="str">
        <f>_xlfn.XLOOKUP(Combined[[#This Row],[Store_ID]],Store[Store_ID],Store[Region])</f>
        <v>North</v>
      </c>
      <c r="AA1551" s="43" t="str">
        <f>_xlfn.XLOOKUP(Combined[[#This Row],[Store_ID]],Store[Store_ID],Store[City])</f>
        <v>Danielmouth</v>
      </c>
      <c r="AB1551" s="43" t="str">
        <f>_xlfn.XLOOKUP(Combined[[#This Row],[Store_ID]],Store[Store_ID],Store[Store_Type])</f>
        <v>Flagship</v>
      </c>
      <c r="AC1551" s="43">
        <f>Combined[[#This Row],[Quantity]]*Combined[[#This Row],[Unit_Price]]</f>
        <v>310.98</v>
      </c>
      <c r="AD1551" s="43">
        <f>Combined[[#This Row],[Gross_Sales]]*Combined[[#This Row],[Discount]]</f>
        <v>80.854800000000012</v>
      </c>
      <c r="AE1551" s="43">
        <f>Combined[[#This Row],[Quantity]]*Combined[[#This Row],[cost]]</f>
        <v>259.26</v>
      </c>
      <c r="AF1551" s="43">
        <f>Combined[[#This Row],[Total_Amount]]-Combined[[#This Row],[Total_Cost]]</f>
        <v>-29.134799999999984</v>
      </c>
      <c r="AG1551" s="43" t="str">
        <f>IF(Combined[[#This Row],[Age]]&lt;=25,"18-25",IF(Combined[[#This Row],[Age]]&lt;=35,"26-35",IF(Combined[[#This Row],[Age]]&lt;=45,"36-45",IF(Combined[[#This Row],[Age]]&lt;=55,"46-55","56-64"))))</f>
        <v>36-45</v>
      </c>
      <c r="AH1551" s="43">
        <f>IF(Combined[[#This Row],[Total_Amount]]=0,0,Combined[[#This Row],[Profit]]/Combined[[#This Row],[Total_Amount]])</f>
        <v>-0.12660412679706518</v>
      </c>
    </row>
    <row r="1552" spans="1:34">
      <c r="A1552" s="43" t="s">
        <v>3376</v>
      </c>
      <c r="B1552" s="46">
        <v>45258</v>
      </c>
      <c r="C1552" s="43">
        <f t="shared" si="24"/>
        <v>2023</v>
      </c>
      <c r="D1552" s="43" t="str">
        <f>TEXT(Combined[[#This Row],[Order_Date]],"MMM")</f>
        <v>Nov</v>
      </c>
      <c r="E1552" s="43" t="s">
        <v>1352</v>
      </c>
      <c r="F1552" s="43" t="s">
        <v>1628</v>
      </c>
      <c r="G1552" s="43" t="s">
        <v>1761</v>
      </c>
      <c r="H1552" s="43">
        <v>4</v>
      </c>
      <c r="I1552" s="43">
        <v>54.4</v>
      </c>
      <c r="J1552" s="45">
        <v>0.22</v>
      </c>
      <c r="K1552" s="43" t="s">
        <v>1824</v>
      </c>
      <c r="L1552" s="43">
        <v>169.72800000000001</v>
      </c>
      <c r="M1552" s="43" t="str">
        <f>VLOOKUP(Combined[[#This Row],[Customer_ID]],Customer[],2,FALSE)</f>
        <v>Sharon Simpson</v>
      </c>
      <c r="N1552" s="43">
        <f>VLOOKUP(Combined[[#This Row],[Customer_ID]],Customer[],3,FALSE)</f>
        <v>61</v>
      </c>
      <c r="O1552" s="43" t="str">
        <f>VLOOKUP(Combined[[#This Row],[Customer_ID]],Customer[],4,FALSE)</f>
        <v>Male</v>
      </c>
      <c r="P1552" s="43" t="str">
        <f>VLOOKUP(Combined[[#This Row],[Customer_ID]],Customer[],5,FALSE)</f>
        <v>South Michellebury</v>
      </c>
      <c r="Q1552" s="43" t="str">
        <f>VLOOKUP(Combined[[#This Row],[Customer_ID]],Customer[],6,FALSE)</f>
        <v>South Dakota</v>
      </c>
      <c r="R1552" s="43" t="str">
        <f>VLOOKUP(Combined[[#This Row],[Customer_ID]],Customer[],8,FALSE)</f>
        <v>Gold</v>
      </c>
      <c r="S1552" s="43" t="str">
        <f>VLOOKUP(Combined[[#This Row],[Product_ID]],Product[],2,FALSE)</f>
        <v>Noise-Canceling Headphones</v>
      </c>
      <c r="T1552" s="43" t="str">
        <f>VLOOKUP(Combined[[#This Row],[Product_ID]],Product[],3,FALSE)</f>
        <v>Electronics</v>
      </c>
      <c r="U1552" s="43" t="str">
        <f>VLOOKUP(Combined[[#This Row],[Product_ID]],Product[],4,FALSE)</f>
        <v>Audio</v>
      </c>
      <c r="V1552" s="43" t="str">
        <f>VLOOKUP(Combined[[#This Row],[Product_ID]],Product[],5,FALSE)</f>
        <v>Taylor-Hart</v>
      </c>
      <c r="W1552" s="43">
        <f>VLOOKUP(Combined[[#This Row],[Product_ID]],Product[],6,FALSE)</f>
        <v>38.520000000000003</v>
      </c>
      <c r="X1552" s="43">
        <f>VLOOKUP(Combined[[#This Row],[Product_ID]],Product[],7,FALSE)</f>
        <v>378</v>
      </c>
      <c r="Y1552" s="43" t="str">
        <f>_xlfn.XLOOKUP(Combined[[#This Row],[Store_ID]],Store[Store_ID],Store[Store_Name])</f>
        <v>Black-Horn</v>
      </c>
      <c r="Z1552" s="43" t="str">
        <f>_xlfn.XLOOKUP(Combined[[#This Row],[Store_ID]],Store[Store_ID],Store[Region])</f>
        <v>South</v>
      </c>
      <c r="AA1552" s="43" t="str">
        <f>_xlfn.XLOOKUP(Combined[[#This Row],[Store_ID]],Store[Store_ID],Store[City])</f>
        <v>North Nancyview</v>
      </c>
      <c r="AB1552" s="43" t="str">
        <f>_xlfn.XLOOKUP(Combined[[#This Row],[Store_ID]],Store[Store_ID],Store[Store_Type])</f>
        <v>Outlet</v>
      </c>
      <c r="AC1552" s="43">
        <f>Combined[[#This Row],[Quantity]]*Combined[[#This Row],[Unit_Price]]</f>
        <v>217.6</v>
      </c>
      <c r="AD1552" s="43">
        <f>Combined[[#This Row],[Gross_Sales]]*Combined[[#This Row],[Discount]]</f>
        <v>47.872</v>
      </c>
      <c r="AE1552" s="43">
        <f>Combined[[#This Row],[Quantity]]*Combined[[#This Row],[cost]]</f>
        <v>154.08000000000001</v>
      </c>
      <c r="AF1552" s="43">
        <f>Combined[[#This Row],[Total_Amount]]-Combined[[#This Row],[Total_Cost]]</f>
        <v>15.647999999999996</v>
      </c>
      <c r="AG1552" s="43" t="str">
        <f>IF(Combined[[#This Row],[Age]]&lt;=25,"18-25",IF(Combined[[#This Row],[Age]]&lt;=35,"26-35",IF(Combined[[#This Row],[Age]]&lt;=45,"36-45",IF(Combined[[#This Row],[Age]]&lt;=55,"46-55","56-64"))))</f>
        <v>56-64</v>
      </c>
      <c r="AH1552" s="43">
        <f>IF(Combined[[#This Row],[Total_Amount]]=0,0,Combined[[#This Row],[Profit]]/Combined[[#This Row],[Total_Amount]])</f>
        <v>9.2194570135746584E-2</v>
      </c>
    </row>
    <row r="1553" spans="1:34">
      <c r="A1553" s="43" t="s">
        <v>3377</v>
      </c>
      <c r="B1553" s="46">
        <v>45435</v>
      </c>
      <c r="C1553" s="43">
        <f t="shared" si="24"/>
        <v>2024</v>
      </c>
      <c r="D1553" s="43" t="str">
        <f>TEXT(Combined[[#This Row],[Order_Date]],"MMM")</f>
        <v>May</v>
      </c>
      <c r="E1553" s="43" t="s">
        <v>1507</v>
      </c>
      <c r="F1553" s="43" t="s">
        <v>1716</v>
      </c>
      <c r="G1553" s="43" t="s">
        <v>1799</v>
      </c>
      <c r="H1553" s="43">
        <v>1</v>
      </c>
      <c r="I1553" s="43">
        <v>46.66</v>
      </c>
      <c r="J1553" s="45">
        <v>0.2</v>
      </c>
      <c r="K1553" s="43" t="s">
        <v>1824</v>
      </c>
      <c r="L1553" s="43">
        <v>37.328000000000003</v>
      </c>
      <c r="M1553" s="43" t="str">
        <f>VLOOKUP(Combined[[#This Row],[Customer_ID]],Customer[],2,FALSE)</f>
        <v>Scott Harris</v>
      </c>
      <c r="N1553" s="43">
        <f>VLOOKUP(Combined[[#This Row],[Customer_ID]],Customer[],3,FALSE)</f>
        <v>23</v>
      </c>
      <c r="O1553" s="43" t="str">
        <f>VLOOKUP(Combined[[#This Row],[Customer_ID]],Customer[],4,FALSE)</f>
        <v>Male</v>
      </c>
      <c r="P1553" s="43" t="str">
        <f>VLOOKUP(Combined[[#This Row],[Customer_ID]],Customer[],5,FALSE)</f>
        <v>North Nataliemouth</v>
      </c>
      <c r="Q1553" s="43" t="str">
        <f>VLOOKUP(Combined[[#This Row],[Customer_ID]],Customer[],6,FALSE)</f>
        <v>Maryland</v>
      </c>
      <c r="R1553" s="43" t="str">
        <f>VLOOKUP(Combined[[#This Row],[Customer_ID]],Customer[],8,FALSE)</f>
        <v>Platinum</v>
      </c>
      <c r="S1553" s="43" t="str">
        <f>VLOOKUP(Combined[[#This Row],[Product_ID]],Product[],2,FALSE)</f>
        <v>Wooden Bookshelf</v>
      </c>
      <c r="T1553" s="43" t="str">
        <f>VLOOKUP(Combined[[#This Row],[Product_ID]],Product[],3,FALSE)</f>
        <v>Home</v>
      </c>
      <c r="U1553" s="43" t="str">
        <f>VLOOKUP(Combined[[#This Row],[Product_ID]],Product[],4,FALSE)</f>
        <v>Furniture</v>
      </c>
      <c r="V1553" s="43" t="str">
        <f>VLOOKUP(Combined[[#This Row],[Product_ID]],Product[],5,FALSE)</f>
        <v>Collins-Stephenson</v>
      </c>
      <c r="W1553" s="43">
        <f>VLOOKUP(Combined[[#This Row],[Product_ID]],Product[],6,FALSE)</f>
        <v>388.46</v>
      </c>
      <c r="X1553" s="43">
        <f>VLOOKUP(Combined[[#This Row],[Product_ID]],Product[],7,FALSE)</f>
        <v>208</v>
      </c>
      <c r="Y1553" s="43" t="str">
        <f>_xlfn.XLOOKUP(Combined[[#This Row],[Store_ID]],Store[Store_ID],Store[Store_Name])</f>
        <v>Mcdonald Inc</v>
      </c>
      <c r="Z1553" s="43" t="str">
        <f>_xlfn.XLOOKUP(Combined[[#This Row],[Store_ID]],Store[Store_ID],Store[Region])</f>
        <v>South</v>
      </c>
      <c r="AA1553" s="43" t="str">
        <f>_xlfn.XLOOKUP(Combined[[#This Row],[Store_ID]],Store[Store_ID],Store[City])</f>
        <v>Christopherland</v>
      </c>
      <c r="AB1553" s="43" t="str">
        <f>_xlfn.XLOOKUP(Combined[[#This Row],[Store_ID]],Store[Store_ID],Store[Store_Type])</f>
        <v>Outlet</v>
      </c>
      <c r="AC1553" s="43">
        <f>Combined[[#This Row],[Quantity]]*Combined[[#This Row],[Unit_Price]]</f>
        <v>46.66</v>
      </c>
      <c r="AD1553" s="43">
        <f>Combined[[#This Row],[Gross_Sales]]*Combined[[#This Row],[Discount]]</f>
        <v>9.331999999999999</v>
      </c>
      <c r="AE1553" s="43">
        <f>Combined[[#This Row],[Quantity]]*Combined[[#This Row],[cost]]</f>
        <v>388.46</v>
      </c>
      <c r="AF1553" s="43">
        <f>Combined[[#This Row],[Total_Amount]]-Combined[[#This Row],[Total_Cost]]</f>
        <v>-351.13199999999995</v>
      </c>
      <c r="AG1553" s="43" t="str">
        <f>IF(Combined[[#This Row],[Age]]&lt;=25,"18-25",IF(Combined[[#This Row],[Age]]&lt;=35,"26-35",IF(Combined[[#This Row],[Age]]&lt;=45,"36-45",IF(Combined[[#This Row],[Age]]&lt;=55,"46-55","56-64"))))</f>
        <v>18-25</v>
      </c>
      <c r="AH1553" s="43">
        <f>IF(Combined[[#This Row],[Total_Amount]]=0,0,Combined[[#This Row],[Profit]]/Combined[[#This Row],[Total_Amount]])</f>
        <v>-9.4066652378911257</v>
      </c>
    </row>
    <row r="1554" spans="1:34">
      <c r="A1554" s="43" t="s">
        <v>3378</v>
      </c>
      <c r="B1554" s="46">
        <v>45447</v>
      </c>
      <c r="C1554" s="43">
        <f t="shared" si="24"/>
        <v>2024</v>
      </c>
      <c r="D1554" s="43" t="str">
        <f>TEXT(Combined[[#This Row],[Order_Date]],"MMM")</f>
        <v>Jun</v>
      </c>
      <c r="E1554" s="43" t="s">
        <v>40</v>
      </c>
      <c r="F1554" s="43" t="s">
        <v>1694</v>
      </c>
      <c r="G1554" s="43" t="s">
        <v>1792</v>
      </c>
      <c r="H1554" s="43">
        <v>4</v>
      </c>
      <c r="I1554" s="43">
        <v>871.2</v>
      </c>
      <c r="J1554" s="45">
        <v>0.28999999999999998</v>
      </c>
      <c r="K1554" s="43" t="s">
        <v>1824</v>
      </c>
      <c r="L1554" s="43">
        <v>2474.2080000000001</v>
      </c>
      <c r="M1554" s="43" t="str">
        <f>VLOOKUP(Combined[[#This Row],[Customer_ID]],Customer[],2,FALSE)</f>
        <v>Daniel Boyd</v>
      </c>
      <c r="N1554" s="43">
        <f>VLOOKUP(Combined[[#This Row],[Customer_ID]],Customer[],3,FALSE)</f>
        <v>29</v>
      </c>
      <c r="O1554" s="43" t="str">
        <f>VLOOKUP(Combined[[#This Row],[Customer_ID]],Customer[],4,FALSE)</f>
        <v>Female</v>
      </c>
      <c r="P1554" s="43" t="str">
        <f>VLOOKUP(Combined[[#This Row],[Customer_ID]],Customer[],5,FALSE)</f>
        <v>West Pamelafurt</v>
      </c>
      <c r="Q1554" s="43" t="str">
        <f>VLOOKUP(Combined[[#This Row],[Customer_ID]],Customer[],6,FALSE)</f>
        <v>West Virginia</v>
      </c>
      <c r="R1554" s="43" t="str">
        <f>VLOOKUP(Combined[[#This Row],[Customer_ID]],Customer[],8,FALSE)</f>
        <v>Bronze</v>
      </c>
      <c r="S1554" s="43" t="str">
        <f>VLOOKUP(Combined[[#This Row],[Product_ID]],Product[],2,FALSE)</f>
        <v>Shin Guards – Adult</v>
      </c>
      <c r="T1554" s="43" t="str">
        <f>VLOOKUP(Combined[[#This Row],[Product_ID]],Product[],3,FALSE)</f>
        <v>Sports</v>
      </c>
      <c r="U1554" s="43" t="str">
        <f>VLOOKUP(Combined[[#This Row],[Product_ID]],Product[],4,FALSE)</f>
        <v>Team Sports</v>
      </c>
      <c r="V1554" s="43" t="str">
        <f>VLOOKUP(Combined[[#This Row],[Product_ID]],Product[],5,FALSE)</f>
        <v>French Ltd</v>
      </c>
      <c r="W1554" s="43">
        <f>VLOOKUP(Combined[[#This Row],[Product_ID]],Product[],6,FALSE)</f>
        <v>107.06</v>
      </c>
      <c r="X1554" s="43">
        <f>VLOOKUP(Combined[[#This Row],[Product_ID]],Product[],7,FALSE)</f>
        <v>359</v>
      </c>
      <c r="Y1554" s="43" t="str">
        <f>_xlfn.XLOOKUP(Combined[[#This Row],[Store_ID]],Store[Store_ID],Store[Store_Name])</f>
        <v>Aguirre-Keller</v>
      </c>
      <c r="Z1554" s="43" t="str">
        <f>_xlfn.XLOOKUP(Combined[[#This Row],[Store_ID]],Store[Store_ID],Store[Region])</f>
        <v>South</v>
      </c>
      <c r="AA1554" s="43" t="str">
        <f>_xlfn.XLOOKUP(Combined[[#This Row],[Store_ID]],Store[Store_ID],Store[City])</f>
        <v>Lake Michael</v>
      </c>
      <c r="AB1554" s="43" t="str">
        <f>_xlfn.XLOOKUP(Combined[[#This Row],[Store_ID]],Store[Store_ID],Store[Store_Type])</f>
        <v>Online</v>
      </c>
      <c r="AC1554" s="43">
        <f>Combined[[#This Row],[Quantity]]*Combined[[#This Row],[Unit_Price]]</f>
        <v>3484.8</v>
      </c>
      <c r="AD1554" s="43">
        <f>Combined[[#This Row],[Gross_Sales]]*Combined[[#This Row],[Discount]]</f>
        <v>1010.592</v>
      </c>
      <c r="AE1554" s="43">
        <f>Combined[[#This Row],[Quantity]]*Combined[[#This Row],[cost]]</f>
        <v>428.24</v>
      </c>
      <c r="AF1554" s="43">
        <f>Combined[[#This Row],[Total_Amount]]-Combined[[#This Row],[Total_Cost]]</f>
        <v>2045.9680000000001</v>
      </c>
      <c r="AG1554" s="43" t="str">
        <f>IF(Combined[[#This Row],[Age]]&lt;=25,"18-25",IF(Combined[[#This Row],[Age]]&lt;=35,"26-35",IF(Combined[[#This Row],[Age]]&lt;=45,"36-45",IF(Combined[[#This Row],[Age]]&lt;=55,"46-55","56-64"))))</f>
        <v>26-35</v>
      </c>
      <c r="AH1554" s="43">
        <f>IF(Combined[[#This Row],[Total_Amount]]=0,0,Combined[[#This Row],[Profit]]/Combined[[#This Row],[Total_Amount]])</f>
        <v>0.82691835124613611</v>
      </c>
    </row>
    <row r="1555" spans="1:34">
      <c r="A1555" s="43" t="s">
        <v>3379</v>
      </c>
      <c r="B1555" s="46">
        <v>45724</v>
      </c>
      <c r="C1555" s="43">
        <f t="shared" si="24"/>
        <v>2025</v>
      </c>
      <c r="D1555" s="43" t="str">
        <f>TEXT(Combined[[#This Row],[Order_Date]],"MMM")</f>
        <v>Mar</v>
      </c>
      <c r="E1555" s="43" t="s">
        <v>1184</v>
      </c>
      <c r="F1555" s="43" t="s">
        <v>1584</v>
      </c>
      <c r="G1555" s="43" t="s">
        <v>1799</v>
      </c>
      <c r="H1555" s="43">
        <v>4</v>
      </c>
      <c r="I1555" s="43">
        <v>317.11</v>
      </c>
      <c r="J1555" s="45">
        <v>0.16</v>
      </c>
      <c r="K1555" s="43" t="s">
        <v>1826</v>
      </c>
      <c r="L1555" s="43">
        <v>1065.4896000000001</v>
      </c>
      <c r="M1555" s="43" t="str">
        <f>VLOOKUP(Combined[[#This Row],[Customer_ID]],Customer[],2,FALSE)</f>
        <v>Tanya Lopez</v>
      </c>
      <c r="N1555" s="43">
        <f>VLOOKUP(Combined[[#This Row],[Customer_ID]],Customer[],3,FALSE)</f>
        <v>34</v>
      </c>
      <c r="O1555" s="43" t="str">
        <f>VLOOKUP(Combined[[#This Row],[Customer_ID]],Customer[],4,FALSE)</f>
        <v>Female</v>
      </c>
      <c r="P1555" s="43" t="str">
        <f>VLOOKUP(Combined[[#This Row],[Customer_ID]],Customer[],5,FALSE)</f>
        <v>West Jeffreyburgh</v>
      </c>
      <c r="Q1555" s="43" t="str">
        <f>VLOOKUP(Combined[[#This Row],[Customer_ID]],Customer[],6,FALSE)</f>
        <v>Iowa</v>
      </c>
      <c r="R1555" s="43" t="str">
        <f>VLOOKUP(Combined[[#This Row],[Customer_ID]],Customer[],8,FALSE)</f>
        <v>Gold</v>
      </c>
      <c r="S1555" s="43" t="str">
        <f>VLOOKUP(Combined[[#This Row],[Product_ID]],Product[],2,FALSE)</f>
        <v>Women's Denim Jeans</v>
      </c>
      <c r="T1555" s="43" t="str">
        <f>VLOOKUP(Combined[[#This Row],[Product_ID]],Product[],3,FALSE)</f>
        <v>Clothing</v>
      </c>
      <c r="U1555" s="43" t="str">
        <f>VLOOKUP(Combined[[#This Row],[Product_ID]],Product[],4,FALSE)</f>
        <v>Bottoms</v>
      </c>
      <c r="V1555" s="43" t="str">
        <f>VLOOKUP(Combined[[#This Row],[Product_ID]],Product[],5,FALSE)</f>
        <v>Guerra-Hendrix</v>
      </c>
      <c r="W1555" s="43">
        <f>VLOOKUP(Combined[[#This Row],[Product_ID]],Product[],6,FALSE)</f>
        <v>303.75</v>
      </c>
      <c r="X1555" s="43">
        <f>VLOOKUP(Combined[[#This Row],[Product_ID]],Product[],7,FALSE)</f>
        <v>343</v>
      </c>
      <c r="Y1555" s="43" t="str">
        <f>_xlfn.XLOOKUP(Combined[[#This Row],[Store_ID]],Store[Store_ID],Store[Store_Name])</f>
        <v>Mcdonald Inc</v>
      </c>
      <c r="Z1555" s="43" t="str">
        <f>_xlfn.XLOOKUP(Combined[[#This Row],[Store_ID]],Store[Store_ID],Store[Region])</f>
        <v>South</v>
      </c>
      <c r="AA1555" s="43" t="str">
        <f>_xlfn.XLOOKUP(Combined[[#This Row],[Store_ID]],Store[Store_ID],Store[City])</f>
        <v>Christopherland</v>
      </c>
      <c r="AB1555" s="43" t="str">
        <f>_xlfn.XLOOKUP(Combined[[#This Row],[Store_ID]],Store[Store_ID],Store[Store_Type])</f>
        <v>Outlet</v>
      </c>
      <c r="AC1555" s="43">
        <f>Combined[[#This Row],[Quantity]]*Combined[[#This Row],[Unit_Price]]</f>
        <v>1268.44</v>
      </c>
      <c r="AD1555" s="43">
        <f>Combined[[#This Row],[Gross_Sales]]*Combined[[#This Row],[Discount]]</f>
        <v>202.9504</v>
      </c>
      <c r="AE1555" s="43">
        <f>Combined[[#This Row],[Quantity]]*Combined[[#This Row],[cost]]</f>
        <v>1215</v>
      </c>
      <c r="AF1555" s="43">
        <f>Combined[[#This Row],[Total_Amount]]-Combined[[#This Row],[Total_Cost]]</f>
        <v>-149.51039999999989</v>
      </c>
      <c r="AG1555" s="43" t="str">
        <f>IF(Combined[[#This Row],[Age]]&lt;=25,"18-25",IF(Combined[[#This Row],[Age]]&lt;=35,"26-35",IF(Combined[[#This Row],[Age]]&lt;=45,"36-45",IF(Combined[[#This Row],[Age]]&lt;=55,"46-55","56-64"))))</f>
        <v>26-35</v>
      </c>
      <c r="AH1555" s="43">
        <f>IF(Combined[[#This Row],[Total_Amount]]=0,0,Combined[[#This Row],[Profit]]/Combined[[#This Row],[Total_Amount]])</f>
        <v>-0.14032084405141063</v>
      </c>
    </row>
    <row r="1556" spans="1:34">
      <c r="A1556" s="43" t="s">
        <v>3380</v>
      </c>
      <c r="B1556" s="46">
        <v>45338</v>
      </c>
      <c r="C1556" s="43">
        <f t="shared" si="24"/>
        <v>2024</v>
      </c>
      <c r="D1556" s="43" t="str">
        <f>TEXT(Combined[[#This Row],[Order_Date]],"MMM")</f>
        <v>Feb</v>
      </c>
      <c r="E1556" s="43" t="s">
        <v>824</v>
      </c>
      <c r="F1556" s="43" t="s">
        <v>1598</v>
      </c>
      <c r="G1556" s="43" t="s">
        <v>1797</v>
      </c>
      <c r="H1556" s="43">
        <v>2</v>
      </c>
      <c r="I1556" s="43">
        <v>388.34</v>
      </c>
      <c r="J1556" s="45">
        <v>0.09</v>
      </c>
      <c r="K1556" s="43" t="s">
        <v>1826</v>
      </c>
      <c r="L1556" s="43">
        <v>706.77879999999993</v>
      </c>
      <c r="M1556" s="43" t="str">
        <f>VLOOKUP(Combined[[#This Row],[Customer_ID]],Customer[],2,FALSE)</f>
        <v>Sarah Stewart</v>
      </c>
      <c r="N1556" s="43">
        <f>VLOOKUP(Combined[[#This Row],[Customer_ID]],Customer[],3,FALSE)</f>
        <v>24</v>
      </c>
      <c r="O1556" s="43" t="str">
        <f>VLOOKUP(Combined[[#This Row],[Customer_ID]],Customer[],4,FALSE)</f>
        <v>Female</v>
      </c>
      <c r="P1556" s="43" t="str">
        <f>VLOOKUP(Combined[[#This Row],[Customer_ID]],Customer[],5,FALSE)</f>
        <v>East Richard</v>
      </c>
      <c r="Q1556" s="43" t="str">
        <f>VLOOKUP(Combined[[#This Row],[Customer_ID]],Customer[],6,FALSE)</f>
        <v>Texas</v>
      </c>
      <c r="R1556" s="43" t="str">
        <f>VLOOKUP(Combined[[#This Row],[Customer_ID]],Customer[],8,FALSE)</f>
        <v>Platinum</v>
      </c>
      <c r="S1556" s="43" t="str">
        <f>VLOOKUP(Combined[[#This Row],[Product_ID]],Product[],2,FALSE)</f>
        <v>Women's Scarf Set</v>
      </c>
      <c r="T1556" s="43" t="str">
        <f>VLOOKUP(Combined[[#This Row],[Product_ID]],Product[],3,FALSE)</f>
        <v>Clothing</v>
      </c>
      <c r="U1556" s="43" t="str">
        <f>VLOOKUP(Combined[[#This Row],[Product_ID]],Product[],4,FALSE)</f>
        <v>Accessories</v>
      </c>
      <c r="V1556" s="43" t="str">
        <f>VLOOKUP(Combined[[#This Row],[Product_ID]],Product[],5,FALSE)</f>
        <v>Brown and Sons</v>
      </c>
      <c r="W1556" s="43">
        <f>VLOOKUP(Combined[[#This Row],[Product_ID]],Product[],6,FALSE)</f>
        <v>174.02</v>
      </c>
      <c r="X1556" s="43">
        <f>VLOOKUP(Combined[[#This Row],[Product_ID]],Product[],7,FALSE)</f>
        <v>268</v>
      </c>
      <c r="Y1556" s="43" t="str">
        <f>_xlfn.XLOOKUP(Combined[[#This Row],[Store_ID]],Store[Store_ID],Store[Store_Name])</f>
        <v>Gardner, Humphrey and Contreras</v>
      </c>
      <c r="Z1556" s="43" t="str">
        <f>_xlfn.XLOOKUP(Combined[[#This Row],[Store_ID]],Store[Store_ID],Store[Region])</f>
        <v>East</v>
      </c>
      <c r="AA1556" s="43" t="str">
        <f>_xlfn.XLOOKUP(Combined[[#This Row],[Store_ID]],Store[Store_ID],Store[City])</f>
        <v>Johnsonville</v>
      </c>
      <c r="AB1556" s="43" t="str">
        <f>_xlfn.XLOOKUP(Combined[[#This Row],[Store_ID]],Store[Store_ID],Store[Store_Type])</f>
        <v>Flagship</v>
      </c>
      <c r="AC1556" s="43">
        <f>Combined[[#This Row],[Quantity]]*Combined[[#This Row],[Unit_Price]]</f>
        <v>776.68</v>
      </c>
      <c r="AD1556" s="43">
        <f>Combined[[#This Row],[Gross_Sales]]*Combined[[#This Row],[Discount]]</f>
        <v>69.901199999999989</v>
      </c>
      <c r="AE1556" s="43">
        <f>Combined[[#This Row],[Quantity]]*Combined[[#This Row],[cost]]</f>
        <v>348.04</v>
      </c>
      <c r="AF1556" s="43">
        <f>Combined[[#This Row],[Total_Amount]]-Combined[[#This Row],[Total_Cost]]</f>
        <v>358.73879999999991</v>
      </c>
      <c r="AG1556" s="43" t="str">
        <f>IF(Combined[[#This Row],[Age]]&lt;=25,"18-25",IF(Combined[[#This Row],[Age]]&lt;=35,"26-35",IF(Combined[[#This Row],[Age]]&lt;=45,"36-45",IF(Combined[[#This Row],[Age]]&lt;=55,"46-55","56-64"))))</f>
        <v>18-25</v>
      </c>
      <c r="AH1556" s="43">
        <f>IF(Combined[[#This Row],[Total_Amount]]=0,0,Combined[[#This Row],[Profit]]/Combined[[#This Row],[Total_Amount]])</f>
        <v>0.50756870466403348</v>
      </c>
    </row>
    <row r="1557" spans="1:34">
      <c r="A1557" s="43" t="s">
        <v>3381</v>
      </c>
      <c r="B1557" s="46">
        <v>45252</v>
      </c>
      <c r="C1557" s="43">
        <f t="shared" si="24"/>
        <v>2023</v>
      </c>
      <c r="D1557" s="43" t="str">
        <f>TEXT(Combined[[#This Row],[Order_Date]],"MMM")</f>
        <v>Nov</v>
      </c>
      <c r="E1557" s="43" t="s">
        <v>1005</v>
      </c>
      <c r="F1557" s="43" t="s">
        <v>1608</v>
      </c>
      <c r="G1557" s="43" t="s">
        <v>1776</v>
      </c>
      <c r="H1557" s="43">
        <v>4</v>
      </c>
      <c r="I1557" s="43">
        <v>998.2</v>
      </c>
      <c r="J1557" s="45">
        <v>0.15</v>
      </c>
      <c r="K1557" s="43" t="s">
        <v>1824</v>
      </c>
      <c r="L1557" s="43">
        <v>3393.88</v>
      </c>
      <c r="M1557" s="43" t="str">
        <f>VLOOKUP(Combined[[#This Row],[Customer_ID]],Customer[],2,FALSE)</f>
        <v>Casey Simpson</v>
      </c>
      <c r="N1557" s="43">
        <f>VLOOKUP(Combined[[#This Row],[Customer_ID]],Customer[],3,FALSE)</f>
        <v>54</v>
      </c>
      <c r="O1557" s="43" t="str">
        <f>VLOOKUP(Combined[[#This Row],[Customer_ID]],Customer[],4,FALSE)</f>
        <v>Male</v>
      </c>
      <c r="P1557" s="43" t="str">
        <f>VLOOKUP(Combined[[#This Row],[Customer_ID]],Customer[],5,FALSE)</f>
        <v>West Mathewside</v>
      </c>
      <c r="Q1557" s="43" t="str">
        <f>VLOOKUP(Combined[[#This Row],[Customer_ID]],Customer[],6,FALSE)</f>
        <v>Mississippi</v>
      </c>
      <c r="R1557" s="43" t="str">
        <f>VLOOKUP(Combined[[#This Row],[Customer_ID]],Customer[],8,FALSE)</f>
        <v>Platinum</v>
      </c>
      <c r="S1557" s="43" t="str">
        <f>VLOOKUP(Combined[[#This Row],[Product_ID]],Product[],2,FALSE)</f>
        <v>Stainless Steel Cutlery Set</v>
      </c>
      <c r="T1557" s="43" t="str">
        <f>VLOOKUP(Combined[[#This Row],[Product_ID]],Product[],3,FALSE)</f>
        <v>Home</v>
      </c>
      <c r="U1557" s="43" t="str">
        <f>VLOOKUP(Combined[[#This Row],[Product_ID]],Product[],4,FALSE)</f>
        <v>Kitchen</v>
      </c>
      <c r="V1557" s="43" t="str">
        <f>VLOOKUP(Combined[[#This Row],[Product_ID]],Product[],5,FALSE)</f>
        <v>Stevens, Fernandez and Martin</v>
      </c>
      <c r="W1557" s="43">
        <f>VLOOKUP(Combined[[#This Row],[Product_ID]],Product[],6,FALSE)</f>
        <v>19.52</v>
      </c>
      <c r="X1557" s="43">
        <f>VLOOKUP(Combined[[#This Row],[Product_ID]],Product[],7,FALSE)</f>
        <v>57</v>
      </c>
      <c r="Y1557" s="43" t="str">
        <f>_xlfn.XLOOKUP(Combined[[#This Row],[Store_ID]],Store[Store_ID],Store[Store_Name])</f>
        <v>Benson-Elliott</v>
      </c>
      <c r="Z1557" s="43" t="str">
        <f>_xlfn.XLOOKUP(Combined[[#This Row],[Store_ID]],Store[Store_ID],Store[Region])</f>
        <v>East</v>
      </c>
      <c r="AA1557" s="43" t="str">
        <f>_xlfn.XLOOKUP(Combined[[#This Row],[Store_ID]],Store[Store_ID],Store[City])</f>
        <v>Port Josephberg</v>
      </c>
      <c r="AB1557" s="43" t="str">
        <f>_xlfn.XLOOKUP(Combined[[#This Row],[Store_ID]],Store[Store_ID],Store[Store_Type])</f>
        <v>Online</v>
      </c>
      <c r="AC1557" s="43">
        <f>Combined[[#This Row],[Quantity]]*Combined[[#This Row],[Unit_Price]]</f>
        <v>3992.8</v>
      </c>
      <c r="AD1557" s="43">
        <f>Combined[[#This Row],[Gross_Sales]]*Combined[[#This Row],[Discount]]</f>
        <v>598.91999999999996</v>
      </c>
      <c r="AE1557" s="43">
        <f>Combined[[#This Row],[Quantity]]*Combined[[#This Row],[cost]]</f>
        <v>78.08</v>
      </c>
      <c r="AF1557" s="43">
        <f>Combined[[#This Row],[Total_Amount]]-Combined[[#This Row],[Total_Cost]]</f>
        <v>3315.8</v>
      </c>
      <c r="AG1557" s="43" t="str">
        <f>IF(Combined[[#This Row],[Age]]&lt;=25,"18-25",IF(Combined[[#This Row],[Age]]&lt;=35,"26-35",IF(Combined[[#This Row],[Age]]&lt;=45,"36-45",IF(Combined[[#This Row],[Age]]&lt;=55,"46-55","56-64"))))</f>
        <v>46-55</v>
      </c>
      <c r="AH1557" s="43">
        <f>IF(Combined[[#This Row],[Total_Amount]]=0,0,Combined[[#This Row],[Profit]]/Combined[[#This Row],[Total_Amount]])</f>
        <v>0.97699388310724011</v>
      </c>
    </row>
    <row r="1558" spans="1:34">
      <c r="A1558" s="43" t="s">
        <v>3382</v>
      </c>
      <c r="B1558" s="46">
        <v>45606</v>
      </c>
      <c r="C1558" s="43">
        <f t="shared" si="24"/>
        <v>2024</v>
      </c>
      <c r="D1558" s="43" t="str">
        <f>TEXT(Combined[[#This Row],[Order_Date]],"MMM")</f>
        <v>Nov</v>
      </c>
      <c r="E1558" s="43" t="s">
        <v>1516</v>
      </c>
      <c r="F1558" s="43" t="s">
        <v>1620</v>
      </c>
      <c r="G1558" s="43" t="s">
        <v>1752</v>
      </c>
      <c r="H1558" s="43">
        <v>1</v>
      </c>
      <c r="I1558" s="43">
        <v>887.38</v>
      </c>
      <c r="J1558" s="45">
        <v>0.01</v>
      </c>
      <c r="K1558" s="43" t="s">
        <v>1829</v>
      </c>
      <c r="L1558" s="43">
        <v>878.50620000000004</v>
      </c>
      <c r="M1558" s="43" t="str">
        <f>VLOOKUP(Combined[[#This Row],[Customer_ID]],Customer[],2,FALSE)</f>
        <v>Amanda Powell</v>
      </c>
      <c r="N1558" s="43">
        <f>VLOOKUP(Combined[[#This Row],[Customer_ID]],Customer[],3,FALSE)</f>
        <v>28</v>
      </c>
      <c r="O1558" s="43" t="str">
        <f>VLOOKUP(Combined[[#This Row],[Customer_ID]],Customer[],4,FALSE)</f>
        <v>Male</v>
      </c>
      <c r="P1558" s="43" t="str">
        <f>VLOOKUP(Combined[[#This Row],[Customer_ID]],Customer[],5,FALSE)</f>
        <v>South William</v>
      </c>
      <c r="Q1558" s="43" t="str">
        <f>VLOOKUP(Combined[[#This Row],[Customer_ID]],Customer[],6,FALSE)</f>
        <v>Alabama</v>
      </c>
      <c r="R1558" s="43" t="str">
        <f>VLOOKUP(Combined[[#This Row],[Customer_ID]],Customer[],8,FALSE)</f>
        <v>Silver</v>
      </c>
      <c r="S1558" s="43" t="str">
        <f>VLOOKUP(Combined[[#This Row],[Product_ID]],Product[],2,FALSE)</f>
        <v>Women's Summer Dress</v>
      </c>
      <c r="T1558" s="43" t="str">
        <f>VLOOKUP(Combined[[#This Row],[Product_ID]],Product[],3,FALSE)</f>
        <v>Clothing</v>
      </c>
      <c r="U1558" s="43" t="str">
        <f>VLOOKUP(Combined[[#This Row],[Product_ID]],Product[],4,FALSE)</f>
        <v>Tops</v>
      </c>
      <c r="V1558" s="43" t="str">
        <f>VLOOKUP(Combined[[#This Row],[Product_ID]],Product[],5,FALSE)</f>
        <v>Smith-Mills</v>
      </c>
      <c r="W1558" s="43">
        <f>VLOOKUP(Combined[[#This Row],[Product_ID]],Product[],6,FALSE)</f>
        <v>223.43</v>
      </c>
      <c r="X1558" s="43">
        <f>VLOOKUP(Combined[[#This Row],[Product_ID]],Product[],7,FALSE)</f>
        <v>154</v>
      </c>
      <c r="Y1558" s="43" t="str">
        <f>_xlfn.XLOOKUP(Combined[[#This Row],[Store_ID]],Store[Store_ID],Store[Store_Name])</f>
        <v>Rivera-Warner</v>
      </c>
      <c r="Z1558" s="43" t="str">
        <f>_xlfn.XLOOKUP(Combined[[#This Row],[Store_ID]],Store[Store_ID],Store[Region])</f>
        <v>East</v>
      </c>
      <c r="AA1558" s="43" t="str">
        <f>_xlfn.XLOOKUP(Combined[[#This Row],[Store_ID]],Store[Store_ID],Store[City])</f>
        <v>Washingtonfurt</v>
      </c>
      <c r="AB1558" s="43" t="str">
        <f>_xlfn.XLOOKUP(Combined[[#This Row],[Store_ID]],Store[Store_ID],Store[Store_Type])</f>
        <v>Flagship</v>
      </c>
      <c r="AC1558" s="43">
        <f>Combined[[#This Row],[Quantity]]*Combined[[#This Row],[Unit_Price]]</f>
        <v>887.38</v>
      </c>
      <c r="AD1558" s="43">
        <f>Combined[[#This Row],[Gross_Sales]]*Combined[[#This Row],[Discount]]</f>
        <v>8.873800000000001</v>
      </c>
      <c r="AE1558" s="43">
        <f>Combined[[#This Row],[Quantity]]*Combined[[#This Row],[cost]]</f>
        <v>223.43</v>
      </c>
      <c r="AF1558" s="43">
        <f>Combined[[#This Row],[Total_Amount]]-Combined[[#This Row],[Total_Cost]]</f>
        <v>655.07619999999997</v>
      </c>
      <c r="AG1558" s="43" t="str">
        <f>IF(Combined[[#This Row],[Age]]&lt;=25,"18-25",IF(Combined[[#This Row],[Age]]&lt;=35,"26-35",IF(Combined[[#This Row],[Age]]&lt;=45,"36-45",IF(Combined[[#This Row],[Age]]&lt;=55,"46-55","56-64"))))</f>
        <v>26-35</v>
      </c>
      <c r="AH1558" s="43">
        <f>IF(Combined[[#This Row],[Total_Amount]]=0,0,Combined[[#This Row],[Profit]]/Combined[[#This Row],[Total_Amount]])</f>
        <v>0.74567054848332315</v>
      </c>
    </row>
    <row r="1559" spans="1:34">
      <c r="A1559" s="43" t="s">
        <v>3383</v>
      </c>
      <c r="B1559" s="46">
        <v>45524</v>
      </c>
      <c r="C1559" s="43">
        <f t="shared" si="24"/>
        <v>2024</v>
      </c>
      <c r="D1559" s="43" t="str">
        <f>TEXT(Combined[[#This Row],[Order_Date]],"MMM")</f>
        <v>Aug</v>
      </c>
      <c r="E1559" s="43" t="s">
        <v>984</v>
      </c>
      <c r="F1559" s="43" t="s">
        <v>1622</v>
      </c>
      <c r="G1559" s="43" t="s">
        <v>1794</v>
      </c>
      <c r="H1559" s="43">
        <v>4</v>
      </c>
      <c r="I1559" s="43">
        <v>332.97</v>
      </c>
      <c r="J1559" s="45">
        <v>0.28000000000000003</v>
      </c>
      <c r="K1559" s="43" t="s">
        <v>1824</v>
      </c>
      <c r="L1559" s="43">
        <v>958.95360000000005</v>
      </c>
      <c r="M1559" s="43" t="str">
        <f>VLOOKUP(Combined[[#This Row],[Customer_ID]],Customer[],2,FALSE)</f>
        <v>Jason Mullins</v>
      </c>
      <c r="N1559" s="43">
        <f>VLOOKUP(Combined[[#This Row],[Customer_ID]],Customer[],3,FALSE)</f>
        <v>47</v>
      </c>
      <c r="O1559" s="43" t="str">
        <f>VLOOKUP(Combined[[#This Row],[Customer_ID]],Customer[],4,FALSE)</f>
        <v>Female</v>
      </c>
      <c r="P1559" s="43" t="str">
        <f>VLOOKUP(Combined[[#This Row],[Customer_ID]],Customer[],5,FALSE)</f>
        <v>Brianchester</v>
      </c>
      <c r="Q1559" s="43" t="str">
        <f>VLOOKUP(Combined[[#This Row],[Customer_ID]],Customer[],6,FALSE)</f>
        <v>Delaware</v>
      </c>
      <c r="R1559" s="43" t="str">
        <f>VLOOKUP(Combined[[#This Row],[Customer_ID]],Customer[],8,FALSE)</f>
        <v>Silver</v>
      </c>
      <c r="S1559" s="43" t="str">
        <f>VLOOKUP(Combined[[#This Row],[Product_ID]],Product[],2,FALSE)</f>
        <v>Men's Casual Sneakers</v>
      </c>
      <c r="T1559" s="43" t="str">
        <f>VLOOKUP(Combined[[#This Row],[Product_ID]],Product[],3,FALSE)</f>
        <v>Clothing</v>
      </c>
      <c r="U1559" s="43" t="str">
        <f>VLOOKUP(Combined[[#This Row],[Product_ID]],Product[],4,FALSE)</f>
        <v>Footwear</v>
      </c>
      <c r="V1559" s="43" t="str">
        <f>VLOOKUP(Combined[[#This Row],[Product_ID]],Product[],5,FALSE)</f>
        <v>Hogan-Lee</v>
      </c>
      <c r="W1559" s="43">
        <f>VLOOKUP(Combined[[#This Row],[Product_ID]],Product[],6,FALSE)</f>
        <v>353.47</v>
      </c>
      <c r="X1559" s="43">
        <f>VLOOKUP(Combined[[#This Row],[Product_ID]],Product[],7,FALSE)</f>
        <v>214</v>
      </c>
      <c r="Y1559" s="43" t="str">
        <f>_xlfn.XLOOKUP(Combined[[#This Row],[Store_ID]],Store[Store_ID],Store[Store_Name])</f>
        <v>Thomas, Bridges and Harris</v>
      </c>
      <c r="Z1559" s="43" t="str">
        <f>_xlfn.XLOOKUP(Combined[[#This Row],[Store_ID]],Store[Store_ID],Store[Region])</f>
        <v>North</v>
      </c>
      <c r="AA1559" s="43" t="str">
        <f>_xlfn.XLOOKUP(Combined[[#This Row],[Store_ID]],Store[Store_ID],Store[City])</f>
        <v>Sabrinatown</v>
      </c>
      <c r="AB1559" s="43" t="str">
        <f>_xlfn.XLOOKUP(Combined[[#This Row],[Store_ID]],Store[Store_ID],Store[Store_Type])</f>
        <v>Online</v>
      </c>
      <c r="AC1559" s="43">
        <f>Combined[[#This Row],[Quantity]]*Combined[[#This Row],[Unit_Price]]</f>
        <v>1331.88</v>
      </c>
      <c r="AD1559" s="43">
        <f>Combined[[#This Row],[Gross_Sales]]*Combined[[#This Row],[Discount]]</f>
        <v>372.92640000000006</v>
      </c>
      <c r="AE1559" s="43">
        <f>Combined[[#This Row],[Quantity]]*Combined[[#This Row],[cost]]</f>
        <v>1413.88</v>
      </c>
      <c r="AF1559" s="43">
        <f>Combined[[#This Row],[Total_Amount]]-Combined[[#This Row],[Total_Cost]]</f>
        <v>-454.92640000000006</v>
      </c>
      <c r="AG1559" s="43" t="str">
        <f>IF(Combined[[#This Row],[Age]]&lt;=25,"18-25",IF(Combined[[#This Row],[Age]]&lt;=35,"26-35",IF(Combined[[#This Row],[Age]]&lt;=45,"36-45",IF(Combined[[#This Row],[Age]]&lt;=55,"46-55","56-64"))))</f>
        <v>46-55</v>
      </c>
      <c r="AH1559" s="43">
        <f>IF(Combined[[#This Row],[Total_Amount]]=0,0,Combined[[#This Row],[Profit]]/Combined[[#This Row],[Total_Amount]])</f>
        <v>-0.47439876131650172</v>
      </c>
    </row>
    <row r="1560" spans="1:34">
      <c r="A1560" s="43" t="s">
        <v>3384</v>
      </c>
      <c r="B1560" s="46">
        <v>45934</v>
      </c>
      <c r="C1560" s="43">
        <f t="shared" si="24"/>
        <v>2025</v>
      </c>
      <c r="D1560" s="43" t="str">
        <f>TEXT(Combined[[#This Row],[Order_Date]],"MMM")</f>
        <v>Oct</v>
      </c>
      <c r="E1560" s="43" t="s">
        <v>93</v>
      </c>
      <c r="F1560" s="43" t="s">
        <v>1640</v>
      </c>
      <c r="G1560" s="43" t="s">
        <v>1752</v>
      </c>
      <c r="H1560" s="43">
        <v>2</v>
      </c>
      <c r="I1560" s="43">
        <v>157.91</v>
      </c>
      <c r="J1560" s="45">
        <v>0.09</v>
      </c>
      <c r="K1560" s="43" t="s">
        <v>1829</v>
      </c>
      <c r="L1560" s="43">
        <v>287.39620000000002</v>
      </c>
      <c r="M1560" s="43" t="str">
        <f>VLOOKUP(Combined[[#This Row],[Customer_ID]],Customer[],2,FALSE)</f>
        <v>Jeff Martinez</v>
      </c>
      <c r="N1560" s="43">
        <f>VLOOKUP(Combined[[#This Row],[Customer_ID]],Customer[],3,FALSE)</f>
        <v>36</v>
      </c>
      <c r="O1560" s="43" t="str">
        <f>VLOOKUP(Combined[[#This Row],[Customer_ID]],Customer[],4,FALSE)</f>
        <v>Female</v>
      </c>
      <c r="P1560" s="43" t="str">
        <f>VLOOKUP(Combined[[#This Row],[Customer_ID]],Customer[],5,FALSE)</f>
        <v>Smithburgh</v>
      </c>
      <c r="Q1560" s="43" t="str">
        <f>VLOOKUP(Combined[[#This Row],[Customer_ID]],Customer[],6,FALSE)</f>
        <v>Oklahoma</v>
      </c>
      <c r="R1560" s="43" t="str">
        <f>VLOOKUP(Combined[[#This Row],[Customer_ID]],Customer[],8,FALSE)</f>
        <v>Gold</v>
      </c>
      <c r="S1560" s="43" t="str">
        <f>VLOOKUP(Combined[[#This Row],[Product_ID]],Product[],2,FALSE)</f>
        <v>Men's Winter Jacket</v>
      </c>
      <c r="T1560" s="43" t="str">
        <f>VLOOKUP(Combined[[#This Row],[Product_ID]],Product[],3,FALSE)</f>
        <v>Clothing</v>
      </c>
      <c r="U1560" s="43" t="str">
        <f>VLOOKUP(Combined[[#This Row],[Product_ID]],Product[],4,FALSE)</f>
        <v>Outerwear</v>
      </c>
      <c r="V1560" s="43" t="str">
        <f>VLOOKUP(Combined[[#This Row],[Product_ID]],Product[],5,FALSE)</f>
        <v>Kelly, Smith and Perez</v>
      </c>
      <c r="W1560" s="43">
        <f>VLOOKUP(Combined[[#This Row],[Product_ID]],Product[],6,FALSE)</f>
        <v>167.34</v>
      </c>
      <c r="X1560" s="43">
        <f>VLOOKUP(Combined[[#This Row],[Product_ID]],Product[],7,FALSE)</f>
        <v>296</v>
      </c>
      <c r="Y1560" s="43" t="str">
        <f>_xlfn.XLOOKUP(Combined[[#This Row],[Store_ID]],Store[Store_ID],Store[Store_Name])</f>
        <v>Rivera-Warner</v>
      </c>
      <c r="Z1560" s="43" t="str">
        <f>_xlfn.XLOOKUP(Combined[[#This Row],[Store_ID]],Store[Store_ID],Store[Region])</f>
        <v>East</v>
      </c>
      <c r="AA1560" s="43" t="str">
        <f>_xlfn.XLOOKUP(Combined[[#This Row],[Store_ID]],Store[Store_ID],Store[City])</f>
        <v>Washingtonfurt</v>
      </c>
      <c r="AB1560" s="43" t="str">
        <f>_xlfn.XLOOKUP(Combined[[#This Row],[Store_ID]],Store[Store_ID],Store[Store_Type])</f>
        <v>Flagship</v>
      </c>
      <c r="AC1560" s="43">
        <f>Combined[[#This Row],[Quantity]]*Combined[[#This Row],[Unit_Price]]</f>
        <v>315.82</v>
      </c>
      <c r="AD1560" s="43">
        <f>Combined[[#This Row],[Gross_Sales]]*Combined[[#This Row],[Discount]]</f>
        <v>28.4238</v>
      </c>
      <c r="AE1560" s="43">
        <f>Combined[[#This Row],[Quantity]]*Combined[[#This Row],[cost]]</f>
        <v>334.68</v>
      </c>
      <c r="AF1560" s="43">
        <f>Combined[[#This Row],[Total_Amount]]-Combined[[#This Row],[Total_Cost]]</f>
        <v>-47.283799999999985</v>
      </c>
      <c r="AG1560" s="43" t="str">
        <f>IF(Combined[[#This Row],[Age]]&lt;=25,"18-25",IF(Combined[[#This Row],[Age]]&lt;=35,"26-35",IF(Combined[[#This Row],[Age]]&lt;=45,"36-45",IF(Combined[[#This Row],[Age]]&lt;=55,"46-55","56-64"))))</f>
        <v>36-45</v>
      </c>
      <c r="AH1560" s="43">
        <f>IF(Combined[[#This Row],[Total_Amount]]=0,0,Combined[[#This Row],[Profit]]/Combined[[#This Row],[Total_Amount]])</f>
        <v>-0.16452479190747818</v>
      </c>
    </row>
    <row r="1561" spans="1:34">
      <c r="A1561" s="43" t="s">
        <v>3385</v>
      </c>
      <c r="B1561" s="46">
        <v>45539</v>
      </c>
      <c r="C1561" s="43">
        <f t="shared" si="24"/>
        <v>2024</v>
      </c>
      <c r="D1561" s="43" t="str">
        <f>TEXT(Combined[[#This Row],[Order_Date]],"MMM")</f>
        <v>Sep</v>
      </c>
      <c r="E1561" s="43" t="s">
        <v>1115</v>
      </c>
      <c r="F1561" s="43" t="s">
        <v>1572</v>
      </c>
      <c r="G1561" s="43" t="s">
        <v>1810</v>
      </c>
      <c r="H1561" s="43">
        <v>1</v>
      </c>
      <c r="I1561" s="43">
        <v>548.15</v>
      </c>
      <c r="J1561" s="45">
        <v>0.11</v>
      </c>
      <c r="K1561" s="43" t="s">
        <v>1824</v>
      </c>
      <c r="L1561" s="43">
        <v>487.8535</v>
      </c>
      <c r="M1561" s="43" t="str">
        <f>VLOOKUP(Combined[[#This Row],[Customer_ID]],Customer[],2,FALSE)</f>
        <v>Steve Hunt</v>
      </c>
      <c r="N1561" s="43">
        <f>VLOOKUP(Combined[[#This Row],[Customer_ID]],Customer[],3,FALSE)</f>
        <v>54</v>
      </c>
      <c r="O1561" s="43" t="str">
        <f>VLOOKUP(Combined[[#This Row],[Customer_ID]],Customer[],4,FALSE)</f>
        <v>Male</v>
      </c>
      <c r="P1561" s="43" t="str">
        <f>VLOOKUP(Combined[[#This Row],[Customer_ID]],Customer[],5,FALSE)</f>
        <v>North Richard</v>
      </c>
      <c r="Q1561" s="43" t="str">
        <f>VLOOKUP(Combined[[#This Row],[Customer_ID]],Customer[],6,FALSE)</f>
        <v>Virginia</v>
      </c>
      <c r="R1561" s="43" t="str">
        <f>VLOOKUP(Combined[[#This Row],[Customer_ID]],Customer[],8,FALSE)</f>
        <v>Bronze</v>
      </c>
      <c r="S1561" s="43" t="str">
        <f>VLOOKUP(Combined[[#This Row],[Product_ID]],Product[],2,FALSE)</f>
        <v>Hair Strengthening Shampoo</v>
      </c>
      <c r="T1561" s="43" t="str">
        <f>VLOOKUP(Combined[[#This Row],[Product_ID]],Product[],3,FALSE)</f>
        <v>Beauty</v>
      </c>
      <c r="U1561" s="43" t="str">
        <f>VLOOKUP(Combined[[#This Row],[Product_ID]],Product[],4,FALSE)</f>
        <v>Haircare</v>
      </c>
      <c r="V1561" s="43" t="str">
        <f>VLOOKUP(Combined[[#This Row],[Product_ID]],Product[],5,FALSE)</f>
        <v>Rice LLC</v>
      </c>
      <c r="W1561" s="43">
        <f>VLOOKUP(Combined[[#This Row],[Product_ID]],Product[],6,FALSE)</f>
        <v>115.82</v>
      </c>
      <c r="X1561" s="43">
        <f>VLOOKUP(Combined[[#This Row],[Product_ID]],Product[],7,FALSE)</f>
        <v>460</v>
      </c>
      <c r="Y1561" s="43" t="str">
        <f>_xlfn.XLOOKUP(Combined[[#This Row],[Store_ID]],Store[Store_ID],Store[Store_Name])</f>
        <v>Guerrero-Schmitt</v>
      </c>
      <c r="Z1561" s="43" t="str">
        <f>_xlfn.XLOOKUP(Combined[[#This Row],[Store_ID]],Store[Store_ID],Store[Region])</f>
        <v>East</v>
      </c>
      <c r="AA1561" s="43" t="str">
        <f>_xlfn.XLOOKUP(Combined[[#This Row],[Store_ID]],Store[Store_ID],Store[City])</f>
        <v>East Stevechester</v>
      </c>
      <c r="AB1561" s="43" t="str">
        <f>_xlfn.XLOOKUP(Combined[[#This Row],[Store_ID]],Store[Store_ID],Store[Store_Type])</f>
        <v>Flagship</v>
      </c>
      <c r="AC1561" s="43">
        <f>Combined[[#This Row],[Quantity]]*Combined[[#This Row],[Unit_Price]]</f>
        <v>548.15</v>
      </c>
      <c r="AD1561" s="43">
        <f>Combined[[#This Row],[Gross_Sales]]*Combined[[#This Row],[Discount]]</f>
        <v>60.296499999999995</v>
      </c>
      <c r="AE1561" s="43">
        <f>Combined[[#This Row],[Quantity]]*Combined[[#This Row],[cost]]</f>
        <v>115.82</v>
      </c>
      <c r="AF1561" s="43">
        <f>Combined[[#This Row],[Total_Amount]]-Combined[[#This Row],[Total_Cost]]</f>
        <v>372.0335</v>
      </c>
      <c r="AG1561" s="43" t="str">
        <f>IF(Combined[[#This Row],[Age]]&lt;=25,"18-25",IF(Combined[[#This Row],[Age]]&lt;=35,"26-35",IF(Combined[[#This Row],[Age]]&lt;=45,"36-45",IF(Combined[[#This Row],[Age]]&lt;=55,"46-55","56-64"))))</f>
        <v>46-55</v>
      </c>
      <c r="AH1561" s="43">
        <f>IF(Combined[[#This Row],[Total_Amount]]=0,0,Combined[[#This Row],[Profit]]/Combined[[#This Row],[Total_Amount]])</f>
        <v>0.7625926635762581</v>
      </c>
    </row>
    <row r="1562" spans="1:34">
      <c r="A1562" s="43" t="s">
        <v>3386</v>
      </c>
      <c r="B1562" s="46">
        <v>45555</v>
      </c>
      <c r="C1562" s="43">
        <f t="shared" si="24"/>
        <v>2024</v>
      </c>
      <c r="D1562" s="43" t="str">
        <f>TEXT(Combined[[#This Row],[Order_Date]],"MMM")</f>
        <v>Sep</v>
      </c>
      <c r="E1562" s="43" t="s">
        <v>681</v>
      </c>
      <c r="F1562" s="43" t="s">
        <v>1644</v>
      </c>
      <c r="G1562" s="43" t="s">
        <v>1801</v>
      </c>
      <c r="H1562" s="43">
        <v>1</v>
      </c>
      <c r="I1562" s="43">
        <v>135.13</v>
      </c>
      <c r="J1562" s="45">
        <v>0.04</v>
      </c>
      <c r="K1562" s="43" t="s">
        <v>1824</v>
      </c>
      <c r="L1562" s="43">
        <v>129.72479999999999</v>
      </c>
      <c r="M1562" s="43" t="str">
        <f>VLOOKUP(Combined[[#This Row],[Customer_ID]],Customer[],2,FALSE)</f>
        <v>Joan Johnson</v>
      </c>
      <c r="N1562" s="43">
        <f>VLOOKUP(Combined[[#This Row],[Customer_ID]],Customer[],3,FALSE)</f>
        <v>50</v>
      </c>
      <c r="O1562" s="43" t="str">
        <f>VLOOKUP(Combined[[#This Row],[Customer_ID]],Customer[],4,FALSE)</f>
        <v>Female</v>
      </c>
      <c r="P1562" s="43" t="str">
        <f>VLOOKUP(Combined[[#This Row],[Customer_ID]],Customer[],5,FALSE)</f>
        <v>Lake Josephport</v>
      </c>
      <c r="Q1562" s="43" t="str">
        <f>VLOOKUP(Combined[[#This Row],[Customer_ID]],Customer[],6,FALSE)</f>
        <v>Maine</v>
      </c>
      <c r="R1562" s="43" t="str">
        <f>VLOOKUP(Combined[[#This Row],[Customer_ID]],Customer[],8,FALSE)</f>
        <v>Platinum</v>
      </c>
      <c r="S1562" s="43" t="str">
        <f>VLOOKUP(Combined[[#This Row],[Product_ID]],Product[],2,FALSE)</f>
        <v>Car Dashboard Phone Holder</v>
      </c>
      <c r="T1562" s="43" t="str">
        <f>VLOOKUP(Combined[[#This Row],[Product_ID]],Product[],3,FALSE)</f>
        <v>Electronics</v>
      </c>
      <c r="U1562" s="43" t="str">
        <f>VLOOKUP(Combined[[#This Row],[Product_ID]],Product[],4,FALSE)</f>
        <v>Accessories</v>
      </c>
      <c r="V1562" s="43" t="str">
        <f>VLOOKUP(Combined[[#This Row],[Product_ID]],Product[],5,FALSE)</f>
        <v>Byrd, Stewart and Valdez</v>
      </c>
      <c r="W1562" s="43">
        <f>VLOOKUP(Combined[[#This Row],[Product_ID]],Product[],6,FALSE)</f>
        <v>177.98</v>
      </c>
      <c r="X1562" s="43">
        <f>VLOOKUP(Combined[[#This Row],[Product_ID]],Product[],7,FALSE)</f>
        <v>103</v>
      </c>
      <c r="Y1562" s="43" t="str">
        <f>_xlfn.XLOOKUP(Combined[[#This Row],[Store_ID]],Store[Store_ID],Store[Store_Name])</f>
        <v>Shelton PLC</v>
      </c>
      <c r="Z1562" s="43" t="str">
        <f>_xlfn.XLOOKUP(Combined[[#This Row],[Store_ID]],Store[Store_ID],Store[Region])</f>
        <v>North</v>
      </c>
      <c r="AA1562" s="43" t="str">
        <f>_xlfn.XLOOKUP(Combined[[#This Row],[Store_ID]],Store[Store_ID],Store[City])</f>
        <v>East Jenniferstad</v>
      </c>
      <c r="AB1562" s="43" t="str">
        <f>_xlfn.XLOOKUP(Combined[[#This Row],[Store_ID]],Store[Store_ID],Store[Store_Type])</f>
        <v>Flagship</v>
      </c>
      <c r="AC1562" s="43">
        <f>Combined[[#This Row],[Quantity]]*Combined[[#This Row],[Unit_Price]]</f>
        <v>135.13</v>
      </c>
      <c r="AD1562" s="43">
        <f>Combined[[#This Row],[Gross_Sales]]*Combined[[#This Row],[Discount]]</f>
        <v>5.4051999999999998</v>
      </c>
      <c r="AE1562" s="43">
        <f>Combined[[#This Row],[Quantity]]*Combined[[#This Row],[cost]]</f>
        <v>177.98</v>
      </c>
      <c r="AF1562" s="43">
        <f>Combined[[#This Row],[Total_Amount]]-Combined[[#This Row],[Total_Cost]]</f>
        <v>-48.255200000000002</v>
      </c>
      <c r="AG1562" s="43" t="str">
        <f>IF(Combined[[#This Row],[Age]]&lt;=25,"18-25",IF(Combined[[#This Row],[Age]]&lt;=35,"26-35",IF(Combined[[#This Row],[Age]]&lt;=45,"36-45",IF(Combined[[#This Row],[Age]]&lt;=55,"46-55","56-64"))))</f>
        <v>46-55</v>
      </c>
      <c r="AH1562" s="43">
        <f>IF(Combined[[#This Row],[Total_Amount]]=0,0,Combined[[#This Row],[Profit]]/Combined[[#This Row],[Total_Amount]])</f>
        <v>-0.37198130195614104</v>
      </c>
    </row>
    <row r="1563" spans="1:34">
      <c r="A1563" s="43" t="s">
        <v>3387</v>
      </c>
      <c r="B1563" s="46">
        <v>45281</v>
      </c>
      <c r="C1563" s="43">
        <f t="shared" si="24"/>
        <v>2023</v>
      </c>
      <c r="D1563" s="43" t="str">
        <f>TEXT(Combined[[#This Row],[Order_Date]],"MMM")</f>
        <v>Dec</v>
      </c>
      <c r="E1563" s="43" t="s">
        <v>711</v>
      </c>
      <c r="F1563" s="43" t="s">
        <v>1660</v>
      </c>
      <c r="G1563" s="43" t="s">
        <v>1766</v>
      </c>
      <c r="H1563" s="43">
        <v>3</v>
      </c>
      <c r="I1563" s="43">
        <v>579.26</v>
      </c>
      <c r="J1563" s="45">
        <v>0.19</v>
      </c>
      <c r="K1563" s="43" t="s">
        <v>1824</v>
      </c>
      <c r="L1563" s="43">
        <v>1407.6017999999999</v>
      </c>
      <c r="M1563" s="43" t="str">
        <f>VLOOKUP(Combined[[#This Row],[Customer_ID]],Customer[],2,FALSE)</f>
        <v>Jordan Wells</v>
      </c>
      <c r="N1563" s="43">
        <f>VLOOKUP(Combined[[#This Row],[Customer_ID]],Customer[],3,FALSE)</f>
        <v>47</v>
      </c>
      <c r="O1563" s="43" t="str">
        <f>VLOOKUP(Combined[[#This Row],[Customer_ID]],Customer[],4,FALSE)</f>
        <v>Female</v>
      </c>
      <c r="P1563" s="43" t="str">
        <f>VLOOKUP(Combined[[#This Row],[Customer_ID]],Customer[],5,FALSE)</f>
        <v xml:space="preserve">Phillipschester   </v>
      </c>
      <c r="Q1563" s="43" t="str">
        <f>VLOOKUP(Combined[[#This Row],[Customer_ID]],Customer[],6,FALSE)</f>
        <v>New Jersey</v>
      </c>
      <c r="R1563" s="43" t="str">
        <f>VLOOKUP(Combined[[#This Row],[Customer_ID]],Customer[],8,FALSE)</f>
        <v>Gold</v>
      </c>
      <c r="S1563" s="43" t="str">
        <f>VLOOKUP(Combined[[#This Row],[Product_ID]],Product[],2,FALSE)</f>
        <v>Premium Blanket Throw</v>
      </c>
      <c r="T1563" s="43" t="str">
        <f>VLOOKUP(Combined[[#This Row],[Product_ID]],Product[],3,FALSE)</f>
        <v>Home</v>
      </c>
      <c r="U1563" s="43" t="str">
        <f>VLOOKUP(Combined[[#This Row],[Product_ID]],Product[],4,FALSE)</f>
        <v>Decor</v>
      </c>
      <c r="V1563" s="43" t="str">
        <f>VLOOKUP(Combined[[#This Row],[Product_ID]],Product[],5,FALSE)</f>
        <v>Hernandez, Kennedy and Porter</v>
      </c>
      <c r="W1563" s="43">
        <f>VLOOKUP(Combined[[#This Row],[Product_ID]],Product[],6,FALSE)</f>
        <v>461.47</v>
      </c>
      <c r="X1563" s="43">
        <f>VLOOKUP(Combined[[#This Row],[Product_ID]],Product[],7,FALSE)</f>
        <v>190</v>
      </c>
      <c r="Y1563" s="43" t="str">
        <f>_xlfn.XLOOKUP(Combined[[#This Row],[Store_ID]],Store[Store_ID],Store[Store_Name])</f>
        <v>Johnson-Wright</v>
      </c>
      <c r="Z1563" s="43" t="str">
        <f>_xlfn.XLOOKUP(Combined[[#This Row],[Store_ID]],Store[Store_ID],Store[Region])</f>
        <v>North</v>
      </c>
      <c r="AA1563" s="43" t="str">
        <f>_xlfn.XLOOKUP(Combined[[#This Row],[Store_ID]],Store[Store_ID],Store[City])</f>
        <v>Hoodberg</v>
      </c>
      <c r="AB1563" s="43" t="str">
        <f>_xlfn.XLOOKUP(Combined[[#This Row],[Store_ID]],Store[Store_ID],Store[Store_Type])</f>
        <v>Outlet</v>
      </c>
      <c r="AC1563" s="43">
        <f>Combined[[#This Row],[Quantity]]*Combined[[#This Row],[Unit_Price]]</f>
        <v>1737.78</v>
      </c>
      <c r="AD1563" s="43">
        <f>Combined[[#This Row],[Gross_Sales]]*Combined[[#This Row],[Discount]]</f>
        <v>330.1782</v>
      </c>
      <c r="AE1563" s="43">
        <f>Combined[[#This Row],[Quantity]]*Combined[[#This Row],[cost]]</f>
        <v>1384.41</v>
      </c>
      <c r="AF1563" s="43">
        <f>Combined[[#This Row],[Total_Amount]]-Combined[[#This Row],[Total_Cost]]</f>
        <v>23.19179999999983</v>
      </c>
      <c r="AG1563" s="43" t="str">
        <f>IF(Combined[[#This Row],[Age]]&lt;=25,"18-25",IF(Combined[[#This Row],[Age]]&lt;=35,"26-35",IF(Combined[[#This Row],[Age]]&lt;=45,"36-45",IF(Combined[[#This Row],[Age]]&lt;=55,"46-55","56-64"))))</f>
        <v>46-55</v>
      </c>
      <c r="AH1563" s="43">
        <f>IF(Combined[[#This Row],[Total_Amount]]=0,0,Combined[[#This Row],[Profit]]/Combined[[#This Row],[Total_Amount]])</f>
        <v>1.6476108513075099E-2</v>
      </c>
    </row>
    <row r="1564" spans="1:34">
      <c r="A1564" s="43" t="s">
        <v>3388</v>
      </c>
      <c r="B1564" s="46">
        <v>45582</v>
      </c>
      <c r="C1564" s="43">
        <f t="shared" si="24"/>
        <v>2024</v>
      </c>
      <c r="D1564" s="43" t="str">
        <f>TEXT(Combined[[#This Row],[Order_Date]],"MMM")</f>
        <v>Oct</v>
      </c>
      <c r="E1564" s="43" t="s">
        <v>1214</v>
      </c>
      <c r="F1564" s="43" t="s">
        <v>1582</v>
      </c>
      <c r="G1564" s="43" t="s">
        <v>1752</v>
      </c>
      <c r="H1564" s="43">
        <v>1</v>
      </c>
      <c r="I1564" s="43">
        <v>465.63</v>
      </c>
      <c r="J1564" s="45">
        <v>0.25</v>
      </c>
      <c r="K1564" s="43" t="s">
        <v>1824</v>
      </c>
      <c r="L1564" s="43">
        <v>349.22250000000003</v>
      </c>
      <c r="M1564" s="43" t="str">
        <f>VLOOKUP(Combined[[#This Row],[Customer_ID]],Customer[],2,FALSE)</f>
        <v>Cynthia Lopez</v>
      </c>
      <c r="N1564" s="43">
        <f>VLOOKUP(Combined[[#This Row],[Customer_ID]],Customer[],3,FALSE)</f>
        <v>50</v>
      </c>
      <c r="O1564" s="43" t="str">
        <f>VLOOKUP(Combined[[#This Row],[Customer_ID]],Customer[],4,FALSE)</f>
        <v>Male</v>
      </c>
      <c r="P1564" s="43" t="str">
        <f>VLOOKUP(Combined[[#This Row],[Customer_ID]],Customer[],5,FALSE)</f>
        <v>Joseland</v>
      </c>
      <c r="Q1564" s="43" t="str">
        <f>VLOOKUP(Combined[[#This Row],[Customer_ID]],Customer[],6,FALSE)</f>
        <v>Nebraska</v>
      </c>
      <c r="R1564" s="43" t="str">
        <f>VLOOKUP(Combined[[#This Row],[Customer_ID]],Customer[],8,FALSE)</f>
        <v>Platinum</v>
      </c>
      <c r="S1564" s="43" t="str">
        <f>VLOOKUP(Combined[[#This Row],[Product_ID]],Product[],2,FALSE)</f>
        <v>Soccer Training Cone Set</v>
      </c>
      <c r="T1564" s="43" t="str">
        <f>VLOOKUP(Combined[[#This Row],[Product_ID]],Product[],3,FALSE)</f>
        <v>Sports</v>
      </c>
      <c r="U1564" s="43" t="str">
        <f>VLOOKUP(Combined[[#This Row],[Product_ID]],Product[],4,FALSE)</f>
        <v>Accessories</v>
      </c>
      <c r="V1564" s="43" t="str">
        <f>VLOOKUP(Combined[[#This Row],[Product_ID]],Product[],5,FALSE)</f>
        <v>Ford, Murphy and Wilson</v>
      </c>
      <c r="W1564" s="43">
        <f>VLOOKUP(Combined[[#This Row],[Product_ID]],Product[],6,FALSE)</f>
        <v>144.53</v>
      </c>
      <c r="X1564" s="43">
        <f>VLOOKUP(Combined[[#This Row],[Product_ID]],Product[],7,FALSE)</f>
        <v>367</v>
      </c>
      <c r="Y1564" s="43" t="str">
        <f>_xlfn.XLOOKUP(Combined[[#This Row],[Store_ID]],Store[Store_ID],Store[Store_Name])</f>
        <v>Rivera-Warner</v>
      </c>
      <c r="Z1564" s="43" t="str">
        <f>_xlfn.XLOOKUP(Combined[[#This Row],[Store_ID]],Store[Store_ID],Store[Region])</f>
        <v>East</v>
      </c>
      <c r="AA1564" s="43" t="str">
        <f>_xlfn.XLOOKUP(Combined[[#This Row],[Store_ID]],Store[Store_ID],Store[City])</f>
        <v>Washingtonfurt</v>
      </c>
      <c r="AB1564" s="43" t="str">
        <f>_xlfn.XLOOKUP(Combined[[#This Row],[Store_ID]],Store[Store_ID],Store[Store_Type])</f>
        <v>Flagship</v>
      </c>
      <c r="AC1564" s="43">
        <f>Combined[[#This Row],[Quantity]]*Combined[[#This Row],[Unit_Price]]</f>
        <v>465.63</v>
      </c>
      <c r="AD1564" s="43">
        <f>Combined[[#This Row],[Gross_Sales]]*Combined[[#This Row],[Discount]]</f>
        <v>116.4075</v>
      </c>
      <c r="AE1564" s="43">
        <f>Combined[[#This Row],[Quantity]]*Combined[[#This Row],[cost]]</f>
        <v>144.53</v>
      </c>
      <c r="AF1564" s="43">
        <f>Combined[[#This Row],[Total_Amount]]-Combined[[#This Row],[Total_Cost]]</f>
        <v>204.69250000000002</v>
      </c>
      <c r="AG1564" s="43" t="str">
        <f>IF(Combined[[#This Row],[Age]]&lt;=25,"18-25",IF(Combined[[#This Row],[Age]]&lt;=35,"26-35",IF(Combined[[#This Row],[Age]]&lt;=45,"36-45",IF(Combined[[#This Row],[Age]]&lt;=55,"46-55","56-64"))))</f>
        <v>46-55</v>
      </c>
      <c r="AH1564" s="43">
        <f>IF(Combined[[#This Row],[Total_Amount]]=0,0,Combined[[#This Row],[Profit]]/Combined[[#This Row],[Total_Amount]])</f>
        <v>0.58613777749142737</v>
      </c>
    </row>
    <row r="1565" spans="1:34">
      <c r="A1565" s="43" t="s">
        <v>3389</v>
      </c>
      <c r="B1565" s="46">
        <v>45372</v>
      </c>
      <c r="C1565" s="43">
        <f t="shared" si="24"/>
        <v>2024</v>
      </c>
      <c r="D1565" s="43" t="str">
        <f>TEXT(Combined[[#This Row],[Order_Date]],"MMM")</f>
        <v>Mar</v>
      </c>
      <c r="E1565" s="43" t="s">
        <v>181</v>
      </c>
      <c r="F1565" s="43" t="s">
        <v>1700</v>
      </c>
      <c r="G1565" s="43" t="s">
        <v>1804</v>
      </c>
      <c r="H1565" s="43">
        <v>2</v>
      </c>
      <c r="I1565" s="43">
        <v>675.61</v>
      </c>
      <c r="J1565" s="45">
        <v>0.08</v>
      </c>
      <c r="K1565" s="43" t="s">
        <v>1829</v>
      </c>
      <c r="L1565" s="43">
        <v>1243.1224</v>
      </c>
      <c r="M1565" s="43" t="str">
        <f>VLOOKUP(Combined[[#This Row],[Customer_ID]],Customer[],2,FALSE)</f>
        <v>Gina Knight</v>
      </c>
      <c r="N1565" s="43">
        <f>VLOOKUP(Combined[[#This Row],[Customer_ID]],Customer[],3,FALSE)</f>
        <v>54</v>
      </c>
      <c r="O1565" s="43" t="str">
        <f>VLOOKUP(Combined[[#This Row],[Customer_ID]],Customer[],4,FALSE)</f>
        <v>Female</v>
      </c>
      <c r="P1565" s="43" t="str">
        <f>VLOOKUP(Combined[[#This Row],[Customer_ID]],Customer[],5,FALSE)</f>
        <v>Lake Roberthaven</v>
      </c>
      <c r="Q1565" s="43" t="str">
        <f>VLOOKUP(Combined[[#This Row],[Customer_ID]],Customer[],6,FALSE)</f>
        <v>Nevada</v>
      </c>
      <c r="R1565" s="43" t="str">
        <f>VLOOKUP(Combined[[#This Row],[Customer_ID]],Customer[],8,FALSE)</f>
        <v>Silver</v>
      </c>
      <c r="S1565" s="43" t="str">
        <f>VLOOKUP(Combined[[#This Row],[Product_ID]],Product[],2,FALSE)</f>
        <v>Wireless Mouse</v>
      </c>
      <c r="T1565" s="43" t="str">
        <f>VLOOKUP(Combined[[#This Row],[Product_ID]],Product[],3,FALSE)</f>
        <v>Electronics</v>
      </c>
      <c r="U1565" s="43" t="str">
        <f>VLOOKUP(Combined[[#This Row],[Product_ID]],Product[],4,FALSE)</f>
        <v>Computer</v>
      </c>
      <c r="V1565" s="43" t="str">
        <f>VLOOKUP(Combined[[#This Row],[Product_ID]],Product[],5,FALSE)</f>
        <v>Larson Ltd</v>
      </c>
      <c r="W1565" s="43">
        <f>VLOOKUP(Combined[[#This Row],[Product_ID]],Product[],6,FALSE)</f>
        <v>392.89</v>
      </c>
      <c r="X1565" s="43">
        <f>VLOOKUP(Combined[[#This Row],[Product_ID]],Product[],7,FALSE)</f>
        <v>320</v>
      </c>
      <c r="Y1565" s="43" t="str">
        <f>_xlfn.XLOOKUP(Combined[[#This Row],[Store_ID]],Store[Store_ID],Store[Store_Name])</f>
        <v>Frederick-Wright</v>
      </c>
      <c r="Z1565" s="43" t="str">
        <f>_xlfn.XLOOKUP(Combined[[#This Row],[Store_ID]],Store[Store_ID],Store[Region])</f>
        <v>West</v>
      </c>
      <c r="AA1565" s="43" t="str">
        <f>_xlfn.XLOOKUP(Combined[[#This Row],[Store_ID]],Store[Store_ID],Store[City])</f>
        <v>New Jimmymouth</v>
      </c>
      <c r="AB1565" s="43" t="str">
        <f>_xlfn.XLOOKUP(Combined[[#This Row],[Store_ID]],Store[Store_ID],Store[Store_Type])</f>
        <v>Flagship</v>
      </c>
      <c r="AC1565" s="43">
        <f>Combined[[#This Row],[Quantity]]*Combined[[#This Row],[Unit_Price]]</f>
        <v>1351.22</v>
      </c>
      <c r="AD1565" s="43">
        <f>Combined[[#This Row],[Gross_Sales]]*Combined[[#This Row],[Discount]]</f>
        <v>108.0976</v>
      </c>
      <c r="AE1565" s="43">
        <f>Combined[[#This Row],[Quantity]]*Combined[[#This Row],[cost]]</f>
        <v>785.78</v>
      </c>
      <c r="AF1565" s="43">
        <f>Combined[[#This Row],[Total_Amount]]-Combined[[#This Row],[Total_Cost]]</f>
        <v>457.3424</v>
      </c>
      <c r="AG1565" s="43" t="str">
        <f>IF(Combined[[#This Row],[Age]]&lt;=25,"18-25",IF(Combined[[#This Row],[Age]]&lt;=35,"26-35",IF(Combined[[#This Row],[Age]]&lt;=45,"36-45",IF(Combined[[#This Row],[Age]]&lt;=55,"46-55","56-64"))))</f>
        <v>46-55</v>
      </c>
      <c r="AH1565" s="43">
        <f>IF(Combined[[#This Row],[Total_Amount]]=0,0,Combined[[#This Row],[Profit]]/Combined[[#This Row],[Total_Amount]])</f>
        <v>0.36789812491513307</v>
      </c>
    </row>
    <row r="1566" spans="1:34">
      <c r="A1566" s="43" t="s">
        <v>3390</v>
      </c>
      <c r="B1566" s="46">
        <v>45458</v>
      </c>
      <c r="C1566" s="43">
        <f t="shared" si="24"/>
        <v>2024</v>
      </c>
      <c r="D1566" s="43" t="str">
        <f>TEXT(Combined[[#This Row],[Order_Date]],"MMM")</f>
        <v>Jun</v>
      </c>
      <c r="E1566" s="43" t="s">
        <v>1292</v>
      </c>
      <c r="F1566" s="43" t="s">
        <v>1614</v>
      </c>
      <c r="G1566" s="43" t="s">
        <v>1776</v>
      </c>
      <c r="H1566" s="43">
        <v>1</v>
      </c>
      <c r="I1566" s="43">
        <v>718.99</v>
      </c>
      <c r="J1566" s="45">
        <v>0.08</v>
      </c>
      <c r="K1566" s="43" t="s">
        <v>1826</v>
      </c>
      <c r="L1566" s="43">
        <v>661.47080000000005</v>
      </c>
      <c r="M1566" s="43" t="str">
        <f>VLOOKUP(Combined[[#This Row],[Customer_ID]],Customer[],2,FALSE)</f>
        <v>Jennifer Myers</v>
      </c>
      <c r="N1566" s="43">
        <f>VLOOKUP(Combined[[#This Row],[Customer_ID]],Customer[],3,FALSE)</f>
        <v>46</v>
      </c>
      <c r="O1566" s="43" t="str">
        <f>VLOOKUP(Combined[[#This Row],[Customer_ID]],Customer[],4,FALSE)</f>
        <v>Male</v>
      </c>
      <c r="P1566" s="43" t="str">
        <f>VLOOKUP(Combined[[#This Row],[Customer_ID]],Customer[],5,FALSE)</f>
        <v>Marthaborough</v>
      </c>
      <c r="Q1566" s="43" t="str">
        <f>VLOOKUP(Combined[[#This Row],[Customer_ID]],Customer[],6,FALSE)</f>
        <v>Wisconsin</v>
      </c>
      <c r="R1566" s="43" t="str">
        <f>VLOOKUP(Combined[[#This Row],[Customer_ID]],Customer[],8,FALSE)</f>
        <v>Platinum</v>
      </c>
      <c r="S1566" s="43" t="str">
        <f>VLOOKUP(Combined[[#This Row],[Product_ID]],Product[],2,FALSE)</f>
        <v>Modern Wall Clock</v>
      </c>
      <c r="T1566" s="43" t="str">
        <f>VLOOKUP(Combined[[#This Row],[Product_ID]],Product[],3,FALSE)</f>
        <v>Home</v>
      </c>
      <c r="U1566" s="43" t="str">
        <f>VLOOKUP(Combined[[#This Row],[Product_ID]],Product[],4,FALSE)</f>
        <v>Decor</v>
      </c>
      <c r="V1566" s="43" t="str">
        <f>VLOOKUP(Combined[[#This Row],[Product_ID]],Product[],5,FALSE)</f>
        <v>Weiss-Watson</v>
      </c>
      <c r="W1566" s="43">
        <f>VLOOKUP(Combined[[#This Row],[Product_ID]],Product[],6,FALSE)</f>
        <v>179.77</v>
      </c>
      <c r="X1566" s="43">
        <f>VLOOKUP(Combined[[#This Row],[Product_ID]],Product[],7,FALSE)</f>
        <v>305</v>
      </c>
      <c r="Y1566" s="43" t="str">
        <f>_xlfn.XLOOKUP(Combined[[#This Row],[Store_ID]],Store[Store_ID],Store[Store_Name])</f>
        <v>Benson-Elliott</v>
      </c>
      <c r="Z1566" s="43" t="str">
        <f>_xlfn.XLOOKUP(Combined[[#This Row],[Store_ID]],Store[Store_ID],Store[Region])</f>
        <v>East</v>
      </c>
      <c r="AA1566" s="43" t="str">
        <f>_xlfn.XLOOKUP(Combined[[#This Row],[Store_ID]],Store[Store_ID],Store[City])</f>
        <v>Port Josephberg</v>
      </c>
      <c r="AB1566" s="43" t="str">
        <f>_xlfn.XLOOKUP(Combined[[#This Row],[Store_ID]],Store[Store_ID],Store[Store_Type])</f>
        <v>Online</v>
      </c>
      <c r="AC1566" s="43">
        <f>Combined[[#This Row],[Quantity]]*Combined[[#This Row],[Unit_Price]]</f>
        <v>718.99</v>
      </c>
      <c r="AD1566" s="43">
        <f>Combined[[#This Row],[Gross_Sales]]*Combined[[#This Row],[Discount]]</f>
        <v>57.519200000000005</v>
      </c>
      <c r="AE1566" s="43">
        <f>Combined[[#This Row],[Quantity]]*Combined[[#This Row],[cost]]</f>
        <v>179.77</v>
      </c>
      <c r="AF1566" s="43">
        <f>Combined[[#This Row],[Total_Amount]]-Combined[[#This Row],[Total_Cost]]</f>
        <v>481.70080000000007</v>
      </c>
      <c r="AG1566" s="43" t="str">
        <f>IF(Combined[[#This Row],[Age]]&lt;=25,"18-25",IF(Combined[[#This Row],[Age]]&lt;=35,"26-35",IF(Combined[[#This Row],[Age]]&lt;=45,"36-45",IF(Combined[[#This Row],[Age]]&lt;=55,"46-55","56-64"))))</f>
        <v>46-55</v>
      </c>
      <c r="AH1566" s="43">
        <f>IF(Combined[[#This Row],[Total_Amount]]=0,0,Combined[[#This Row],[Profit]]/Combined[[#This Row],[Total_Amount]])</f>
        <v>0.72822685445827695</v>
      </c>
    </row>
    <row r="1567" spans="1:34">
      <c r="A1567" s="43" t="s">
        <v>3391</v>
      </c>
      <c r="B1567" s="46">
        <v>45943</v>
      </c>
      <c r="C1567" s="43">
        <f t="shared" si="24"/>
        <v>2025</v>
      </c>
      <c r="D1567" s="43" t="str">
        <f>TEXT(Combined[[#This Row],[Order_Date]],"MMM")</f>
        <v>Oct</v>
      </c>
      <c r="E1567" s="43" t="s">
        <v>1175</v>
      </c>
      <c r="F1567" s="43" t="s">
        <v>1576</v>
      </c>
      <c r="G1567" s="43" t="s">
        <v>1789</v>
      </c>
      <c r="H1567" s="43">
        <v>2</v>
      </c>
      <c r="I1567" s="43">
        <v>675.65</v>
      </c>
      <c r="J1567" s="45">
        <v>0.2</v>
      </c>
      <c r="K1567" s="43" t="s">
        <v>1829</v>
      </c>
      <c r="L1567" s="43">
        <v>1081.04</v>
      </c>
      <c r="M1567" s="43" t="str">
        <f>VLOOKUP(Combined[[#This Row],[Customer_ID]],Customer[],2,FALSE)</f>
        <v>Michele Burke</v>
      </c>
      <c r="N1567" s="43">
        <f>VLOOKUP(Combined[[#This Row],[Customer_ID]],Customer[],3,FALSE)</f>
        <v>30</v>
      </c>
      <c r="O1567" s="43" t="str">
        <f>VLOOKUP(Combined[[#This Row],[Customer_ID]],Customer[],4,FALSE)</f>
        <v>Male</v>
      </c>
      <c r="P1567" s="43" t="str">
        <f>VLOOKUP(Combined[[#This Row],[Customer_ID]],Customer[],5,FALSE)</f>
        <v>Chambersberg</v>
      </c>
      <c r="Q1567" s="43" t="str">
        <f>VLOOKUP(Combined[[#This Row],[Customer_ID]],Customer[],6,FALSE)</f>
        <v>Connecticut</v>
      </c>
      <c r="R1567" s="43" t="str">
        <f>VLOOKUP(Combined[[#This Row],[Customer_ID]],Customer[],8,FALSE)</f>
        <v>Bronze</v>
      </c>
      <c r="S1567" s="43" t="str">
        <f>VLOOKUP(Combined[[#This Row],[Product_ID]],Product[],2,FALSE)</f>
        <v>Decorative Wall Mirror</v>
      </c>
      <c r="T1567" s="43" t="str">
        <f>VLOOKUP(Combined[[#This Row],[Product_ID]],Product[],3,FALSE)</f>
        <v>Home</v>
      </c>
      <c r="U1567" s="43" t="str">
        <f>VLOOKUP(Combined[[#This Row],[Product_ID]],Product[],4,FALSE)</f>
        <v>Decor</v>
      </c>
      <c r="V1567" s="43" t="str">
        <f>VLOOKUP(Combined[[#This Row],[Product_ID]],Product[],5,FALSE)</f>
        <v>Luna, Anderson and Bowman</v>
      </c>
      <c r="W1567" s="43">
        <f>VLOOKUP(Combined[[#This Row],[Product_ID]],Product[],6,FALSE)</f>
        <v>48.01</v>
      </c>
      <c r="X1567" s="43">
        <f>VLOOKUP(Combined[[#This Row],[Product_ID]],Product[],7,FALSE)</f>
        <v>439</v>
      </c>
      <c r="Y1567" s="43" t="str">
        <f>_xlfn.XLOOKUP(Combined[[#This Row],[Store_ID]],Store[Store_ID],Store[Store_Name])</f>
        <v>Hill, Wagner and Ballard</v>
      </c>
      <c r="Z1567" s="43" t="str">
        <f>_xlfn.XLOOKUP(Combined[[#This Row],[Store_ID]],Store[Store_ID],Store[Region])</f>
        <v>East</v>
      </c>
      <c r="AA1567" s="43" t="str">
        <f>_xlfn.XLOOKUP(Combined[[#This Row],[Store_ID]],Store[Store_ID],Store[City])</f>
        <v>East Davidville</v>
      </c>
      <c r="AB1567" s="43" t="str">
        <f>_xlfn.XLOOKUP(Combined[[#This Row],[Store_ID]],Store[Store_ID],Store[Store_Type])</f>
        <v>Online</v>
      </c>
      <c r="AC1567" s="43">
        <f>Combined[[#This Row],[Quantity]]*Combined[[#This Row],[Unit_Price]]</f>
        <v>1351.3</v>
      </c>
      <c r="AD1567" s="43">
        <f>Combined[[#This Row],[Gross_Sales]]*Combined[[#This Row],[Discount]]</f>
        <v>270.26</v>
      </c>
      <c r="AE1567" s="43">
        <f>Combined[[#This Row],[Quantity]]*Combined[[#This Row],[cost]]</f>
        <v>96.02</v>
      </c>
      <c r="AF1567" s="43">
        <f>Combined[[#This Row],[Total_Amount]]-Combined[[#This Row],[Total_Cost]]</f>
        <v>985.02</v>
      </c>
      <c r="AG1567" s="43" t="str">
        <f>IF(Combined[[#This Row],[Age]]&lt;=25,"18-25",IF(Combined[[#This Row],[Age]]&lt;=35,"26-35",IF(Combined[[#This Row],[Age]]&lt;=45,"36-45",IF(Combined[[#This Row],[Age]]&lt;=55,"46-55","56-64"))))</f>
        <v>26-35</v>
      </c>
      <c r="AH1567" s="43">
        <f>IF(Combined[[#This Row],[Total_Amount]]=0,0,Combined[[#This Row],[Profit]]/Combined[[#This Row],[Total_Amount]])</f>
        <v>0.91117812476874127</v>
      </c>
    </row>
    <row r="1568" spans="1:34">
      <c r="A1568" s="43" t="s">
        <v>3392</v>
      </c>
      <c r="B1568" s="46">
        <v>45374</v>
      </c>
      <c r="C1568" s="43">
        <f t="shared" si="24"/>
        <v>2024</v>
      </c>
      <c r="D1568" s="43" t="str">
        <f>TEXT(Combined[[#This Row],[Order_Date]],"MMM")</f>
        <v>Mar</v>
      </c>
      <c r="E1568" s="43" t="s">
        <v>1056</v>
      </c>
      <c r="F1568" s="43" t="s">
        <v>1738</v>
      </c>
      <c r="G1568" s="43" t="s">
        <v>1801</v>
      </c>
      <c r="H1568" s="43">
        <v>4</v>
      </c>
      <c r="I1568" s="43">
        <v>284.24</v>
      </c>
      <c r="J1568" s="45">
        <v>0.1</v>
      </c>
      <c r="K1568" s="43" t="s">
        <v>1824</v>
      </c>
      <c r="L1568" s="43">
        <v>1023.264</v>
      </c>
      <c r="M1568" s="43" t="str">
        <f>VLOOKUP(Combined[[#This Row],[Customer_ID]],Customer[],2,FALSE)</f>
        <v>John Jones</v>
      </c>
      <c r="N1568" s="43">
        <f>VLOOKUP(Combined[[#This Row],[Customer_ID]],Customer[],3,FALSE)</f>
        <v>58</v>
      </c>
      <c r="O1568" s="43" t="str">
        <f>VLOOKUP(Combined[[#This Row],[Customer_ID]],Customer[],4,FALSE)</f>
        <v>Female</v>
      </c>
      <c r="P1568" s="43" t="str">
        <f>VLOOKUP(Combined[[#This Row],[Customer_ID]],Customer[],5,FALSE)</f>
        <v>North Michaelborough</v>
      </c>
      <c r="Q1568" s="43" t="str">
        <f>VLOOKUP(Combined[[#This Row],[Customer_ID]],Customer[],6,FALSE)</f>
        <v>Oregon</v>
      </c>
      <c r="R1568" s="43" t="str">
        <f>VLOOKUP(Combined[[#This Row],[Customer_ID]],Customer[],8,FALSE)</f>
        <v>Silver</v>
      </c>
      <c r="S1568" s="43" t="str">
        <f>VLOOKUP(Combined[[#This Row],[Product_ID]],Product[],2,FALSE)</f>
        <v>Sports Stopwatch Basic</v>
      </c>
      <c r="T1568" s="43" t="str">
        <f>VLOOKUP(Combined[[#This Row],[Product_ID]],Product[],3,FALSE)</f>
        <v>Sports</v>
      </c>
      <c r="U1568" s="43" t="str">
        <f>VLOOKUP(Combined[[#This Row],[Product_ID]],Product[],4,FALSE)</f>
        <v>Accessories</v>
      </c>
      <c r="V1568" s="43" t="str">
        <f>VLOOKUP(Combined[[#This Row],[Product_ID]],Product[],5,FALSE)</f>
        <v>Wilson Group</v>
      </c>
      <c r="W1568" s="43">
        <f>VLOOKUP(Combined[[#This Row],[Product_ID]],Product[],6,FALSE)</f>
        <v>60.65</v>
      </c>
      <c r="X1568" s="43">
        <f>VLOOKUP(Combined[[#This Row],[Product_ID]],Product[],7,FALSE)</f>
        <v>75</v>
      </c>
      <c r="Y1568" s="43" t="str">
        <f>_xlfn.XLOOKUP(Combined[[#This Row],[Store_ID]],Store[Store_ID],Store[Store_Name])</f>
        <v>Shelton PLC</v>
      </c>
      <c r="Z1568" s="43" t="str">
        <f>_xlfn.XLOOKUP(Combined[[#This Row],[Store_ID]],Store[Store_ID],Store[Region])</f>
        <v>North</v>
      </c>
      <c r="AA1568" s="43" t="str">
        <f>_xlfn.XLOOKUP(Combined[[#This Row],[Store_ID]],Store[Store_ID],Store[City])</f>
        <v>East Jenniferstad</v>
      </c>
      <c r="AB1568" s="43" t="str">
        <f>_xlfn.XLOOKUP(Combined[[#This Row],[Store_ID]],Store[Store_ID],Store[Store_Type])</f>
        <v>Flagship</v>
      </c>
      <c r="AC1568" s="43">
        <f>Combined[[#This Row],[Quantity]]*Combined[[#This Row],[Unit_Price]]</f>
        <v>1136.96</v>
      </c>
      <c r="AD1568" s="43">
        <f>Combined[[#This Row],[Gross_Sales]]*Combined[[#This Row],[Discount]]</f>
        <v>113.69600000000001</v>
      </c>
      <c r="AE1568" s="43">
        <f>Combined[[#This Row],[Quantity]]*Combined[[#This Row],[cost]]</f>
        <v>242.6</v>
      </c>
      <c r="AF1568" s="43">
        <f>Combined[[#This Row],[Total_Amount]]-Combined[[#This Row],[Total_Cost]]</f>
        <v>780.66399999999999</v>
      </c>
      <c r="AG1568" s="43" t="str">
        <f>IF(Combined[[#This Row],[Age]]&lt;=25,"18-25",IF(Combined[[#This Row],[Age]]&lt;=35,"26-35",IF(Combined[[#This Row],[Age]]&lt;=45,"36-45",IF(Combined[[#This Row],[Age]]&lt;=55,"46-55","56-64"))))</f>
        <v>56-64</v>
      </c>
      <c r="AH1568" s="43">
        <f>IF(Combined[[#This Row],[Total_Amount]]=0,0,Combined[[#This Row],[Profit]]/Combined[[#This Row],[Total_Amount]])</f>
        <v>0.76291553303937198</v>
      </c>
    </row>
    <row r="1569" spans="1:34">
      <c r="A1569" s="43" t="s">
        <v>3393</v>
      </c>
      <c r="B1569" s="46">
        <v>45374</v>
      </c>
      <c r="C1569" s="43">
        <f t="shared" si="24"/>
        <v>2024</v>
      </c>
      <c r="D1569" s="43" t="str">
        <f>TEXT(Combined[[#This Row],[Order_Date]],"MMM")</f>
        <v>Mar</v>
      </c>
      <c r="E1569" s="43" t="s">
        <v>693</v>
      </c>
      <c r="F1569" s="43" t="s">
        <v>1546</v>
      </c>
      <c r="G1569" s="43" t="s">
        <v>1766</v>
      </c>
      <c r="H1569" s="43">
        <v>1</v>
      </c>
      <c r="I1569" s="43">
        <v>94.26</v>
      </c>
      <c r="J1569" s="45">
        <v>0.18</v>
      </c>
      <c r="K1569" s="43" t="s">
        <v>1826</v>
      </c>
      <c r="L1569" s="43">
        <v>77.293200000000013</v>
      </c>
      <c r="M1569" s="43" t="str">
        <f>VLOOKUP(Combined[[#This Row],[Customer_ID]],Customer[],2,FALSE)</f>
        <v>Stuart Johnson</v>
      </c>
      <c r="N1569" s="43">
        <f>VLOOKUP(Combined[[#This Row],[Customer_ID]],Customer[],3,FALSE)</f>
        <v>42</v>
      </c>
      <c r="O1569" s="43" t="str">
        <f>VLOOKUP(Combined[[#This Row],[Customer_ID]],Customer[],4,FALSE)</f>
        <v>Female</v>
      </c>
      <c r="P1569" s="43" t="str">
        <f>VLOOKUP(Combined[[#This Row],[Customer_ID]],Customer[],5,FALSE)</f>
        <v>West Markport</v>
      </c>
      <c r="Q1569" s="43" t="str">
        <f>VLOOKUP(Combined[[#This Row],[Customer_ID]],Customer[],6,FALSE)</f>
        <v>North Dakota</v>
      </c>
      <c r="R1569" s="43" t="str">
        <f>VLOOKUP(Combined[[#This Row],[Customer_ID]],Customer[],8,FALSE)</f>
        <v>Platinum</v>
      </c>
      <c r="S1569" s="43" t="str">
        <f>VLOOKUP(Combined[[#This Row],[Product_ID]],Product[],2,FALSE)</f>
        <v>Men's Graphic T-Shirt</v>
      </c>
      <c r="T1569" s="43" t="str">
        <f>VLOOKUP(Combined[[#This Row],[Product_ID]],Product[],3,FALSE)</f>
        <v>Clothing</v>
      </c>
      <c r="U1569" s="43" t="str">
        <f>VLOOKUP(Combined[[#This Row],[Product_ID]],Product[],4,FALSE)</f>
        <v>Tops</v>
      </c>
      <c r="V1569" s="43" t="str">
        <f>VLOOKUP(Combined[[#This Row],[Product_ID]],Product[],5,FALSE)</f>
        <v>Terry-Moore</v>
      </c>
      <c r="W1569" s="43">
        <f>VLOOKUP(Combined[[#This Row],[Product_ID]],Product[],6,FALSE)</f>
        <v>342.56</v>
      </c>
      <c r="X1569" s="43">
        <f>VLOOKUP(Combined[[#This Row],[Product_ID]],Product[],7,FALSE)</f>
        <v>181</v>
      </c>
      <c r="Y1569" s="43" t="str">
        <f>_xlfn.XLOOKUP(Combined[[#This Row],[Store_ID]],Store[Store_ID],Store[Store_Name])</f>
        <v>Johnson-Wright</v>
      </c>
      <c r="Z1569" s="43" t="str">
        <f>_xlfn.XLOOKUP(Combined[[#This Row],[Store_ID]],Store[Store_ID],Store[Region])</f>
        <v>North</v>
      </c>
      <c r="AA1569" s="43" t="str">
        <f>_xlfn.XLOOKUP(Combined[[#This Row],[Store_ID]],Store[Store_ID],Store[City])</f>
        <v>Hoodberg</v>
      </c>
      <c r="AB1569" s="43" t="str">
        <f>_xlfn.XLOOKUP(Combined[[#This Row],[Store_ID]],Store[Store_ID],Store[Store_Type])</f>
        <v>Outlet</v>
      </c>
      <c r="AC1569" s="43">
        <f>Combined[[#This Row],[Quantity]]*Combined[[#This Row],[Unit_Price]]</f>
        <v>94.26</v>
      </c>
      <c r="AD1569" s="43">
        <f>Combined[[#This Row],[Gross_Sales]]*Combined[[#This Row],[Discount]]</f>
        <v>16.966799999999999</v>
      </c>
      <c r="AE1569" s="43">
        <f>Combined[[#This Row],[Quantity]]*Combined[[#This Row],[cost]]</f>
        <v>342.56</v>
      </c>
      <c r="AF1569" s="43">
        <f>Combined[[#This Row],[Total_Amount]]-Combined[[#This Row],[Total_Cost]]</f>
        <v>-265.26679999999999</v>
      </c>
      <c r="AG1569" s="43" t="str">
        <f>IF(Combined[[#This Row],[Age]]&lt;=25,"18-25",IF(Combined[[#This Row],[Age]]&lt;=35,"26-35",IF(Combined[[#This Row],[Age]]&lt;=45,"36-45",IF(Combined[[#This Row],[Age]]&lt;=55,"46-55","56-64"))))</f>
        <v>36-45</v>
      </c>
      <c r="AH1569" s="43">
        <f>IF(Combined[[#This Row],[Total_Amount]]=0,0,Combined[[#This Row],[Profit]]/Combined[[#This Row],[Total_Amount]])</f>
        <v>-3.4319552043388026</v>
      </c>
    </row>
    <row r="1570" spans="1:34">
      <c r="A1570" s="43" t="s">
        <v>3394</v>
      </c>
      <c r="B1570" s="46">
        <v>45789</v>
      </c>
      <c r="C1570" s="43">
        <f t="shared" si="24"/>
        <v>2025</v>
      </c>
      <c r="D1570" s="43" t="str">
        <f>TEXT(Combined[[#This Row],[Order_Date]],"MMM")</f>
        <v>May</v>
      </c>
      <c r="E1570" s="43" t="s">
        <v>1292</v>
      </c>
      <c r="F1570" s="43" t="s">
        <v>1557</v>
      </c>
      <c r="G1570" s="43" t="s">
        <v>1789</v>
      </c>
      <c r="H1570" s="43">
        <v>4</v>
      </c>
      <c r="I1570" s="43">
        <v>458.58</v>
      </c>
      <c r="J1570" s="45">
        <v>0.28999999999999998</v>
      </c>
      <c r="K1570" s="43" t="s">
        <v>1829</v>
      </c>
      <c r="L1570" s="43">
        <v>1302.3671999999999</v>
      </c>
      <c r="M1570" s="43" t="str">
        <f>VLOOKUP(Combined[[#This Row],[Customer_ID]],Customer[],2,FALSE)</f>
        <v>Jennifer Myers</v>
      </c>
      <c r="N1570" s="43">
        <f>VLOOKUP(Combined[[#This Row],[Customer_ID]],Customer[],3,FALSE)</f>
        <v>46</v>
      </c>
      <c r="O1570" s="43" t="str">
        <f>VLOOKUP(Combined[[#This Row],[Customer_ID]],Customer[],4,FALSE)</f>
        <v>Male</v>
      </c>
      <c r="P1570" s="43" t="str">
        <f>VLOOKUP(Combined[[#This Row],[Customer_ID]],Customer[],5,FALSE)</f>
        <v>Marthaborough</v>
      </c>
      <c r="Q1570" s="43" t="str">
        <f>VLOOKUP(Combined[[#This Row],[Customer_ID]],Customer[],6,FALSE)</f>
        <v>Wisconsin</v>
      </c>
      <c r="R1570" s="43" t="str">
        <f>VLOOKUP(Combined[[#This Row],[Customer_ID]],Customer[],8,FALSE)</f>
        <v>Platinum</v>
      </c>
      <c r="S1570" s="43" t="str">
        <f>VLOOKUP(Combined[[#This Row],[Product_ID]],Product[],2,FALSE)</f>
        <v>Herbal Face Moisturizer</v>
      </c>
      <c r="T1570" s="43" t="str">
        <f>VLOOKUP(Combined[[#This Row],[Product_ID]],Product[],3,FALSE)</f>
        <v>Beauty</v>
      </c>
      <c r="U1570" s="43" t="str">
        <f>VLOOKUP(Combined[[#This Row],[Product_ID]],Product[],4,FALSE)</f>
        <v>Skincare</v>
      </c>
      <c r="V1570" s="43" t="str">
        <f>VLOOKUP(Combined[[#This Row],[Product_ID]],Product[],5,FALSE)</f>
        <v>Davidson PLC</v>
      </c>
      <c r="W1570" s="43">
        <f>VLOOKUP(Combined[[#This Row],[Product_ID]],Product[],6,FALSE)</f>
        <v>312.8</v>
      </c>
      <c r="X1570" s="43">
        <f>VLOOKUP(Combined[[#This Row],[Product_ID]],Product[],7,FALSE)</f>
        <v>350</v>
      </c>
      <c r="Y1570" s="43" t="str">
        <f>_xlfn.XLOOKUP(Combined[[#This Row],[Store_ID]],Store[Store_ID],Store[Store_Name])</f>
        <v>Hill, Wagner and Ballard</v>
      </c>
      <c r="Z1570" s="43" t="str">
        <f>_xlfn.XLOOKUP(Combined[[#This Row],[Store_ID]],Store[Store_ID],Store[Region])</f>
        <v>East</v>
      </c>
      <c r="AA1570" s="43" t="str">
        <f>_xlfn.XLOOKUP(Combined[[#This Row],[Store_ID]],Store[Store_ID],Store[City])</f>
        <v>East Davidville</v>
      </c>
      <c r="AB1570" s="43" t="str">
        <f>_xlfn.XLOOKUP(Combined[[#This Row],[Store_ID]],Store[Store_ID],Store[Store_Type])</f>
        <v>Online</v>
      </c>
      <c r="AC1570" s="43">
        <f>Combined[[#This Row],[Quantity]]*Combined[[#This Row],[Unit_Price]]</f>
        <v>1834.32</v>
      </c>
      <c r="AD1570" s="43">
        <f>Combined[[#This Row],[Gross_Sales]]*Combined[[#This Row],[Discount]]</f>
        <v>531.95279999999991</v>
      </c>
      <c r="AE1570" s="43">
        <f>Combined[[#This Row],[Quantity]]*Combined[[#This Row],[cost]]</f>
        <v>1251.2</v>
      </c>
      <c r="AF1570" s="43">
        <f>Combined[[#This Row],[Total_Amount]]-Combined[[#This Row],[Total_Cost]]</f>
        <v>51.167199999999866</v>
      </c>
      <c r="AG1570" s="43" t="str">
        <f>IF(Combined[[#This Row],[Age]]&lt;=25,"18-25",IF(Combined[[#This Row],[Age]]&lt;=35,"26-35",IF(Combined[[#This Row],[Age]]&lt;=45,"36-45",IF(Combined[[#This Row],[Age]]&lt;=55,"46-55","56-64"))))</f>
        <v>46-55</v>
      </c>
      <c r="AH1570" s="43">
        <f>IF(Combined[[#This Row],[Total_Amount]]=0,0,Combined[[#This Row],[Profit]]/Combined[[#This Row],[Total_Amount]])</f>
        <v>3.9287844472741536E-2</v>
      </c>
    </row>
    <row r="1571" spans="1:34">
      <c r="A1571" s="43" t="s">
        <v>3395</v>
      </c>
      <c r="B1571" s="46">
        <v>45452</v>
      </c>
      <c r="C1571" s="43">
        <f t="shared" si="24"/>
        <v>2024</v>
      </c>
      <c r="D1571" s="43" t="str">
        <f>TEXT(Combined[[#This Row],[Order_Date]],"MMM")</f>
        <v>Jun</v>
      </c>
      <c r="E1571" s="43" t="s">
        <v>396</v>
      </c>
      <c r="F1571" s="43" t="s">
        <v>1678</v>
      </c>
      <c r="G1571" s="43" t="s">
        <v>1789</v>
      </c>
      <c r="H1571" s="43">
        <v>4</v>
      </c>
      <c r="I1571" s="43">
        <v>704.49</v>
      </c>
      <c r="J1571" s="45">
        <v>0.05</v>
      </c>
      <c r="K1571" s="43" t="s">
        <v>1829</v>
      </c>
      <c r="L1571" s="43">
        <v>2677.0619999999999</v>
      </c>
      <c r="M1571" s="43" t="str">
        <f>VLOOKUP(Combined[[#This Row],[Customer_ID]],Customer[],2,FALSE)</f>
        <v>Edward Hall</v>
      </c>
      <c r="N1571" s="43">
        <f>VLOOKUP(Combined[[#This Row],[Customer_ID]],Customer[],3,FALSE)</f>
        <v>51</v>
      </c>
      <c r="O1571" s="43" t="str">
        <f>VLOOKUP(Combined[[#This Row],[Customer_ID]],Customer[],4,FALSE)</f>
        <v>Male</v>
      </c>
      <c r="P1571" s="43" t="str">
        <f>VLOOKUP(Combined[[#This Row],[Customer_ID]],Customer[],5,FALSE)</f>
        <v>New William</v>
      </c>
      <c r="Q1571" s="43" t="str">
        <f>VLOOKUP(Combined[[#This Row],[Customer_ID]],Customer[],6,FALSE)</f>
        <v>New Mexico</v>
      </c>
      <c r="R1571" s="43" t="str">
        <f>VLOOKUP(Combined[[#This Row],[Customer_ID]],Customer[],8,FALSE)</f>
        <v>Gold</v>
      </c>
      <c r="S1571" s="43" t="str">
        <f>VLOOKUP(Combined[[#This Row],[Product_ID]],Product[],2,FALSE)</f>
        <v>Adjustable Dumbbells 20kg</v>
      </c>
      <c r="T1571" s="43" t="str">
        <f>VLOOKUP(Combined[[#This Row],[Product_ID]],Product[],3,FALSE)</f>
        <v>Sports</v>
      </c>
      <c r="U1571" s="43" t="str">
        <f>VLOOKUP(Combined[[#This Row],[Product_ID]],Product[],4,FALSE)</f>
        <v>Fitness</v>
      </c>
      <c r="V1571" s="43" t="str">
        <f>VLOOKUP(Combined[[#This Row],[Product_ID]],Product[],5,FALSE)</f>
        <v>Montgomery, Benton and Miller</v>
      </c>
      <c r="W1571" s="43">
        <f>VLOOKUP(Combined[[#This Row],[Product_ID]],Product[],6,FALSE)</f>
        <v>240.63</v>
      </c>
      <c r="X1571" s="43">
        <f>VLOOKUP(Combined[[#This Row],[Product_ID]],Product[],7,FALSE)</f>
        <v>423</v>
      </c>
      <c r="Y1571" s="43" t="str">
        <f>_xlfn.XLOOKUP(Combined[[#This Row],[Store_ID]],Store[Store_ID],Store[Store_Name])</f>
        <v>Hill, Wagner and Ballard</v>
      </c>
      <c r="Z1571" s="43" t="str">
        <f>_xlfn.XLOOKUP(Combined[[#This Row],[Store_ID]],Store[Store_ID],Store[Region])</f>
        <v>East</v>
      </c>
      <c r="AA1571" s="43" t="str">
        <f>_xlfn.XLOOKUP(Combined[[#This Row],[Store_ID]],Store[Store_ID],Store[City])</f>
        <v>East Davidville</v>
      </c>
      <c r="AB1571" s="43" t="str">
        <f>_xlfn.XLOOKUP(Combined[[#This Row],[Store_ID]],Store[Store_ID],Store[Store_Type])</f>
        <v>Online</v>
      </c>
      <c r="AC1571" s="43">
        <f>Combined[[#This Row],[Quantity]]*Combined[[#This Row],[Unit_Price]]</f>
        <v>2817.96</v>
      </c>
      <c r="AD1571" s="43">
        <f>Combined[[#This Row],[Gross_Sales]]*Combined[[#This Row],[Discount]]</f>
        <v>140.898</v>
      </c>
      <c r="AE1571" s="43">
        <f>Combined[[#This Row],[Quantity]]*Combined[[#This Row],[cost]]</f>
        <v>962.52</v>
      </c>
      <c r="AF1571" s="43">
        <f>Combined[[#This Row],[Total_Amount]]-Combined[[#This Row],[Total_Cost]]</f>
        <v>1714.5419999999999</v>
      </c>
      <c r="AG1571" s="43" t="str">
        <f>IF(Combined[[#This Row],[Age]]&lt;=25,"18-25",IF(Combined[[#This Row],[Age]]&lt;=35,"26-35",IF(Combined[[#This Row],[Age]]&lt;=45,"36-45",IF(Combined[[#This Row],[Age]]&lt;=55,"46-55","56-64"))))</f>
        <v>46-55</v>
      </c>
      <c r="AH1571" s="43">
        <f>IF(Combined[[#This Row],[Total_Amount]]=0,0,Combined[[#This Row],[Profit]]/Combined[[#This Row],[Total_Amount]])</f>
        <v>0.64045659009765177</v>
      </c>
    </row>
    <row r="1572" spans="1:34">
      <c r="A1572" s="43" t="s">
        <v>3396</v>
      </c>
      <c r="B1572" s="46">
        <v>45284</v>
      </c>
      <c r="C1572" s="43">
        <f t="shared" si="24"/>
        <v>2023</v>
      </c>
      <c r="D1572" s="43" t="str">
        <f>TEXT(Combined[[#This Row],[Order_Date]],"MMM")</f>
        <v>Dec</v>
      </c>
      <c r="E1572" s="43" t="s">
        <v>130</v>
      </c>
      <c r="F1572" s="43" t="s">
        <v>1602</v>
      </c>
      <c r="G1572" s="43" t="s">
        <v>1813</v>
      </c>
      <c r="H1572" s="43">
        <v>4</v>
      </c>
      <c r="I1572" s="43">
        <v>822.32</v>
      </c>
      <c r="J1572" s="45">
        <v>0.26</v>
      </c>
      <c r="K1572" s="43" t="s">
        <v>1826</v>
      </c>
      <c r="L1572" s="43">
        <v>2434.0672</v>
      </c>
      <c r="M1572" s="43" t="str">
        <f>VLOOKUP(Combined[[#This Row],[Customer_ID]],Customer[],2,FALSE)</f>
        <v>Mike Jennings</v>
      </c>
      <c r="N1572" s="43">
        <f>VLOOKUP(Combined[[#This Row],[Customer_ID]],Customer[],3,FALSE)</f>
        <v>48</v>
      </c>
      <c r="O1572" s="43" t="str">
        <f>VLOOKUP(Combined[[#This Row],[Customer_ID]],Customer[],4,FALSE)</f>
        <v>Female</v>
      </c>
      <c r="P1572" s="43" t="str">
        <f>VLOOKUP(Combined[[#This Row],[Customer_ID]],Customer[],5,FALSE)</f>
        <v>Fostermouth</v>
      </c>
      <c r="Q1572" s="43" t="str">
        <f>VLOOKUP(Combined[[#This Row],[Customer_ID]],Customer[],6,FALSE)</f>
        <v>Arizona</v>
      </c>
      <c r="R1572" s="43" t="str">
        <f>VLOOKUP(Combined[[#This Row],[Customer_ID]],Customer[],8,FALSE)</f>
        <v>Gold</v>
      </c>
      <c r="S1572" s="43" t="str">
        <f>VLOOKUP(Combined[[#This Row],[Product_ID]],Product[],2,FALSE)</f>
        <v>Decorative Floor Vase</v>
      </c>
      <c r="T1572" s="43" t="str">
        <f>VLOOKUP(Combined[[#This Row],[Product_ID]],Product[],3,FALSE)</f>
        <v>Home</v>
      </c>
      <c r="U1572" s="43" t="str">
        <f>VLOOKUP(Combined[[#This Row],[Product_ID]],Product[],4,FALSE)</f>
        <v>Decor</v>
      </c>
      <c r="V1572" s="43" t="str">
        <f>VLOOKUP(Combined[[#This Row],[Product_ID]],Product[],5,FALSE)</f>
        <v>Khan, Jones and Paul</v>
      </c>
      <c r="W1572" s="43">
        <f>VLOOKUP(Combined[[#This Row],[Product_ID]],Product[],6,FALSE)</f>
        <v>219.12</v>
      </c>
      <c r="X1572" s="43">
        <f>VLOOKUP(Combined[[#This Row],[Product_ID]],Product[],7,FALSE)</f>
        <v>378</v>
      </c>
      <c r="Y1572" s="43" t="str">
        <f>_xlfn.XLOOKUP(Combined[[#This Row],[Store_ID]],Store[Store_ID],Store[Store_Name])</f>
        <v>Mann-Austin</v>
      </c>
      <c r="Z1572" s="43" t="str">
        <f>_xlfn.XLOOKUP(Combined[[#This Row],[Store_ID]],Store[Store_ID],Store[Region])</f>
        <v>East</v>
      </c>
      <c r="AA1572" s="43" t="str">
        <f>_xlfn.XLOOKUP(Combined[[#This Row],[Store_ID]],Store[Store_ID],Store[City])</f>
        <v>Vasquezborough</v>
      </c>
      <c r="AB1572" s="43" t="str">
        <f>_xlfn.XLOOKUP(Combined[[#This Row],[Store_ID]],Store[Store_ID],Store[Store_Type])</f>
        <v>Online</v>
      </c>
      <c r="AC1572" s="43">
        <f>Combined[[#This Row],[Quantity]]*Combined[[#This Row],[Unit_Price]]</f>
        <v>3289.28</v>
      </c>
      <c r="AD1572" s="43">
        <f>Combined[[#This Row],[Gross_Sales]]*Combined[[#This Row],[Discount]]</f>
        <v>855.21280000000013</v>
      </c>
      <c r="AE1572" s="43">
        <f>Combined[[#This Row],[Quantity]]*Combined[[#This Row],[cost]]</f>
        <v>876.48</v>
      </c>
      <c r="AF1572" s="43">
        <f>Combined[[#This Row],[Total_Amount]]-Combined[[#This Row],[Total_Cost]]</f>
        <v>1557.5871999999999</v>
      </c>
      <c r="AG1572" s="43" t="str">
        <f>IF(Combined[[#This Row],[Age]]&lt;=25,"18-25",IF(Combined[[#This Row],[Age]]&lt;=35,"26-35",IF(Combined[[#This Row],[Age]]&lt;=45,"36-45",IF(Combined[[#This Row],[Age]]&lt;=55,"46-55","56-64"))))</f>
        <v>46-55</v>
      </c>
      <c r="AH1572" s="43">
        <f>IF(Combined[[#This Row],[Total_Amount]]=0,0,Combined[[#This Row],[Profit]]/Combined[[#This Row],[Total_Amount]])</f>
        <v>0.63991133852015258</v>
      </c>
    </row>
    <row r="1573" spans="1:34">
      <c r="A1573" s="43" t="s">
        <v>3397</v>
      </c>
      <c r="B1573" s="46">
        <v>45325</v>
      </c>
      <c r="C1573" s="43">
        <f t="shared" si="24"/>
        <v>2024</v>
      </c>
      <c r="D1573" s="43" t="str">
        <f>TEXT(Combined[[#This Row],[Order_Date]],"MMM")</f>
        <v>Feb</v>
      </c>
      <c r="E1573" s="43" t="s">
        <v>785</v>
      </c>
      <c r="F1573" s="43" t="s">
        <v>1551</v>
      </c>
      <c r="G1573" s="43" t="s">
        <v>1797</v>
      </c>
      <c r="H1573" s="43">
        <v>4</v>
      </c>
      <c r="I1573" s="43">
        <v>785.41</v>
      </c>
      <c r="J1573" s="45">
        <v>0.13</v>
      </c>
      <c r="K1573" s="43" t="s">
        <v>1829</v>
      </c>
      <c r="L1573" s="43">
        <v>2733.2267999999999</v>
      </c>
      <c r="M1573" s="43" t="str">
        <f>VLOOKUP(Combined[[#This Row],[Customer_ID]],Customer[],2,FALSE)</f>
        <v>Laura Soto</v>
      </c>
      <c r="N1573" s="43">
        <f>VLOOKUP(Combined[[#This Row],[Customer_ID]],Customer[],3,FALSE)</f>
        <v>57</v>
      </c>
      <c r="O1573" s="43" t="str">
        <f>VLOOKUP(Combined[[#This Row],[Customer_ID]],Customer[],4,FALSE)</f>
        <v>Female</v>
      </c>
      <c r="P1573" s="43" t="str">
        <f>VLOOKUP(Combined[[#This Row],[Customer_ID]],Customer[],5,FALSE)</f>
        <v>Rodriguezton</v>
      </c>
      <c r="Q1573" s="43" t="str">
        <f>VLOOKUP(Combined[[#This Row],[Customer_ID]],Customer[],6,FALSE)</f>
        <v>Michigan</v>
      </c>
      <c r="R1573" s="43" t="str">
        <f>VLOOKUP(Combined[[#This Row],[Customer_ID]],Customer[],8,FALSE)</f>
        <v>Platinum</v>
      </c>
      <c r="S1573" s="43" t="str">
        <f>VLOOKUP(Combined[[#This Row],[Product_ID]],Product[],2,FALSE)</f>
        <v>Men's Running Jacket</v>
      </c>
      <c r="T1573" s="43" t="str">
        <f>VLOOKUP(Combined[[#This Row],[Product_ID]],Product[],3,FALSE)</f>
        <v>Clothing</v>
      </c>
      <c r="U1573" s="43" t="str">
        <f>VLOOKUP(Combined[[#This Row],[Product_ID]],Product[],4,FALSE)</f>
        <v>Outerwear</v>
      </c>
      <c r="V1573" s="43" t="str">
        <f>VLOOKUP(Combined[[#This Row],[Product_ID]],Product[],5,FALSE)</f>
        <v>Pineda Ltd</v>
      </c>
      <c r="W1573" s="43">
        <f>VLOOKUP(Combined[[#This Row],[Product_ID]],Product[],6,FALSE)</f>
        <v>364.67</v>
      </c>
      <c r="X1573" s="43">
        <f>VLOOKUP(Combined[[#This Row],[Product_ID]],Product[],7,FALSE)</f>
        <v>452</v>
      </c>
      <c r="Y1573" s="43" t="str">
        <f>_xlfn.XLOOKUP(Combined[[#This Row],[Store_ID]],Store[Store_ID],Store[Store_Name])</f>
        <v>Gardner, Humphrey and Contreras</v>
      </c>
      <c r="Z1573" s="43" t="str">
        <f>_xlfn.XLOOKUP(Combined[[#This Row],[Store_ID]],Store[Store_ID],Store[Region])</f>
        <v>East</v>
      </c>
      <c r="AA1573" s="43" t="str">
        <f>_xlfn.XLOOKUP(Combined[[#This Row],[Store_ID]],Store[Store_ID],Store[City])</f>
        <v>Johnsonville</v>
      </c>
      <c r="AB1573" s="43" t="str">
        <f>_xlfn.XLOOKUP(Combined[[#This Row],[Store_ID]],Store[Store_ID],Store[Store_Type])</f>
        <v>Flagship</v>
      </c>
      <c r="AC1573" s="43">
        <f>Combined[[#This Row],[Quantity]]*Combined[[#This Row],[Unit_Price]]</f>
        <v>3141.64</v>
      </c>
      <c r="AD1573" s="43">
        <f>Combined[[#This Row],[Gross_Sales]]*Combined[[#This Row],[Discount]]</f>
        <v>408.41320000000002</v>
      </c>
      <c r="AE1573" s="43">
        <f>Combined[[#This Row],[Quantity]]*Combined[[#This Row],[cost]]</f>
        <v>1458.68</v>
      </c>
      <c r="AF1573" s="43">
        <f>Combined[[#This Row],[Total_Amount]]-Combined[[#This Row],[Total_Cost]]</f>
        <v>1274.5467999999998</v>
      </c>
      <c r="AG1573" s="43" t="str">
        <f>IF(Combined[[#This Row],[Age]]&lt;=25,"18-25",IF(Combined[[#This Row],[Age]]&lt;=35,"26-35",IF(Combined[[#This Row],[Age]]&lt;=45,"36-45",IF(Combined[[#This Row],[Age]]&lt;=55,"46-55","56-64"))))</f>
        <v>56-64</v>
      </c>
      <c r="AH1573" s="43">
        <f>IF(Combined[[#This Row],[Total_Amount]]=0,0,Combined[[#This Row],[Profit]]/Combined[[#This Row],[Total_Amount]])</f>
        <v>0.466315784698145</v>
      </c>
    </row>
    <row r="1574" spans="1:34">
      <c r="A1574" s="43" t="s">
        <v>3398</v>
      </c>
      <c r="B1574" s="46">
        <v>45465</v>
      </c>
      <c r="C1574" s="43">
        <f t="shared" si="24"/>
        <v>2024</v>
      </c>
      <c r="D1574" s="43" t="str">
        <f>TEXT(Combined[[#This Row],[Order_Date]],"MMM")</f>
        <v>Jun</v>
      </c>
      <c r="E1574" s="43" t="s">
        <v>127</v>
      </c>
      <c r="F1574" s="43" t="s">
        <v>1626</v>
      </c>
      <c r="G1574" s="43" t="s">
        <v>1799</v>
      </c>
      <c r="H1574" s="43">
        <v>1</v>
      </c>
      <c r="I1574" s="43">
        <v>405.8</v>
      </c>
      <c r="J1574" s="45">
        <v>0.11</v>
      </c>
      <c r="K1574" s="43" t="s">
        <v>1826</v>
      </c>
      <c r="L1574" s="43">
        <v>361.16199999999998</v>
      </c>
      <c r="M1574" s="43" t="str">
        <f>VLOOKUP(Combined[[#This Row],[Customer_ID]],Customer[],2,FALSE)</f>
        <v>Sarah Vance</v>
      </c>
      <c r="N1574" s="43">
        <f>VLOOKUP(Combined[[#This Row],[Customer_ID]],Customer[],3,FALSE)</f>
        <v>41</v>
      </c>
      <c r="O1574" s="43" t="str">
        <f>VLOOKUP(Combined[[#This Row],[Customer_ID]],Customer[],4,FALSE)</f>
        <v>Male</v>
      </c>
      <c r="P1574" s="43" t="str">
        <f>VLOOKUP(Combined[[#This Row],[Customer_ID]],Customer[],5,FALSE)</f>
        <v>Johnsonville</v>
      </c>
      <c r="Q1574" s="43" t="str">
        <f>VLOOKUP(Combined[[#This Row],[Customer_ID]],Customer[],6,FALSE)</f>
        <v>Oregon</v>
      </c>
      <c r="R1574" s="43" t="str">
        <f>VLOOKUP(Combined[[#This Row],[Customer_ID]],Customer[],8,FALSE)</f>
        <v>Silver</v>
      </c>
      <c r="S1574" s="43" t="str">
        <f>VLOOKUP(Combined[[#This Row],[Product_ID]],Product[],2,FALSE)</f>
        <v>Portable Power Bank</v>
      </c>
      <c r="T1574" s="43" t="str">
        <f>VLOOKUP(Combined[[#This Row],[Product_ID]],Product[],3,FALSE)</f>
        <v>Electronics</v>
      </c>
      <c r="U1574" s="43" t="str">
        <f>VLOOKUP(Combined[[#This Row],[Product_ID]],Product[],4,FALSE)</f>
        <v>Mobile</v>
      </c>
      <c r="V1574" s="43" t="str">
        <f>VLOOKUP(Combined[[#This Row],[Product_ID]],Product[],5,FALSE)</f>
        <v>Cummings and Sons</v>
      </c>
      <c r="W1574" s="43">
        <f>VLOOKUP(Combined[[#This Row],[Product_ID]],Product[],6,FALSE)</f>
        <v>326.06</v>
      </c>
      <c r="X1574" s="43">
        <f>VLOOKUP(Combined[[#This Row],[Product_ID]],Product[],7,FALSE)</f>
        <v>301</v>
      </c>
      <c r="Y1574" s="43" t="str">
        <f>_xlfn.XLOOKUP(Combined[[#This Row],[Store_ID]],Store[Store_ID],Store[Store_Name])</f>
        <v>Mcdonald Inc</v>
      </c>
      <c r="Z1574" s="43" t="str">
        <f>_xlfn.XLOOKUP(Combined[[#This Row],[Store_ID]],Store[Store_ID],Store[Region])</f>
        <v>South</v>
      </c>
      <c r="AA1574" s="43" t="str">
        <f>_xlfn.XLOOKUP(Combined[[#This Row],[Store_ID]],Store[Store_ID],Store[City])</f>
        <v>Christopherland</v>
      </c>
      <c r="AB1574" s="43" t="str">
        <f>_xlfn.XLOOKUP(Combined[[#This Row],[Store_ID]],Store[Store_ID],Store[Store_Type])</f>
        <v>Outlet</v>
      </c>
      <c r="AC1574" s="43">
        <f>Combined[[#This Row],[Quantity]]*Combined[[#This Row],[Unit_Price]]</f>
        <v>405.8</v>
      </c>
      <c r="AD1574" s="43">
        <f>Combined[[#This Row],[Gross_Sales]]*Combined[[#This Row],[Discount]]</f>
        <v>44.637999999999998</v>
      </c>
      <c r="AE1574" s="43">
        <f>Combined[[#This Row],[Quantity]]*Combined[[#This Row],[cost]]</f>
        <v>326.06</v>
      </c>
      <c r="AF1574" s="43">
        <f>Combined[[#This Row],[Total_Amount]]-Combined[[#This Row],[Total_Cost]]</f>
        <v>35.101999999999975</v>
      </c>
      <c r="AG1574" s="43" t="str">
        <f>IF(Combined[[#This Row],[Age]]&lt;=25,"18-25",IF(Combined[[#This Row],[Age]]&lt;=35,"26-35",IF(Combined[[#This Row],[Age]]&lt;=45,"36-45",IF(Combined[[#This Row],[Age]]&lt;=55,"46-55","56-64"))))</f>
        <v>36-45</v>
      </c>
      <c r="AH1574" s="43">
        <f>IF(Combined[[#This Row],[Total_Amount]]=0,0,Combined[[#This Row],[Profit]]/Combined[[#This Row],[Total_Amount]])</f>
        <v>9.7191841888127697E-2</v>
      </c>
    </row>
    <row r="1575" spans="1:34">
      <c r="A1575" s="43" t="s">
        <v>3399</v>
      </c>
      <c r="B1575" s="46">
        <v>45612</v>
      </c>
      <c r="C1575" s="43">
        <f t="shared" si="24"/>
        <v>2024</v>
      </c>
      <c r="D1575" s="43" t="str">
        <f>TEXT(Combined[[#This Row],[Order_Date]],"MMM")</f>
        <v>Nov</v>
      </c>
      <c r="E1575" s="43" t="s">
        <v>1343</v>
      </c>
      <c r="F1575" s="43" t="s">
        <v>1730</v>
      </c>
      <c r="G1575" s="43" t="s">
        <v>1786</v>
      </c>
      <c r="H1575" s="43">
        <v>2</v>
      </c>
      <c r="I1575" s="43">
        <v>976.83</v>
      </c>
      <c r="J1575" s="45">
        <v>0.1</v>
      </c>
      <c r="K1575" s="43" t="s">
        <v>1826</v>
      </c>
      <c r="L1575" s="43">
        <v>1758.2940000000001</v>
      </c>
      <c r="M1575" s="43" t="str">
        <f>VLOOKUP(Combined[[#This Row],[Customer_ID]],Customer[],2,FALSE)</f>
        <v>Thomas Moore</v>
      </c>
      <c r="N1575" s="43">
        <f>VLOOKUP(Combined[[#This Row],[Customer_ID]],Customer[],3,FALSE)</f>
        <v>51</v>
      </c>
      <c r="O1575" s="43" t="str">
        <f>VLOOKUP(Combined[[#This Row],[Customer_ID]],Customer[],4,FALSE)</f>
        <v>Female</v>
      </c>
      <c r="P1575" s="43" t="str">
        <f>VLOOKUP(Combined[[#This Row],[Customer_ID]],Customer[],5,FALSE)</f>
        <v>Williamsberg</v>
      </c>
      <c r="Q1575" s="43" t="str">
        <f>VLOOKUP(Combined[[#This Row],[Customer_ID]],Customer[],6,FALSE)</f>
        <v>New York</v>
      </c>
      <c r="R1575" s="43" t="str">
        <f>VLOOKUP(Combined[[#This Row],[Customer_ID]],Customer[],8,FALSE)</f>
        <v>Silver</v>
      </c>
      <c r="S1575" s="43" t="str">
        <f>VLOOKUP(Combined[[#This Row],[Product_ID]],Product[],2,FALSE)</f>
        <v>Women's High Heels</v>
      </c>
      <c r="T1575" s="43" t="str">
        <f>VLOOKUP(Combined[[#This Row],[Product_ID]],Product[],3,FALSE)</f>
        <v>Clothing</v>
      </c>
      <c r="U1575" s="43" t="str">
        <f>VLOOKUP(Combined[[#This Row],[Product_ID]],Product[],4,FALSE)</f>
        <v>Footwear</v>
      </c>
      <c r="V1575" s="43" t="str">
        <f>VLOOKUP(Combined[[#This Row],[Product_ID]],Product[],5,FALSE)</f>
        <v>Smith-Charles</v>
      </c>
      <c r="W1575" s="43">
        <f>VLOOKUP(Combined[[#This Row],[Product_ID]],Product[],6,FALSE)</f>
        <v>438.25</v>
      </c>
      <c r="X1575" s="43">
        <f>VLOOKUP(Combined[[#This Row],[Product_ID]],Product[],7,FALSE)</f>
        <v>496</v>
      </c>
      <c r="Y1575" s="43" t="str">
        <f>_xlfn.XLOOKUP(Combined[[#This Row],[Store_ID]],Store[Store_ID],Store[Store_Name])</f>
        <v>Moore, Padilla and Butler</v>
      </c>
      <c r="Z1575" s="43" t="str">
        <f>_xlfn.XLOOKUP(Combined[[#This Row],[Store_ID]],Store[Store_ID],Store[Region])</f>
        <v>South</v>
      </c>
      <c r="AA1575" s="43" t="str">
        <f>_xlfn.XLOOKUP(Combined[[#This Row],[Store_ID]],Store[Store_ID],Store[City])</f>
        <v>East Johnstad</v>
      </c>
      <c r="AB1575" s="43" t="str">
        <f>_xlfn.XLOOKUP(Combined[[#This Row],[Store_ID]],Store[Store_ID],Store[Store_Type])</f>
        <v>Flagship</v>
      </c>
      <c r="AC1575" s="43">
        <f>Combined[[#This Row],[Quantity]]*Combined[[#This Row],[Unit_Price]]</f>
        <v>1953.66</v>
      </c>
      <c r="AD1575" s="43">
        <f>Combined[[#This Row],[Gross_Sales]]*Combined[[#This Row],[Discount]]</f>
        <v>195.36600000000001</v>
      </c>
      <c r="AE1575" s="43">
        <f>Combined[[#This Row],[Quantity]]*Combined[[#This Row],[cost]]</f>
        <v>876.5</v>
      </c>
      <c r="AF1575" s="43">
        <f>Combined[[#This Row],[Total_Amount]]-Combined[[#This Row],[Total_Cost]]</f>
        <v>881.7940000000001</v>
      </c>
      <c r="AG1575" s="43" t="str">
        <f>IF(Combined[[#This Row],[Age]]&lt;=25,"18-25",IF(Combined[[#This Row],[Age]]&lt;=35,"26-35",IF(Combined[[#This Row],[Age]]&lt;=45,"36-45",IF(Combined[[#This Row],[Age]]&lt;=55,"46-55","56-64"))))</f>
        <v>46-55</v>
      </c>
      <c r="AH1575" s="43">
        <f>IF(Combined[[#This Row],[Total_Amount]]=0,0,Combined[[#This Row],[Profit]]/Combined[[#This Row],[Total_Amount]])</f>
        <v>0.50150543651971746</v>
      </c>
    </row>
    <row r="1576" spans="1:34">
      <c r="A1576" s="43" t="s">
        <v>3400</v>
      </c>
      <c r="B1576" s="46">
        <v>45472</v>
      </c>
      <c r="C1576" s="43">
        <f t="shared" si="24"/>
        <v>2024</v>
      </c>
      <c r="D1576" s="43" t="str">
        <f>TEXT(Combined[[#This Row],[Order_Date]],"MMM")</f>
        <v>Jun</v>
      </c>
      <c r="E1576" s="43" t="s">
        <v>869</v>
      </c>
      <c r="F1576" s="43" t="s">
        <v>1676</v>
      </c>
      <c r="G1576" s="43" t="s">
        <v>1761</v>
      </c>
      <c r="H1576" s="43">
        <v>1</v>
      </c>
      <c r="I1576" s="43">
        <v>644.15</v>
      </c>
      <c r="J1576" s="45">
        <v>0.06</v>
      </c>
      <c r="K1576" s="43" t="s">
        <v>1824</v>
      </c>
      <c r="L1576" s="43">
        <v>605.50099999999998</v>
      </c>
      <c r="M1576" s="43" t="str">
        <f>VLOOKUP(Combined[[#This Row],[Customer_ID]],Customer[],2,FALSE)</f>
        <v>Samantha Robinson</v>
      </c>
      <c r="N1576" s="43">
        <f>VLOOKUP(Combined[[#This Row],[Customer_ID]],Customer[],3,FALSE)</f>
        <v>23</v>
      </c>
      <c r="O1576" s="43" t="str">
        <f>VLOOKUP(Combined[[#This Row],[Customer_ID]],Customer[],4,FALSE)</f>
        <v>Male</v>
      </c>
      <c r="P1576" s="43" t="str">
        <f>VLOOKUP(Combined[[#This Row],[Customer_ID]],Customer[],5,FALSE)</f>
        <v>North Roy</v>
      </c>
      <c r="Q1576" s="43" t="str">
        <f>VLOOKUP(Combined[[#This Row],[Customer_ID]],Customer[],6,FALSE)</f>
        <v>Mississippi</v>
      </c>
      <c r="R1576" s="43" t="str">
        <f>VLOOKUP(Combined[[#This Row],[Customer_ID]],Customer[],8,FALSE)</f>
        <v>Bronze</v>
      </c>
      <c r="S1576" s="43" t="str">
        <f>VLOOKUP(Combined[[#This Row],[Product_ID]],Product[],2,FALSE)</f>
        <v>Matte Lipstick Set</v>
      </c>
      <c r="T1576" s="43" t="str">
        <f>VLOOKUP(Combined[[#This Row],[Product_ID]],Product[],3,FALSE)</f>
        <v>Beauty</v>
      </c>
      <c r="U1576" s="43" t="str">
        <f>VLOOKUP(Combined[[#This Row],[Product_ID]],Product[],4,FALSE)</f>
        <v>Makeup</v>
      </c>
      <c r="V1576" s="43" t="str">
        <f>VLOOKUP(Combined[[#This Row],[Product_ID]],Product[],5,FALSE)</f>
        <v>Zhang Inc</v>
      </c>
      <c r="W1576" s="43">
        <f>VLOOKUP(Combined[[#This Row],[Product_ID]],Product[],6,FALSE)</f>
        <v>299.11</v>
      </c>
      <c r="X1576" s="43">
        <f>VLOOKUP(Combined[[#This Row],[Product_ID]],Product[],7,FALSE)</f>
        <v>118</v>
      </c>
      <c r="Y1576" s="43" t="str">
        <f>_xlfn.XLOOKUP(Combined[[#This Row],[Store_ID]],Store[Store_ID],Store[Store_Name])</f>
        <v>Black-Horn</v>
      </c>
      <c r="Z1576" s="43" t="str">
        <f>_xlfn.XLOOKUP(Combined[[#This Row],[Store_ID]],Store[Store_ID],Store[Region])</f>
        <v>South</v>
      </c>
      <c r="AA1576" s="43" t="str">
        <f>_xlfn.XLOOKUP(Combined[[#This Row],[Store_ID]],Store[Store_ID],Store[City])</f>
        <v>North Nancyview</v>
      </c>
      <c r="AB1576" s="43" t="str">
        <f>_xlfn.XLOOKUP(Combined[[#This Row],[Store_ID]],Store[Store_ID],Store[Store_Type])</f>
        <v>Outlet</v>
      </c>
      <c r="AC1576" s="43">
        <f>Combined[[#This Row],[Quantity]]*Combined[[#This Row],[Unit_Price]]</f>
        <v>644.15</v>
      </c>
      <c r="AD1576" s="43">
        <f>Combined[[#This Row],[Gross_Sales]]*Combined[[#This Row],[Discount]]</f>
        <v>38.648999999999994</v>
      </c>
      <c r="AE1576" s="43">
        <f>Combined[[#This Row],[Quantity]]*Combined[[#This Row],[cost]]</f>
        <v>299.11</v>
      </c>
      <c r="AF1576" s="43">
        <f>Combined[[#This Row],[Total_Amount]]-Combined[[#This Row],[Total_Cost]]</f>
        <v>306.39099999999996</v>
      </c>
      <c r="AG1576" s="43" t="str">
        <f>IF(Combined[[#This Row],[Age]]&lt;=25,"18-25",IF(Combined[[#This Row],[Age]]&lt;=35,"26-35",IF(Combined[[#This Row],[Age]]&lt;=45,"36-45",IF(Combined[[#This Row],[Age]]&lt;=55,"46-55","56-64"))))</f>
        <v>18-25</v>
      </c>
      <c r="AH1576" s="43">
        <f>IF(Combined[[#This Row],[Total_Amount]]=0,0,Combined[[#This Row],[Profit]]/Combined[[#This Row],[Total_Amount]])</f>
        <v>0.50601237652786701</v>
      </c>
    </row>
    <row r="1577" spans="1:34">
      <c r="A1577" s="43" t="s">
        <v>3401</v>
      </c>
      <c r="B1577" s="46">
        <v>45897</v>
      </c>
      <c r="C1577" s="43">
        <f t="shared" si="24"/>
        <v>2025</v>
      </c>
      <c r="D1577" s="43" t="str">
        <f>TEXT(Combined[[#This Row],[Order_Date]],"MMM")</f>
        <v>Aug</v>
      </c>
      <c r="E1577" s="43" t="s">
        <v>1059</v>
      </c>
      <c r="F1577" s="43" t="s">
        <v>1682</v>
      </c>
      <c r="G1577" s="43" t="s">
        <v>1797</v>
      </c>
      <c r="H1577" s="43">
        <v>1</v>
      </c>
      <c r="I1577" s="43">
        <v>470.55</v>
      </c>
      <c r="J1577" s="45">
        <v>0.23</v>
      </c>
      <c r="K1577" s="43" t="s">
        <v>1826</v>
      </c>
      <c r="L1577" s="43">
        <v>362.32350000000002</v>
      </c>
      <c r="M1577" s="43" t="str">
        <f>VLOOKUP(Combined[[#This Row],[Customer_ID]],Customer[],2,FALSE)</f>
        <v>Carol Lewis</v>
      </c>
      <c r="N1577" s="43">
        <f>VLOOKUP(Combined[[#This Row],[Customer_ID]],Customer[],3,FALSE)</f>
        <v>40</v>
      </c>
      <c r="O1577" s="43" t="str">
        <f>VLOOKUP(Combined[[#This Row],[Customer_ID]],Customer[],4,FALSE)</f>
        <v>Female</v>
      </c>
      <c r="P1577" s="43" t="str">
        <f>VLOOKUP(Combined[[#This Row],[Customer_ID]],Customer[],5,FALSE)</f>
        <v>Ryanport</v>
      </c>
      <c r="Q1577" s="43" t="str">
        <f>VLOOKUP(Combined[[#This Row],[Customer_ID]],Customer[],6,FALSE)</f>
        <v>North Carolina</v>
      </c>
      <c r="R1577" s="43" t="str">
        <f>VLOOKUP(Combined[[#This Row],[Customer_ID]],Customer[],8,FALSE)</f>
        <v>Bronze</v>
      </c>
      <c r="S1577" s="43" t="str">
        <f>VLOOKUP(Combined[[#This Row],[Product_ID]],Product[],2,FALSE)</f>
        <v>Smart LED Light Strip</v>
      </c>
      <c r="T1577" s="43" t="str">
        <f>VLOOKUP(Combined[[#This Row],[Product_ID]],Product[],3,FALSE)</f>
        <v>Electronics</v>
      </c>
      <c r="U1577" s="43" t="str">
        <f>VLOOKUP(Combined[[#This Row],[Product_ID]],Product[],4,FALSE)</f>
        <v>Accessories</v>
      </c>
      <c r="V1577" s="43" t="str">
        <f>VLOOKUP(Combined[[#This Row],[Product_ID]],Product[],5,FALSE)</f>
        <v>Flores-Davis</v>
      </c>
      <c r="W1577" s="43">
        <f>VLOOKUP(Combined[[#This Row],[Product_ID]],Product[],6,FALSE)</f>
        <v>349.17</v>
      </c>
      <c r="X1577" s="43">
        <f>VLOOKUP(Combined[[#This Row],[Product_ID]],Product[],7,FALSE)</f>
        <v>476</v>
      </c>
      <c r="Y1577" s="43" t="str">
        <f>_xlfn.XLOOKUP(Combined[[#This Row],[Store_ID]],Store[Store_ID],Store[Store_Name])</f>
        <v>Gardner, Humphrey and Contreras</v>
      </c>
      <c r="Z1577" s="43" t="str">
        <f>_xlfn.XLOOKUP(Combined[[#This Row],[Store_ID]],Store[Store_ID],Store[Region])</f>
        <v>East</v>
      </c>
      <c r="AA1577" s="43" t="str">
        <f>_xlfn.XLOOKUP(Combined[[#This Row],[Store_ID]],Store[Store_ID],Store[City])</f>
        <v>Johnsonville</v>
      </c>
      <c r="AB1577" s="43" t="str">
        <f>_xlfn.XLOOKUP(Combined[[#This Row],[Store_ID]],Store[Store_ID],Store[Store_Type])</f>
        <v>Flagship</v>
      </c>
      <c r="AC1577" s="43">
        <f>Combined[[#This Row],[Quantity]]*Combined[[#This Row],[Unit_Price]]</f>
        <v>470.55</v>
      </c>
      <c r="AD1577" s="43">
        <f>Combined[[#This Row],[Gross_Sales]]*Combined[[#This Row],[Discount]]</f>
        <v>108.2265</v>
      </c>
      <c r="AE1577" s="43">
        <f>Combined[[#This Row],[Quantity]]*Combined[[#This Row],[cost]]</f>
        <v>349.17</v>
      </c>
      <c r="AF1577" s="43">
        <f>Combined[[#This Row],[Total_Amount]]-Combined[[#This Row],[Total_Cost]]</f>
        <v>13.153500000000008</v>
      </c>
      <c r="AG1577" s="43" t="str">
        <f>IF(Combined[[#This Row],[Age]]&lt;=25,"18-25",IF(Combined[[#This Row],[Age]]&lt;=35,"26-35",IF(Combined[[#This Row],[Age]]&lt;=45,"36-45",IF(Combined[[#This Row],[Age]]&lt;=55,"46-55","56-64"))))</f>
        <v>36-45</v>
      </c>
      <c r="AH1577" s="43">
        <f>IF(Combined[[#This Row],[Total_Amount]]=0,0,Combined[[#This Row],[Profit]]/Combined[[#This Row],[Total_Amount]])</f>
        <v>3.6303193140936225E-2</v>
      </c>
    </row>
    <row r="1578" spans="1:34">
      <c r="A1578" s="43" t="s">
        <v>3402</v>
      </c>
      <c r="B1578" s="46">
        <v>45241</v>
      </c>
      <c r="C1578" s="43">
        <f t="shared" si="24"/>
        <v>2023</v>
      </c>
      <c r="D1578" s="43" t="str">
        <f>TEXT(Combined[[#This Row],[Order_Date]],"MMM")</f>
        <v>Nov</v>
      </c>
      <c r="E1578" s="43" t="s">
        <v>1472</v>
      </c>
      <c r="F1578" s="43" t="s">
        <v>1560</v>
      </c>
      <c r="G1578" s="43" t="s">
        <v>1776</v>
      </c>
      <c r="H1578" s="43">
        <v>3</v>
      </c>
      <c r="I1578" s="43">
        <v>598.82000000000005</v>
      </c>
      <c r="J1578" s="45">
        <v>0.19</v>
      </c>
      <c r="K1578" s="43" t="s">
        <v>1829</v>
      </c>
      <c r="L1578" s="43">
        <v>1455.1325999999999</v>
      </c>
      <c r="M1578" s="43" t="str">
        <f>VLOOKUP(Combined[[#This Row],[Customer_ID]],Customer[],2,FALSE)</f>
        <v>Earl Smith Dds</v>
      </c>
      <c r="N1578" s="43">
        <f>VLOOKUP(Combined[[#This Row],[Customer_ID]],Customer[],3,FALSE)</f>
        <v>59</v>
      </c>
      <c r="O1578" s="43" t="str">
        <f>VLOOKUP(Combined[[#This Row],[Customer_ID]],Customer[],4,FALSE)</f>
        <v>Male</v>
      </c>
      <c r="P1578" s="43" t="str">
        <f>VLOOKUP(Combined[[#This Row],[Customer_ID]],Customer[],5,FALSE)</f>
        <v>West Sarah</v>
      </c>
      <c r="Q1578" s="43" t="str">
        <f>VLOOKUP(Combined[[#This Row],[Customer_ID]],Customer[],6,FALSE)</f>
        <v>South Dakota</v>
      </c>
      <c r="R1578" s="43" t="str">
        <f>VLOOKUP(Combined[[#This Row],[Customer_ID]],Customer[],8,FALSE)</f>
        <v>Gold</v>
      </c>
      <c r="S1578" s="43" t="str">
        <f>VLOOKUP(Combined[[#This Row],[Product_ID]],Product[],2,FALSE)</f>
        <v>LED Table Lamp</v>
      </c>
      <c r="T1578" s="43" t="str">
        <f>VLOOKUP(Combined[[#This Row],[Product_ID]],Product[],3,FALSE)</f>
        <v>Home</v>
      </c>
      <c r="U1578" s="43" t="str">
        <f>VLOOKUP(Combined[[#This Row],[Product_ID]],Product[],4,FALSE)</f>
        <v>Lighting</v>
      </c>
      <c r="V1578" s="43" t="str">
        <f>VLOOKUP(Combined[[#This Row],[Product_ID]],Product[],5,FALSE)</f>
        <v>Harrell LLC</v>
      </c>
      <c r="W1578" s="43">
        <f>VLOOKUP(Combined[[#This Row],[Product_ID]],Product[],6,FALSE)</f>
        <v>218.86</v>
      </c>
      <c r="X1578" s="43">
        <f>VLOOKUP(Combined[[#This Row],[Product_ID]],Product[],7,FALSE)</f>
        <v>170</v>
      </c>
      <c r="Y1578" s="43" t="str">
        <f>_xlfn.XLOOKUP(Combined[[#This Row],[Store_ID]],Store[Store_ID],Store[Store_Name])</f>
        <v>Benson-Elliott</v>
      </c>
      <c r="Z1578" s="43" t="str">
        <f>_xlfn.XLOOKUP(Combined[[#This Row],[Store_ID]],Store[Store_ID],Store[Region])</f>
        <v>East</v>
      </c>
      <c r="AA1578" s="43" t="str">
        <f>_xlfn.XLOOKUP(Combined[[#This Row],[Store_ID]],Store[Store_ID],Store[City])</f>
        <v>Port Josephberg</v>
      </c>
      <c r="AB1578" s="43" t="str">
        <f>_xlfn.XLOOKUP(Combined[[#This Row],[Store_ID]],Store[Store_ID],Store[Store_Type])</f>
        <v>Online</v>
      </c>
      <c r="AC1578" s="43">
        <f>Combined[[#This Row],[Quantity]]*Combined[[#This Row],[Unit_Price]]</f>
        <v>1796.46</v>
      </c>
      <c r="AD1578" s="43">
        <f>Combined[[#This Row],[Gross_Sales]]*Combined[[#This Row],[Discount]]</f>
        <v>341.32740000000001</v>
      </c>
      <c r="AE1578" s="43">
        <f>Combined[[#This Row],[Quantity]]*Combined[[#This Row],[cost]]</f>
        <v>656.58</v>
      </c>
      <c r="AF1578" s="43">
        <f>Combined[[#This Row],[Total_Amount]]-Combined[[#This Row],[Total_Cost]]</f>
        <v>798.55259999999987</v>
      </c>
      <c r="AG1578" s="43" t="str">
        <f>IF(Combined[[#This Row],[Age]]&lt;=25,"18-25",IF(Combined[[#This Row],[Age]]&lt;=35,"26-35",IF(Combined[[#This Row],[Age]]&lt;=45,"36-45",IF(Combined[[#This Row],[Age]]&lt;=55,"46-55","56-64"))))</f>
        <v>56-64</v>
      </c>
      <c r="AH1578" s="43">
        <f>IF(Combined[[#This Row],[Total_Amount]]=0,0,Combined[[#This Row],[Profit]]/Combined[[#This Row],[Total_Amount]])</f>
        <v>0.5487833892251468</v>
      </c>
    </row>
    <row r="1579" spans="1:34">
      <c r="A1579" s="43" t="s">
        <v>3403</v>
      </c>
      <c r="B1579" s="46">
        <v>45851</v>
      </c>
      <c r="C1579" s="43">
        <f t="shared" si="24"/>
        <v>2025</v>
      </c>
      <c r="D1579" s="43" t="str">
        <f>TEXT(Combined[[#This Row],[Order_Date]],"MMM")</f>
        <v>Jul</v>
      </c>
      <c r="E1579" s="43" t="s">
        <v>360</v>
      </c>
      <c r="F1579" s="43" t="s">
        <v>1588</v>
      </c>
      <c r="G1579" s="43" t="s">
        <v>1794</v>
      </c>
      <c r="H1579" s="43">
        <v>4</v>
      </c>
      <c r="I1579" s="43">
        <v>659.17</v>
      </c>
      <c r="J1579" s="45">
        <v>0.12</v>
      </c>
      <c r="K1579" s="43" t="s">
        <v>1824</v>
      </c>
      <c r="L1579" s="43">
        <v>2320.2784000000001</v>
      </c>
      <c r="M1579" s="43" t="str">
        <f>VLOOKUP(Combined[[#This Row],[Customer_ID]],Customer[],2,FALSE)</f>
        <v>Colleen Maynard</v>
      </c>
      <c r="N1579" s="43">
        <f>VLOOKUP(Combined[[#This Row],[Customer_ID]],Customer[],3,FALSE)</f>
        <v>29</v>
      </c>
      <c r="O1579" s="43" t="str">
        <f>VLOOKUP(Combined[[#This Row],[Customer_ID]],Customer[],4,FALSE)</f>
        <v>Male</v>
      </c>
      <c r="P1579" s="43" t="str">
        <f>VLOOKUP(Combined[[#This Row],[Customer_ID]],Customer[],5,FALSE)</f>
        <v>Singletonmouth</v>
      </c>
      <c r="Q1579" s="43" t="str">
        <f>VLOOKUP(Combined[[#This Row],[Customer_ID]],Customer[],6,FALSE)</f>
        <v>Utah</v>
      </c>
      <c r="R1579" s="43" t="str">
        <f>VLOOKUP(Combined[[#This Row],[Customer_ID]],Customer[],8,FALSE)</f>
        <v>Gold</v>
      </c>
      <c r="S1579" s="43" t="str">
        <f>VLOOKUP(Combined[[#This Row],[Product_ID]],Product[],2,FALSE)</f>
        <v>Outdoor Sports Water Bottle</v>
      </c>
      <c r="T1579" s="43" t="str">
        <f>VLOOKUP(Combined[[#This Row],[Product_ID]],Product[],3,FALSE)</f>
        <v>Sports</v>
      </c>
      <c r="U1579" s="43" t="str">
        <f>VLOOKUP(Combined[[#This Row],[Product_ID]],Product[],4,FALSE)</f>
        <v>Accessories</v>
      </c>
      <c r="V1579" s="43" t="str">
        <f>VLOOKUP(Combined[[#This Row],[Product_ID]],Product[],5,FALSE)</f>
        <v>Soto-Ellis</v>
      </c>
      <c r="W1579" s="43">
        <f>VLOOKUP(Combined[[#This Row],[Product_ID]],Product[],6,FALSE)</f>
        <v>131.51</v>
      </c>
      <c r="X1579" s="43">
        <f>VLOOKUP(Combined[[#This Row],[Product_ID]],Product[],7,FALSE)</f>
        <v>199.2</v>
      </c>
      <c r="Y1579" s="43" t="str">
        <f>_xlfn.XLOOKUP(Combined[[#This Row],[Store_ID]],Store[Store_ID],Store[Store_Name])</f>
        <v>Thomas, Bridges and Harris</v>
      </c>
      <c r="Z1579" s="43" t="str">
        <f>_xlfn.XLOOKUP(Combined[[#This Row],[Store_ID]],Store[Store_ID],Store[Region])</f>
        <v>North</v>
      </c>
      <c r="AA1579" s="43" t="str">
        <f>_xlfn.XLOOKUP(Combined[[#This Row],[Store_ID]],Store[Store_ID],Store[City])</f>
        <v>Sabrinatown</v>
      </c>
      <c r="AB1579" s="43" t="str">
        <f>_xlfn.XLOOKUP(Combined[[#This Row],[Store_ID]],Store[Store_ID],Store[Store_Type])</f>
        <v>Online</v>
      </c>
      <c r="AC1579" s="43">
        <f>Combined[[#This Row],[Quantity]]*Combined[[#This Row],[Unit_Price]]</f>
        <v>2636.68</v>
      </c>
      <c r="AD1579" s="43">
        <f>Combined[[#This Row],[Gross_Sales]]*Combined[[#This Row],[Discount]]</f>
        <v>316.40159999999997</v>
      </c>
      <c r="AE1579" s="43">
        <f>Combined[[#This Row],[Quantity]]*Combined[[#This Row],[cost]]</f>
        <v>526.04</v>
      </c>
      <c r="AF1579" s="43">
        <f>Combined[[#This Row],[Total_Amount]]-Combined[[#This Row],[Total_Cost]]</f>
        <v>1794.2384000000002</v>
      </c>
      <c r="AG1579" s="43" t="str">
        <f>IF(Combined[[#This Row],[Age]]&lt;=25,"18-25",IF(Combined[[#This Row],[Age]]&lt;=35,"26-35",IF(Combined[[#This Row],[Age]]&lt;=45,"36-45",IF(Combined[[#This Row],[Age]]&lt;=55,"46-55","56-64"))))</f>
        <v>26-35</v>
      </c>
      <c r="AH1579" s="43">
        <f>IF(Combined[[#This Row],[Total_Amount]]=0,0,Combined[[#This Row],[Profit]]/Combined[[#This Row],[Total_Amount]])</f>
        <v>0.77328582639048837</v>
      </c>
    </row>
    <row r="1580" spans="1:34">
      <c r="A1580" s="43" t="s">
        <v>3404</v>
      </c>
      <c r="B1580" s="46">
        <v>45572</v>
      </c>
      <c r="C1580" s="43">
        <f t="shared" si="24"/>
        <v>2024</v>
      </c>
      <c r="D1580" s="43" t="str">
        <f>TEXT(Combined[[#This Row],[Order_Date]],"MMM")</f>
        <v>Oct</v>
      </c>
      <c r="E1580" s="43" t="s">
        <v>369</v>
      </c>
      <c r="F1580" s="43" t="s">
        <v>1640</v>
      </c>
      <c r="G1580" s="43" t="s">
        <v>1757</v>
      </c>
      <c r="H1580" s="43">
        <v>2</v>
      </c>
      <c r="I1580" s="43">
        <v>216.02</v>
      </c>
      <c r="J1580" s="45">
        <v>0.25</v>
      </c>
      <c r="K1580" s="43" t="s">
        <v>1824</v>
      </c>
      <c r="L1580" s="43">
        <v>324.02999999999997</v>
      </c>
      <c r="M1580" s="43" t="str">
        <f>VLOOKUP(Combined[[#This Row],[Customer_ID]],Customer[],2,FALSE)</f>
        <v>Christopher Lester</v>
      </c>
      <c r="N1580" s="43">
        <f>VLOOKUP(Combined[[#This Row],[Customer_ID]],Customer[],3,FALSE)</f>
        <v>64</v>
      </c>
      <c r="O1580" s="43" t="str">
        <f>VLOOKUP(Combined[[#This Row],[Customer_ID]],Customer[],4,FALSE)</f>
        <v>Male</v>
      </c>
      <c r="P1580" s="43" t="str">
        <f>VLOOKUP(Combined[[#This Row],[Customer_ID]],Customer[],5,FALSE)</f>
        <v>South Jenniferville</v>
      </c>
      <c r="Q1580" s="43" t="str">
        <f>VLOOKUP(Combined[[#This Row],[Customer_ID]],Customer[],6,FALSE)</f>
        <v>Georgia</v>
      </c>
      <c r="R1580" s="43" t="str">
        <f>VLOOKUP(Combined[[#This Row],[Customer_ID]],Customer[],8,FALSE)</f>
        <v>Silver</v>
      </c>
      <c r="S1580" s="43" t="str">
        <f>VLOOKUP(Combined[[#This Row],[Product_ID]],Product[],2,FALSE)</f>
        <v>Men's Winter Jacket</v>
      </c>
      <c r="T1580" s="43" t="str">
        <f>VLOOKUP(Combined[[#This Row],[Product_ID]],Product[],3,FALSE)</f>
        <v>Clothing</v>
      </c>
      <c r="U1580" s="43" t="str">
        <f>VLOOKUP(Combined[[#This Row],[Product_ID]],Product[],4,FALSE)</f>
        <v>Outerwear</v>
      </c>
      <c r="V1580" s="43" t="str">
        <f>VLOOKUP(Combined[[#This Row],[Product_ID]],Product[],5,FALSE)</f>
        <v>Kelly, Smith and Perez</v>
      </c>
      <c r="W1580" s="43">
        <f>VLOOKUP(Combined[[#This Row],[Product_ID]],Product[],6,FALSE)</f>
        <v>167.34</v>
      </c>
      <c r="X1580" s="43">
        <f>VLOOKUP(Combined[[#This Row],[Product_ID]],Product[],7,FALSE)</f>
        <v>296</v>
      </c>
      <c r="Y1580" s="43" t="str">
        <f>_xlfn.XLOOKUP(Combined[[#This Row],[Store_ID]],Store[Store_ID],Store[Store_Name])</f>
        <v>Martinez, Adkins and Johnson</v>
      </c>
      <c r="Z1580" s="43" t="str">
        <f>_xlfn.XLOOKUP(Combined[[#This Row],[Store_ID]],Store[Store_ID],Store[Region])</f>
        <v>North</v>
      </c>
      <c r="AA1580" s="43" t="str">
        <f>_xlfn.XLOOKUP(Combined[[#This Row],[Store_ID]],Store[Store_ID],Store[City])</f>
        <v>Danielmouth</v>
      </c>
      <c r="AB1580" s="43" t="str">
        <f>_xlfn.XLOOKUP(Combined[[#This Row],[Store_ID]],Store[Store_ID],Store[Store_Type])</f>
        <v>Flagship</v>
      </c>
      <c r="AC1580" s="43">
        <f>Combined[[#This Row],[Quantity]]*Combined[[#This Row],[Unit_Price]]</f>
        <v>432.04</v>
      </c>
      <c r="AD1580" s="43">
        <f>Combined[[#This Row],[Gross_Sales]]*Combined[[#This Row],[Discount]]</f>
        <v>108.01</v>
      </c>
      <c r="AE1580" s="43">
        <f>Combined[[#This Row],[Quantity]]*Combined[[#This Row],[cost]]</f>
        <v>334.68</v>
      </c>
      <c r="AF1580" s="43">
        <f>Combined[[#This Row],[Total_Amount]]-Combined[[#This Row],[Total_Cost]]</f>
        <v>-10.650000000000034</v>
      </c>
      <c r="AG1580" s="43" t="str">
        <f>IF(Combined[[#This Row],[Age]]&lt;=25,"18-25",IF(Combined[[#This Row],[Age]]&lt;=35,"26-35",IF(Combined[[#This Row],[Age]]&lt;=45,"36-45",IF(Combined[[#This Row],[Age]]&lt;=55,"46-55","56-64"))))</f>
        <v>56-64</v>
      </c>
      <c r="AH1580" s="43">
        <f>IF(Combined[[#This Row],[Total_Amount]]=0,0,Combined[[#This Row],[Profit]]/Combined[[#This Row],[Total_Amount]])</f>
        <v>-3.2867327099342765E-2</v>
      </c>
    </row>
    <row r="1581" spans="1:34">
      <c r="A1581" s="43" t="s">
        <v>3405</v>
      </c>
      <c r="B1581" s="46">
        <v>45774</v>
      </c>
      <c r="C1581" s="43">
        <f t="shared" si="24"/>
        <v>2025</v>
      </c>
      <c r="D1581" s="43" t="str">
        <f>TEXT(Combined[[#This Row],[Order_Date]],"MMM")</f>
        <v>Apr</v>
      </c>
      <c r="E1581" s="43" t="s">
        <v>124</v>
      </c>
      <c r="F1581" s="43" t="s">
        <v>1610</v>
      </c>
      <c r="G1581" s="43" t="s">
        <v>1789</v>
      </c>
      <c r="H1581" s="43">
        <v>2</v>
      </c>
      <c r="I1581" s="43">
        <v>613.47</v>
      </c>
      <c r="J1581" s="45">
        <v>0.02</v>
      </c>
      <c r="K1581" s="43" t="s">
        <v>1826</v>
      </c>
      <c r="L1581" s="43">
        <v>1202.4012</v>
      </c>
      <c r="M1581" s="43" t="str">
        <f>VLOOKUP(Combined[[#This Row],[Customer_ID]],Customer[],2,FALSE)</f>
        <v>Jessica Acevedo</v>
      </c>
      <c r="N1581" s="43">
        <f>VLOOKUP(Combined[[#This Row],[Customer_ID]],Customer[],3,FALSE)</f>
        <v>64</v>
      </c>
      <c r="O1581" s="43" t="str">
        <f>VLOOKUP(Combined[[#This Row],[Customer_ID]],Customer[],4,FALSE)</f>
        <v>Female</v>
      </c>
      <c r="P1581" s="43" t="str">
        <f>VLOOKUP(Combined[[#This Row],[Customer_ID]],Customer[],5,FALSE)</f>
        <v>Amybury</v>
      </c>
      <c r="Q1581" s="43" t="str">
        <f>VLOOKUP(Combined[[#This Row],[Customer_ID]],Customer[],6,FALSE)</f>
        <v>Pennsylvania</v>
      </c>
      <c r="R1581" s="43" t="str">
        <f>VLOOKUP(Combined[[#This Row],[Customer_ID]],Customer[],8,FALSE)</f>
        <v>Bronze</v>
      </c>
      <c r="S1581" s="43" t="str">
        <f>VLOOKUP(Combined[[#This Row],[Product_ID]],Product[],2,FALSE)</f>
        <v>Basketball</v>
      </c>
      <c r="T1581" s="43" t="str">
        <f>VLOOKUP(Combined[[#This Row],[Product_ID]],Product[],3,FALSE)</f>
        <v>Sports</v>
      </c>
      <c r="U1581" s="43" t="str">
        <f>VLOOKUP(Combined[[#This Row],[Product_ID]],Product[],4,FALSE)</f>
        <v>Team Sports</v>
      </c>
      <c r="V1581" s="43" t="str">
        <f>VLOOKUP(Combined[[#This Row],[Product_ID]],Product[],5,FALSE)</f>
        <v>Nolan-Snow</v>
      </c>
      <c r="W1581" s="43">
        <f>VLOOKUP(Combined[[#This Row],[Product_ID]],Product[],6,FALSE)</f>
        <v>204.39</v>
      </c>
      <c r="X1581" s="43">
        <f>VLOOKUP(Combined[[#This Row],[Product_ID]],Product[],7,FALSE)</f>
        <v>281</v>
      </c>
      <c r="Y1581" s="43" t="str">
        <f>_xlfn.XLOOKUP(Combined[[#This Row],[Store_ID]],Store[Store_ID],Store[Store_Name])</f>
        <v>Hill, Wagner and Ballard</v>
      </c>
      <c r="Z1581" s="43" t="str">
        <f>_xlfn.XLOOKUP(Combined[[#This Row],[Store_ID]],Store[Store_ID],Store[Region])</f>
        <v>East</v>
      </c>
      <c r="AA1581" s="43" t="str">
        <f>_xlfn.XLOOKUP(Combined[[#This Row],[Store_ID]],Store[Store_ID],Store[City])</f>
        <v>East Davidville</v>
      </c>
      <c r="AB1581" s="43" t="str">
        <f>_xlfn.XLOOKUP(Combined[[#This Row],[Store_ID]],Store[Store_ID],Store[Store_Type])</f>
        <v>Online</v>
      </c>
      <c r="AC1581" s="43">
        <f>Combined[[#This Row],[Quantity]]*Combined[[#This Row],[Unit_Price]]</f>
        <v>1226.94</v>
      </c>
      <c r="AD1581" s="43">
        <f>Combined[[#This Row],[Gross_Sales]]*Combined[[#This Row],[Discount]]</f>
        <v>24.538800000000002</v>
      </c>
      <c r="AE1581" s="43">
        <f>Combined[[#This Row],[Quantity]]*Combined[[#This Row],[cost]]</f>
        <v>408.78</v>
      </c>
      <c r="AF1581" s="43">
        <f>Combined[[#This Row],[Total_Amount]]-Combined[[#This Row],[Total_Cost]]</f>
        <v>793.62120000000004</v>
      </c>
      <c r="AG1581" s="43" t="str">
        <f>IF(Combined[[#This Row],[Age]]&lt;=25,"18-25",IF(Combined[[#This Row],[Age]]&lt;=35,"26-35",IF(Combined[[#This Row],[Age]]&lt;=45,"36-45",IF(Combined[[#This Row],[Age]]&lt;=55,"46-55","56-64"))))</f>
        <v>56-64</v>
      </c>
      <c r="AH1581" s="43">
        <f>IF(Combined[[#This Row],[Total_Amount]]=0,0,Combined[[#This Row],[Profit]]/Combined[[#This Row],[Total_Amount]])</f>
        <v>0.66003027941089887</v>
      </c>
    </row>
    <row r="1582" spans="1:34">
      <c r="A1582" s="43" t="s">
        <v>3406</v>
      </c>
      <c r="B1582" s="46">
        <v>45921</v>
      </c>
      <c r="C1582" s="43">
        <f t="shared" si="24"/>
        <v>2025</v>
      </c>
      <c r="D1582" s="43" t="str">
        <f>TEXT(Combined[[#This Row],[Order_Date]],"MMM")</f>
        <v>Sep</v>
      </c>
      <c r="E1582" s="43" t="s">
        <v>350</v>
      </c>
      <c r="F1582" s="43" t="s">
        <v>1664</v>
      </c>
      <c r="G1582" s="43" t="s">
        <v>1794</v>
      </c>
      <c r="H1582" s="43">
        <v>2</v>
      </c>
      <c r="I1582" s="43">
        <v>485.17</v>
      </c>
      <c r="J1582" s="45">
        <v>0.11</v>
      </c>
      <c r="K1582" s="43" t="s">
        <v>1826</v>
      </c>
      <c r="L1582" s="43">
        <v>863.60260000000005</v>
      </c>
      <c r="M1582" s="43" t="str">
        <f>VLOOKUP(Combined[[#This Row],[Customer_ID]],Customer[],2,FALSE)</f>
        <v>Brittney Morgan</v>
      </c>
      <c r="N1582" s="43">
        <f>VLOOKUP(Combined[[#This Row],[Customer_ID]],Customer[],3,FALSE)</f>
        <v>24</v>
      </c>
      <c r="O1582" s="43" t="str">
        <f>VLOOKUP(Combined[[#This Row],[Customer_ID]],Customer[],4,FALSE)</f>
        <v>Male</v>
      </c>
      <c r="P1582" s="43" t="str">
        <f>VLOOKUP(Combined[[#This Row],[Customer_ID]],Customer[],5,FALSE)</f>
        <v>Lake Kaylahaven</v>
      </c>
      <c r="Q1582" s="43" t="str">
        <f>VLOOKUP(Combined[[#This Row],[Customer_ID]],Customer[],6,FALSE)</f>
        <v>Alaska</v>
      </c>
      <c r="R1582" s="43" t="str">
        <f>VLOOKUP(Combined[[#This Row],[Customer_ID]],Customer[],8,FALSE)</f>
        <v>Gold</v>
      </c>
      <c r="S1582" s="43" t="str">
        <f>VLOOKUP(Combined[[#This Row],[Product_ID]],Product[],2,FALSE)</f>
        <v>Womens Cotton Scarf</v>
      </c>
      <c r="T1582" s="43" t="str">
        <f>VLOOKUP(Combined[[#This Row],[Product_ID]],Product[],3,FALSE)</f>
        <v>Clothing</v>
      </c>
      <c r="U1582" s="43" t="str">
        <f>VLOOKUP(Combined[[#This Row],[Product_ID]],Product[],4,FALSE)</f>
        <v>Accessories</v>
      </c>
      <c r="V1582" s="43" t="str">
        <f>VLOOKUP(Combined[[#This Row],[Product_ID]],Product[],5,FALSE)</f>
        <v>Shepherd-Gould</v>
      </c>
      <c r="W1582" s="43">
        <f>VLOOKUP(Combined[[#This Row],[Product_ID]],Product[],6,FALSE)</f>
        <v>113.83</v>
      </c>
      <c r="X1582" s="43">
        <f>VLOOKUP(Combined[[#This Row],[Product_ID]],Product[],7,FALSE)</f>
        <v>485</v>
      </c>
      <c r="Y1582" s="43" t="str">
        <f>_xlfn.XLOOKUP(Combined[[#This Row],[Store_ID]],Store[Store_ID],Store[Store_Name])</f>
        <v>Thomas, Bridges and Harris</v>
      </c>
      <c r="Z1582" s="43" t="str">
        <f>_xlfn.XLOOKUP(Combined[[#This Row],[Store_ID]],Store[Store_ID],Store[Region])</f>
        <v>North</v>
      </c>
      <c r="AA1582" s="43" t="str">
        <f>_xlfn.XLOOKUP(Combined[[#This Row],[Store_ID]],Store[Store_ID],Store[City])</f>
        <v>Sabrinatown</v>
      </c>
      <c r="AB1582" s="43" t="str">
        <f>_xlfn.XLOOKUP(Combined[[#This Row],[Store_ID]],Store[Store_ID],Store[Store_Type])</f>
        <v>Online</v>
      </c>
      <c r="AC1582" s="43">
        <f>Combined[[#This Row],[Quantity]]*Combined[[#This Row],[Unit_Price]]</f>
        <v>970.34</v>
      </c>
      <c r="AD1582" s="43">
        <f>Combined[[#This Row],[Gross_Sales]]*Combined[[#This Row],[Discount]]</f>
        <v>106.73740000000001</v>
      </c>
      <c r="AE1582" s="43">
        <f>Combined[[#This Row],[Quantity]]*Combined[[#This Row],[cost]]</f>
        <v>227.66</v>
      </c>
      <c r="AF1582" s="43">
        <f>Combined[[#This Row],[Total_Amount]]-Combined[[#This Row],[Total_Cost]]</f>
        <v>635.94260000000008</v>
      </c>
      <c r="AG1582" s="43" t="str">
        <f>IF(Combined[[#This Row],[Age]]&lt;=25,"18-25",IF(Combined[[#This Row],[Age]]&lt;=35,"26-35",IF(Combined[[#This Row],[Age]]&lt;=45,"36-45",IF(Combined[[#This Row],[Age]]&lt;=55,"46-55","56-64"))))</f>
        <v>18-25</v>
      </c>
      <c r="AH1582" s="43">
        <f>IF(Combined[[#This Row],[Total_Amount]]=0,0,Combined[[#This Row],[Profit]]/Combined[[#This Row],[Total_Amount]])</f>
        <v>0.73638337818806943</v>
      </c>
    </row>
    <row r="1583" spans="1:34">
      <c r="A1583" s="43" t="s">
        <v>3407</v>
      </c>
      <c r="B1583" s="46">
        <v>45268</v>
      </c>
      <c r="C1583" s="43">
        <f t="shared" si="24"/>
        <v>2023</v>
      </c>
      <c r="D1583" s="43" t="str">
        <f>TEXT(Combined[[#This Row],[Order_Date]],"MMM")</f>
        <v>Dec</v>
      </c>
      <c r="E1583" s="43" t="s">
        <v>969</v>
      </c>
      <c r="F1583" s="43" t="s">
        <v>1640</v>
      </c>
      <c r="G1583" s="43" t="s">
        <v>1789</v>
      </c>
      <c r="H1583" s="43">
        <v>1</v>
      </c>
      <c r="I1583" s="43">
        <v>209.7</v>
      </c>
      <c r="J1583" s="45">
        <v>0.2</v>
      </c>
      <c r="K1583" s="43" t="s">
        <v>1826</v>
      </c>
      <c r="L1583" s="43">
        <v>167.76</v>
      </c>
      <c r="M1583" s="43" t="str">
        <f>VLOOKUP(Combined[[#This Row],[Customer_ID]],Customer[],2,FALSE)</f>
        <v>Brandy Thompson</v>
      </c>
      <c r="N1583" s="43">
        <f>VLOOKUP(Combined[[#This Row],[Customer_ID]],Customer[],3,FALSE)</f>
        <v>56</v>
      </c>
      <c r="O1583" s="43" t="str">
        <f>VLOOKUP(Combined[[#This Row],[Customer_ID]],Customer[],4,FALSE)</f>
        <v>Female</v>
      </c>
      <c r="P1583" s="43" t="str">
        <f>VLOOKUP(Combined[[#This Row],[Customer_ID]],Customer[],5,FALSE)</f>
        <v>West Patriciaview</v>
      </c>
      <c r="Q1583" s="43" t="str">
        <f>VLOOKUP(Combined[[#This Row],[Customer_ID]],Customer[],6,FALSE)</f>
        <v>Alabama</v>
      </c>
      <c r="R1583" s="43" t="str">
        <f>VLOOKUP(Combined[[#This Row],[Customer_ID]],Customer[],8,FALSE)</f>
        <v>Bronze</v>
      </c>
      <c r="S1583" s="43" t="str">
        <f>VLOOKUP(Combined[[#This Row],[Product_ID]],Product[],2,FALSE)</f>
        <v>Men's Winter Jacket</v>
      </c>
      <c r="T1583" s="43" t="str">
        <f>VLOOKUP(Combined[[#This Row],[Product_ID]],Product[],3,FALSE)</f>
        <v>Clothing</v>
      </c>
      <c r="U1583" s="43" t="str">
        <f>VLOOKUP(Combined[[#This Row],[Product_ID]],Product[],4,FALSE)</f>
        <v>Outerwear</v>
      </c>
      <c r="V1583" s="43" t="str">
        <f>VLOOKUP(Combined[[#This Row],[Product_ID]],Product[],5,FALSE)</f>
        <v>Kelly, Smith and Perez</v>
      </c>
      <c r="W1583" s="43">
        <f>VLOOKUP(Combined[[#This Row],[Product_ID]],Product[],6,FALSE)</f>
        <v>167.34</v>
      </c>
      <c r="X1583" s="43">
        <f>VLOOKUP(Combined[[#This Row],[Product_ID]],Product[],7,FALSE)</f>
        <v>296</v>
      </c>
      <c r="Y1583" s="43" t="str">
        <f>_xlfn.XLOOKUP(Combined[[#This Row],[Store_ID]],Store[Store_ID],Store[Store_Name])</f>
        <v>Hill, Wagner and Ballard</v>
      </c>
      <c r="Z1583" s="43" t="str">
        <f>_xlfn.XLOOKUP(Combined[[#This Row],[Store_ID]],Store[Store_ID],Store[Region])</f>
        <v>East</v>
      </c>
      <c r="AA1583" s="43" t="str">
        <f>_xlfn.XLOOKUP(Combined[[#This Row],[Store_ID]],Store[Store_ID],Store[City])</f>
        <v>East Davidville</v>
      </c>
      <c r="AB1583" s="43" t="str">
        <f>_xlfn.XLOOKUP(Combined[[#This Row],[Store_ID]],Store[Store_ID],Store[Store_Type])</f>
        <v>Online</v>
      </c>
      <c r="AC1583" s="43">
        <f>Combined[[#This Row],[Quantity]]*Combined[[#This Row],[Unit_Price]]</f>
        <v>209.7</v>
      </c>
      <c r="AD1583" s="43">
        <f>Combined[[#This Row],[Gross_Sales]]*Combined[[#This Row],[Discount]]</f>
        <v>41.94</v>
      </c>
      <c r="AE1583" s="43">
        <f>Combined[[#This Row],[Quantity]]*Combined[[#This Row],[cost]]</f>
        <v>167.34</v>
      </c>
      <c r="AF1583" s="43">
        <f>Combined[[#This Row],[Total_Amount]]-Combined[[#This Row],[Total_Cost]]</f>
        <v>0.41999999999998749</v>
      </c>
      <c r="AG1583" s="43" t="str">
        <f>IF(Combined[[#This Row],[Age]]&lt;=25,"18-25",IF(Combined[[#This Row],[Age]]&lt;=35,"26-35",IF(Combined[[#This Row],[Age]]&lt;=45,"36-45",IF(Combined[[#This Row],[Age]]&lt;=55,"46-55","56-64"))))</f>
        <v>56-64</v>
      </c>
      <c r="AH1583" s="43">
        <f>IF(Combined[[#This Row],[Total_Amount]]=0,0,Combined[[#This Row],[Profit]]/Combined[[#This Row],[Total_Amount]])</f>
        <v>2.5035765379112273E-3</v>
      </c>
    </row>
    <row r="1584" spans="1:34">
      <c r="A1584" s="43" t="s">
        <v>3408</v>
      </c>
      <c r="B1584" s="46">
        <v>45402</v>
      </c>
      <c r="C1584" s="43">
        <f t="shared" si="24"/>
        <v>2024</v>
      </c>
      <c r="D1584" s="43" t="str">
        <f>TEXT(Combined[[#This Row],[Order_Date]],"MMM")</f>
        <v>Apr</v>
      </c>
      <c r="E1584" s="43" t="s">
        <v>1026</v>
      </c>
      <c r="F1584" s="43" t="s">
        <v>1732</v>
      </c>
      <c r="G1584" s="43" t="s">
        <v>1752</v>
      </c>
      <c r="H1584" s="43">
        <v>1</v>
      </c>
      <c r="I1584" s="43">
        <v>681.47</v>
      </c>
      <c r="J1584" s="45">
        <v>0.15</v>
      </c>
      <c r="K1584" s="43" t="s">
        <v>1824</v>
      </c>
      <c r="L1584" s="43">
        <v>579.24950000000001</v>
      </c>
      <c r="M1584" s="43" t="str">
        <f>VLOOKUP(Combined[[#This Row],[Customer_ID]],Customer[],2,FALSE)</f>
        <v>Robert King</v>
      </c>
      <c r="N1584" s="43">
        <f>VLOOKUP(Combined[[#This Row],[Customer_ID]],Customer[],3,FALSE)</f>
        <v>58</v>
      </c>
      <c r="O1584" s="43" t="str">
        <f>VLOOKUP(Combined[[#This Row],[Customer_ID]],Customer[],4,FALSE)</f>
        <v>Female</v>
      </c>
      <c r="P1584" s="43" t="str">
        <f>VLOOKUP(Combined[[#This Row],[Customer_ID]],Customer[],5,FALSE)</f>
        <v>Cindyton</v>
      </c>
      <c r="Q1584" s="43" t="str">
        <f>VLOOKUP(Combined[[#This Row],[Customer_ID]],Customer[],6,FALSE)</f>
        <v>Rhode Island</v>
      </c>
      <c r="R1584" s="43" t="str">
        <f>VLOOKUP(Combined[[#This Row],[Customer_ID]],Customer[],8,FALSE)</f>
        <v>Gold</v>
      </c>
      <c r="S1584" s="43" t="str">
        <f>VLOOKUP(Combined[[#This Row],[Product_ID]],Product[],2,FALSE)</f>
        <v>Microwave Oven</v>
      </c>
      <c r="T1584" s="43" t="str">
        <f>VLOOKUP(Combined[[#This Row],[Product_ID]],Product[],3,FALSE)</f>
        <v>Home</v>
      </c>
      <c r="U1584" s="43" t="str">
        <f>VLOOKUP(Combined[[#This Row],[Product_ID]],Product[],4,FALSE)</f>
        <v>Appliances</v>
      </c>
      <c r="V1584" s="43" t="str">
        <f>VLOOKUP(Combined[[#This Row],[Product_ID]],Product[],5,FALSE)</f>
        <v>Green, Powell and Palmer</v>
      </c>
      <c r="W1584" s="43">
        <f>VLOOKUP(Combined[[#This Row],[Product_ID]],Product[],6,FALSE)</f>
        <v>447.43</v>
      </c>
      <c r="X1584" s="43">
        <f>VLOOKUP(Combined[[#This Row],[Product_ID]],Product[],7,FALSE)</f>
        <v>191</v>
      </c>
      <c r="Y1584" s="43" t="str">
        <f>_xlfn.XLOOKUP(Combined[[#This Row],[Store_ID]],Store[Store_ID],Store[Store_Name])</f>
        <v>Rivera-Warner</v>
      </c>
      <c r="Z1584" s="43" t="str">
        <f>_xlfn.XLOOKUP(Combined[[#This Row],[Store_ID]],Store[Store_ID],Store[Region])</f>
        <v>East</v>
      </c>
      <c r="AA1584" s="43" t="str">
        <f>_xlfn.XLOOKUP(Combined[[#This Row],[Store_ID]],Store[Store_ID],Store[City])</f>
        <v>Washingtonfurt</v>
      </c>
      <c r="AB1584" s="43" t="str">
        <f>_xlfn.XLOOKUP(Combined[[#This Row],[Store_ID]],Store[Store_ID],Store[Store_Type])</f>
        <v>Flagship</v>
      </c>
      <c r="AC1584" s="43">
        <f>Combined[[#This Row],[Quantity]]*Combined[[#This Row],[Unit_Price]]</f>
        <v>681.47</v>
      </c>
      <c r="AD1584" s="43">
        <f>Combined[[#This Row],[Gross_Sales]]*Combined[[#This Row],[Discount]]</f>
        <v>102.2205</v>
      </c>
      <c r="AE1584" s="43">
        <f>Combined[[#This Row],[Quantity]]*Combined[[#This Row],[cost]]</f>
        <v>447.43</v>
      </c>
      <c r="AF1584" s="43">
        <f>Combined[[#This Row],[Total_Amount]]-Combined[[#This Row],[Total_Cost]]</f>
        <v>131.81950000000001</v>
      </c>
      <c r="AG1584" s="43" t="str">
        <f>IF(Combined[[#This Row],[Age]]&lt;=25,"18-25",IF(Combined[[#This Row],[Age]]&lt;=35,"26-35",IF(Combined[[#This Row],[Age]]&lt;=45,"36-45",IF(Combined[[#This Row],[Age]]&lt;=55,"46-55","56-64"))))</f>
        <v>56-64</v>
      </c>
      <c r="AH1584" s="43">
        <f>IF(Combined[[#This Row],[Total_Amount]]=0,0,Combined[[#This Row],[Profit]]/Combined[[#This Row],[Total_Amount]])</f>
        <v>0.2275694670431308</v>
      </c>
    </row>
    <row r="1585" spans="1:34">
      <c r="A1585" s="43" t="s">
        <v>3409</v>
      </c>
      <c r="B1585" s="46">
        <v>45667</v>
      </c>
      <c r="C1585" s="43">
        <f t="shared" si="24"/>
        <v>2025</v>
      </c>
      <c r="D1585" s="43" t="str">
        <f>TEXT(Combined[[#This Row],[Order_Date]],"MMM")</f>
        <v>Jan</v>
      </c>
      <c r="E1585" s="43" t="s">
        <v>1362</v>
      </c>
      <c r="F1585" s="43" t="s">
        <v>1700</v>
      </c>
      <c r="G1585" s="43" t="s">
        <v>1807</v>
      </c>
      <c r="H1585" s="43">
        <v>2</v>
      </c>
      <c r="I1585" s="43">
        <v>877.21</v>
      </c>
      <c r="J1585" s="45">
        <v>0.1</v>
      </c>
      <c r="K1585" s="43" t="s">
        <v>1824</v>
      </c>
      <c r="L1585" s="43">
        <v>1578.9780000000001</v>
      </c>
      <c r="M1585" s="43" t="str">
        <f>VLOOKUP(Combined[[#This Row],[Customer_ID]],Customer[],2,FALSE)</f>
        <v>Tammy Trevino</v>
      </c>
      <c r="N1585" s="43">
        <f>VLOOKUP(Combined[[#This Row],[Customer_ID]],Customer[],3,FALSE)</f>
        <v>60</v>
      </c>
      <c r="O1585" s="43" t="str">
        <f>VLOOKUP(Combined[[#This Row],[Customer_ID]],Customer[],4,FALSE)</f>
        <v>Male</v>
      </c>
      <c r="P1585" s="43" t="str">
        <f>VLOOKUP(Combined[[#This Row],[Customer_ID]],Customer[],5,FALSE)</f>
        <v>Justinberg</v>
      </c>
      <c r="Q1585" s="43" t="str">
        <f>VLOOKUP(Combined[[#This Row],[Customer_ID]],Customer[],6,FALSE)</f>
        <v>North Dakota</v>
      </c>
      <c r="R1585" s="43" t="str">
        <f>VLOOKUP(Combined[[#This Row],[Customer_ID]],Customer[],8,FALSE)</f>
        <v>Silver</v>
      </c>
      <c r="S1585" s="43" t="str">
        <f>VLOOKUP(Combined[[#This Row],[Product_ID]],Product[],2,FALSE)</f>
        <v>Wireless Mouse</v>
      </c>
      <c r="T1585" s="43" t="str">
        <f>VLOOKUP(Combined[[#This Row],[Product_ID]],Product[],3,FALSE)</f>
        <v>Electronics</v>
      </c>
      <c r="U1585" s="43" t="str">
        <f>VLOOKUP(Combined[[#This Row],[Product_ID]],Product[],4,FALSE)</f>
        <v>Computer</v>
      </c>
      <c r="V1585" s="43" t="str">
        <f>VLOOKUP(Combined[[#This Row],[Product_ID]],Product[],5,FALSE)</f>
        <v>Larson Ltd</v>
      </c>
      <c r="W1585" s="43">
        <f>VLOOKUP(Combined[[#This Row],[Product_ID]],Product[],6,FALSE)</f>
        <v>392.89</v>
      </c>
      <c r="X1585" s="43">
        <f>VLOOKUP(Combined[[#This Row],[Product_ID]],Product[],7,FALSE)</f>
        <v>320</v>
      </c>
      <c r="Y1585" s="43" t="str">
        <f>_xlfn.XLOOKUP(Combined[[#This Row],[Store_ID]],Store[Store_ID],Store[Store_Name])</f>
        <v>Holloway Ltd</v>
      </c>
      <c r="Z1585" s="43" t="str">
        <f>_xlfn.XLOOKUP(Combined[[#This Row],[Store_ID]],Store[Store_ID],Store[Region])</f>
        <v>North</v>
      </c>
      <c r="AA1585" s="43" t="str">
        <f>_xlfn.XLOOKUP(Combined[[#This Row],[Store_ID]],Store[Store_ID],Store[City])</f>
        <v>Bensonhaven</v>
      </c>
      <c r="AB1585" s="43" t="str">
        <f>_xlfn.XLOOKUP(Combined[[#This Row],[Store_ID]],Store[Store_ID],Store[Store_Type])</f>
        <v>Flagship</v>
      </c>
      <c r="AC1585" s="43">
        <f>Combined[[#This Row],[Quantity]]*Combined[[#This Row],[Unit_Price]]</f>
        <v>1754.42</v>
      </c>
      <c r="AD1585" s="43">
        <f>Combined[[#This Row],[Gross_Sales]]*Combined[[#This Row],[Discount]]</f>
        <v>175.44200000000001</v>
      </c>
      <c r="AE1585" s="43">
        <f>Combined[[#This Row],[Quantity]]*Combined[[#This Row],[cost]]</f>
        <v>785.78</v>
      </c>
      <c r="AF1585" s="43">
        <f>Combined[[#This Row],[Total_Amount]]-Combined[[#This Row],[Total_Cost]]</f>
        <v>793.19800000000009</v>
      </c>
      <c r="AG1585" s="43" t="str">
        <f>IF(Combined[[#This Row],[Age]]&lt;=25,"18-25",IF(Combined[[#This Row],[Age]]&lt;=35,"26-35",IF(Combined[[#This Row],[Age]]&lt;=45,"36-45",IF(Combined[[#This Row],[Age]]&lt;=55,"46-55","56-64"))))</f>
        <v>56-64</v>
      </c>
      <c r="AH1585" s="43">
        <f>IF(Combined[[#This Row],[Total_Amount]]=0,0,Combined[[#This Row],[Profit]]/Combined[[#This Row],[Total_Amount]])</f>
        <v>0.50234898776297077</v>
      </c>
    </row>
    <row r="1586" spans="1:34">
      <c r="A1586" s="43" t="s">
        <v>3410</v>
      </c>
      <c r="B1586" s="46">
        <v>45902</v>
      </c>
      <c r="C1586" s="43">
        <f t="shared" si="24"/>
        <v>2025</v>
      </c>
      <c r="D1586" s="43" t="str">
        <f>TEXT(Combined[[#This Row],[Order_Date]],"MMM")</f>
        <v>Sep</v>
      </c>
      <c r="E1586" s="43" t="s">
        <v>1002</v>
      </c>
      <c r="F1586" s="43" t="s">
        <v>1704</v>
      </c>
      <c r="G1586" s="43" t="s">
        <v>1773</v>
      </c>
      <c r="H1586" s="43">
        <v>2</v>
      </c>
      <c r="I1586" s="43">
        <v>479.77</v>
      </c>
      <c r="J1586" s="45">
        <v>0.21</v>
      </c>
      <c r="K1586" s="43" t="s">
        <v>1826</v>
      </c>
      <c r="L1586" s="43">
        <v>758.03660000000002</v>
      </c>
      <c r="M1586" s="43" t="str">
        <f>VLOOKUP(Combined[[#This Row],[Customer_ID]],Customer[],2,FALSE)</f>
        <v>Madison Wright</v>
      </c>
      <c r="N1586" s="43">
        <f>VLOOKUP(Combined[[#This Row],[Customer_ID]],Customer[],3,FALSE)</f>
        <v>25</v>
      </c>
      <c r="O1586" s="43" t="str">
        <f>VLOOKUP(Combined[[#This Row],[Customer_ID]],Customer[],4,FALSE)</f>
        <v>Male</v>
      </c>
      <c r="P1586" s="43" t="str">
        <f>VLOOKUP(Combined[[#This Row],[Customer_ID]],Customer[],5,FALSE)</f>
        <v>Monicaview</v>
      </c>
      <c r="Q1586" s="43" t="str">
        <f>VLOOKUP(Combined[[#This Row],[Customer_ID]],Customer[],6,FALSE)</f>
        <v>Kansas</v>
      </c>
      <c r="R1586" s="43" t="str">
        <f>VLOOKUP(Combined[[#This Row],[Customer_ID]],Customer[],8,FALSE)</f>
        <v>Platinum</v>
      </c>
      <c r="S1586" s="43" t="str">
        <f>VLOOKUP(Combined[[#This Row],[Product_ID]],Product[],2,FALSE)</f>
        <v>Essential Oil Diffuser</v>
      </c>
      <c r="T1586" s="43" t="str">
        <f>VLOOKUP(Combined[[#This Row],[Product_ID]],Product[],3,FALSE)</f>
        <v>Home</v>
      </c>
      <c r="U1586" s="43" t="str">
        <f>VLOOKUP(Combined[[#This Row],[Product_ID]],Product[],4,FALSE)</f>
        <v>Decor</v>
      </c>
      <c r="V1586" s="43" t="str">
        <f>VLOOKUP(Combined[[#This Row],[Product_ID]],Product[],5,FALSE)</f>
        <v>Hernandez Inc</v>
      </c>
      <c r="W1586" s="43">
        <f>VLOOKUP(Combined[[#This Row],[Product_ID]],Product[],6,FALSE)</f>
        <v>325.26</v>
      </c>
      <c r="X1586" s="43">
        <f>VLOOKUP(Combined[[#This Row],[Product_ID]],Product[],7,FALSE)</f>
        <v>400</v>
      </c>
      <c r="Y1586" s="43" t="str">
        <f>_xlfn.XLOOKUP(Combined[[#This Row],[Store_ID]],Store[Store_ID],Store[Store_Name])</f>
        <v>Gray Ltd</v>
      </c>
      <c r="Z1586" s="43" t="str">
        <f>_xlfn.XLOOKUP(Combined[[#This Row],[Store_ID]],Store[Store_ID],Store[Region])</f>
        <v>North</v>
      </c>
      <c r="AA1586" s="43" t="str">
        <f>_xlfn.XLOOKUP(Combined[[#This Row],[Store_ID]],Store[Store_ID],Store[City])</f>
        <v>New Michaelchester</v>
      </c>
      <c r="AB1586" s="43" t="str">
        <f>_xlfn.XLOOKUP(Combined[[#This Row],[Store_ID]],Store[Store_ID],Store[Store_Type])</f>
        <v>Outlet</v>
      </c>
      <c r="AC1586" s="43">
        <f>Combined[[#This Row],[Quantity]]*Combined[[#This Row],[Unit_Price]]</f>
        <v>959.54</v>
      </c>
      <c r="AD1586" s="43">
        <f>Combined[[#This Row],[Gross_Sales]]*Combined[[#This Row],[Discount]]</f>
        <v>201.50339999999997</v>
      </c>
      <c r="AE1586" s="43">
        <f>Combined[[#This Row],[Quantity]]*Combined[[#This Row],[cost]]</f>
        <v>650.52</v>
      </c>
      <c r="AF1586" s="43">
        <f>Combined[[#This Row],[Total_Amount]]-Combined[[#This Row],[Total_Cost]]</f>
        <v>107.51660000000004</v>
      </c>
      <c r="AG1586" s="43" t="str">
        <f>IF(Combined[[#This Row],[Age]]&lt;=25,"18-25",IF(Combined[[#This Row],[Age]]&lt;=35,"26-35",IF(Combined[[#This Row],[Age]]&lt;=45,"36-45",IF(Combined[[#This Row],[Age]]&lt;=55,"46-55","56-64"))))</f>
        <v>18-25</v>
      </c>
      <c r="AH1586" s="43">
        <f>IF(Combined[[#This Row],[Total_Amount]]=0,0,Combined[[#This Row],[Profit]]/Combined[[#This Row],[Total_Amount]])</f>
        <v>0.14183563168321955</v>
      </c>
    </row>
    <row r="1587" spans="1:34">
      <c r="A1587" s="43" t="s">
        <v>3411</v>
      </c>
      <c r="B1587" s="46">
        <v>45589</v>
      </c>
      <c r="C1587" s="43">
        <f t="shared" si="24"/>
        <v>2024</v>
      </c>
      <c r="D1587" s="43" t="str">
        <f>TEXT(Combined[[#This Row],[Order_Date]],"MMM")</f>
        <v>Oct</v>
      </c>
      <c r="E1587" s="43" t="s">
        <v>1014</v>
      </c>
      <c r="F1587" s="43" t="s">
        <v>1714</v>
      </c>
      <c r="G1587" s="43" t="s">
        <v>1801</v>
      </c>
      <c r="H1587" s="43">
        <v>1</v>
      </c>
      <c r="I1587" s="43">
        <v>140.72</v>
      </c>
      <c r="J1587" s="45">
        <v>0</v>
      </c>
      <c r="K1587" s="43" t="s">
        <v>1829</v>
      </c>
      <c r="L1587" s="43">
        <v>140.72</v>
      </c>
      <c r="M1587" s="43" t="str">
        <f>VLOOKUP(Combined[[#This Row],[Customer_ID]],Customer[],2,FALSE)</f>
        <v>Samuel Arias</v>
      </c>
      <c r="N1587" s="43">
        <f>VLOOKUP(Combined[[#This Row],[Customer_ID]],Customer[],3,FALSE)</f>
        <v>54</v>
      </c>
      <c r="O1587" s="43" t="str">
        <f>VLOOKUP(Combined[[#This Row],[Customer_ID]],Customer[],4,FALSE)</f>
        <v>Male</v>
      </c>
      <c r="P1587" s="43" t="str">
        <f>VLOOKUP(Combined[[#This Row],[Customer_ID]],Customer[],5,FALSE)</f>
        <v>North Nicole</v>
      </c>
      <c r="Q1587" s="43" t="str">
        <f>VLOOKUP(Combined[[#This Row],[Customer_ID]],Customer[],6,FALSE)</f>
        <v>Wyoming</v>
      </c>
      <c r="R1587" s="43" t="str">
        <f>VLOOKUP(Combined[[#This Row],[Customer_ID]],Customer[],8,FALSE)</f>
        <v>Bronze</v>
      </c>
      <c r="S1587" s="43" t="str">
        <f>VLOOKUP(Combined[[#This Row],[Product_ID]],Product[],2,FALSE)</f>
        <v>Hydrating Face Cleanser</v>
      </c>
      <c r="T1587" s="43" t="str">
        <f>VLOOKUP(Combined[[#This Row],[Product_ID]],Product[],3,FALSE)</f>
        <v>Beauty</v>
      </c>
      <c r="U1587" s="43" t="str">
        <f>VLOOKUP(Combined[[#This Row],[Product_ID]],Product[],4,FALSE)</f>
        <v>Skincare</v>
      </c>
      <c r="V1587" s="43" t="str">
        <f>VLOOKUP(Combined[[#This Row],[Product_ID]],Product[],5,FALSE)</f>
        <v>Butler Group</v>
      </c>
      <c r="W1587" s="43">
        <f>VLOOKUP(Combined[[#This Row],[Product_ID]],Product[],6,FALSE)</f>
        <v>305.5</v>
      </c>
      <c r="X1587" s="43">
        <f>VLOOKUP(Combined[[#This Row],[Product_ID]],Product[],7,FALSE)</f>
        <v>159</v>
      </c>
      <c r="Y1587" s="43" t="str">
        <f>_xlfn.XLOOKUP(Combined[[#This Row],[Store_ID]],Store[Store_ID],Store[Store_Name])</f>
        <v>Shelton PLC</v>
      </c>
      <c r="Z1587" s="43" t="str">
        <f>_xlfn.XLOOKUP(Combined[[#This Row],[Store_ID]],Store[Store_ID],Store[Region])</f>
        <v>North</v>
      </c>
      <c r="AA1587" s="43" t="str">
        <f>_xlfn.XLOOKUP(Combined[[#This Row],[Store_ID]],Store[Store_ID],Store[City])</f>
        <v>East Jenniferstad</v>
      </c>
      <c r="AB1587" s="43" t="str">
        <f>_xlfn.XLOOKUP(Combined[[#This Row],[Store_ID]],Store[Store_ID],Store[Store_Type])</f>
        <v>Flagship</v>
      </c>
      <c r="AC1587" s="43">
        <f>Combined[[#This Row],[Quantity]]*Combined[[#This Row],[Unit_Price]]</f>
        <v>140.72</v>
      </c>
      <c r="AD1587" s="43">
        <f>Combined[[#This Row],[Gross_Sales]]*Combined[[#This Row],[Discount]]</f>
        <v>0</v>
      </c>
      <c r="AE1587" s="43">
        <f>Combined[[#This Row],[Quantity]]*Combined[[#This Row],[cost]]</f>
        <v>305.5</v>
      </c>
      <c r="AF1587" s="43">
        <f>Combined[[#This Row],[Total_Amount]]-Combined[[#This Row],[Total_Cost]]</f>
        <v>-164.78</v>
      </c>
      <c r="AG1587" s="43" t="str">
        <f>IF(Combined[[#This Row],[Age]]&lt;=25,"18-25",IF(Combined[[#This Row],[Age]]&lt;=35,"26-35",IF(Combined[[#This Row],[Age]]&lt;=45,"36-45",IF(Combined[[#This Row],[Age]]&lt;=55,"46-55","56-64"))))</f>
        <v>46-55</v>
      </c>
      <c r="AH1587" s="43">
        <f>IF(Combined[[#This Row],[Total_Amount]]=0,0,Combined[[#This Row],[Profit]]/Combined[[#This Row],[Total_Amount]])</f>
        <v>-1.1709778283115406</v>
      </c>
    </row>
    <row r="1588" spans="1:34">
      <c r="A1588" s="43" t="s">
        <v>3412</v>
      </c>
      <c r="B1588" s="46">
        <v>45668</v>
      </c>
      <c r="C1588" s="43">
        <f t="shared" si="24"/>
        <v>2025</v>
      </c>
      <c r="D1588" s="43" t="str">
        <f>TEXT(Combined[[#This Row],[Order_Date]],"MMM")</f>
        <v>Jan</v>
      </c>
      <c r="E1588" s="43" t="s">
        <v>114</v>
      </c>
      <c r="F1588" s="43" t="s">
        <v>1586</v>
      </c>
      <c r="G1588" s="43" t="s">
        <v>1776</v>
      </c>
      <c r="H1588" s="43">
        <v>2</v>
      </c>
      <c r="I1588" s="43">
        <v>764.25</v>
      </c>
      <c r="J1588" s="45">
        <v>0.23</v>
      </c>
      <c r="K1588" s="43" t="s">
        <v>1826</v>
      </c>
      <c r="L1588" s="43">
        <v>1176.9449999999999</v>
      </c>
      <c r="M1588" s="43" t="str">
        <f>VLOOKUP(Combined[[#This Row],[Customer_ID]],Customer[],2,FALSE)</f>
        <v>Leslie Johnson</v>
      </c>
      <c r="N1588" s="43">
        <f>VLOOKUP(Combined[[#This Row],[Customer_ID]],Customer[],3,FALSE)</f>
        <v>31</v>
      </c>
      <c r="O1588" s="43" t="str">
        <f>VLOOKUP(Combined[[#This Row],[Customer_ID]],Customer[],4,FALSE)</f>
        <v>Male</v>
      </c>
      <c r="P1588" s="43" t="str">
        <f>VLOOKUP(Combined[[#This Row],[Customer_ID]],Customer[],5,FALSE)</f>
        <v>Mollyshire</v>
      </c>
      <c r="Q1588" s="43" t="str">
        <f>VLOOKUP(Combined[[#This Row],[Customer_ID]],Customer[],6,FALSE)</f>
        <v>Utah</v>
      </c>
      <c r="R1588" s="43" t="str">
        <f>VLOOKUP(Combined[[#This Row],[Customer_ID]],Customer[],8,FALSE)</f>
        <v>Platinum</v>
      </c>
      <c r="S1588" s="43" t="str">
        <f>VLOOKUP(Combined[[#This Row],[Product_ID]],Product[],2,FALSE)</f>
        <v>Knee Support Brace</v>
      </c>
      <c r="T1588" s="43" t="str">
        <f>VLOOKUP(Combined[[#This Row],[Product_ID]],Product[],3,FALSE)</f>
        <v>Sports</v>
      </c>
      <c r="U1588" s="43" t="str">
        <f>VLOOKUP(Combined[[#This Row],[Product_ID]],Product[],4,FALSE)</f>
        <v>Equipment</v>
      </c>
      <c r="V1588" s="43" t="str">
        <f>VLOOKUP(Combined[[#This Row],[Product_ID]],Product[],5,FALSE)</f>
        <v>May-Reese</v>
      </c>
      <c r="W1588" s="43">
        <f>VLOOKUP(Combined[[#This Row],[Product_ID]],Product[],6,FALSE)</f>
        <v>21.34</v>
      </c>
      <c r="X1588" s="43">
        <f>VLOOKUP(Combined[[#This Row],[Product_ID]],Product[],7,FALSE)</f>
        <v>65</v>
      </c>
      <c r="Y1588" s="43" t="str">
        <f>_xlfn.XLOOKUP(Combined[[#This Row],[Store_ID]],Store[Store_ID],Store[Store_Name])</f>
        <v>Benson-Elliott</v>
      </c>
      <c r="Z1588" s="43" t="str">
        <f>_xlfn.XLOOKUP(Combined[[#This Row],[Store_ID]],Store[Store_ID],Store[Region])</f>
        <v>East</v>
      </c>
      <c r="AA1588" s="43" t="str">
        <f>_xlfn.XLOOKUP(Combined[[#This Row],[Store_ID]],Store[Store_ID],Store[City])</f>
        <v>Port Josephberg</v>
      </c>
      <c r="AB1588" s="43" t="str">
        <f>_xlfn.XLOOKUP(Combined[[#This Row],[Store_ID]],Store[Store_ID],Store[Store_Type])</f>
        <v>Online</v>
      </c>
      <c r="AC1588" s="43">
        <f>Combined[[#This Row],[Quantity]]*Combined[[#This Row],[Unit_Price]]</f>
        <v>1528.5</v>
      </c>
      <c r="AD1588" s="43">
        <f>Combined[[#This Row],[Gross_Sales]]*Combined[[#This Row],[Discount]]</f>
        <v>351.55500000000001</v>
      </c>
      <c r="AE1588" s="43">
        <f>Combined[[#This Row],[Quantity]]*Combined[[#This Row],[cost]]</f>
        <v>42.68</v>
      </c>
      <c r="AF1588" s="43">
        <f>Combined[[#This Row],[Total_Amount]]-Combined[[#This Row],[Total_Cost]]</f>
        <v>1134.2649999999999</v>
      </c>
      <c r="AG1588" s="43" t="str">
        <f>IF(Combined[[#This Row],[Age]]&lt;=25,"18-25",IF(Combined[[#This Row],[Age]]&lt;=35,"26-35",IF(Combined[[#This Row],[Age]]&lt;=45,"36-45",IF(Combined[[#This Row],[Age]]&lt;=55,"46-55","56-64"))))</f>
        <v>26-35</v>
      </c>
      <c r="AH1588" s="43">
        <f>IF(Combined[[#This Row],[Total_Amount]]=0,0,Combined[[#This Row],[Profit]]/Combined[[#This Row],[Total_Amount]])</f>
        <v>0.96373662320669184</v>
      </c>
    </row>
    <row r="1589" spans="1:34">
      <c r="A1589" s="43" t="s">
        <v>3413</v>
      </c>
      <c r="B1589" s="46">
        <v>45300</v>
      </c>
      <c r="C1589" s="43">
        <f t="shared" si="24"/>
        <v>2024</v>
      </c>
      <c r="D1589" s="43" t="str">
        <f>TEXT(Combined[[#This Row],[Order_Date]],"MMM")</f>
        <v>Jan</v>
      </c>
      <c r="E1589" s="43" t="s">
        <v>719</v>
      </c>
      <c r="F1589" s="43" t="s">
        <v>1714</v>
      </c>
      <c r="G1589" s="43" t="s">
        <v>1773</v>
      </c>
      <c r="H1589" s="43">
        <v>3</v>
      </c>
      <c r="I1589" s="43">
        <v>107.8</v>
      </c>
      <c r="J1589" s="45">
        <v>0.28999999999999998</v>
      </c>
      <c r="K1589" s="43" t="s">
        <v>1826</v>
      </c>
      <c r="L1589" s="43">
        <v>229.614</v>
      </c>
      <c r="M1589" s="43" t="str">
        <f>VLOOKUP(Combined[[#This Row],[Customer_ID]],Customer[],2,FALSE)</f>
        <v>Alejandro Doyle</v>
      </c>
      <c r="N1589" s="43">
        <f>VLOOKUP(Combined[[#This Row],[Customer_ID]],Customer[],3,FALSE)</f>
        <v>35</v>
      </c>
      <c r="O1589" s="43" t="str">
        <f>VLOOKUP(Combined[[#This Row],[Customer_ID]],Customer[],4,FALSE)</f>
        <v>Male</v>
      </c>
      <c r="P1589" s="43" t="str">
        <f>VLOOKUP(Combined[[#This Row],[Customer_ID]],Customer[],5,FALSE)</f>
        <v>East Crystalton</v>
      </c>
      <c r="Q1589" s="43" t="str">
        <f>VLOOKUP(Combined[[#This Row],[Customer_ID]],Customer[],6,FALSE)</f>
        <v>New Mexico</v>
      </c>
      <c r="R1589" s="43" t="str">
        <f>VLOOKUP(Combined[[#This Row],[Customer_ID]],Customer[],8,FALSE)</f>
        <v>Platinum</v>
      </c>
      <c r="S1589" s="43" t="str">
        <f>VLOOKUP(Combined[[#This Row],[Product_ID]],Product[],2,FALSE)</f>
        <v>Hydrating Face Cleanser</v>
      </c>
      <c r="T1589" s="43" t="str">
        <f>VLOOKUP(Combined[[#This Row],[Product_ID]],Product[],3,FALSE)</f>
        <v>Beauty</v>
      </c>
      <c r="U1589" s="43" t="str">
        <f>VLOOKUP(Combined[[#This Row],[Product_ID]],Product[],4,FALSE)</f>
        <v>Skincare</v>
      </c>
      <c r="V1589" s="43" t="str">
        <f>VLOOKUP(Combined[[#This Row],[Product_ID]],Product[],5,FALSE)</f>
        <v>Butler Group</v>
      </c>
      <c r="W1589" s="43">
        <f>VLOOKUP(Combined[[#This Row],[Product_ID]],Product[],6,FALSE)</f>
        <v>305.5</v>
      </c>
      <c r="X1589" s="43">
        <f>VLOOKUP(Combined[[#This Row],[Product_ID]],Product[],7,FALSE)</f>
        <v>159</v>
      </c>
      <c r="Y1589" s="43" t="str">
        <f>_xlfn.XLOOKUP(Combined[[#This Row],[Store_ID]],Store[Store_ID],Store[Store_Name])</f>
        <v>Gray Ltd</v>
      </c>
      <c r="Z1589" s="43" t="str">
        <f>_xlfn.XLOOKUP(Combined[[#This Row],[Store_ID]],Store[Store_ID],Store[Region])</f>
        <v>North</v>
      </c>
      <c r="AA1589" s="43" t="str">
        <f>_xlfn.XLOOKUP(Combined[[#This Row],[Store_ID]],Store[Store_ID],Store[City])</f>
        <v>New Michaelchester</v>
      </c>
      <c r="AB1589" s="43" t="str">
        <f>_xlfn.XLOOKUP(Combined[[#This Row],[Store_ID]],Store[Store_ID],Store[Store_Type])</f>
        <v>Outlet</v>
      </c>
      <c r="AC1589" s="43">
        <f>Combined[[#This Row],[Quantity]]*Combined[[#This Row],[Unit_Price]]</f>
        <v>323.39999999999998</v>
      </c>
      <c r="AD1589" s="43">
        <f>Combined[[#This Row],[Gross_Sales]]*Combined[[#This Row],[Discount]]</f>
        <v>93.785999999999987</v>
      </c>
      <c r="AE1589" s="43">
        <f>Combined[[#This Row],[Quantity]]*Combined[[#This Row],[cost]]</f>
        <v>916.5</v>
      </c>
      <c r="AF1589" s="43">
        <f>Combined[[#This Row],[Total_Amount]]-Combined[[#This Row],[Total_Cost]]</f>
        <v>-686.88599999999997</v>
      </c>
      <c r="AG1589" s="43" t="str">
        <f>IF(Combined[[#This Row],[Age]]&lt;=25,"18-25",IF(Combined[[#This Row],[Age]]&lt;=35,"26-35",IF(Combined[[#This Row],[Age]]&lt;=45,"36-45",IF(Combined[[#This Row],[Age]]&lt;=55,"46-55","56-64"))))</f>
        <v>26-35</v>
      </c>
      <c r="AH1589" s="43">
        <f>IF(Combined[[#This Row],[Total_Amount]]=0,0,Combined[[#This Row],[Profit]]/Combined[[#This Row],[Total_Amount]])</f>
        <v>-2.9914813556664663</v>
      </c>
    </row>
    <row r="1590" spans="1:34">
      <c r="A1590" s="43" t="s">
        <v>3414</v>
      </c>
      <c r="B1590" s="46">
        <v>45757</v>
      </c>
      <c r="C1590" s="43">
        <f t="shared" si="24"/>
        <v>2025</v>
      </c>
      <c r="D1590" s="43" t="str">
        <f>TEXT(Combined[[#This Row],[Order_Date]],"MMM")</f>
        <v>Apr</v>
      </c>
      <c r="E1590" s="43" t="s">
        <v>496</v>
      </c>
      <c r="F1590" s="43" t="s">
        <v>1592</v>
      </c>
      <c r="G1590" s="43" t="s">
        <v>1782</v>
      </c>
      <c r="H1590" s="43">
        <v>4</v>
      </c>
      <c r="I1590" s="43">
        <v>565.37</v>
      </c>
      <c r="J1590" s="45">
        <v>7.0000000000000007E-2</v>
      </c>
      <c r="K1590" s="43" t="s">
        <v>1826</v>
      </c>
      <c r="L1590" s="43">
        <v>2103.1763999999998</v>
      </c>
      <c r="M1590" s="43" t="str">
        <f>VLOOKUP(Combined[[#This Row],[Customer_ID]],Customer[],2,FALSE)</f>
        <v>Rhonda Young</v>
      </c>
      <c r="N1590" s="43">
        <f>VLOOKUP(Combined[[#This Row],[Customer_ID]],Customer[],3,FALSE)</f>
        <v>49</v>
      </c>
      <c r="O1590" s="43" t="str">
        <f>VLOOKUP(Combined[[#This Row],[Customer_ID]],Customer[],4,FALSE)</f>
        <v>Female</v>
      </c>
      <c r="P1590" s="43" t="str">
        <f>VLOOKUP(Combined[[#This Row],[Customer_ID]],Customer[],5,FALSE)</f>
        <v>Lake Nathanfort</v>
      </c>
      <c r="Q1590" s="43" t="str">
        <f>VLOOKUP(Combined[[#This Row],[Customer_ID]],Customer[],6,FALSE)</f>
        <v>Alaska</v>
      </c>
      <c r="R1590" s="43" t="str">
        <f>VLOOKUP(Combined[[#This Row],[Customer_ID]],Customer[],8,FALSE)</f>
        <v>Platinum</v>
      </c>
      <c r="S1590" s="43" t="str">
        <f>VLOOKUP(Combined[[#This Row],[Product_ID]],Product[],2,FALSE)</f>
        <v>Carbon Fiber Tennis Racket</v>
      </c>
      <c r="T1590" s="43" t="str">
        <f>VLOOKUP(Combined[[#This Row],[Product_ID]],Product[],3,FALSE)</f>
        <v>Sports</v>
      </c>
      <c r="U1590" s="43" t="str">
        <f>VLOOKUP(Combined[[#This Row],[Product_ID]],Product[],4,FALSE)</f>
        <v>Equipment</v>
      </c>
      <c r="V1590" s="43" t="str">
        <f>VLOOKUP(Combined[[#This Row],[Product_ID]],Product[],5,FALSE)</f>
        <v>Flores, Pineda and Rodriguez</v>
      </c>
      <c r="W1590" s="43">
        <f>VLOOKUP(Combined[[#This Row],[Product_ID]],Product[],6,FALSE)</f>
        <v>484.62</v>
      </c>
      <c r="X1590" s="43">
        <f>VLOOKUP(Combined[[#This Row],[Product_ID]],Product[],7,FALSE)</f>
        <v>432</v>
      </c>
      <c r="Y1590" s="43" t="str">
        <f>_xlfn.XLOOKUP(Combined[[#This Row],[Store_ID]],Store[Store_ID],Store[Store_Name])</f>
        <v>Bean, Jones and Park</v>
      </c>
      <c r="Z1590" s="43" t="str">
        <f>_xlfn.XLOOKUP(Combined[[#This Row],[Store_ID]],Store[Store_ID],Store[Region])</f>
        <v>West</v>
      </c>
      <c r="AA1590" s="43" t="str">
        <f>_xlfn.XLOOKUP(Combined[[#This Row],[Store_ID]],Store[Store_ID],Store[City])</f>
        <v>Thompsonborough</v>
      </c>
      <c r="AB1590" s="43" t="str">
        <f>_xlfn.XLOOKUP(Combined[[#This Row],[Store_ID]],Store[Store_ID],Store[Store_Type])</f>
        <v>Online</v>
      </c>
      <c r="AC1590" s="43">
        <f>Combined[[#This Row],[Quantity]]*Combined[[#This Row],[Unit_Price]]</f>
        <v>2261.48</v>
      </c>
      <c r="AD1590" s="43">
        <f>Combined[[#This Row],[Gross_Sales]]*Combined[[#This Row],[Discount]]</f>
        <v>158.30360000000002</v>
      </c>
      <c r="AE1590" s="43">
        <f>Combined[[#This Row],[Quantity]]*Combined[[#This Row],[cost]]</f>
        <v>1938.48</v>
      </c>
      <c r="AF1590" s="43">
        <f>Combined[[#This Row],[Total_Amount]]-Combined[[#This Row],[Total_Cost]]</f>
        <v>164.69639999999981</v>
      </c>
      <c r="AG1590" s="43" t="str">
        <f>IF(Combined[[#This Row],[Age]]&lt;=25,"18-25",IF(Combined[[#This Row],[Age]]&lt;=35,"26-35",IF(Combined[[#This Row],[Age]]&lt;=45,"36-45",IF(Combined[[#This Row],[Age]]&lt;=55,"46-55","56-64"))))</f>
        <v>46-55</v>
      </c>
      <c r="AH1590" s="43">
        <f>IF(Combined[[#This Row],[Total_Amount]]=0,0,Combined[[#This Row],[Profit]]/Combined[[#This Row],[Total_Amount]])</f>
        <v>7.830841007915447E-2</v>
      </c>
    </row>
    <row r="1591" spans="1:34">
      <c r="A1591" s="43" t="s">
        <v>3415</v>
      </c>
      <c r="B1591" s="46">
        <v>45235</v>
      </c>
      <c r="C1591" s="43">
        <f t="shared" si="24"/>
        <v>2023</v>
      </c>
      <c r="D1591" s="43" t="str">
        <f>TEXT(Combined[[#This Row],[Order_Date]],"MMM")</f>
        <v>Nov</v>
      </c>
      <c r="E1591" s="43" t="s">
        <v>137</v>
      </c>
      <c r="F1591" s="43" t="s">
        <v>1620</v>
      </c>
      <c r="G1591" s="43" t="s">
        <v>1769</v>
      </c>
      <c r="H1591" s="43">
        <v>3</v>
      </c>
      <c r="I1591" s="43">
        <v>811.45</v>
      </c>
      <c r="J1591" s="45">
        <v>0.26</v>
      </c>
      <c r="K1591" s="43" t="s">
        <v>1824</v>
      </c>
      <c r="L1591" s="43">
        <v>1801.4190000000001</v>
      </c>
      <c r="M1591" s="43" t="str">
        <f>VLOOKUP(Combined[[#This Row],[Customer_ID]],Customer[],2,FALSE)</f>
        <v>Christopher Olson</v>
      </c>
      <c r="N1591" s="43">
        <f>VLOOKUP(Combined[[#This Row],[Customer_ID]],Customer[],3,FALSE)</f>
        <v>27</v>
      </c>
      <c r="O1591" s="43" t="str">
        <f>VLOOKUP(Combined[[#This Row],[Customer_ID]],Customer[],4,FALSE)</f>
        <v>Female</v>
      </c>
      <c r="P1591" s="43" t="str">
        <f>VLOOKUP(Combined[[#This Row],[Customer_ID]],Customer[],5,FALSE)</f>
        <v>West Richard</v>
      </c>
      <c r="Q1591" s="43" t="str">
        <f>VLOOKUP(Combined[[#This Row],[Customer_ID]],Customer[],6,FALSE)</f>
        <v>Maryland</v>
      </c>
      <c r="R1591" s="43" t="str">
        <f>VLOOKUP(Combined[[#This Row],[Customer_ID]],Customer[],8,FALSE)</f>
        <v>Platinum</v>
      </c>
      <c r="S1591" s="43" t="str">
        <f>VLOOKUP(Combined[[#This Row],[Product_ID]],Product[],2,FALSE)</f>
        <v>Women's Summer Dress</v>
      </c>
      <c r="T1591" s="43" t="str">
        <f>VLOOKUP(Combined[[#This Row],[Product_ID]],Product[],3,FALSE)</f>
        <v>Clothing</v>
      </c>
      <c r="U1591" s="43" t="str">
        <f>VLOOKUP(Combined[[#This Row],[Product_ID]],Product[],4,FALSE)</f>
        <v>Tops</v>
      </c>
      <c r="V1591" s="43" t="str">
        <f>VLOOKUP(Combined[[#This Row],[Product_ID]],Product[],5,FALSE)</f>
        <v>Smith-Mills</v>
      </c>
      <c r="W1591" s="43">
        <f>VLOOKUP(Combined[[#This Row],[Product_ID]],Product[],6,FALSE)</f>
        <v>223.43</v>
      </c>
      <c r="X1591" s="43">
        <f>VLOOKUP(Combined[[#This Row],[Product_ID]],Product[],7,FALSE)</f>
        <v>154</v>
      </c>
      <c r="Y1591" s="43" t="str">
        <f>_xlfn.XLOOKUP(Combined[[#This Row],[Store_ID]],Store[Store_ID],Store[Store_Name])</f>
        <v>Alexander Group</v>
      </c>
      <c r="Z1591" s="43" t="str">
        <f>_xlfn.XLOOKUP(Combined[[#This Row],[Store_ID]],Store[Store_ID],Store[Region])</f>
        <v>South</v>
      </c>
      <c r="AA1591" s="43" t="str">
        <f>_xlfn.XLOOKUP(Combined[[#This Row],[Store_ID]],Store[Store_ID],Store[City])</f>
        <v>Port Sharon</v>
      </c>
      <c r="AB1591" s="43" t="str">
        <f>_xlfn.XLOOKUP(Combined[[#This Row],[Store_ID]],Store[Store_ID],Store[Store_Type])</f>
        <v>Online</v>
      </c>
      <c r="AC1591" s="43">
        <f>Combined[[#This Row],[Quantity]]*Combined[[#This Row],[Unit_Price]]</f>
        <v>2434.3500000000004</v>
      </c>
      <c r="AD1591" s="43">
        <f>Combined[[#This Row],[Gross_Sales]]*Combined[[#This Row],[Discount]]</f>
        <v>632.93100000000015</v>
      </c>
      <c r="AE1591" s="43">
        <f>Combined[[#This Row],[Quantity]]*Combined[[#This Row],[cost]]</f>
        <v>670.29</v>
      </c>
      <c r="AF1591" s="43">
        <f>Combined[[#This Row],[Total_Amount]]-Combined[[#This Row],[Total_Cost]]</f>
        <v>1131.1290000000001</v>
      </c>
      <c r="AG1591" s="43" t="str">
        <f>IF(Combined[[#This Row],[Age]]&lt;=25,"18-25",IF(Combined[[#This Row],[Age]]&lt;=35,"26-35",IF(Combined[[#This Row],[Age]]&lt;=45,"36-45",IF(Combined[[#This Row],[Age]]&lt;=55,"46-55","56-64"))))</f>
        <v>26-35</v>
      </c>
      <c r="AH1591" s="43">
        <f>IF(Combined[[#This Row],[Total_Amount]]=0,0,Combined[[#This Row],[Profit]]/Combined[[#This Row],[Total_Amount]])</f>
        <v>0.62790999761854405</v>
      </c>
    </row>
    <row r="1592" spans="1:34">
      <c r="A1592" s="43" t="s">
        <v>3416</v>
      </c>
      <c r="B1592" s="46">
        <v>45749</v>
      </c>
      <c r="C1592" s="43">
        <f t="shared" si="24"/>
        <v>2025</v>
      </c>
      <c r="D1592" s="43" t="str">
        <f>TEXT(Combined[[#This Row],[Order_Date]],"MMM")</f>
        <v>Apr</v>
      </c>
      <c r="E1592" s="43" t="s">
        <v>1275</v>
      </c>
      <c r="F1592" s="43" t="s">
        <v>1614</v>
      </c>
      <c r="G1592" s="43" t="s">
        <v>1813</v>
      </c>
      <c r="H1592" s="43">
        <v>4</v>
      </c>
      <c r="I1592" s="43">
        <v>62.25</v>
      </c>
      <c r="J1592" s="45">
        <v>0.11</v>
      </c>
      <c r="K1592" s="43" t="s">
        <v>1826</v>
      </c>
      <c r="L1592" s="43">
        <v>221.61</v>
      </c>
      <c r="M1592" s="43" t="str">
        <f>VLOOKUP(Combined[[#This Row],[Customer_ID]],Customer[],2,FALSE)</f>
        <v>Jackie Thompson</v>
      </c>
      <c r="N1592" s="43">
        <f>VLOOKUP(Combined[[#This Row],[Customer_ID]],Customer[],3,FALSE)</f>
        <v>48</v>
      </c>
      <c r="O1592" s="43" t="str">
        <f>VLOOKUP(Combined[[#This Row],[Customer_ID]],Customer[],4,FALSE)</f>
        <v>Female</v>
      </c>
      <c r="P1592" s="43" t="str">
        <f>VLOOKUP(Combined[[#This Row],[Customer_ID]],Customer[],5,FALSE)</f>
        <v>South Edwin</v>
      </c>
      <c r="Q1592" s="43" t="str">
        <f>VLOOKUP(Combined[[#This Row],[Customer_ID]],Customer[],6,FALSE)</f>
        <v>New Jersey</v>
      </c>
      <c r="R1592" s="43" t="str">
        <f>VLOOKUP(Combined[[#This Row],[Customer_ID]],Customer[],8,FALSE)</f>
        <v>Bronze</v>
      </c>
      <c r="S1592" s="43" t="str">
        <f>VLOOKUP(Combined[[#This Row],[Product_ID]],Product[],2,FALSE)</f>
        <v>Modern Wall Clock</v>
      </c>
      <c r="T1592" s="43" t="str">
        <f>VLOOKUP(Combined[[#This Row],[Product_ID]],Product[],3,FALSE)</f>
        <v>Home</v>
      </c>
      <c r="U1592" s="43" t="str">
        <f>VLOOKUP(Combined[[#This Row],[Product_ID]],Product[],4,FALSE)</f>
        <v>Decor</v>
      </c>
      <c r="V1592" s="43" t="str">
        <f>VLOOKUP(Combined[[#This Row],[Product_ID]],Product[],5,FALSE)</f>
        <v>Weiss-Watson</v>
      </c>
      <c r="W1592" s="43">
        <f>VLOOKUP(Combined[[#This Row],[Product_ID]],Product[],6,FALSE)</f>
        <v>179.77</v>
      </c>
      <c r="X1592" s="43">
        <f>VLOOKUP(Combined[[#This Row],[Product_ID]],Product[],7,FALSE)</f>
        <v>305</v>
      </c>
      <c r="Y1592" s="43" t="str">
        <f>_xlfn.XLOOKUP(Combined[[#This Row],[Store_ID]],Store[Store_ID],Store[Store_Name])</f>
        <v>Mann-Austin</v>
      </c>
      <c r="Z1592" s="43" t="str">
        <f>_xlfn.XLOOKUP(Combined[[#This Row],[Store_ID]],Store[Store_ID],Store[Region])</f>
        <v>East</v>
      </c>
      <c r="AA1592" s="43" t="str">
        <f>_xlfn.XLOOKUP(Combined[[#This Row],[Store_ID]],Store[Store_ID],Store[City])</f>
        <v>Vasquezborough</v>
      </c>
      <c r="AB1592" s="43" t="str">
        <f>_xlfn.XLOOKUP(Combined[[#This Row],[Store_ID]],Store[Store_ID],Store[Store_Type])</f>
        <v>Online</v>
      </c>
      <c r="AC1592" s="43">
        <f>Combined[[#This Row],[Quantity]]*Combined[[#This Row],[Unit_Price]]</f>
        <v>249</v>
      </c>
      <c r="AD1592" s="43">
        <f>Combined[[#This Row],[Gross_Sales]]*Combined[[#This Row],[Discount]]</f>
        <v>27.39</v>
      </c>
      <c r="AE1592" s="43">
        <f>Combined[[#This Row],[Quantity]]*Combined[[#This Row],[cost]]</f>
        <v>719.08</v>
      </c>
      <c r="AF1592" s="43">
        <f>Combined[[#This Row],[Total_Amount]]-Combined[[#This Row],[Total_Cost]]</f>
        <v>-497.47</v>
      </c>
      <c r="AG1592" s="43" t="str">
        <f>IF(Combined[[#This Row],[Age]]&lt;=25,"18-25",IF(Combined[[#This Row],[Age]]&lt;=35,"26-35",IF(Combined[[#This Row],[Age]]&lt;=45,"36-45",IF(Combined[[#This Row],[Age]]&lt;=55,"46-55","56-64"))))</f>
        <v>46-55</v>
      </c>
      <c r="AH1592" s="43">
        <f>IF(Combined[[#This Row],[Total_Amount]]=0,0,Combined[[#This Row],[Profit]]/Combined[[#This Row],[Total_Amount]])</f>
        <v>-2.244799422408736</v>
      </c>
    </row>
    <row r="1593" spans="1:34">
      <c r="A1593" s="43" t="s">
        <v>3417</v>
      </c>
      <c r="B1593" s="46">
        <v>45807</v>
      </c>
      <c r="C1593" s="43">
        <f t="shared" si="24"/>
        <v>2025</v>
      </c>
      <c r="D1593" s="43" t="str">
        <f>TEXT(Combined[[#This Row],[Order_Date]],"MMM")</f>
        <v>May</v>
      </c>
      <c r="E1593" s="43" t="s">
        <v>107</v>
      </c>
      <c r="F1593" s="43" t="s">
        <v>1738</v>
      </c>
      <c r="G1593" s="43" t="s">
        <v>1789</v>
      </c>
      <c r="H1593" s="43">
        <v>1</v>
      </c>
      <c r="I1593" s="43">
        <v>749.78</v>
      </c>
      <c r="J1593" s="45">
        <v>0.03</v>
      </c>
      <c r="K1593" s="43" t="s">
        <v>1824</v>
      </c>
      <c r="L1593" s="43">
        <v>727.28659999999991</v>
      </c>
      <c r="M1593" s="43" t="str">
        <f>VLOOKUP(Combined[[#This Row],[Customer_ID]],Customer[],2,FALSE)</f>
        <v>Diana Taylor</v>
      </c>
      <c r="N1593" s="43">
        <f>VLOOKUP(Combined[[#This Row],[Customer_ID]],Customer[],3,FALSE)</f>
        <v>59</v>
      </c>
      <c r="O1593" s="43" t="str">
        <f>VLOOKUP(Combined[[#This Row],[Customer_ID]],Customer[],4,FALSE)</f>
        <v>Female</v>
      </c>
      <c r="P1593" s="43" t="str">
        <f>VLOOKUP(Combined[[#This Row],[Customer_ID]],Customer[],5,FALSE)</f>
        <v>Vasqueztown</v>
      </c>
      <c r="Q1593" s="43" t="str">
        <f>VLOOKUP(Combined[[#This Row],[Customer_ID]],Customer[],6,FALSE)</f>
        <v>California</v>
      </c>
      <c r="R1593" s="43" t="str">
        <f>VLOOKUP(Combined[[#This Row],[Customer_ID]],Customer[],8,FALSE)</f>
        <v>Bronze</v>
      </c>
      <c r="S1593" s="43" t="str">
        <f>VLOOKUP(Combined[[#This Row],[Product_ID]],Product[],2,FALSE)</f>
        <v>Sports Stopwatch Basic</v>
      </c>
      <c r="T1593" s="43" t="str">
        <f>VLOOKUP(Combined[[#This Row],[Product_ID]],Product[],3,FALSE)</f>
        <v>Sports</v>
      </c>
      <c r="U1593" s="43" t="str">
        <f>VLOOKUP(Combined[[#This Row],[Product_ID]],Product[],4,FALSE)</f>
        <v>Accessories</v>
      </c>
      <c r="V1593" s="43" t="str">
        <f>VLOOKUP(Combined[[#This Row],[Product_ID]],Product[],5,FALSE)</f>
        <v>Wilson Group</v>
      </c>
      <c r="W1593" s="43">
        <f>VLOOKUP(Combined[[#This Row],[Product_ID]],Product[],6,FALSE)</f>
        <v>60.65</v>
      </c>
      <c r="X1593" s="43">
        <f>VLOOKUP(Combined[[#This Row],[Product_ID]],Product[],7,FALSE)</f>
        <v>75</v>
      </c>
      <c r="Y1593" s="43" t="str">
        <f>_xlfn.XLOOKUP(Combined[[#This Row],[Store_ID]],Store[Store_ID],Store[Store_Name])</f>
        <v>Hill, Wagner and Ballard</v>
      </c>
      <c r="Z1593" s="43" t="str">
        <f>_xlfn.XLOOKUP(Combined[[#This Row],[Store_ID]],Store[Store_ID],Store[Region])</f>
        <v>East</v>
      </c>
      <c r="AA1593" s="43" t="str">
        <f>_xlfn.XLOOKUP(Combined[[#This Row],[Store_ID]],Store[Store_ID],Store[City])</f>
        <v>East Davidville</v>
      </c>
      <c r="AB1593" s="43" t="str">
        <f>_xlfn.XLOOKUP(Combined[[#This Row],[Store_ID]],Store[Store_ID],Store[Store_Type])</f>
        <v>Online</v>
      </c>
      <c r="AC1593" s="43">
        <f>Combined[[#This Row],[Quantity]]*Combined[[#This Row],[Unit_Price]]</f>
        <v>749.78</v>
      </c>
      <c r="AD1593" s="43">
        <f>Combined[[#This Row],[Gross_Sales]]*Combined[[#This Row],[Discount]]</f>
        <v>22.493399999999998</v>
      </c>
      <c r="AE1593" s="43">
        <f>Combined[[#This Row],[Quantity]]*Combined[[#This Row],[cost]]</f>
        <v>60.65</v>
      </c>
      <c r="AF1593" s="43">
        <f>Combined[[#This Row],[Total_Amount]]-Combined[[#This Row],[Total_Cost]]</f>
        <v>666.63659999999993</v>
      </c>
      <c r="AG1593" s="43" t="str">
        <f>IF(Combined[[#This Row],[Age]]&lt;=25,"18-25",IF(Combined[[#This Row],[Age]]&lt;=35,"26-35",IF(Combined[[#This Row],[Age]]&lt;=45,"36-45",IF(Combined[[#This Row],[Age]]&lt;=55,"46-55","56-64"))))</f>
        <v>56-64</v>
      </c>
      <c r="AH1593" s="43">
        <f>IF(Combined[[#This Row],[Total_Amount]]=0,0,Combined[[#This Row],[Profit]]/Combined[[#This Row],[Total_Amount]])</f>
        <v>0.91660784070543855</v>
      </c>
    </row>
    <row r="1594" spans="1:34">
      <c r="A1594" s="43" t="s">
        <v>3418</v>
      </c>
      <c r="B1594" s="46">
        <v>45496</v>
      </c>
      <c r="C1594" s="43">
        <f t="shared" si="24"/>
        <v>2024</v>
      </c>
      <c r="D1594" s="43" t="str">
        <f>TEXT(Combined[[#This Row],[Order_Date]],"MMM")</f>
        <v>Jul</v>
      </c>
      <c r="E1594" s="43" t="s">
        <v>1098</v>
      </c>
      <c r="F1594" s="43" t="s">
        <v>1666</v>
      </c>
      <c r="G1594" s="43" t="s">
        <v>1773</v>
      </c>
      <c r="H1594" s="43">
        <v>3</v>
      </c>
      <c r="I1594" s="43">
        <v>630.28</v>
      </c>
      <c r="J1594" s="45">
        <v>7.0000000000000007E-2</v>
      </c>
      <c r="K1594" s="43" t="s">
        <v>1829</v>
      </c>
      <c r="L1594" s="43">
        <v>1758.4811999999999</v>
      </c>
      <c r="M1594" s="43" t="str">
        <f>VLOOKUP(Combined[[#This Row],[Customer_ID]],Customer[],2,FALSE)</f>
        <v>Charles Miller</v>
      </c>
      <c r="N1594" s="43">
        <f>VLOOKUP(Combined[[#This Row],[Customer_ID]],Customer[],3,FALSE)</f>
        <v>26</v>
      </c>
      <c r="O1594" s="43" t="str">
        <f>VLOOKUP(Combined[[#This Row],[Customer_ID]],Customer[],4,FALSE)</f>
        <v>Male</v>
      </c>
      <c r="P1594" s="43" t="str">
        <f>VLOOKUP(Combined[[#This Row],[Customer_ID]],Customer[],5,FALSE)</f>
        <v>Lake Allisonborough</v>
      </c>
      <c r="Q1594" s="43" t="str">
        <f>VLOOKUP(Combined[[#This Row],[Customer_ID]],Customer[],6,FALSE)</f>
        <v>Iowa</v>
      </c>
      <c r="R1594" s="43" t="str">
        <f>VLOOKUP(Combined[[#This Row],[Customer_ID]],Customer[],8,FALSE)</f>
        <v>Silver</v>
      </c>
      <c r="S1594" s="43" t="str">
        <f>VLOOKUP(Combined[[#This Row],[Product_ID]],Product[],2,FALSE)</f>
        <v>Men's Hair Styling Gel</v>
      </c>
      <c r="T1594" s="43" t="str">
        <f>VLOOKUP(Combined[[#This Row],[Product_ID]],Product[],3,FALSE)</f>
        <v>Beauty</v>
      </c>
      <c r="U1594" s="43" t="str">
        <f>VLOOKUP(Combined[[#This Row],[Product_ID]],Product[],4,FALSE)</f>
        <v>Haircare</v>
      </c>
      <c r="V1594" s="43" t="str">
        <f>VLOOKUP(Combined[[#This Row],[Product_ID]],Product[],5,FALSE)</f>
        <v>Cline-Mccarthy</v>
      </c>
      <c r="W1594" s="43">
        <f>VLOOKUP(Combined[[#This Row],[Product_ID]],Product[],6,FALSE)</f>
        <v>17.309999999999999</v>
      </c>
      <c r="X1594" s="43">
        <f>VLOOKUP(Combined[[#This Row],[Product_ID]],Product[],7,FALSE)</f>
        <v>399</v>
      </c>
      <c r="Y1594" s="43" t="str">
        <f>_xlfn.XLOOKUP(Combined[[#This Row],[Store_ID]],Store[Store_ID],Store[Store_Name])</f>
        <v>Gray Ltd</v>
      </c>
      <c r="Z1594" s="43" t="str">
        <f>_xlfn.XLOOKUP(Combined[[#This Row],[Store_ID]],Store[Store_ID],Store[Region])</f>
        <v>North</v>
      </c>
      <c r="AA1594" s="43" t="str">
        <f>_xlfn.XLOOKUP(Combined[[#This Row],[Store_ID]],Store[Store_ID],Store[City])</f>
        <v>New Michaelchester</v>
      </c>
      <c r="AB1594" s="43" t="str">
        <f>_xlfn.XLOOKUP(Combined[[#This Row],[Store_ID]],Store[Store_ID],Store[Store_Type])</f>
        <v>Outlet</v>
      </c>
      <c r="AC1594" s="43">
        <f>Combined[[#This Row],[Quantity]]*Combined[[#This Row],[Unit_Price]]</f>
        <v>1890.84</v>
      </c>
      <c r="AD1594" s="43">
        <f>Combined[[#This Row],[Gross_Sales]]*Combined[[#This Row],[Discount]]</f>
        <v>132.3588</v>
      </c>
      <c r="AE1594" s="43">
        <f>Combined[[#This Row],[Quantity]]*Combined[[#This Row],[cost]]</f>
        <v>51.929999999999993</v>
      </c>
      <c r="AF1594" s="43">
        <f>Combined[[#This Row],[Total_Amount]]-Combined[[#This Row],[Total_Cost]]</f>
        <v>1706.5511999999999</v>
      </c>
      <c r="AG1594" s="43" t="str">
        <f>IF(Combined[[#This Row],[Age]]&lt;=25,"18-25",IF(Combined[[#This Row],[Age]]&lt;=35,"26-35",IF(Combined[[#This Row],[Age]]&lt;=45,"36-45",IF(Combined[[#This Row],[Age]]&lt;=55,"46-55","56-64"))))</f>
        <v>26-35</v>
      </c>
      <c r="AH1594" s="43">
        <f>IF(Combined[[#This Row],[Total_Amount]]=0,0,Combined[[#This Row],[Profit]]/Combined[[#This Row],[Total_Amount]])</f>
        <v>0.97046883412799634</v>
      </c>
    </row>
    <row r="1595" spans="1:34">
      <c r="A1595" s="43" t="s">
        <v>3419</v>
      </c>
      <c r="B1595" s="46">
        <v>45355</v>
      </c>
      <c r="C1595" s="43">
        <f t="shared" si="24"/>
        <v>2024</v>
      </c>
      <c r="D1595" s="43" t="str">
        <f>TEXT(Combined[[#This Row],[Order_Date]],"MMM")</f>
        <v>Mar</v>
      </c>
      <c r="E1595" s="43" t="s">
        <v>484</v>
      </c>
      <c r="F1595" s="43" t="s">
        <v>1608</v>
      </c>
      <c r="G1595" s="43" t="s">
        <v>1804</v>
      </c>
      <c r="H1595" s="43">
        <v>1</v>
      </c>
      <c r="I1595" s="43">
        <v>101.84</v>
      </c>
      <c r="J1595" s="45">
        <v>0.17</v>
      </c>
      <c r="K1595" s="43" t="s">
        <v>1824</v>
      </c>
      <c r="L1595" s="43">
        <v>84.527199999999993</v>
      </c>
      <c r="M1595" s="43" t="str">
        <f>VLOOKUP(Combined[[#This Row],[Customer_ID]],Customer[],2,FALSE)</f>
        <v>Carlos Skinner</v>
      </c>
      <c r="N1595" s="43">
        <f>VLOOKUP(Combined[[#This Row],[Customer_ID]],Customer[],3,FALSE)</f>
        <v>46</v>
      </c>
      <c r="O1595" s="43" t="str">
        <f>VLOOKUP(Combined[[#This Row],[Customer_ID]],Customer[],4,FALSE)</f>
        <v>Male</v>
      </c>
      <c r="P1595" s="43" t="str">
        <f>VLOOKUP(Combined[[#This Row],[Customer_ID]],Customer[],5,FALSE)</f>
        <v>Dwaynemouth</v>
      </c>
      <c r="Q1595" s="43" t="str">
        <f>VLOOKUP(Combined[[#This Row],[Customer_ID]],Customer[],6,FALSE)</f>
        <v>Alabama</v>
      </c>
      <c r="R1595" s="43" t="str">
        <f>VLOOKUP(Combined[[#This Row],[Customer_ID]],Customer[],8,FALSE)</f>
        <v>Bronze</v>
      </c>
      <c r="S1595" s="43" t="str">
        <f>VLOOKUP(Combined[[#This Row],[Product_ID]],Product[],2,FALSE)</f>
        <v>Stainless Steel Cutlery Set</v>
      </c>
      <c r="T1595" s="43" t="str">
        <f>VLOOKUP(Combined[[#This Row],[Product_ID]],Product[],3,FALSE)</f>
        <v>Home</v>
      </c>
      <c r="U1595" s="43" t="str">
        <f>VLOOKUP(Combined[[#This Row],[Product_ID]],Product[],4,FALSE)</f>
        <v>Kitchen</v>
      </c>
      <c r="V1595" s="43" t="str">
        <f>VLOOKUP(Combined[[#This Row],[Product_ID]],Product[],5,FALSE)</f>
        <v>Stevens, Fernandez and Martin</v>
      </c>
      <c r="W1595" s="43">
        <f>VLOOKUP(Combined[[#This Row],[Product_ID]],Product[],6,FALSE)</f>
        <v>19.52</v>
      </c>
      <c r="X1595" s="43">
        <f>VLOOKUP(Combined[[#This Row],[Product_ID]],Product[],7,FALSE)</f>
        <v>57</v>
      </c>
      <c r="Y1595" s="43" t="str">
        <f>_xlfn.XLOOKUP(Combined[[#This Row],[Store_ID]],Store[Store_ID],Store[Store_Name])</f>
        <v>Frederick-Wright</v>
      </c>
      <c r="Z1595" s="43" t="str">
        <f>_xlfn.XLOOKUP(Combined[[#This Row],[Store_ID]],Store[Store_ID],Store[Region])</f>
        <v>West</v>
      </c>
      <c r="AA1595" s="43" t="str">
        <f>_xlfn.XLOOKUP(Combined[[#This Row],[Store_ID]],Store[Store_ID],Store[City])</f>
        <v>New Jimmymouth</v>
      </c>
      <c r="AB1595" s="43" t="str">
        <f>_xlfn.XLOOKUP(Combined[[#This Row],[Store_ID]],Store[Store_ID],Store[Store_Type])</f>
        <v>Flagship</v>
      </c>
      <c r="AC1595" s="43">
        <f>Combined[[#This Row],[Quantity]]*Combined[[#This Row],[Unit_Price]]</f>
        <v>101.84</v>
      </c>
      <c r="AD1595" s="43">
        <f>Combined[[#This Row],[Gross_Sales]]*Combined[[#This Row],[Discount]]</f>
        <v>17.312800000000003</v>
      </c>
      <c r="AE1595" s="43">
        <f>Combined[[#This Row],[Quantity]]*Combined[[#This Row],[cost]]</f>
        <v>19.52</v>
      </c>
      <c r="AF1595" s="43">
        <f>Combined[[#This Row],[Total_Amount]]-Combined[[#This Row],[Total_Cost]]</f>
        <v>65.007199999999997</v>
      </c>
      <c r="AG1595" s="43" t="str">
        <f>IF(Combined[[#This Row],[Age]]&lt;=25,"18-25",IF(Combined[[#This Row],[Age]]&lt;=35,"26-35",IF(Combined[[#This Row],[Age]]&lt;=45,"36-45",IF(Combined[[#This Row],[Age]]&lt;=55,"46-55","56-64"))))</f>
        <v>46-55</v>
      </c>
      <c r="AH1595" s="43">
        <f>IF(Combined[[#This Row],[Total_Amount]]=0,0,Combined[[#This Row],[Profit]]/Combined[[#This Row],[Total_Amount]])</f>
        <v>0.76906841821330885</v>
      </c>
    </row>
    <row r="1596" spans="1:34">
      <c r="A1596" s="43" t="s">
        <v>3420</v>
      </c>
      <c r="B1596" s="46">
        <v>45256</v>
      </c>
      <c r="C1596" s="43">
        <f t="shared" si="24"/>
        <v>2023</v>
      </c>
      <c r="D1596" s="43" t="str">
        <f>TEXT(Combined[[#This Row],[Order_Date]],"MMM")</f>
        <v>Nov</v>
      </c>
      <c r="E1596" s="43" t="s">
        <v>208</v>
      </c>
      <c r="F1596" s="43" t="s">
        <v>1596</v>
      </c>
      <c r="G1596" s="43" t="s">
        <v>1810</v>
      </c>
      <c r="H1596" s="43">
        <v>4</v>
      </c>
      <c r="I1596" s="43">
        <v>641.45000000000005</v>
      </c>
      <c r="J1596" s="45">
        <v>0.16</v>
      </c>
      <c r="K1596" s="43" t="s">
        <v>1829</v>
      </c>
      <c r="L1596" s="43">
        <v>2155.2719999999999</v>
      </c>
      <c r="M1596" s="43" t="str">
        <f>VLOOKUP(Combined[[#This Row],[Customer_ID]],Customer[],2,FALSE)</f>
        <v>Wayne Mcpherson</v>
      </c>
      <c r="N1596" s="43">
        <f>VLOOKUP(Combined[[#This Row],[Customer_ID]],Customer[],3,FALSE)</f>
        <v>56</v>
      </c>
      <c r="O1596" s="43" t="str">
        <f>VLOOKUP(Combined[[#This Row],[Customer_ID]],Customer[],4,FALSE)</f>
        <v>Female</v>
      </c>
      <c r="P1596" s="43" t="str">
        <f>VLOOKUP(Combined[[#This Row],[Customer_ID]],Customer[],5,FALSE)</f>
        <v>Edwardsfort</v>
      </c>
      <c r="Q1596" s="43" t="str">
        <f>VLOOKUP(Combined[[#This Row],[Customer_ID]],Customer[],6,FALSE)</f>
        <v>Minnesota</v>
      </c>
      <c r="R1596" s="43" t="str">
        <f>VLOOKUP(Combined[[#This Row],[Customer_ID]],Customer[],8,FALSE)</f>
        <v>Bronze</v>
      </c>
      <c r="S1596" s="43" t="str">
        <f>VLOOKUP(Combined[[#This Row],[Product_ID]],Product[],2,FALSE)</f>
        <v>Foldable Camping Chair</v>
      </c>
      <c r="T1596" s="43" t="str">
        <f>VLOOKUP(Combined[[#This Row],[Product_ID]],Product[],3,FALSE)</f>
        <v>Sports</v>
      </c>
      <c r="U1596" s="43" t="str">
        <f>VLOOKUP(Combined[[#This Row],[Product_ID]],Product[],4,FALSE)</f>
        <v>Outdoor</v>
      </c>
      <c r="V1596" s="43" t="str">
        <f>VLOOKUP(Combined[[#This Row],[Product_ID]],Product[],5,FALSE)</f>
        <v>Cook Ltd</v>
      </c>
      <c r="W1596" s="43">
        <f>VLOOKUP(Combined[[#This Row],[Product_ID]],Product[],6,FALSE)</f>
        <v>166.06</v>
      </c>
      <c r="X1596" s="43">
        <f>VLOOKUP(Combined[[#This Row],[Product_ID]],Product[],7,FALSE)</f>
        <v>340</v>
      </c>
      <c r="Y1596" s="43" t="str">
        <f>_xlfn.XLOOKUP(Combined[[#This Row],[Store_ID]],Store[Store_ID],Store[Store_Name])</f>
        <v>Guerrero-Schmitt</v>
      </c>
      <c r="Z1596" s="43" t="str">
        <f>_xlfn.XLOOKUP(Combined[[#This Row],[Store_ID]],Store[Store_ID],Store[Region])</f>
        <v>East</v>
      </c>
      <c r="AA1596" s="43" t="str">
        <f>_xlfn.XLOOKUP(Combined[[#This Row],[Store_ID]],Store[Store_ID],Store[City])</f>
        <v>East Stevechester</v>
      </c>
      <c r="AB1596" s="43" t="str">
        <f>_xlfn.XLOOKUP(Combined[[#This Row],[Store_ID]],Store[Store_ID],Store[Store_Type])</f>
        <v>Flagship</v>
      </c>
      <c r="AC1596" s="43">
        <f>Combined[[#This Row],[Quantity]]*Combined[[#This Row],[Unit_Price]]</f>
        <v>2565.8000000000002</v>
      </c>
      <c r="AD1596" s="43">
        <f>Combined[[#This Row],[Gross_Sales]]*Combined[[#This Row],[Discount]]</f>
        <v>410.52800000000002</v>
      </c>
      <c r="AE1596" s="43">
        <f>Combined[[#This Row],[Quantity]]*Combined[[#This Row],[cost]]</f>
        <v>664.24</v>
      </c>
      <c r="AF1596" s="43">
        <f>Combined[[#This Row],[Total_Amount]]-Combined[[#This Row],[Total_Cost]]</f>
        <v>1491.0319999999999</v>
      </c>
      <c r="AG1596" s="43" t="str">
        <f>IF(Combined[[#This Row],[Age]]&lt;=25,"18-25",IF(Combined[[#This Row],[Age]]&lt;=35,"26-35",IF(Combined[[#This Row],[Age]]&lt;=45,"36-45",IF(Combined[[#This Row],[Age]]&lt;=55,"46-55","56-64"))))</f>
        <v>56-64</v>
      </c>
      <c r="AH1596" s="43">
        <f>IF(Combined[[#This Row],[Total_Amount]]=0,0,Combined[[#This Row],[Profit]]/Combined[[#This Row],[Total_Amount]])</f>
        <v>0.69180688098764331</v>
      </c>
    </row>
    <row r="1597" spans="1:34">
      <c r="A1597" s="43" t="s">
        <v>3421</v>
      </c>
      <c r="B1597" s="46">
        <v>45849</v>
      </c>
      <c r="C1597" s="43">
        <f t="shared" si="24"/>
        <v>2025</v>
      </c>
      <c r="D1597" s="43" t="str">
        <f>TEXT(Combined[[#This Row],[Order_Date]],"MMM")</f>
        <v>Jul</v>
      </c>
      <c r="E1597" s="43" t="s">
        <v>1452</v>
      </c>
      <c r="F1597" s="43" t="s">
        <v>1634</v>
      </c>
      <c r="G1597" s="43" t="s">
        <v>1757</v>
      </c>
      <c r="H1597" s="43">
        <v>1</v>
      </c>
      <c r="I1597" s="43">
        <v>135.87</v>
      </c>
      <c r="J1597" s="45">
        <v>0.23</v>
      </c>
      <c r="K1597" s="43" t="s">
        <v>1826</v>
      </c>
      <c r="L1597" s="43">
        <v>104.6199</v>
      </c>
      <c r="M1597" s="43" t="str">
        <f>VLOOKUP(Combined[[#This Row],[Customer_ID]],Customer[],2,FALSE)</f>
        <v>Debra Mccullough</v>
      </c>
      <c r="N1597" s="43">
        <f>VLOOKUP(Combined[[#This Row],[Customer_ID]],Customer[],3,FALSE)</f>
        <v>42</v>
      </c>
      <c r="O1597" s="43" t="str">
        <f>VLOOKUP(Combined[[#This Row],[Customer_ID]],Customer[],4,FALSE)</f>
        <v>Male</v>
      </c>
      <c r="P1597" s="43" t="str">
        <f>VLOOKUP(Combined[[#This Row],[Customer_ID]],Customer[],5,FALSE)</f>
        <v>Mcdanielfurt</v>
      </c>
      <c r="Q1597" s="43" t="str">
        <f>VLOOKUP(Combined[[#This Row],[Customer_ID]],Customer[],6,FALSE)</f>
        <v>Montana</v>
      </c>
      <c r="R1597" s="43" t="str">
        <f>VLOOKUP(Combined[[#This Row],[Customer_ID]],Customer[],8,FALSE)</f>
        <v>Platinum</v>
      </c>
      <c r="S1597" s="43" t="str">
        <f>VLOOKUP(Combined[[#This Row],[Product_ID]],Product[],2,FALSE)</f>
        <v>USB External Hard Drive</v>
      </c>
      <c r="T1597" s="43" t="str">
        <f>VLOOKUP(Combined[[#This Row],[Product_ID]],Product[],3,FALSE)</f>
        <v>Electronics</v>
      </c>
      <c r="U1597" s="43" t="str">
        <f>VLOOKUP(Combined[[#This Row],[Product_ID]],Product[],4,FALSE)</f>
        <v>Computer</v>
      </c>
      <c r="V1597" s="43" t="str">
        <f>VLOOKUP(Combined[[#This Row],[Product_ID]],Product[],5,FALSE)</f>
        <v>Robinson Inc</v>
      </c>
      <c r="W1597" s="43">
        <f>VLOOKUP(Combined[[#This Row],[Product_ID]],Product[],6,FALSE)</f>
        <v>253.33</v>
      </c>
      <c r="X1597" s="43">
        <f>VLOOKUP(Combined[[#This Row],[Product_ID]],Product[],7,FALSE)</f>
        <v>266</v>
      </c>
      <c r="Y1597" s="43" t="str">
        <f>_xlfn.XLOOKUP(Combined[[#This Row],[Store_ID]],Store[Store_ID],Store[Store_Name])</f>
        <v>Martinez, Adkins and Johnson</v>
      </c>
      <c r="Z1597" s="43" t="str">
        <f>_xlfn.XLOOKUP(Combined[[#This Row],[Store_ID]],Store[Store_ID],Store[Region])</f>
        <v>North</v>
      </c>
      <c r="AA1597" s="43" t="str">
        <f>_xlfn.XLOOKUP(Combined[[#This Row],[Store_ID]],Store[Store_ID],Store[City])</f>
        <v>Danielmouth</v>
      </c>
      <c r="AB1597" s="43" t="str">
        <f>_xlfn.XLOOKUP(Combined[[#This Row],[Store_ID]],Store[Store_ID],Store[Store_Type])</f>
        <v>Flagship</v>
      </c>
      <c r="AC1597" s="43">
        <f>Combined[[#This Row],[Quantity]]*Combined[[#This Row],[Unit_Price]]</f>
        <v>135.87</v>
      </c>
      <c r="AD1597" s="43">
        <f>Combined[[#This Row],[Gross_Sales]]*Combined[[#This Row],[Discount]]</f>
        <v>31.250100000000003</v>
      </c>
      <c r="AE1597" s="43">
        <f>Combined[[#This Row],[Quantity]]*Combined[[#This Row],[cost]]</f>
        <v>253.33</v>
      </c>
      <c r="AF1597" s="43">
        <f>Combined[[#This Row],[Total_Amount]]-Combined[[#This Row],[Total_Cost]]</f>
        <v>-148.71010000000001</v>
      </c>
      <c r="AG1597" s="43" t="str">
        <f>IF(Combined[[#This Row],[Age]]&lt;=25,"18-25",IF(Combined[[#This Row],[Age]]&lt;=35,"26-35",IF(Combined[[#This Row],[Age]]&lt;=45,"36-45",IF(Combined[[#This Row],[Age]]&lt;=55,"46-55","56-64"))))</f>
        <v>36-45</v>
      </c>
      <c r="AH1597" s="43">
        <f>IF(Combined[[#This Row],[Total_Amount]]=0,0,Combined[[#This Row],[Profit]]/Combined[[#This Row],[Total_Amount]])</f>
        <v>-1.4214322514167956</v>
      </c>
    </row>
    <row r="1598" spans="1:34">
      <c r="A1598" s="43" t="s">
        <v>3422</v>
      </c>
      <c r="B1598" s="46">
        <v>45344</v>
      </c>
      <c r="C1598" s="43">
        <f t="shared" si="24"/>
        <v>2024</v>
      </c>
      <c r="D1598" s="43" t="str">
        <f>TEXT(Combined[[#This Row],[Order_Date]],"MMM")</f>
        <v>Feb</v>
      </c>
      <c r="E1598" s="43" t="s">
        <v>341</v>
      </c>
      <c r="F1598" s="43" t="s">
        <v>1590</v>
      </c>
      <c r="G1598" s="43" t="s">
        <v>1776</v>
      </c>
      <c r="H1598" s="43">
        <v>1</v>
      </c>
      <c r="I1598" s="43">
        <v>388.35</v>
      </c>
      <c r="J1598" s="45">
        <v>0.01</v>
      </c>
      <c r="K1598" s="43" t="s">
        <v>1826</v>
      </c>
      <c r="L1598" s="43">
        <v>384.4665</v>
      </c>
      <c r="M1598" s="43" t="str">
        <f>VLOOKUP(Combined[[#This Row],[Customer_ID]],Customer[],2,FALSE)</f>
        <v>Amy Fowler</v>
      </c>
      <c r="N1598" s="43">
        <f>VLOOKUP(Combined[[#This Row],[Customer_ID]],Customer[],3,FALSE)</f>
        <v>62</v>
      </c>
      <c r="O1598" s="43" t="str">
        <f>VLOOKUP(Combined[[#This Row],[Customer_ID]],Customer[],4,FALSE)</f>
        <v>Female</v>
      </c>
      <c r="P1598" s="43" t="str">
        <f>VLOOKUP(Combined[[#This Row],[Customer_ID]],Customer[],5,FALSE)</f>
        <v>West Bobbyshire</v>
      </c>
      <c r="Q1598" s="43" t="str">
        <f>VLOOKUP(Combined[[#This Row],[Customer_ID]],Customer[],6,FALSE)</f>
        <v>New York</v>
      </c>
      <c r="R1598" s="43" t="str">
        <f>VLOOKUP(Combined[[#This Row],[Customer_ID]],Customer[],8,FALSE)</f>
        <v>Platinum</v>
      </c>
      <c r="S1598" s="43" t="str">
        <f>VLOOKUP(Combined[[#This Row],[Product_ID]],Product[],2,FALSE)</f>
        <v>Multi-Purpose Storage Box</v>
      </c>
      <c r="T1598" s="43" t="str">
        <f>VLOOKUP(Combined[[#This Row],[Product_ID]],Product[],3,FALSE)</f>
        <v>Home</v>
      </c>
      <c r="U1598" s="43" t="str">
        <f>VLOOKUP(Combined[[#This Row],[Product_ID]],Product[],4,FALSE)</f>
        <v>Storage</v>
      </c>
      <c r="V1598" s="43" t="str">
        <f>VLOOKUP(Combined[[#This Row],[Product_ID]],Product[],5,FALSE)</f>
        <v>Gardner-Montes</v>
      </c>
      <c r="W1598" s="43">
        <f>VLOOKUP(Combined[[#This Row],[Product_ID]],Product[],6,FALSE)</f>
        <v>123.46</v>
      </c>
      <c r="X1598" s="43">
        <f>VLOOKUP(Combined[[#This Row],[Product_ID]],Product[],7,FALSE)</f>
        <v>76</v>
      </c>
      <c r="Y1598" s="43" t="str">
        <f>_xlfn.XLOOKUP(Combined[[#This Row],[Store_ID]],Store[Store_ID],Store[Store_Name])</f>
        <v>Benson-Elliott</v>
      </c>
      <c r="Z1598" s="43" t="str">
        <f>_xlfn.XLOOKUP(Combined[[#This Row],[Store_ID]],Store[Store_ID],Store[Region])</f>
        <v>East</v>
      </c>
      <c r="AA1598" s="43" t="str">
        <f>_xlfn.XLOOKUP(Combined[[#This Row],[Store_ID]],Store[Store_ID],Store[City])</f>
        <v>Port Josephberg</v>
      </c>
      <c r="AB1598" s="43" t="str">
        <f>_xlfn.XLOOKUP(Combined[[#This Row],[Store_ID]],Store[Store_ID],Store[Store_Type])</f>
        <v>Online</v>
      </c>
      <c r="AC1598" s="43">
        <f>Combined[[#This Row],[Quantity]]*Combined[[#This Row],[Unit_Price]]</f>
        <v>388.35</v>
      </c>
      <c r="AD1598" s="43">
        <f>Combined[[#This Row],[Gross_Sales]]*Combined[[#This Row],[Discount]]</f>
        <v>3.8835000000000002</v>
      </c>
      <c r="AE1598" s="43">
        <f>Combined[[#This Row],[Quantity]]*Combined[[#This Row],[cost]]</f>
        <v>123.46</v>
      </c>
      <c r="AF1598" s="43">
        <f>Combined[[#This Row],[Total_Amount]]-Combined[[#This Row],[Total_Cost]]</f>
        <v>261.00650000000002</v>
      </c>
      <c r="AG1598" s="43" t="str">
        <f>IF(Combined[[#This Row],[Age]]&lt;=25,"18-25",IF(Combined[[#This Row],[Age]]&lt;=35,"26-35",IF(Combined[[#This Row],[Age]]&lt;=45,"36-45",IF(Combined[[#This Row],[Age]]&lt;=55,"46-55","56-64"))))</f>
        <v>56-64</v>
      </c>
      <c r="AH1598" s="43">
        <f>IF(Combined[[#This Row],[Total_Amount]]=0,0,Combined[[#This Row],[Profit]]/Combined[[#This Row],[Total_Amount]])</f>
        <v>0.6788796943296751</v>
      </c>
    </row>
    <row r="1599" spans="1:34">
      <c r="A1599" s="43" t="s">
        <v>3423</v>
      </c>
      <c r="B1599" s="46">
        <v>45367</v>
      </c>
      <c r="C1599" s="43">
        <f t="shared" si="24"/>
        <v>2024</v>
      </c>
      <c r="D1599" s="43" t="str">
        <f>TEXT(Combined[[#This Row],[Order_Date]],"MMM")</f>
        <v>Mar</v>
      </c>
      <c r="E1599" s="43" t="s">
        <v>1495</v>
      </c>
      <c r="F1599" s="43" t="s">
        <v>1624</v>
      </c>
      <c r="G1599" s="43" t="s">
        <v>1786</v>
      </c>
      <c r="H1599" s="43">
        <v>2</v>
      </c>
      <c r="I1599" s="43">
        <v>999.08</v>
      </c>
      <c r="J1599" s="45">
        <v>0.3</v>
      </c>
      <c r="K1599" s="43" t="s">
        <v>1826</v>
      </c>
      <c r="L1599" s="43">
        <v>1398.712</v>
      </c>
      <c r="M1599" s="43" t="str">
        <f>VLOOKUP(Combined[[#This Row],[Customer_ID]],Customer[],2,FALSE)</f>
        <v>Eric Lee</v>
      </c>
      <c r="N1599" s="43">
        <f>VLOOKUP(Combined[[#This Row],[Customer_ID]],Customer[],3,FALSE)</f>
        <v>22</v>
      </c>
      <c r="O1599" s="43" t="str">
        <f>VLOOKUP(Combined[[#This Row],[Customer_ID]],Customer[],4,FALSE)</f>
        <v>Female</v>
      </c>
      <c r="P1599" s="43" t="str">
        <f>VLOOKUP(Combined[[#This Row],[Customer_ID]],Customer[],5,FALSE)</f>
        <v>Lake April</v>
      </c>
      <c r="Q1599" s="43" t="str">
        <f>VLOOKUP(Combined[[#This Row],[Customer_ID]],Customer[],6,FALSE)</f>
        <v>Vermont</v>
      </c>
      <c r="R1599" s="43" t="str">
        <f>VLOOKUP(Combined[[#This Row],[Customer_ID]],Customer[],8,FALSE)</f>
        <v>Bronze</v>
      </c>
      <c r="S1599" s="43" t="str">
        <f>VLOOKUP(Combined[[#This Row],[Product_ID]],Product[],2,FALSE)</f>
        <v>Sports Water Hydration Pack</v>
      </c>
      <c r="T1599" s="43" t="str">
        <f>VLOOKUP(Combined[[#This Row],[Product_ID]],Product[],3,FALSE)</f>
        <v>Sports</v>
      </c>
      <c r="U1599" s="43" t="str">
        <f>VLOOKUP(Combined[[#This Row],[Product_ID]],Product[],4,FALSE)</f>
        <v>Outdoor</v>
      </c>
      <c r="V1599" s="43" t="str">
        <f>VLOOKUP(Combined[[#This Row],[Product_ID]],Product[],5,FALSE)</f>
        <v>Sims-Smith</v>
      </c>
      <c r="W1599" s="43">
        <f>VLOOKUP(Combined[[#This Row],[Product_ID]],Product[],6,FALSE)</f>
        <v>135.61000000000001</v>
      </c>
      <c r="X1599" s="43">
        <f>VLOOKUP(Combined[[#This Row],[Product_ID]],Product[],7,FALSE)</f>
        <v>394</v>
      </c>
      <c r="Y1599" s="43" t="str">
        <f>_xlfn.XLOOKUP(Combined[[#This Row],[Store_ID]],Store[Store_ID],Store[Store_Name])</f>
        <v>Moore, Padilla and Butler</v>
      </c>
      <c r="Z1599" s="43" t="str">
        <f>_xlfn.XLOOKUP(Combined[[#This Row],[Store_ID]],Store[Store_ID],Store[Region])</f>
        <v>South</v>
      </c>
      <c r="AA1599" s="43" t="str">
        <f>_xlfn.XLOOKUP(Combined[[#This Row],[Store_ID]],Store[Store_ID],Store[City])</f>
        <v>East Johnstad</v>
      </c>
      <c r="AB1599" s="43" t="str">
        <f>_xlfn.XLOOKUP(Combined[[#This Row],[Store_ID]],Store[Store_ID],Store[Store_Type])</f>
        <v>Flagship</v>
      </c>
      <c r="AC1599" s="43">
        <f>Combined[[#This Row],[Quantity]]*Combined[[#This Row],[Unit_Price]]</f>
        <v>1998.16</v>
      </c>
      <c r="AD1599" s="43">
        <f>Combined[[#This Row],[Gross_Sales]]*Combined[[#This Row],[Discount]]</f>
        <v>599.44799999999998</v>
      </c>
      <c r="AE1599" s="43">
        <f>Combined[[#This Row],[Quantity]]*Combined[[#This Row],[cost]]</f>
        <v>271.22000000000003</v>
      </c>
      <c r="AF1599" s="43">
        <f>Combined[[#This Row],[Total_Amount]]-Combined[[#This Row],[Total_Cost]]</f>
        <v>1127.492</v>
      </c>
      <c r="AG1599" s="43" t="str">
        <f>IF(Combined[[#This Row],[Age]]&lt;=25,"18-25",IF(Combined[[#This Row],[Age]]&lt;=35,"26-35",IF(Combined[[#This Row],[Age]]&lt;=45,"36-45",IF(Combined[[#This Row],[Age]]&lt;=55,"46-55","56-64"))))</f>
        <v>18-25</v>
      </c>
      <c r="AH1599" s="43">
        <f>IF(Combined[[#This Row],[Total_Amount]]=0,0,Combined[[#This Row],[Profit]]/Combined[[#This Row],[Total_Amount]])</f>
        <v>0.80609303416285838</v>
      </c>
    </row>
    <row r="1600" spans="1:34">
      <c r="A1600" s="43" t="s">
        <v>3424</v>
      </c>
      <c r="B1600" s="46">
        <v>45887</v>
      </c>
      <c r="C1600" s="43">
        <f t="shared" si="24"/>
        <v>2025</v>
      </c>
      <c r="D1600" s="43" t="str">
        <f>TEXT(Combined[[#This Row],[Order_Date]],"MMM")</f>
        <v>Aug</v>
      </c>
      <c r="E1600" s="43" t="s">
        <v>565</v>
      </c>
      <c r="F1600" s="43" t="s">
        <v>1624</v>
      </c>
      <c r="G1600" s="43" t="s">
        <v>1807</v>
      </c>
      <c r="H1600" s="43">
        <v>3</v>
      </c>
      <c r="I1600" s="43">
        <v>453.19</v>
      </c>
      <c r="J1600" s="45">
        <v>0.08</v>
      </c>
      <c r="K1600" s="43" t="s">
        <v>1829</v>
      </c>
      <c r="L1600" s="43">
        <v>1250.8044</v>
      </c>
      <c r="M1600" s="43" t="str">
        <f>VLOOKUP(Combined[[#This Row],[Customer_ID]],Customer[],2,FALSE)</f>
        <v>Christopher Garcia Dds</v>
      </c>
      <c r="N1600" s="43">
        <f>VLOOKUP(Combined[[#This Row],[Customer_ID]],Customer[],3,FALSE)</f>
        <v>18</v>
      </c>
      <c r="O1600" s="43" t="str">
        <f>VLOOKUP(Combined[[#This Row],[Customer_ID]],Customer[],4,FALSE)</f>
        <v>Male</v>
      </c>
      <c r="P1600" s="43" t="str">
        <f>VLOOKUP(Combined[[#This Row],[Customer_ID]],Customer[],5,FALSE)</f>
        <v>New Joseph</v>
      </c>
      <c r="Q1600" s="43" t="str">
        <f>VLOOKUP(Combined[[#This Row],[Customer_ID]],Customer[],6,FALSE)</f>
        <v>Missouri</v>
      </c>
      <c r="R1600" s="43" t="str">
        <f>VLOOKUP(Combined[[#This Row],[Customer_ID]],Customer[],8,FALSE)</f>
        <v>Gold</v>
      </c>
      <c r="S1600" s="43" t="str">
        <f>VLOOKUP(Combined[[#This Row],[Product_ID]],Product[],2,FALSE)</f>
        <v>Sports Water Hydration Pack</v>
      </c>
      <c r="T1600" s="43" t="str">
        <f>VLOOKUP(Combined[[#This Row],[Product_ID]],Product[],3,FALSE)</f>
        <v>Sports</v>
      </c>
      <c r="U1600" s="43" t="str">
        <f>VLOOKUP(Combined[[#This Row],[Product_ID]],Product[],4,FALSE)</f>
        <v>Outdoor</v>
      </c>
      <c r="V1600" s="43" t="str">
        <f>VLOOKUP(Combined[[#This Row],[Product_ID]],Product[],5,FALSE)</f>
        <v>Sims-Smith</v>
      </c>
      <c r="W1600" s="43">
        <f>VLOOKUP(Combined[[#This Row],[Product_ID]],Product[],6,FALSE)</f>
        <v>135.61000000000001</v>
      </c>
      <c r="X1600" s="43">
        <f>VLOOKUP(Combined[[#This Row],[Product_ID]],Product[],7,FALSE)</f>
        <v>394</v>
      </c>
      <c r="Y1600" s="43" t="str">
        <f>_xlfn.XLOOKUP(Combined[[#This Row],[Store_ID]],Store[Store_ID],Store[Store_Name])</f>
        <v>Holloway Ltd</v>
      </c>
      <c r="Z1600" s="43" t="str">
        <f>_xlfn.XLOOKUP(Combined[[#This Row],[Store_ID]],Store[Store_ID],Store[Region])</f>
        <v>North</v>
      </c>
      <c r="AA1600" s="43" t="str">
        <f>_xlfn.XLOOKUP(Combined[[#This Row],[Store_ID]],Store[Store_ID],Store[City])</f>
        <v>Bensonhaven</v>
      </c>
      <c r="AB1600" s="43" t="str">
        <f>_xlfn.XLOOKUP(Combined[[#This Row],[Store_ID]],Store[Store_ID],Store[Store_Type])</f>
        <v>Flagship</v>
      </c>
      <c r="AC1600" s="43">
        <f>Combined[[#This Row],[Quantity]]*Combined[[#This Row],[Unit_Price]]</f>
        <v>1359.57</v>
      </c>
      <c r="AD1600" s="43">
        <f>Combined[[#This Row],[Gross_Sales]]*Combined[[#This Row],[Discount]]</f>
        <v>108.76559999999999</v>
      </c>
      <c r="AE1600" s="43">
        <f>Combined[[#This Row],[Quantity]]*Combined[[#This Row],[cost]]</f>
        <v>406.83000000000004</v>
      </c>
      <c r="AF1600" s="43">
        <f>Combined[[#This Row],[Total_Amount]]-Combined[[#This Row],[Total_Cost]]</f>
        <v>843.97439999999995</v>
      </c>
      <c r="AG1600" s="43" t="str">
        <f>IF(Combined[[#This Row],[Age]]&lt;=25,"18-25",IF(Combined[[#This Row],[Age]]&lt;=35,"26-35",IF(Combined[[#This Row],[Age]]&lt;=45,"36-45",IF(Combined[[#This Row],[Age]]&lt;=55,"46-55","56-64"))))</f>
        <v>18-25</v>
      </c>
      <c r="AH1600" s="43">
        <f>IF(Combined[[#This Row],[Total_Amount]]=0,0,Combined[[#This Row],[Profit]]/Combined[[#This Row],[Total_Amount]])</f>
        <v>0.67474530789946052</v>
      </c>
    </row>
    <row r="1601" spans="1:34">
      <c r="A1601" s="43" t="s">
        <v>3425</v>
      </c>
      <c r="B1601" s="46">
        <v>45567</v>
      </c>
      <c r="C1601" s="43">
        <f t="shared" si="24"/>
        <v>2024</v>
      </c>
      <c r="D1601" s="43" t="str">
        <f>TEXT(Combined[[#This Row],[Order_Date]],"MMM")</f>
        <v>Oct</v>
      </c>
      <c r="E1601" s="43" t="s">
        <v>755</v>
      </c>
      <c r="F1601" s="43" t="s">
        <v>1708</v>
      </c>
      <c r="G1601" s="43" t="s">
        <v>1789</v>
      </c>
      <c r="H1601" s="43">
        <v>2</v>
      </c>
      <c r="I1601" s="43">
        <v>61.31</v>
      </c>
      <c r="J1601" s="45">
        <v>0.15</v>
      </c>
      <c r="K1601" s="43" t="s">
        <v>1829</v>
      </c>
      <c r="L1601" s="43">
        <v>104.227</v>
      </c>
      <c r="M1601" s="43" t="str">
        <f>VLOOKUP(Combined[[#This Row],[Customer_ID]],Customer[],2,FALSE)</f>
        <v>Jon Ortiz</v>
      </c>
      <c r="N1601" s="43">
        <f>VLOOKUP(Combined[[#This Row],[Customer_ID]],Customer[],3,FALSE)</f>
        <v>28</v>
      </c>
      <c r="O1601" s="43" t="str">
        <f>VLOOKUP(Combined[[#This Row],[Customer_ID]],Customer[],4,FALSE)</f>
        <v>Female</v>
      </c>
      <c r="P1601" s="43" t="str">
        <f>VLOOKUP(Combined[[#This Row],[Customer_ID]],Customer[],5,FALSE)</f>
        <v>South Angelaport</v>
      </c>
      <c r="Q1601" s="43" t="str">
        <f>VLOOKUP(Combined[[#This Row],[Customer_ID]],Customer[],6,FALSE)</f>
        <v>Delaware</v>
      </c>
      <c r="R1601" s="43" t="str">
        <f>VLOOKUP(Combined[[#This Row],[Customer_ID]],Customer[],8,FALSE)</f>
        <v>Bronze</v>
      </c>
      <c r="S1601" s="43" t="str">
        <f>VLOOKUP(Combined[[#This Row],[Product_ID]],Product[],2,FALSE)</f>
        <v>Wall-Mounted Spice Rack</v>
      </c>
      <c r="T1601" s="43" t="str">
        <f>VLOOKUP(Combined[[#This Row],[Product_ID]],Product[],3,FALSE)</f>
        <v>Home</v>
      </c>
      <c r="U1601" s="43" t="str">
        <f>VLOOKUP(Combined[[#This Row],[Product_ID]],Product[],4,FALSE)</f>
        <v>Kitchen</v>
      </c>
      <c r="V1601" s="43" t="str">
        <f>VLOOKUP(Combined[[#This Row],[Product_ID]],Product[],5,FALSE)</f>
        <v>Allison Ltd</v>
      </c>
      <c r="W1601" s="43">
        <f>VLOOKUP(Combined[[#This Row],[Product_ID]],Product[],6,FALSE)</f>
        <v>143.43</v>
      </c>
      <c r="X1601" s="43">
        <f>VLOOKUP(Combined[[#This Row],[Product_ID]],Product[],7,FALSE)</f>
        <v>58</v>
      </c>
      <c r="Y1601" s="43" t="str">
        <f>_xlfn.XLOOKUP(Combined[[#This Row],[Store_ID]],Store[Store_ID],Store[Store_Name])</f>
        <v>Hill, Wagner and Ballard</v>
      </c>
      <c r="Z1601" s="43" t="str">
        <f>_xlfn.XLOOKUP(Combined[[#This Row],[Store_ID]],Store[Store_ID],Store[Region])</f>
        <v>East</v>
      </c>
      <c r="AA1601" s="43" t="str">
        <f>_xlfn.XLOOKUP(Combined[[#This Row],[Store_ID]],Store[Store_ID],Store[City])</f>
        <v>East Davidville</v>
      </c>
      <c r="AB1601" s="43" t="str">
        <f>_xlfn.XLOOKUP(Combined[[#This Row],[Store_ID]],Store[Store_ID],Store[Store_Type])</f>
        <v>Online</v>
      </c>
      <c r="AC1601" s="43">
        <f>Combined[[#This Row],[Quantity]]*Combined[[#This Row],[Unit_Price]]</f>
        <v>122.62</v>
      </c>
      <c r="AD1601" s="43">
        <f>Combined[[#This Row],[Gross_Sales]]*Combined[[#This Row],[Discount]]</f>
        <v>18.393000000000001</v>
      </c>
      <c r="AE1601" s="43">
        <f>Combined[[#This Row],[Quantity]]*Combined[[#This Row],[cost]]</f>
        <v>286.86</v>
      </c>
      <c r="AF1601" s="43">
        <f>Combined[[#This Row],[Total_Amount]]-Combined[[#This Row],[Total_Cost]]</f>
        <v>-182.63300000000001</v>
      </c>
      <c r="AG1601" s="43" t="str">
        <f>IF(Combined[[#This Row],[Age]]&lt;=25,"18-25",IF(Combined[[#This Row],[Age]]&lt;=35,"26-35",IF(Combined[[#This Row],[Age]]&lt;=45,"36-45",IF(Combined[[#This Row],[Age]]&lt;=55,"46-55","56-64"))))</f>
        <v>26-35</v>
      </c>
      <c r="AH1601" s="43">
        <f>IF(Combined[[#This Row],[Total_Amount]]=0,0,Combined[[#This Row],[Profit]]/Combined[[#This Row],[Total_Amount]])</f>
        <v>-1.7522618899133622</v>
      </c>
    </row>
    <row r="1602" spans="1:34">
      <c r="A1602" s="43" t="s">
        <v>3426</v>
      </c>
      <c r="B1602" s="46">
        <v>45223</v>
      </c>
      <c r="C1602" s="43">
        <f t="shared" si="24"/>
        <v>2023</v>
      </c>
      <c r="D1602" s="43" t="str">
        <f>TEXT(Combined[[#This Row],[Order_Date]],"MMM")</f>
        <v>Oct</v>
      </c>
      <c r="E1602" s="43" t="s">
        <v>1074</v>
      </c>
      <c r="F1602" s="43" t="s">
        <v>1710</v>
      </c>
      <c r="G1602" s="43" t="s">
        <v>1789</v>
      </c>
      <c r="H1602" s="43">
        <v>2</v>
      </c>
      <c r="I1602" s="43">
        <v>870.13</v>
      </c>
      <c r="J1602" s="45">
        <v>0.23</v>
      </c>
      <c r="K1602" s="43" t="s">
        <v>1824</v>
      </c>
      <c r="L1602" s="43">
        <v>1340.0001999999999</v>
      </c>
      <c r="M1602" s="43" t="str">
        <f>VLOOKUP(Combined[[#This Row],[Customer_ID]],Customer[],2,FALSE)</f>
        <v>Michelle Cunningham</v>
      </c>
      <c r="N1602" s="43">
        <f>VLOOKUP(Combined[[#This Row],[Customer_ID]],Customer[],3,FALSE)</f>
        <v>30</v>
      </c>
      <c r="O1602" s="43" t="str">
        <f>VLOOKUP(Combined[[#This Row],[Customer_ID]],Customer[],4,FALSE)</f>
        <v>Female</v>
      </c>
      <c r="P1602" s="43" t="str">
        <f>VLOOKUP(Combined[[#This Row],[Customer_ID]],Customer[],5,FALSE)</f>
        <v>Amandaborough</v>
      </c>
      <c r="Q1602" s="43" t="str">
        <f>VLOOKUP(Combined[[#This Row],[Customer_ID]],Customer[],6,FALSE)</f>
        <v>Connecticut</v>
      </c>
      <c r="R1602" s="43" t="str">
        <f>VLOOKUP(Combined[[#This Row],[Customer_ID]],Customer[],8,FALSE)</f>
        <v>Bronze</v>
      </c>
      <c r="S1602" s="43" t="str">
        <f>VLOOKUP(Combined[[#This Row],[Product_ID]],Product[],2,FALSE)</f>
        <v>Badminton Racket Set</v>
      </c>
      <c r="T1602" s="43" t="str">
        <f>VLOOKUP(Combined[[#This Row],[Product_ID]],Product[],3,FALSE)</f>
        <v>Sports</v>
      </c>
      <c r="U1602" s="43" t="str">
        <f>VLOOKUP(Combined[[#This Row],[Product_ID]],Product[],4,FALSE)</f>
        <v>Equipment</v>
      </c>
      <c r="V1602" s="43" t="str">
        <f>VLOOKUP(Combined[[#This Row],[Product_ID]],Product[],5,FALSE)</f>
        <v>Robinson-Brown</v>
      </c>
      <c r="W1602" s="43">
        <f>VLOOKUP(Combined[[#This Row],[Product_ID]],Product[],6,FALSE)</f>
        <v>285.54000000000002</v>
      </c>
      <c r="X1602" s="43">
        <f>VLOOKUP(Combined[[#This Row],[Product_ID]],Product[],7,FALSE)</f>
        <v>358</v>
      </c>
      <c r="Y1602" s="43" t="str">
        <f>_xlfn.XLOOKUP(Combined[[#This Row],[Store_ID]],Store[Store_ID],Store[Store_Name])</f>
        <v>Hill, Wagner and Ballard</v>
      </c>
      <c r="Z1602" s="43" t="str">
        <f>_xlfn.XLOOKUP(Combined[[#This Row],[Store_ID]],Store[Store_ID],Store[Region])</f>
        <v>East</v>
      </c>
      <c r="AA1602" s="43" t="str">
        <f>_xlfn.XLOOKUP(Combined[[#This Row],[Store_ID]],Store[Store_ID],Store[City])</f>
        <v>East Davidville</v>
      </c>
      <c r="AB1602" s="43" t="str">
        <f>_xlfn.XLOOKUP(Combined[[#This Row],[Store_ID]],Store[Store_ID],Store[Store_Type])</f>
        <v>Online</v>
      </c>
      <c r="AC1602" s="43">
        <f>Combined[[#This Row],[Quantity]]*Combined[[#This Row],[Unit_Price]]</f>
        <v>1740.26</v>
      </c>
      <c r="AD1602" s="43">
        <f>Combined[[#This Row],[Gross_Sales]]*Combined[[#This Row],[Discount]]</f>
        <v>400.25980000000004</v>
      </c>
      <c r="AE1602" s="43">
        <f>Combined[[#This Row],[Quantity]]*Combined[[#This Row],[cost]]</f>
        <v>571.08000000000004</v>
      </c>
      <c r="AF1602" s="43">
        <f>Combined[[#This Row],[Total_Amount]]-Combined[[#This Row],[Total_Cost]]</f>
        <v>768.92019999999991</v>
      </c>
      <c r="AG1602" s="43" t="str">
        <f>IF(Combined[[#This Row],[Age]]&lt;=25,"18-25",IF(Combined[[#This Row],[Age]]&lt;=35,"26-35",IF(Combined[[#This Row],[Age]]&lt;=45,"36-45",IF(Combined[[#This Row],[Age]]&lt;=55,"46-55","56-64"))))</f>
        <v>26-35</v>
      </c>
      <c r="AH1602" s="43">
        <f>IF(Combined[[#This Row],[Total_Amount]]=0,0,Combined[[#This Row],[Profit]]/Combined[[#This Row],[Total_Amount]])</f>
        <v>0.57382095913120013</v>
      </c>
    </row>
    <row r="1603" spans="1:34">
      <c r="A1603" s="43" t="s">
        <v>3427</v>
      </c>
      <c r="B1603" s="46">
        <v>45664</v>
      </c>
      <c r="C1603" s="43">
        <f t="shared" ref="C1603:C1666" si="25">YEAR(B1603)</f>
        <v>2025</v>
      </c>
      <c r="D1603" s="43" t="str">
        <f>TEXT(Combined[[#This Row],[Order_Date]],"MMM")</f>
        <v>Jan</v>
      </c>
      <c r="E1603" s="43" t="s">
        <v>247</v>
      </c>
      <c r="F1603" s="43" t="s">
        <v>1578</v>
      </c>
      <c r="G1603" s="43" t="s">
        <v>1813</v>
      </c>
      <c r="H1603" s="43">
        <v>1</v>
      </c>
      <c r="I1603" s="43">
        <v>336.51</v>
      </c>
      <c r="J1603" s="45">
        <v>0.11</v>
      </c>
      <c r="K1603" s="43" t="s">
        <v>1826</v>
      </c>
      <c r="L1603" s="43">
        <v>299.4939</v>
      </c>
      <c r="M1603" s="43" t="str">
        <f>VLOOKUP(Combined[[#This Row],[Customer_ID]],Customer[],2,FALSE)</f>
        <v>Amber Mcclain</v>
      </c>
      <c r="N1603" s="43">
        <f>VLOOKUP(Combined[[#This Row],[Customer_ID]],Customer[],3,FALSE)</f>
        <v>58</v>
      </c>
      <c r="O1603" s="43" t="str">
        <f>VLOOKUP(Combined[[#This Row],[Customer_ID]],Customer[],4,FALSE)</f>
        <v>Male</v>
      </c>
      <c r="P1603" s="43" t="str">
        <f>VLOOKUP(Combined[[#This Row],[Customer_ID]],Customer[],5,FALSE)</f>
        <v>Brendaburgh</v>
      </c>
      <c r="Q1603" s="43" t="str">
        <f>VLOOKUP(Combined[[#This Row],[Customer_ID]],Customer[],6,FALSE)</f>
        <v>Florida</v>
      </c>
      <c r="R1603" s="43" t="str">
        <f>VLOOKUP(Combined[[#This Row],[Customer_ID]],Customer[],8,FALSE)</f>
        <v>Silver</v>
      </c>
      <c r="S1603" s="43" t="str">
        <f>VLOOKUP(Combined[[#This Row],[Product_ID]],Product[],2,FALSE)</f>
        <v>4K Home Projector</v>
      </c>
      <c r="T1603" s="43" t="str">
        <f>VLOOKUP(Combined[[#This Row],[Product_ID]],Product[],3,FALSE)</f>
        <v>Electronics</v>
      </c>
      <c r="U1603" s="43" t="str">
        <f>VLOOKUP(Combined[[#This Row],[Product_ID]],Product[],4,FALSE)</f>
        <v>Appliances</v>
      </c>
      <c r="V1603" s="43" t="str">
        <f>VLOOKUP(Combined[[#This Row],[Product_ID]],Product[],5,FALSE)</f>
        <v>Thomas LLC</v>
      </c>
      <c r="W1603" s="43">
        <f>VLOOKUP(Combined[[#This Row],[Product_ID]],Product[],6,FALSE)</f>
        <v>465.34</v>
      </c>
      <c r="X1603" s="43">
        <f>VLOOKUP(Combined[[#This Row],[Product_ID]],Product[],7,FALSE)</f>
        <v>301</v>
      </c>
      <c r="Y1603" s="43" t="str">
        <f>_xlfn.XLOOKUP(Combined[[#This Row],[Store_ID]],Store[Store_ID],Store[Store_Name])</f>
        <v>Mann-Austin</v>
      </c>
      <c r="Z1603" s="43" t="str">
        <f>_xlfn.XLOOKUP(Combined[[#This Row],[Store_ID]],Store[Store_ID],Store[Region])</f>
        <v>East</v>
      </c>
      <c r="AA1603" s="43" t="str">
        <f>_xlfn.XLOOKUP(Combined[[#This Row],[Store_ID]],Store[Store_ID],Store[City])</f>
        <v>Vasquezborough</v>
      </c>
      <c r="AB1603" s="43" t="str">
        <f>_xlfn.XLOOKUP(Combined[[#This Row],[Store_ID]],Store[Store_ID],Store[Store_Type])</f>
        <v>Online</v>
      </c>
      <c r="AC1603" s="43">
        <f>Combined[[#This Row],[Quantity]]*Combined[[#This Row],[Unit_Price]]</f>
        <v>336.51</v>
      </c>
      <c r="AD1603" s="43">
        <f>Combined[[#This Row],[Gross_Sales]]*Combined[[#This Row],[Discount]]</f>
        <v>37.016100000000002</v>
      </c>
      <c r="AE1603" s="43">
        <f>Combined[[#This Row],[Quantity]]*Combined[[#This Row],[cost]]</f>
        <v>465.34</v>
      </c>
      <c r="AF1603" s="43">
        <f>Combined[[#This Row],[Total_Amount]]-Combined[[#This Row],[Total_Cost]]</f>
        <v>-165.84609999999998</v>
      </c>
      <c r="AG1603" s="43" t="str">
        <f>IF(Combined[[#This Row],[Age]]&lt;=25,"18-25",IF(Combined[[#This Row],[Age]]&lt;=35,"26-35",IF(Combined[[#This Row],[Age]]&lt;=45,"36-45",IF(Combined[[#This Row],[Age]]&lt;=55,"46-55","56-64"))))</f>
        <v>56-64</v>
      </c>
      <c r="AH1603" s="43">
        <f>IF(Combined[[#This Row],[Total_Amount]]=0,0,Combined[[#This Row],[Profit]]/Combined[[#This Row],[Total_Amount]])</f>
        <v>-0.55375451720385616</v>
      </c>
    </row>
    <row r="1604" spans="1:34">
      <c r="A1604" s="43" t="s">
        <v>3428</v>
      </c>
      <c r="B1604" s="46">
        <v>45313</v>
      </c>
      <c r="C1604" s="43">
        <f t="shared" si="25"/>
        <v>2024</v>
      </c>
      <c r="D1604" s="43" t="str">
        <f>TEXT(Combined[[#This Row],[Order_Date]],"MMM")</f>
        <v>Jan</v>
      </c>
      <c r="E1604" s="43" t="s">
        <v>598</v>
      </c>
      <c r="F1604" s="43" t="s">
        <v>1682</v>
      </c>
      <c r="G1604" s="43" t="s">
        <v>1752</v>
      </c>
      <c r="H1604" s="43">
        <v>1</v>
      </c>
      <c r="I1604" s="43">
        <v>305.70999999999998</v>
      </c>
      <c r="J1604" s="45">
        <v>0.26</v>
      </c>
      <c r="K1604" s="43" t="s">
        <v>1829</v>
      </c>
      <c r="L1604" s="43">
        <v>226.22540000000001</v>
      </c>
      <c r="M1604" s="43" t="str">
        <f>VLOOKUP(Combined[[#This Row],[Customer_ID]],Customer[],2,FALSE)</f>
        <v>Erin Ward</v>
      </c>
      <c r="N1604" s="43">
        <f>VLOOKUP(Combined[[#This Row],[Customer_ID]],Customer[],3,FALSE)</f>
        <v>60</v>
      </c>
      <c r="O1604" s="43" t="str">
        <f>VLOOKUP(Combined[[#This Row],[Customer_ID]],Customer[],4,FALSE)</f>
        <v>Male</v>
      </c>
      <c r="P1604" s="43" t="str">
        <f>VLOOKUP(Combined[[#This Row],[Customer_ID]],Customer[],5,FALSE)</f>
        <v>New Brianchester</v>
      </c>
      <c r="Q1604" s="43" t="str">
        <f>VLOOKUP(Combined[[#This Row],[Customer_ID]],Customer[],6,FALSE)</f>
        <v>New York</v>
      </c>
      <c r="R1604" s="43" t="str">
        <f>VLOOKUP(Combined[[#This Row],[Customer_ID]],Customer[],8,FALSE)</f>
        <v>Bronze</v>
      </c>
      <c r="S1604" s="43" t="str">
        <f>VLOOKUP(Combined[[#This Row],[Product_ID]],Product[],2,FALSE)</f>
        <v>Smart LED Light Strip</v>
      </c>
      <c r="T1604" s="43" t="str">
        <f>VLOOKUP(Combined[[#This Row],[Product_ID]],Product[],3,FALSE)</f>
        <v>Electronics</v>
      </c>
      <c r="U1604" s="43" t="str">
        <f>VLOOKUP(Combined[[#This Row],[Product_ID]],Product[],4,FALSE)</f>
        <v>Accessories</v>
      </c>
      <c r="V1604" s="43" t="str">
        <f>VLOOKUP(Combined[[#This Row],[Product_ID]],Product[],5,FALSE)</f>
        <v>Flores-Davis</v>
      </c>
      <c r="W1604" s="43">
        <f>VLOOKUP(Combined[[#This Row],[Product_ID]],Product[],6,FALSE)</f>
        <v>349.17</v>
      </c>
      <c r="X1604" s="43">
        <f>VLOOKUP(Combined[[#This Row],[Product_ID]],Product[],7,FALSE)</f>
        <v>476</v>
      </c>
      <c r="Y1604" s="43" t="str">
        <f>_xlfn.XLOOKUP(Combined[[#This Row],[Store_ID]],Store[Store_ID],Store[Store_Name])</f>
        <v>Rivera-Warner</v>
      </c>
      <c r="Z1604" s="43" t="str">
        <f>_xlfn.XLOOKUP(Combined[[#This Row],[Store_ID]],Store[Store_ID],Store[Region])</f>
        <v>East</v>
      </c>
      <c r="AA1604" s="43" t="str">
        <f>_xlfn.XLOOKUP(Combined[[#This Row],[Store_ID]],Store[Store_ID],Store[City])</f>
        <v>Washingtonfurt</v>
      </c>
      <c r="AB1604" s="43" t="str">
        <f>_xlfn.XLOOKUP(Combined[[#This Row],[Store_ID]],Store[Store_ID],Store[Store_Type])</f>
        <v>Flagship</v>
      </c>
      <c r="AC1604" s="43">
        <f>Combined[[#This Row],[Quantity]]*Combined[[#This Row],[Unit_Price]]</f>
        <v>305.70999999999998</v>
      </c>
      <c r="AD1604" s="43">
        <f>Combined[[#This Row],[Gross_Sales]]*Combined[[#This Row],[Discount]]</f>
        <v>79.4846</v>
      </c>
      <c r="AE1604" s="43">
        <f>Combined[[#This Row],[Quantity]]*Combined[[#This Row],[cost]]</f>
        <v>349.17</v>
      </c>
      <c r="AF1604" s="43">
        <f>Combined[[#This Row],[Total_Amount]]-Combined[[#This Row],[Total_Cost]]</f>
        <v>-122.94460000000001</v>
      </c>
      <c r="AG1604" s="43" t="str">
        <f>IF(Combined[[#This Row],[Age]]&lt;=25,"18-25",IF(Combined[[#This Row],[Age]]&lt;=35,"26-35",IF(Combined[[#This Row],[Age]]&lt;=45,"36-45",IF(Combined[[#This Row],[Age]]&lt;=55,"46-55","56-64"))))</f>
        <v>56-64</v>
      </c>
      <c r="AH1604" s="43">
        <f>IF(Combined[[#This Row],[Total_Amount]]=0,0,Combined[[#This Row],[Profit]]/Combined[[#This Row],[Total_Amount]])</f>
        <v>-0.54346063704606118</v>
      </c>
    </row>
    <row r="1605" spans="1:34">
      <c r="A1605" s="43" t="s">
        <v>3429</v>
      </c>
      <c r="B1605" s="46">
        <v>45224</v>
      </c>
      <c r="C1605" s="43">
        <f t="shared" si="25"/>
        <v>2023</v>
      </c>
      <c r="D1605" s="43" t="str">
        <f>TEXT(Combined[[#This Row],[Order_Date]],"MMM")</f>
        <v>Oct</v>
      </c>
      <c r="E1605" s="43" t="s">
        <v>419</v>
      </c>
      <c r="F1605" s="43" t="s">
        <v>1568</v>
      </c>
      <c r="G1605" s="43" t="s">
        <v>1810</v>
      </c>
      <c r="H1605" s="43">
        <v>2</v>
      </c>
      <c r="I1605" s="43">
        <v>635.39</v>
      </c>
      <c r="J1605" s="45">
        <v>0.28999999999999998</v>
      </c>
      <c r="K1605" s="43" t="s">
        <v>1829</v>
      </c>
      <c r="L1605" s="43">
        <v>902.25379999999996</v>
      </c>
      <c r="M1605" s="43" t="str">
        <f>VLOOKUP(Combined[[#This Row],[Customer_ID]],Customer[],2,FALSE)</f>
        <v>Joel Robinson</v>
      </c>
      <c r="N1605" s="43">
        <f>VLOOKUP(Combined[[#This Row],[Customer_ID]],Customer[],3,FALSE)</f>
        <v>62</v>
      </c>
      <c r="O1605" s="43" t="str">
        <f>VLOOKUP(Combined[[#This Row],[Customer_ID]],Customer[],4,FALSE)</f>
        <v>Male</v>
      </c>
      <c r="P1605" s="43" t="str">
        <f>VLOOKUP(Combined[[#This Row],[Customer_ID]],Customer[],5,FALSE)</f>
        <v>Lake Danielport</v>
      </c>
      <c r="Q1605" s="43" t="str">
        <f>VLOOKUP(Combined[[#This Row],[Customer_ID]],Customer[],6,FALSE)</f>
        <v>Hawaii</v>
      </c>
      <c r="R1605" s="43" t="str">
        <f>VLOOKUP(Combined[[#This Row],[Customer_ID]],Customer[],8,FALSE)</f>
        <v>Platinum</v>
      </c>
      <c r="S1605" s="43" t="str">
        <f>VLOOKUP(Combined[[#This Row],[Product_ID]],Product[],2,FALSE)</f>
        <v>Ceramic Kitchen Bowl Set</v>
      </c>
      <c r="T1605" s="43" t="str">
        <f>VLOOKUP(Combined[[#This Row],[Product_ID]],Product[],3,FALSE)</f>
        <v>Home</v>
      </c>
      <c r="U1605" s="43" t="str">
        <f>VLOOKUP(Combined[[#This Row],[Product_ID]],Product[],4,FALSE)</f>
        <v>Kitchen</v>
      </c>
      <c r="V1605" s="43" t="str">
        <f>VLOOKUP(Combined[[#This Row],[Product_ID]],Product[],5,FALSE)</f>
        <v>Hamilton Group</v>
      </c>
      <c r="W1605" s="43">
        <f>VLOOKUP(Combined[[#This Row],[Product_ID]],Product[],6,FALSE)</f>
        <v>298.86</v>
      </c>
      <c r="X1605" s="43">
        <f>VLOOKUP(Combined[[#This Row],[Product_ID]],Product[],7,FALSE)</f>
        <v>308</v>
      </c>
      <c r="Y1605" s="43" t="str">
        <f>_xlfn.XLOOKUP(Combined[[#This Row],[Store_ID]],Store[Store_ID],Store[Store_Name])</f>
        <v>Guerrero-Schmitt</v>
      </c>
      <c r="Z1605" s="43" t="str">
        <f>_xlfn.XLOOKUP(Combined[[#This Row],[Store_ID]],Store[Store_ID],Store[Region])</f>
        <v>East</v>
      </c>
      <c r="AA1605" s="43" t="str">
        <f>_xlfn.XLOOKUP(Combined[[#This Row],[Store_ID]],Store[Store_ID],Store[City])</f>
        <v>East Stevechester</v>
      </c>
      <c r="AB1605" s="43" t="str">
        <f>_xlfn.XLOOKUP(Combined[[#This Row],[Store_ID]],Store[Store_ID],Store[Store_Type])</f>
        <v>Flagship</v>
      </c>
      <c r="AC1605" s="43">
        <f>Combined[[#This Row],[Quantity]]*Combined[[#This Row],[Unit_Price]]</f>
        <v>1270.78</v>
      </c>
      <c r="AD1605" s="43">
        <f>Combined[[#This Row],[Gross_Sales]]*Combined[[#This Row],[Discount]]</f>
        <v>368.52619999999996</v>
      </c>
      <c r="AE1605" s="43">
        <f>Combined[[#This Row],[Quantity]]*Combined[[#This Row],[cost]]</f>
        <v>597.72</v>
      </c>
      <c r="AF1605" s="43">
        <f>Combined[[#This Row],[Total_Amount]]-Combined[[#This Row],[Total_Cost]]</f>
        <v>304.53379999999993</v>
      </c>
      <c r="AG1605" s="43" t="str">
        <f>IF(Combined[[#This Row],[Age]]&lt;=25,"18-25",IF(Combined[[#This Row],[Age]]&lt;=35,"26-35",IF(Combined[[#This Row],[Age]]&lt;=45,"36-45",IF(Combined[[#This Row],[Age]]&lt;=55,"46-55","56-64"))))</f>
        <v>56-64</v>
      </c>
      <c r="AH1605" s="43">
        <f>IF(Combined[[#This Row],[Total_Amount]]=0,0,Combined[[#This Row],[Profit]]/Combined[[#This Row],[Total_Amount]])</f>
        <v>0.33752564965644916</v>
      </c>
    </row>
    <row r="1606" spans="1:34">
      <c r="A1606" s="43" t="s">
        <v>3430</v>
      </c>
      <c r="B1606" s="46">
        <v>45491</v>
      </c>
      <c r="C1606" s="43">
        <f t="shared" si="25"/>
        <v>2024</v>
      </c>
      <c r="D1606" s="43" t="str">
        <f>TEXT(Combined[[#This Row],[Order_Date]],"MMM")</f>
        <v>Jul</v>
      </c>
      <c r="E1606" s="43" t="s">
        <v>405</v>
      </c>
      <c r="F1606" s="43" t="s">
        <v>1732</v>
      </c>
      <c r="G1606" s="43" t="s">
        <v>1813</v>
      </c>
      <c r="H1606" s="43">
        <v>2</v>
      </c>
      <c r="I1606" s="43">
        <v>253.87</v>
      </c>
      <c r="J1606" s="45">
        <v>0.23</v>
      </c>
      <c r="K1606" s="43" t="s">
        <v>1829</v>
      </c>
      <c r="L1606" s="43">
        <v>390.95979999999997</v>
      </c>
      <c r="M1606" s="43" t="str">
        <f>VLOOKUP(Combined[[#This Row],[Customer_ID]],Customer[],2,FALSE)</f>
        <v>Anthony Phillips</v>
      </c>
      <c r="N1606" s="43">
        <f>VLOOKUP(Combined[[#This Row],[Customer_ID]],Customer[],3,FALSE)</f>
        <v>18</v>
      </c>
      <c r="O1606" s="43" t="str">
        <f>VLOOKUP(Combined[[#This Row],[Customer_ID]],Customer[],4,FALSE)</f>
        <v>Female</v>
      </c>
      <c r="P1606" s="43" t="str">
        <f>VLOOKUP(Combined[[#This Row],[Customer_ID]],Customer[],5,FALSE)</f>
        <v>North Davidport</v>
      </c>
      <c r="Q1606" s="43" t="str">
        <f>VLOOKUP(Combined[[#This Row],[Customer_ID]],Customer[],6,FALSE)</f>
        <v>Rhode Island</v>
      </c>
      <c r="R1606" s="43" t="str">
        <f>VLOOKUP(Combined[[#This Row],[Customer_ID]],Customer[],8,FALSE)</f>
        <v>Platinum</v>
      </c>
      <c r="S1606" s="43" t="str">
        <f>VLOOKUP(Combined[[#This Row],[Product_ID]],Product[],2,FALSE)</f>
        <v>Microwave Oven</v>
      </c>
      <c r="T1606" s="43" t="str">
        <f>VLOOKUP(Combined[[#This Row],[Product_ID]],Product[],3,FALSE)</f>
        <v>Home</v>
      </c>
      <c r="U1606" s="43" t="str">
        <f>VLOOKUP(Combined[[#This Row],[Product_ID]],Product[],4,FALSE)</f>
        <v>Appliances</v>
      </c>
      <c r="V1606" s="43" t="str">
        <f>VLOOKUP(Combined[[#This Row],[Product_ID]],Product[],5,FALSE)</f>
        <v>Green, Powell and Palmer</v>
      </c>
      <c r="W1606" s="43">
        <f>VLOOKUP(Combined[[#This Row],[Product_ID]],Product[],6,FALSE)</f>
        <v>447.43</v>
      </c>
      <c r="X1606" s="43">
        <f>VLOOKUP(Combined[[#This Row],[Product_ID]],Product[],7,FALSE)</f>
        <v>191</v>
      </c>
      <c r="Y1606" s="43" t="str">
        <f>_xlfn.XLOOKUP(Combined[[#This Row],[Store_ID]],Store[Store_ID],Store[Store_Name])</f>
        <v>Mann-Austin</v>
      </c>
      <c r="Z1606" s="43" t="str">
        <f>_xlfn.XLOOKUP(Combined[[#This Row],[Store_ID]],Store[Store_ID],Store[Region])</f>
        <v>East</v>
      </c>
      <c r="AA1606" s="43" t="str">
        <f>_xlfn.XLOOKUP(Combined[[#This Row],[Store_ID]],Store[Store_ID],Store[City])</f>
        <v>Vasquezborough</v>
      </c>
      <c r="AB1606" s="43" t="str">
        <f>_xlfn.XLOOKUP(Combined[[#This Row],[Store_ID]],Store[Store_ID],Store[Store_Type])</f>
        <v>Online</v>
      </c>
      <c r="AC1606" s="43">
        <f>Combined[[#This Row],[Quantity]]*Combined[[#This Row],[Unit_Price]]</f>
        <v>507.74</v>
      </c>
      <c r="AD1606" s="43">
        <f>Combined[[#This Row],[Gross_Sales]]*Combined[[#This Row],[Discount]]</f>
        <v>116.78020000000001</v>
      </c>
      <c r="AE1606" s="43">
        <f>Combined[[#This Row],[Quantity]]*Combined[[#This Row],[cost]]</f>
        <v>894.86</v>
      </c>
      <c r="AF1606" s="43">
        <f>Combined[[#This Row],[Total_Amount]]-Combined[[#This Row],[Total_Cost]]</f>
        <v>-503.90020000000004</v>
      </c>
      <c r="AG1606" s="43" t="str">
        <f>IF(Combined[[#This Row],[Age]]&lt;=25,"18-25",IF(Combined[[#This Row],[Age]]&lt;=35,"26-35",IF(Combined[[#This Row],[Age]]&lt;=45,"36-45",IF(Combined[[#This Row],[Age]]&lt;=55,"46-55","56-64"))))</f>
        <v>18-25</v>
      </c>
      <c r="AH1606" s="43">
        <f>IF(Combined[[#This Row],[Total_Amount]]=0,0,Combined[[#This Row],[Profit]]/Combined[[#This Row],[Total_Amount]])</f>
        <v>-1.2888798285654945</v>
      </c>
    </row>
    <row r="1607" spans="1:34">
      <c r="A1607" s="43" t="s">
        <v>3431</v>
      </c>
      <c r="B1607" s="46">
        <v>45472</v>
      </c>
      <c r="C1607" s="43">
        <f t="shared" si="25"/>
        <v>2024</v>
      </c>
      <c r="D1607" s="43" t="str">
        <f>TEXT(Combined[[#This Row],[Order_Date]],"MMM")</f>
        <v>Jun</v>
      </c>
      <c r="E1607" s="43" t="s">
        <v>1489</v>
      </c>
      <c r="F1607" s="43" t="s">
        <v>1700</v>
      </c>
      <c r="G1607" s="43" t="s">
        <v>1807</v>
      </c>
      <c r="H1607" s="43">
        <v>3</v>
      </c>
      <c r="I1607" s="43">
        <v>915.81</v>
      </c>
      <c r="J1607" s="45">
        <v>0.17</v>
      </c>
      <c r="K1607" s="43" t="s">
        <v>1829</v>
      </c>
      <c r="L1607" s="43">
        <v>2280.3669</v>
      </c>
      <c r="M1607" s="43" t="str">
        <f>VLOOKUP(Combined[[#This Row],[Customer_ID]],Customer[],2,FALSE)</f>
        <v>Jessica Castro</v>
      </c>
      <c r="N1607" s="43">
        <f>VLOOKUP(Combined[[#This Row],[Customer_ID]],Customer[],3,FALSE)</f>
        <v>32</v>
      </c>
      <c r="O1607" s="43" t="str">
        <f>VLOOKUP(Combined[[#This Row],[Customer_ID]],Customer[],4,FALSE)</f>
        <v>Male</v>
      </c>
      <c r="P1607" s="43" t="str">
        <f>VLOOKUP(Combined[[#This Row],[Customer_ID]],Customer[],5,FALSE)</f>
        <v>West Markton</v>
      </c>
      <c r="Q1607" s="43" t="str">
        <f>VLOOKUP(Combined[[#This Row],[Customer_ID]],Customer[],6,FALSE)</f>
        <v>Massachusetts</v>
      </c>
      <c r="R1607" s="43" t="str">
        <f>VLOOKUP(Combined[[#This Row],[Customer_ID]],Customer[],8,FALSE)</f>
        <v>Bronze</v>
      </c>
      <c r="S1607" s="43" t="str">
        <f>VLOOKUP(Combined[[#This Row],[Product_ID]],Product[],2,FALSE)</f>
        <v>Wireless Mouse</v>
      </c>
      <c r="T1607" s="43" t="str">
        <f>VLOOKUP(Combined[[#This Row],[Product_ID]],Product[],3,FALSE)</f>
        <v>Electronics</v>
      </c>
      <c r="U1607" s="43" t="str">
        <f>VLOOKUP(Combined[[#This Row],[Product_ID]],Product[],4,FALSE)</f>
        <v>Computer</v>
      </c>
      <c r="V1607" s="43" t="str">
        <f>VLOOKUP(Combined[[#This Row],[Product_ID]],Product[],5,FALSE)</f>
        <v>Larson Ltd</v>
      </c>
      <c r="W1607" s="43">
        <f>VLOOKUP(Combined[[#This Row],[Product_ID]],Product[],6,FALSE)</f>
        <v>392.89</v>
      </c>
      <c r="X1607" s="43">
        <f>VLOOKUP(Combined[[#This Row],[Product_ID]],Product[],7,FALSE)</f>
        <v>320</v>
      </c>
      <c r="Y1607" s="43" t="str">
        <f>_xlfn.XLOOKUP(Combined[[#This Row],[Store_ID]],Store[Store_ID],Store[Store_Name])</f>
        <v>Holloway Ltd</v>
      </c>
      <c r="Z1607" s="43" t="str">
        <f>_xlfn.XLOOKUP(Combined[[#This Row],[Store_ID]],Store[Store_ID],Store[Region])</f>
        <v>North</v>
      </c>
      <c r="AA1607" s="43" t="str">
        <f>_xlfn.XLOOKUP(Combined[[#This Row],[Store_ID]],Store[Store_ID],Store[City])</f>
        <v>Bensonhaven</v>
      </c>
      <c r="AB1607" s="43" t="str">
        <f>_xlfn.XLOOKUP(Combined[[#This Row],[Store_ID]],Store[Store_ID],Store[Store_Type])</f>
        <v>Flagship</v>
      </c>
      <c r="AC1607" s="43">
        <f>Combined[[#This Row],[Quantity]]*Combined[[#This Row],[Unit_Price]]</f>
        <v>2747.43</v>
      </c>
      <c r="AD1607" s="43">
        <f>Combined[[#This Row],[Gross_Sales]]*Combined[[#This Row],[Discount]]</f>
        <v>467.06310000000002</v>
      </c>
      <c r="AE1607" s="43">
        <f>Combined[[#This Row],[Quantity]]*Combined[[#This Row],[cost]]</f>
        <v>1178.67</v>
      </c>
      <c r="AF1607" s="43">
        <f>Combined[[#This Row],[Total_Amount]]-Combined[[#This Row],[Total_Cost]]</f>
        <v>1101.6968999999999</v>
      </c>
      <c r="AG1607" s="43" t="str">
        <f>IF(Combined[[#This Row],[Age]]&lt;=25,"18-25",IF(Combined[[#This Row],[Age]]&lt;=35,"26-35",IF(Combined[[#This Row],[Age]]&lt;=45,"36-45",IF(Combined[[#This Row],[Age]]&lt;=55,"46-55","56-64"))))</f>
        <v>26-35</v>
      </c>
      <c r="AH1607" s="43">
        <f>IF(Combined[[#This Row],[Total_Amount]]=0,0,Combined[[#This Row],[Profit]]/Combined[[#This Row],[Total_Amount]])</f>
        <v>0.48312265013143274</v>
      </c>
    </row>
    <row r="1608" spans="1:34">
      <c r="A1608" s="43" t="s">
        <v>3432</v>
      </c>
      <c r="B1608" s="46">
        <v>45795</v>
      </c>
      <c r="C1608" s="43">
        <f t="shared" si="25"/>
        <v>2025</v>
      </c>
      <c r="D1608" s="43" t="str">
        <f>TEXT(Combined[[#This Row],[Order_Date]],"MMM")</f>
        <v>May</v>
      </c>
      <c r="E1608" s="43" t="s">
        <v>681</v>
      </c>
      <c r="F1608" s="43" t="s">
        <v>1632</v>
      </c>
      <c r="G1608" s="43" t="s">
        <v>1782</v>
      </c>
      <c r="H1608" s="43">
        <v>3</v>
      </c>
      <c r="I1608" s="43">
        <v>779.5</v>
      </c>
      <c r="J1608" s="45">
        <v>0.02</v>
      </c>
      <c r="K1608" s="43" t="s">
        <v>1824</v>
      </c>
      <c r="L1608" s="43">
        <v>2291.73</v>
      </c>
      <c r="M1608" s="43" t="str">
        <f>VLOOKUP(Combined[[#This Row],[Customer_ID]],Customer[],2,FALSE)</f>
        <v>Joan Johnson</v>
      </c>
      <c r="N1608" s="43">
        <f>VLOOKUP(Combined[[#This Row],[Customer_ID]],Customer[],3,FALSE)</f>
        <v>50</v>
      </c>
      <c r="O1608" s="43" t="str">
        <f>VLOOKUP(Combined[[#This Row],[Customer_ID]],Customer[],4,FALSE)</f>
        <v>Female</v>
      </c>
      <c r="P1608" s="43" t="str">
        <f>VLOOKUP(Combined[[#This Row],[Customer_ID]],Customer[],5,FALSE)</f>
        <v>Lake Josephport</v>
      </c>
      <c r="Q1608" s="43" t="str">
        <f>VLOOKUP(Combined[[#This Row],[Customer_ID]],Customer[],6,FALSE)</f>
        <v>Maine</v>
      </c>
      <c r="R1608" s="43" t="str">
        <f>VLOOKUP(Combined[[#This Row],[Customer_ID]],Customer[],8,FALSE)</f>
        <v>Platinum</v>
      </c>
      <c r="S1608" s="43" t="str">
        <f>VLOOKUP(Combined[[#This Row],[Product_ID]],Product[],2,FALSE)</f>
        <v>Smart Home WiFi Camera</v>
      </c>
      <c r="T1608" s="43" t="str">
        <f>VLOOKUP(Combined[[#This Row],[Product_ID]],Product[],3,FALSE)</f>
        <v>Electronics</v>
      </c>
      <c r="U1608" s="43" t="str">
        <f>VLOOKUP(Combined[[#This Row],[Product_ID]],Product[],4,FALSE)</f>
        <v>Accessories</v>
      </c>
      <c r="V1608" s="43" t="str">
        <f>VLOOKUP(Combined[[#This Row],[Product_ID]],Product[],5,FALSE)</f>
        <v>Holmes LLC</v>
      </c>
      <c r="W1608" s="43">
        <f>VLOOKUP(Combined[[#This Row],[Product_ID]],Product[],6,FALSE)</f>
        <v>450.71</v>
      </c>
      <c r="X1608" s="43">
        <f>VLOOKUP(Combined[[#This Row],[Product_ID]],Product[],7,FALSE)</f>
        <v>389</v>
      </c>
      <c r="Y1608" s="43" t="str">
        <f>_xlfn.XLOOKUP(Combined[[#This Row],[Store_ID]],Store[Store_ID],Store[Store_Name])</f>
        <v>Bean, Jones and Park</v>
      </c>
      <c r="Z1608" s="43" t="str">
        <f>_xlfn.XLOOKUP(Combined[[#This Row],[Store_ID]],Store[Store_ID],Store[Region])</f>
        <v>West</v>
      </c>
      <c r="AA1608" s="43" t="str">
        <f>_xlfn.XLOOKUP(Combined[[#This Row],[Store_ID]],Store[Store_ID],Store[City])</f>
        <v>Thompsonborough</v>
      </c>
      <c r="AB1608" s="43" t="str">
        <f>_xlfn.XLOOKUP(Combined[[#This Row],[Store_ID]],Store[Store_ID],Store[Store_Type])</f>
        <v>Online</v>
      </c>
      <c r="AC1608" s="43">
        <f>Combined[[#This Row],[Quantity]]*Combined[[#This Row],[Unit_Price]]</f>
        <v>2338.5</v>
      </c>
      <c r="AD1608" s="43">
        <f>Combined[[#This Row],[Gross_Sales]]*Combined[[#This Row],[Discount]]</f>
        <v>46.77</v>
      </c>
      <c r="AE1608" s="43">
        <f>Combined[[#This Row],[Quantity]]*Combined[[#This Row],[cost]]</f>
        <v>1352.1299999999999</v>
      </c>
      <c r="AF1608" s="43">
        <f>Combined[[#This Row],[Total_Amount]]-Combined[[#This Row],[Total_Cost]]</f>
        <v>939.60000000000014</v>
      </c>
      <c r="AG1608" s="43" t="str">
        <f>IF(Combined[[#This Row],[Age]]&lt;=25,"18-25",IF(Combined[[#This Row],[Age]]&lt;=35,"26-35",IF(Combined[[#This Row],[Age]]&lt;=45,"36-45",IF(Combined[[#This Row],[Age]]&lt;=55,"46-55","56-64"))))</f>
        <v>46-55</v>
      </c>
      <c r="AH1608" s="43">
        <f>IF(Combined[[#This Row],[Total_Amount]]=0,0,Combined[[#This Row],[Profit]]/Combined[[#This Row],[Total_Amount]])</f>
        <v>0.40999594193033218</v>
      </c>
    </row>
    <row r="1609" spans="1:34">
      <c r="A1609" s="43" t="s">
        <v>3433</v>
      </c>
      <c r="B1609" s="46">
        <v>45470</v>
      </c>
      <c r="C1609" s="43">
        <f t="shared" si="25"/>
        <v>2024</v>
      </c>
      <c r="D1609" s="43" t="str">
        <f>TEXT(Combined[[#This Row],[Order_Date]],"MMM")</f>
        <v>Jun</v>
      </c>
      <c r="E1609" s="43" t="s">
        <v>1446</v>
      </c>
      <c r="F1609" s="43" t="s">
        <v>1670</v>
      </c>
      <c r="G1609" s="43" t="s">
        <v>1804</v>
      </c>
      <c r="H1609" s="43">
        <v>2</v>
      </c>
      <c r="I1609" s="43">
        <v>780.57</v>
      </c>
      <c r="J1609" s="45">
        <v>0.26</v>
      </c>
      <c r="K1609" s="43" t="s">
        <v>1824</v>
      </c>
      <c r="L1609" s="43">
        <v>1155.2436</v>
      </c>
      <c r="M1609" s="43" t="str">
        <f>VLOOKUP(Combined[[#This Row],[Customer_ID]],Customer[],2,FALSE)</f>
        <v>James Foster</v>
      </c>
      <c r="N1609" s="43">
        <f>VLOOKUP(Combined[[#This Row],[Customer_ID]],Customer[],3,FALSE)</f>
        <v>19</v>
      </c>
      <c r="O1609" s="43" t="str">
        <f>VLOOKUP(Combined[[#This Row],[Customer_ID]],Customer[],4,FALSE)</f>
        <v>Male</v>
      </c>
      <c r="P1609" s="43" t="str">
        <f>VLOOKUP(Combined[[#This Row],[Customer_ID]],Customer[],5,FALSE)</f>
        <v>East Audrey</v>
      </c>
      <c r="Q1609" s="43" t="str">
        <f>VLOOKUP(Combined[[#This Row],[Customer_ID]],Customer[],6,FALSE)</f>
        <v>Utah</v>
      </c>
      <c r="R1609" s="43" t="str">
        <f>VLOOKUP(Combined[[#This Row],[Customer_ID]],Customer[],8,FALSE)</f>
        <v>Gold</v>
      </c>
      <c r="S1609" s="43" t="str">
        <f>VLOOKUP(Combined[[#This Row],[Product_ID]],Product[],2,FALSE)</f>
        <v>Tennis Ball 3-Pack</v>
      </c>
      <c r="T1609" s="43" t="str">
        <f>VLOOKUP(Combined[[#This Row],[Product_ID]],Product[],3,FALSE)</f>
        <v>Sports</v>
      </c>
      <c r="U1609" s="43" t="str">
        <f>VLOOKUP(Combined[[#This Row],[Product_ID]],Product[],4,FALSE)</f>
        <v>Equipment</v>
      </c>
      <c r="V1609" s="43" t="str">
        <f>VLOOKUP(Combined[[#This Row],[Product_ID]],Product[],5,FALSE)</f>
        <v>Lopez LLC</v>
      </c>
      <c r="W1609" s="43">
        <f>VLOOKUP(Combined[[#This Row],[Product_ID]],Product[],6,FALSE)</f>
        <v>103.45</v>
      </c>
      <c r="X1609" s="43">
        <f>VLOOKUP(Combined[[#This Row],[Product_ID]],Product[],7,FALSE)</f>
        <v>465</v>
      </c>
      <c r="Y1609" s="43" t="str">
        <f>_xlfn.XLOOKUP(Combined[[#This Row],[Store_ID]],Store[Store_ID],Store[Store_Name])</f>
        <v>Frederick-Wright</v>
      </c>
      <c r="Z1609" s="43" t="str">
        <f>_xlfn.XLOOKUP(Combined[[#This Row],[Store_ID]],Store[Store_ID],Store[Region])</f>
        <v>West</v>
      </c>
      <c r="AA1609" s="43" t="str">
        <f>_xlfn.XLOOKUP(Combined[[#This Row],[Store_ID]],Store[Store_ID],Store[City])</f>
        <v>New Jimmymouth</v>
      </c>
      <c r="AB1609" s="43" t="str">
        <f>_xlfn.XLOOKUP(Combined[[#This Row],[Store_ID]],Store[Store_ID],Store[Store_Type])</f>
        <v>Flagship</v>
      </c>
      <c r="AC1609" s="43">
        <f>Combined[[#This Row],[Quantity]]*Combined[[#This Row],[Unit_Price]]</f>
        <v>1561.14</v>
      </c>
      <c r="AD1609" s="43">
        <f>Combined[[#This Row],[Gross_Sales]]*Combined[[#This Row],[Discount]]</f>
        <v>405.89640000000003</v>
      </c>
      <c r="AE1609" s="43">
        <f>Combined[[#This Row],[Quantity]]*Combined[[#This Row],[cost]]</f>
        <v>206.9</v>
      </c>
      <c r="AF1609" s="43">
        <f>Combined[[#This Row],[Total_Amount]]-Combined[[#This Row],[Total_Cost]]</f>
        <v>948.34360000000004</v>
      </c>
      <c r="AG1609" s="43" t="str">
        <f>IF(Combined[[#This Row],[Age]]&lt;=25,"18-25",IF(Combined[[#This Row],[Age]]&lt;=35,"26-35",IF(Combined[[#This Row],[Age]]&lt;=45,"36-45",IF(Combined[[#This Row],[Age]]&lt;=55,"46-55","56-64"))))</f>
        <v>18-25</v>
      </c>
      <c r="AH1609" s="43">
        <f>IF(Combined[[#This Row],[Total_Amount]]=0,0,Combined[[#This Row],[Profit]]/Combined[[#This Row],[Total_Amount]])</f>
        <v>0.8209035739302083</v>
      </c>
    </row>
    <row r="1610" spans="1:34">
      <c r="A1610" s="43" t="s">
        <v>3434</v>
      </c>
      <c r="B1610" s="46">
        <v>45390</v>
      </c>
      <c r="C1610" s="43">
        <f t="shared" si="25"/>
        <v>2024</v>
      </c>
      <c r="D1610" s="43" t="str">
        <f>TEXT(Combined[[#This Row],[Order_Date]],"MMM")</f>
        <v>Apr</v>
      </c>
      <c r="E1610" s="43" t="s">
        <v>1196</v>
      </c>
      <c r="F1610" s="43" t="s">
        <v>1738</v>
      </c>
      <c r="G1610" s="43" t="s">
        <v>1813</v>
      </c>
      <c r="H1610" s="43">
        <v>1</v>
      </c>
      <c r="I1610" s="43">
        <v>511.35</v>
      </c>
      <c r="J1610" s="45">
        <v>0</v>
      </c>
      <c r="K1610" s="43" t="s">
        <v>1824</v>
      </c>
      <c r="L1610" s="43">
        <v>511.35</v>
      </c>
      <c r="M1610" s="43" t="str">
        <f>VLOOKUP(Combined[[#This Row],[Customer_ID]],Customer[],2,FALSE)</f>
        <v>Kristine Higgins</v>
      </c>
      <c r="N1610" s="43">
        <f>VLOOKUP(Combined[[#This Row],[Customer_ID]],Customer[],3,FALSE)</f>
        <v>27</v>
      </c>
      <c r="O1610" s="43" t="str">
        <f>VLOOKUP(Combined[[#This Row],[Customer_ID]],Customer[],4,FALSE)</f>
        <v>Female</v>
      </c>
      <c r="P1610" s="43" t="str">
        <f>VLOOKUP(Combined[[#This Row],[Customer_ID]],Customer[],5,FALSE)</f>
        <v>Jennifertown</v>
      </c>
      <c r="Q1610" s="43" t="str">
        <f>VLOOKUP(Combined[[#This Row],[Customer_ID]],Customer[],6,FALSE)</f>
        <v>South Carolina</v>
      </c>
      <c r="R1610" s="43" t="str">
        <f>VLOOKUP(Combined[[#This Row],[Customer_ID]],Customer[],8,FALSE)</f>
        <v>Silver</v>
      </c>
      <c r="S1610" s="43" t="str">
        <f>VLOOKUP(Combined[[#This Row],[Product_ID]],Product[],2,FALSE)</f>
        <v>Sports Stopwatch Basic</v>
      </c>
      <c r="T1610" s="43" t="str">
        <f>VLOOKUP(Combined[[#This Row],[Product_ID]],Product[],3,FALSE)</f>
        <v>Sports</v>
      </c>
      <c r="U1610" s="43" t="str">
        <f>VLOOKUP(Combined[[#This Row],[Product_ID]],Product[],4,FALSE)</f>
        <v>Accessories</v>
      </c>
      <c r="V1610" s="43" t="str">
        <f>VLOOKUP(Combined[[#This Row],[Product_ID]],Product[],5,FALSE)</f>
        <v>Wilson Group</v>
      </c>
      <c r="W1610" s="43">
        <f>VLOOKUP(Combined[[#This Row],[Product_ID]],Product[],6,FALSE)</f>
        <v>60.65</v>
      </c>
      <c r="X1610" s="43">
        <f>VLOOKUP(Combined[[#This Row],[Product_ID]],Product[],7,FALSE)</f>
        <v>75</v>
      </c>
      <c r="Y1610" s="43" t="str">
        <f>_xlfn.XLOOKUP(Combined[[#This Row],[Store_ID]],Store[Store_ID],Store[Store_Name])</f>
        <v>Mann-Austin</v>
      </c>
      <c r="Z1610" s="43" t="str">
        <f>_xlfn.XLOOKUP(Combined[[#This Row],[Store_ID]],Store[Store_ID],Store[Region])</f>
        <v>East</v>
      </c>
      <c r="AA1610" s="43" t="str">
        <f>_xlfn.XLOOKUP(Combined[[#This Row],[Store_ID]],Store[Store_ID],Store[City])</f>
        <v>Vasquezborough</v>
      </c>
      <c r="AB1610" s="43" t="str">
        <f>_xlfn.XLOOKUP(Combined[[#This Row],[Store_ID]],Store[Store_ID],Store[Store_Type])</f>
        <v>Online</v>
      </c>
      <c r="AC1610" s="43">
        <f>Combined[[#This Row],[Quantity]]*Combined[[#This Row],[Unit_Price]]</f>
        <v>511.35</v>
      </c>
      <c r="AD1610" s="43">
        <f>Combined[[#This Row],[Gross_Sales]]*Combined[[#This Row],[Discount]]</f>
        <v>0</v>
      </c>
      <c r="AE1610" s="43">
        <f>Combined[[#This Row],[Quantity]]*Combined[[#This Row],[cost]]</f>
        <v>60.65</v>
      </c>
      <c r="AF1610" s="43">
        <f>Combined[[#This Row],[Total_Amount]]-Combined[[#This Row],[Total_Cost]]</f>
        <v>450.70000000000005</v>
      </c>
      <c r="AG1610" s="43" t="str">
        <f>IF(Combined[[#This Row],[Age]]&lt;=25,"18-25",IF(Combined[[#This Row],[Age]]&lt;=35,"26-35",IF(Combined[[#This Row],[Age]]&lt;=45,"36-45",IF(Combined[[#This Row],[Age]]&lt;=55,"46-55","56-64"))))</f>
        <v>26-35</v>
      </c>
      <c r="AH1610" s="43">
        <f>IF(Combined[[#This Row],[Total_Amount]]=0,0,Combined[[#This Row],[Profit]]/Combined[[#This Row],[Total_Amount]])</f>
        <v>0.8813923926860272</v>
      </c>
    </row>
    <row r="1611" spans="1:34">
      <c r="A1611" s="43" t="s">
        <v>3435</v>
      </c>
      <c r="B1611" s="46">
        <v>45803</v>
      </c>
      <c r="C1611" s="43">
        <f t="shared" si="25"/>
        <v>2025</v>
      </c>
      <c r="D1611" s="43" t="str">
        <f>TEXT(Combined[[#This Row],[Order_Date]],"MMM")</f>
        <v>May</v>
      </c>
      <c r="E1611" s="43" t="s">
        <v>75</v>
      </c>
      <c r="F1611" s="43" t="s">
        <v>1742</v>
      </c>
      <c r="G1611" s="43" t="s">
        <v>1766</v>
      </c>
      <c r="H1611" s="43">
        <v>4</v>
      </c>
      <c r="I1611" s="43">
        <v>44.07</v>
      </c>
      <c r="J1611" s="45">
        <v>0.28999999999999998</v>
      </c>
      <c r="K1611" s="43" t="s">
        <v>1829</v>
      </c>
      <c r="L1611" s="43">
        <v>125.1588</v>
      </c>
      <c r="M1611" s="43" t="str">
        <f>VLOOKUP(Combined[[#This Row],[Customer_ID]],Customer[],2,FALSE)</f>
        <v>John Scott</v>
      </c>
      <c r="N1611" s="43">
        <f>VLOOKUP(Combined[[#This Row],[Customer_ID]],Customer[],3,FALSE)</f>
        <v>24</v>
      </c>
      <c r="O1611" s="43" t="str">
        <f>VLOOKUP(Combined[[#This Row],[Customer_ID]],Customer[],4,FALSE)</f>
        <v>Female</v>
      </c>
      <c r="P1611" s="43" t="str">
        <f>VLOOKUP(Combined[[#This Row],[Customer_ID]],Customer[],5,FALSE)</f>
        <v>South Christopher</v>
      </c>
      <c r="Q1611" s="43" t="str">
        <f>VLOOKUP(Combined[[#This Row],[Customer_ID]],Customer[],6,FALSE)</f>
        <v>Pennsylvania</v>
      </c>
      <c r="R1611" s="43" t="str">
        <f>VLOOKUP(Combined[[#This Row],[Customer_ID]],Customer[],8,FALSE)</f>
        <v>Bronze</v>
      </c>
      <c r="S1611" s="43" t="str">
        <f>VLOOKUP(Combined[[#This Row],[Product_ID]],Product[],2,FALSE)</f>
        <v>Cricket Bat</v>
      </c>
      <c r="T1611" s="43" t="str">
        <f>VLOOKUP(Combined[[#This Row],[Product_ID]],Product[],3,FALSE)</f>
        <v>Sports</v>
      </c>
      <c r="U1611" s="43" t="str">
        <f>VLOOKUP(Combined[[#This Row],[Product_ID]],Product[],4,FALSE)</f>
        <v>Team Sports</v>
      </c>
      <c r="V1611" s="43" t="str">
        <f>VLOOKUP(Combined[[#This Row],[Product_ID]],Product[],5,FALSE)</f>
        <v>Khan LLC</v>
      </c>
      <c r="W1611" s="43">
        <f>VLOOKUP(Combined[[#This Row],[Product_ID]],Product[],6,FALSE)</f>
        <v>245.98</v>
      </c>
      <c r="X1611" s="43">
        <f>VLOOKUP(Combined[[#This Row],[Product_ID]],Product[],7,FALSE)</f>
        <v>471</v>
      </c>
      <c r="Y1611" s="43" t="str">
        <f>_xlfn.XLOOKUP(Combined[[#This Row],[Store_ID]],Store[Store_ID],Store[Store_Name])</f>
        <v>Johnson-Wright</v>
      </c>
      <c r="Z1611" s="43" t="str">
        <f>_xlfn.XLOOKUP(Combined[[#This Row],[Store_ID]],Store[Store_ID],Store[Region])</f>
        <v>North</v>
      </c>
      <c r="AA1611" s="43" t="str">
        <f>_xlfn.XLOOKUP(Combined[[#This Row],[Store_ID]],Store[Store_ID],Store[City])</f>
        <v>Hoodberg</v>
      </c>
      <c r="AB1611" s="43" t="str">
        <f>_xlfn.XLOOKUP(Combined[[#This Row],[Store_ID]],Store[Store_ID],Store[Store_Type])</f>
        <v>Outlet</v>
      </c>
      <c r="AC1611" s="43">
        <f>Combined[[#This Row],[Quantity]]*Combined[[#This Row],[Unit_Price]]</f>
        <v>176.28</v>
      </c>
      <c r="AD1611" s="43">
        <f>Combined[[#This Row],[Gross_Sales]]*Combined[[#This Row],[Discount]]</f>
        <v>51.121199999999995</v>
      </c>
      <c r="AE1611" s="43">
        <f>Combined[[#This Row],[Quantity]]*Combined[[#This Row],[cost]]</f>
        <v>983.92</v>
      </c>
      <c r="AF1611" s="43">
        <f>Combined[[#This Row],[Total_Amount]]-Combined[[#This Row],[Total_Cost]]</f>
        <v>-858.76119999999992</v>
      </c>
      <c r="AG1611" s="43" t="str">
        <f>IF(Combined[[#This Row],[Age]]&lt;=25,"18-25",IF(Combined[[#This Row],[Age]]&lt;=35,"26-35",IF(Combined[[#This Row],[Age]]&lt;=45,"36-45",IF(Combined[[#This Row],[Age]]&lt;=55,"46-55","56-64"))))</f>
        <v>18-25</v>
      </c>
      <c r="AH1611" s="43">
        <f>IF(Combined[[#This Row],[Total_Amount]]=0,0,Combined[[#This Row],[Profit]]/Combined[[#This Row],[Total_Amount]])</f>
        <v>-6.861372911852782</v>
      </c>
    </row>
    <row r="1612" spans="1:34">
      <c r="A1612" s="43" t="s">
        <v>3436</v>
      </c>
      <c r="B1612" s="46">
        <v>45320</v>
      </c>
      <c r="C1612" s="43">
        <f t="shared" si="25"/>
        <v>2024</v>
      </c>
      <c r="D1612" s="43" t="str">
        <f>TEXT(Combined[[#This Row],[Order_Date]],"MMM")</f>
        <v>Jan</v>
      </c>
      <c r="E1612" s="43" t="s">
        <v>646</v>
      </c>
      <c r="F1612" s="43" t="s">
        <v>1686</v>
      </c>
      <c r="G1612" s="43" t="s">
        <v>1792</v>
      </c>
      <c r="H1612" s="43">
        <v>2</v>
      </c>
      <c r="I1612" s="43">
        <v>895.92</v>
      </c>
      <c r="J1612" s="45">
        <v>0.15</v>
      </c>
      <c r="K1612" s="43" t="s">
        <v>1824</v>
      </c>
      <c r="L1612" s="43">
        <v>1523.0640000000001</v>
      </c>
      <c r="M1612" s="43" t="str">
        <f>VLOOKUP(Combined[[#This Row],[Customer_ID]],Customer[],2,FALSE)</f>
        <v>Andrea Jacobs</v>
      </c>
      <c r="N1612" s="43">
        <f>VLOOKUP(Combined[[#This Row],[Customer_ID]],Customer[],3,FALSE)</f>
        <v>45</v>
      </c>
      <c r="O1612" s="43" t="str">
        <f>VLOOKUP(Combined[[#This Row],[Customer_ID]],Customer[],4,FALSE)</f>
        <v>Female</v>
      </c>
      <c r="P1612" s="43" t="str">
        <f>VLOOKUP(Combined[[#This Row],[Customer_ID]],Customer[],5,FALSE)</f>
        <v>Christopherland</v>
      </c>
      <c r="Q1612" s="43" t="str">
        <f>VLOOKUP(Combined[[#This Row],[Customer_ID]],Customer[],6,FALSE)</f>
        <v>Minnesota</v>
      </c>
      <c r="R1612" s="43" t="str">
        <f>VLOOKUP(Combined[[#This Row],[Customer_ID]],Customer[],8,FALSE)</f>
        <v>Platinum</v>
      </c>
      <c r="S1612" s="43" t="str">
        <f>VLOOKUP(Combined[[#This Row],[Product_ID]],Product[],2,FALSE)</f>
        <v>Men's Sports Shorts</v>
      </c>
      <c r="T1612" s="43" t="str">
        <f>VLOOKUP(Combined[[#This Row],[Product_ID]],Product[],3,FALSE)</f>
        <v>Clothing</v>
      </c>
      <c r="U1612" s="43" t="str">
        <f>VLOOKUP(Combined[[#This Row],[Product_ID]],Product[],4,FALSE)</f>
        <v>Bottoms</v>
      </c>
      <c r="V1612" s="43" t="str">
        <f>VLOOKUP(Combined[[#This Row],[Product_ID]],Product[],5,FALSE)</f>
        <v>Fitzpatrick Ltd</v>
      </c>
      <c r="W1612" s="43">
        <f>VLOOKUP(Combined[[#This Row],[Product_ID]],Product[],6,FALSE)</f>
        <v>218.22</v>
      </c>
      <c r="X1612" s="43">
        <f>VLOOKUP(Combined[[#This Row],[Product_ID]],Product[],7,FALSE)</f>
        <v>224</v>
      </c>
      <c r="Y1612" s="43" t="str">
        <f>_xlfn.XLOOKUP(Combined[[#This Row],[Store_ID]],Store[Store_ID],Store[Store_Name])</f>
        <v>Aguirre-Keller</v>
      </c>
      <c r="Z1612" s="43" t="str">
        <f>_xlfn.XLOOKUP(Combined[[#This Row],[Store_ID]],Store[Store_ID],Store[Region])</f>
        <v>South</v>
      </c>
      <c r="AA1612" s="43" t="str">
        <f>_xlfn.XLOOKUP(Combined[[#This Row],[Store_ID]],Store[Store_ID],Store[City])</f>
        <v>Lake Michael</v>
      </c>
      <c r="AB1612" s="43" t="str">
        <f>_xlfn.XLOOKUP(Combined[[#This Row],[Store_ID]],Store[Store_ID],Store[Store_Type])</f>
        <v>Online</v>
      </c>
      <c r="AC1612" s="43">
        <f>Combined[[#This Row],[Quantity]]*Combined[[#This Row],[Unit_Price]]</f>
        <v>1791.84</v>
      </c>
      <c r="AD1612" s="43">
        <f>Combined[[#This Row],[Gross_Sales]]*Combined[[#This Row],[Discount]]</f>
        <v>268.77599999999995</v>
      </c>
      <c r="AE1612" s="43">
        <f>Combined[[#This Row],[Quantity]]*Combined[[#This Row],[cost]]</f>
        <v>436.44</v>
      </c>
      <c r="AF1612" s="43">
        <f>Combined[[#This Row],[Total_Amount]]-Combined[[#This Row],[Total_Cost]]</f>
        <v>1086.624</v>
      </c>
      <c r="AG1612" s="43" t="str">
        <f>IF(Combined[[#This Row],[Age]]&lt;=25,"18-25",IF(Combined[[#This Row],[Age]]&lt;=35,"26-35",IF(Combined[[#This Row],[Age]]&lt;=45,"36-45",IF(Combined[[#This Row],[Age]]&lt;=55,"46-55","56-64"))))</f>
        <v>36-45</v>
      </c>
      <c r="AH1612" s="43">
        <f>IF(Combined[[#This Row],[Total_Amount]]=0,0,Combined[[#This Row],[Profit]]/Combined[[#This Row],[Total_Amount]])</f>
        <v>0.7134460534816659</v>
      </c>
    </row>
    <row r="1613" spans="1:34">
      <c r="A1613" s="43" t="s">
        <v>3437</v>
      </c>
      <c r="B1613" s="46">
        <v>45619</v>
      </c>
      <c r="C1613" s="43">
        <f t="shared" si="25"/>
        <v>2024</v>
      </c>
      <c r="D1613" s="43" t="str">
        <f>TEXT(Combined[[#This Row],[Order_Date]],"MMM")</f>
        <v>Nov</v>
      </c>
      <c r="E1613" s="43" t="s">
        <v>963</v>
      </c>
      <c r="F1613" s="43" t="s">
        <v>1654</v>
      </c>
      <c r="G1613" s="43" t="s">
        <v>1761</v>
      </c>
      <c r="H1613" s="43">
        <v>4</v>
      </c>
      <c r="I1613" s="43">
        <v>456.32</v>
      </c>
      <c r="J1613" s="45">
        <v>0.22</v>
      </c>
      <c r="K1613" s="43" t="s">
        <v>1829</v>
      </c>
      <c r="L1613" s="43">
        <v>1423.7184</v>
      </c>
      <c r="M1613" s="43" t="str">
        <f>VLOOKUP(Combined[[#This Row],[Customer_ID]],Customer[],2,FALSE)</f>
        <v>Roberta Green</v>
      </c>
      <c r="N1613" s="43">
        <f>VLOOKUP(Combined[[#This Row],[Customer_ID]],Customer[],3,FALSE)</f>
        <v>64</v>
      </c>
      <c r="O1613" s="43" t="str">
        <f>VLOOKUP(Combined[[#This Row],[Customer_ID]],Customer[],4,FALSE)</f>
        <v>Male</v>
      </c>
      <c r="P1613" s="43" t="str">
        <f>VLOOKUP(Combined[[#This Row],[Customer_ID]],Customer[],5,FALSE)</f>
        <v>West Joseph</v>
      </c>
      <c r="Q1613" s="43" t="str">
        <f>VLOOKUP(Combined[[#This Row],[Customer_ID]],Customer[],6,FALSE)</f>
        <v>Washington</v>
      </c>
      <c r="R1613" s="43" t="str">
        <f>VLOOKUP(Combined[[#This Row],[Customer_ID]],Customer[],8,FALSE)</f>
        <v>Platinum</v>
      </c>
      <c r="S1613" s="43" t="str">
        <f>VLOOKUP(Combined[[#This Row],[Product_ID]],Product[],2,FALSE)</f>
        <v>Men's Track Pants</v>
      </c>
      <c r="T1613" s="43" t="str">
        <f>VLOOKUP(Combined[[#This Row],[Product_ID]],Product[],3,FALSE)</f>
        <v>Clothing</v>
      </c>
      <c r="U1613" s="43" t="str">
        <f>VLOOKUP(Combined[[#This Row],[Product_ID]],Product[],4,FALSE)</f>
        <v>Bottoms</v>
      </c>
      <c r="V1613" s="43" t="str">
        <f>VLOOKUP(Combined[[#This Row],[Product_ID]],Product[],5,FALSE)</f>
        <v>Hamilton, Woods and Walker</v>
      </c>
      <c r="W1613" s="43">
        <f>VLOOKUP(Combined[[#This Row],[Product_ID]],Product[],6,FALSE)</f>
        <v>386.56</v>
      </c>
      <c r="X1613" s="43">
        <f>VLOOKUP(Combined[[#This Row],[Product_ID]],Product[],7,FALSE)</f>
        <v>125</v>
      </c>
      <c r="Y1613" s="43" t="str">
        <f>_xlfn.XLOOKUP(Combined[[#This Row],[Store_ID]],Store[Store_ID],Store[Store_Name])</f>
        <v>Black-Horn</v>
      </c>
      <c r="Z1613" s="43" t="str">
        <f>_xlfn.XLOOKUP(Combined[[#This Row],[Store_ID]],Store[Store_ID],Store[Region])</f>
        <v>South</v>
      </c>
      <c r="AA1613" s="43" t="str">
        <f>_xlfn.XLOOKUP(Combined[[#This Row],[Store_ID]],Store[Store_ID],Store[City])</f>
        <v>North Nancyview</v>
      </c>
      <c r="AB1613" s="43" t="str">
        <f>_xlfn.XLOOKUP(Combined[[#This Row],[Store_ID]],Store[Store_ID],Store[Store_Type])</f>
        <v>Outlet</v>
      </c>
      <c r="AC1613" s="43">
        <f>Combined[[#This Row],[Quantity]]*Combined[[#This Row],[Unit_Price]]</f>
        <v>1825.28</v>
      </c>
      <c r="AD1613" s="43">
        <f>Combined[[#This Row],[Gross_Sales]]*Combined[[#This Row],[Discount]]</f>
        <v>401.5616</v>
      </c>
      <c r="AE1613" s="43">
        <f>Combined[[#This Row],[Quantity]]*Combined[[#This Row],[cost]]</f>
        <v>1546.24</v>
      </c>
      <c r="AF1613" s="43">
        <f>Combined[[#This Row],[Total_Amount]]-Combined[[#This Row],[Total_Cost]]</f>
        <v>-122.52160000000003</v>
      </c>
      <c r="AG1613" s="43" t="str">
        <f>IF(Combined[[#This Row],[Age]]&lt;=25,"18-25",IF(Combined[[#This Row],[Age]]&lt;=35,"26-35",IF(Combined[[#This Row],[Age]]&lt;=45,"36-45",IF(Combined[[#This Row],[Age]]&lt;=55,"46-55","56-64"))))</f>
        <v>56-64</v>
      </c>
      <c r="AH1613" s="43">
        <f>IF(Combined[[#This Row],[Total_Amount]]=0,0,Combined[[#This Row],[Profit]]/Combined[[#This Row],[Total_Amount]])</f>
        <v>-8.605746754414359E-2</v>
      </c>
    </row>
    <row r="1614" spans="1:34">
      <c r="A1614" s="43" t="s">
        <v>3438</v>
      </c>
      <c r="B1614" s="46">
        <v>45777</v>
      </c>
      <c r="C1614" s="43">
        <f t="shared" si="25"/>
        <v>2025</v>
      </c>
      <c r="D1614" s="43" t="str">
        <f>TEXT(Combined[[#This Row],[Order_Date]],"MMM")</f>
        <v>Apr</v>
      </c>
      <c r="E1614" s="43" t="s">
        <v>1304</v>
      </c>
      <c r="F1614" s="43" t="s">
        <v>1616</v>
      </c>
      <c r="G1614" s="43" t="s">
        <v>1752</v>
      </c>
      <c r="H1614" s="43">
        <v>1</v>
      </c>
      <c r="I1614" s="43">
        <v>905.5</v>
      </c>
      <c r="J1614" s="45">
        <v>0.28999999999999998</v>
      </c>
      <c r="K1614" s="43" t="s">
        <v>1829</v>
      </c>
      <c r="L1614" s="43">
        <v>642.90499999999997</v>
      </c>
      <c r="M1614" s="43" t="str">
        <f>VLOOKUP(Combined[[#This Row],[Customer_ID]],Customer[],2,FALSE)</f>
        <v>Dr. Tamara White Md</v>
      </c>
      <c r="N1614" s="43">
        <f>VLOOKUP(Combined[[#This Row],[Customer_ID]],Customer[],3,FALSE)</f>
        <v>60</v>
      </c>
      <c r="O1614" s="43" t="str">
        <f>VLOOKUP(Combined[[#This Row],[Customer_ID]],Customer[],4,FALSE)</f>
        <v>Male</v>
      </c>
      <c r="P1614" s="43" t="str">
        <f>VLOOKUP(Combined[[#This Row],[Customer_ID]],Customer[],5,FALSE)</f>
        <v>New Benjamin</v>
      </c>
      <c r="Q1614" s="43" t="str">
        <f>VLOOKUP(Combined[[#This Row],[Customer_ID]],Customer[],6,FALSE)</f>
        <v>North Carolina</v>
      </c>
      <c r="R1614" s="43" t="str">
        <f>VLOOKUP(Combined[[#This Row],[Customer_ID]],Customer[],8,FALSE)</f>
        <v>Bronze</v>
      </c>
      <c r="S1614" s="43" t="str">
        <f>VLOOKUP(Combined[[#This Row],[Product_ID]],Product[],2,FALSE)</f>
        <v>Gaming Mechanical Keyboard</v>
      </c>
      <c r="T1614" s="43" t="str">
        <f>VLOOKUP(Combined[[#This Row],[Product_ID]],Product[],3,FALSE)</f>
        <v>Electronics</v>
      </c>
      <c r="U1614" s="43" t="str">
        <f>VLOOKUP(Combined[[#This Row],[Product_ID]],Product[],4,FALSE)</f>
        <v>Computer</v>
      </c>
      <c r="V1614" s="43" t="str">
        <f>VLOOKUP(Combined[[#This Row],[Product_ID]],Product[],5,FALSE)</f>
        <v>Lucero LLC</v>
      </c>
      <c r="W1614" s="43">
        <f>VLOOKUP(Combined[[#This Row],[Product_ID]],Product[],6,FALSE)</f>
        <v>419.28</v>
      </c>
      <c r="X1614" s="43">
        <f>VLOOKUP(Combined[[#This Row],[Product_ID]],Product[],7,FALSE)</f>
        <v>86</v>
      </c>
      <c r="Y1614" s="43" t="str">
        <f>_xlfn.XLOOKUP(Combined[[#This Row],[Store_ID]],Store[Store_ID],Store[Store_Name])</f>
        <v>Rivera-Warner</v>
      </c>
      <c r="Z1614" s="43" t="str">
        <f>_xlfn.XLOOKUP(Combined[[#This Row],[Store_ID]],Store[Store_ID],Store[Region])</f>
        <v>East</v>
      </c>
      <c r="AA1614" s="43" t="str">
        <f>_xlfn.XLOOKUP(Combined[[#This Row],[Store_ID]],Store[Store_ID],Store[City])</f>
        <v>Washingtonfurt</v>
      </c>
      <c r="AB1614" s="43" t="str">
        <f>_xlfn.XLOOKUP(Combined[[#This Row],[Store_ID]],Store[Store_ID],Store[Store_Type])</f>
        <v>Flagship</v>
      </c>
      <c r="AC1614" s="43">
        <f>Combined[[#This Row],[Quantity]]*Combined[[#This Row],[Unit_Price]]</f>
        <v>905.5</v>
      </c>
      <c r="AD1614" s="43">
        <f>Combined[[#This Row],[Gross_Sales]]*Combined[[#This Row],[Discount]]</f>
        <v>262.59499999999997</v>
      </c>
      <c r="AE1614" s="43">
        <f>Combined[[#This Row],[Quantity]]*Combined[[#This Row],[cost]]</f>
        <v>419.28</v>
      </c>
      <c r="AF1614" s="43">
        <f>Combined[[#This Row],[Total_Amount]]-Combined[[#This Row],[Total_Cost]]</f>
        <v>223.625</v>
      </c>
      <c r="AG1614" s="43" t="str">
        <f>IF(Combined[[#This Row],[Age]]&lt;=25,"18-25",IF(Combined[[#This Row],[Age]]&lt;=35,"26-35",IF(Combined[[#This Row],[Age]]&lt;=45,"36-45",IF(Combined[[#This Row],[Age]]&lt;=55,"46-55","56-64"))))</f>
        <v>56-64</v>
      </c>
      <c r="AH1614" s="43">
        <f>IF(Combined[[#This Row],[Total_Amount]]=0,0,Combined[[#This Row],[Profit]]/Combined[[#This Row],[Total_Amount]])</f>
        <v>0.3478352167116448</v>
      </c>
    </row>
    <row r="1615" spans="1:34">
      <c r="A1615" s="43" t="s">
        <v>3439</v>
      </c>
      <c r="B1615" s="46">
        <v>45523</v>
      </c>
      <c r="C1615" s="43">
        <f t="shared" si="25"/>
        <v>2024</v>
      </c>
      <c r="D1615" s="43" t="str">
        <f>TEXT(Combined[[#This Row],[Order_Date]],"MMM")</f>
        <v>Aug</v>
      </c>
      <c r="E1615" s="43" t="s">
        <v>666</v>
      </c>
      <c r="F1615" s="43" t="s">
        <v>1580</v>
      </c>
      <c r="G1615" s="43" t="s">
        <v>1797</v>
      </c>
      <c r="H1615" s="43">
        <v>3</v>
      </c>
      <c r="I1615" s="43">
        <v>63.19</v>
      </c>
      <c r="J1615" s="45">
        <v>0.08</v>
      </c>
      <c r="K1615" s="43" t="s">
        <v>1824</v>
      </c>
      <c r="L1615" s="43">
        <v>174.40440000000001</v>
      </c>
      <c r="M1615" s="43" t="str">
        <f>VLOOKUP(Combined[[#This Row],[Customer_ID]],Customer[],2,FALSE)</f>
        <v>Tiffany Herrera</v>
      </c>
      <c r="N1615" s="43">
        <f>VLOOKUP(Combined[[#This Row],[Customer_ID]],Customer[],3,FALSE)</f>
        <v>52</v>
      </c>
      <c r="O1615" s="43" t="str">
        <f>VLOOKUP(Combined[[#This Row],[Customer_ID]],Customer[],4,FALSE)</f>
        <v>Male</v>
      </c>
      <c r="P1615" s="43" t="str">
        <f>VLOOKUP(Combined[[#This Row],[Customer_ID]],Customer[],5,FALSE)</f>
        <v>New Dianebury</v>
      </c>
      <c r="Q1615" s="43" t="str">
        <f>VLOOKUP(Combined[[#This Row],[Customer_ID]],Customer[],6,FALSE)</f>
        <v>Virginia</v>
      </c>
      <c r="R1615" s="43" t="str">
        <f>VLOOKUP(Combined[[#This Row],[Customer_ID]],Customer[],8,FALSE)</f>
        <v>Platinum</v>
      </c>
      <c r="S1615" s="43" t="str">
        <f>VLOOKUP(Combined[[#This Row],[Product_ID]],Product[],2,FALSE)</f>
        <v>Beard Grooming Kit</v>
      </c>
      <c r="T1615" s="43" t="str">
        <f>VLOOKUP(Combined[[#This Row],[Product_ID]],Product[],3,FALSE)</f>
        <v>Beauty</v>
      </c>
      <c r="U1615" s="43" t="str">
        <f>VLOOKUP(Combined[[#This Row],[Product_ID]],Product[],4,FALSE)</f>
        <v>Grooming</v>
      </c>
      <c r="V1615" s="43" t="str">
        <f>VLOOKUP(Combined[[#This Row],[Product_ID]],Product[],5,FALSE)</f>
        <v>Erickson-Green</v>
      </c>
      <c r="W1615" s="43">
        <f>VLOOKUP(Combined[[#This Row],[Product_ID]],Product[],6,FALSE)</f>
        <v>337.42</v>
      </c>
      <c r="X1615" s="43">
        <f>VLOOKUP(Combined[[#This Row],[Product_ID]],Product[],7,FALSE)</f>
        <v>256</v>
      </c>
      <c r="Y1615" s="43" t="str">
        <f>_xlfn.XLOOKUP(Combined[[#This Row],[Store_ID]],Store[Store_ID],Store[Store_Name])</f>
        <v>Gardner, Humphrey and Contreras</v>
      </c>
      <c r="Z1615" s="43" t="str">
        <f>_xlfn.XLOOKUP(Combined[[#This Row],[Store_ID]],Store[Store_ID],Store[Region])</f>
        <v>East</v>
      </c>
      <c r="AA1615" s="43" t="str">
        <f>_xlfn.XLOOKUP(Combined[[#This Row],[Store_ID]],Store[Store_ID],Store[City])</f>
        <v>Johnsonville</v>
      </c>
      <c r="AB1615" s="43" t="str">
        <f>_xlfn.XLOOKUP(Combined[[#This Row],[Store_ID]],Store[Store_ID],Store[Store_Type])</f>
        <v>Flagship</v>
      </c>
      <c r="AC1615" s="43">
        <f>Combined[[#This Row],[Quantity]]*Combined[[#This Row],[Unit_Price]]</f>
        <v>189.57</v>
      </c>
      <c r="AD1615" s="43">
        <f>Combined[[#This Row],[Gross_Sales]]*Combined[[#This Row],[Discount]]</f>
        <v>15.1656</v>
      </c>
      <c r="AE1615" s="43">
        <f>Combined[[#This Row],[Quantity]]*Combined[[#This Row],[cost]]</f>
        <v>1012.26</v>
      </c>
      <c r="AF1615" s="43">
        <f>Combined[[#This Row],[Total_Amount]]-Combined[[#This Row],[Total_Cost]]</f>
        <v>-837.85559999999998</v>
      </c>
      <c r="AG1615" s="43" t="str">
        <f>IF(Combined[[#This Row],[Age]]&lt;=25,"18-25",IF(Combined[[#This Row],[Age]]&lt;=35,"26-35",IF(Combined[[#This Row],[Age]]&lt;=45,"36-45",IF(Combined[[#This Row],[Age]]&lt;=55,"46-55","56-64"))))</f>
        <v>46-55</v>
      </c>
      <c r="AH1615" s="43">
        <f>IF(Combined[[#This Row],[Total_Amount]]=0,0,Combined[[#This Row],[Profit]]/Combined[[#This Row],[Total_Amount]])</f>
        <v>-4.8040966856340779</v>
      </c>
    </row>
    <row r="1616" spans="1:34">
      <c r="A1616" s="43" t="s">
        <v>3440</v>
      </c>
      <c r="B1616" s="46">
        <v>45628</v>
      </c>
      <c r="C1616" s="43">
        <f t="shared" si="25"/>
        <v>2024</v>
      </c>
      <c r="D1616" s="43" t="str">
        <f>TEXT(Combined[[#This Row],[Order_Date]],"MMM")</f>
        <v>Dec</v>
      </c>
      <c r="E1616" s="43" t="s">
        <v>191</v>
      </c>
      <c r="F1616" s="43" t="s">
        <v>1688</v>
      </c>
      <c r="G1616" s="43" t="s">
        <v>1779</v>
      </c>
      <c r="H1616" s="43">
        <v>3</v>
      </c>
      <c r="I1616" s="43">
        <v>687.66</v>
      </c>
      <c r="J1616" s="45">
        <v>0.06</v>
      </c>
      <c r="K1616" s="43" t="s">
        <v>1826</v>
      </c>
      <c r="L1616" s="43">
        <v>1939.2012</v>
      </c>
      <c r="M1616" s="43" t="str">
        <f>VLOOKUP(Combined[[#This Row],[Customer_ID]],Customer[],2,FALSE)</f>
        <v>Matthew Hunter Jr.</v>
      </c>
      <c r="N1616" s="43">
        <f>VLOOKUP(Combined[[#This Row],[Customer_ID]],Customer[],3,FALSE)</f>
        <v>61</v>
      </c>
      <c r="O1616" s="43" t="str">
        <f>VLOOKUP(Combined[[#This Row],[Customer_ID]],Customer[],4,FALSE)</f>
        <v>Female</v>
      </c>
      <c r="P1616" s="43" t="str">
        <f>VLOOKUP(Combined[[#This Row],[Customer_ID]],Customer[],5,FALSE)</f>
        <v>Gregoryview</v>
      </c>
      <c r="Q1616" s="43" t="str">
        <f>VLOOKUP(Combined[[#This Row],[Customer_ID]],Customer[],6,FALSE)</f>
        <v>Illinois</v>
      </c>
      <c r="R1616" s="43" t="str">
        <f>VLOOKUP(Combined[[#This Row],[Customer_ID]],Customer[],8,FALSE)</f>
        <v>Gold</v>
      </c>
      <c r="S1616" s="43" t="str">
        <f>VLOOKUP(Combined[[#This Row],[Product_ID]],Product[],2,FALSE)</f>
        <v>Kitchen Storage Rack</v>
      </c>
      <c r="T1616" s="43" t="str">
        <f>VLOOKUP(Combined[[#This Row],[Product_ID]],Product[],3,FALSE)</f>
        <v>Home</v>
      </c>
      <c r="U1616" s="43" t="str">
        <f>VLOOKUP(Combined[[#This Row],[Product_ID]],Product[],4,FALSE)</f>
        <v>Storage</v>
      </c>
      <c r="V1616" s="43" t="str">
        <f>VLOOKUP(Combined[[#This Row],[Product_ID]],Product[],5,FALSE)</f>
        <v>Duran Group</v>
      </c>
      <c r="W1616" s="43">
        <f>VLOOKUP(Combined[[#This Row],[Product_ID]],Product[],6,FALSE)</f>
        <v>138.05000000000001</v>
      </c>
      <c r="X1616" s="43">
        <f>VLOOKUP(Combined[[#This Row],[Product_ID]],Product[],7,FALSE)</f>
        <v>89</v>
      </c>
      <c r="Y1616" s="43" t="str">
        <f>_xlfn.XLOOKUP(Combined[[#This Row],[Store_ID]],Store[Store_ID],Store[Store_Name])</f>
        <v>Martinez-Mullins</v>
      </c>
      <c r="Z1616" s="43" t="str">
        <f>_xlfn.XLOOKUP(Combined[[#This Row],[Store_ID]],Store[Store_ID],Store[Region])</f>
        <v>South</v>
      </c>
      <c r="AA1616" s="43" t="str">
        <f>_xlfn.XLOOKUP(Combined[[#This Row],[Store_ID]],Store[Store_ID],Store[City])</f>
        <v>Williamsfurt</v>
      </c>
      <c r="AB1616" s="43" t="str">
        <f>_xlfn.XLOOKUP(Combined[[#This Row],[Store_ID]],Store[Store_ID],Store[Store_Type])</f>
        <v>Online</v>
      </c>
      <c r="AC1616" s="43">
        <f>Combined[[#This Row],[Quantity]]*Combined[[#This Row],[Unit_Price]]</f>
        <v>2062.98</v>
      </c>
      <c r="AD1616" s="43">
        <f>Combined[[#This Row],[Gross_Sales]]*Combined[[#This Row],[Discount]]</f>
        <v>123.77879999999999</v>
      </c>
      <c r="AE1616" s="43">
        <f>Combined[[#This Row],[Quantity]]*Combined[[#This Row],[cost]]</f>
        <v>414.15000000000003</v>
      </c>
      <c r="AF1616" s="43">
        <f>Combined[[#This Row],[Total_Amount]]-Combined[[#This Row],[Total_Cost]]</f>
        <v>1525.0511999999999</v>
      </c>
      <c r="AG1616" s="43" t="str">
        <f>IF(Combined[[#This Row],[Age]]&lt;=25,"18-25",IF(Combined[[#This Row],[Age]]&lt;=35,"26-35",IF(Combined[[#This Row],[Age]]&lt;=45,"36-45",IF(Combined[[#This Row],[Age]]&lt;=55,"46-55","56-64"))))</f>
        <v>56-64</v>
      </c>
      <c r="AH1616" s="43">
        <f>IF(Combined[[#This Row],[Total_Amount]]=0,0,Combined[[#This Row],[Profit]]/Combined[[#This Row],[Total_Amount]])</f>
        <v>0.78643268166294444</v>
      </c>
    </row>
    <row r="1617" spans="1:34">
      <c r="A1617" s="43" t="s">
        <v>3441</v>
      </c>
      <c r="B1617" s="46">
        <v>45742</v>
      </c>
      <c r="C1617" s="43">
        <f t="shared" si="25"/>
        <v>2025</v>
      </c>
      <c r="D1617" s="43" t="str">
        <f>TEXT(Combined[[#This Row],[Order_Date]],"MMM")</f>
        <v>Mar</v>
      </c>
      <c r="E1617" s="43" t="s">
        <v>711</v>
      </c>
      <c r="F1617" s="43" t="s">
        <v>1634</v>
      </c>
      <c r="G1617" s="43" t="s">
        <v>1786</v>
      </c>
      <c r="H1617" s="43">
        <v>4</v>
      </c>
      <c r="I1617" s="43">
        <v>639.05999999999995</v>
      </c>
      <c r="J1617" s="45">
        <v>0.12</v>
      </c>
      <c r="K1617" s="43" t="s">
        <v>1826</v>
      </c>
      <c r="L1617" s="43">
        <v>2249.4911999999999</v>
      </c>
      <c r="M1617" s="43" t="str">
        <f>VLOOKUP(Combined[[#This Row],[Customer_ID]],Customer[],2,FALSE)</f>
        <v>Jordan Wells</v>
      </c>
      <c r="N1617" s="43">
        <f>VLOOKUP(Combined[[#This Row],[Customer_ID]],Customer[],3,FALSE)</f>
        <v>47</v>
      </c>
      <c r="O1617" s="43" t="str">
        <f>VLOOKUP(Combined[[#This Row],[Customer_ID]],Customer[],4,FALSE)</f>
        <v>Female</v>
      </c>
      <c r="P1617" s="43" t="str">
        <f>VLOOKUP(Combined[[#This Row],[Customer_ID]],Customer[],5,FALSE)</f>
        <v xml:space="preserve">Phillipschester   </v>
      </c>
      <c r="Q1617" s="43" t="str">
        <f>VLOOKUP(Combined[[#This Row],[Customer_ID]],Customer[],6,FALSE)</f>
        <v>New Jersey</v>
      </c>
      <c r="R1617" s="43" t="str">
        <f>VLOOKUP(Combined[[#This Row],[Customer_ID]],Customer[],8,FALSE)</f>
        <v>Gold</v>
      </c>
      <c r="S1617" s="43" t="str">
        <f>VLOOKUP(Combined[[#This Row],[Product_ID]],Product[],2,FALSE)</f>
        <v>USB External Hard Drive</v>
      </c>
      <c r="T1617" s="43" t="str">
        <f>VLOOKUP(Combined[[#This Row],[Product_ID]],Product[],3,FALSE)</f>
        <v>Electronics</v>
      </c>
      <c r="U1617" s="43" t="str">
        <f>VLOOKUP(Combined[[#This Row],[Product_ID]],Product[],4,FALSE)</f>
        <v>Computer</v>
      </c>
      <c r="V1617" s="43" t="str">
        <f>VLOOKUP(Combined[[#This Row],[Product_ID]],Product[],5,FALSE)</f>
        <v>Robinson Inc</v>
      </c>
      <c r="W1617" s="43">
        <f>VLOOKUP(Combined[[#This Row],[Product_ID]],Product[],6,FALSE)</f>
        <v>253.33</v>
      </c>
      <c r="X1617" s="43">
        <f>VLOOKUP(Combined[[#This Row],[Product_ID]],Product[],7,FALSE)</f>
        <v>266</v>
      </c>
      <c r="Y1617" s="43" t="str">
        <f>_xlfn.XLOOKUP(Combined[[#This Row],[Store_ID]],Store[Store_ID],Store[Store_Name])</f>
        <v>Moore, Padilla and Butler</v>
      </c>
      <c r="Z1617" s="43" t="str">
        <f>_xlfn.XLOOKUP(Combined[[#This Row],[Store_ID]],Store[Store_ID],Store[Region])</f>
        <v>South</v>
      </c>
      <c r="AA1617" s="43" t="str">
        <f>_xlfn.XLOOKUP(Combined[[#This Row],[Store_ID]],Store[Store_ID],Store[City])</f>
        <v>East Johnstad</v>
      </c>
      <c r="AB1617" s="43" t="str">
        <f>_xlfn.XLOOKUP(Combined[[#This Row],[Store_ID]],Store[Store_ID],Store[Store_Type])</f>
        <v>Flagship</v>
      </c>
      <c r="AC1617" s="43">
        <f>Combined[[#This Row],[Quantity]]*Combined[[#This Row],[Unit_Price]]</f>
        <v>2556.2399999999998</v>
      </c>
      <c r="AD1617" s="43">
        <f>Combined[[#This Row],[Gross_Sales]]*Combined[[#This Row],[Discount]]</f>
        <v>306.74879999999996</v>
      </c>
      <c r="AE1617" s="43">
        <f>Combined[[#This Row],[Quantity]]*Combined[[#This Row],[cost]]</f>
        <v>1013.32</v>
      </c>
      <c r="AF1617" s="43">
        <f>Combined[[#This Row],[Total_Amount]]-Combined[[#This Row],[Total_Cost]]</f>
        <v>1236.1711999999998</v>
      </c>
      <c r="AG1617" s="43" t="str">
        <f>IF(Combined[[#This Row],[Age]]&lt;=25,"18-25",IF(Combined[[#This Row],[Age]]&lt;=35,"26-35",IF(Combined[[#This Row],[Age]]&lt;=45,"36-45",IF(Combined[[#This Row],[Age]]&lt;=55,"46-55","56-64"))))</f>
        <v>46-55</v>
      </c>
      <c r="AH1617" s="43">
        <f>IF(Combined[[#This Row],[Total_Amount]]=0,0,Combined[[#This Row],[Profit]]/Combined[[#This Row],[Total_Amount]])</f>
        <v>0.5495336901073451</v>
      </c>
    </row>
    <row r="1618" spans="1:34">
      <c r="A1618" s="43" t="s">
        <v>3442</v>
      </c>
      <c r="B1618" s="46">
        <v>45456</v>
      </c>
      <c r="C1618" s="43">
        <f t="shared" si="25"/>
        <v>2024</v>
      </c>
      <c r="D1618" s="43" t="str">
        <f>TEXT(Combined[[#This Row],[Order_Date]],"MMM")</f>
        <v>Jun</v>
      </c>
      <c r="E1618" s="43" t="s">
        <v>247</v>
      </c>
      <c r="F1618" s="43" t="s">
        <v>1690</v>
      </c>
      <c r="G1618" s="43" t="s">
        <v>1779</v>
      </c>
      <c r="H1618" s="43">
        <v>1</v>
      </c>
      <c r="I1618" s="43">
        <v>475.15</v>
      </c>
      <c r="J1618" s="45">
        <v>0.04</v>
      </c>
      <c r="K1618" s="43" t="s">
        <v>1829</v>
      </c>
      <c r="L1618" s="43">
        <v>456.14399999999989</v>
      </c>
      <c r="M1618" s="43" t="str">
        <f>VLOOKUP(Combined[[#This Row],[Customer_ID]],Customer[],2,FALSE)</f>
        <v>Amber Mcclain</v>
      </c>
      <c r="N1618" s="43">
        <f>VLOOKUP(Combined[[#This Row],[Customer_ID]],Customer[],3,FALSE)</f>
        <v>58</v>
      </c>
      <c r="O1618" s="43" t="str">
        <f>VLOOKUP(Combined[[#This Row],[Customer_ID]],Customer[],4,FALSE)</f>
        <v>Male</v>
      </c>
      <c r="P1618" s="43" t="str">
        <f>VLOOKUP(Combined[[#This Row],[Customer_ID]],Customer[],5,FALSE)</f>
        <v>Brendaburgh</v>
      </c>
      <c r="Q1618" s="43" t="str">
        <f>VLOOKUP(Combined[[#This Row],[Customer_ID]],Customer[],6,FALSE)</f>
        <v>Florida</v>
      </c>
      <c r="R1618" s="43" t="str">
        <f>VLOOKUP(Combined[[#This Row],[Customer_ID]],Customer[],8,FALSE)</f>
        <v>Silver</v>
      </c>
      <c r="S1618" s="43" t="str">
        <f>VLOOKUP(Combined[[#This Row],[Product_ID]],Product[],2,FALSE)</f>
        <v>Hair Repair Oil Treatment</v>
      </c>
      <c r="T1618" s="43" t="str">
        <f>VLOOKUP(Combined[[#This Row],[Product_ID]],Product[],3,FALSE)</f>
        <v>Beauty</v>
      </c>
      <c r="U1618" s="43" t="str">
        <f>VLOOKUP(Combined[[#This Row],[Product_ID]],Product[],4,FALSE)</f>
        <v>Haircare</v>
      </c>
      <c r="V1618" s="43" t="str">
        <f>VLOOKUP(Combined[[#This Row],[Product_ID]],Product[],5,FALSE)</f>
        <v>Hopkins Ltd</v>
      </c>
      <c r="W1618" s="43">
        <f>VLOOKUP(Combined[[#This Row],[Product_ID]],Product[],6,FALSE)</f>
        <v>214.32</v>
      </c>
      <c r="X1618" s="43">
        <f>VLOOKUP(Combined[[#This Row],[Product_ID]],Product[],7,FALSE)</f>
        <v>383</v>
      </c>
      <c r="Y1618" s="43" t="str">
        <f>_xlfn.XLOOKUP(Combined[[#This Row],[Store_ID]],Store[Store_ID],Store[Store_Name])</f>
        <v>Martinez-Mullins</v>
      </c>
      <c r="Z1618" s="43" t="str">
        <f>_xlfn.XLOOKUP(Combined[[#This Row],[Store_ID]],Store[Store_ID],Store[Region])</f>
        <v>South</v>
      </c>
      <c r="AA1618" s="43" t="str">
        <f>_xlfn.XLOOKUP(Combined[[#This Row],[Store_ID]],Store[Store_ID],Store[City])</f>
        <v>Williamsfurt</v>
      </c>
      <c r="AB1618" s="43" t="str">
        <f>_xlfn.XLOOKUP(Combined[[#This Row],[Store_ID]],Store[Store_ID],Store[Store_Type])</f>
        <v>Online</v>
      </c>
      <c r="AC1618" s="43">
        <f>Combined[[#This Row],[Quantity]]*Combined[[#This Row],[Unit_Price]]</f>
        <v>475.15</v>
      </c>
      <c r="AD1618" s="43">
        <f>Combined[[#This Row],[Gross_Sales]]*Combined[[#This Row],[Discount]]</f>
        <v>19.006</v>
      </c>
      <c r="AE1618" s="43">
        <f>Combined[[#This Row],[Quantity]]*Combined[[#This Row],[cost]]</f>
        <v>214.32</v>
      </c>
      <c r="AF1618" s="43">
        <f>Combined[[#This Row],[Total_Amount]]-Combined[[#This Row],[Total_Cost]]</f>
        <v>241.8239999999999</v>
      </c>
      <c r="AG1618" s="43" t="str">
        <f>IF(Combined[[#This Row],[Age]]&lt;=25,"18-25",IF(Combined[[#This Row],[Age]]&lt;=35,"26-35",IF(Combined[[#This Row],[Age]]&lt;=45,"36-45",IF(Combined[[#This Row],[Age]]&lt;=55,"46-55","56-64"))))</f>
        <v>56-64</v>
      </c>
      <c r="AH1618" s="43">
        <f>IF(Combined[[#This Row],[Total_Amount]]=0,0,Combined[[#This Row],[Profit]]/Combined[[#This Row],[Total_Amount]])</f>
        <v>0.53014837419762173</v>
      </c>
    </row>
    <row r="1619" spans="1:34">
      <c r="A1619" s="43" t="s">
        <v>3443</v>
      </c>
      <c r="B1619" s="46">
        <v>45534</v>
      </c>
      <c r="C1619" s="43">
        <f t="shared" si="25"/>
        <v>2024</v>
      </c>
      <c r="D1619" s="43" t="str">
        <f>TEXT(Combined[[#This Row],[Order_Date]],"MMM")</f>
        <v>Aug</v>
      </c>
      <c r="E1619" s="43" t="s">
        <v>625</v>
      </c>
      <c r="F1619" s="43" t="s">
        <v>1636</v>
      </c>
      <c r="G1619" s="43" t="s">
        <v>1776</v>
      </c>
      <c r="H1619" s="43">
        <v>1</v>
      </c>
      <c r="I1619" s="43">
        <v>62.38</v>
      </c>
      <c r="J1619" s="45">
        <v>0.08</v>
      </c>
      <c r="K1619" s="43" t="s">
        <v>1829</v>
      </c>
      <c r="L1619" s="43">
        <v>57.389600000000002</v>
      </c>
      <c r="M1619" s="43" t="str">
        <f>VLOOKUP(Combined[[#This Row],[Customer_ID]],Customer[],2,FALSE)</f>
        <v>Christopher Stewart</v>
      </c>
      <c r="N1619" s="43">
        <f>VLOOKUP(Combined[[#This Row],[Customer_ID]],Customer[],3,FALSE)</f>
        <v>21</v>
      </c>
      <c r="O1619" s="43" t="str">
        <f>VLOOKUP(Combined[[#This Row],[Customer_ID]],Customer[],4,FALSE)</f>
        <v>Male</v>
      </c>
      <c r="P1619" s="43" t="str">
        <f>VLOOKUP(Combined[[#This Row],[Customer_ID]],Customer[],5,FALSE)</f>
        <v>Amandaside</v>
      </c>
      <c r="Q1619" s="43" t="str">
        <f>VLOOKUP(Combined[[#This Row],[Customer_ID]],Customer[],6,FALSE)</f>
        <v>New York</v>
      </c>
      <c r="R1619" s="43" t="str">
        <f>VLOOKUP(Combined[[#This Row],[Customer_ID]],Customer[],8,FALSE)</f>
        <v>Bronze</v>
      </c>
      <c r="S1619" s="43" t="str">
        <f>VLOOKUP(Combined[[#This Row],[Product_ID]],Product[],2,FALSE)</f>
        <v>Adjustable Jump Rope</v>
      </c>
      <c r="T1619" s="43" t="str">
        <f>VLOOKUP(Combined[[#This Row],[Product_ID]],Product[],3,FALSE)</f>
        <v>Sports</v>
      </c>
      <c r="U1619" s="43" t="str">
        <f>VLOOKUP(Combined[[#This Row],[Product_ID]],Product[],4,FALSE)</f>
        <v>Fitness</v>
      </c>
      <c r="V1619" s="43" t="str">
        <f>VLOOKUP(Combined[[#This Row],[Product_ID]],Product[],5,FALSE)</f>
        <v>Cox Inc</v>
      </c>
      <c r="W1619" s="43">
        <f>VLOOKUP(Combined[[#This Row],[Product_ID]],Product[],6,FALSE)</f>
        <v>167.12</v>
      </c>
      <c r="X1619" s="43">
        <f>VLOOKUP(Combined[[#This Row],[Product_ID]],Product[],7,FALSE)</f>
        <v>316</v>
      </c>
      <c r="Y1619" s="43" t="str">
        <f>_xlfn.XLOOKUP(Combined[[#This Row],[Store_ID]],Store[Store_ID],Store[Store_Name])</f>
        <v>Benson-Elliott</v>
      </c>
      <c r="Z1619" s="43" t="str">
        <f>_xlfn.XLOOKUP(Combined[[#This Row],[Store_ID]],Store[Store_ID],Store[Region])</f>
        <v>East</v>
      </c>
      <c r="AA1619" s="43" t="str">
        <f>_xlfn.XLOOKUP(Combined[[#This Row],[Store_ID]],Store[Store_ID],Store[City])</f>
        <v>Port Josephberg</v>
      </c>
      <c r="AB1619" s="43" t="str">
        <f>_xlfn.XLOOKUP(Combined[[#This Row],[Store_ID]],Store[Store_ID],Store[Store_Type])</f>
        <v>Online</v>
      </c>
      <c r="AC1619" s="43">
        <f>Combined[[#This Row],[Quantity]]*Combined[[#This Row],[Unit_Price]]</f>
        <v>62.38</v>
      </c>
      <c r="AD1619" s="43">
        <f>Combined[[#This Row],[Gross_Sales]]*Combined[[#This Row],[Discount]]</f>
        <v>4.9904000000000002</v>
      </c>
      <c r="AE1619" s="43">
        <f>Combined[[#This Row],[Quantity]]*Combined[[#This Row],[cost]]</f>
        <v>167.12</v>
      </c>
      <c r="AF1619" s="43">
        <f>Combined[[#This Row],[Total_Amount]]-Combined[[#This Row],[Total_Cost]]</f>
        <v>-109.7304</v>
      </c>
      <c r="AG1619" s="43" t="str">
        <f>IF(Combined[[#This Row],[Age]]&lt;=25,"18-25",IF(Combined[[#This Row],[Age]]&lt;=35,"26-35",IF(Combined[[#This Row],[Age]]&lt;=45,"36-45",IF(Combined[[#This Row],[Age]]&lt;=55,"46-55","56-64"))))</f>
        <v>18-25</v>
      </c>
      <c r="AH1619" s="43">
        <f>IF(Combined[[#This Row],[Total_Amount]]=0,0,Combined[[#This Row],[Profit]]/Combined[[#This Row],[Total_Amount]])</f>
        <v>-1.91202587228348</v>
      </c>
    </row>
    <row r="1620" spans="1:34">
      <c r="A1620" s="43" t="s">
        <v>3444</v>
      </c>
      <c r="B1620" s="46">
        <v>45375</v>
      </c>
      <c r="C1620" s="43">
        <f t="shared" si="25"/>
        <v>2024</v>
      </c>
      <c r="D1620" s="43" t="str">
        <f>TEXT(Combined[[#This Row],[Order_Date]],"MMM")</f>
        <v>Mar</v>
      </c>
      <c r="E1620" s="43" t="s">
        <v>1109</v>
      </c>
      <c r="F1620" s="43" t="s">
        <v>1578</v>
      </c>
      <c r="G1620" s="43" t="s">
        <v>1779</v>
      </c>
      <c r="H1620" s="43">
        <v>1</v>
      </c>
      <c r="I1620" s="43">
        <v>977.02</v>
      </c>
      <c r="J1620" s="45">
        <v>0.2</v>
      </c>
      <c r="K1620" s="43" t="s">
        <v>1829</v>
      </c>
      <c r="L1620" s="43">
        <v>781.61599999999999</v>
      </c>
      <c r="M1620" s="43" t="str">
        <f>VLOOKUP(Combined[[#This Row],[Customer_ID]],Customer[],2,FALSE)</f>
        <v>Ryan Torres</v>
      </c>
      <c r="N1620" s="43">
        <f>VLOOKUP(Combined[[#This Row],[Customer_ID]],Customer[],3,FALSE)</f>
        <v>38</v>
      </c>
      <c r="O1620" s="43" t="str">
        <f>VLOOKUP(Combined[[#This Row],[Customer_ID]],Customer[],4,FALSE)</f>
        <v>Male</v>
      </c>
      <c r="P1620" s="43" t="str">
        <f>VLOOKUP(Combined[[#This Row],[Customer_ID]],Customer[],5,FALSE)</f>
        <v>Guerreroport</v>
      </c>
      <c r="Q1620" s="43" t="str">
        <f>VLOOKUP(Combined[[#This Row],[Customer_ID]],Customer[],6,FALSE)</f>
        <v>Connecticut</v>
      </c>
      <c r="R1620" s="43" t="str">
        <f>VLOOKUP(Combined[[#This Row],[Customer_ID]],Customer[],8,FALSE)</f>
        <v>Silver</v>
      </c>
      <c r="S1620" s="43" t="str">
        <f>VLOOKUP(Combined[[#This Row],[Product_ID]],Product[],2,FALSE)</f>
        <v>4K Home Projector</v>
      </c>
      <c r="T1620" s="43" t="str">
        <f>VLOOKUP(Combined[[#This Row],[Product_ID]],Product[],3,FALSE)</f>
        <v>Electronics</v>
      </c>
      <c r="U1620" s="43" t="str">
        <f>VLOOKUP(Combined[[#This Row],[Product_ID]],Product[],4,FALSE)</f>
        <v>Appliances</v>
      </c>
      <c r="V1620" s="43" t="str">
        <f>VLOOKUP(Combined[[#This Row],[Product_ID]],Product[],5,FALSE)</f>
        <v>Thomas LLC</v>
      </c>
      <c r="W1620" s="43">
        <f>VLOOKUP(Combined[[#This Row],[Product_ID]],Product[],6,FALSE)</f>
        <v>465.34</v>
      </c>
      <c r="X1620" s="43">
        <f>VLOOKUP(Combined[[#This Row],[Product_ID]],Product[],7,FALSE)</f>
        <v>301</v>
      </c>
      <c r="Y1620" s="43" t="str">
        <f>_xlfn.XLOOKUP(Combined[[#This Row],[Store_ID]],Store[Store_ID],Store[Store_Name])</f>
        <v>Martinez-Mullins</v>
      </c>
      <c r="Z1620" s="43" t="str">
        <f>_xlfn.XLOOKUP(Combined[[#This Row],[Store_ID]],Store[Store_ID],Store[Region])</f>
        <v>South</v>
      </c>
      <c r="AA1620" s="43" t="str">
        <f>_xlfn.XLOOKUP(Combined[[#This Row],[Store_ID]],Store[Store_ID],Store[City])</f>
        <v>Williamsfurt</v>
      </c>
      <c r="AB1620" s="43" t="str">
        <f>_xlfn.XLOOKUP(Combined[[#This Row],[Store_ID]],Store[Store_ID],Store[Store_Type])</f>
        <v>Online</v>
      </c>
      <c r="AC1620" s="43">
        <f>Combined[[#This Row],[Quantity]]*Combined[[#This Row],[Unit_Price]]</f>
        <v>977.02</v>
      </c>
      <c r="AD1620" s="43">
        <f>Combined[[#This Row],[Gross_Sales]]*Combined[[#This Row],[Discount]]</f>
        <v>195.404</v>
      </c>
      <c r="AE1620" s="43">
        <f>Combined[[#This Row],[Quantity]]*Combined[[#This Row],[cost]]</f>
        <v>465.34</v>
      </c>
      <c r="AF1620" s="43">
        <f>Combined[[#This Row],[Total_Amount]]-Combined[[#This Row],[Total_Cost]]</f>
        <v>316.27600000000001</v>
      </c>
      <c r="AG1620" s="43" t="str">
        <f>IF(Combined[[#This Row],[Age]]&lt;=25,"18-25",IF(Combined[[#This Row],[Age]]&lt;=35,"26-35",IF(Combined[[#This Row],[Age]]&lt;=45,"36-45",IF(Combined[[#This Row],[Age]]&lt;=55,"46-55","56-64"))))</f>
        <v>36-45</v>
      </c>
      <c r="AH1620" s="43">
        <f>IF(Combined[[#This Row],[Total_Amount]]=0,0,Combined[[#This Row],[Profit]]/Combined[[#This Row],[Total_Amount]])</f>
        <v>0.40464371251356168</v>
      </c>
    </row>
    <row r="1621" spans="1:34">
      <c r="A1621" s="43" t="s">
        <v>3445</v>
      </c>
      <c r="B1621" s="46">
        <v>45546</v>
      </c>
      <c r="C1621" s="43">
        <f t="shared" si="25"/>
        <v>2024</v>
      </c>
      <c r="D1621" s="43" t="str">
        <f>TEXT(Combined[[#This Row],[Order_Date]],"MMM")</f>
        <v>Sep</v>
      </c>
      <c r="E1621" s="43" t="s">
        <v>271</v>
      </c>
      <c r="F1621" s="43" t="s">
        <v>1714</v>
      </c>
      <c r="G1621" s="43" t="s">
        <v>1769</v>
      </c>
      <c r="H1621" s="43">
        <v>2</v>
      </c>
      <c r="I1621" s="43">
        <v>898.81</v>
      </c>
      <c r="J1621" s="45">
        <v>0.25</v>
      </c>
      <c r="K1621" s="43" t="s">
        <v>1824</v>
      </c>
      <c r="L1621" s="43">
        <v>1348.2149999999999</v>
      </c>
      <c r="M1621" s="43" t="str">
        <f>VLOOKUP(Combined[[#This Row],[Customer_ID]],Customer[],2,FALSE)</f>
        <v>John Mayer</v>
      </c>
      <c r="N1621" s="43">
        <f>VLOOKUP(Combined[[#This Row],[Customer_ID]],Customer[],3,FALSE)</f>
        <v>58</v>
      </c>
      <c r="O1621" s="43" t="str">
        <f>VLOOKUP(Combined[[#This Row],[Customer_ID]],Customer[],4,FALSE)</f>
        <v>Male</v>
      </c>
      <c r="P1621" s="43" t="str">
        <f>VLOOKUP(Combined[[#This Row],[Customer_ID]],Customer[],5,FALSE)</f>
        <v>Longport</v>
      </c>
      <c r="Q1621" s="43" t="str">
        <f>VLOOKUP(Combined[[#This Row],[Customer_ID]],Customer[],6,FALSE)</f>
        <v>Colorado</v>
      </c>
      <c r="R1621" s="43" t="str">
        <f>VLOOKUP(Combined[[#This Row],[Customer_ID]],Customer[],8,FALSE)</f>
        <v>Bronze</v>
      </c>
      <c r="S1621" s="43" t="str">
        <f>VLOOKUP(Combined[[#This Row],[Product_ID]],Product[],2,FALSE)</f>
        <v>Hydrating Face Cleanser</v>
      </c>
      <c r="T1621" s="43" t="str">
        <f>VLOOKUP(Combined[[#This Row],[Product_ID]],Product[],3,FALSE)</f>
        <v>Beauty</v>
      </c>
      <c r="U1621" s="43" t="str">
        <f>VLOOKUP(Combined[[#This Row],[Product_ID]],Product[],4,FALSE)</f>
        <v>Skincare</v>
      </c>
      <c r="V1621" s="43" t="str">
        <f>VLOOKUP(Combined[[#This Row],[Product_ID]],Product[],5,FALSE)</f>
        <v>Butler Group</v>
      </c>
      <c r="W1621" s="43">
        <f>VLOOKUP(Combined[[#This Row],[Product_ID]],Product[],6,FALSE)</f>
        <v>305.5</v>
      </c>
      <c r="X1621" s="43">
        <f>VLOOKUP(Combined[[#This Row],[Product_ID]],Product[],7,FALSE)</f>
        <v>159</v>
      </c>
      <c r="Y1621" s="43" t="str">
        <f>_xlfn.XLOOKUP(Combined[[#This Row],[Store_ID]],Store[Store_ID],Store[Store_Name])</f>
        <v>Alexander Group</v>
      </c>
      <c r="Z1621" s="43" t="str">
        <f>_xlfn.XLOOKUP(Combined[[#This Row],[Store_ID]],Store[Store_ID],Store[Region])</f>
        <v>South</v>
      </c>
      <c r="AA1621" s="43" t="str">
        <f>_xlfn.XLOOKUP(Combined[[#This Row],[Store_ID]],Store[Store_ID],Store[City])</f>
        <v>Port Sharon</v>
      </c>
      <c r="AB1621" s="43" t="str">
        <f>_xlfn.XLOOKUP(Combined[[#This Row],[Store_ID]],Store[Store_ID],Store[Store_Type])</f>
        <v>Online</v>
      </c>
      <c r="AC1621" s="43">
        <f>Combined[[#This Row],[Quantity]]*Combined[[#This Row],[Unit_Price]]</f>
        <v>1797.62</v>
      </c>
      <c r="AD1621" s="43">
        <f>Combined[[#This Row],[Gross_Sales]]*Combined[[#This Row],[Discount]]</f>
        <v>449.40499999999997</v>
      </c>
      <c r="AE1621" s="43">
        <f>Combined[[#This Row],[Quantity]]*Combined[[#This Row],[cost]]</f>
        <v>611</v>
      </c>
      <c r="AF1621" s="43">
        <f>Combined[[#This Row],[Total_Amount]]-Combined[[#This Row],[Total_Cost]]</f>
        <v>737.21499999999992</v>
      </c>
      <c r="AG1621" s="43" t="str">
        <f>IF(Combined[[#This Row],[Age]]&lt;=25,"18-25",IF(Combined[[#This Row],[Age]]&lt;=35,"26-35",IF(Combined[[#This Row],[Age]]&lt;=45,"36-45",IF(Combined[[#This Row],[Age]]&lt;=55,"46-55","56-64"))))</f>
        <v>56-64</v>
      </c>
      <c r="AH1621" s="43">
        <f>IF(Combined[[#This Row],[Total_Amount]]=0,0,Combined[[#This Row],[Profit]]/Combined[[#This Row],[Total_Amount]])</f>
        <v>0.54680818712149026</v>
      </c>
    </row>
    <row r="1622" spans="1:34">
      <c r="A1622" s="43" t="s">
        <v>3446</v>
      </c>
      <c r="B1622" s="46">
        <v>45769</v>
      </c>
      <c r="C1622" s="43">
        <f t="shared" si="25"/>
        <v>2025</v>
      </c>
      <c r="D1622" s="43" t="str">
        <f>TEXT(Combined[[#This Row],[Order_Date]],"MMM")</f>
        <v>Apr</v>
      </c>
      <c r="E1622" s="43" t="s">
        <v>1101</v>
      </c>
      <c r="F1622" s="43" t="s">
        <v>1662</v>
      </c>
      <c r="G1622" s="43" t="s">
        <v>1766</v>
      </c>
      <c r="H1622" s="43">
        <v>2</v>
      </c>
      <c r="I1622" s="43">
        <v>422.13</v>
      </c>
      <c r="J1622" s="45">
        <v>0.28000000000000003</v>
      </c>
      <c r="K1622" s="43" t="s">
        <v>1824</v>
      </c>
      <c r="L1622" s="43">
        <v>607.86720000000003</v>
      </c>
      <c r="M1622" s="43" t="str">
        <f>VLOOKUP(Combined[[#This Row],[Customer_ID]],Customer[],2,FALSE)</f>
        <v>Jeffrey Mccarthy</v>
      </c>
      <c r="N1622" s="43">
        <f>VLOOKUP(Combined[[#This Row],[Customer_ID]],Customer[],3,FALSE)</f>
        <v>25</v>
      </c>
      <c r="O1622" s="43" t="str">
        <f>VLOOKUP(Combined[[#This Row],[Customer_ID]],Customer[],4,FALSE)</f>
        <v>Female</v>
      </c>
      <c r="P1622" s="43" t="str">
        <f>VLOOKUP(Combined[[#This Row],[Customer_ID]],Customer[],5,FALSE)</f>
        <v>North Samuel</v>
      </c>
      <c r="Q1622" s="43" t="str">
        <f>VLOOKUP(Combined[[#This Row],[Customer_ID]],Customer[],6,FALSE)</f>
        <v>Nebraska</v>
      </c>
      <c r="R1622" s="43" t="str">
        <f>VLOOKUP(Combined[[#This Row],[Customer_ID]],Customer[],8,FALSE)</f>
        <v>Bronze</v>
      </c>
      <c r="S1622" s="43" t="str">
        <f>VLOOKUP(Combined[[#This Row],[Product_ID]],Product[],2,FALSE)</f>
        <v>Foam Roller</v>
      </c>
      <c r="T1622" s="43" t="str">
        <f>VLOOKUP(Combined[[#This Row],[Product_ID]],Product[],3,FALSE)</f>
        <v>Sports</v>
      </c>
      <c r="U1622" s="43" t="str">
        <f>VLOOKUP(Combined[[#This Row],[Product_ID]],Product[],4,FALSE)</f>
        <v>Fitness</v>
      </c>
      <c r="V1622" s="43" t="str">
        <f>VLOOKUP(Combined[[#This Row],[Product_ID]],Product[],5,FALSE)</f>
        <v>Atkinson, Camacho and Oliver</v>
      </c>
      <c r="W1622" s="43">
        <f>VLOOKUP(Combined[[#This Row],[Product_ID]],Product[],6,FALSE)</f>
        <v>30.62</v>
      </c>
      <c r="X1622" s="43">
        <f>VLOOKUP(Combined[[#This Row],[Product_ID]],Product[],7,FALSE)</f>
        <v>138</v>
      </c>
      <c r="Y1622" s="43" t="str">
        <f>_xlfn.XLOOKUP(Combined[[#This Row],[Store_ID]],Store[Store_ID],Store[Store_Name])</f>
        <v>Johnson-Wright</v>
      </c>
      <c r="Z1622" s="43" t="str">
        <f>_xlfn.XLOOKUP(Combined[[#This Row],[Store_ID]],Store[Store_ID],Store[Region])</f>
        <v>North</v>
      </c>
      <c r="AA1622" s="43" t="str">
        <f>_xlfn.XLOOKUP(Combined[[#This Row],[Store_ID]],Store[Store_ID],Store[City])</f>
        <v>Hoodberg</v>
      </c>
      <c r="AB1622" s="43" t="str">
        <f>_xlfn.XLOOKUP(Combined[[#This Row],[Store_ID]],Store[Store_ID],Store[Store_Type])</f>
        <v>Outlet</v>
      </c>
      <c r="AC1622" s="43">
        <f>Combined[[#This Row],[Quantity]]*Combined[[#This Row],[Unit_Price]]</f>
        <v>844.26</v>
      </c>
      <c r="AD1622" s="43">
        <f>Combined[[#This Row],[Gross_Sales]]*Combined[[#This Row],[Discount]]</f>
        <v>236.39280000000002</v>
      </c>
      <c r="AE1622" s="43">
        <f>Combined[[#This Row],[Quantity]]*Combined[[#This Row],[cost]]</f>
        <v>61.24</v>
      </c>
      <c r="AF1622" s="43">
        <f>Combined[[#This Row],[Total_Amount]]-Combined[[#This Row],[Total_Cost]]</f>
        <v>546.62720000000002</v>
      </c>
      <c r="AG1622" s="43" t="str">
        <f>IF(Combined[[#This Row],[Age]]&lt;=25,"18-25",IF(Combined[[#This Row],[Age]]&lt;=35,"26-35",IF(Combined[[#This Row],[Age]]&lt;=45,"36-45",IF(Combined[[#This Row],[Age]]&lt;=55,"46-55","56-64"))))</f>
        <v>18-25</v>
      </c>
      <c r="AH1622" s="43">
        <f>IF(Combined[[#This Row],[Total_Amount]]=0,0,Combined[[#This Row],[Profit]]/Combined[[#This Row],[Total_Amount]])</f>
        <v>0.89925431080999274</v>
      </c>
    </row>
    <row r="1623" spans="1:34">
      <c r="A1623" s="43" t="s">
        <v>3447</v>
      </c>
      <c r="B1623" s="46">
        <v>45524</v>
      </c>
      <c r="C1623" s="43">
        <f t="shared" si="25"/>
        <v>2024</v>
      </c>
      <c r="D1623" s="43" t="str">
        <f>TEXT(Combined[[#This Row],[Order_Date]],"MMM")</f>
        <v>Aug</v>
      </c>
      <c r="E1623" s="43" t="s">
        <v>191</v>
      </c>
      <c r="F1623" s="43" t="s">
        <v>1616</v>
      </c>
      <c r="G1623" s="43" t="s">
        <v>1792</v>
      </c>
      <c r="H1623" s="43">
        <v>1</v>
      </c>
      <c r="I1623" s="43">
        <v>324.56</v>
      </c>
      <c r="J1623" s="45">
        <v>0.03</v>
      </c>
      <c r="K1623" s="43" t="s">
        <v>1829</v>
      </c>
      <c r="L1623" s="43">
        <v>314.82319999999999</v>
      </c>
      <c r="M1623" s="43" t="str">
        <f>VLOOKUP(Combined[[#This Row],[Customer_ID]],Customer[],2,FALSE)</f>
        <v>Matthew Hunter Jr.</v>
      </c>
      <c r="N1623" s="43">
        <f>VLOOKUP(Combined[[#This Row],[Customer_ID]],Customer[],3,FALSE)</f>
        <v>61</v>
      </c>
      <c r="O1623" s="43" t="str">
        <f>VLOOKUP(Combined[[#This Row],[Customer_ID]],Customer[],4,FALSE)</f>
        <v>Female</v>
      </c>
      <c r="P1623" s="43" t="str">
        <f>VLOOKUP(Combined[[#This Row],[Customer_ID]],Customer[],5,FALSE)</f>
        <v>Gregoryview</v>
      </c>
      <c r="Q1623" s="43" t="str">
        <f>VLOOKUP(Combined[[#This Row],[Customer_ID]],Customer[],6,FALSE)</f>
        <v>Illinois</v>
      </c>
      <c r="R1623" s="43" t="str">
        <f>VLOOKUP(Combined[[#This Row],[Customer_ID]],Customer[],8,FALSE)</f>
        <v>Gold</v>
      </c>
      <c r="S1623" s="43" t="str">
        <f>VLOOKUP(Combined[[#This Row],[Product_ID]],Product[],2,FALSE)</f>
        <v>Gaming Mechanical Keyboard</v>
      </c>
      <c r="T1623" s="43" t="str">
        <f>VLOOKUP(Combined[[#This Row],[Product_ID]],Product[],3,FALSE)</f>
        <v>Electronics</v>
      </c>
      <c r="U1623" s="43" t="str">
        <f>VLOOKUP(Combined[[#This Row],[Product_ID]],Product[],4,FALSE)</f>
        <v>Computer</v>
      </c>
      <c r="V1623" s="43" t="str">
        <f>VLOOKUP(Combined[[#This Row],[Product_ID]],Product[],5,FALSE)</f>
        <v>Lucero LLC</v>
      </c>
      <c r="W1623" s="43">
        <f>VLOOKUP(Combined[[#This Row],[Product_ID]],Product[],6,FALSE)</f>
        <v>419.28</v>
      </c>
      <c r="X1623" s="43">
        <f>VLOOKUP(Combined[[#This Row],[Product_ID]],Product[],7,FALSE)</f>
        <v>86</v>
      </c>
      <c r="Y1623" s="43" t="str">
        <f>_xlfn.XLOOKUP(Combined[[#This Row],[Store_ID]],Store[Store_ID],Store[Store_Name])</f>
        <v>Aguirre-Keller</v>
      </c>
      <c r="Z1623" s="43" t="str">
        <f>_xlfn.XLOOKUP(Combined[[#This Row],[Store_ID]],Store[Store_ID],Store[Region])</f>
        <v>South</v>
      </c>
      <c r="AA1623" s="43" t="str">
        <f>_xlfn.XLOOKUP(Combined[[#This Row],[Store_ID]],Store[Store_ID],Store[City])</f>
        <v>Lake Michael</v>
      </c>
      <c r="AB1623" s="43" t="str">
        <f>_xlfn.XLOOKUP(Combined[[#This Row],[Store_ID]],Store[Store_ID],Store[Store_Type])</f>
        <v>Online</v>
      </c>
      <c r="AC1623" s="43">
        <f>Combined[[#This Row],[Quantity]]*Combined[[#This Row],[Unit_Price]]</f>
        <v>324.56</v>
      </c>
      <c r="AD1623" s="43">
        <f>Combined[[#This Row],[Gross_Sales]]*Combined[[#This Row],[Discount]]</f>
        <v>9.7368000000000006</v>
      </c>
      <c r="AE1623" s="43">
        <f>Combined[[#This Row],[Quantity]]*Combined[[#This Row],[cost]]</f>
        <v>419.28</v>
      </c>
      <c r="AF1623" s="43">
        <f>Combined[[#This Row],[Total_Amount]]-Combined[[#This Row],[Total_Cost]]</f>
        <v>-104.45679999999999</v>
      </c>
      <c r="AG1623" s="43" t="str">
        <f>IF(Combined[[#This Row],[Age]]&lt;=25,"18-25",IF(Combined[[#This Row],[Age]]&lt;=35,"26-35",IF(Combined[[#This Row],[Age]]&lt;=45,"36-45",IF(Combined[[#This Row],[Age]]&lt;=55,"46-55","56-64"))))</f>
        <v>56-64</v>
      </c>
      <c r="AH1623" s="43">
        <f>IF(Combined[[#This Row],[Total_Amount]]=0,0,Combined[[#This Row],[Profit]]/Combined[[#This Row],[Total_Amount]])</f>
        <v>-0.3317951154806888</v>
      </c>
    </row>
    <row r="1624" spans="1:34">
      <c r="A1624" s="43" t="s">
        <v>3448</v>
      </c>
      <c r="B1624" s="46">
        <v>45531</v>
      </c>
      <c r="C1624" s="43">
        <f t="shared" si="25"/>
        <v>2024</v>
      </c>
      <c r="D1624" s="43" t="str">
        <f>TEXT(Combined[[#This Row],[Order_Date]],"MMM")</f>
        <v>Aug</v>
      </c>
      <c r="E1624" s="43" t="s">
        <v>1443</v>
      </c>
      <c r="F1624" s="43" t="s">
        <v>1658</v>
      </c>
      <c r="G1624" s="43" t="s">
        <v>1804</v>
      </c>
      <c r="H1624" s="43">
        <v>4</v>
      </c>
      <c r="I1624" s="43">
        <v>570.38</v>
      </c>
      <c r="J1624" s="45">
        <v>0.26</v>
      </c>
      <c r="K1624" s="43" t="s">
        <v>1826</v>
      </c>
      <c r="L1624" s="43">
        <v>1688.3248000000001</v>
      </c>
      <c r="M1624" s="43" t="str">
        <f>VLOOKUP(Combined[[#This Row],[Customer_ID]],Customer[],2,FALSE)</f>
        <v>Gregory Curtis</v>
      </c>
      <c r="N1624" s="43">
        <f>VLOOKUP(Combined[[#This Row],[Customer_ID]],Customer[],3,FALSE)</f>
        <v>45</v>
      </c>
      <c r="O1624" s="43" t="str">
        <f>VLOOKUP(Combined[[#This Row],[Customer_ID]],Customer[],4,FALSE)</f>
        <v>Male</v>
      </c>
      <c r="P1624" s="43" t="str">
        <f>VLOOKUP(Combined[[#This Row],[Customer_ID]],Customer[],5,FALSE)</f>
        <v>Bergermouth</v>
      </c>
      <c r="Q1624" s="43" t="str">
        <f>VLOOKUP(Combined[[#This Row],[Customer_ID]],Customer[],6,FALSE)</f>
        <v>Vermont</v>
      </c>
      <c r="R1624" s="43" t="str">
        <f>VLOOKUP(Combined[[#This Row],[Customer_ID]],Customer[],8,FALSE)</f>
        <v>Bronze</v>
      </c>
      <c r="S1624" s="43" t="str">
        <f>VLOOKUP(Combined[[#This Row],[Product_ID]],Product[],2,FALSE)</f>
        <v>Ceramic Plant Pot</v>
      </c>
      <c r="T1624" s="43" t="str">
        <f>VLOOKUP(Combined[[#This Row],[Product_ID]],Product[],3,FALSE)</f>
        <v>Home</v>
      </c>
      <c r="U1624" s="43" t="str">
        <f>VLOOKUP(Combined[[#This Row],[Product_ID]],Product[],4,FALSE)</f>
        <v>Decor</v>
      </c>
      <c r="V1624" s="43" t="str">
        <f>VLOOKUP(Combined[[#This Row],[Product_ID]],Product[],5,FALSE)</f>
        <v>Hatfield, Baird and Torres</v>
      </c>
      <c r="W1624" s="43">
        <f>VLOOKUP(Combined[[#This Row],[Product_ID]],Product[],6,FALSE)</f>
        <v>81.75</v>
      </c>
      <c r="X1624" s="43">
        <f>VLOOKUP(Combined[[#This Row],[Product_ID]],Product[],7,FALSE)</f>
        <v>331.3</v>
      </c>
      <c r="Y1624" s="43" t="str">
        <f>_xlfn.XLOOKUP(Combined[[#This Row],[Store_ID]],Store[Store_ID],Store[Store_Name])</f>
        <v>Frederick-Wright</v>
      </c>
      <c r="Z1624" s="43" t="str">
        <f>_xlfn.XLOOKUP(Combined[[#This Row],[Store_ID]],Store[Store_ID],Store[Region])</f>
        <v>West</v>
      </c>
      <c r="AA1624" s="43" t="str">
        <f>_xlfn.XLOOKUP(Combined[[#This Row],[Store_ID]],Store[Store_ID],Store[City])</f>
        <v>New Jimmymouth</v>
      </c>
      <c r="AB1624" s="43" t="str">
        <f>_xlfn.XLOOKUP(Combined[[#This Row],[Store_ID]],Store[Store_ID],Store[Store_Type])</f>
        <v>Flagship</v>
      </c>
      <c r="AC1624" s="43">
        <f>Combined[[#This Row],[Quantity]]*Combined[[#This Row],[Unit_Price]]</f>
        <v>2281.52</v>
      </c>
      <c r="AD1624" s="43">
        <f>Combined[[#This Row],[Gross_Sales]]*Combined[[#This Row],[Discount]]</f>
        <v>593.1952</v>
      </c>
      <c r="AE1624" s="43">
        <f>Combined[[#This Row],[Quantity]]*Combined[[#This Row],[cost]]</f>
        <v>327</v>
      </c>
      <c r="AF1624" s="43">
        <f>Combined[[#This Row],[Total_Amount]]-Combined[[#This Row],[Total_Cost]]</f>
        <v>1361.3248000000001</v>
      </c>
      <c r="AG1624" s="43" t="str">
        <f>IF(Combined[[#This Row],[Age]]&lt;=25,"18-25",IF(Combined[[#This Row],[Age]]&lt;=35,"26-35",IF(Combined[[#This Row],[Age]]&lt;=45,"36-45",IF(Combined[[#This Row],[Age]]&lt;=55,"46-55","56-64"))))</f>
        <v>36-45</v>
      </c>
      <c r="AH1624" s="43">
        <f>IF(Combined[[#This Row],[Total_Amount]]=0,0,Combined[[#This Row],[Profit]]/Combined[[#This Row],[Total_Amount]])</f>
        <v>0.80631688878822372</v>
      </c>
    </row>
    <row r="1625" spans="1:34">
      <c r="A1625" s="43" t="s">
        <v>3449</v>
      </c>
      <c r="B1625" s="46">
        <v>45479</v>
      </c>
      <c r="C1625" s="43">
        <f t="shared" si="25"/>
        <v>2024</v>
      </c>
      <c r="D1625" s="43" t="str">
        <f>TEXT(Combined[[#This Row],[Order_Date]],"MMM")</f>
        <v>Jul</v>
      </c>
      <c r="E1625" s="43" t="s">
        <v>1229</v>
      </c>
      <c r="F1625" s="43" t="s">
        <v>1616</v>
      </c>
      <c r="G1625" s="43" t="s">
        <v>1801</v>
      </c>
      <c r="H1625" s="43">
        <v>2</v>
      </c>
      <c r="I1625" s="43">
        <v>223.73</v>
      </c>
      <c r="J1625" s="45">
        <v>0.11</v>
      </c>
      <c r="K1625" s="43" t="s">
        <v>1826</v>
      </c>
      <c r="L1625" s="43">
        <v>398.23939999999999</v>
      </c>
      <c r="M1625" s="43" t="str">
        <f>VLOOKUP(Combined[[#This Row],[Customer_ID]],Customer[],2,FALSE)</f>
        <v>Alejandro Evans</v>
      </c>
      <c r="N1625" s="43">
        <f>VLOOKUP(Combined[[#This Row],[Customer_ID]],Customer[],3,FALSE)</f>
        <v>43</v>
      </c>
      <c r="O1625" s="43" t="str">
        <f>VLOOKUP(Combined[[#This Row],[Customer_ID]],Customer[],4,FALSE)</f>
        <v>Female</v>
      </c>
      <c r="P1625" s="43" t="str">
        <f>VLOOKUP(Combined[[#This Row],[Customer_ID]],Customer[],5,FALSE)</f>
        <v>Cannonberg</v>
      </c>
      <c r="Q1625" s="43" t="str">
        <f>VLOOKUP(Combined[[#This Row],[Customer_ID]],Customer[],6,FALSE)</f>
        <v>Connecticut</v>
      </c>
      <c r="R1625" s="43" t="str">
        <f>VLOOKUP(Combined[[#This Row],[Customer_ID]],Customer[],8,FALSE)</f>
        <v>Bronze</v>
      </c>
      <c r="S1625" s="43" t="str">
        <f>VLOOKUP(Combined[[#This Row],[Product_ID]],Product[],2,FALSE)</f>
        <v>Gaming Mechanical Keyboard</v>
      </c>
      <c r="T1625" s="43" t="str">
        <f>VLOOKUP(Combined[[#This Row],[Product_ID]],Product[],3,FALSE)</f>
        <v>Electronics</v>
      </c>
      <c r="U1625" s="43" t="str">
        <f>VLOOKUP(Combined[[#This Row],[Product_ID]],Product[],4,FALSE)</f>
        <v>Computer</v>
      </c>
      <c r="V1625" s="43" t="str">
        <f>VLOOKUP(Combined[[#This Row],[Product_ID]],Product[],5,FALSE)</f>
        <v>Lucero LLC</v>
      </c>
      <c r="W1625" s="43">
        <f>VLOOKUP(Combined[[#This Row],[Product_ID]],Product[],6,FALSE)</f>
        <v>419.28</v>
      </c>
      <c r="X1625" s="43">
        <f>VLOOKUP(Combined[[#This Row],[Product_ID]],Product[],7,FALSE)</f>
        <v>86</v>
      </c>
      <c r="Y1625" s="43" t="str">
        <f>_xlfn.XLOOKUP(Combined[[#This Row],[Store_ID]],Store[Store_ID],Store[Store_Name])</f>
        <v>Shelton PLC</v>
      </c>
      <c r="Z1625" s="43" t="str">
        <f>_xlfn.XLOOKUP(Combined[[#This Row],[Store_ID]],Store[Store_ID],Store[Region])</f>
        <v>North</v>
      </c>
      <c r="AA1625" s="43" t="str">
        <f>_xlfn.XLOOKUP(Combined[[#This Row],[Store_ID]],Store[Store_ID],Store[City])</f>
        <v>East Jenniferstad</v>
      </c>
      <c r="AB1625" s="43" t="str">
        <f>_xlfn.XLOOKUP(Combined[[#This Row],[Store_ID]],Store[Store_ID],Store[Store_Type])</f>
        <v>Flagship</v>
      </c>
      <c r="AC1625" s="43">
        <f>Combined[[#This Row],[Quantity]]*Combined[[#This Row],[Unit_Price]]</f>
        <v>447.46</v>
      </c>
      <c r="AD1625" s="43">
        <f>Combined[[#This Row],[Gross_Sales]]*Combined[[#This Row],[Discount]]</f>
        <v>49.220599999999997</v>
      </c>
      <c r="AE1625" s="43">
        <f>Combined[[#This Row],[Quantity]]*Combined[[#This Row],[cost]]</f>
        <v>838.56</v>
      </c>
      <c r="AF1625" s="43">
        <f>Combined[[#This Row],[Total_Amount]]-Combined[[#This Row],[Total_Cost]]</f>
        <v>-440.32059999999996</v>
      </c>
      <c r="AG1625" s="43" t="str">
        <f>IF(Combined[[#This Row],[Age]]&lt;=25,"18-25",IF(Combined[[#This Row],[Age]]&lt;=35,"26-35",IF(Combined[[#This Row],[Age]]&lt;=45,"36-45",IF(Combined[[#This Row],[Age]]&lt;=55,"46-55","56-64"))))</f>
        <v>36-45</v>
      </c>
      <c r="AH1625" s="43">
        <f>IF(Combined[[#This Row],[Total_Amount]]=0,0,Combined[[#This Row],[Profit]]/Combined[[#This Row],[Total_Amount]])</f>
        <v>-1.1056680981339364</v>
      </c>
    </row>
    <row r="1626" spans="1:34">
      <c r="A1626" s="43" t="s">
        <v>3450</v>
      </c>
      <c r="B1626" s="46">
        <v>45868</v>
      </c>
      <c r="C1626" s="43">
        <f t="shared" si="25"/>
        <v>2025</v>
      </c>
      <c r="D1626" s="43" t="str">
        <f>TEXT(Combined[[#This Row],[Order_Date]],"MMM")</f>
        <v>Jul</v>
      </c>
      <c r="E1626" s="43" t="s">
        <v>1101</v>
      </c>
      <c r="F1626" s="43" t="s">
        <v>1720</v>
      </c>
      <c r="G1626" s="43" t="s">
        <v>1804</v>
      </c>
      <c r="H1626" s="43">
        <v>4</v>
      </c>
      <c r="I1626" s="43">
        <v>164.93</v>
      </c>
      <c r="J1626" s="45">
        <v>0.11</v>
      </c>
      <c r="K1626" s="43" t="s">
        <v>1824</v>
      </c>
      <c r="L1626" s="43">
        <v>587.1508</v>
      </c>
      <c r="M1626" s="43" t="str">
        <f>VLOOKUP(Combined[[#This Row],[Customer_ID]],Customer[],2,FALSE)</f>
        <v>Jeffrey Mccarthy</v>
      </c>
      <c r="N1626" s="43">
        <f>VLOOKUP(Combined[[#This Row],[Customer_ID]],Customer[],3,FALSE)</f>
        <v>25</v>
      </c>
      <c r="O1626" s="43" t="str">
        <f>VLOOKUP(Combined[[#This Row],[Customer_ID]],Customer[],4,FALSE)</f>
        <v>Female</v>
      </c>
      <c r="P1626" s="43" t="str">
        <f>VLOOKUP(Combined[[#This Row],[Customer_ID]],Customer[],5,FALSE)</f>
        <v>North Samuel</v>
      </c>
      <c r="Q1626" s="43" t="str">
        <f>VLOOKUP(Combined[[#This Row],[Customer_ID]],Customer[],6,FALSE)</f>
        <v>Nebraska</v>
      </c>
      <c r="R1626" s="43" t="str">
        <f>VLOOKUP(Combined[[#This Row],[Customer_ID]],Customer[],8,FALSE)</f>
        <v>Bronze</v>
      </c>
      <c r="S1626" s="43" t="str">
        <f>VLOOKUP(Combined[[#This Row],[Product_ID]],Product[],2,FALSE)</f>
        <v>Kitchen Cutting Board</v>
      </c>
      <c r="T1626" s="43" t="str">
        <f>VLOOKUP(Combined[[#This Row],[Product_ID]],Product[],3,FALSE)</f>
        <v>Home</v>
      </c>
      <c r="U1626" s="43" t="str">
        <f>VLOOKUP(Combined[[#This Row],[Product_ID]],Product[],4,FALSE)</f>
        <v>Kitchen</v>
      </c>
      <c r="V1626" s="43" t="str">
        <f>VLOOKUP(Combined[[#This Row],[Product_ID]],Product[],5,FALSE)</f>
        <v>Taylor, Dodson and Johnston</v>
      </c>
      <c r="W1626" s="43">
        <f>VLOOKUP(Combined[[#This Row],[Product_ID]],Product[],6,FALSE)</f>
        <v>176.07</v>
      </c>
      <c r="X1626" s="43">
        <f>VLOOKUP(Combined[[#This Row],[Product_ID]],Product[],7,FALSE)</f>
        <v>82</v>
      </c>
      <c r="Y1626" s="43" t="str">
        <f>_xlfn.XLOOKUP(Combined[[#This Row],[Store_ID]],Store[Store_ID],Store[Store_Name])</f>
        <v>Frederick-Wright</v>
      </c>
      <c r="Z1626" s="43" t="str">
        <f>_xlfn.XLOOKUP(Combined[[#This Row],[Store_ID]],Store[Store_ID],Store[Region])</f>
        <v>West</v>
      </c>
      <c r="AA1626" s="43" t="str">
        <f>_xlfn.XLOOKUP(Combined[[#This Row],[Store_ID]],Store[Store_ID],Store[City])</f>
        <v>New Jimmymouth</v>
      </c>
      <c r="AB1626" s="43" t="str">
        <f>_xlfn.XLOOKUP(Combined[[#This Row],[Store_ID]],Store[Store_ID],Store[Store_Type])</f>
        <v>Flagship</v>
      </c>
      <c r="AC1626" s="43">
        <f>Combined[[#This Row],[Quantity]]*Combined[[#This Row],[Unit_Price]]</f>
        <v>659.72</v>
      </c>
      <c r="AD1626" s="43">
        <f>Combined[[#This Row],[Gross_Sales]]*Combined[[#This Row],[Discount]]</f>
        <v>72.569200000000009</v>
      </c>
      <c r="AE1626" s="43">
        <f>Combined[[#This Row],[Quantity]]*Combined[[#This Row],[cost]]</f>
        <v>704.28</v>
      </c>
      <c r="AF1626" s="43">
        <f>Combined[[#This Row],[Total_Amount]]-Combined[[#This Row],[Total_Cost]]</f>
        <v>-117.12919999999997</v>
      </c>
      <c r="AG1626" s="43" t="str">
        <f>IF(Combined[[#This Row],[Age]]&lt;=25,"18-25",IF(Combined[[#This Row],[Age]]&lt;=35,"26-35",IF(Combined[[#This Row],[Age]]&lt;=45,"36-45",IF(Combined[[#This Row],[Age]]&lt;=55,"46-55","56-64"))))</f>
        <v>18-25</v>
      </c>
      <c r="AH1626" s="43">
        <f>IF(Combined[[#This Row],[Total_Amount]]=0,0,Combined[[#This Row],[Profit]]/Combined[[#This Row],[Total_Amount]])</f>
        <v>-0.19948742299252589</v>
      </c>
    </row>
    <row r="1627" spans="1:34">
      <c r="A1627" s="43" t="s">
        <v>3451</v>
      </c>
      <c r="B1627" s="46">
        <v>45569</v>
      </c>
      <c r="C1627" s="43">
        <f t="shared" si="25"/>
        <v>2024</v>
      </c>
      <c r="D1627" s="43" t="str">
        <f>TEXT(Combined[[#This Row],[Order_Date]],"MMM")</f>
        <v>Oct</v>
      </c>
      <c r="E1627" s="43" t="s">
        <v>797</v>
      </c>
      <c r="F1627" s="43" t="s">
        <v>1578</v>
      </c>
      <c r="G1627" s="43" t="s">
        <v>1779</v>
      </c>
      <c r="H1627" s="43">
        <v>3</v>
      </c>
      <c r="I1627" s="43">
        <v>326.66000000000003</v>
      </c>
      <c r="J1627" s="45">
        <v>0.28000000000000003</v>
      </c>
      <c r="K1627" s="43" t="s">
        <v>1829</v>
      </c>
      <c r="L1627" s="43">
        <v>705.5856</v>
      </c>
      <c r="M1627" s="43" t="str">
        <f>VLOOKUP(Combined[[#This Row],[Customer_ID]],Customer[],2,FALSE)</f>
        <v>Lauren George</v>
      </c>
      <c r="N1627" s="43">
        <f>VLOOKUP(Combined[[#This Row],[Customer_ID]],Customer[],3,FALSE)</f>
        <v>41</v>
      </c>
      <c r="O1627" s="43" t="str">
        <f>VLOOKUP(Combined[[#This Row],[Customer_ID]],Customer[],4,FALSE)</f>
        <v>Female</v>
      </c>
      <c r="P1627" s="43" t="str">
        <f>VLOOKUP(Combined[[#This Row],[Customer_ID]],Customer[],5,FALSE)</f>
        <v>Garciamouth</v>
      </c>
      <c r="Q1627" s="43" t="str">
        <f>VLOOKUP(Combined[[#This Row],[Customer_ID]],Customer[],6,FALSE)</f>
        <v>New York</v>
      </c>
      <c r="R1627" s="43" t="str">
        <f>VLOOKUP(Combined[[#This Row],[Customer_ID]],Customer[],8,FALSE)</f>
        <v>Gold</v>
      </c>
      <c r="S1627" s="43" t="str">
        <f>VLOOKUP(Combined[[#This Row],[Product_ID]],Product[],2,FALSE)</f>
        <v>4K Home Projector</v>
      </c>
      <c r="T1627" s="43" t="str">
        <f>VLOOKUP(Combined[[#This Row],[Product_ID]],Product[],3,FALSE)</f>
        <v>Electronics</v>
      </c>
      <c r="U1627" s="43" t="str">
        <f>VLOOKUP(Combined[[#This Row],[Product_ID]],Product[],4,FALSE)</f>
        <v>Appliances</v>
      </c>
      <c r="V1627" s="43" t="str">
        <f>VLOOKUP(Combined[[#This Row],[Product_ID]],Product[],5,FALSE)</f>
        <v>Thomas LLC</v>
      </c>
      <c r="W1627" s="43">
        <f>VLOOKUP(Combined[[#This Row],[Product_ID]],Product[],6,FALSE)</f>
        <v>465.34</v>
      </c>
      <c r="X1627" s="43">
        <f>VLOOKUP(Combined[[#This Row],[Product_ID]],Product[],7,FALSE)</f>
        <v>301</v>
      </c>
      <c r="Y1627" s="43" t="str">
        <f>_xlfn.XLOOKUP(Combined[[#This Row],[Store_ID]],Store[Store_ID],Store[Store_Name])</f>
        <v>Martinez-Mullins</v>
      </c>
      <c r="Z1627" s="43" t="str">
        <f>_xlfn.XLOOKUP(Combined[[#This Row],[Store_ID]],Store[Store_ID],Store[Region])</f>
        <v>South</v>
      </c>
      <c r="AA1627" s="43" t="str">
        <f>_xlfn.XLOOKUP(Combined[[#This Row],[Store_ID]],Store[Store_ID],Store[City])</f>
        <v>Williamsfurt</v>
      </c>
      <c r="AB1627" s="43" t="str">
        <f>_xlfn.XLOOKUP(Combined[[#This Row],[Store_ID]],Store[Store_ID],Store[Store_Type])</f>
        <v>Online</v>
      </c>
      <c r="AC1627" s="43">
        <f>Combined[[#This Row],[Quantity]]*Combined[[#This Row],[Unit_Price]]</f>
        <v>979.98</v>
      </c>
      <c r="AD1627" s="43">
        <f>Combined[[#This Row],[Gross_Sales]]*Combined[[#This Row],[Discount]]</f>
        <v>274.39440000000002</v>
      </c>
      <c r="AE1627" s="43">
        <f>Combined[[#This Row],[Quantity]]*Combined[[#This Row],[cost]]</f>
        <v>1396.02</v>
      </c>
      <c r="AF1627" s="43">
        <f>Combined[[#This Row],[Total_Amount]]-Combined[[#This Row],[Total_Cost]]</f>
        <v>-690.43439999999998</v>
      </c>
      <c r="AG1627" s="43" t="str">
        <f>IF(Combined[[#This Row],[Age]]&lt;=25,"18-25",IF(Combined[[#This Row],[Age]]&lt;=35,"26-35",IF(Combined[[#This Row],[Age]]&lt;=45,"36-45",IF(Combined[[#This Row],[Age]]&lt;=55,"46-55","56-64"))))</f>
        <v>36-45</v>
      </c>
      <c r="AH1627" s="43">
        <f>IF(Combined[[#This Row],[Total_Amount]]=0,0,Combined[[#This Row],[Profit]]/Combined[[#This Row],[Total_Amount]])</f>
        <v>-0.97852677265522425</v>
      </c>
    </row>
    <row r="1628" spans="1:34">
      <c r="A1628" s="43" t="s">
        <v>3452</v>
      </c>
      <c r="B1628" s="46">
        <v>45382</v>
      </c>
      <c r="C1628" s="43">
        <f t="shared" si="25"/>
        <v>2024</v>
      </c>
      <c r="D1628" s="43" t="str">
        <f>TEXT(Combined[[#This Row],[Order_Date]],"MMM")</f>
        <v>Mar</v>
      </c>
      <c r="E1628" s="43" t="s">
        <v>601</v>
      </c>
      <c r="F1628" s="43" t="s">
        <v>1546</v>
      </c>
      <c r="G1628" s="43" t="s">
        <v>1801</v>
      </c>
      <c r="H1628" s="43">
        <v>2</v>
      </c>
      <c r="I1628" s="43">
        <v>462.93</v>
      </c>
      <c r="J1628" s="45">
        <v>0.17</v>
      </c>
      <c r="K1628" s="43" t="s">
        <v>1826</v>
      </c>
      <c r="L1628" s="43">
        <v>768.46379999999999</v>
      </c>
      <c r="M1628" s="43" t="str">
        <f>VLOOKUP(Combined[[#This Row],[Customer_ID]],Customer[],2,FALSE)</f>
        <v>Melissa Hamilton</v>
      </c>
      <c r="N1628" s="43">
        <f>VLOOKUP(Combined[[#This Row],[Customer_ID]],Customer[],3,FALSE)</f>
        <v>23</v>
      </c>
      <c r="O1628" s="43" t="str">
        <f>VLOOKUP(Combined[[#This Row],[Customer_ID]],Customer[],4,FALSE)</f>
        <v>Female</v>
      </c>
      <c r="P1628" s="43" t="str">
        <f>VLOOKUP(Combined[[#This Row],[Customer_ID]],Customer[],5,FALSE)</f>
        <v>Hutchinsonville</v>
      </c>
      <c r="Q1628" s="43" t="str">
        <f>VLOOKUP(Combined[[#This Row],[Customer_ID]],Customer[],6,FALSE)</f>
        <v>Oklahoma</v>
      </c>
      <c r="R1628" s="43" t="str">
        <f>VLOOKUP(Combined[[#This Row],[Customer_ID]],Customer[],8,FALSE)</f>
        <v>Silver</v>
      </c>
      <c r="S1628" s="43" t="str">
        <f>VLOOKUP(Combined[[#This Row],[Product_ID]],Product[],2,FALSE)</f>
        <v>Men's Graphic T-Shirt</v>
      </c>
      <c r="T1628" s="43" t="str">
        <f>VLOOKUP(Combined[[#This Row],[Product_ID]],Product[],3,FALSE)</f>
        <v>Clothing</v>
      </c>
      <c r="U1628" s="43" t="str">
        <f>VLOOKUP(Combined[[#This Row],[Product_ID]],Product[],4,FALSE)</f>
        <v>Tops</v>
      </c>
      <c r="V1628" s="43" t="str">
        <f>VLOOKUP(Combined[[#This Row],[Product_ID]],Product[],5,FALSE)</f>
        <v>Terry-Moore</v>
      </c>
      <c r="W1628" s="43">
        <f>VLOOKUP(Combined[[#This Row],[Product_ID]],Product[],6,FALSE)</f>
        <v>342.56</v>
      </c>
      <c r="X1628" s="43">
        <f>VLOOKUP(Combined[[#This Row],[Product_ID]],Product[],7,FALSE)</f>
        <v>181</v>
      </c>
      <c r="Y1628" s="43" t="str">
        <f>_xlfn.XLOOKUP(Combined[[#This Row],[Store_ID]],Store[Store_ID],Store[Store_Name])</f>
        <v>Shelton PLC</v>
      </c>
      <c r="Z1628" s="43" t="str">
        <f>_xlfn.XLOOKUP(Combined[[#This Row],[Store_ID]],Store[Store_ID],Store[Region])</f>
        <v>North</v>
      </c>
      <c r="AA1628" s="43" t="str">
        <f>_xlfn.XLOOKUP(Combined[[#This Row],[Store_ID]],Store[Store_ID],Store[City])</f>
        <v>East Jenniferstad</v>
      </c>
      <c r="AB1628" s="43" t="str">
        <f>_xlfn.XLOOKUP(Combined[[#This Row],[Store_ID]],Store[Store_ID],Store[Store_Type])</f>
        <v>Flagship</v>
      </c>
      <c r="AC1628" s="43">
        <f>Combined[[#This Row],[Quantity]]*Combined[[#This Row],[Unit_Price]]</f>
        <v>925.86</v>
      </c>
      <c r="AD1628" s="43">
        <f>Combined[[#This Row],[Gross_Sales]]*Combined[[#This Row],[Discount]]</f>
        <v>157.39620000000002</v>
      </c>
      <c r="AE1628" s="43">
        <f>Combined[[#This Row],[Quantity]]*Combined[[#This Row],[cost]]</f>
        <v>685.12</v>
      </c>
      <c r="AF1628" s="43">
        <f>Combined[[#This Row],[Total_Amount]]-Combined[[#This Row],[Total_Cost]]</f>
        <v>83.343799999999987</v>
      </c>
      <c r="AG1628" s="43" t="str">
        <f>IF(Combined[[#This Row],[Age]]&lt;=25,"18-25",IF(Combined[[#This Row],[Age]]&lt;=35,"26-35",IF(Combined[[#This Row],[Age]]&lt;=45,"36-45",IF(Combined[[#This Row],[Age]]&lt;=55,"46-55","56-64"))))</f>
        <v>18-25</v>
      </c>
      <c r="AH1628" s="43">
        <f>IF(Combined[[#This Row],[Total_Amount]]=0,0,Combined[[#This Row],[Profit]]/Combined[[#This Row],[Total_Amount]])</f>
        <v>0.1084550762182942</v>
      </c>
    </row>
    <row r="1629" spans="1:34">
      <c r="A1629" s="43" t="s">
        <v>3453</v>
      </c>
      <c r="B1629" s="46">
        <v>45885</v>
      </c>
      <c r="C1629" s="43">
        <f t="shared" si="25"/>
        <v>2025</v>
      </c>
      <c r="D1629" s="43" t="str">
        <f>TEXT(Combined[[#This Row],[Order_Date]],"MMM")</f>
        <v>Aug</v>
      </c>
      <c r="E1629" s="43" t="s">
        <v>496</v>
      </c>
      <c r="F1629" s="43" t="s">
        <v>1543</v>
      </c>
      <c r="G1629" s="43" t="s">
        <v>1804</v>
      </c>
      <c r="H1629" s="43">
        <v>3</v>
      </c>
      <c r="I1629" s="43">
        <v>60.26</v>
      </c>
      <c r="J1629" s="45">
        <v>0.04</v>
      </c>
      <c r="K1629" s="43" t="s">
        <v>1824</v>
      </c>
      <c r="L1629" s="43">
        <v>173.5488</v>
      </c>
      <c r="M1629" s="43" t="str">
        <f>VLOOKUP(Combined[[#This Row],[Customer_ID]],Customer[],2,FALSE)</f>
        <v>Rhonda Young</v>
      </c>
      <c r="N1629" s="43">
        <f>VLOOKUP(Combined[[#This Row],[Customer_ID]],Customer[],3,FALSE)</f>
        <v>49</v>
      </c>
      <c r="O1629" s="43" t="str">
        <f>VLOOKUP(Combined[[#This Row],[Customer_ID]],Customer[],4,FALSE)</f>
        <v>Female</v>
      </c>
      <c r="P1629" s="43" t="str">
        <f>VLOOKUP(Combined[[#This Row],[Customer_ID]],Customer[],5,FALSE)</f>
        <v>Lake Nathanfort</v>
      </c>
      <c r="Q1629" s="43" t="str">
        <f>VLOOKUP(Combined[[#This Row],[Customer_ID]],Customer[],6,FALSE)</f>
        <v>Alaska</v>
      </c>
      <c r="R1629" s="43" t="str">
        <f>VLOOKUP(Combined[[#This Row],[Customer_ID]],Customer[],8,FALSE)</f>
        <v>Platinum</v>
      </c>
      <c r="S1629" s="43" t="str">
        <f>VLOOKUP(Combined[[#This Row],[Product_ID]],Product[],2,FALSE)</f>
        <v>Brother Laser Printer</v>
      </c>
      <c r="T1629" s="43" t="str">
        <f>VLOOKUP(Combined[[#This Row],[Product_ID]],Product[],3,FALSE)</f>
        <v>Electronics</v>
      </c>
      <c r="U1629" s="43" t="str">
        <f>VLOOKUP(Combined[[#This Row],[Product_ID]],Product[],4,FALSE)</f>
        <v>Computer</v>
      </c>
      <c r="V1629" s="43" t="str">
        <f>VLOOKUP(Combined[[#This Row],[Product_ID]],Product[],5,FALSE)</f>
        <v>Hunt Inc</v>
      </c>
      <c r="W1629" s="43">
        <f>VLOOKUP(Combined[[#This Row],[Product_ID]],Product[],6,FALSE)</f>
        <v>112.42</v>
      </c>
      <c r="X1629" s="43">
        <f>VLOOKUP(Combined[[#This Row],[Product_ID]],Product[],7,FALSE)</f>
        <v>416</v>
      </c>
      <c r="Y1629" s="43" t="str">
        <f>_xlfn.XLOOKUP(Combined[[#This Row],[Store_ID]],Store[Store_ID],Store[Store_Name])</f>
        <v>Frederick-Wright</v>
      </c>
      <c r="Z1629" s="43" t="str">
        <f>_xlfn.XLOOKUP(Combined[[#This Row],[Store_ID]],Store[Store_ID],Store[Region])</f>
        <v>West</v>
      </c>
      <c r="AA1629" s="43" t="str">
        <f>_xlfn.XLOOKUP(Combined[[#This Row],[Store_ID]],Store[Store_ID],Store[City])</f>
        <v>New Jimmymouth</v>
      </c>
      <c r="AB1629" s="43" t="str">
        <f>_xlfn.XLOOKUP(Combined[[#This Row],[Store_ID]],Store[Store_ID],Store[Store_Type])</f>
        <v>Flagship</v>
      </c>
      <c r="AC1629" s="43">
        <f>Combined[[#This Row],[Quantity]]*Combined[[#This Row],[Unit_Price]]</f>
        <v>180.78</v>
      </c>
      <c r="AD1629" s="43">
        <f>Combined[[#This Row],[Gross_Sales]]*Combined[[#This Row],[Discount]]</f>
        <v>7.2312000000000003</v>
      </c>
      <c r="AE1629" s="43">
        <f>Combined[[#This Row],[Quantity]]*Combined[[#This Row],[cost]]</f>
        <v>337.26</v>
      </c>
      <c r="AF1629" s="43">
        <f>Combined[[#This Row],[Total_Amount]]-Combined[[#This Row],[Total_Cost]]</f>
        <v>-163.71119999999999</v>
      </c>
      <c r="AG1629" s="43" t="str">
        <f>IF(Combined[[#This Row],[Age]]&lt;=25,"18-25",IF(Combined[[#This Row],[Age]]&lt;=35,"26-35",IF(Combined[[#This Row],[Age]]&lt;=45,"36-45",IF(Combined[[#This Row],[Age]]&lt;=55,"46-55","56-64"))))</f>
        <v>46-55</v>
      </c>
      <c r="AH1629" s="43">
        <f>IF(Combined[[#This Row],[Total_Amount]]=0,0,Combined[[#This Row],[Profit]]/Combined[[#This Row],[Total_Amount]])</f>
        <v>-0.94331507910167045</v>
      </c>
    </row>
    <row r="1630" spans="1:34">
      <c r="A1630" s="43" t="s">
        <v>3454</v>
      </c>
      <c r="B1630" s="46">
        <v>45829</v>
      </c>
      <c r="C1630" s="43">
        <f t="shared" si="25"/>
        <v>2025</v>
      </c>
      <c r="D1630" s="43" t="str">
        <f>TEXT(Combined[[#This Row],[Order_Date]],"MMM")</f>
        <v>Jun</v>
      </c>
      <c r="E1630" s="43" t="s">
        <v>261</v>
      </c>
      <c r="F1630" s="43" t="s">
        <v>1616</v>
      </c>
      <c r="G1630" s="43" t="s">
        <v>1786</v>
      </c>
      <c r="H1630" s="43">
        <v>3</v>
      </c>
      <c r="I1630" s="43">
        <v>109.5</v>
      </c>
      <c r="J1630" s="45">
        <v>0.06</v>
      </c>
      <c r="K1630" s="43" t="s">
        <v>1829</v>
      </c>
      <c r="L1630" s="43">
        <v>308.79000000000002</v>
      </c>
      <c r="M1630" s="43" t="str">
        <f>VLOOKUP(Combined[[#This Row],[Customer_ID]],Customer[],2,FALSE)</f>
        <v>Andrea Perez</v>
      </c>
      <c r="N1630" s="43">
        <f>VLOOKUP(Combined[[#This Row],[Customer_ID]],Customer[],3,FALSE)</f>
        <v>61</v>
      </c>
      <c r="O1630" s="43" t="str">
        <f>VLOOKUP(Combined[[#This Row],[Customer_ID]],Customer[],4,FALSE)</f>
        <v>Female</v>
      </c>
      <c r="P1630" s="43" t="str">
        <f>VLOOKUP(Combined[[#This Row],[Customer_ID]],Customer[],5,FALSE)</f>
        <v>South Shaun</v>
      </c>
      <c r="Q1630" s="43" t="str">
        <f>VLOOKUP(Combined[[#This Row],[Customer_ID]],Customer[],6,FALSE)</f>
        <v>New Mexico</v>
      </c>
      <c r="R1630" s="43" t="str">
        <f>VLOOKUP(Combined[[#This Row],[Customer_ID]],Customer[],8,FALSE)</f>
        <v>Gold</v>
      </c>
      <c r="S1630" s="43" t="str">
        <f>VLOOKUP(Combined[[#This Row],[Product_ID]],Product[],2,FALSE)</f>
        <v>Gaming Mechanical Keyboard</v>
      </c>
      <c r="T1630" s="43" t="str">
        <f>VLOOKUP(Combined[[#This Row],[Product_ID]],Product[],3,FALSE)</f>
        <v>Electronics</v>
      </c>
      <c r="U1630" s="43" t="str">
        <f>VLOOKUP(Combined[[#This Row],[Product_ID]],Product[],4,FALSE)</f>
        <v>Computer</v>
      </c>
      <c r="V1630" s="43" t="str">
        <f>VLOOKUP(Combined[[#This Row],[Product_ID]],Product[],5,FALSE)</f>
        <v>Lucero LLC</v>
      </c>
      <c r="W1630" s="43">
        <f>VLOOKUP(Combined[[#This Row],[Product_ID]],Product[],6,FALSE)</f>
        <v>419.28</v>
      </c>
      <c r="X1630" s="43">
        <f>VLOOKUP(Combined[[#This Row],[Product_ID]],Product[],7,FALSE)</f>
        <v>86</v>
      </c>
      <c r="Y1630" s="43" t="str">
        <f>_xlfn.XLOOKUP(Combined[[#This Row],[Store_ID]],Store[Store_ID],Store[Store_Name])</f>
        <v>Moore, Padilla and Butler</v>
      </c>
      <c r="Z1630" s="43" t="str">
        <f>_xlfn.XLOOKUP(Combined[[#This Row],[Store_ID]],Store[Store_ID],Store[Region])</f>
        <v>South</v>
      </c>
      <c r="AA1630" s="43" t="str">
        <f>_xlfn.XLOOKUP(Combined[[#This Row],[Store_ID]],Store[Store_ID],Store[City])</f>
        <v>East Johnstad</v>
      </c>
      <c r="AB1630" s="43" t="str">
        <f>_xlfn.XLOOKUP(Combined[[#This Row],[Store_ID]],Store[Store_ID],Store[Store_Type])</f>
        <v>Flagship</v>
      </c>
      <c r="AC1630" s="43">
        <f>Combined[[#This Row],[Quantity]]*Combined[[#This Row],[Unit_Price]]</f>
        <v>328.5</v>
      </c>
      <c r="AD1630" s="43">
        <f>Combined[[#This Row],[Gross_Sales]]*Combined[[#This Row],[Discount]]</f>
        <v>19.71</v>
      </c>
      <c r="AE1630" s="43">
        <f>Combined[[#This Row],[Quantity]]*Combined[[#This Row],[cost]]</f>
        <v>1257.8399999999999</v>
      </c>
      <c r="AF1630" s="43">
        <f>Combined[[#This Row],[Total_Amount]]-Combined[[#This Row],[Total_Cost]]</f>
        <v>-949.05</v>
      </c>
      <c r="AG1630" s="43" t="str">
        <f>IF(Combined[[#This Row],[Age]]&lt;=25,"18-25",IF(Combined[[#This Row],[Age]]&lt;=35,"26-35",IF(Combined[[#This Row],[Age]]&lt;=45,"36-45",IF(Combined[[#This Row],[Age]]&lt;=55,"46-55","56-64"))))</f>
        <v>56-64</v>
      </c>
      <c r="AH1630" s="43">
        <f>IF(Combined[[#This Row],[Total_Amount]]=0,0,Combined[[#This Row],[Profit]]/Combined[[#This Row],[Total_Amount]])</f>
        <v>-3.0734479743515006</v>
      </c>
    </row>
    <row r="1631" spans="1:34">
      <c r="A1631" s="43" t="s">
        <v>3455</v>
      </c>
      <c r="B1631" s="46">
        <v>45721</v>
      </c>
      <c r="C1631" s="43">
        <f t="shared" si="25"/>
        <v>2025</v>
      </c>
      <c r="D1631" s="43" t="str">
        <f>TEXT(Combined[[#This Row],[Order_Date]],"MMM")</f>
        <v>Mar</v>
      </c>
      <c r="E1631" s="43" t="s">
        <v>1193</v>
      </c>
      <c r="F1631" s="43" t="s">
        <v>1688</v>
      </c>
      <c r="G1631" s="43" t="s">
        <v>1804</v>
      </c>
      <c r="H1631" s="43">
        <v>1</v>
      </c>
      <c r="I1631" s="43">
        <v>505.83</v>
      </c>
      <c r="J1631" s="45">
        <v>0.14000000000000001</v>
      </c>
      <c r="K1631" s="43" t="s">
        <v>1829</v>
      </c>
      <c r="L1631" s="43">
        <v>435.0138</v>
      </c>
      <c r="M1631" s="43" t="str">
        <f>VLOOKUP(Combined[[#This Row],[Customer_ID]],Customer[],2,FALSE)</f>
        <v>Martha Brown</v>
      </c>
      <c r="N1631" s="43">
        <f>VLOOKUP(Combined[[#This Row],[Customer_ID]],Customer[],3,FALSE)</f>
        <v>20</v>
      </c>
      <c r="O1631" s="43" t="str">
        <f>VLOOKUP(Combined[[#This Row],[Customer_ID]],Customer[],4,FALSE)</f>
        <v>Female</v>
      </c>
      <c r="P1631" s="43" t="str">
        <f>VLOOKUP(Combined[[#This Row],[Customer_ID]],Customer[],5,FALSE)</f>
        <v>Novakstad</v>
      </c>
      <c r="Q1631" s="43" t="str">
        <f>VLOOKUP(Combined[[#This Row],[Customer_ID]],Customer[],6,FALSE)</f>
        <v>California</v>
      </c>
      <c r="R1631" s="43" t="str">
        <f>VLOOKUP(Combined[[#This Row],[Customer_ID]],Customer[],8,FALSE)</f>
        <v>Gold</v>
      </c>
      <c r="S1631" s="43" t="str">
        <f>VLOOKUP(Combined[[#This Row],[Product_ID]],Product[],2,FALSE)</f>
        <v>Kitchen Storage Rack</v>
      </c>
      <c r="T1631" s="43" t="str">
        <f>VLOOKUP(Combined[[#This Row],[Product_ID]],Product[],3,FALSE)</f>
        <v>Home</v>
      </c>
      <c r="U1631" s="43" t="str">
        <f>VLOOKUP(Combined[[#This Row],[Product_ID]],Product[],4,FALSE)</f>
        <v>Storage</v>
      </c>
      <c r="V1631" s="43" t="str">
        <f>VLOOKUP(Combined[[#This Row],[Product_ID]],Product[],5,FALSE)</f>
        <v>Duran Group</v>
      </c>
      <c r="W1631" s="43">
        <f>VLOOKUP(Combined[[#This Row],[Product_ID]],Product[],6,FALSE)</f>
        <v>138.05000000000001</v>
      </c>
      <c r="X1631" s="43">
        <f>VLOOKUP(Combined[[#This Row],[Product_ID]],Product[],7,FALSE)</f>
        <v>89</v>
      </c>
      <c r="Y1631" s="43" t="str">
        <f>_xlfn.XLOOKUP(Combined[[#This Row],[Store_ID]],Store[Store_ID],Store[Store_Name])</f>
        <v>Frederick-Wright</v>
      </c>
      <c r="Z1631" s="43" t="str">
        <f>_xlfn.XLOOKUP(Combined[[#This Row],[Store_ID]],Store[Store_ID],Store[Region])</f>
        <v>West</v>
      </c>
      <c r="AA1631" s="43" t="str">
        <f>_xlfn.XLOOKUP(Combined[[#This Row],[Store_ID]],Store[Store_ID],Store[City])</f>
        <v>New Jimmymouth</v>
      </c>
      <c r="AB1631" s="43" t="str">
        <f>_xlfn.XLOOKUP(Combined[[#This Row],[Store_ID]],Store[Store_ID],Store[Store_Type])</f>
        <v>Flagship</v>
      </c>
      <c r="AC1631" s="43">
        <f>Combined[[#This Row],[Quantity]]*Combined[[#This Row],[Unit_Price]]</f>
        <v>505.83</v>
      </c>
      <c r="AD1631" s="43">
        <f>Combined[[#This Row],[Gross_Sales]]*Combined[[#This Row],[Discount]]</f>
        <v>70.816200000000009</v>
      </c>
      <c r="AE1631" s="43">
        <f>Combined[[#This Row],[Quantity]]*Combined[[#This Row],[cost]]</f>
        <v>138.05000000000001</v>
      </c>
      <c r="AF1631" s="43">
        <f>Combined[[#This Row],[Total_Amount]]-Combined[[#This Row],[Total_Cost]]</f>
        <v>296.96379999999999</v>
      </c>
      <c r="AG1631" s="43" t="str">
        <f>IF(Combined[[#This Row],[Age]]&lt;=25,"18-25",IF(Combined[[#This Row],[Age]]&lt;=35,"26-35",IF(Combined[[#This Row],[Age]]&lt;=45,"36-45",IF(Combined[[#This Row],[Age]]&lt;=55,"46-55","56-64"))))</f>
        <v>18-25</v>
      </c>
      <c r="AH1631" s="43">
        <f>IF(Combined[[#This Row],[Total_Amount]]=0,0,Combined[[#This Row],[Profit]]/Combined[[#This Row],[Total_Amount]])</f>
        <v>0.68265374569726289</v>
      </c>
    </row>
    <row r="1632" spans="1:34">
      <c r="A1632" s="43" t="s">
        <v>3456</v>
      </c>
      <c r="B1632" s="46">
        <v>45511</v>
      </c>
      <c r="C1632" s="43">
        <f t="shared" si="25"/>
        <v>2024</v>
      </c>
      <c r="D1632" s="43" t="str">
        <f>TEXT(Combined[[#This Row],[Order_Date]],"MMM")</f>
        <v>Aug</v>
      </c>
      <c r="E1632" s="43" t="s">
        <v>544</v>
      </c>
      <c r="F1632" s="43" t="s">
        <v>1744</v>
      </c>
      <c r="G1632" s="43" t="s">
        <v>1789</v>
      </c>
      <c r="H1632" s="43">
        <v>2</v>
      </c>
      <c r="I1632" s="43">
        <v>443.15</v>
      </c>
      <c r="J1632" s="45">
        <v>0.27</v>
      </c>
      <c r="K1632" s="43" t="s">
        <v>1826</v>
      </c>
      <c r="L1632" s="43">
        <v>646.99899999999991</v>
      </c>
      <c r="M1632" s="43" t="str">
        <f>VLOOKUP(Combined[[#This Row],[Customer_ID]],Customer[],2,FALSE)</f>
        <v>Joseph Jones</v>
      </c>
      <c r="N1632" s="43">
        <f>VLOOKUP(Combined[[#This Row],[Customer_ID]],Customer[],3,FALSE)</f>
        <v>21</v>
      </c>
      <c r="O1632" s="43" t="str">
        <f>VLOOKUP(Combined[[#This Row],[Customer_ID]],Customer[],4,FALSE)</f>
        <v>Male</v>
      </c>
      <c r="P1632" s="43" t="str">
        <f>VLOOKUP(Combined[[#This Row],[Customer_ID]],Customer[],5,FALSE)</f>
        <v>North Matthew</v>
      </c>
      <c r="Q1632" s="43" t="str">
        <f>VLOOKUP(Combined[[#This Row],[Customer_ID]],Customer[],6,FALSE)</f>
        <v>Illinois</v>
      </c>
      <c r="R1632" s="43" t="str">
        <f>VLOOKUP(Combined[[#This Row],[Customer_ID]],Customer[],8,FALSE)</f>
        <v>Bronze</v>
      </c>
      <c r="S1632" s="43" t="str">
        <f>VLOOKUP(Combined[[#This Row],[Product_ID]],Product[],2,FALSE)</f>
        <v>Portable Bluetooth Speaker</v>
      </c>
      <c r="T1632" s="43" t="str">
        <f>VLOOKUP(Combined[[#This Row],[Product_ID]],Product[],3,FALSE)</f>
        <v>Electronics</v>
      </c>
      <c r="U1632" s="43" t="str">
        <f>VLOOKUP(Combined[[#This Row],[Product_ID]],Product[],4,FALSE)</f>
        <v>Audio</v>
      </c>
      <c r="V1632" s="43" t="str">
        <f>VLOOKUP(Combined[[#This Row],[Product_ID]],Product[],5,FALSE)</f>
        <v>Flores-King</v>
      </c>
      <c r="W1632" s="43">
        <f>VLOOKUP(Combined[[#This Row],[Product_ID]],Product[],6,FALSE)</f>
        <v>431.67</v>
      </c>
      <c r="X1632" s="43">
        <f>VLOOKUP(Combined[[#This Row],[Product_ID]],Product[],7,FALSE)</f>
        <v>73</v>
      </c>
      <c r="Y1632" s="43" t="str">
        <f>_xlfn.XLOOKUP(Combined[[#This Row],[Store_ID]],Store[Store_ID],Store[Store_Name])</f>
        <v>Hill, Wagner and Ballard</v>
      </c>
      <c r="Z1632" s="43" t="str">
        <f>_xlfn.XLOOKUP(Combined[[#This Row],[Store_ID]],Store[Store_ID],Store[Region])</f>
        <v>East</v>
      </c>
      <c r="AA1632" s="43" t="str">
        <f>_xlfn.XLOOKUP(Combined[[#This Row],[Store_ID]],Store[Store_ID],Store[City])</f>
        <v>East Davidville</v>
      </c>
      <c r="AB1632" s="43" t="str">
        <f>_xlfn.XLOOKUP(Combined[[#This Row],[Store_ID]],Store[Store_ID],Store[Store_Type])</f>
        <v>Online</v>
      </c>
      <c r="AC1632" s="43">
        <f>Combined[[#This Row],[Quantity]]*Combined[[#This Row],[Unit_Price]]</f>
        <v>886.3</v>
      </c>
      <c r="AD1632" s="43">
        <f>Combined[[#This Row],[Gross_Sales]]*Combined[[#This Row],[Discount]]</f>
        <v>239.30100000000002</v>
      </c>
      <c r="AE1632" s="43">
        <f>Combined[[#This Row],[Quantity]]*Combined[[#This Row],[cost]]</f>
        <v>863.34</v>
      </c>
      <c r="AF1632" s="43">
        <f>Combined[[#This Row],[Total_Amount]]-Combined[[#This Row],[Total_Cost]]</f>
        <v>-216.34100000000012</v>
      </c>
      <c r="AG1632" s="43" t="str">
        <f>IF(Combined[[#This Row],[Age]]&lt;=25,"18-25",IF(Combined[[#This Row],[Age]]&lt;=35,"26-35",IF(Combined[[#This Row],[Age]]&lt;=45,"36-45",IF(Combined[[#This Row],[Age]]&lt;=55,"46-55","56-64"))))</f>
        <v>18-25</v>
      </c>
      <c r="AH1632" s="43">
        <f>IF(Combined[[#This Row],[Total_Amount]]=0,0,Combined[[#This Row],[Profit]]/Combined[[#This Row],[Total_Amount]])</f>
        <v>-0.33437609640818633</v>
      </c>
    </row>
    <row r="1633" spans="1:34">
      <c r="A1633" s="43" t="s">
        <v>3457</v>
      </c>
      <c r="B1633" s="46">
        <v>45739</v>
      </c>
      <c r="C1633" s="43">
        <f t="shared" si="25"/>
        <v>2025</v>
      </c>
      <c r="D1633" s="43" t="str">
        <f>TEXT(Combined[[#This Row],[Order_Date]],"MMM")</f>
        <v>Mar</v>
      </c>
      <c r="E1633" s="43" t="s">
        <v>1527</v>
      </c>
      <c r="F1633" s="43" t="s">
        <v>1560</v>
      </c>
      <c r="G1633" s="43" t="s">
        <v>1779</v>
      </c>
      <c r="H1633" s="43">
        <v>2</v>
      </c>
      <c r="I1633" s="43">
        <v>784.26</v>
      </c>
      <c r="J1633" s="45">
        <v>0.23</v>
      </c>
      <c r="K1633" s="43" t="s">
        <v>1826</v>
      </c>
      <c r="L1633" s="43">
        <v>1207.7603999999999</v>
      </c>
      <c r="M1633" s="43" t="str">
        <f>VLOOKUP(Combined[[#This Row],[Customer_ID]],Customer[],2,FALSE)</f>
        <v>Sarah Marsh</v>
      </c>
      <c r="N1633" s="43">
        <f>VLOOKUP(Combined[[#This Row],[Customer_ID]],Customer[],3,FALSE)</f>
        <v>47</v>
      </c>
      <c r="O1633" s="43" t="str">
        <f>VLOOKUP(Combined[[#This Row],[Customer_ID]],Customer[],4,FALSE)</f>
        <v>Female</v>
      </c>
      <c r="P1633" s="43" t="str">
        <f>VLOOKUP(Combined[[#This Row],[Customer_ID]],Customer[],5,FALSE)</f>
        <v>Port William</v>
      </c>
      <c r="Q1633" s="43" t="str">
        <f>VLOOKUP(Combined[[#This Row],[Customer_ID]],Customer[],6,FALSE)</f>
        <v>New York</v>
      </c>
      <c r="R1633" s="43" t="str">
        <f>VLOOKUP(Combined[[#This Row],[Customer_ID]],Customer[],8,FALSE)</f>
        <v>Gold</v>
      </c>
      <c r="S1633" s="43" t="str">
        <f>VLOOKUP(Combined[[#This Row],[Product_ID]],Product[],2,FALSE)</f>
        <v>LED Table Lamp</v>
      </c>
      <c r="T1633" s="43" t="str">
        <f>VLOOKUP(Combined[[#This Row],[Product_ID]],Product[],3,FALSE)</f>
        <v>Home</v>
      </c>
      <c r="U1633" s="43" t="str">
        <f>VLOOKUP(Combined[[#This Row],[Product_ID]],Product[],4,FALSE)</f>
        <v>Lighting</v>
      </c>
      <c r="V1633" s="43" t="str">
        <f>VLOOKUP(Combined[[#This Row],[Product_ID]],Product[],5,FALSE)</f>
        <v>Harrell LLC</v>
      </c>
      <c r="W1633" s="43">
        <f>VLOOKUP(Combined[[#This Row],[Product_ID]],Product[],6,FALSE)</f>
        <v>218.86</v>
      </c>
      <c r="X1633" s="43">
        <f>VLOOKUP(Combined[[#This Row],[Product_ID]],Product[],7,FALSE)</f>
        <v>170</v>
      </c>
      <c r="Y1633" s="43" t="str">
        <f>_xlfn.XLOOKUP(Combined[[#This Row],[Store_ID]],Store[Store_ID],Store[Store_Name])</f>
        <v>Martinez-Mullins</v>
      </c>
      <c r="Z1633" s="43" t="str">
        <f>_xlfn.XLOOKUP(Combined[[#This Row],[Store_ID]],Store[Store_ID],Store[Region])</f>
        <v>South</v>
      </c>
      <c r="AA1633" s="43" t="str">
        <f>_xlfn.XLOOKUP(Combined[[#This Row],[Store_ID]],Store[Store_ID],Store[City])</f>
        <v>Williamsfurt</v>
      </c>
      <c r="AB1633" s="43" t="str">
        <f>_xlfn.XLOOKUP(Combined[[#This Row],[Store_ID]],Store[Store_ID],Store[Store_Type])</f>
        <v>Online</v>
      </c>
      <c r="AC1633" s="43">
        <f>Combined[[#This Row],[Quantity]]*Combined[[#This Row],[Unit_Price]]</f>
        <v>1568.52</v>
      </c>
      <c r="AD1633" s="43">
        <f>Combined[[#This Row],[Gross_Sales]]*Combined[[#This Row],[Discount]]</f>
        <v>360.75960000000003</v>
      </c>
      <c r="AE1633" s="43">
        <f>Combined[[#This Row],[Quantity]]*Combined[[#This Row],[cost]]</f>
        <v>437.72</v>
      </c>
      <c r="AF1633" s="43">
        <f>Combined[[#This Row],[Total_Amount]]-Combined[[#This Row],[Total_Cost]]</f>
        <v>770.04039999999986</v>
      </c>
      <c r="AG1633" s="43" t="str">
        <f>IF(Combined[[#This Row],[Age]]&lt;=25,"18-25",IF(Combined[[#This Row],[Age]]&lt;=35,"26-35",IF(Combined[[#This Row],[Age]]&lt;=45,"36-45",IF(Combined[[#This Row],[Age]]&lt;=55,"46-55","56-64"))))</f>
        <v>46-55</v>
      </c>
      <c r="AH1633" s="43">
        <f>IF(Combined[[#This Row],[Total_Amount]]=0,0,Combined[[#This Row],[Profit]]/Combined[[#This Row],[Total_Amount]])</f>
        <v>0.63757712208481077</v>
      </c>
    </row>
    <row r="1634" spans="1:34">
      <c r="A1634" s="43" t="s">
        <v>3458</v>
      </c>
      <c r="B1634" s="46">
        <v>45533</v>
      </c>
      <c r="C1634" s="43">
        <f t="shared" si="25"/>
        <v>2024</v>
      </c>
      <c r="D1634" s="43" t="str">
        <f>TEXT(Combined[[#This Row],[Order_Date]],"MMM")</f>
        <v>Aug</v>
      </c>
      <c r="E1634" s="43" t="s">
        <v>1405</v>
      </c>
      <c r="F1634" s="43" t="s">
        <v>1626</v>
      </c>
      <c r="G1634" s="43" t="s">
        <v>1792</v>
      </c>
      <c r="H1634" s="43">
        <v>3</v>
      </c>
      <c r="I1634" s="43">
        <v>590.30999999999995</v>
      </c>
      <c r="J1634" s="45">
        <v>0.17</v>
      </c>
      <c r="K1634" s="43" t="s">
        <v>1826</v>
      </c>
      <c r="L1634" s="43">
        <v>1469.8719000000001</v>
      </c>
      <c r="M1634" s="43" t="str">
        <f>VLOOKUP(Combined[[#This Row],[Customer_ID]],Customer[],2,FALSE)</f>
        <v>Tyler Weber</v>
      </c>
      <c r="N1634" s="43">
        <f>VLOOKUP(Combined[[#This Row],[Customer_ID]],Customer[],3,FALSE)</f>
        <v>54</v>
      </c>
      <c r="O1634" s="43" t="str">
        <f>VLOOKUP(Combined[[#This Row],[Customer_ID]],Customer[],4,FALSE)</f>
        <v>Male</v>
      </c>
      <c r="P1634" s="43" t="str">
        <f>VLOOKUP(Combined[[#This Row],[Customer_ID]],Customer[],5,FALSE)</f>
        <v>East Yvette</v>
      </c>
      <c r="Q1634" s="43" t="str">
        <f>VLOOKUP(Combined[[#This Row],[Customer_ID]],Customer[],6,FALSE)</f>
        <v>Illinois</v>
      </c>
      <c r="R1634" s="43" t="str">
        <f>VLOOKUP(Combined[[#This Row],[Customer_ID]],Customer[],8,FALSE)</f>
        <v>Gold</v>
      </c>
      <c r="S1634" s="43" t="str">
        <f>VLOOKUP(Combined[[#This Row],[Product_ID]],Product[],2,FALSE)</f>
        <v>Portable Power Bank</v>
      </c>
      <c r="T1634" s="43" t="str">
        <f>VLOOKUP(Combined[[#This Row],[Product_ID]],Product[],3,FALSE)</f>
        <v>Electronics</v>
      </c>
      <c r="U1634" s="43" t="str">
        <f>VLOOKUP(Combined[[#This Row],[Product_ID]],Product[],4,FALSE)</f>
        <v>Mobile</v>
      </c>
      <c r="V1634" s="43" t="str">
        <f>VLOOKUP(Combined[[#This Row],[Product_ID]],Product[],5,FALSE)</f>
        <v>Cummings and Sons</v>
      </c>
      <c r="W1634" s="43">
        <f>VLOOKUP(Combined[[#This Row],[Product_ID]],Product[],6,FALSE)</f>
        <v>326.06</v>
      </c>
      <c r="X1634" s="43">
        <f>VLOOKUP(Combined[[#This Row],[Product_ID]],Product[],7,FALSE)</f>
        <v>301</v>
      </c>
      <c r="Y1634" s="43" t="str">
        <f>_xlfn.XLOOKUP(Combined[[#This Row],[Store_ID]],Store[Store_ID],Store[Store_Name])</f>
        <v>Aguirre-Keller</v>
      </c>
      <c r="Z1634" s="43" t="str">
        <f>_xlfn.XLOOKUP(Combined[[#This Row],[Store_ID]],Store[Store_ID],Store[Region])</f>
        <v>South</v>
      </c>
      <c r="AA1634" s="43" t="str">
        <f>_xlfn.XLOOKUP(Combined[[#This Row],[Store_ID]],Store[Store_ID],Store[City])</f>
        <v>Lake Michael</v>
      </c>
      <c r="AB1634" s="43" t="str">
        <f>_xlfn.XLOOKUP(Combined[[#This Row],[Store_ID]],Store[Store_ID],Store[Store_Type])</f>
        <v>Online</v>
      </c>
      <c r="AC1634" s="43">
        <f>Combined[[#This Row],[Quantity]]*Combined[[#This Row],[Unit_Price]]</f>
        <v>1770.9299999999998</v>
      </c>
      <c r="AD1634" s="43">
        <f>Combined[[#This Row],[Gross_Sales]]*Combined[[#This Row],[Discount]]</f>
        <v>301.05809999999997</v>
      </c>
      <c r="AE1634" s="43">
        <f>Combined[[#This Row],[Quantity]]*Combined[[#This Row],[cost]]</f>
        <v>978.18000000000006</v>
      </c>
      <c r="AF1634" s="43">
        <f>Combined[[#This Row],[Total_Amount]]-Combined[[#This Row],[Total_Cost]]</f>
        <v>491.69190000000003</v>
      </c>
      <c r="AG1634" s="43" t="str">
        <f>IF(Combined[[#This Row],[Age]]&lt;=25,"18-25",IF(Combined[[#This Row],[Age]]&lt;=35,"26-35",IF(Combined[[#This Row],[Age]]&lt;=45,"36-45",IF(Combined[[#This Row],[Age]]&lt;=55,"46-55","56-64"))))</f>
        <v>46-55</v>
      </c>
      <c r="AH1634" s="43">
        <f>IF(Combined[[#This Row],[Total_Amount]]=0,0,Combined[[#This Row],[Profit]]/Combined[[#This Row],[Total_Amount]])</f>
        <v>0.33451343617086632</v>
      </c>
    </row>
    <row r="1635" spans="1:34">
      <c r="A1635" s="43" t="s">
        <v>3459</v>
      </c>
      <c r="B1635" s="46">
        <v>45553</v>
      </c>
      <c r="C1635" s="43">
        <f t="shared" si="25"/>
        <v>2024</v>
      </c>
      <c r="D1635" s="43" t="str">
        <f>TEXT(Combined[[#This Row],[Order_Date]],"MMM")</f>
        <v>Sep</v>
      </c>
      <c r="E1635" s="43" t="s">
        <v>417</v>
      </c>
      <c r="F1635" s="43" t="s">
        <v>1686</v>
      </c>
      <c r="G1635" s="43" t="s">
        <v>1804</v>
      </c>
      <c r="H1635" s="43">
        <v>1</v>
      </c>
      <c r="I1635" s="43">
        <v>696.13</v>
      </c>
      <c r="J1635" s="45">
        <v>0.06</v>
      </c>
      <c r="K1635" s="43" t="s">
        <v>1829</v>
      </c>
      <c r="L1635" s="43">
        <v>654.36219999999992</v>
      </c>
      <c r="M1635" s="43" t="str">
        <f>VLOOKUP(Combined[[#This Row],[Customer_ID]],Customer[],2,FALSE)</f>
        <v>Jacob Hopkins</v>
      </c>
      <c r="N1635" s="43">
        <f>VLOOKUP(Combined[[#This Row],[Customer_ID]],Customer[],3,FALSE)</f>
        <v>44</v>
      </c>
      <c r="O1635" s="43" t="str">
        <f>VLOOKUP(Combined[[#This Row],[Customer_ID]],Customer[],4,FALSE)</f>
        <v>Female</v>
      </c>
      <c r="P1635" s="43" t="str">
        <f>VLOOKUP(Combined[[#This Row],[Customer_ID]],Customer[],5,FALSE)</f>
        <v>lake tylerfort</v>
      </c>
      <c r="Q1635" s="43" t="str">
        <f>VLOOKUP(Combined[[#This Row],[Customer_ID]],Customer[],6,FALSE)</f>
        <v>Pennsylvania</v>
      </c>
      <c r="R1635" s="43" t="str">
        <f>VLOOKUP(Combined[[#This Row],[Customer_ID]],Customer[],8,FALSE)</f>
        <v>Platinum</v>
      </c>
      <c r="S1635" s="43" t="str">
        <f>VLOOKUP(Combined[[#This Row],[Product_ID]],Product[],2,FALSE)</f>
        <v>Men's Sports Shorts</v>
      </c>
      <c r="T1635" s="43" t="str">
        <f>VLOOKUP(Combined[[#This Row],[Product_ID]],Product[],3,FALSE)</f>
        <v>Clothing</v>
      </c>
      <c r="U1635" s="43" t="str">
        <f>VLOOKUP(Combined[[#This Row],[Product_ID]],Product[],4,FALSE)</f>
        <v>Bottoms</v>
      </c>
      <c r="V1635" s="43" t="str">
        <f>VLOOKUP(Combined[[#This Row],[Product_ID]],Product[],5,FALSE)</f>
        <v>Fitzpatrick Ltd</v>
      </c>
      <c r="W1635" s="43">
        <f>VLOOKUP(Combined[[#This Row],[Product_ID]],Product[],6,FALSE)</f>
        <v>218.22</v>
      </c>
      <c r="X1635" s="43">
        <f>VLOOKUP(Combined[[#This Row],[Product_ID]],Product[],7,FALSE)</f>
        <v>224</v>
      </c>
      <c r="Y1635" s="43" t="str">
        <f>_xlfn.XLOOKUP(Combined[[#This Row],[Store_ID]],Store[Store_ID],Store[Store_Name])</f>
        <v>Frederick-Wright</v>
      </c>
      <c r="Z1635" s="43" t="str">
        <f>_xlfn.XLOOKUP(Combined[[#This Row],[Store_ID]],Store[Store_ID],Store[Region])</f>
        <v>West</v>
      </c>
      <c r="AA1635" s="43" t="str">
        <f>_xlfn.XLOOKUP(Combined[[#This Row],[Store_ID]],Store[Store_ID],Store[City])</f>
        <v>New Jimmymouth</v>
      </c>
      <c r="AB1635" s="43" t="str">
        <f>_xlfn.XLOOKUP(Combined[[#This Row],[Store_ID]],Store[Store_ID],Store[Store_Type])</f>
        <v>Flagship</v>
      </c>
      <c r="AC1635" s="43">
        <f>Combined[[#This Row],[Quantity]]*Combined[[#This Row],[Unit_Price]]</f>
        <v>696.13</v>
      </c>
      <c r="AD1635" s="43">
        <f>Combined[[#This Row],[Gross_Sales]]*Combined[[#This Row],[Discount]]</f>
        <v>41.767800000000001</v>
      </c>
      <c r="AE1635" s="43">
        <f>Combined[[#This Row],[Quantity]]*Combined[[#This Row],[cost]]</f>
        <v>218.22</v>
      </c>
      <c r="AF1635" s="43">
        <f>Combined[[#This Row],[Total_Amount]]-Combined[[#This Row],[Total_Cost]]</f>
        <v>436.14219999999989</v>
      </c>
      <c r="AG1635" s="43" t="str">
        <f>IF(Combined[[#This Row],[Age]]&lt;=25,"18-25",IF(Combined[[#This Row],[Age]]&lt;=35,"26-35",IF(Combined[[#This Row],[Age]]&lt;=45,"36-45",IF(Combined[[#This Row],[Age]]&lt;=55,"46-55","56-64"))))</f>
        <v>36-45</v>
      </c>
      <c r="AH1635" s="43">
        <f>IF(Combined[[#This Row],[Total_Amount]]=0,0,Combined[[#This Row],[Profit]]/Combined[[#This Row],[Total_Amount]])</f>
        <v>0.66651496678750688</v>
      </c>
    </row>
    <row r="1636" spans="1:34">
      <c r="A1636" s="43" t="s">
        <v>3460</v>
      </c>
      <c r="B1636" s="46">
        <v>45341</v>
      </c>
      <c r="C1636" s="43">
        <f t="shared" si="25"/>
        <v>2024</v>
      </c>
      <c r="D1636" s="43" t="str">
        <f>TEXT(Combined[[#This Row],[Order_Date]],"MMM")</f>
        <v>Feb</v>
      </c>
      <c r="E1636" s="43" t="s">
        <v>369</v>
      </c>
      <c r="F1636" s="43" t="s">
        <v>1650</v>
      </c>
      <c r="G1636" s="43" t="s">
        <v>1776</v>
      </c>
      <c r="H1636" s="43">
        <v>4</v>
      </c>
      <c r="I1636" s="43">
        <v>194.39</v>
      </c>
      <c r="J1636" s="45">
        <v>0.25</v>
      </c>
      <c r="K1636" s="43" t="s">
        <v>1824</v>
      </c>
      <c r="L1636" s="43">
        <v>583.16999999999996</v>
      </c>
      <c r="M1636" s="43" t="str">
        <f>VLOOKUP(Combined[[#This Row],[Customer_ID]],Customer[],2,FALSE)</f>
        <v>Christopher Lester</v>
      </c>
      <c r="N1636" s="43">
        <f>VLOOKUP(Combined[[#This Row],[Customer_ID]],Customer[],3,FALSE)</f>
        <v>64</v>
      </c>
      <c r="O1636" s="43" t="str">
        <f>VLOOKUP(Combined[[#This Row],[Customer_ID]],Customer[],4,FALSE)</f>
        <v>Male</v>
      </c>
      <c r="P1636" s="43" t="str">
        <f>VLOOKUP(Combined[[#This Row],[Customer_ID]],Customer[],5,FALSE)</f>
        <v>South Jenniferville</v>
      </c>
      <c r="Q1636" s="43" t="str">
        <f>VLOOKUP(Combined[[#This Row],[Customer_ID]],Customer[],6,FALSE)</f>
        <v>Georgia</v>
      </c>
      <c r="R1636" s="43" t="str">
        <f>VLOOKUP(Combined[[#This Row],[Customer_ID]],Customer[],8,FALSE)</f>
        <v>Silver</v>
      </c>
      <c r="S1636" s="43" t="str">
        <f>VLOOKUP(Combined[[#This Row],[Product_ID]],Product[],2,FALSE)</f>
        <v>HDMI Cable – 2m</v>
      </c>
      <c r="T1636" s="43" t="str">
        <f>VLOOKUP(Combined[[#This Row],[Product_ID]],Product[],3,FALSE)</f>
        <v>Electronics</v>
      </c>
      <c r="U1636" s="43" t="str">
        <f>VLOOKUP(Combined[[#This Row],[Product_ID]],Product[],4,FALSE)</f>
        <v>Accessories</v>
      </c>
      <c r="V1636" s="43" t="str">
        <f>VLOOKUP(Combined[[#This Row],[Product_ID]],Product[],5,FALSE)</f>
        <v>Bautista, Green and Hale</v>
      </c>
      <c r="W1636" s="43">
        <f>VLOOKUP(Combined[[#This Row],[Product_ID]],Product[],6,FALSE)</f>
        <v>88.49</v>
      </c>
      <c r="X1636" s="43">
        <f>VLOOKUP(Combined[[#This Row],[Product_ID]],Product[],7,FALSE)</f>
        <v>246</v>
      </c>
      <c r="Y1636" s="43" t="str">
        <f>_xlfn.XLOOKUP(Combined[[#This Row],[Store_ID]],Store[Store_ID],Store[Store_Name])</f>
        <v>Benson-Elliott</v>
      </c>
      <c r="Z1636" s="43" t="str">
        <f>_xlfn.XLOOKUP(Combined[[#This Row],[Store_ID]],Store[Store_ID],Store[Region])</f>
        <v>East</v>
      </c>
      <c r="AA1636" s="43" t="str">
        <f>_xlfn.XLOOKUP(Combined[[#This Row],[Store_ID]],Store[Store_ID],Store[City])</f>
        <v>Port Josephberg</v>
      </c>
      <c r="AB1636" s="43" t="str">
        <f>_xlfn.XLOOKUP(Combined[[#This Row],[Store_ID]],Store[Store_ID],Store[Store_Type])</f>
        <v>Online</v>
      </c>
      <c r="AC1636" s="43">
        <f>Combined[[#This Row],[Quantity]]*Combined[[#This Row],[Unit_Price]]</f>
        <v>777.56</v>
      </c>
      <c r="AD1636" s="43">
        <f>Combined[[#This Row],[Gross_Sales]]*Combined[[#This Row],[Discount]]</f>
        <v>194.39</v>
      </c>
      <c r="AE1636" s="43">
        <f>Combined[[#This Row],[Quantity]]*Combined[[#This Row],[cost]]</f>
        <v>353.96</v>
      </c>
      <c r="AF1636" s="43">
        <f>Combined[[#This Row],[Total_Amount]]-Combined[[#This Row],[Total_Cost]]</f>
        <v>229.20999999999998</v>
      </c>
      <c r="AG1636" s="43" t="str">
        <f>IF(Combined[[#This Row],[Age]]&lt;=25,"18-25",IF(Combined[[#This Row],[Age]]&lt;=35,"26-35",IF(Combined[[#This Row],[Age]]&lt;=45,"36-45",IF(Combined[[#This Row],[Age]]&lt;=55,"46-55","56-64"))))</f>
        <v>56-64</v>
      </c>
      <c r="AH1636" s="43">
        <f>IF(Combined[[#This Row],[Total_Amount]]=0,0,Combined[[#This Row],[Profit]]/Combined[[#This Row],[Total_Amount]])</f>
        <v>0.39304148018588059</v>
      </c>
    </row>
    <row r="1637" spans="1:34">
      <c r="A1637" s="43" t="s">
        <v>3461</v>
      </c>
      <c r="B1637" s="46">
        <v>45430</v>
      </c>
      <c r="C1637" s="43">
        <f t="shared" si="25"/>
        <v>2024</v>
      </c>
      <c r="D1637" s="43" t="str">
        <f>TEXT(Combined[[#This Row],[Order_Date]],"MMM")</f>
        <v>May</v>
      </c>
      <c r="E1637" s="43" t="s">
        <v>1038</v>
      </c>
      <c r="F1637" s="43" t="s">
        <v>1614</v>
      </c>
      <c r="G1637" s="43" t="s">
        <v>1757</v>
      </c>
      <c r="H1637" s="43">
        <v>1</v>
      </c>
      <c r="I1637" s="43">
        <v>339.7</v>
      </c>
      <c r="J1637" s="45">
        <v>0.1</v>
      </c>
      <c r="K1637" s="43" t="s">
        <v>1824</v>
      </c>
      <c r="L1637" s="43">
        <v>305.73</v>
      </c>
      <c r="M1637" s="43" t="str">
        <f>VLOOKUP(Combined[[#This Row],[Customer_ID]],Customer[],2,FALSE)</f>
        <v>Pamela Mcguire</v>
      </c>
      <c r="N1637" s="43">
        <f>VLOOKUP(Combined[[#This Row],[Customer_ID]],Customer[],3,FALSE)</f>
        <v>54</v>
      </c>
      <c r="O1637" s="43" t="str">
        <f>VLOOKUP(Combined[[#This Row],[Customer_ID]],Customer[],4,FALSE)</f>
        <v>Male</v>
      </c>
      <c r="P1637" s="43" t="str">
        <f>VLOOKUP(Combined[[#This Row],[Customer_ID]],Customer[],5,FALSE)</f>
        <v>South Jasontown</v>
      </c>
      <c r="Q1637" s="43" t="str">
        <f>VLOOKUP(Combined[[#This Row],[Customer_ID]],Customer[],6,FALSE)</f>
        <v>Illinois</v>
      </c>
      <c r="R1637" s="43" t="str">
        <f>VLOOKUP(Combined[[#This Row],[Customer_ID]],Customer[],8,FALSE)</f>
        <v>Platinum</v>
      </c>
      <c r="S1637" s="43" t="str">
        <f>VLOOKUP(Combined[[#This Row],[Product_ID]],Product[],2,FALSE)</f>
        <v>Modern Wall Clock</v>
      </c>
      <c r="T1637" s="43" t="str">
        <f>VLOOKUP(Combined[[#This Row],[Product_ID]],Product[],3,FALSE)</f>
        <v>Home</v>
      </c>
      <c r="U1637" s="43" t="str">
        <f>VLOOKUP(Combined[[#This Row],[Product_ID]],Product[],4,FALSE)</f>
        <v>Decor</v>
      </c>
      <c r="V1637" s="43" t="str">
        <f>VLOOKUP(Combined[[#This Row],[Product_ID]],Product[],5,FALSE)</f>
        <v>Weiss-Watson</v>
      </c>
      <c r="W1637" s="43">
        <f>VLOOKUP(Combined[[#This Row],[Product_ID]],Product[],6,FALSE)</f>
        <v>179.77</v>
      </c>
      <c r="X1637" s="43">
        <f>VLOOKUP(Combined[[#This Row],[Product_ID]],Product[],7,FALSE)</f>
        <v>305</v>
      </c>
      <c r="Y1637" s="43" t="str">
        <f>_xlfn.XLOOKUP(Combined[[#This Row],[Store_ID]],Store[Store_ID],Store[Store_Name])</f>
        <v>Martinez, Adkins and Johnson</v>
      </c>
      <c r="Z1637" s="43" t="str">
        <f>_xlfn.XLOOKUP(Combined[[#This Row],[Store_ID]],Store[Store_ID],Store[Region])</f>
        <v>North</v>
      </c>
      <c r="AA1637" s="43" t="str">
        <f>_xlfn.XLOOKUP(Combined[[#This Row],[Store_ID]],Store[Store_ID],Store[City])</f>
        <v>Danielmouth</v>
      </c>
      <c r="AB1637" s="43" t="str">
        <f>_xlfn.XLOOKUP(Combined[[#This Row],[Store_ID]],Store[Store_ID],Store[Store_Type])</f>
        <v>Flagship</v>
      </c>
      <c r="AC1637" s="43">
        <f>Combined[[#This Row],[Quantity]]*Combined[[#This Row],[Unit_Price]]</f>
        <v>339.7</v>
      </c>
      <c r="AD1637" s="43">
        <f>Combined[[#This Row],[Gross_Sales]]*Combined[[#This Row],[Discount]]</f>
        <v>33.97</v>
      </c>
      <c r="AE1637" s="43">
        <f>Combined[[#This Row],[Quantity]]*Combined[[#This Row],[cost]]</f>
        <v>179.77</v>
      </c>
      <c r="AF1637" s="43">
        <f>Combined[[#This Row],[Total_Amount]]-Combined[[#This Row],[Total_Cost]]</f>
        <v>125.96000000000001</v>
      </c>
      <c r="AG1637" s="43" t="str">
        <f>IF(Combined[[#This Row],[Age]]&lt;=25,"18-25",IF(Combined[[#This Row],[Age]]&lt;=35,"26-35",IF(Combined[[#This Row],[Age]]&lt;=45,"36-45",IF(Combined[[#This Row],[Age]]&lt;=55,"46-55","56-64"))))</f>
        <v>46-55</v>
      </c>
      <c r="AH1637" s="43">
        <f>IF(Combined[[#This Row],[Total_Amount]]=0,0,Combined[[#This Row],[Profit]]/Combined[[#This Row],[Total_Amount]])</f>
        <v>0.41199751414646912</v>
      </c>
    </row>
    <row r="1638" spans="1:34">
      <c r="A1638" s="43" t="s">
        <v>3462</v>
      </c>
      <c r="B1638" s="46">
        <v>45912</v>
      </c>
      <c r="C1638" s="43">
        <f t="shared" si="25"/>
        <v>2025</v>
      </c>
      <c r="D1638" s="43" t="str">
        <f>TEXT(Combined[[#This Row],[Order_Date]],"MMM")</f>
        <v>Sep</v>
      </c>
      <c r="E1638" s="43" t="s">
        <v>185</v>
      </c>
      <c r="F1638" s="43" t="s">
        <v>1684</v>
      </c>
      <c r="G1638" s="43" t="s">
        <v>1797</v>
      </c>
      <c r="H1638" s="43">
        <v>4</v>
      </c>
      <c r="I1638" s="43">
        <v>463.16</v>
      </c>
      <c r="J1638" s="45">
        <v>0.27</v>
      </c>
      <c r="K1638" s="43" t="s">
        <v>1826</v>
      </c>
      <c r="L1638" s="43">
        <v>1352.4272000000001</v>
      </c>
      <c r="M1638" s="43" t="str">
        <f>VLOOKUP(Combined[[#This Row],[Customer_ID]],Customer[],2,FALSE)</f>
        <v>April Mullins</v>
      </c>
      <c r="N1638" s="43">
        <f>VLOOKUP(Combined[[#This Row],[Customer_ID]],Customer[],3,FALSE)</f>
        <v>54</v>
      </c>
      <c r="O1638" s="43" t="str">
        <f>VLOOKUP(Combined[[#This Row],[Customer_ID]],Customer[],4,FALSE)</f>
        <v>Male</v>
      </c>
      <c r="P1638" s="43" t="str">
        <f>VLOOKUP(Combined[[#This Row],[Customer_ID]],Customer[],5,FALSE)</f>
        <v>Dawsonbury</v>
      </c>
      <c r="Q1638" s="43" t="str">
        <f>VLOOKUP(Combined[[#This Row],[Customer_ID]],Customer[],6,FALSE)</f>
        <v>North Carolina</v>
      </c>
      <c r="R1638" s="43" t="str">
        <f>VLOOKUP(Combined[[#This Row],[Customer_ID]],Customer[],8,FALSE)</f>
        <v>Platinum</v>
      </c>
      <c r="S1638" s="43" t="str">
        <f>VLOOKUP(Combined[[#This Row],[Product_ID]],Product[],2,FALSE)</f>
        <v>Wooden Nightstand</v>
      </c>
      <c r="T1638" s="43" t="str">
        <f>VLOOKUP(Combined[[#This Row],[Product_ID]],Product[],3,FALSE)</f>
        <v>Home</v>
      </c>
      <c r="U1638" s="43" t="str">
        <f>VLOOKUP(Combined[[#This Row],[Product_ID]],Product[],4,FALSE)</f>
        <v>Furniture</v>
      </c>
      <c r="V1638" s="43" t="str">
        <f>VLOOKUP(Combined[[#This Row],[Product_ID]],Product[],5,FALSE)</f>
        <v>Wolfe, Ross and Hester</v>
      </c>
      <c r="W1638" s="43">
        <f>VLOOKUP(Combined[[#This Row],[Product_ID]],Product[],6,FALSE)</f>
        <v>243.7</v>
      </c>
      <c r="X1638" s="43">
        <f>VLOOKUP(Combined[[#This Row],[Product_ID]],Product[],7,FALSE)</f>
        <v>130</v>
      </c>
      <c r="Y1638" s="43" t="str">
        <f>_xlfn.XLOOKUP(Combined[[#This Row],[Store_ID]],Store[Store_ID],Store[Store_Name])</f>
        <v>Gardner, Humphrey and Contreras</v>
      </c>
      <c r="Z1638" s="43" t="str">
        <f>_xlfn.XLOOKUP(Combined[[#This Row],[Store_ID]],Store[Store_ID],Store[Region])</f>
        <v>East</v>
      </c>
      <c r="AA1638" s="43" t="str">
        <f>_xlfn.XLOOKUP(Combined[[#This Row],[Store_ID]],Store[Store_ID],Store[City])</f>
        <v>Johnsonville</v>
      </c>
      <c r="AB1638" s="43" t="str">
        <f>_xlfn.XLOOKUP(Combined[[#This Row],[Store_ID]],Store[Store_ID],Store[Store_Type])</f>
        <v>Flagship</v>
      </c>
      <c r="AC1638" s="43">
        <f>Combined[[#This Row],[Quantity]]*Combined[[#This Row],[Unit_Price]]</f>
        <v>1852.64</v>
      </c>
      <c r="AD1638" s="43">
        <f>Combined[[#This Row],[Gross_Sales]]*Combined[[#This Row],[Discount]]</f>
        <v>500.21280000000007</v>
      </c>
      <c r="AE1638" s="43">
        <f>Combined[[#This Row],[Quantity]]*Combined[[#This Row],[cost]]</f>
        <v>974.8</v>
      </c>
      <c r="AF1638" s="43">
        <f>Combined[[#This Row],[Total_Amount]]-Combined[[#This Row],[Total_Cost]]</f>
        <v>377.62720000000013</v>
      </c>
      <c r="AG1638" s="43" t="str">
        <f>IF(Combined[[#This Row],[Age]]&lt;=25,"18-25",IF(Combined[[#This Row],[Age]]&lt;=35,"26-35",IF(Combined[[#This Row],[Age]]&lt;=45,"36-45",IF(Combined[[#This Row],[Age]]&lt;=55,"46-55","56-64"))))</f>
        <v>46-55</v>
      </c>
      <c r="AH1638" s="43">
        <f>IF(Combined[[#This Row],[Total_Amount]]=0,0,Combined[[#This Row],[Profit]]/Combined[[#This Row],[Total_Amount]])</f>
        <v>0.2792218316815871</v>
      </c>
    </row>
    <row r="1639" spans="1:34">
      <c r="A1639" s="43" t="s">
        <v>3463</v>
      </c>
      <c r="B1639" s="46">
        <v>45709</v>
      </c>
      <c r="C1639" s="43">
        <f t="shared" si="25"/>
        <v>2025</v>
      </c>
      <c r="D1639" s="43" t="str">
        <f>TEXT(Combined[[#This Row],[Order_Date]],"MMM")</f>
        <v>Feb</v>
      </c>
      <c r="E1639" s="43" t="s">
        <v>378</v>
      </c>
      <c r="F1639" s="43" t="s">
        <v>1555</v>
      </c>
      <c r="G1639" s="43" t="s">
        <v>1789</v>
      </c>
      <c r="H1639" s="43">
        <v>2</v>
      </c>
      <c r="I1639" s="43">
        <v>824.91</v>
      </c>
      <c r="J1639" s="45">
        <v>0.09</v>
      </c>
      <c r="K1639" s="43" t="s">
        <v>1824</v>
      </c>
      <c r="L1639" s="43">
        <v>1501.3362</v>
      </c>
      <c r="M1639" s="43" t="str">
        <f>VLOOKUP(Combined[[#This Row],[Customer_ID]],Customer[],2,FALSE)</f>
        <v>Erica Carney</v>
      </c>
      <c r="N1639" s="43">
        <f>VLOOKUP(Combined[[#This Row],[Customer_ID]],Customer[],3,FALSE)</f>
        <v>62</v>
      </c>
      <c r="O1639" s="43" t="str">
        <f>VLOOKUP(Combined[[#This Row],[Customer_ID]],Customer[],4,FALSE)</f>
        <v>Female</v>
      </c>
      <c r="P1639" s="43" t="str">
        <f>VLOOKUP(Combined[[#This Row],[Customer_ID]],Customer[],5,FALSE)</f>
        <v>North Justin</v>
      </c>
      <c r="Q1639" s="43" t="str">
        <f>VLOOKUP(Combined[[#This Row],[Customer_ID]],Customer[],6,FALSE)</f>
        <v>North Dakota</v>
      </c>
      <c r="R1639" s="43" t="str">
        <f>VLOOKUP(Combined[[#This Row],[Customer_ID]],Customer[],8,FALSE)</f>
        <v>Platinum</v>
      </c>
      <c r="S1639" s="43" t="str">
        <f>VLOOKUP(Combined[[#This Row],[Product_ID]],Product[],2,FALSE)</f>
        <v>Men's Leather Belt</v>
      </c>
      <c r="T1639" s="43" t="str">
        <f>VLOOKUP(Combined[[#This Row],[Product_ID]],Product[],3,FALSE)</f>
        <v>Clothing</v>
      </c>
      <c r="U1639" s="43" t="str">
        <f>VLOOKUP(Combined[[#This Row],[Product_ID]],Product[],4,FALSE)</f>
        <v>Accessories</v>
      </c>
      <c r="V1639" s="43" t="str">
        <f>VLOOKUP(Combined[[#This Row],[Product_ID]],Product[],5,FALSE)</f>
        <v>Baldwin, Garza and Gonzalez</v>
      </c>
      <c r="W1639" s="43">
        <f>VLOOKUP(Combined[[#This Row],[Product_ID]],Product[],6,FALSE)</f>
        <v>261</v>
      </c>
      <c r="X1639" s="43">
        <f>VLOOKUP(Combined[[#This Row],[Product_ID]],Product[],7,FALSE)</f>
        <v>59</v>
      </c>
      <c r="Y1639" s="43" t="str">
        <f>_xlfn.XLOOKUP(Combined[[#This Row],[Store_ID]],Store[Store_ID],Store[Store_Name])</f>
        <v>Hill, Wagner and Ballard</v>
      </c>
      <c r="Z1639" s="43" t="str">
        <f>_xlfn.XLOOKUP(Combined[[#This Row],[Store_ID]],Store[Store_ID],Store[Region])</f>
        <v>East</v>
      </c>
      <c r="AA1639" s="43" t="str">
        <f>_xlfn.XLOOKUP(Combined[[#This Row],[Store_ID]],Store[Store_ID],Store[City])</f>
        <v>East Davidville</v>
      </c>
      <c r="AB1639" s="43" t="str">
        <f>_xlfn.XLOOKUP(Combined[[#This Row],[Store_ID]],Store[Store_ID],Store[Store_Type])</f>
        <v>Online</v>
      </c>
      <c r="AC1639" s="43">
        <f>Combined[[#This Row],[Quantity]]*Combined[[#This Row],[Unit_Price]]</f>
        <v>1649.82</v>
      </c>
      <c r="AD1639" s="43">
        <f>Combined[[#This Row],[Gross_Sales]]*Combined[[#This Row],[Discount]]</f>
        <v>148.4838</v>
      </c>
      <c r="AE1639" s="43">
        <f>Combined[[#This Row],[Quantity]]*Combined[[#This Row],[cost]]</f>
        <v>522</v>
      </c>
      <c r="AF1639" s="43">
        <f>Combined[[#This Row],[Total_Amount]]-Combined[[#This Row],[Total_Cost]]</f>
        <v>979.33619999999996</v>
      </c>
      <c r="AG1639" s="43" t="str">
        <f>IF(Combined[[#This Row],[Age]]&lt;=25,"18-25",IF(Combined[[#This Row],[Age]]&lt;=35,"26-35",IF(Combined[[#This Row],[Age]]&lt;=45,"36-45",IF(Combined[[#This Row],[Age]]&lt;=55,"46-55","56-64"))))</f>
        <v>56-64</v>
      </c>
      <c r="AH1639" s="43">
        <f>IF(Combined[[#This Row],[Total_Amount]]=0,0,Combined[[#This Row],[Profit]]/Combined[[#This Row],[Total_Amount]])</f>
        <v>0.65230972249919772</v>
      </c>
    </row>
    <row r="1640" spans="1:34">
      <c r="A1640" s="43" t="s">
        <v>3464</v>
      </c>
      <c r="B1640" s="46">
        <v>45520</v>
      </c>
      <c r="C1640" s="43">
        <f t="shared" si="25"/>
        <v>2024</v>
      </c>
      <c r="D1640" s="43" t="str">
        <f>TEXT(Combined[[#This Row],[Order_Date]],"MMM")</f>
        <v>Aug</v>
      </c>
      <c r="E1640" s="43" t="s">
        <v>258</v>
      </c>
      <c r="F1640" s="43" t="s">
        <v>1555</v>
      </c>
      <c r="G1640" s="43" t="s">
        <v>1761</v>
      </c>
      <c r="H1640" s="43">
        <v>4</v>
      </c>
      <c r="I1640" s="43">
        <v>796.89</v>
      </c>
      <c r="J1640" s="45">
        <v>0.17</v>
      </c>
      <c r="K1640" s="43" t="s">
        <v>1824</v>
      </c>
      <c r="L1640" s="43">
        <v>2645.6747999999998</v>
      </c>
      <c r="M1640" s="43" t="str">
        <f>VLOOKUP(Combined[[#This Row],[Customer_ID]],Customer[],2,FALSE)</f>
        <v>Eric Singh</v>
      </c>
      <c r="N1640" s="43">
        <f>VLOOKUP(Combined[[#This Row],[Customer_ID]],Customer[],3,FALSE)</f>
        <v>29</v>
      </c>
      <c r="O1640" s="43" t="str">
        <f>VLOOKUP(Combined[[#This Row],[Customer_ID]],Customer[],4,FALSE)</f>
        <v>Female</v>
      </c>
      <c r="P1640" s="43" t="str">
        <f>VLOOKUP(Combined[[#This Row],[Customer_ID]],Customer[],5,FALSE)</f>
        <v>Port Lisa</v>
      </c>
      <c r="Q1640" s="43" t="str">
        <f>VLOOKUP(Combined[[#This Row],[Customer_ID]],Customer[],6,FALSE)</f>
        <v>New Mexico</v>
      </c>
      <c r="R1640" s="43" t="str">
        <f>VLOOKUP(Combined[[#This Row],[Customer_ID]],Customer[],8,FALSE)</f>
        <v>Gold</v>
      </c>
      <c r="S1640" s="43" t="str">
        <f>VLOOKUP(Combined[[#This Row],[Product_ID]],Product[],2,FALSE)</f>
        <v>Men's Leather Belt</v>
      </c>
      <c r="T1640" s="43" t="str">
        <f>VLOOKUP(Combined[[#This Row],[Product_ID]],Product[],3,FALSE)</f>
        <v>Clothing</v>
      </c>
      <c r="U1640" s="43" t="str">
        <f>VLOOKUP(Combined[[#This Row],[Product_ID]],Product[],4,FALSE)</f>
        <v>Accessories</v>
      </c>
      <c r="V1640" s="43" t="str">
        <f>VLOOKUP(Combined[[#This Row],[Product_ID]],Product[],5,FALSE)</f>
        <v>Baldwin, Garza and Gonzalez</v>
      </c>
      <c r="W1640" s="43">
        <f>VLOOKUP(Combined[[#This Row],[Product_ID]],Product[],6,FALSE)</f>
        <v>261</v>
      </c>
      <c r="X1640" s="43">
        <f>VLOOKUP(Combined[[#This Row],[Product_ID]],Product[],7,FALSE)</f>
        <v>59</v>
      </c>
      <c r="Y1640" s="43" t="str">
        <f>_xlfn.XLOOKUP(Combined[[#This Row],[Store_ID]],Store[Store_ID],Store[Store_Name])</f>
        <v>Black-Horn</v>
      </c>
      <c r="Z1640" s="43" t="str">
        <f>_xlfn.XLOOKUP(Combined[[#This Row],[Store_ID]],Store[Store_ID],Store[Region])</f>
        <v>South</v>
      </c>
      <c r="AA1640" s="43" t="str">
        <f>_xlfn.XLOOKUP(Combined[[#This Row],[Store_ID]],Store[Store_ID],Store[City])</f>
        <v>North Nancyview</v>
      </c>
      <c r="AB1640" s="43" t="str">
        <f>_xlfn.XLOOKUP(Combined[[#This Row],[Store_ID]],Store[Store_ID],Store[Store_Type])</f>
        <v>Outlet</v>
      </c>
      <c r="AC1640" s="43">
        <f>Combined[[#This Row],[Quantity]]*Combined[[#This Row],[Unit_Price]]</f>
        <v>3187.56</v>
      </c>
      <c r="AD1640" s="43">
        <f>Combined[[#This Row],[Gross_Sales]]*Combined[[#This Row],[Discount]]</f>
        <v>541.88520000000005</v>
      </c>
      <c r="AE1640" s="43">
        <f>Combined[[#This Row],[Quantity]]*Combined[[#This Row],[cost]]</f>
        <v>1044</v>
      </c>
      <c r="AF1640" s="43">
        <f>Combined[[#This Row],[Total_Amount]]-Combined[[#This Row],[Total_Cost]]</f>
        <v>1601.6747999999998</v>
      </c>
      <c r="AG1640" s="43" t="str">
        <f>IF(Combined[[#This Row],[Age]]&lt;=25,"18-25",IF(Combined[[#This Row],[Age]]&lt;=35,"26-35",IF(Combined[[#This Row],[Age]]&lt;=45,"36-45",IF(Combined[[#This Row],[Age]]&lt;=55,"46-55","56-64"))))</f>
        <v>26-35</v>
      </c>
      <c r="AH1640" s="43">
        <f>IF(Combined[[#This Row],[Total_Amount]]=0,0,Combined[[#This Row],[Profit]]/Combined[[#This Row],[Total_Amount]])</f>
        <v>0.60539367876959027</v>
      </c>
    </row>
    <row r="1641" spans="1:34">
      <c r="A1641" s="43" t="s">
        <v>3465</v>
      </c>
      <c r="B1641" s="46">
        <v>45478</v>
      </c>
      <c r="C1641" s="43">
        <f t="shared" si="25"/>
        <v>2024</v>
      </c>
      <c r="D1641" s="43" t="str">
        <f>TEXT(Combined[[#This Row],[Order_Date]],"MMM")</f>
        <v>Jul</v>
      </c>
      <c r="E1641" s="43" t="s">
        <v>770</v>
      </c>
      <c r="F1641" s="43" t="s">
        <v>1600</v>
      </c>
      <c r="G1641" s="43" t="s">
        <v>1807</v>
      </c>
      <c r="H1641" s="43">
        <v>3</v>
      </c>
      <c r="I1641" s="43">
        <v>543.92999999999995</v>
      </c>
      <c r="J1641" s="45">
        <v>0.3</v>
      </c>
      <c r="K1641" s="43" t="s">
        <v>1829</v>
      </c>
      <c r="L1641" s="43">
        <v>1142.2529999999999</v>
      </c>
      <c r="M1641" s="43" t="str">
        <f>VLOOKUP(Combined[[#This Row],[Customer_ID]],Customer[],2,FALSE)</f>
        <v>William Hull</v>
      </c>
      <c r="N1641" s="43">
        <f>VLOOKUP(Combined[[#This Row],[Customer_ID]],Customer[],3,FALSE)</f>
        <v>59</v>
      </c>
      <c r="O1641" s="43" t="str">
        <f>VLOOKUP(Combined[[#This Row],[Customer_ID]],Customer[],4,FALSE)</f>
        <v>Female</v>
      </c>
      <c r="P1641" s="43" t="str">
        <f>VLOOKUP(Combined[[#This Row],[Customer_ID]],Customer[],5,FALSE)</f>
        <v>Heathfort</v>
      </c>
      <c r="Q1641" s="43" t="str">
        <f>VLOOKUP(Combined[[#This Row],[Customer_ID]],Customer[],6,FALSE)</f>
        <v>Michigan</v>
      </c>
      <c r="R1641" s="43" t="str">
        <f>VLOOKUP(Combined[[#This Row],[Customer_ID]],Customer[],8,FALSE)</f>
        <v>Platinum</v>
      </c>
      <c r="S1641" s="43" t="str">
        <f>VLOOKUP(Combined[[#This Row],[Product_ID]],Product[],2,FALSE)</f>
        <v>Wireless Bluetooth Speaker</v>
      </c>
      <c r="T1641" s="43" t="str">
        <f>VLOOKUP(Combined[[#This Row],[Product_ID]],Product[],3,FALSE)</f>
        <v>Electronics</v>
      </c>
      <c r="U1641" s="43" t="str">
        <f>VLOOKUP(Combined[[#This Row],[Product_ID]],Product[],4,FALSE)</f>
        <v>Audio</v>
      </c>
      <c r="V1641" s="43" t="str">
        <f>VLOOKUP(Combined[[#This Row],[Product_ID]],Product[],5,FALSE)</f>
        <v>Reed-Schmidt</v>
      </c>
      <c r="W1641" s="43">
        <f>VLOOKUP(Combined[[#This Row],[Product_ID]],Product[],6,FALSE)</f>
        <v>322.41000000000003</v>
      </c>
      <c r="X1641" s="43">
        <f>VLOOKUP(Combined[[#This Row],[Product_ID]],Product[],7,FALSE)</f>
        <v>213</v>
      </c>
      <c r="Y1641" s="43" t="str">
        <f>_xlfn.XLOOKUP(Combined[[#This Row],[Store_ID]],Store[Store_ID],Store[Store_Name])</f>
        <v>Holloway Ltd</v>
      </c>
      <c r="Z1641" s="43" t="str">
        <f>_xlfn.XLOOKUP(Combined[[#This Row],[Store_ID]],Store[Store_ID],Store[Region])</f>
        <v>North</v>
      </c>
      <c r="AA1641" s="43" t="str">
        <f>_xlfn.XLOOKUP(Combined[[#This Row],[Store_ID]],Store[Store_ID],Store[City])</f>
        <v>Bensonhaven</v>
      </c>
      <c r="AB1641" s="43" t="str">
        <f>_xlfn.XLOOKUP(Combined[[#This Row],[Store_ID]],Store[Store_ID],Store[Store_Type])</f>
        <v>Flagship</v>
      </c>
      <c r="AC1641" s="43">
        <f>Combined[[#This Row],[Quantity]]*Combined[[#This Row],[Unit_Price]]</f>
        <v>1631.79</v>
      </c>
      <c r="AD1641" s="43">
        <f>Combined[[#This Row],[Gross_Sales]]*Combined[[#This Row],[Discount]]</f>
        <v>489.53699999999998</v>
      </c>
      <c r="AE1641" s="43">
        <f>Combined[[#This Row],[Quantity]]*Combined[[#This Row],[cost]]</f>
        <v>967.23</v>
      </c>
      <c r="AF1641" s="43">
        <f>Combined[[#This Row],[Total_Amount]]-Combined[[#This Row],[Total_Cost]]</f>
        <v>175.02299999999991</v>
      </c>
      <c r="AG1641" s="43" t="str">
        <f>IF(Combined[[#This Row],[Age]]&lt;=25,"18-25",IF(Combined[[#This Row],[Age]]&lt;=35,"26-35",IF(Combined[[#This Row],[Age]]&lt;=45,"36-45",IF(Combined[[#This Row],[Age]]&lt;=55,"46-55","56-64"))))</f>
        <v>56-64</v>
      </c>
      <c r="AH1641" s="43">
        <f>IF(Combined[[#This Row],[Total_Amount]]=0,0,Combined[[#This Row],[Profit]]/Combined[[#This Row],[Total_Amount]])</f>
        <v>0.15322612415988396</v>
      </c>
    </row>
    <row r="1642" spans="1:34">
      <c r="A1642" s="43" t="s">
        <v>3466</v>
      </c>
      <c r="B1642" s="46">
        <v>45496</v>
      </c>
      <c r="C1642" s="43">
        <f t="shared" si="25"/>
        <v>2024</v>
      </c>
      <c r="D1642" s="43" t="str">
        <f>TEXT(Combined[[#This Row],[Order_Date]],"MMM")</f>
        <v>Jul</v>
      </c>
      <c r="E1642" s="43" t="s">
        <v>574</v>
      </c>
      <c r="F1642" s="43" t="s">
        <v>1576</v>
      </c>
      <c r="G1642" s="43" t="s">
        <v>1779</v>
      </c>
      <c r="H1642" s="43">
        <v>2</v>
      </c>
      <c r="I1642" s="43">
        <v>44.65</v>
      </c>
      <c r="J1642" s="45">
        <v>0.03</v>
      </c>
      <c r="K1642" s="43" t="s">
        <v>1826</v>
      </c>
      <c r="L1642" s="43">
        <v>86.620999999999995</v>
      </c>
      <c r="M1642" s="43" t="str">
        <f>VLOOKUP(Combined[[#This Row],[Customer_ID]],Customer[],2,FALSE)</f>
        <v>Teresa Stokes</v>
      </c>
      <c r="N1642" s="43">
        <f>VLOOKUP(Combined[[#This Row],[Customer_ID]],Customer[],3,FALSE)</f>
        <v>41</v>
      </c>
      <c r="O1642" s="43" t="str">
        <f>VLOOKUP(Combined[[#This Row],[Customer_ID]],Customer[],4,FALSE)</f>
        <v>Female</v>
      </c>
      <c r="P1642" s="43" t="str">
        <f>VLOOKUP(Combined[[#This Row],[Customer_ID]],Customer[],5,FALSE)</f>
        <v>New William</v>
      </c>
      <c r="Q1642" s="43" t="str">
        <f>VLOOKUP(Combined[[#This Row],[Customer_ID]],Customer[],6,FALSE)</f>
        <v>Iowa</v>
      </c>
      <c r="R1642" s="43" t="str">
        <f>VLOOKUP(Combined[[#This Row],[Customer_ID]],Customer[],8,FALSE)</f>
        <v>Platinum</v>
      </c>
      <c r="S1642" s="43" t="str">
        <f>VLOOKUP(Combined[[#This Row],[Product_ID]],Product[],2,FALSE)</f>
        <v>Decorative Wall Mirror</v>
      </c>
      <c r="T1642" s="43" t="str">
        <f>VLOOKUP(Combined[[#This Row],[Product_ID]],Product[],3,FALSE)</f>
        <v>Home</v>
      </c>
      <c r="U1642" s="43" t="str">
        <f>VLOOKUP(Combined[[#This Row],[Product_ID]],Product[],4,FALSE)</f>
        <v>Decor</v>
      </c>
      <c r="V1642" s="43" t="str">
        <f>VLOOKUP(Combined[[#This Row],[Product_ID]],Product[],5,FALSE)</f>
        <v>Luna, Anderson and Bowman</v>
      </c>
      <c r="W1642" s="43">
        <f>VLOOKUP(Combined[[#This Row],[Product_ID]],Product[],6,FALSE)</f>
        <v>48.01</v>
      </c>
      <c r="X1642" s="43">
        <f>VLOOKUP(Combined[[#This Row],[Product_ID]],Product[],7,FALSE)</f>
        <v>439</v>
      </c>
      <c r="Y1642" s="43" t="str">
        <f>_xlfn.XLOOKUP(Combined[[#This Row],[Store_ID]],Store[Store_ID],Store[Store_Name])</f>
        <v>Martinez-Mullins</v>
      </c>
      <c r="Z1642" s="43" t="str">
        <f>_xlfn.XLOOKUP(Combined[[#This Row],[Store_ID]],Store[Store_ID],Store[Region])</f>
        <v>South</v>
      </c>
      <c r="AA1642" s="43" t="str">
        <f>_xlfn.XLOOKUP(Combined[[#This Row],[Store_ID]],Store[Store_ID],Store[City])</f>
        <v>Williamsfurt</v>
      </c>
      <c r="AB1642" s="43" t="str">
        <f>_xlfn.XLOOKUP(Combined[[#This Row],[Store_ID]],Store[Store_ID],Store[Store_Type])</f>
        <v>Online</v>
      </c>
      <c r="AC1642" s="43">
        <f>Combined[[#This Row],[Quantity]]*Combined[[#This Row],[Unit_Price]]</f>
        <v>89.3</v>
      </c>
      <c r="AD1642" s="43">
        <f>Combined[[#This Row],[Gross_Sales]]*Combined[[#This Row],[Discount]]</f>
        <v>2.6789999999999998</v>
      </c>
      <c r="AE1642" s="43">
        <f>Combined[[#This Row],[Quantity]]*Combined[[#This Row],[cost]]</f>
        <v>96.02</v>
      </c>
      <c r="AF1642" s="43">
        <f>Combined[[#This Row],[Total_Amount]]-Combined[[#This Row],[Total_Cost]]</f>
        <v>-9.3990000000000009</v>
      </c>
      <c r="AG1642" s="43" t="str">
        <f>IF(Combined[[#This Row],[Age]]&lt;=25,"18-25",IF(Combined[[#This Row],[Age]]&lt;=35,"26-35",IF(Combined[[#This Row],[Age]]&lt;=45,"36-45",IF(Combined[[#This Row],[Age]]&lt;=55,"46-55","56-64"))))</f>
        <v>36-45</v>
      </c>
      <c r="AH1642" s="43">
        <f>IF(Combined[[#This Row],[Total_Amount]]=0,0,Combined[[#This Row],[Profit]]/Combined[[#This Row],[Total_Amount]])</f>
        <v>-0.10850717493448472</v>
      </c>
    </row>
    <row r="1643" spans="1:34">
      <c r="A1643" s="43" t="s">
        <v>3467</v>
      </c>
      <c r="B1643" s="46">
        <v>45742</v>
      </c>
      <c r="C1643" s="43">
        <f t="shared" si="25"/>
        <v>2025</v>
      </c>
      <c r="D1643" s="43" t="str">
        <f>TEXT(Combined[[#This Row],[Order_Date]],"MMM")</f>
        <v>Mar</v>
      </c>
      <c r="E1643" s="43" t="s">
        <v>800</v>
      </c>
      <c r="F1643" s="43" t="s">
        <v>1660</v>
      </c>
      <c r="G1643" s="43" t="s">
        <v>1752</v>
      </c>
      <c r="H1643" s="43">
        <v>4</v>
      </c>
      <c r="I1643" s="43">
        <v>827.39</v>
      </c>
      <c r="J1643" s="45">
        <v>0.06</v>
      </c>
      <c r="K1643" s="43" t="s">
        <v>1829</v>
      </c>
      <c r="L1643" s="43">
        <v>3110.9863999999998</v>
      </c>
      <c r="M1643" s="43" t="str">
        <f>VLOOKUP(Combined[[#This Row],[Customer_ID]],Customer[],2,FALSE)</f>
        <v>Veronica Newman</v>
      </c>
      <c r="N1643" s="43">
        <f>VLOOKUP(Combined[[#This Row],[Customer_ID]],Customer[],3,FALSE)</f>
        <v>48</v>
      </c>
      <c r="O1643" s="43" t="str">
        <f>VLOOKUP(Combined[[#This Row],[Customer_ID]],Customer[],4,FALSE)</f>
        <v>Male</v>
      </c>
      <c r="P1643" s="43" t="str">
        <f>VLOOKUP(Combined[[#This Row],[Customer_ID]],Customer[],5,FALSE)</f>
        <v>New Daniel</v>
      </c>
      <c r="Q1643" s="43" t="str">
        <f>VLOOKUP(Combined[[#This Row],[Customer_ID]],Customer[],6,FALSE)</f>
        <v>Delaware</v>
      </c>
      <c r="R1643" s="43" t="str">
        <f>VLOOKUP(Combined[[#This Row],[Customer_ID]],Customer[],8,FALSE)</f>
        <v>Platinum</v>
      </c>
      <c r="S1643" s="43" t="str">
        <f>VLOOKUP(Combined[[#This Row],[Product_ID]],Product[],2,FALSE)</f>
        <v>Premium Blanket Throw</v>
      </c>
      <c r="T1643" s="43" t="str">
        <f>VLOOKUP(Combined[[#This Row],[Product_ID]],Product[],3,FALSE)</f>
        <v>Home</v>
      </c>
      <c r="U1643" s="43" t="str">
        <f>VLOOKUP(Combined[[#This Row],[Product_ID]],Product[],4,FALSE)</f>
        <v>Decor</v>
      </c>
      <c r="V1643" s="43" t="str">
        <f>VLOOKUP(Combined[[#This Row],[Product_ID]],Product[],5,FALSE)</f>
        <v>Hernandez, Kennedy and Porter</v>
      </c>
      <c r="W1643" s="43">
        <f>VLOOKUP(Combined[[#This Row],[Product_ID]],Product[],6,FALSE)</f>
        <v>461.47</v>
      </c>
      <c r="X1643" s="43">
        <f>VLOOKUP(Combined[[#This Row],[Product_ID]],Product[],7,FALSE)</f>
        <v>190</v>
      </c>
      <c r="Y1643" s="43" t="str">
        <f>_xlfn.XLOOKUP(Combined[[#This Row],[Store_ID]],Store[Store_ID],Store[Store_Name])</f>
        <v>Rivera-Warner</v>
      </c>
      <c r="Z1643" s="43" t="str">
        <f>_xlfn.XLOOKUP(Combined[[#This Row],[Store_ID]],Store[Store_ID],Store[Region])</f>
        <v>East</v>
      </c>
      <c r="AA1643" s="43" t="str">
        <f>_xlfn.XLOOKUP(Combined[[#This Row],[Store_ID]],Store[Store_ID],Store[City])</f>
        <v>Washingtonfurt</v>
      </c>
      <c r="AB1643" s="43" t="str">
        <f>_xlfn.XLOOKUP(Combined[[#This Row],[Store_ID]],Store[Store_ID],Store[Store_Type])</f>
        <v>Flagship</v>
      </c>
      <c r="AC1643" s="43">
        <f>Combined[[#This Row],[Quantity]]*Combined[[#This Row],[Unit_Price]]</f>
        <v>3309.56</v>
      </c>
      <c r="AD1643" s="43">
        <f>Combined[[#This Row],[Gross_Sales]]*Combined[[#This Row],[Discount]]</f>
        <v>198.5736</v>
      </c>
      <c r="AE1643" s="43">
        <f>Combined[[#This Row],[Quantity]]*Combined[[#This Row],[cost]]</f>
        <v>1845.88</v>
      </c>
      <c r="AF1643" s="43">
        <f>Combined[[#This Row],[Total_Amount]]-Combined[[#This Row],[Total_Cost]]</f>
        <v>1265.1063999999997</v>
      </c>
      <c r="AG1643" s="43" t="str">
        <f>IF(Combined[[#This Row],[Age]]&lt;=25,"18-25",IF(Combined[[#This Row],[Age]]&lt;=35,"26-35",IF(Combined[[#This Row],[Age]]&lt;=45,"36-45",IF(Combined[[#This Row],[Age]]&lt;=55,"46-55","56-64"))))</f>
        <v>46-55</v>
      </c>
      <c r="AH1643" s="43">
        <f>IF(Combined[[#This Row],[Total_Amount]]=0,0,Combined[[#This Row],[Profit]]/Combined[[#This Row],[Total_Amount]])</f>
        <v>0.40665764401927301</v>
      </c>
    </row>
    <row r="1644" spans="1:34">
      <c r="A1644" s="43" t="s">
        <v>3468</v>
      </c>
      <c r="B1644" s="46">
        <v>45301</v>
      </c>
      <c r="C1644" s="43">
        <f t="shared" si="25"/>
        <v>2024</v>
      </c>
      <c r="D1644" s="43" t="str">
        <f>TEXT(Combined[[#This Row],[Order_Date]],"MMM")</f>
        <v>Jan</v>
      </c>
      <c r="E1644" s="43" t="s">
        <v>972</v>
      </c>
      <c r="F1644" s="43" t="s">
        <v>1576</v>
      </c>
      <c r="G1644" s="43" t="s">
        <v>1794</v>
      </c>
      <c r="H1644" s="43">
        <v>2</v>
      </c>
      <c r="I1644" s="43">
        <v>403.2</v>
      </c>
      <c r="J1644" s="45">
        <v>0.21</v>
      </c>
      <c r="K1644" s="43" t="s">
        <v>1826</v>
      </c>
      <c r="L1644" s="43">
        <v>637.05600000000004</v>
      </c>
      <c r="M1644" s="43" t="str">
        <f>VLOOKUP(Combined[[#This Row],[Customer_ID]],Customer[],2,FALSE)</f>
        <v>Jennifer Zamora</v>
      </c>
      <c r="N1644" s="43">
        <f>VLOOKUP(Combined[[#This Row],[Customer_ID]],Customer[],3,FALSE)</f>
        <v>60</v>
      </c>
      <c r="O1644" s="43" t="str">
        <f>VLOOKUP(Combined[[#This Row],[Customer_ID]],Customer[],4,FALSE)</f>
        <v>Female</v>
      </c>
      <c r="P1644" s="43" t="str">
        <f>VLOOKUP(Combined[[#This Row],[Customer_ID]],Customer[],5,FALSE)</f>
        <v>Sarahland</v>
      </c>
      <c r="Q1644" s="43" t="str">
        <f>VLOOKUP(Combined[[#This Row],[Customer_ID]],Customer[],6,FALSE)</f>
        <v>Iowa</v>
      </c>
      <c r="R1644" s="43" t="str">
        <f>VLOOKUP(Combined[[#This Row],[Customer_ID]],Customer[],8,FALSE)</f>
        <v>Gold</v>
      </c>
      <c r="S1644" s="43" t="str">
        <f>VLOOKUP(Combined[[#This Row],[Product_ID]],Product[],2,FALSE)</f>
        <v>Decorative Wall Mirror</v>
      </c>
      <c r="T1644" s="43" t="str">
        <f>VLOOKUP(Combined[[#This Row],[Product_ID]],Product[],3,FALSE)</f>
        <v>Home</v>
      </c>
      <c r="U1644" s="43" t="str">
        <f>VLOOKUP(Combined[[#This Row],[Product_ID]],Product[],4,FALSE)</f>
        <v>Decor</v>
      </c>
      <c r="V1644" s="43" t="str">
        <f>VLOOKUP(Combined[[#This Row],[Product_ID]],Product[],5,FALSE)</f>
        <v>Luna, Anderson and Bowman</v>
      </c>
      <c r="W1644" s="43">
        <f>VLOOKUP(Combined[[#This Row],[Product_ID]],Product[],6,FALSE)</f>
        <v>48.01</v>
      </c>
      <c r="X1644" s="43">
        <f>VLOOKUP(Combined[[#This Row],[Product_ID]],Product[],7,FALSE)</f>
        <v>439</v>
      </c>
      <c r="Y1644" s="43" t="str">
        <f>_xlfn.XLOOKUP(Combined[[#This Row],[Store_ID]],Store[Store_ID],Store[Store_Name])</f>
        <v>Thomas, Bridges and Harris</v>
      </c>
      <c r="Z1644" s="43" t="str">
        <f>_xlfn.XLOOKUP(Combined[[#This Row],[Store_ID]],Store[Store_ID],Store[Region])</f>
        <v>North</v>
      </c>
      <c r="AA1644" s="43" t="str">
        <f>_xlfn.XLOOKUP(Combined[[#This Row],[Store_ID]],Store[Store_ID],Store[City])</f>
        <v>Sabrinatown</v>
      </c>
      <c r="AB1644" s="43" t="str">
        <f>_xlfn.XLOOKUP(Combined[[#This Row],[Store_ID]],Store[Store_ID],Store[Store_Type])</f>
        <v>Online</v>
      </c>
      <c r="AC1644" s="43">
        <f>Combined[[#This Row],[Quantity]]*Combined[[#This Row],[Unit_Price]]</f>
        <v>806.4</v>
      </c>
      <c r="AD1644" s="43">
        <f>Combined[[#This Row],[Gross_Sales]]*Combined[[#This Row],[Discount]]</f>
        <v>169.34399999999999</v>
      </c>
      <c r="AE1644" s="43">
        <f>Combined[[#This Row],[Quantity]]*Combined[[#This Row],[cost]]</f>
        <v>96.02</v>
      </c>
      <c r="AF1644" s="43">
        <f>Combined[[#This Row],[Total_Amount]]-Combined[[#This Row],[Total_Cost]]</f>
        <v>541.03600000000006</v>
      </c>
      <c r="AG1644" s="43" t="str">
        <f>IF(Combined[[#This Row],[Age]]&lt;=25,"18-25",IF(Combined[[#This Row],[Age]]&lt;=35,"26-35",IF(Combined[[#This Row],[Age]]&lt;=45,"36-45",IF(Combined[[#This Row],[Age]]&lt;=55,"46-55","56-64"))))</f>
        <v>56-64</v>
      </c>
      <c r="AH1644" s="43">
        <f>IF(Combined[[#This Row],[Total_Amount]]=0,0,Combined[[#This Row],[Profit]]/Combined[[#This Row],[Total_Amount]])</f>
        <v>0.84927541691782205</v>
      </c>
    </row>
    <row r="1645" spans="1:34">
      <c r="A1645" s="43" t="s">
        <v>3469</v>
      </c>
      <c r="B1645" s="46">
        <v>45547</v>
      </c>
      <c r="C1645" s="43">
        <f t="shared" si="25"/>
        <v>2024</v>
      </c>
      <c r="D1645" s="43" t="str">
        <f>TEXT(Combined[[#This Row],[Order_Date]],"MMM")</f>
        <v>Sep</v>
      </c>
      <c r="E1645" s="43" t="s">
        <v>78</v>
      </c>
      <c r="F1645" s="43" t="s">
        <v>1720</v>
      </c>
      <c r="G1645" s="43" t="s">
        <v>1797</v>
      </c>
      <c r="H1645" s="43">
        <v>4</v>
      </c>
      <c r="I1645" s="43">
        <v>292.31</v>
      </c>
      <c r="J1645" s="45">
        <v>0.27</v>
      </c>
      <c r="K1645" s="43" t="s">
        <v>1826</v>
      </c>
      <c r="L1645" s="43">
        <v>853.54520000000002</v>
      </c>
      <c r="M1645" s="43" t="str">
        <f>VLOOKUP(Combined[[#This Row],[Customer_ID]],Customer[],2,FALSE)</f>
        <v>Adam Cruz</v>
      </c>
      <c r="N1645" s="43">
        <f>VLOOKUP(Combined[[#This Row],[Customer_ID]],Customer[],3,FALSE)</f>
        <v>60</v>
      </c>
      <c r="O1645" s="43" t="str">
        <f>VLOOKUP(Combined[[#This Row],[Customer_ID]],Customer[],4,FALSE)</f>
        <v>Female</v>
      </c>
      <c r="P1645" s="43" t="str">
        <f>VLOOKUP(Combined[[#This Row],[Customer_ID]],Customer[],5,FALSE)</f>
        <v>Brandonville</v>
      </c>
      <c r="Q1645" s="43" t="str">
        <f>VLOOKUP(Combined[[#This Row],[Customer_ID]],Customer[],6,FALSE)</f>
        <v>Georgia</v>
      </c>
      <c r="R1645" s="43" t="str">
        <f>VLOOKUP(Combined[[#This Row],[Customer_ID]],Customer[],8,FALSE)</f>
        <v>Platinum</v>
      </c>
      <c r="S1645" s="43" t="str">
        <f>VLOOKUP(Combined[[#This Row],[Product_ID]],Product[],2,FALSE)</f>
        <v>Kitchen Cutting Board</v>
      </c>
      <c r="T1645" s="43" t="str">
        <f>VLOOKUP(Combined[[#This Row],[Product_ID]],Product[],3,FALSE)</f>
        <v>Home</v>
      </c>
      <c r="U1645" s="43" t="str">
        <f>VLOOKUP(Combined[[#This Row],[Product_ID]],Product[],4,FALSE)</f>
        <v>Kitchen</v>
      </c>
      <c r="V1645" s="43" t="str">
        <f>VLOOKUP(Combined[[#This Row],[Product_ID]],Product[],5,FALSE)</f>
        <v>Taylor, Dodson and Johnston</v>
      </c>
      <c r="W1645" s="43">
        <f>VLOOKUP(Combined[[#This Row],[Product_ID]],Product[],6,FALSE)</f>
        <v>176.07</v>
      </c>
      <c r="X1645" s="43">
        <f>VLOOKUP(Combined[[#This Row],[Product_ID]],Product[],7,FALSE)</f>
        <v>82</v>
      </c>
      <c r="Y1645" s="43" t="str">
        <f>_xlfn.XLOOKUP(Combined[[#This Row],[Store_ID]],Store[Store_ID],Store[Store_Name])</f>
        <v>Gardner, Humphrey and Contreras</v>
      </c>
      <c r="Z1645" s="43" t="str">
        <f>_xlfn.XLOOKUP(Combined[[#This Row],[Store_ID]],Store[Store_ID],Store[Region])</f>
        <v>East</v>
      </c>
      <c r="AA1645" s="43" t="str">
        <f>_xlfn.XLOOKUP(Combined[[#This Row],[Store_ID]],Store[Store_ID],Store[City])</f>
        <v>Johnsonville</v>
      </c>
      <c r="AB1645" s="43" t="str">
        <f>_xlfn.XLOOKUP(Combined[[#This Row],[Store_ID]],Store[Store_ID],Store[Store_Type])</f>
        <v>Flagship</v>
      </c>
      <c r="AC1645" s="43">
        <f>Combined[[#This Row],[Quantity]]*Combined[[#This Row],[Unit_Price]]</f>
        <v>1169.24</v>
      </c>
      <c r="AD1645" s="43">
        <f>Combined[[#This Row],[Gross_Sales]]*Combined[[#This Row],[Discount]]</f>
        <v>315.69480000000004</v>
      </c>
      <c r="AE1645" s="43">
        <f>Combined[[#This Row],[Quantity]]*Combined[[#This Row],[cost]]</f>
        <v>704.28</v>
      </c>
      <c r="AF1645" s="43">
        <f>Combined[[#This Row],[Total_Amount]]-Combined[[#This Row],[Total_Cost]]</f>
        <v>149.26520000000005</v>
      </c>
      <c r="AG1645" s="43" t="str">
        <f>IF(Combined[[#This Row],[Age]]&lt;=25,"18-25",IF(Combined[[#This Row],[Age]]&lt;=35,"26-35",IF(Combined[[#This Row],[Age]]&lt;=45,"36-45",IF(Combined[[#This Row],[Age]]&lt;=55,"46-55","56-64"))))</f>
        <v>56-64</v>
      </c>
      <c r="AH1645" s="43">
        <f>IF(Combined[[#This Row],[Total_Amount]]=0,0,Combined[[#This Row],[Profit]]/Combined[[#This Row],[Total_Amount]])</f>
        <v>0.17487673763498413</v>
      </c>
    </row>
    <row r="1646" spans="1:34">
      <c r="A1646" s="43" t="s">
        <v>3470</v>
      </c>
      <c r="B1646" s="46">
        <v>45806</v>
      </c>
      <c r="C1646" s="43">
        <f t="shared" si="25"/>
        <v>2025</v>
      </c>
      <c r="D1646" s="43" t="str">
        <f>TEXT(Combined[[#This Row],[Order_Date]],"MMM")</f>
        <v>May</v>
      </c>
      <c r="E1646" s="43" t="s">
        <v>1513</v>
      </c>
      <c r="F1646" s="43" t="s">
        <v>1549</v>
      </c>
      <c r="G1646" s="43" t="s">
        <v>1789</v>
      </c>
      <c r="H1646" s="43">
        <v>1</v>
      </c>
      <c r="I1646" s="43">
        <v>948.33</v>
      </c>
      <c r="J1646" s="45">
        <v>0.11</v>
      </c>
      <c r="K1646" s="43" t="s">
        <v>1824</v>
      </c>
      <c r="L1646" s="43">
        <v>844.01370000000009</v>
      </c>
      <c r="M1646" s="43" t="str">
        <f>VLOOKUP(Combined[[#This Row],[Customer_ID]],Customer[],2,FALSE)</f>
        <v>Darrell Miller</v>
      </c>
      <c r="N1646" s="43">
        <f>VLOOKUP(Combined[[#This Row],[Customer_ID]],Customer[],3,FALSE)</f>
        <v>59</v>
      </c>
      <c r="O1646" s="43" t="str">
        <f>VLOOKUP(Combined[[#This Row],[Customer_ID]],Customer[],4,FALSE)</f>
        <v>Female</v>
      </c>
      <c r="P1646" s="43" t="str">
        <f>VLOOKUP(Combined[[#This Row],[Customer_ID]],Customer[],5,FALSE)</f>
        <v>Port Carol</v>
      </c>
      <c r="Q1646" s="43" t="str">
        <f>VLOOKUP(Combined[[#This Row],[Customer_ID]],Customer[],6,FALSE)</f>
        <v>Florida</v>
      </c>
      <c r="R1646" s="43" t="str">
        <f>VLOOKUP(Combined[[#This Row],[Customer_ID]],Customer[],8,FALSE)</f>
        <v>Platinum</v>
      </c>
      <c r="S1646" s="43" t="str">
        <f>VLOOKUP(Combined[[#This Row],[Product_ID]],Product[],2,FALSE)</f>
        <v>Women's Casual Hoodie</v>
      </c>
      <c r="T1646" s="43" t="str">
        <f>VLOOKUP(Combined[[#This Row],[Product_ID]],Product[],3,FALSE)</f>
        <v>Clothing</v>
      </c>
      <c r="U1646" s="43" t="str">
        <f>VLOOKUP(Combined[[#This Row],[Product_ID]],Product[],4,FALSE)</f>
        <v>Outerwear</v>
      </c>
      <c r="V1646" s="43" t="str">
        <f>VLOOKUP(Combined[[#This Row],[Product_ID]],Product[],5,FALSE)</f>
        <v>Sims Inc</v>
      </c>
      <c r="W1646" s="43">
        <f>VLOOKUP(Combined[[#This Row],[Product_ID]],Product[],6,FALSE)</f>
        <v>296.83</v>
      </c>
      <c r="X1646" s="43">
        <f>VLOOKUP(Combined[[#This Row],[Product_ID]],Product[],7,FALSE)</f>
        <v>352</v>
      </c>
      <c r="Y1646" s="43" t="str">
        <f>_xlfn.XLOOKUP(Combined[[#This Row],[Store_ID]],Store[Store_ID],Store[Store_Name])</f>
        <v>Hill, Wagner and Ballard</v>
      </c>
      <c r="Z1646" s="43" t="str">
        <f>_xlfn.XLOOKUP(Combined[[#This Row],[Store_ID]],Store[Store_ID],Store[Region])</f>
        <v>East</v>
      </c>
      <c r="AA1646" s="43" t="str">
        <f>_xlfn.XLOOKUP(Combined[[#This Row],[Store_ID]],Store[Store_ID],Store[City])</f>
        <v>East Davidville</v>
      </c>
      <c r="AB1646" s="43" t="str">
        <f>_xlfn.XLOOKUP(Combined[[#This Row],[Store_ID]],Store[Store_ID],Store[Store_Type])</f>
        <v>Online</v>
      </c>
      <c r="AC1646" s="43">
        <f>Combined[[#This Row],[Quantity]]*Combined[[#This Row],[Unit_Price]]</f>
        <v>948.33</v>
      </c>
      <c r="AD1646" s="43">
        <f>Combined[[#This Row],[Gross_Sales]]*Combined[[#This Row],[Discount]]</f>
        <v>104.3163</v>
      </c>
      <c r="AE1646" s="43">
        <f>Combined[[#This Row],[Quantity]]*Combined[[#This Row],[cost]]</f>
        <v>296.83</v>
      </c>
      <c r="AF1646" s="43">
        <f>Combined[[#This Row],[Total_Amount]]-Combined[[#This Row],[Total_Cost]]</f>
        <v>547.18370000000004</v>
      </c>
      <c r="AG1646" s="43" t="str">
        <f>IF(Combined[[#This Row],[Age]]&lt;=25,"18-25",IF(Combined[[#This Row],[Age]]&lt;=35,"26-35",IF(Combined[[#This Row],[Age]]&lt;=45,"36-45",IF(Combined[[#This Row],[Age]]&lt;=55,"46-55","56-64"))))</f>
        <v>56-64</v>
      </c>
      <c r="AH1646" s="43">
        <f>IF(Combined[[#This Row],[Total_Amount]]=0,0,Combined[[#This Row],[Profit]]/Combined[[#This Row],[Total_Amount]])</f>
        <v>0.64831139589321829</v>
      </c>
    </row>
    <row r="1647" spans="1:34">
      <c r="A1647" s="43" t="s">
        <v>3471</v>
      </c>
      <c r="B1647" s="46">
        <v>45294</v>
      </c>
      <c r="C1647" s="43">
        <f t="shared" si="25"/>
        <v>2024</v>
      </c>
      <c r="D1647" s="43" t="str">
        <f>TEXT(Combined[[#This Row],[Order_Date]],"MMM")</f>
        <v>Jan</v>
      </c>
      <c r="E1647" s="43" t="s">
        <v>1077</v>
      </c>
      <c r="F1647" s="43" t="s">
        <v>1626</v>
      </c>
      <c r="G1647" s="43" t="s">
        <v>1773</v>
      </c>
      <c r="H1647" s="43">
        <v>1</v>
      </c>
      <c r="I1647" s="43">
        <v>702.27</v>
      </c>
      <c r="J1647" s="45">
        <v>0.17</v>
      </c>
      <c r="K1647" s="43" t="s">
        <v>1829</v>
      </c>
      <c r="L1647" s="43">
        <v>582.88409999999999</v>
      </c>
      <c r="M1647" s="43" t="str">
        <f>VLOOKUP(Combined[[#This Row],[Customer_ID]],Customer[],2,FALSE)</f>
        <v>Ryan Moore</v>
      </c>
      <c r="N1647" s="43">
        <f>VLOOKUP(Combined[[#This Row],[Customer_ID]],Customer[],3,FALSE)</f>
        <v>38</v>
      </c>
      <c r="O1647" s="43" t="str">
        <f>VLOOKUP(Combined[[#This Row],[Customer_ID]],Customer[],4,FALSE)</f>
        <v>Male</v>
      </c>
      <c r="P1647" s="43" t="str">
        <f>VLOOKUP(Combined[[#This Row],[Customer_ID]],Customer[],5,FALSE)</f>
        <v>Cartershire</v>
      </c>
      <c r="Q1647" s="43" t="str">
        <f>VLOOKUP(Combined[[#This Row],[Customer_ID]],Customer[],6,FALSE)</f>
        <v>Virginia</v>
      </c>
      <c r="R1647" s="43" t="str">
        <f>VLOOKUP(Combined[[#This Row],[Customer_ID]],Customer[],8,FALSE)</f>
        <v>Bronze</v>
      </c>
      <c r="S1647" s="43" t="str">
        <f>VLOOKUP(Combined[[#This Row],[Product_ID]],Product[],2,FALSE)</f>
        <v>Portable Power Bank</v>
      </c>
      <c r="T1647" s="43" t="str">
        <f>VLOOKUP(Combined[[#This Row],[Product_ID]],Product[],3,FALSE)</f>
        <v>Electronics</v>
      </c>
      <c r="U1647" s="43" t="str">
        <f>VLOOKUP(Combined[[#This Row],[Product_ID]],Product[],4,FALSE)</f>
        <v>Mobile</v>
      </c>
      <c r="V1647" s="43" t="str">
        <f>VLOOKUP(Combined[[#This Row],[Product_ID]],Product[],5,FALSE)</f>
        <v>Cummings and Sons</v>
      </c>
      <c r="W1647" s="43">
        <f>VLOOKUP(Combined[[#This Row],[Product_ID]],Product[],6,FALSE)</f>
        <v>326.06</v>
      </c>
      <c r="X1647" s="43">
        <f>VLOOKUP(Combined[[#This Row],[Product_ID]],Product[],7,FALSE)</f>
        <v>301</v>
      </c>
      <c r="Y1647" s="43" t="str">
        <f>_xlfn.XLOOKUP(Combined[[#This Row],[Store_ID]],Store[Store_ID],Store[Store_Name])</f>
        <v>Gray Ltd</v>
      </c>
      <c r="Z1647" s="43" t="str">
        <f>_xlfn.XLOOKUP(Combined[[#This Row],[Store_ID]],Store[Store_ID],Store[Region])</f>
        <v>North</v>
      </c>
      <c r="AA1647" s="43" t="str">
        <f>_xlfn.XLOOKUP(Combined[[#This Row],[Store_ID]],Store[Store_ID],Store[City])</f>
        <v>New Michaelchester</v>
      </c>
      <c r="AB1647" s="43" t="str">
        <f>_xlfn.XLOOKUP(Combined[[#This Row],[Store_ID]],Store[Store_ID],Store[Store_Type])</f>
        <v>Outlet</v>
      </c>
      <c r="AC1647" s="43">
        <f>Combined[[#This Row],[Quantity]]*Combined[[#This Row],[Unit_Price]]</f>
        <v>702.27</v>
      </c>
      <c r="AD1647" s="43">
        <f>Combined[[#This Row],[Gross_Sales]]*Combined[[#This Row],[Discount]]</f>
        <v>119.38590000000001</v>
      </c>
      <c r="AE1647" s="43">
        <f>Combined[[#This Row],[Quantity]]*Combined[[#This Row],[cost]]</f>
        <v>326.06</v>
      </c>
      <c r="AF1647" s="43">
        <f>Combined[[#This Row],[Total_Amount]]-Combined[[#This Row],[Total_Cost]]</f>
        <v>256.82409999999999</v>
      </c>
      <c r="AG1647" s="43" t="str">
        <f>IF(Combined[[#This Row],[Age]]&lt;=25,"18-25",IF(Combined[[#This Row],[Age]]&lt;=35,"26-35",IF(Combined[[#This Row],[Age]]&lt;=45,"36-45",IF(Combined[[#This Row],[Age]]&lt;=55,"46-55","56-64"))))</f>
        <v>36-45</v>
      </c>
      <c r="AH1647" s="43">
        <f>IF(Combined[[#This Row],[Total_Amount]]=0,0,Combined[[#This Row],[Profit]]/Combined[[#This Row],[Total_Amount]])</f>
        <v>0.44060920515759477</v>
      </c>
    </row>
    <row r="1648" spans="1:34">
      <c r="A1648" s="43" t="s">
        <v>3472</v>
      </c>
      <c r="B1648" s="46">
        <v>45875</v>
      </c>
      <c r="C1648" s="43">
        <f t="shared" si="25"/>
        <v>2025</v>
      </c>
      <c r="D1648" s="43" t="str">
        <f>TEXT(Combined[[#This Row],[Order_Date]],"MMM")</f>
        <v>Aug</v>
      </c>
      <c r="E1648" s="43" t="s">
        <v>160</v>
      </c>
      <c r="F1648" s="43" t="s">
        <v>1608</v>
      </c>
      <c r="G1648" s="43" t="s">
        <v>1766</v>
      </c>
      <c r="H1648" s="43">
        <v>2</v>
      </c>
      <c r="I1648" s="43">
        <v>379.28</v>
      </c>
      <c r="J1648" s="45">
        <v>0.26</v>
      </c>
      <c r="K1648" s="43" t="s">
        <v>1824</v>
      </c>
      <c r="L1648" s="43">
        <v>561.33439999999996</v>
      </c>
      <c r="M1648" s="43" t="str">
        <f>VLOOKUP(Combined[[#This Row],[Customer_ID]],Customer[],2,FALSE)</f>
        <v>James Gibbs</v>
      </c>
      <c r="N1648" s="43">
        <f>VLOOKUP(Combined[[#This Row],[Customer_ID]],Customer[],3,FALSE)</f>
        <v>21</v>
      </c>
      <c r="O1648" s="43" t="str">
        <f>VLOOKUP(Combined[[#This Row],[Customer_ID]],Customer[],4,FALSE)</f>
        <v>Male</v>
      </c>
      <c r="P1648" s="43" t="str">
        <f>VLOOKUP(Combined[[#This Row],[Customer_ID]],Customer[],5,FALSE)</f>
        <v>Mooneyshire</v>
      </c>
      <c r="Q1648" s="43" t="str">
        <f>VLOOKUP(Combined[[#This Row],[Customer_ID]],Customer[],6,FALSE)</f>
        <v>Alaska</v>
      </c>
      <c r="R1648" s="43" t="str">
        <f>VLOOKUP(Combined[[#This Row],[Customer_ID]],Customer[],8,FALSE)</f>
        <v>Platinum</v>
      </c>
      <c r="S1648" s="43" t="str">
        <f>VLOOKUP(Combined[[#This Row],[Product_ID]],Product[],2,FALSE)</f>
        <v>Stainless Steel Cutlery Set</v>
      </c>
      <c r="T1648" s="43" t="str">
        <f>VLOOKUP(Combined[[#This Row],[Product_ID]],Product[],3,FALSE)</f>
        <v>Home</v>
      </c>
      <c r="U1648" s="43" t="str">
        <f>VLOOKUP(Combined[[#This Row],[Product_ID]],Product[],4,FALSE)</f>
        <v>Kitchen</v>
      </c>
      <c r="V1648" s="43" t="str">
        <f>VLOOKUP(Combined[[#This Row],[Product_ID]],Product[],5,FALSE)</f>
        <v>Stevens, Fernandez and Martin</v>
      </c>
      <c r="W1648" s="43">
        <f>VLOOKUP(Combined[[#This Row],[Product_ID]],Product[],6,FALSE)</f>
        <v>19.52</v>
      </c>
      <c r="X1648" s="43">
        <f>VLOOKUP(Combined[[#This Row],[Product_ID]],Product[],7,FALSE)</f>
        <v>57</v>
      </c>
      <c r="Y1648" s="43" t="str">
        <f>_xlfn.XLOOKUP(Combined[[#This Row],[Store_ID]],Store[Store_ID],Store[Store_Name])</f>
        <v>Johnson-Wright</v>
      </c>
      <c r="Z1648" s="43" t="str">
        <f>_xlfn.XLOOKUP(Combined[[#This Row],[Store_ID]],Store[Store_ID],Store[Region])</f>
        <v>North</v>
      </c>
      <c r="AA1648" s="43" t="str">
        <f>_xlfn.XLOOKUP(Combined[[#This Row],[Store_ID]],Store[Store_ID],Store[City])</f>
        <v>Hoodberg</v>
      </c>
      <c r="AB1648" s="43" t="str">
        <f>_xlfn.XLOOKUP(Combined[[#This Row],[Store_ID]],Store[Store_ID],Store[Store_Type])</f>
        <v>Outlet</v>
      </c>
      <c r="AC1648" s="43">
        <f>Combined[[#This Row],[Quantity]]*Combined[[#This Row],[Unit_Price]]</f>
        <v>758.56</v>
      </c>
      <c r="AD1648" s="43">
        <f>Combined[[#This Row],[Gross_Sales]]*Combined[[#This Row],[Discount]]</f>
        <v>197.22559999999999</v>
      </c>
      <c r="AE1648" s="43">
        <f>Combined[[#This Row],[Quantity]]*Combined[[#This Row],[cost]]</f>
        <v>39.04</v>
      </c>
      <c r="AF1648" s="43">
        <f>Combined[[#This Row],[Total_Amount]]-Combined[[#This Row],[Total_Cost]]</f>
        <v>522.2944</v>
      </c>
      <c r="AG1648" s="43" t="str">
        <f>IF(Combined[[#This Row],[Age]]&lt;=25,"18-25",IF(Combined[[#This Row],[Age]]&lt;=35,"26-35",IF(Combined[[#This Row],[Age]]&lt;=45,"36-45",IF(Combined[[#This Row],[Age]]&lt;=55,"46-55","56-64"))))</f>
        <v>18-25</v>
      </c>
      <c r="AH1648" s="43">
        <f>IF(Combined[[#This Row],[Total_Amount]]=0,0,Combined[[#This Row],[Profit]]/Combined[[#This Row],[Total_Amount]])</f>
        <v>0.93045143857208823</v>
      </c>
    </row>
    <row r="1649" spans="1:34">
      <c r="A1649" s="43" t="s">
        <v>3473</v>
      </c>
      <c r="B1649" s="46">
        <v>45669</v>
      </c>
      <c r="C1649" s="43">
        <f t="shared" si="25"/>
        <v>2025</v>
      </c>
      <c r="D1649" s="43" t="str">
        <f>TEXT(Combined[[#This Row],[Order_Date]],"MMM")</f>
        <v>Jan</v>
      </c>
      <c r="E1649" s="43" t="s">
        <v>452</v>
      </c>
      <c r="F1649" s="43" t="s">
        <v>1642</v>
      </c>
      <c r="G1649" s="43" t="s">
        <v>1752</v>
      </c>
      <c r="H1649" s="43">
        <v>4</v>
      </c>
      <c r="I1649" s="43">
        <v>92.35</v>
      </c>
      <c r="J1649" s="45">
        <v>0.15</v>
      </c>
      <c r="K1649" s="43" t="s">
        <v>1824</v>
      </c>
      <c r="L1649" s="43">
        <v>313.99</v>
      </c>
      <c r="M1649" s="43" t="str">
        <f>VLOOKUP(Combined[[#This Row],[Customer_ID]],Customer[],2,FALSE)</f>
        <v>Miguel Reynolds</v>
      </c>
      <c r="N1649" s="43">
        <f>VLOOKUP(Combined[[#This Row],[Customer_ID]],Customer[],3,FALSE)</f>
        <v>57</v>
      </c>
      <c r="O1649" s="43" t="str">
        <f>VLOOKUP(Combined[[#This Row],[Customer_ID]],Customer[],4,FALSE)</f>
        <v>Female</v>
      </c>
      <c r="P1649" s="43" t="str">
        <f>VLOOKUP(Combined[[#This Row],[Customer_ID]],Customer[],5,FALSE)</f>
        <v>Taylorberg</v>
      </c>
      <c r="Q1649" s="43" t="str">
        <f>VLOOKUP(Combined[[#This Row],[Customer_ID]],Customer[],6,FALSE)</f>
        <v>Ohio</v>
      </c>
      <c r="R1649" s="43" t="str">
        <f>VLOOKUP(Combined[[#This Row],[Customer_ID]],Customer[],8,FALSE)</f>
        <v>Gold</v>
      </c>
      <c r="S1649" s="43" t="str">
        <f>VLOOKUP(Combined[[#This Row],[Product_ID]],Product[],2,FALSE)</f>
        <v>Makeup Brush Set</v>
      </c>
      <c r="T1649" s="43" t="str">
        <f>VLOOKUP(Combined[[#This Row],[Product_ID]],Product[],3,FALSE)</f>
        <v>Beauty</v>
      </c>
      <c r="U1649" s="43" t="str">
        <f>VLOOKUP(Combined[[#This Row],[Product_ID]],Product[],4,FALSE)</f>
        <v>Makeup</v>
      </c>
      <c r="V1649" s="43" t="str">
        <f>VLOOKUP(Combined[[#This Row],[Product_ID]],Product[],5,FALSE)</f>
        <v>Cook Inc</v>
      </c>
      <c r="W1649" s="43">
        <f>VLOOKUP(Combined[[#This Row],[Product_ID]],Product[],6,FALSE)</f>
        <v>241.08</v>
      </c>
      <c r="X1649" s="43">
        <f>VLOOKUP(Combined[[#This Row],[Product_ID]],Product[],7,FALSE)</f>
        <v>431</v>
      </c>
      <c r="Y1649" s="43" t="str">
        <f>_xlfn.XLOOKUP(Combined[[#This Row],[Store_ID]],Store[Store_ID],Store[Store_Name])</f>
        <v>Rivera-Warner</v>
      </c>
      <c r="Z1649" s="43" t="str">
        <f>_xlfn.XLOOKUP(Combined[[#This Row],[Store_ID]],Store[Store_ID],Store[Region])</f>
        <v>East</v>
      </c>
      <c r="AA1649" s="43" t="str">
        <f>_xlfn.XLOOKUP(Combined[[#This Row],[Store_ID]],Store[Store_ID],Store[City])</f>
        <v>Washingtonfurt</v>
      </c>
      <c r="AB1649" s="43" t="str">
        <f>_xlfn.XLOOKUP(Combined[[#This Row],[Store_ID]],Store[Store_ID],Store[Store_Type])</f>
        <v>Flagship</v>
      </c>
      <c r="AC1649" s="43">
        <f>Combined[[#This Row],[Quantity]]*Combined[[#This Row],[Unit_Price]]</f>
        <v>369.4</v>
      </c>
      <c r="AD1649" s="43">
        <f>Combined[[#This Row],[Gross_Sales]]*Combined[[#This Row],[Discount]]</f>
        <v>55.41</v>
      </c>
      <c r="AE1649" s="43">
        <f>Combined[[#This Row],[Quantity]]*Combined[[#This Row],[cost]]</f>
        <v>964.32</v>
      </c>
      <c r="AF1649" s="43">
        <f>Combined[[#This Row],[Total_Amount]]-Combined[[#This Row],[Total_Cost]]</f>
        <v>-650.33000000000004</v>
      </c>
      <c r="AG1649" s="43" t="str">
        <f>IF(Combined[[#This Row],[Age]]&lt;=25,"18-25",IF(Combined[[#This Row],[Age]]&lt;=35,"26-35",IF(Combined[[#This Row],[Age]]&lt;=45,"36-45",IF(Combined[[#This Row],[Age]]&lt;=55,"46-55","56-64"))))</f>
        <v>56-64</v>
      </c>
      <c r="AH1649" s="43">
        <f>IF(Combined[[#This Row],[Total_Amount]]=0,0,Combined[[#This Row],[Profit]]/Combined[[#This Row],[Total_Amount]])</f>
        <v>-2.0711806108474793</v>
      </c>
    </row>
    <row r="1650" spans="1:34">
      <c r="A1650" s="43" t="s">
        <v>3474</v>
      </c>
      <c r="B1650" s="46">
        <v>45606</v>
      </c>
      <c r="C1650" s="43">
        <f t="shared" si="25"/>
        <v>2024</v>
      </c>
      <c r="D1650" s="43" t="str">
        <f>TEXT(Combined[[#This Row],[Order_Date]],"MMM")</f>
        <v>Nov</v>
      </c>
      <c r="E1650" s="43" t="s">
        <v>711</v>
      </c>
      <c r="F1650" s="43" t="s">
        <v>1626</v>
      </c>
      <c r="G1650" s="43" t="s">
        <v>1794</v>
      </c>
      <c r="H1650" s="43">
        <v>4</v>
      </c>
      <c r="I1650" s="43">
        <v>721.54</v>
      </c>
      <c r="J1650" s="45">
        <v>0.21</v>
      </c>
      <c r="K1650" s="43" t="s">
        <v>1824</v>
      </c>
      <c r="L1650" s="43">
        <v>2280.0664000000002</v>
      </c>
      <c r="M1650" s="43" t="str">
        <f>VLOOKUP(Combined[[#This Row],[Customer_ID]],Customer[],2,FALSE)</f>
        <v>Jordan Wells</v>
      </c>
      <c r="N1650" s="43">
        <f>VLOOKUP(Combined[[#This Row],[Customer_ID]],Customer[],3,FALSE)</f>
        <v>47</v>
      </c>
      <c r="O1650" s="43" t="str">
        <f>VLOOKUP(Combined[[#This Row],[Customer_ID]],Customer[],4,FALSE)</f>
        <v>Female</v>
      </c>
      <c r="P1650" s="43" t="str">
        <f>VLOOKUP(Combined[[#This Row],[Customer_ID]],Customer[],5,FALSE)</f>
        <v xml:space="preserve">Phillipschester   </v>
      </c>
      <c r="Q1650" s="43" t="str">
        <f>VLOOKUP(Combined[[#This Row],[Customer_ID]],Customer[],6,FALSE)</f>
        <v>New Jersey</v>
      </c>
      <c r="R1650" s="43" t="str">
        <f>VLOOKUP(Combined[[#This Row],[Customer_ID]],Customer[],8,FALSE)</f>
        <v>Gold</v>
      </c>
      <c r="S1650" s="43" t="str">
        <f>VLOOKUP(Combined[[#This Row],[Product_ID]],Product[],2,FALSE)</f>
        <v>Portable Power Bank</v>
      </c>
      <c r="T1650" s="43" t="str">
        <f>VLOOKUP(Combined[[#This Row],[Product_ID]],Product[],3,FALSE)</f>
        <v>Electronics</v>
      </c>
      <c r="U1650" s="43" t="str">
        <f>VLOOKUP(Combined[[#This Row],[Product_ID]],Product[],4,FALSE)</f>
        <v>Mobile</v>
      </c>
      <c r="V1650" s="43" t="str">
        <f>VLOOKUP(Combined[[#This Row],[Product_ID]],Product[],5,FALSE)</f>
        <v>Cummings and Sons</v>
      </c>
      <c r="W1650" s="43">
        <f>VLOOKUP(Combined[[#This Row],[Product_ID]],Product[],6,FALSE)</f>
        <v>326.06</v>
      </c>
      <c r="X1650" s="43">
        <f>VLOOKUP(Combined[[#This Row],[Product_ID]],Product[],7,FALSE)</f>
        <v>301</v>
      </c>
      <c r="Y1650" s="43" t="str">
        <f>_xlfn.XLOOKUP(Combined[[#This Row],[Store_ID]],Store[Store_ID],Store[Store_Name])</f>
        <v>Thomas, Bridges and Harris</v>
      </c>
      <c r="Z1650" s="43" t="str">
        <f>_xlfn.XLOOKUP(Combined[[#This Row],[Store_ID]],Store[Store_ID],Store[Region])</f>
        <v>North</v>
      </c>
      <c r="AA1650" s="43" t="str">
        <f>_xlfn.XLOOKUP(Combined[[#This Row],[Store_ID]],Store[Store_ID],Store[City])</f>
        <v>Sabrinatown</v>
      </c>
      <c r="AB1650" s="43" t="str">
        <f>_xlfn.XLOOKUP(Combined[[#This Row],[Store_ID]],Store[Store_ID],Store[Store_Type])</f>
        <v>Online</v>
      </c>
      <c r="AC1650" s="43">
        <f>Combined[[#This Row],[Quantity]]*Combined[[#This Row],[Unit_Price]]</f>
        <v>2886.16</v>
      </c>
      <c r="AD1650" s="43">
        <f>Combined[[#This Row],[Gross_Sales]]*Combined[[#This Row],[Discount]]</f>
        <v>606.09359999999992</v>
      </c>
      <c r="AE1650" s="43">
        <f>Combined[[#This Row],[Quantity]]*Combined[[#This Row],[cost]]</f>
        <v>1304.24</v>
      </c>
      <c r="AF1650" s="43">
        <f>Combined[[#This Row],[Total_Amount]]-Combined[[#This Row],[Total_Cost]]</f>
        <v>975.82640000000015</v>
      </c>
      <c r="AG1650" s="43" t="str">
        <f>IF(Combined[[#This Row],[Age]]&lt;=25,"18-25",IF(Combined[[#This Row],[Age]]&lt;=35,"26-35",IF(Combined[[#This Row],[Age]]&lt;=45,"36-45",IF(Combined[[#This Row],[Age]]&lt;=55,"46-55","56-64"))))</f>
        <v>46-55</v>
      </c>
      <c r="AH1650" s="43">
        <f>IF(Combined[[#This Row],[Total_Amount]]=0,0,Combined[[#This Row],[Profit]]/Combined[[#This Row],[Total_Amount]])</f>
        <v>0.42798157106301821</v>
      </c>
    </row>
    <row r="1651" spans="1:34">
      <c r="A1651" s="43" t="s">
        <v>3475</v>
      </c>
      <c r="B1651" s="46">
        <v>45787</v>
      </c>
      <c r="C1651" s="43">
        <f t="shared" si="25"/>
        <v>2025</v>
      </c>
      <c r="D1651" s="43" t="str">
        <f>TEXT(Combined[[#This Row],[Order_Date]],"MMM")</f>
        <v>May</v>
      </c>
      <c r="E1651" s="43" t="s">
        <v>202</v>
      </c>
      <c r="F1651" s="43" t="s">
        <v>1624</v>
      </c>
      <c r="G1651" s="43" t="s">
        <v>1786</v>
      </c>
      <c r="H1651" s="43">
        <v>1</v>
      </c>
      <c r="I1651" s="43">
        <v>228.69</v>
      </c>
      <c r="J1651" s="45">
        <v>0.14000000000000001</v>
      </c>
      <c r="K1651" s="43" t="s">
        <v>1824</v>
      </c>
      <c r="L1651" s="43">
        <v>196.67339999999999</v>
      </c>
      <c r="M1651" s="43" t="str">
        <f>VLOOKUP(Combined[[#This Row],[Customer_ID]],Customer[],2,FALSE)</f>
        <v>Sharon Brown</v>
      </c>
      <c r="N1651" s="43">
        <f>VLOOKUP(Combined[[#This Row],[Customer_ID]],Customer[],3,FALSE)</f>
        <v>37</v>
      </c>
      <c r="O1651" s="43" t="str">
        <f>VLOOKUP(Combined[[#This Row],[Customer_ID]],Customer[],4,FALSE)</f>
        <v>Female</v>
      </c>
      <c r="P1651" s="43" t="str">
        <f>VLOOKUP(Combined[[#This Row],[Customer_ID]],Customer[],5,FALSE)</f>
        <v>East Andrea</v>
      </c>
      <c r="Q1651" s="43" t="str">
        <f>VLOOKUP(Combined[[#This Row],[Customer_ID]],Customer[],6,FALSE)</f>
        <v>Michigan</v>
      </c>
      <c r="R1651" s="43" t="str">
        <f>VLOOKUP(Combined[[#This Row],[Customer_ID]],Customer[],8,FALSE)</f>
        <v>Gold</v>
      </c>
      <c r="S1651" s="43" t="str">
        <f>VLOOKUP(Combined[[#This Row],[Product_ID]],Product[],2,FALSE)</f>
        <v>Sports Water Hydration Pack</v>
      </c>
      <c r="T1651" s="43" t="str">
        <f>VLOOKUP(Combined[[#This Row],[Product_ID]],Product[],3,FALSE)</f>
        <v>Sports</v>
      </c>
      <c r="U1651" s="43" t="str">
        <f>VLOOKUP(Combined[[#This Row],[Product_ID]],Product[],4,FALSE)</f>
        <v>Outdoor</v>
      </c>
      <c r="V1651" s="43" t="str">
        <f>VLOOKUP(Combined[[#This Row],[Product_ID]],Product[],5,FALSE)</f>
        <v>Sims-Smith</v>
      </c>
      <c r="W1651" s="43">
        <f>VLOOKUP(Combined[[#This Row],[Product_ID]],Product[],6,FALSE)</f>
        <v>135.61000000000001</v>
      </c>
      <c r="X1651" s="43">
        <f>VLOOKUP(Combined[[#This Row],[Product_ID]],Product[],7,FALSE)</f>
        <v>394</v>
      </c>
      <c r="Y1651" s="43" t="str">
        <f>_xlfn.XLOOKUP(Combined[[#This Row],[Store_ID]],Store[Store_ID],Store[Store_Name])</f>
        <v>Moore, Padilla and Butler</v>
      </c>
      <c r="Z1651" s="43" t="str">
        <f>_xlfn.XLOOKUP(Combined[[#This Row],[Store_ID]],Store[Store_ID],Store[Region])</f>
        <v>South</v>
      </c>
      <c r="AA1651" s="43" t="str">
        <f>_xlfn.XLOOKUP(Combined[[#This Row],[Store_ID]],Store[Store_ID],Store[City])</f>
        <v>East Johnstad</v>
      </c>
      <c r="AB1651" s="43" t="str">
        <f>_xlfn.XLOOKUP(Combined[[#This Row],[Store_ID]],Store[Store_ID],Store[Store_Type])</f>
        <v>Flagship</v>
      </c>
      <c r="AC1651" s="43">
        <f>Combined[[#This Row],[Quantity]]*Combined[[#This Row],[Unit_Price]]</f>
        <v>228.69</v>
      </c>
      <c r="AD1651" s="43">
        <f>Combined[[#This Row],[Gross_Sales]]*Combined[[#This Row],[Discount]]</f>
        <v>32.016600000000004</v>
      </c>
      <c r="AE1651" s="43">
        <f>Combined[[#This Row],[Quantity]]*Combined[[#This Row],[cost]]</f>
        <v>135.61000000000001</v>
      </c>
      <c r="AF1651" s="43">
        <f>Combined[[#This Row],[Total_Amount]]-Combined[[#This Row],[Total_Cost]]</f>
        <v>61.063399999999973</v>
      </c>
      <c r="AG1651" s="43" t="str">
        <f>IF(Combined[[#This Row],[Age]]&lt;=25,"18-25",IF(Combined[[#This Row],[Age]]&lt;=35,"26-35",IF(Combined[[#This Row],[Age]]&lt;=45,"36-45",IF(Combined[[#This Row],[Age]]&lt;=55,"46-55","56-64"))))</f>
        <v>36-45</v>
      </c>
      <c r="AH1651" s="43">
        <f>IF(Combined[[#This Row],[Total_Amount]]=0,0,Combined[[#This Row],[Profit]]/Combined[[#This Row],[Total_Amount]])</f>
        <v>0.31048123437129765</v>
      </c>
    </row>
    <row r="1652" spans="1:34">
      <c r="A1652" s="43" t="s">
        <v>3476</v>
      </c>
      <c r="B1652" s="46">
        <v>45929</v>
      </c>
      <c r="C1652" s="43">
        <f t="shared" si="25"/>
        <v>2025</v>
      </c>
      <c r="D1652" s="43" t="str">
        <f>TEXT(Combined[[#This Row],[Order_Date]],"MMM")</f>
        <v>Sep</v>
      </c>
      <c r="E1652" s="43" t="s">
        <v>1112</v>
      </c>
      <c r="F1652" s="43" t="s">
        <v>1654</v>
      </c>
      <c r="G1652" s="43" t="s">
        <v>1789</v>
      </c>
      <c r="H1652" s="43">
        <v>1</v>
      </c>
      <c r="I1652" s="43">
        <v>899.09</v>
      </c>
      <c r="J1652" s="45">
        <v>0.2</v>
      </c>
      <c r="K1652" s="43" t="s">
        <v>1826</v>
      </c>
      <c r="L1652" s="43">
        <v>719.27200000000005</v>
      </c>
      <c r="M1652" s="43" t="str">
        <f>VLOOKUP(Combined[[#This Row],[Customer_ID]],Customer[],2,FALSE)</f>
        <v>Carlos Flores</v>
      </c>
      <c r="N1652" s="43">
        <f>VLOOKUP(Combined[[#This Row],[Customer_ID]],Customer[],3,FALSE)</f>
        <v>20</v>
      </c>
      <c r="O1652" s="43" t="str">
        <f>VLOOKUP(Combined[[#This Row],[Customer_ID]],Customer[],4,FALSE)</f>
        <v>Male</v>
      </c>
      <c r="P1652" s="43" t="str">
        <f>VLOOKUP(Combined[[#This Row],[Customer_ID]],Customer[],5,FALSE)</f>
        <v>North Johnfurt</v>
      </c>
      <c r="Q1652" s="43" t="str">
        <f>VLOOKUP(Combined[[#This Row],[Customer_ID]],Customer[],6,FALSE)</f>
        <v>Washington</v>
      </c>
      <c r="R1652" s="43" t="str">
        <f>VLOOKUP(Combined[[#This Row],[Customer_ID]],Customer[],8,FALSE)</f>
        <v>Gold</v>
      </c>
      <c r="S1652" s="43" t="str">
        <f>VLOOKUP(Combined[[#This Row],[Product_ID]],Product[],2,FALSE)</f>
        <v>Men's Track Pants</v>
      </c>
      <c r="T1652" s="43" t="str">
        <f>VLOOKUP(Combined[[#This Row],[Product_ID]],Product[],3,FALSE)</f>
        <v>Clothing</v>
      </c>
      <c r="U1652" s="43" t="str">
        <f>VLOOKUP(Combined[[#This Row],[Product_ID]],Product[],4,FALSE)</f>
        <v>Bottoms</v>
      </c>
      <c r="V1652" s="43" t="str">
        <f>VLOOKUP(Combined[[#This Row],[Product_ID]],Product[],5,FALSE)</f>
        <v>Hamilton, Woods and Walker</v>
      </c>
      <c r="W1652" s="43">
        <f>VLOOKUP(Combined[[#This Row],[Product_ID]],Product[],6,FALSE)</f>
        <v>386.56</v>
      </c>
      <c r="X1652" s="43">
        <f>VLOOKUP(Combined[[#This Row],[Product_ID]],Product[],7,FALSE)</f>
        <v>125</v>
      </c>
      <c r="Y1652" s="43" t="str">
        <f>_xlfn.XLOOKUP(Combined[[#This Row],[Store_ID]],Store[Store_ID],Store[Store_Name])</f>
        <v>Hill, Wagner and Ballard</v>
      </c>
      <c r="Z1652" s="43" t="str">
        <f>_xlfn.XLOOKUP(Combined[[#This Row],[Store_ID]],Store[Store_ID],Store[Region])</f>
        <v>East</v>
      </c>
      <c r="AA1652" s="43" t="str">
        <f>_xlfn.XLOOKUP(Combined[[#This Row],[Store_ID]],Store[Store_ID],Store[City])</f>
        <v>East Davidville</v>
      </c>
      <c r="AB1652" s="43" t="str">
        <f>_xlfn.XLOOKUP(Combined[[#This Row],[Store_ID]],Store[Store_ID],Store[Store_Type])</f>
        <v>Online</v>
      </c>
      <c r="AC1652" s="43">
        <f>Combined[[#This Row],[Quantity]]*Combined[[#This Row],[Unit_Price]]</f>
        <v>899.09</v>
      </c>
      <c r="AD1652" s="43">
        <f>Combined[[#This Row],[Gross_Sales]]*Combined[[#This Row],[Discount]]</f>
        <v>179.81800000000001</v>
      </c>
      <c r="AE1652" s="43">
        <f>Combined[[#This Row],[Quantity]]*Combined[[#This Row],[cost]]</f>
        <v>386.56</v>
      </c>
      <c r="AF1652" s="43">
        <f>Combined[[#This Row],[Total_Amount]]-Combined[[#This Row],[Total_Cost]]</f>
        <v>332.71200000000005</v>
      </c>
      <c r="AG1652" s="43" t="str">
        <f>IF(Combined[[#This Row],[Age]]&lt;=25,"18-25",IF(Combined[[#This Row],[Age]]&lt;=35,"26-35",IF(Combined[[#This Row],[Age]]&lt;=45,"36-45",IF(Combined[[#This Row],[Age]]&lt;=55,"46-55","56-64"))))</f>
        <v>18-25</v>
      </c>
      <c r="AH1652" s="43">
        <f>IF(Combined[[#This Row],[Total_Amount]]=0,0,Combined[[#This Row],[Profit]]/Combined[[#This Row],[Total_Amount]])</f>
        <v>0.46256770734854136</v>
      </c>
    </row>
    <row r="1653" spans="1:34">
      <c r="A1653" s="43" t="s">
        <v>3477</v>
      </c>
      <c r="B1653" s="46">
        <v>45379</v>
      </c>
      <c r="C1653" s="43">
        <f t="shared" si="25"/>
        <v>2024</v>
      </c>
      <c r="D1653" s="43" t="str">
        <f>TEXT(Combined[[#This Row],[Order_Date]],"MMM")</f>
        <v>Mar</v>
      </c>
      <c r="E1653" s="43" t="s">
        <v>1199</v>
      </c>
      <c r="F1653" s="43" t="s">
        <v>1562</v>
      </c>
      <c r="G1653" s="43" t="s">
        <v>1782</v>
      </c>
      <c r="H1653" s="43">
        <v>4</v>
      </c>
      <c r="I1653" s="43">
        <v>195.75</v>
      </c>
      <c r="J1653" s="45">
        <v>0.17</v>
      </c>
      <c r="K1653" s="43" t="s">
        <v>1824</v>
      </c>
      <c r="L1653" s="43">
        <v>649.89</v>
      </c>
      <c r="M1653" s="43" t="str">
        <f>VLOOKUP(Combined[[#This Row],[Customer_ID]],Customer[],2,FALSE)</f>
        <v>Andrew Mason</v>
      </c>
      <c r="N1653" s="43">
        <f>VLOOKUP(Combined[[#This Row],[Customer_ID]],Customer[],3,FALSE)</f>
        <v>52</v>
      </c>
      <c r="O1653" s="43" t="str">
        <f>VLOOKUP(Combined[[#This Row],[Customer_ID]],Customer[],4,FALSE)</f>
        <v>Female</v>
      </c>
      <c r="P1653" s="43" t="str">
        <f>VLOOKUP(Combined[[#This Row],[Customer_ID]],Customer[],5,FALSE)</f>
        <v>North Michael</v>
      </c>
      <c r="Q1653" s="43" t="str">
        <f>VLOOKUP(Combined[[#This Row],[Customer_ID]],Customer[],6,FALSE)</f>
        <v>Iowa</v>
      </c>
      <c r="R1653" s="43" t="str">
        <f>VLOOKUP(Combined[[#This Row],[Customer_ID]],Customer[],8,FALSE)</f>
        <v>Bronze</v>
      </c>
      <c r="S1653" s="43" t="str">
        <f>VLOOKUP(Combined[[#This Row],[Product_ID]],Product[],2,FALSE)</f>
        <v>Wireless Bluetooth Earbuds</v>
      </c>
      <c r="T1653" s="43" t="str">
        <f>VLOOKUP(Combined[[#This Row],[Product_ID]],Product[],3,FALSE)</f>
        <v>Electronics</v>
      </c>
      <c r="U1653" s="43" t="str">
        <f>VLOOKUP(Combined[[#This Row],[Product_ID]],Product[],4,FALSE)</f>
        <v>Audio</v>
      </c>
      <c r="V1653" s="43" t="str">
        <f>VLOOKUP(Combined[[#This Row],[Product_ID]],Product[],5,FALSE)</f>
        <v>Perez-Johnston</v>
      </c>
      <c r="W1653" s="43">
        <f>VLOOKUP(Combined[[#This Row],[Product_ID]],Product[],6,FALSE)</f>
        <v>439.07</v>
      </c>
      <c r="X1653" s="43">
        <f>VLOOKUP(Combined[[#This Row],[Product_ID]],Product[],7,FALSE)</f>
        <v>142</v>
      </c>
      <c r="Y1653" s="43" t="str">
        <f>_xlfn.XLOOKUP(Combined[[#This Row],[Store_ID]],Store[Store_ID],Store[Store_Name])</f>
        <v>Bean, Jones and Park</v>
      </c>
      <c r="Z1653" s="43" t="str">
        <f>_xlfn.XLOOKUP(Combined[[#This Row],[Store_ID]],Store[Store_ID],Store[Region])</f>
        <v>West</v>
      </c>
      <c r="AA1653" s="43" t="str">
        <f>_xlfn.XLOOKUP(Combined[[#This Row],[Store_ID]],Store[Store_ID],Store[City])</f>
        <v>Thompsonborough</v>
      </c>
      <c r="AB1653" s="43" t="str">
        <f>_xlfn.XLOOKUP(Combined[[#This Row],[Store_ID]],Store[Store_ID],Store[Store_Type])</f>
        <v>Online</v>
      </c>
      <c r="AC1653" s="43">
        <f>Combined[[#This Row],[Quantity]]*Combined[[#This Row],[Unit_Price]]</f>
        <v>783</v>
      </c>
      <c r="AD1653" s="43">
        <f>Combined[[#This Row],[Gross_Sales]]*Combined[[#This Row],[Discount]]</f>
        <v>133.11000000000001</v>
      </c>
      <c r="AE1653" s="43">
        <f>Combined[[#This Row],[Quantity]]*Combined[[#This Row],[cost]]</f>
        <v>1756.28</v>
      </c>
      <c r="AF1653" s="43">
        <f>Combined[[#This Row],[Total_Amount]]-Combined[[#This Row],[Total_Cost]]</f>
        <v>-1106.3899999999999</v>
      </c>
      <c r="AG1653" s="43" t="str">
        <f>IF(Combined[[#This Row],[Age]]&lt;=25,"18-25",IF(Combined[[#This Row],[Age]]&lt;=35,"26-35",IF(Combined[[#This Row],[Age]]&lt;=45,"36-45",IF(Combined[[#This Row],[Age]]&lt;=55,"46-55","56-64"))))</f>
        <v>46-55</v>
      </c>
      <c r="AH1653" s="43">
        <f>IF(Combined[[#This Row],[Total_Amount]]=0,0,Combined[[#This Row],[Profit]]/Combined[[#This Row],[Total_Amount]])</f>
        <v>-1.7024265644955299</v>
      </c>
    </row>
    <row r="1654" spans="1:34">
      <c r="A1654" s="43" t="s">
        <v>3478</v>
      </c>
      <c r="B1654" s="46">
        <v>45532</v>
      </c>
      <c r="C1654" s="43">
        <f t="shared" si="25"/>
        <v>2024</v>
      </c>
      <c r="D1654" s="43" t="str">
        <f>TEXT(Combined[[#This Row],[Order_Date]],"MMM")</f>
        <v>Aug</v>
      </c>
      <c r="E1654" s="43" t="s">
        <v>1322</v>
      </c>
      <c r="F1654" s="43" t="s">
        <v>1734</v>
      </c>
      <c r="G1654" s="43" t="s">
        <v>1801</v>
      </c>
      <c r="H1654" s="43">
        <v>3</v>
      </c>
      <c r="I1654" s="43">
        <v>199.13</v>
      </c>
      <c r="J1654" s="45">
        <v>0.24</v>
      </c>
      <c r="K1654" s="43" t="s">
        <v>1824</v>
      </c>
      <c r="L1654" s="43">
        <v>454.01639999999998</v>
      </c>
      <c r="M1654" s="43" t="str">
        <f>VLOOKUP(Combined[[#This Row],[Customer_ID]],Customer[],2,FALSE)</f>
        <v>Jeanette Nichols</v>
      </c>
      <c r="N1654" s="43">
        <f>VLOOKUP(Combined[[#This Row],[Customer_ID]],Customer[],3,FALSE)</f>
        <v>28</v>
      </c>
      <c r="O1654" s="43" t="str">
        <f>VLOOKUP(Combined[[#This Row],[Customer_ID]],Customer[],4,FALSE)</f>
        <v>Male</v>
      </c>
      <c r="P1654" s="43" t="str">
        <f>VLOOKUP(Combined[[#This Row],[Customer_ID]],Customer[],5,FALSE)</f>
        <v>Aguilarland</v>
      </c>
      <c r="Q1654" s="43" t="str">
        <f>VLOOKUP(Combined[[#This Row],[Customer_ID]],Customer[],6,FALSE)</f>
        <v>North Carolina</v>
      </c>
      <c r="R1654" s="43" t="str">
        <f>VLOOKUP(Combined[[#This Row],[Customer_ID]],Customer[],8,FALSE)</f>
        <v>Platinum</v>
      </c>
      <c r="S1654" s="43" t="str">
        <f>VLOOKUP(Combined[[#This Row],[Product_ID]],Product[],2,FALSE)</f>
        <v>USB-C Laptop Charger</v>
      </c>
      <c r="T1654" s="43" t="str">
        <f>VLOOKUP(Combined[[#This Row],[Product_ID]],Product[],3,FALSE)</f>
        <v>Electronics</v>
      </c>
      <c r="U1654" s="43" t="str">
        <f>VLOOKUP(Combined[[#This Row],[Product_ID]],Product[],4,FALSE)</f>
        <v>Computer</v>
      </c>
      <c r="V1654" s="43" t="str">
        <f>VLOOKUP(Combined[[#This Row],[Product_ID]],Product[],5,FALSE)</f>
        <v>Martin LLC</v>
      </c>
      <c r="W1654" s="43">
        <f>VLOOKUP(Combined[[#This Row],[Product_ID]],Product[],6,FALSE)</f>
        <v>377.52</v>
      </c>
      <c r="X1654" s="43">
        <f>VLOOKUP(Combined[[#This Row],[Product_ID]],Product[],7,FALSE)</f>
        <v>485</v>
      </c>
      <c r="Y1654" s="43" t="str">
        <f>_xlfn.XLOOKUP(Combined[[#This Row],[Store_ID]],Store[Store_ID],Store[Store_Name])</f>
        <v>Shelton PLC</v>
      </c>
      <c r="Z1654" s="43" t="str">
        <f>_xlfn.XLOOKUP(Combined[[#This Row],[Store_ID]],Store[Store_ID],Store[Region])</f>
        <v>North</v>
      </c>
      <c r="AA1654" s="43" t="str">
        <f>_xlfn.XLOOKUP(Combined[[#This Row],[Store_ID]],Store[Store_ID],Store[City])</f>
        <v>East Jenniferstad</v>
      </c>
      <c r="AB1654" s="43" t="str">
        <f>_xlfn.XLOOKUP(Combined[[#This Row],[Store_ID]],Store[Store_ID],Store[Store_Type])</f>
        <v>Flagship</v>
      </c>
      <c r="AC1654" s="43">
        <f>Combined[[#This Row],[Quantity]]*Combined[[#This Row],[Unit_Price]]</f>
        <v>597.39</v>
      </c>
      <c r="AD1654" s="43">
        <f>Combined[[#This Row],[Gross_Sales]]*Combined[[#This Row],[Discount]]</f>
        <v>143.37359999999998</v>
      </c>
      <c r="AE1654" s="43">
        <f>Combined[[#This Row],[Quantity]]*Combined[[#This Row],[cost]]</f>
        <v>1132.56</v>
      </c>
      <c r="AF1654" s="43">
        <f>Combined[[#This Row],[Total_Amount]]-Combined[[#This Row],[Total_Cost]]</f>
        <v>-678.54359999999997</v>
      </c>
      <c r="AG1654" s="43" t="str">
        <f>IF(Combined[[#This Row],[Age]]&lt;=25,"18-25",IF(Combined[[#This Row],[Age]]&lt;=35,"26-35",IF(Combined[[#This Row],[Age]]&lt;=45,"36-45",IF(Combined[[#This Row],[Age]]&lt;=55,"46-55","56-64"))))</f>
        <v>26-35</v>
      </c>
      <c r="AH1654" s="43">
        <f>IF(Combined[[#This Row],[Total_Amount]]=0,0,Combined[[#This Row],[Profit]]/Combined[[#This Row],[Total_Amount]])</f>
        <v>-1.4945354396889627</v>
      </c>
    </row>
    <row r="1655" spans="1:34">
      <c r="A1655" s="43" t="s">
        <v>3479</v>
      </c>
      <c r="B1655" s="46">
        <v>45466</v>
      </c>
      <c r="C1655" s="43">
        <f t="shared" si="25"/>
        <v>2024</v>
      </c>
      <c r="D1655" s="43" t="str">
        <f>TEXT(Combined[[#This Row],[Order_Date]],"MMM")</f>
        <v>Jun</v>
      </c>
      <c r="E1655" s="43" t="s">
        <v>535</v>
      </c>
      <c r="F1655" s="43" t="s">
        <v>1592</v>
      </c>
      <c r="G1655" s="43" t="s">
        <v>1799</v>
      </c>
      <c r="H1655" s="43">
        <v>2</v>
      </c>
      <c r="I1655" s="43">
        <v>833.62</v>
      </c>
      <c r="J1655" s="45">
        <v>0.18</v>
      </c>
      <c r="K1655" s="43" t="s">
        <v>1824</v>
      </c>
      <c r="L1655" s="43">
        <v>1367.1368</v>
      </c>
      <c r="M1655" s="43" t="str">
        <f>VLOOKUP(Combined[[#This Row],[Customer_ID]],Customer[],2,FALSE)</f>
        <v>John Lawson</v>
      </c>
      <c r="N1655" s="43">
        <f>VLOOKUP(Combined[[#This Row],[Customer_ID]],Customer[],3,FALSE)</f>
        <v>41</v>
      </c>
      <c r="O1655" s="43" t="str">
        <f>VLOOKUP(Combined[[#This Row],[Customer_ID]],Customer[],4,FALSE)</f>
        <v>Female</v>
      </c>
      <c r="P1655" s="43" t="str">
        <f>VLOOKUP(Combined[[#This Row],[Customer_ID]],Customer[],5,FALSE)</f>
        <v>New Juliemouth</v>
      </c>
      <c r="Q1655" s="43" t="str">
        <f>VLOOKUP(Combined[[#This Row],[Customer_ID]],Customer[],6,FALSE)</f>
        <v>North Carolina</v>
      </c>
      <c r="R1655" s="43" t="str">
        <f>VLOOKUP(Combined[[#This Row],[Customer_ID]],Customer[],8,FALSE)</f>
        <v>Platinum</v>
      </c>
      <c r="S1655" s="43" t="str">
        <f>VLOOKUP(Combined[[#This Row],[Product_ID]],Product[],2,FALSE)</f>
        <v>Carbon Fiber Tennis Racket</v>
      </c>
      <c r="T1655" s="43" t="str">
        <f>VLOOKUP(Combined[[#This Row],[Product_ID]],Product[],3,FALSE)</f>
        <v>Sports</v>
      </c>
      <c r="U1655" s="43" t="str">
        <f>VLOOKUP(Combined[[#This Row],[Product_ID]],Product[],4,FALSE)</f>
        <v>Equipment</v>
      </c>
      <c r="V1655" s="43" t="str">
        <f>VLOOKUP(Combined[[#This Row],[Product_ID]],Product[],5,FALSE)</f>
        <v>Flores, Pineda and Rodriguez</v>
      </c>
      <c r="W1655" s="43">
        <f>VLOOKUP(Combined[[#This Row],[Product_ID]],Product[],6,FALSE)</f>
        <v>484.62</v>
      </c>
      <c r="X1655" s="43">
        <f>VLOOKUP(Combined[[#This Row],[Product_ID]],Product[],7,FALSE)</f>
        <v>432</v>
      </c>
      <c r="Y1655" s="43" t="str">
        <f>_xlfn.XLOOKUP(Combined[[#This Row],[Store_ID]],Store[Store_ID],Store[Store_Name])</f>
        <v>Mcdonald Inc</v>
      </c>
      <c r="Z1655" s="43" t="str">
        <f>_xlfn.XLOOKUP(Combined[[#This Row],[Store_ID]],Store[Store_ID],Store[Region])</f>
        <v>South</v>
      </c>
      <c r="AA1655" s="43" t="str">
        <f>_xlfn.XLOOKUP(Combined[[#This Row],[Store_ID]],Store[Store_ID],Store[City])</f>
        <v>Christopherland</v>
      </c>
      <c r="AB1655" s="43" t="str">
        <f>_xlfn.XLOOKUP(Combined[[#This Row],[Store_ID]],Store[Store_ID],Store[Store_Type])</f>
        <v>Outlet</v>
      </c>
      <c r="AC1655" s="43">
        <f>Combined[[#This Row],[Quantity]]*Combined[[#This Row],[Unit_Price]]</f>
        <v>1667.24</v>
      </c>
      <c r="AD1655" s="43">
        <f>Combined[[#This Row],[Gross_Sales]]*Combined[[#This Row],[Discount]]</f>
        <v>300.10320000000002</v>
      </c>
      <c r="AE1655" s="43">
        <f>Combined[[#This Row],[Quantity]]*Combined[[#This Row],[cost]]</f>
        <v>969.24</v>
      </c>
      <c r="AF1655" s="43">
        <f>Combined[[#This Row],[Total_Amount]]-Combined[[#This Row],[Total_Cost]]</f>
        <v>397.89679999999998</v>
      </c>
      <c r="AG1655" s="43" t="str">
        <f>IF(Combined[[#This Row],[Age]]&lt;=25,"18-25",IF(Combined[[#This Row],[Age]]&lt;=35,"26-35",IF(Combined[[#This Row],[Age]]&lt;=45,"36-45",IF(Combined[[#This Row],[Age]]&lt;=55,"46-55","56-64"))))</f>
        <v>36-45</v>
      </c>
      <c r="AH1655" s="43">
        <f>IF(Combined[[#This Row],[Total_Amount]]=0,0,Combined[[#This Row],[Profit]]/Combined[[#This Row],[Total_Amount]])</f>
        <v>0.29104388090496869</v>
      </c>
    </row>
    <row r="1656" spans="1:34">
      <c r="A1656" s="43" t="s">
        <v>3480</v>
      </c>
      <c r="B1656" s="46">
        <v>45395</v>
      </c>
      <c r="C1656" s="43">
        <f t="shared" si="25"/>
        <v>2024</v>
      </c>
      <c r="D1656" s="43" t="str">
        <f>TEXT(Combined[[#This Row],[Order_Date]],"MMM")</f>
        <v>Apr</v>
      </c>
      <c r="E1656" s="43" t="s">
        <v>1489</v>
      </c>
      <c r="F1656" s="43" t="s">
        <v>1698</v>
      </c>
      <c r="G1656" s="43" t="s">
        <v>1752</v>
      </c>
      <c r="H1656" s="43">
        <v>1</v>
      </c>
      <c r="I1656" s="43">
        <v>676.26</v>
      </c>
      <c r="J1656" s="45">
        <v>0.14000000000000001</v>
      </c>
      <c r="K1656" s="43" t="s">
        <v>1824</v>
      </c>
      <c r="L1656" s="43">
        <v>581.58359999999993</v>
      </c>
      <c r="M1656" s="43" t="str">
        <f>VLOOKUP(Combined[[#This Row],[Customer_ID]],Customer[],2,FALSE)</f>
        <v>Jessica Castro</v>
      </c>
      <c r="N1656" s="43">
        <f>VLOOKUP(Combined[[#This Row],[Customer_ID]],Customer[],3,FALSE)</f>
        <v>32</v>
      </c>
      <c r="O1656" s="43" t="str">
        <f>VLOOKUP(Combined[[#This Row],[Customer_ID]],Customer[],4,FALSE)</f>
        <v>Male</v>
      </c>
      <c r="P1656" s="43" t="str">
        <f>VLOOKUP(Combined[[#This Row],[Customer_ID]],Customer[],5,FALSE)</f>
        <v>West Markton</v>
      </c>
      <c r="Q1656" s="43" t="str">
        <f>VLOOKUP(Combined[[#This Row],[Customer_ID]],Customer[],6,FALSE)</f>
        <v>Massachusetts</v>
      </c>
      <c r="R1656" s="43" t="str">
        <f>VLOOKUP(Combined[[#This Row],[Customer_ID]],Customer[],8,FALSE)</f>
        <v>Bronze</v>
      </c>
      <c r="S1656" s="43" t="str">
        <f>VLOOKUP(Combined[[#This Row],[Product_ID]],Product[],2,FALSE)</f>
        <v>Women's Ankle Boots</v>
      </c>
      <c r="T1656" s="43" t="str">
        <f>VLOOKUP(Combined[[#This Row],[Product_ID]],Product[],3,FALSE)</f>
        <v>Clothing</v>
      </c>
      <c r="U1656" s="43" t="str">
        <f>VLOOKUP(Combined[[#This Row],[Product_ID]],Product[],4,FALSE)</f>
        <v>Footwear</v>
      </c>
      <c r="V1656" s="43" t="str">
        <f>VLOOKUP(Combined[[#This Row],[Product_ID]],Product[],5,FALSE)</f>
        <v>Poole PLC</v>
      </c>
      <c r="W1656" s="43">
        <f>VLOOKUP(Combined[[#This Row],[Product_ID]],Product[],6,FALSE)</f>
        <v>158.13999999999999</v>
      </c>
      <c r="X1656" s="43">
        <f>VLOOKUP(Combined[[#This Row],[Product_ID]],Product[],7,FALSE)</f>
        <v>82</v>
      </c>
      <c r="Y1656" s="43" t="str">
        <f>_xlfn.XLOOKUP(Combined[[#This Row],[Store_ID]],Store[Store_ID],Store[Store_Name])</f>
        <v>Rivera-Warner</v>
      </c>
      <c r="Z1656" s="43" t="str">
        <f>_xlfn.XLOOKUP(Combined[[#This Row],[Store_ID]],Store[Store_ID],Store[Region])</f>
        <v>East</v>
      </c>
      <c r="AA1656" s="43" t="str">
        <f>_xlfn.XLOOKUP(Combined[[#This Row],[Store_ID]],Store[Store_ID],Store[City])</f>
        <v>Washingtonfurt</v>
      </c>
      <c r="AB1656" s="43" t="str">
        <f>_xlfn.XLOOKUP(Combined[[#This Row],[Store_ID]],Store[Store_ID],Store[Store_Type])</f>
        <v>Flagship</v>
      </c>
      <c r="AC1656" s="43">
        <f>Combined[[#This Row],[Quantity]]*Combined[[#This Row],[Unit_Price]]</f>
        <v>676.26</v>
      </c>
      <c r="AD1656" s="43">
        <f>Combined[[#This Row],[Gross_Sales]]*Combined[[#This Row],[Discount]]</f>
        <v>94.676400000000001</v>
      </c>
      <c r="AE1656" s="43">
        <f>Combined[[#This Row],[Quantity]]*Combined[[#This Row],[cost]]</f>
        <v>158.13999999999999</v>
      </c>
      <c r="AF1656" s="43">
        <f>Combined[[#This Row],[Total_Amount]]-Combined[[#This Row],[Total_Cost]]</f>
        <v>423.44359999999995</v>
      </c>
      <c r="AG1656" s="43" t="str">
        <f>IF(Combined[[#This Row],[Age]]&lt;=25,"18-25",IF(Combined[[#This Row],[Age]]&lt;=35,"26-35",IF(Combined[[#This Row],[Age]]&lt;=45,"36-45",IF(Combined[[#This Row],[Age]]&lt;=55,"46-55","56-64"))))</f>
        <v>26-35</v>
      </c>
      <c r="AH1656" s="43">
        <f>IF(Combined[[#This Row],[Total_Amount]]=0,0,Combined[[#This Row],[Profit]]/Combined[[#This Row],[Total_Amount]])</f>
        <v>0.72808724317535778</v>
      </c>
    </row>
    <row r="1657" spans="1:34">
      <c r="A1657" s="43" t="s">
        <v>3481</v>
      </c>
      <c r="B1657" s="46">
        <v>45708</v>
      </c>
      <c r="C1657" s="43">
        <f t="shared" si="25"/>
        <v>2025</v>
      </c>
      <c r="D1657" s="43" t="str">
        <f>TEXT(Combined[[#This Row],[Order_Date]],"MMM")</f>
        <v>Feb</v>
      </c>
      <c r="E1657" s="43" t="s">
        <v>130</v>
      </c>
      <c r="F1657" s="43" t="s">
        <v>1668</v>
      </c>
      <c r="G1657" s="43" t="s">
        <v>1786</v>
      </c>
      <c r="H1657" s="43">
        <v>2</v>
      </c>
      <c r="I1657" s="43">
        <v>666.49</v>
      </c>
      <c r="J1657" s="45">
        <v>0.06</v>
      </c>
      <c r="K1657" s="43" t="s">
        <v>1824</v>
      </c>
      <c r="L1657" s="43">
        <v>1253.0011999999999</v>
      </c>
      <c r="M1657" s="43" t="str">
        <f>VLOOKUP(Combined[[#This Row],[Customer_ID]],Customer[],2,FALSE)</f>
        <v>Mike Jennings</v>
      </c>
      <c r="N1657" s="43">
        <f>VLOOKUP(Combined[[#This Row],[Customer_ID]],Customer[],3,FALSE)</f>
        <v>48</v>
      </c>
      <c r="O1657" s="43" t="str">
        <f>VLOOKUP(Combined[[#This Row],[Customer_ID]],Customer[],4,FALSE)</f>
        <v>Female</v>
      </c>
      <c r="P1657" s="43" t="str">
        <f>VLOOKUP(Combined[[#This Row],[Customer_ID]],Customer[],5,FALSE)</f>
        <v>Fostermouth</v>
      </c>
      <c r="Q1657" s="43" t="str">
        <f>VLOOKUP(Combined[[#This Row],[Customer_ID]],Customer[],6,FALSE)</f>
        <v>Arizona</v>
      </c>
      <c r="R1657" s="43" t="str">
        <f>VLOOKUP(Combined[[#This Row],[Customer_ID]],Customer[],8,FALSE)</f>
        <v>Gold</v>
      </c>
      <c r="S1657" s="43" t="str">
        <f>VLOOKUP(Combined[[#This Row],[Product_ID]],Product[],2,FALSE)</f>
        <v>Luxury Perfume Spray</v>
      </c>
      <c r="T1657" s="43" t="str">
        <f>VLOOKUP(Combined[[#This Row],[Product_ID]],Product[],3,FALSE)</f>
        <v>Beauty</v>
      </c>
      <c r="U1657" s="43" t="str">
        <f>VLOOKUP(Combined[[#This Row],[Product_ID]],Product[],4,FALSE)</f>
        <v>Fragrance</v>
      </c>
      <c r="V1657" s="43" t="str">
        <f>VLOOKUP(Combined[[#This Row],[Product_ID]],Product[],5,FALSE)</f>
        <v>Gibson, Green and Lopez</v>
      </c>
      <c r="W1657" s="43">
        <f>VLOOKUP(Combined[[#This Row],[Product_ID]],Product[],6,FALSE)</f>
        <v>482.75</v>
      </c>
      <c r="X1657" s="43">
        <f>VLOOKUP(Combined[[#This Row],[Product_ID]],Product[],7,FALSE)</f>
        <v>444</v>
      </c>
      <c r="Y1657" s="43" t="str">
        <f>_xlfn.XLOOKUP(Combined[[#This Row],[Store_ID]],Store[Store_ID],Store[Store_Name])</f>
        <v>Moore, Padilla and Butler</v>
      </c>
      <c r="Z1657" s="43" t="str">
        <f>_xlfn.XLOOKUP(Combined[[#This Row],[Store_ID]],Store[Store_ID],Store[Region])</f>
        <v>South</v>
      </c>
      <c r="AA1657" s="43" t="str">
        <f>_xlfn.XLOOKUP(Combined[[#This Row],[Store_ID]],Store[Store_ID],Store[City])</f>
        <v>East Johnstad</v>
      </c>
      <c r="AB1657" s="43" t="str">
        <f>_xlfn.XLOOKUP(Combined[[#This Row],[Store_ID]],Store[Store_ID],Store[Store_Type])</f>
        <v>Flagship</v>
      </c>
      <c r="AC1657" s="43">
        <f>Combined[[#This Row],[Quantity]]*Combined[[#This Row],[Unit_Price]]</f>
        <v>1332.98</v>
      </c>
      <c r="AD1657" s="43">
        <f>Combined[[#This Row],[Gross_Sales]]*Combined[[#This Row],[Discount]]</f>
        <v>79.978799999999993</v>
      </c>
      <c r="AE1657" s="43">
        <f>Combined[[#This Row],[Quantity]]*Combined[[#This Row],[cost]]</f>
        <v>965.5</v>
      </c>
      <c r="AF1657" s="43">
        <f>Combined[[#This Row],[Total_Amount]]-Combined[[#This Row],[Total_Cost]]</f>
        <v>287.50119999999993</v>
      </c>
      <c r="AG1657" s="43" t="str">
        <f>IF(Combined[[#This Row],[Age]]&lt;=25,"18-25",IF(Combined[[#This Row],[Age]]&lt;=35,"26-35",IF(Combined[[#This Row],[Age]]&lt;=45,"36-45",IF(Combined[[#This Row],[Age]]&lt;=55,"46-55","56-64"))))</f>
        <v>46-55</v>
      </c>
      <c r="AH1657" s="43">
        <f>IF(Combined[[#This Row],[Total_Amount]]=0,0,Combined[[#This Row],[Profit]]/Combined[[#This Row],[Total_Amount]])</f>
        <v>0.22945005958493889</v>
      </c>
    </row>
    <row r="1658" spans="1:34">
      <c r="A1658" s="43" t="s">
        <v>3482</v>
      </c>
      <c r="B1658" s="46">
        <v>45735</v>
      </c>
      <c r="C1658" s="43">
        <f t="shared" si="25"/>
        <v>2025</v>
      </c>
      <c r="D1658" s="43" t="str">
        <f>TEXT(Combined[[#This Row],[Order_Date]],"MMM")</f>
        <v>Mar</v>
      </c>
      <c r="E1658" s="43" t="s">
        <v>1419</v>
      </c>
      <c r="F1658" s="43" t="s">
        <v>1578</v>
      </c>
      <c r="G1658" s="43" t="s">
        <v>1769</v>
      </c>
      <c r="H1658" s="43">
        <v>3</v>
      </c>
      <c r="I1658" s="43">
        <v>471.19</v>
      </c>
      <c r="J1658" s="45">
        <v>0.28000000000000003</v>
      </c>
      <c r="K1658" s="43" t="s">
        <v>1829</v>
      </c>
      <c r="L1658" s="43">
        <v>1017.7704</v>
      </c>
      <c r="M1658" s="43" t="str">
        <f>VLOOKUP(Combined[[#This Row],[Customer_ID]],Customer[],2,FALSE)</f>
        <v>Justin Johnson</v>
      </c>
      <c r="N1658" s="43">
        <f>VLOOKUP(Combined[[#This Row],[Customer_ID]],Customer[],3,FALSE)</f>
        <v>35</v>
      </c>
      <c r="O1658" s="43" t="str">
        <f>VLOOKUP(Combined[[#This Row],[Customer_ID]],Customer[],4,FALSE)</f>
        <v>Male</v>
      </c>
      <c r="P1658" s="43" t="str">
        <f>VLOOKUP(Combined[[#This Row],[Customer_ID]],Customer[],5,FALSE)</f>
        <v>Hughesview</v>
      </c>
      <c r="Q1658" s="43" t="str">
        <f>VLOOKUP(Combined[[#This Row],[Customer_ID]],Customer[],6,FALSE)</f>
        <v>Iowa</v>
      </c>
      <c r="R1658" s="43" t="str">
        <f>VLOOKUP(Combined[[#This Row],[Customer_ID]],Customer[],8,FALSE)</f>
        <v>Gold</v>
      </c>
      <c r="S1658" s="43" t="str">
        <f>VLOOKUP(Combined[[#This Row],[Product_ID]],Product[],2,FALSE)</f>
        <v>4K Home Projector</v>
      </c>
      <c r="T1658" s="43" t="str">
        <f>VLOOKUP(Combined[[#This Row],[Product_ID]],Product[],3,FALSE)</f>
        <v>Electronics</v>
      </c>
      <c r="U1658" s="43" t="str">
        <f>VLOOKUP(Combined[[#This Row],[Product_ID]],Product[],4,FALSE)</f>
        <v>Appliances</v>
      </c>
      <c r="V1658" s="43" t="str">
        <f>VLOOKUP(Combined[[#This Row],[Product_ID]],Product[],5,FALSE)</f>
        <v>Thomas LLC</v>
      </c>
      <c r="W1658" s="43">
        <f>VLOOKUP(Combined[[#This Row],[Product_ID]],Product[],6,FALSE)</f>
        <v>465.34</v>
      </c>
      <c r="X1658" s="43">
        <f>VLOOKUP(Combined[[#This Row],[Product_ID]],Product[],7,FALSE)</f>
        <v>301</v>
      </c>
      <c r="Y1658" s="43" t="str">
        <f>_xlfn.XLOOKUP(Combined[[#This Row],[Store_ID]],Store[Store_ID],Store[Store_Name])</f>
        <v>Alexander Group</v>
      </c>
      <c r="Z1658" s="43" t="str">
        <f>_xlfn.XLOOKUP(Combined[[#This Row],[Store_ID]],Store[Store_ID],Store[Region])</f>
        <v>South</v>
      </c>
      <c r="AA1658" s="43" t="str">
        <f>_xlfn.XLOOKUP(Combined[[#This Row],[Store_ID]],Store[Store_ID],Store[City])</f>
        <v>Port Sharon</v>
      </c>
      <c r="AB1658" s="43" t="str">
        <f>_xlfn.XLOOKUP(Combined[[#This Row],[Store_ID]],Store[Store_ID],Store[Store_Type])</f>
        <v>Online</v>
      </c>
      <c r="AC1658" s="43">
        <f>Combined[[#This Row],[Quantity]]*Combined[[#This Row],[Unit_Price]]</f>
        <v>1413.57</v>
      </c>
      <c r="AD1658" s="43">
        <f>Combined[[#This Row],[Gross_Sales]]*Combined[[#This Row],[Discount]]</f>
        <v>395.7996</v>
      </c>
      <c r="AE1658" s="43">
        <f>Combined[[#This Row],[Quantity]]*Combined[[#This Row],[cost]]</f>
        <v>1396.02</v>
      </c>
      <c r="AF1658" s="43">
        <f>Combined[[#This Row],[Total_Amount]]-Combined[[#This Row],[Total_Cost]]</f>
        <v>-378.24959999999999</v>
      </c>
      <c r="AG1658" s="43" t="str">
        <f>IF(Combined[[#This Row],[Age]]&lt;=25,"18-25",IF(Combined[[#This Row],[Age]]&lt;=35,"26-35",IF(Combined[[#This Row],[Age]]&lt;=45,"36-45",IF(Combined[[#This Row],[Age]]&lt;=55,"46-55","56-64"))))</f>
        <v>26-35</v>
      </c>
      <c r="AH1658" s="43">
        <f>IF(Combined[[#This Row],[Total_Amount]]=0,0,Combined[[#This Row],[Profit]]/Combined[[#This Row],[Total_Amount]])</f>
        <v>-0.37164531411013718</v>
      </c>
    </row>
    <row r="1659" spans="1:34">
      <c r="A1659" s="43" t="s">
        <v>3483</v>
      </c>
      <c r="B1659" s="46">
        <v>45237</v>
      </c>
      <c r="C1659" s="43">
        <f t="shared" si="25"/>
        <v>2023</v>
      </c>
      <c r="D1659" s="43" t="str">
        <f>TEXT(Combined[[#This Row],[Order_Date]],"MMM")</f>
        <v>Nov</v>
      </c>
      <c r="E1659" s="43" t="s">
        <v>414</v>
      </c>
      <c r="F1659" s="43" t="s">
        <v>1562</v>
      </c>
      <c r="G1659" s="43" t="s">
        <v>1766</v>
      </c>
      <c r="H1659" s="43">
        <v>4</v>
      </c>
      <c r="I1659" s="43">
        <v>555.65</v>
      </c>
      <c r="J1659" s="45">
        <v>0.25</v>
      </c>
      <c r="K1659" s="43" t="s">
        <v>1829</v>
      </c>
      <c r="L1659" s="43">
        <v>1666.95</v>
      </c>
      <c r="M1659" s="43" t="str">
        <f>VLOOKUP(Combined[[#This Row],[Customer_ID]],Customer[],2,FALSE)</f>
        <v>Michael Jones</v>
      </c>
      <c r="N1659" s="43">
        <f>VLOOKUP(Combined[[#This Row],[Customer_ID]],Customer[],3,FALSE)</f>
        <v>40</v>
      </c>
      <c r="O1659" s="43" t="str">
        <f>VLOOKUP(Combined[[#This Row],[Customer_ID]],Customer[],4,FALSE)</f>
        <v>Male</v>
      </c>
      <c r="P1659" s="43" t="str">
        <f>VLOOKUP(Combined[[#This Row],[Customer_ID]],Customer[],5,FALSE)</f>
        <v>North Edwardton</v>
      </c>
      <c r="Q1659" s="43" t="str">
        <f>VLOOKUP(Combined[[#This Row],[Customer_ID]],Customer[],6,FALSE)</f>
        <v>Tennessee</v>
      </c>
      <c r="R1659" s="43" t="str">
        <f>VLOOKUP(Combined[[#This Row],[Customer_ID]],Customer[],8,FALSE)</f>
        <v>Bronze</v>
      </c>
      <c r="S1659" s="43" t="str">
        <f>VLOOKUP(Combined[[#This Row],[Product_ID]],Product[],2,FALSE)</f>
        <v>Wireless Bluetooth Earbuds</v>
      </c>
      <c r="T1659" s="43" t="str">
        <f>VLOOKUP(Combined[[#This Row],[Product_ID]],Product[],3,FALSE)</f>
        <v>Electronics</v>
      </c>
      <c r="U1659" s="43" t="str">
        <f>VLOOKUP(Combined[[#This Row],[Product_ID]],Product[],4,FALSE)</f>
        <v>Audio</v>
      </c>
      <c r="V1659" s="43" t="str">
        <f>VLOOKUP(Combined[[#This Row],[Product_ID]],Product[],5,FALSE)</f>
        <v>Perez-Johnston</v>
      </c>
      <c r="W1659" s="43">
        <f>VLOOKUP(Combined[[#This Row],[Product_ID]],Product[],6,FALSE)</f>
        <v>439.07</v>
      </c>
      <c r="X1659" s="43">
        <f>VLOOKUP(Combined[[#This Row],[Product_ID]],Product[],7,FALSE)</f>
        <v>142</v>
      </c>
      <c r="Y1659" s="43" t="str">
        <f>_xlfn.XLOOKUP(Combined[[#This Row],[Store_ID]],Store[Store_ID],Store[Store_Name])</f>
        <v>Johnson-Wright</v>
      </c>
      <c r="Z1659" s="43" t="str">
        <f>_xlfn.XLOOKUP(Combined[[#This Row],[Store_ID]],Store[Store_ID],Store[Region])</f>
        <v>North</v>
      </c>
      <c r="AA1659" s="43" t="str">
        <f>_xlfn.XLOOKUP(Combined[[#This Row],[Store_ID]],Store[Store_ID],Store[City])</f>
        <v>Hoodberg</v>
      </c>
      <c r="AB1659" s="43" t="str">
        <f>_xlfn.XLOOKUP(Combined[[#This Row],[Store_ID]],Store[Store_ID],Store[Store_Type])</f>
        <v>Outlet</v>
      </c>
      <c r="AC1659" s="43">
        <f>Combined[[#This Row],[Quantity]]*Combined[[#This Row],[Unit_Price]]</f>
        <v>2222.6</v>
      </c>
      <c r="AD1659" s="43">
        <f>Combined[[#This Row],[Gross_Sales]]*Combined[[#This Row],[Discount]]</f>
        <v>555.65</v>
      </c>
      <c r="AE1659" s="43">
        <f>Combined[[#This Row],[Quantity]]*Combined[[#This Row],[cost]]</f>
        <v>1756.28</v>
      </c>
      <c r="AF1659" s="43">
        <f>Combined[[#This Row],[Total_Amount]]-Combined[[#This Row],[Total_Cost]]</f>
        <v>-89.329999999999927</v>
      </c>
      <c r="AG1659" s="43" t="str">
        <f>IF(Combined[[#This Row],[Age]]&lt;=25,"18-25",IF(Combined[[#This Row],[Age]]&lt;=35,"26-35",IF(Combined[[#This Row],[Age]]&lt;=45,"36-45",IF(Combined[[#This Row],[Age]]&lt;=55,"46-55","56-64"))))</f>
        <v>36-45</v>
      </c>
      <c r="AH1659" s="43">
        <f>IF(Combined[[#This Row],[Total_Amount]]=0,0,Combined[[#This Row],[Profit]]/Combined[[#This Row],[Total_Amount]])</f>
        <v>-5.358888988871887E-2</v>
      </c>
    </row>
    <row r="1660" spans="1:34">
      <c r="A1660" s="43" t="s">
        <v>3484</v>
      </c>
      <c r="B1660" s="46">
        <v>45282</v>
      </c>
      <c r="C1660" s="43">
        <f t="shared" si="25"/>
        <v>2023</v>
      </c>
      <c r="D1660" s="43" t="str">
        <f>TEXT(Combined[[#This Row],[Order_Date]],"MMM")</f>
        <v>Dec</v>
      </c>
      <c r="E1660" s="43" t="s">
        <v>141</v>
      </c>
      <c r="F1660" s="43" t="s">
        <v>1738</v>
      </c>
      <c r="G1660" s="43" t="s">
        <v>1799</v>
      </c>
      <c r="H1660" s="43">
        <v>2</v>
      </c>
      <c r="I1660" s="43">
        <v>100.42</v>
      </c>
      <c r="J1660" s="45">
        <v>0.06</v>
      </c>
      <c r="K1660" s="43" t="s">
        <v>1824</v>
      </c>
      <c r="L1660" s="43">
        <v>188.78960000000001</v>
      </c>
      <c r="M1660" s="43" t="str">
        <f>VLOOKUP(Combined[[#This Row],[Customer_ID]],Customer[],2,FALSE)</f>
        <v>Rachel Myers</v>
      </c>
      <c r="N1660" s="43">
        <f>VLOOKUP(Combined[[#This Row],[Customer_ID]],Customer[],3,FALSE)</f>
        <v>52</v>
      </c>
      <c r="O1660" s="43" t="str">
        <f>VLOOKUP(Combined[[#This Row],[Customer_ID]],Customer[],4,FALSE)</f>
        <v>Male</v>
      </c>
      <c r="P1660" s="43" t="str">
        <f>VLOOKUP(Combined[[#This Row],[Customer_ID]],Customer[],5,FALSE)</f>
        <v>Robertberg</v>
      </c>
      <c r="Q1660" s="43" t="str">
        <f>VLOOKUP(Combined[[#This Row],[Customer_ID]],Customer[],6,FALSE)</f>
        <v>North Dakota</v>
      </c>
      <c r="R1660" s="43" t="str">
        <f>VLOOKUP(Combined[[#This Row],[Customer_ID]],Customer[],8,FALSE)</f>
        <v>Silver</v>
      </c>
      <c r="S1660" s="43" t="str">
        <f>VLOOKUP(Combined[[#This Row],[Product_ID]],Product[],2,FALSE)</f>
        <v>Sports Stopwatch Basic</v>
      </c>
      <c r="T1660" s="43" t="str">
        <f>VLOOKUP(Combined[[#This Row],[Product_ID]],Product[],3,FALSE)</f>
        <v>Sports</v>
      </c>
      <c r="U1660" s="43" t="str">
        <f>VLOOKUP(Combined[[#This Row],[Product_ID]],Product[],4,FALSE)</f>
        <v>Accessories</v>
      </c>
      <c r="V1660" s="43" t="str">
        <f>VLOOKUP(Combined[[#This Row],[Product_ID]],Product[],5,FALSE)</f>
        <v>Wilson Group</v>
      </c>
      <c r="W1660" s="43">
        <f>VLOOKUP(Combined[[#This Row],[Product_ID]],Product[],6,FALSE)</f>
        <v>60.65</v>
      </c>
      <c r="X1660" s="43">
        <f>VLOOKUP(Combined[[#This Row],[Product_ID]],Product[],7,FALSE)</f>
        <v>75</v>
      </c>
      <c r="Y1660" s="43" t="str">
        <f>_xlfn.XLOOKUP(Combined[[#This Row],[Store_ID]],Store[Store_ID],Store[Store_Name])</f>
        <v>Mcdonald Inc</v>
      </c>
      <c r="Z1660" s="43" t="str">
        <f>_xlfn.XLOOKUP(Combined[[#This Row],[Store_ID]],Store[Store_ID],Store[Region])</f>
        <v>South</v>
      </c>
      <c r="AA1660" s="43" t="str">
        <f>_xlfn.XLOOKUP(Combined[[#This Row],[Store_ID]],Store[Store_ID],Store[City])</f>
        <v>Christopherland</v>
      </c>
      <c r="AB1660" s="43" t="str">
        <f>_xlfn.XLOOKUP(Combined[[#This Row],[Store_ID]],Store[Store_ID],Store[Store_Type])</f>
        <v>Outlet</v>
      </c>
      <c r="AC1660" s="43">
        <f>Combined[[#This Row],[Quantity]]*Combined[[#This Row],[Unit_Price]]</f>
        <v>200.84</v>
      </c>
      <c r="AD1660" s="43">
        <f>Combined[[#This Row],[Gross_Sales]]*Combined[[#This Row],[Discount]]</f>
        <v>12.0504</v>
      </c>
      <c r="AE1660" s="43">
        <f>Combined[[#This Row],[Quantity]]*Combined[[#This Row],[cost]]</f>
        <v>121.3</v>
      </c>
      <c r="AF1660" s="43">
        <f>Combined[[#This Row],[Total_Amount]]-Combined[[#This Row],[Total_Cost]]</f>
        <v>67.48960000000001</v>
      </c>
      <c r="AG1660" s="43" t="str">
        <f>IF(Combined[[#This Row],[Age]]&lt;=25,"18-25",IF(Combined[[#This Row],[Age]]&lt;=35,"26-35",IF(Combined[[#This Row],[Age]]&lt;=45,"36-45",IF(Combined[[#This Row],[Age]]&lt;=55,"46-55","56-64"))))</f>
        <v>46-55</v>
      </c>
      <c r="AH1660" s="43">
        <f>IF(Combined[[#This Row],[Total_Amount]]=0,0,Combined[[#This Row],[Profit]]/Combined[[#This Row],[Total_Amount]])</f>
        <v>0.35748579370897554</v>
      </c>
    </row>
    <row r="1661" spans="1:34">
      <c r="A1661" s="43" t="s">
        <v>3485</v>
      </c>
      <c r="B1661" s="46">
        <v>45337</v>
      </c>
      <c r="C1661" s="43">
        <f t="shared" si="25"/>
        <v>2024</v>
      </c>
      <c r="D1661" s="43" t="str">
        <f>TEXT(Combined[[#This Row],[Order_Date]],"MMM")</f>
        <v>Feb</v>
      </c>
      <c r="E1661" s="43" t="s">
        <v>191</v>
      </c>
      <c r="F1661" s="43" t="s">
        <v>1744</v>
      </c>
      <c r="G1661" s="43" t="s">
        <v>1810</v>
      </c>
      <c r="H1661" s="43">
        <v>3</v>
      </c>
      <c r="I1661" s="43">
        <v>981.69</v>
      </c>
      <c r="J1661" s="45">
        <v>0.05</v>
      </c>
      <c r="K1661" s="43" t="s">
        <v>1829</v>
      </c>
      <c r="L1661" s="43">
        <v>2797.8164999999999</v>
      </c>
      <c r="M1661" s="43" t="str">
        <f>VLOOKUP(Combined[[#This Row],[Customer_ID]],Customer[],2,FALSE)</f>
        <v>Matthew Hunter Jr.</v>
      </c>
      <c r="N1661" s="43">
        <f>VLOOKUP(Combined[[#This Row],[Customer_ID]],Customer[],3,FALSE)</f>
        <v>61</v>
      </c>
      <c r="O1661" s="43" t="str">
        <f>VLOOKUP(Combined[[#This Row],[Customer_ID]],Customer[],4,FALSE)</f>
        <v>Female</v>
      </c>
      <c r="P1661" s="43" t="str">
        <f>VLOOKUP(Combined[[#This Row],[Customer_ID]],Customer[],5,FALSE)</f>
        <v>Gregoryview</v>
      </c>
      <c r="Q1661" s="43" t="str">
        <f>VLOOKUP(Combined[[#This Row],[Customer_ID]],Customer[],6,FALSE)</f>
        <v>Illinois</v>
      </c>
      <c r="R1661" s="43" t="str">
        <f>VLOOKUP(Combined[[#This Row],[Customer_ID]],Customer[],8,FALSE)</f>
        <v>Gold</v>
      </c>
      <c r="S1661" s="43" t="str">
        <f>VLOOKUP(Combined[[#This Row],[Product_ID]],Product[],2,FALSE)</f>
        <v>Portable Bluetooth Speaker</v>
      </c>
      <c r="T1661" s="43" t="str">
        <f>VLOOKUP(Combined[[#This Row],[Product_ID]],Product[],3,FALSE)</f>
        <v>Electronics</v>
      </c>
      <c r="U1661" s="43" t="str">
        <f>VLOOKUP(Combined[[#This Row],[Product_ID]],Product[],4,FALSE)</f>
        <v>Audio</v>
      </c>
      <c r="V1661" s="43" t="str">
        <f>VLOOKUP(Combined[[#This Row],[Product_ID]],Product[],5,FALSE)</f>
        <v>Flores-King</v>
      </c>
      <c r="W1661" s="43">
        <f>VLOOKUP(Combined[[#This Row],[Product_ID]],Product[],6,FALSE)</f>
        <v>431.67</v>
      </c>
      <c r="X1661" s="43">
        <f>VLOOKUP(Combined[[#This Row],[Product_ID]],Product[],7,FALSE)</f>
        <v>73</v>
      </c>
      <c r="Y1661" s="43" t="str">
        <f>_xlfn.XLOOKUP(Combined[[#This Row],[Store_ID]],Store[Store_ID],Store[Store_Name])</f>
        <v>Guerrero-Schmitt</v>
      </c>
      <c r="Z1661" s="43" t="str">
        <f>_xlfn.XLOOKUP(Combined[[#This Row],[Store_ID]],Store[Store_ID],Store[Region])</f>
        <v>East</v>
      </c>
      <c r="AA1661" s="43" t="str">
        <f>_xlfn.XLOOKUP(Combined[[#This Row],[Store_ID]],Store[Store_ID],Store[City])</f>
        <v>East Stevechester</v>
      </c>
      <c r="AB1661" s="43" t="str">
        <f>_xlfn.XLOOKUP(Combined[[#This Row],[Store_ID]],Store[Store_ID],Store[Store_Type])</f>
        <v>Flagship</v>
      </c>
      <c r="AC1661" s="43">
        <f>Combined[[#This Row],[Quantity]]*Combined[[#This Row],[Unit_Price]]</f>
        <v>2945.07</v>
      </c>
      <c r="AD1661" s="43">
        <f>Combined[[#This Row],[Gross_Sales]]*Combined[[#This Row],[Discount]]</f>
        <v>147.2535</v>
      </c>
      <c r="AE1661" s="43">
        <f>Combined[[#This Row],[Quantity]]*Combined[[#This Row],[cost]]</f>
        <v>1295.01</v>
      </c>
      <c r="AF1661" s="43">
        <f>Combined[[#This Row],[Total_Amount]]-Combined[[#This Row],[Total_Cost]]</f>
        <v>1502.8064999999999</v>
      </c>
      <c r="AG1661" s="43" t="str">
        <f>IF(Combined[[#This Row],[Age]]&lt;=25,"18-25",IF(Combined[[#This Row],[Age]]&lt;=35,"26-35",IF(Combined[[#This Row],[Age]]&lt;=45,"36-45",IF(Combined[[#This Row],[Age]]&lt;=55,"46-55","56-64"))))</f>
        <v>56-64</v>
      </c>
      <c r="AH1661" s="43">
        <f>IF(Combined[[#This Row],[Total_Amount]]=0,0,Combined[[#This Row],[Profit]]/Combined[[#This Row],[Total_Amount]])</f>
        <v>0.53713547689778796</v>
      </c>
    </row>
    <row r="1662" spans="1:34">
      <c r="A1662" s="43" t="s">
        <v>3486</v>
      </c>
      <c r="B1662" s="46">
        <v>45310</v>
      </c>
      <c r="C1662" s="43">
        <f t="shared" si="25"/>
        <v>2024</v>
      </c>
      <c r="D1662" s="43" t="str">
        <f>TEXT(Combined[[#This Row],[Order_Date]],"MMM")</f>
        <v>Jan</v>
      </c>
      <c r="E1662" s="43" t="s">
        <v>1029</v>
      </c>
      <c r="F1662" s="43" t="s">
        <v>1568</v>
      </c>
      <c r="G1662" s="43" t="s">
        <v>1804</v>
      </c>
      <c r="H1662" s="43">
        <v>2</v>
      </c>
      <c r="I1662" s="43">
        <v>848.87</v>
      </c>
      <c r="J1662" s="45">
        <v>0.09</v>
      </c>
      <c r="K1662" s="43" t="s">
        <v>1829</v>
      </c>
      <c r="L1662" s="43">
        <v>1544.9434000000001</v>
      </c>
      <c r="M1662" s="43" t="str">
        <f>VLOOKUP(Combined[[#This Row],[Customer_ID]],Customer[],2,FALSE)</f>
        <v>Reginald Willis</v>
      </c>
      <c r="N1662" s="43">
        <f>VLOOKUP(Combined[[#This Row],[Customer_ID]],Customer[],3,FALSE)</f>
        <v>62</v>
      </c>
      <c r="O1662" s="43" t="str">
        <f>VLOOKUP(Combined[[#This Row],[Customer_ID]],Customer[],4,FALSE)</f>
        <v>Female</v>
      </c>
      <c r="P1662" s="43" t="str">
        <f>VLOOKUP(Combined[[#This Row],[Customer_ID]],Customer[],5,FALSE)</f>
        <v>Kellybury</v>
      </c>
      <c r="Q1662" s="43" t="str">
        <f>VLOOKUP(Combined[[#This Row],[Customer_ID]],Customer[],6,FALSE)</f>
        <v>New York</v>
      </c>
      <c r="R1662" s="43" t="str">
        <f>VLOOKUP(Combined[[#This Row],[Customer_ID]],Customer[],8,FALSE)</f>
        <v>Bronze</v>
      </c>
      <c r="S1662" s="43" t="str">
        <f>VLOOKUP(Combined[[#This Row],[Product_ID]],Product[],2,FALSE)</f>
        <v>Ceramic Kitchen Bowl Set</v>
      </c>
      <c r="T1662" s="43" t="str">
        <f>VLOOKUP(Combined[[#This Row],[Product_ID]],Product[],3,FALSE)</f>
        <v>Home</v>
      </c>
      <c r="U1662" s="43" t="str">
        <f>VLOOKUP(Combined[[#This Row],[Product_ID]],Product[],4,FALSE)</f>
        <v>Kitchen</v>
      </c>
      <c r="V1662" s="43" t="str">
        <f>VLOOKUP(Combined[[#This Row],[Product_ID]],Product[],5,FALSE)</f>
        <v>Hamilton Group</v>
      </c>
      <c r="W1662" s="43">
        <f>VLOOKUP(Combined[[#This Row],[Product_ID]],Product[],6,FALSE)</f>
        <v>298.86</v>
      </c>
      <c r="X1662" s="43">
        <f>VLOOKUP(Combined[[#This Row],[Product_ID]],Product[],7,FALSE)</f>
        <v>308</v>
      </c>
      <c r="Y1662" s="43" t="str">
        <f>_xlfn.XLOOKUP(Combined[[#This Row],[Store_ID]],Store[Store_ID],Store[Store_Name])</f>
        <v>Frederick-Wright</v>
      </c>
      <c r="Z1662" s="43" t="str">
        <f>_xlfn.XLOOKUP(Combined[[#This Row],[Store_ID]],Store[Store_ID],Store[Region])</f>
        <v>West</v>
      </c>
      <c r="AA1662" s="43" t="str">
        <f>_xlfn.XLOOKUP(Combined[[#This Row],[Store_ID]],Store[Store_ID],Store[City])</f>
        <v>New Jimmymouth</v>
      </c>
      <c r="AB1662" s="43" t="str">
        <f>_xlfn.XLOOKUP(Combined[[#This Row],[Store_ID]],Store[Store_ID],Store[Store_Type])</f>
        <v>Flagship</v>
      </c>
      <c r="AC1662" s="43">
        <f>Combined[[#This Row],[Quantity]]*Combined[[#This Row],[Unit_Price]]</f>
        <v>1697.74</v>
      </c>
      <c r="AD1662" s="43">
        <f>Combined[[#This Row],[Gross_Sales]]*Combined[[#This Row],[Discount]]</f>
        <v>152.79659999999998</v>
      </c>
      <c r="AE1662" s="43">
        <f>Combined[[#This Row],[Quantity]]*Combined[[#This Row],[cost]]</f>
        <v>597.72</v>
      </c>
      <c r="AF1662" s="43">
        <f>Combined[[#This Row],[Total_Amount]]-Combined[[#This Row],[Total_Cost]]</f>
        <v>947.22340000000008</v>
      </c>
      <c r="AG1662" s="43" t="str">
        <f>IF(Combined[[#This Row],[Age]]&lt;=25,"18-25",IF(Combined[[#This Row],[Age]]&lt;=35,"26-35",IF(Combined[[#This Row],[Age]]&lt;=45,"36-45",IF(Combined[[#This Row],[Age]]&lt;=55,"46-55","56-64"))))</f>
        <v>56-64</v>
      </c>
      <c r="AH1662" s="43">
        <f>IF(Combined[[#This Row],[Total_Amount]]=0,0,Combined[[#This Row],[Profit]]/Combined[[#This Row],[Total_Amount]])</f>
        <v>0.61311204022102039</v>
      </c>
    </row>
    <row r="1663" spans="1:34">
      <c r="A1663" s="43" t="s">
        <v>3487</v>
      </c>
      <c r="B1663" s="46">
        <v>45230</v>
      </c>
      <c r="C1663" s="43">
        <f t="shared" si="25"/>
        <v>2023</v>
      </c>
      <c r="D1663" s="43" t="str">
        <f>TEXT(Combined[[#This Row],[Order_Date]],"MMM")</f>
        <v>Oct</v>
      </c>
      <c r="E1663" s="43" t="s">
        <v>1172</v>
      </c>
      <c r="F1663" s="43" t="s">
        <v>1740</v>
      </c>
      <c r="G1663" s="43" t="s">
        <v>1789</v>
      </c>
      <c r="H1663" s="43">
        <v>3</v>
      </c>
      <c r="I1663" s="43">
        <v>582.32000000000005</v>
      </c>
      <c r="J1663" s="45">
        <v>0</v>
      </c>
      <c r="K1663" s="43" t="s">
        <v>1826</v>
      </c>
      <c r="L1663" s="43">
        <v>1746.96</v>
      </c>
      <c r="M1663" s="43" t="str">
        <f>VLOOKUP(Combined[[#This Row],[Customer_ID]],Customer[],2,FALSE)</f>
        <v>Joshua Bell</v>
      </c>
      <c r="N1663" s="43">
        <f>VLOOKUP(Combined[[#This Row],[Customer_ID]],Customer[],3,FALSE)</f>
        <v>26</v>
      </c>
      <c r="O1663" s="43" t="str">
        <f>VLOOKUP(Combined[[#This Row],[Customer_ID]],Customer[],4,FALSE)</f>
        <v>Male</v>
      </c>
      <c r="P1663" s="43" t="str">
        <f>VLOOKUP(Combined[[#This Row],[Customer_ID]],Customer[],5,FALSE)</f>
        <v>Port Richardshire</v>
      </c>
      <c r="Q1663" s="43" t="str">
        <f>VLOOKUP(Combined[[#This Row],[Customer_ID]],Customer[],6,FALSE)</f>
        <v>Minnesota</v>
      </c>
      <c r="R1663" s="43" t="str">
        <f>VLOOKUP(Combined[[#This Row],[Customer_ID]],Customer[],8,FALSE)</f>
        <v>Platinum</v>
      </c>
      <c r="S1663" s="43" t="str">
        <f>VLOOKUP(Combined[[#This Row],[Product_ID]],Product[],2,FALSE)</f>
        <v>Women's Formal Blazer</v>
      </c>
      <c r="T1663" s="43" t="str">
        <f>VLOOKUP(Combined[[#This Row],[Product_ID]],Product[],3,FALSE)</f>
        <v>Clothing</v>
      </c>
      <c r="U1663" s="43" t="str">
        <f>VLOOKUP(Combined[[#This Row],[Product_ID]],Product[],4,FALSE)</f>
        <v>Outerwear</v>
      </c>
      <c r="V1663" s="43" t="str">
        <f>VLOOKUP(Combined[[#This Row],[Product_ID]],Product[],5,FALSE)</f>
        <v>Phillips and Sons</v>
      </c>
      <c r="W1663" s="43">
        <f>VLOOKUP(Combined[[#This Row],[Product_ID]],Product[],6,FALSE)</f>
        <v>358.47</v>
      </c>
      <c r="X1663" s="43">
        <f>VLOOKUP(Combined[[#This Row],[Product_ID]],Product[],7,FALSE)</f>
        <v>143</v>
      </c>
      <c r="Y1663" s="43" t="str">
        <f>_xlfn.XLOOKUP(Combined[[#This Row],[Store_ID]],Store[Store_ID],Store[Store_Name])</f>
        <v>Hill, Wagner and Ballard</v>
      </c>
      <c r="Z1663" s="43" t="str">
        <f>_xlfn.XLOOKUP(Combined[[#This Row],[Store_ID]],Store[Store_ID],Store[Region])</f>
        <v>East</v>
      </c>
      <c r="AA1663" s="43" t="str">
        <f>_xlfn.XLOOKUP(Combined[[#This Row],[Store_ID]],Store[Store_ID],Store[City])</f>
        <v>East Davidville</v>
      </c>
      <c r="AB1663" s="43" t="str">
        <f>_xlfn.XLOOKUP(Combined[[#This Row],[Store_ID]],Store[Store_ID],Store[Store_Type])</f>
        <v>Online</v>
      </c>
      <c r="AC1663" s="43">
        <f>Combined[[#This Row],[Quantity]]*Combined[[#This Row],[Unit_Price]]</f>
        <v>1746.96</v>
      </c>
      <c r="AD1663" s="43">
        <f>Combined[[#This Row],[Gross_Sales]]*Combined[[#This Row],[Discount]]</f>
        <v>0</v>
      </c>
      <c r="AE1663" s="43">
        <f>Combined[[#This Row],[Quantity]]*Combined[[#This Row],[cost]]</f>
        <v>1075.4100000000001</v>
      </c>
      <c r="AF1663" s="43">
        <f>Combined[[#This Row],[Total_Amount]]-Combined[[#This Row],[Total_Cost]]</f>
        <v>671.55</v>
      </c>
      <c r="AG1663" s="43" t="str">
        <f>IF(Combined[[#This Row],[Age]]&lt;=25,"18-25",IF(Combined[[#This Row],[Age]]&lt;=35,"26-35",IF(Combined[[#This Row],[Age]]&lt;=45,"36-45",IF(Combined[[#This Row],[Age]]&lt;=55,"46-55","56-64"))))</f>
        <v>26-35</v>
      </c>
      <c r="AH1663" s="43">
        <f>IF(Combined[[#This Row],[Total_Amount]]=0,0,Combined[[#This Row],[Profit]]/Combined[[#This Row],[Total_Amount]])</f>
        <v>0.38441063332875391</v>
      </c>
    </row>
    <row r="1664" spans="1:34">
      <c r="A1664" s="43" t="s">
        <v>3488</v>
      </c>
      <c r="B1664" s="46">
        <v>45341</v>
      </c>
      <c r="C1664" s="43">
        <f t="shared" si="25"/>
        <v>2024</v>
      </c>
      <c r="D1664" s="43" t="str">
        <f>TEXT(Combined[[#This Row],[Order_Date]],"MMM")</f>
        <v>Feb</v>
      </c>
      <c r="E1664" s="43" t="s">
        <v>568</v>
      </c>
      <c r="F1664" s="43" t="s">
        <v>1646</v>
      </c>
      <c r="G1664" s="43" t="s">
        <v>1807</v>
      </c>
      <c r="H1664" s="43">
        <v>2</v>
      </c>
      <c r="I1664" s="43">
        <v>869.43</v>
      </c>
      <c r="J1664" s="45">
        <v>0.24</v>
      </c>
      <c r="K1664" s="43" t="s">
        <v>1829</v>
      </c>
      <c r="L1664" s="43">
        <v>1321.5336</v>
      </c>
      <c r="M1664" s="43" t="str">
        <f>VLOOKUP(Combined[[#This Row],[Customer_ID]],Customer[],2,FALSE)</f>
        <v>Amy Wilson</v>
      </c>
      <c r="N1664" s="43">
        <f>VLOOKUP(Combined[[#This Row],[Customer_ID]],Customer[],3,FALSE)</f>
        <v>44</v>
      </c>
      <c r="O1664" s="43" t="str">
        <f>VLOOKUP(Combined[[#This Row],[Customer_ID]],Customer[],4,FALSE)</f>
        <v>Female</v>
      </c>
      <c r="P1664" s="43" t="str">
        <f>VLOOKUP(Combined[[#This Row],[Customer_ID]],Customer[],5,FALSE)</f>
        <v>Morrisburgh</v>
      </c>
      <c r="Q1664" s="43" t="str">
        <f>VLOOKUP(Combined[[#This Row],[Customer_ID]],Customer[],6,FALSE)</f>
        <v>Indiana</v>
      </c>
      <c r="R1664" s="43" t="str">
        <f>VLOOKUP(Combined[[#This Row],[Customer_ID]],Customer[],8,FALSE)</f>
        <v>Platinum</v>
      </c>
      <c r="S1664" s="43" t="str">
        <f>VLOOKUP(Combined[[#This Row],[Product_ID]],Product[],2,FALSE)</f>
        <v>Men's Roll-On Perfume</v>
      </c>
      <c r="T1664" s="43" t="str">
        <f>VLOOKUP(Combined[[#This Row],[Product_ID]],Product[],3,FALSE)</f>
        <v>Beauty</v>
      </c>
      <c r="U1664" s="43" t="str">
        <f>VLOOKUP(Combined[[#This Row],[Product_ID]],Product[],4,FALSE)</f>
        <v>Fragrance</v>
      </c>
      <c r="V1664" s="43" t="str">
        <f>VLOOKUP(Combined[[#This Row],[Product_ID]],Product[],5,FALSE)</f>
        <v>Sullivan and Sons</v>
      </c>
      <c r="W1664" s="43">
        <f>VLOOKUP(Combined[[#This Row],[Product_ID]],Product[],6,FALSE)</f>
        <v>43.29</v>
      </c>
      <c r="X1664" s="43">
        <f>VLOOKUP(Combined[[#This Row],[Product_ID]],Product[],7,FALSE)</f>
        <v>267</v>
      </c>
      <c r="Y1664" s="43" t="str">
        <f>_xlfn.XLOOKUP(Combined[[#This Row],[Store_ID]],Store[Store_ID],Store[Store_Name])</f>
        <v>Holloway Ltd</v>
      </c>
      <c r="Z1664" s="43" t="str">
        <f>_xlfn.XLOOKUP(Combined[[#This Row],[Store_ID]],Store[Store_ID],Store[Region])</f>
        <v>North</v>
      </c>
      <c r="AA1664" s="43" t="str">
        <f>_xlfn.XLOOKUP(Combined[[#This Row],[Store_ID]],Store[Store_ID],Store[City])</f>
        <v>Bensonhaven</v>
      </c>
      <c r="AB1664" s="43" t="str">
        <f>_xlfn.XLOOKUP(Combined[[#This Row],[Store_ID]],Store[Store_ID],Store[Store_Type])</f>
        <v>Flagship</v>
      </c>
      <c r="AC1664" s="43">
        <f>Combined[[#This Row],[Quantity]]*Combined[[#This Row],[Unit_Price]]</f>
        <v>1738.86</v>
      </c>
      <c r="AD1664" s="43">
        <f>Combined[[#This Row],[Gross_Sales]]*Combined[[#This Row],[Discount]]</f>
        <v>417.32639999999998</v>
      </c>
      <c r="AE1664" s="43">
        <f>Combined[[#This Row],[Quantity]]*Combined[[#This Row],[cost]]</f>
        <v>86.58</v>
      </c>
      <c r="AF1664" s="43">
        <f>Combined[[#This Row],[Total_Amount]]-Combined[[#This Row],[Total_Cost]]</f>
        <v>1234.9536000000001</v>
      </c>
      <c r="AG1664" s="43" t="str">
        <f>IF(Combined[[#This Row],[Age]]&lt;=25,"18-25",IF(Combined[[#This Row],[Age]]&lt;=35,"26-35",IF(Combined[[#This Row],[Age]]&lt;=45,"36-45",IF(Combined[[#This Row],[Age]]&lt;=55,"46-55","56-64"))))</f>
        <v>36-45</v>
      </c>
      <c r="AH1664" s="43">
        <f>IF(Combined[[#This Row],[Total_Amount]]=0,0,Combined[[#This Row],[Profit]]/Combined[[#This Row],[Total_Amount]])</f>
        <v>0.9344852071865597</v>
      </c>
    </row>
    <row r="1665" spans="1:34">
      <c r="A1665" s="43" t="s">
        <v>3489</v>
      </c>
      <c r="B1665" s="46">
        <v>45440</v>
      </c>
      <c r="C1665" s="43">
        <f t="shared" si="25"/>
        <v>2024</v>
      </c>
      <c r="D1665" s="43" t="str">
        <f>TEXT(Combined[[#This Row],[Order_Date]],"MMM")</f>
        <v>May</v>
      </c>
      <c r="E1665" s="43" t="s">
        <v>93</v>
      </c>
      <c r="F1665" s="43" t="s">
        <v>1656</v>
      </c>
      <c r="G1665" s="43" t="s">
        <v>1769</v>
      </c>
      <c r="H1665" s="43">
        <v>1</v>
      </c>
      <c r="I1665" s="43">
        <v>62.26</v>
      </c>
      <c r="J1665" s="45">
        <v>0.03</v>
      </c>
      <c r="K1665" s="43" t="s">
        <v>1829</v>
      </c>
      <c r="L1665" s="43">
        <v>60.392200000000003</v>
      </c>
      <c r="M1665" s="43" t="str">
        <f>VLOOKUP(Combined[[#This Row],[Customer_ID]],Customer[],2,FALSE)</f>
        <v>Jeff Martinez</v>
      </c>
      <c r="N1665" s="43">
        <f>VLOOKUP(Combined[[#This Row],[Customer_ID]],Customer[],3,FALSE)</f>
        <v>36</v>
      </c>
      <c r="O1665" s="43" t="str">
        <f>VLOOKUP(Combined[[#This Row],[Customer_ID]],Customer[],4,FALSE)</f>
        <v>Female</v>
      </c>
      <c r="P1665" s="43" t="str">
        <f>VLOOKUP(Combined[[#This Row],[Customer_ID]],Customer[],5,FALSE)</f>
        <v>Smithburgh</v>
      </c>
      <c r="Q1665" s="43" t="str">
        <f>VLOOKUP(Combined[[#This Row],[Customer_ID]],Customer[],6,FALSE)</f>
        <v>Oklahoma</v>
      </c>
      <c r="R1665" s="43" t="str">
        <f>VLOOKUP(Combined[[#This Row],[Customer_ID]],Customer[],8,FALSE)</f>
        <v>Gold</v>
      </c>
      <c r="S1665" s="43" t="str">
        <f>VLOOKUP(Combined[[#This Row],[Product_ID]],Product[],2,FALSE)</f>
        <v>Sports Stopwatch Pro</v>
      </c>
      <c r="T1665" s="43" t="str">
        <f>VLOOKUP(Combined[[#This Row],[Product_ID]],Product[],3,FALSE)</f>
        <v>Sports</v>
      </c>
      <c r="U1665" s="43" t="str">
        <f>VLOOKUP(Combined[[#This Row],[Product_ID]],Product[],4,FALSE)</f>
        <v>Accessories</v>
      </c>
      <c r="V1665" s="43" t="str">
        <f>VLOOKUP(Combined[[#This Row],[Product_ID]],Product[],5,FALSE)</f>
        <v>Thompson-French</v>
      </c>
      <c r="W1665" s="43">
        <f>VLOOKUP(Combined[[#This Row],[Product_ID]],Product[],6,FALSE)</f>
        <v>434.84</v>
      </c>
      <c r="X1665" s="43">
        <f>VLOOKUP(Combined[[#This Row],[Product_ID]],Product[],7,FALSE)</f>
        <v>185</v>
      </c>
      <c r="Y1665" s="43" t="str">
        <f>_xlfn.XLOOKUP(Combined[[#This Row],[Store_ID]],Store[Store_ID],Store[Store_Name])</f>
        <v>Alexander Group</v>
      </c>
      <c r="Z1665" s="43" t="str">
        <f>_xlfn.XLOOKUP(Combined[[#This Row],[Store_ID]],Store[Store_ID],Store[Region])</f>
        <v>South</v>
      </c>
      <c r="AA1665" s="43" t="str">
        <f>_xlfn.XLOOKUP(Combined[[#This Row],[Store_ID]],Store[Store_ID],Store[City])</f>
        <v>Port Sharon</v>
      </c>
      <c r="AB1665" s="43" t="str">
        <f>_xlfn.XLOOKUP(Combined[[#This Row],[Store_ID]],Store[Store_ID],Store[Store_Type])</f>
        <v>Online</v>
      </c>
      <c r="AC1665" s="43">
        <f>Combined[[#This Row],[Quantity]]*Combined[[#This Row],[Unit_Price]]</f>
        <v>62.26</v>
      </c>
      <c r="AD1665" s="43">
        <f>Combined[[#This Row],[Gross_Sales]]*Combined[[#This Row],[Discount]]</f>
        <v>1.8677999999999999</v>
      </c>
      <c r="AE1665" s="43">
        <f>Combined[[#This Row],[Quantity]]*Combined[[#This Row],[cost]]</f>
        <v>434.84</v>
      </c>
      <c r="AF1665" s="43">
        <f>Combined[[#This Row],[Total_Amount]]-Combined[[#This Row],[Total_Cost]]</f>
        <v>-374.44779999999997</v>
      </c>
      <c r="AG1665" s="43" t="str">
        <f>IF(Combined[[#This Row],[Age]]&lt;=25,"18-25",IF(Combined[[#This Row],[Age]]&lt;=35,"26-35",IF(Combined[[#This Row],[Age]]&lt;=45,"36-45",IF(Combined[[#This Row],[Age]]&lt;=55,"46-55","56-64"))))</f>
        <v>36-45</v>
      </c>
      <c r="AH1665" s="43">
        <f>IF(Combined[[#This Row],[Total_Amount]]=0,0,Combined[[#This Row],[Profit]]/Combined[[#This Row],[Total_Amount]])</f>
        <v>-6.2002675842244521</v>
      </c>
    </row>
    <row r="1666" spans="1:34">
      <c r="A1666" s="43" t="s">
        <v>3490</v>
      </c>
      <c r="B1666" s="46">
        <v>45798</v>
      </c>
      <c r="C1666" s="43">
        <f t="shared" si="25"/>
        <v>2025</v>
      </c>
      <c r="D1666" s="43" t="str">
        <f>TEXT(Combined[[#This Row],[Order_Date]],"MMM")</f>
        <v>May</v>
      </c>
      <c r="E1666" s="43" t="s">
        <v>511</v>
      </c>
      <c r="F1666" s="43" t="s">
        <v>1626</v>
      </c>
      <c r="G1666" s="43" t="s">
        <v>1799</v>
      </c>
      <c r="H1666" s="43">
        <v>3</v>
      </c>
      <c r="I1666" s="43">
        <v>343.97</v>
      </c>
      <c r="J1666" s="45">
        <v>0.04</v>
      </c>
      <c r="K1666" s="43" t="s">
        <v>1829</v>
      </c>
      <c r="L1666" s="43">
        <v>990.6336</v>
      </c>
      <c r="M1666" s="43" t="str">
        <f>VLOOKUP(Combined[[#This Row],[Customer_ID]],Customer[],2,FALSE)</f>
        <v>Patrick Roberts</v>
      </c>
      <c r="N1666" s="43">
        <f>VLOOKUP(Combined[[#This Row],[Customer_ID]],Customer[],3,FALSE)</f>
        <v>41</v>
      </c>
      <c r="O1666" s="43" t="str">
        <f>VLOOKUP(Combined[[#This Row],[Customer_ID]],Customer[],4,FALSE)</f>
        <v>Female</v>
      </c>
      <c r="P1666" s="43" t="str">
        <f>VLOOKUP(Combined[[#This Row],[Customer_ID]],Customer[],5,FALSE)</f>
        <v>Jaredville</v>
      </c>
      <c r="Q1666" s="43" t="str">
        <f>VLOOKUP(Combined[[#This Row],[Customer_ID]],Customer[],6,FALSE)</f>
        <v>Missouri</v>
      </c>
      <c r="R1666" s="43" t="str">
        <f>VLOOKUP(Combined[[#This Row],[Customer_ID]],Customer[],8,FALSE)</f>
        <v>Platinum</v>
      </c>
      <c r="S1666" s="43" t="str">
        <f>VLOOKUP(Combined[[#This Row],[Product_ID]],Product[],2,FALSE)</f>
        <v>Portable Power Bank</v>
      </c>
      <c r="T1666" s="43" t="str">
        <f>VLOOKUP(Combined[[#This Row],[Product_ID]],Product[],3,FALSE)</f>
        <v>Electronics</v>
      </c>
      <c r="U1666" s="43" t="str">
        <f>VLOOKUP(Combined[[#This Row],[Product_ID]],Product[],4,FALSE)</f>
        <v>Mobile</v>
      </c>
      <c r="V1666" s="43" t="str">
        <f>VLOOKUP(Combined[[#This Row],[Product_ID]],Product[],5,FALSE)</f>
        <v>Cummings and Sons</v>
      </c>
      <c r="W1666" s="43">
        <f>VLOOKUP(Combined[[#This Row],[Product_ID]],Product[],6,FALSE)</f>
        <v>326.06</v>
      </c>
      <c r="X1666" s="43">
        <f>VLOOKUP(Combined[[#This Row],[Product_ID]],Product[],7,FALSE)</f>
        <v>301</v>
      </c>
      <c r="Y1666" s="43" t="str">
        <f>_xlfn.XLOOKUP(Combined[[#This Row],[Store_ID]],Store[Store_ID],Store[Store_Name])</f>
        <v>Mcdonald Inc</v>
      </c>
      <c r="Z1666" s="43" t="str">
        <f>_xlfn.XLOOKUP(Combined[[#This Row],[Store_ID]],Store[Store_ID],Store[Region])</f>
        <v>South</v>
      </c>
      <c r="AA1666" s="43" t="str">
        <f>_xlfn.XLOOKUP(Combined[[#This Row],[Store_ID]],Store[Store_ID],Store[City])</f>
        <v>Christopherland</v>
      </c>
      <c r="AB1666" s="43" t="str">
        <f>_xlfn.XLOOKUP(Combined[[#This Row],[Store_ID]],Store[Store_ID],Store[Store_Type])</f>
        <v>Outlet</v>
      </c>
      <c r="AC1666" s="43">
        <f>Combined[[#This Row],[Quantity]]*Combined[[#This Row],[Unit_Price]]</f>
        <v>1031.9100000000001</v>
      </c>
      <c r="AD1666" s="43">
        <f>Combined[[#This Row],[Gross_Sales]]*Combined[[#This Row],[Discount]]</f>
        <v>41.276400000000002</v>
      </c>
      <c r="AE1666" s="43">
        <f>Combined[[#This Row],[Quantity]]*Combined[[#This Row],[cost]]</f>
        <v>978.18000000000006</v>
      </c>
      <c r="AF1666" s="43">
        <f>Combined[[#This Row],[Total_Amount]]-Combined[[#This Row],[Total_Cost]]</f>
        <v>12.453599999999938</v>
      </c>
      <c r="AG1666" s="43" t="str">
        <f>IF(Combined[[#This Row],[Age]]&lt;=25,"18-25",IF(Combined[[#This Row],[Age]]&lt;=35,"26-35",IF(Combined[[#This Row],[Age]]&lt;=45,"36-45",IF(Combined[[#This Row],[Age]]&lt;=55,"46-55","56-64"))))</f>
        <v>36-45</v>
      </c>
      <c r="AH1666" s="43">
        <f>IF(Combined[[#This Row],[Total_Amount]]=0,0,Combined[[#This Row],[Profit]]/Combined[[#This Row],[Total_Amount]])</f>
        <v>1.2571348276496919E-2</v>
      </c>
    </row>
    <row r="1667" spans="1:34">
      <c r="A1667" s="43" t="s">
        <v>3491</v>
      </c>
      <c r="B1667" s="46">
        <v>45293</v>
      </c>
      <c r="C1667" s="43">
        <f t="shared" ref="C1667:C1730" si="26">YEAR(B1667)</f>
        <v>2024</v>
      </c>
      <c r="D1667" s="43" t="str">
        <f>TEXT(Combined[[#This Row],[Order_Date]],"MMM")</f>
        <v>Jan</v>
      </c>
      <c r="E1667" s="43" t="s">
        <v>957</v>
      </c>
      <c r="F1667" s="43" t="s">
        <v>1596</v>
      </c>
      <c r="G1667" s="43" t="s">
        <v>1794</v>
      </c>
      <c r="H1667" s="43">
        <v>3</v>
      </c>
      <c r="I1667" s="43">
        <v>304.67</v>
      </c>
      <c r="J1667" s="45">
        <v>0.11</v>
      </c>
      <c r="K1667" s="43" t="s">
        <v>1824</v>
      </c>
      <c r="L1667" s="43">
        <v>813.46889999999996</v>
      </c>
      <c r="M1667" s="43" t="str">
        <f>VLOOKUP(Combined[[#This Row],[Customer_ID]],Customer[],2,FALSE)</f>
        <v>John Sloan</v>
      </c>
      <c r="N1667" s="43">
        <f>VLOOKUP(Combined[[#This Row],[Customer_ID]],Customer[],3,FALSE)</f>
        <v>23</v>
      </c>
      <c r="O1667" s="43" t="str">
        <f>VLOOKUP(Combined[[#This Row],[Customer_ID]],Customer[],4,FALSE)</f>
        <v>Female</v>
      </c>
      <c r="P1667" s="43" t="str">
        <f>VLOOKUP(Combined[[#This Row],[Customer_ID]],Customer[],5,FALSE)</f>
        <v>East Johntown</v>
      </c>
      <c r="Q1667" s="43" t="str">
        <f>VLOOKUP(Combined[[#This Row],[Customer_ID]],Customer[],6,FALSE)</f>
        <v>Delaware</v>
      </c>
      <c r="R1667" s="43" t="str">
        <f>VLOOKUP(Combined[[#This Row],[Customer_ID]],Customer[],8,FALSE)</f>
        <v>Platinum</v>
      </c>
      <c r="S1667" s="43" t="str">
        <f>VLOOKUP(Combined[[#This Row],[Product_ID]],Product[],2,FALSE)</f>
        <v>Foldable Camping Chair</v>
      </c>
      <c r="T1667" s="43" t="str">
        <f>VLOOKUP(Combined[[#This Row],[Product_ID]],Product[],3,FALSE)</f>
        <v>Sports</v>
      </c>
      <c r="U1667" s="43" t="str">
        <f>VLOOKUP(Combined[[#This Row],[Product_ID]],Product[],4,FALSE)</f>
        <v>Outdoor</v>
      </c>
      <c r="V1667" s="43" t="str">
        <f>VLOOKUP(Combined[[#This Row],[Product_ID]],Product[],5,FALSE)</f>
        <v>Cook Ltd</v>
      </c>
      <c r="W1667" s="43">
        <f>VLOOKUP(Combined[[#This Row],[Product_ID]],Product[],6,FALSE)</f>
        <v>166.06</v>
      </c>
      <c r="X1667" s="43">
        <f>VLOOKUP(Combined[[#This Row],[Product_ID]],Product[],7,FALSE)</f>
        <v>340</v>
      </c>
      <c r="Y1667" s="43" t="str">
        <f>_xlfn.XLOOKUP(Combined[[#This Row],[Store_ID]],Store[Store_ID],Store[Store_Name])</f>
        <v>Thomas, Bridges and Harris</v>
      </c>
      <c r="Z1667" s="43" t="str">
        <f>_xlfn.XLOOKUP(Combined[[#This Row],[Store_ID]],Store[Store_ID],Store[Region])</f>
        <v>North</v>
      </c>
      <c r="AA1667" s="43" t="str">
        <f>_xlfn.XLOOKUP(Combined[[#This Row],[Store_ID]],Store[Store_ID],Store[City])</f>
        <v>Sabrinatown</v>
      </c>
      <c r="AB1667" s="43" t="str">
        <f>_xlfn.XLOOKUP(Combined[[#This Row],[Store_ID]],Store[Store_ID],Store[Store_Type])</f>
        <v>Online</v>
      </c>
      <c r="AC1667" s="43">
        <f>Combined[[#This Row],[Quantity]]*Combined[[#This Row],[Unit_Price]]</f>
        <v>914.01</v>
      </c>
      <c r="AD1667" s="43">
        <f>Combined[[#This Row],[Gross_Sales]]*Combined[[#This Row],[Discount]]</f>
        <v>100.5411</v>
      </c>
      <c r="AE1667" s="43">
        <f>Combined[[#This Row],[Quantity]]*Combined[[#This Row],[cost]]</f>
        <v>498.18</v>
      </c>
      <c r="AF1667" s="43">
        <f>Combined[[#This Row],[Total_Amount]]-Combined[[#This Row],[Total_Cost]]</f>
        <v>315.28889999999996</v>
      </c>
      <c r="AG1667" s="43" t="str">
        <f>IF(Combined[[#This Row],[Age]]&lt;=25,"18-25",IF(Combined[[#This Row],[Age]]&lt;=35,"26-35",IF(Combined[[#This Row],[Age]]&lt;=45,"36-45",IF(Combined[[#This Row],[Age]]&lt;=55,"46-55","56-64"))))</f>
        <v>18-25</v>
      </c>
      <c r="AH1667" s="43">
        <f>IF(Combined[[#This Row],[Total_Amount]]=0,0,Combined[[#This Row],[Profit]]/Combined[[#This Row],[Total_Amount]])</f>
        <v>0.38758568397636339</v>
      </c>
    </row>
    <row r="1668" spans="1:34">
      <c r="A1668" s="43" t="s">
        <v>3492</v>
      </c>
      <c r="B1668" s="46">
        <v>45296</v>
      </c>
      <c r="C1668" s="43">
        <f t="shared" si="26"/>
        <v>2024</v>
      </c>
      <c r="D1668" s="43" t="str">
        <f>TEXT(Combined[[#This Row],[Order_Date]],"MMM")</f>
        <v>Jan</v>
      </c>
      <c r="E1668" s="43" t="s">
        <v>1142</v>
      </c>
      <c r="F1668" s="43" t="s">
        <v>1602</v>
      </c>
      <c r="G1668" s="43" t="s">
        <v>1786</v>
      </c>
      <c r="H1668" s="43">
        <v>4</v>
      </c>
      <c r="I1668" s="43">
        <v>208.34</v>
      </c>
      <c r="J1668" s="45">
        <v>0.01</v>
      </c>
      <c r="K1668" s="43" t="s">
        <v>1826</v>
      </c>
      <c r="L1668" s="43">
        <v>825.02639999999997</v>
      </c>
      <c r="M1668" s="43" t="str">
        <f>VLOOKUP(Combined[[#This Row],[Customer_ID]],Customer[],2,FALSE)</f>
        <v>Brandon Mcbride</v>
      </c>
      <c r="N1668" s="43">
        <f>VLOOKUP(Combined[[#This Row],[Customer_ID]],Customer[],3,FALSE)</f>
        <v>63</v>
      </c>
      <c r="O1668" s="43" t="str">
        <f>VLOOKUP(Combined[[#This Row],[Customer_ID]],Customer[],4,FALSE)</f>
        <v>Female</v>
      </c>
      <c r="P1668" s="43" t="str">
        <f>VLOOKUP(Combined[[#This Row],[Customer_ID]],Customer[],5,FALSE)</f>
        <v>Kellyside</v>
      </c>
      <c r="Q1668" s="43" t="str">
        <f>VLOOKUP(Combined[[#This Row],[Customer_ID]],Customer[],6,FALSE)</f>
        <v>Alaska</v>
      </c>
      <c r="R1668" s="43" t="str">
        <f>VLOOKUP(Combined[[#This Row],[Customer_ID]],Customer[],8,FALSE)</f>
        <v>Platinum</v>
      </c>
      <c r="S1668" s="43" t="str">
        <f>VLOOKUP(Combined[[#This Row],[Product_ID]],Product[],2,FALSE)</f>
        <v>Decorative Floor Vase</v>
      </c>
      <c r="T1668" s="43" t="str">
        <f>VLOOKUP(Combined[[#This Row],[Product_ID]],Product[],3,FALSE)</f>
        <v>Home</v>
      </c>
      <c r="U1668" s="43" t="str">
        <f>VLOOKUP(Combined[[#This Row],[Product_ID]],Product[],4,FALSE)</f>
        <v>Decor</v>
      </c>
      <c r="V1668" s="43" t="str">
        <f>VLOOKUP(Combined[[#This Row],[Product_ID]],Product[],5,FALSE)</f>
        <v>Khan, Jones and Paul</v>
      </c>
      <c r="W1668" s="43">
        <f>VLOOKUP(Combined[[#This Row],[Product_ID]],Product[],6,FALSE)</f>
        <v>219.12</v>
      </c>
      <c r="X1668" s="43">
        <f>VLOOKUP(Combined[[#This Row],[Product_ID]],Product[],7,FALSE)</f>
        <v>378</v>
      </c>
      <c r="Y1668" s="43" t="str">
        <f>_xlfn.XLOOKUP(Combined[[#This Row],[Store_ID]],Store[Store_ID],Store[Store_Name])</f>
        <v>Moore, Padilla and Butler</v>
      </c>
      <c r="Z1668" s="43" t="str">
        <f>_xlfn.XLOOKUP(Combined[[#This Row],[Store_ID]],Store[Store_ID],Store[Region])</f>
        <v>South</v>
      </c>
      <c r="AA1668" s="43" t="str">
        <f>_xlfn.XLOOKUP(Combined[[#This Row],[Store_ID]],Store[Store_ID],Store[City])</f>
        <v>East Johnstad</v>
      </c>
      <c r="AB1668" s="43" t="str">
        <f>_xlfn.XLOOKUP(Combined[[#This Row],[Store_ID]],Store[Store_ID],Store[Store_Type])</f>
        <v>Flagship</v>
      </c>
      <c r="AC1668" s="43">
        <f>Combined[[#This Row],[Quantity]]*Combined[[#This Row],[Unit_Price]]</f>
        <v>833.36</v>
      </c>
      <c r="AD1668" s="43">
        <f>Combined[[#This Row],[Gross_Sales]]*Combined[[#This Row],[Discount]]</f>
        <v>8.3336000000000006</v>
      </c>
      <c r="AE1668" s="43">
        <f>Combined[[#This Row],[Quantity]]*Combined[[#This Row],[cost]]</f>
        <v>876.48</v>
      </c>
      <c r="AF1668" s="43">
        <f>Combined[[#This Row],[Total_Amount]]-Combined[[#This Row],[Total_Cost]]</f>
        <v>-51.453600000000051</v>
      </c>
      <c r="AG1668" s="43" t="str">
        <f>IF(Combined[[#This Row],[Age]]&lt;=25,"18-25",IF(Combined[[#This Row],[Age]]&lt;=35,"26-35",IF(Combined[[#This Row],[Age]]&lt;=45,"36-45",IF(Combined[[#This Row],[Age]]&lt;=55,"46-55","56-64"))))</f>
        <v>56-64</v>
      </c>
      <c r="AH1668" s="43">
        <f>IF(Combined[[#This Row],[Total_Amount]]=0,0,Combined[[#This Row],[Profit]]/Combined[[#This Row],[Total_Amount]])</f>
        <v>-6.2366004287862854E-2</v>
      </c>
    </row>
    <row r="1669" spans="1:34">
      <c r="A1669" s="43" t="s">
        <v>3493</v>
      </c>
      <c r="B1669" s="46">
        <v>45860</v>
      </c>
      <c r="C1669" s="43">
        <f t="shared" si="26"/>
        <v>2025</v>
      </c>
      <c r="D1669" s="43" t="str">
        <f>TEXT(Combined[[#This Row],[Order_Date]],"MMM")</f>
        <v>Jul</v>
      </c>
      <c r="E1669" s="43" t="s">
        <v>984</v>
      </c>
      <c r="F1669" s="43" t="s">
        <v>1720</v>
      </c>
      <c r="G1669" s="43" t="s">
        <v>1757</v>
      </c>
      <c r="H1669" s="43">
        <v>1</v>
      </c>
      <c r="I1669" s="43">
        <v>119.04</v>
      </c>
      <c r="J1669" s="45">
        <v>0.13</v>
      </c>
      <c r="K1669" s="43" t="s">
        <v>1829</v>
      </c>
      <c r="L1669" s="43">
        <v>103.56480000000001</v>
      </c>
      <c r="M1669" s="43" t="str">
        <f>VLOOKUP(Combined[[#This Row],[Customer_ID]],Customer[],2,FALSE)</f>
        <v>Jason Mullins</v>
      </c>
      <c r="N1669" s="43">
        <f>VLOOKUP(Combined[[#This Row],[Customer_ID]],Customer[],3,FALSE)</f>
        <v>47</v>
      </c>
      <c r="O1669" s="43" t="str">
        <f>VLOOKUP(Combined[[#This Row],[Customer_ID]],Customer[],4,FALSE)</f>
        <v>Female</v>
      </c>
      <c r="P1669" s="43" t="str">
        <f>VLOOKUP(Combined[[#This Row],[Customer_ID]],Customer[],5,FALSE)</f>
        <v>Brianchester</v>
      </c>
      <c r="Q1669" s="43" t="str">
        <f>VLOOKUP(Combined[[#This Row],[Customer_ID]],Customer[],6,FALSE)</f>
        <v>Delaware</v>
      </c>
      <c r="R1669" s="43" t="str">
        <f>VLOOKUP(Combined[[#This Row],[Customer_ID]],Customer[],8,FALSE)</f>
        <v>Silver</v>
      </c>
      <c r="S1669" s="43" t="str">
        <f>VLOOKUP(Combined[[#This Row],[Product_ID]],Product[],2,FALSE)</f>
        <v>Kitchen Cutting Board</v>
      </c>
      <c r="T1669" s="43" t="str">
        <f>VLOOKUP(Combined[[#This Row],[Product_ID]],Product[],3,FALSE)</f>
        <v>Home</v>
      </c>
      <c r="U1669" s="43" t="str">
        <f>VLOOKUP(Combined[[#This Row],[Product_ID]],Product[],4,FALSE)</f>
        <v>Kitchen</v>
      </c>
      <c r="V1669" s="43" t="str">
        <f>VLOOKUP(Combined[[#This Row],[Product_ID]],Product[],5,FALSE)</f>
        <v>Taylor, Dodson and Johnston</v>
      </c>
      <c r="W1669" s="43">
        <f>VLOOKUP(Combined[[#This Row],[Product_ID]],Product[],6,FALSE)</f>
        <v>176.07</v>
      </c>
      <c r="X1669" s="43">
        <f>VLOOKUP(Combined[[#This Row],[Product_ID]],Product[],7,FALSE)</f>
        <v>82</v>
      </c>
      <c r="Y1669" s="43" t="str">
        <f>_xlfn.XLOOKUP(Combined[[#This Row],[Store_ID]],Store[Store_ID],Store[Store_Name])</f>
        <v>Martinez, Adkins and Johnson</v>
      </c>
      <c r="Z1669" s="43" t="str">
        <f>_xlfn.XLOOKUP(Combined[[#This Row],[Store_ID]],Store[Store_ID],Store[Region])</f>
        <v>North</v>
      </c>
      <c r="AA1669" s="43" t="str">
        <f>_xlfn.XLOOKUP(Combined[[#This Row],[Store_ID]],Store[Store_ID],Store[City])</f>
        <v>Danielmouth</v>
      </c>
      <c r="AB1669" s="43" t="str">
        <f>_xlfn.XLOOKUP(Combined[[#This Row],[Store_ID]],Store[Store_ID],Store[Store_Type])</f>
        <v>Flagship</v>
      </c>
      <c r="AC1669" s="43">
        <f>Combined[[#This Row],[Quantity]]*Combined[[#This Row],[Unit_Price]]</f>
        <v>119.04</v>
      </c>
      <c r="AD1669" s="43">
        <f>Combined[[#This Row],[Gross_Sales]]*Combined[[#This Row],[Discount]]</f>
        <v>15.475200000000001</v>
      </c>
      <c r="AE1669" s="43">
        <f>Combined[[#This Row],[Quantity]]*Combined[[#This Row],[cost]]</f>
        <v>176.07</v>
      </c>
      <c r="AF1669" s="43">
        <f>Combined[[#This Row],[Total_Amount]]-Combined[[#This Row],[Total_Cost]]</f>
        <v>-72.505199999999988</v>
      </c>
      <c r="AG1669" s="43" t="str">
        <f>IF(Combined[[#This Row],[Age]]&lt;=25,"18-25",IF(Combined[[#This Row],[Age]]&lt;=35,"26-35",IF(Combined[[#This Row],[Age]]&lt;=45,"36-45",IF(Combined[[#This Row],[Age]]&lt;=55,"46-55","56-64"))))</f>
        <v>46-55</v>
      </c>
      <c r="AH1669" s="43">
        <f>IF(Combined[[#This Row],[Total_Amount]]=0,0,Combined[[#This Row],[Profit]]/Combined[[#This Row],[Total_Amount]])</f>
        <v>-0.70009501297738208</v>
      </c>
    </row>
    <row r="1670" spans="1:34">
      <c r="A1670" s="43" t="s">
        <v>3494</v>
      </c>
      <c r="B1670" s="46">
        <v>45843</v>
      </c>
      <c r="C1670" s="43">
        <f t="shared" si="26"/>
        <v>2025</v>
      </c>
      <c r="D1670" s="43" t="str">
        <f>TEXT(Combined[[#This Row],[Order_Date]],"MMM")</f>
        <v>Jul</v>
      </c>
      <c r="E1670" s="43" t="s">
        <v>1011</v>
      </c>
      <c r="F1670" s="43" t="s">
        <v>1636</v>
      </c>
      <c r="G1670" s="43" t="s">
        <v>1786</v>
      </c>
      <c r="H1670" s="43">
        <v>4</v>
      </c>
      <c r="I1670" s="43">
        <v>791.65</v>
      </c>
      <c r="J1670" s="45">
        <v>0.06</v>
      </c>
      <c r="K1670" s="43" t="s">
        <v>1829</v>
      </c>
      <c r="L1670" s="43">
        <v>2976.6039999999998</v>
      </c>
      <c r="M1670" s="43" t="str">
        <f>VLOOKUP(Combined[[#This Row],[Customer_ID]],Customer[],2,FALSE)</f>
        <v>Darren Burton</v>
      </c>
      <c r="N1670" s="43">
        <f>VLOOKUP(Combined[[#This Row],[Customer_ID]],Customer[],3,FALSE)</f>
        <v>21</v>
      </c>
      <c r="O1670" s="43" t="str">
        <f>VLOOKUP(Combined[[#This Row],[Customer_ID]],Customer[],4,FALSE)</f>
        <v>Female</v>
      </c>
      <c r="P1670" s="43" t="str">
        <f>VLOOKUP(Combined[[#This Row],[Customer_ID]],Customer[],5,FALSE)</f>
        <v>Lake Alice</v>
      </c>
      <c r="Q1670" s="43" t="str">
        <f>VLOOKUP(Combined[[#This Row],[Customer_ID]],Customer[],6,FALSE)</f>
        <v>Tennessee</v>
      </c>
      <c r="R1670" s="43" t="str">
        <f>VLOOKUP(Combined[[#This Row],[Customer_ID]],Customer[],8,FALSE)</f>
        <v>Bronze</v>
      </c>
      <c r="S1670" s="43" t="str">
        <f>VLOOKUP(Combined[[#This Row],[Product_ID]],Product[],2,FALSE)</f>
        <v>Adjustable Jump Rope</v>
      </c>
      <c r="T1670" s="43" t="str">
        <f>VLOOKUP(Combined[[#This Row],[Product_ID]],Product[],3,FALSE)</f>
        <v>Sports</v>
      </c>
      <c r="U1670" s="43" t="str">
        <f>VLOOKUP(Combined[[#This Row],[Product_ID]],Product[],4,FALSE)</f>
        <v>Fitness</v>
      </c>
      <c r="V1670" s="43" t="str">
        <f>VLOOKUP(Combined[[#This Row],[Product_ID]],Product[],5,FALSE)</f>
        <v>Cox Inc</v>
      </c>
      <c r="W1670" s="43">
        <f>VLOOKUP(Combined[[#This Row],[Product_ID]],Product[],6,FALSE)</f>
        <v>167.12</v>
      </c>
      <c r="X1670" s="43">
        <f>VLOOKUP(Combined[[#This Row],[Product_ID]],Product[],7,FALSE)</f>
        <v>316</v>
      </c>
      <c r="Y1670" s="43" t="str">
        <f>_xlfn.XLOOKUP(Combined[[#This Row],[Store_ID]],Store[Store_ID],Store[Store_Name])</f>
        <v>Moore, Padilla and Butler</v>
      </c>
      <c r="Z1670" s="43" t="str">
        <f>_xlfn.XLOOKUP(Combined[[#This Row],[Store_ID]],Store[Store_ID],Store[Region])</f>
        <v>South</v>
      </c>
      <c r="AA1670" s="43" t="str">
        <f>_xlfn.XLOOKUP(Combined[[#This Row],[Store_ID]],Store[Store_ID],Store[City])</f>
        <v>East Johnstad</v>
      </c>
      <c r="AB1670" s="43" t="str">
        <f>_xlfn.XLOOKUP(Combined[[#This Row],[Store_ID]],Store[Store_ID],Store[Store_Type])</f>
        <v>Flagship</v>
      </c>
      <c r="AC1670" s="43">
        <f>Combined[[#This Row],[Quantity]]*Combined[[#This Row],[Unit_Price]]</f>
        <v>3166.6</v>
      </c>
      <c r="AD1670" s="43">
        <f>Combined[[#This Row],[Gross_Sales]]*Combined[[#This Row],[Discount]]</f>
        <v>189.99599999999998</v>
      </c>
      <c r="AE1670" s="43">
        <f>Combined[[#This Row],[Quantity]]*Combined[[#This Row],[cost]]</f>
        <v>668.48</v>
      </c>
      <c r="AF1670" s="43">
        <f>Combined[[#This Row],[Total_Amount]]-Combined[[#This Row],[Total_Cost]]</f>
        <v>2308.1239999999998</v>
      </c>
      <c r="AG1670" s="43" t="str">
        <f>IF(Combined[[#This Row],[Age]]&lt;=25,"18-25",IF(Combined[[#This Row],[Age]]&lt;=35,"26-35",IF(Combined[[#This Row],[Age]]&lt;=45,"36-45",IF(Combined[[#This Row],[Age]]&lt;=55,"46-55","56-64"))))</f>
        <v>18-25</v>
      </c>
      <c r="AH1670" s="43">
        <f>IF(Combined[[#This Row],[Total_Amount]]=0,0,Combined[[#This Row],[Profit]]/Combined[[#This Row],[Total_Amount]])</f>
        <v>0.77542192377622277</v>
      </c>
    </row>
    <row r="1671" spans="1:34">
      <c r="A1671" s="43" t="s">
        <v>3495</v>
      </c>
      <c r="B1671" s="46">
        <v>45862</v>
      </c>
      <c r="C1671" s="43">
        <f t="shared" si="26"/>
        <v>2025</v>
      </c>
      <c r="D1671" s="43" t="str">
        <f>TEXT(Combined[[#This Row],[Order_Date]],"MMM")</f>
        <v>Jul</v>
      </c>
      <c r="E1671" s="43" t="s">
        <v>198</v>
      </c>
      <c r="F1671" s="43" t="s">
        <v>1576</v>
      </c>
      <c r="G1671" s="43" t="s">
        <v>1761</v>
      </c>
      <c r="H1671" s="43">
        <v>2</v>
      </c>
      <c r="I1671" s="43">
        <v>414.86</v>
      </c>
      <c r="J1671" s="45">
        <v>0.23</v>
      </c>
      <c r="K1671" s="43" t="s">
        <v>1824</v>
      </c>
      <c r="L1671" s="43">
        <v>638.88440000000003</v>
      </c>
      <c r="M1671" s="43" t="str">
        <f>VLOOKUP(Combined[[#This Row],[Customer_ID]],Customer[],2,FALSE)</f>
        <v>Debra Liu</v>
      </c>
      <c r="N1671" s="43">
        <f>VLOOKUP(Combined[[#This Row],[Customer_ID]],Customer[],3,FALSE)</f>
        <v>55</v>
      </c>
      <c r="O1671" s="43" t="str">
        <f>VLOOKUP(Combined[[#This Row],[Customer_ID]],Customer[],4,FALSE)</f>
        <v>Male</v>
      </c>
      <c r="P1671" s="43" t="str">
        <f>VLOOKUP(Combined[[#This Row],[Customer_ID]],Customer[],5,FALSE)</f>
        <v>South Timtown</v>
      </c>
      <c r="Q1671" s="43" t="str">
        <f>VLOOKUP(Combined[[#This Row],[Customer_ID]],Customer[],6,FALSE)</f>
        <v>Minnesota</v>
      </c>
      <c r="R1671" s="43" t="str">
        <f>VLOOKUP(Combined[[#This Row],[Customer_ID]],Customer[],8,FALSE)</f>
        <v>Bronze</v>
      </c>
      <c r="S1671" s="43" t="str">
        <f>VLOOKUP(Combined[[#This Row],[Product_ID]],Product[],2,FALSE)</f>
        <v>Decorative Wall Mirror</v>
      </c>
      <c r="T1671" s="43" t="str">
        <f>VLOOKUP(Combined[[#This Row],[Product_ID]],Product[],3,FALSE)</f>
        <v>Home</v>
      </c>
      <c r="U1671" s="43" t="str">
        <f>VLOOKUP(Combined[[#This Row],[Product_ID]],Product[],4,FALSE)</f>
        <v>Decor</v>
      </c>
      <c r="V1671" s="43" t="str">
        <f>VLOOKUP(Combined[[#This Row],[Product_ID]],Product[],5,FALSE)</f>
        <v>Luna, Anderson and Bowman</v>
      </c>
      <c r="W1671" s="43">
        <f>VLOOKUP(Combined[[#This Row],[Product_ID]],Product[],6,FALSE)</f>
        <v>48.01</v>
      </c>
      <c r="X1671" s="43">
        <f>VLOOKUP(Combined[[#This Row],[Product_ID]],Product[],7,FALSE)</f>
        <v>439</v>
      </c>
      <c r="Y1671" s="43" t="str">
        <f>_xlfn.XLOOKUP(Combined[[#This Row],[Store_ID]],Store[Store_ID],Store[Store_Name])</f>
        <v>Black-Horn</v>
      </c>
      <c r="Z1671" s="43" t="str">
        <f>_xlfn.XLOOKUP(Combined[[#This Row],[Store_ID]],Store[Store_ID],Store[Region])</f>
        <v>South</v>
      </c>
      <c r="AA1671" s="43" t="str">
        <f>_xlfn.XLOOKUP(Combined[[#This Row],[Store_ID]],Store[Store_ID],Store[City])</f>
        <v>North Nancyview</v>
      </c>
      <c r="AB1671" s="43" t="str">
        <f>_xlfn.XLOOKUP(Combined[[#This Row],[Store_ID]],Store[Store_ID],Store[Store_Type])</f>
        <v>Outlet</v>
      </c>
      <c r="AC1671" s="43">
        <f>Combined[[#This Row],[Quantity]]*Combined[[#This Row],[Unit_Price]]</f>
        <v>829.72</v>
      </c>
      <c r="AD1671" s="43">
        <f>Combined[[#This Row],[Gross_Sales]]*Combined[[#This Row],[Discount]]</f>
        <v>190.83560000000003</v>
      </c>
      <c r="AE1671" s="43">
        <f>Combined[[#This Row],[Quantity]]*Combined[[#This Row],[cost]]</f>
        <v>96.02</v>
      </c>
      <c r="AF1671" s="43">
        <f>Combined[[#This Row],[Total_Amount]]-Combined[[#This Row],[Total_Cost]]</f>
        <v>542.86440000000005</v>
      </c>
      <c r="AG1671" s="43" t="str">
        <f>IF(Combined[[#This Row],[Age]]&lt;=25,"18-25",IF(Combined[[#This Row],[Age]]&lt;=35,"26-35",IF(Combined[[#This Row],[Age]]&lt;=45,"36-45",IF(Combined[[#This Row],[Age]]&lt;=55,"46-55","56-64"))))</f>
        <v>46-55</v>
      </c>
      <c r="AH1671" s="43">
        <f>IF(Combined[[#This Row],[Total_Amount]]=0,0,Combined[[#This Row],[Profit]]/Combined[[#This Row],[Total_Amount]])</f>
        <v>0.84970677011365436</v>
      </c>
    </row>
    <row r="1672" spans="1:34">
      <c r="A1672" s="43" t="s">
        <v>3496</v>
      </c>
      <c r="B1672" s="46">
        <v>45385</v>
      </c>
      <c r="C1672" s="43">
        <f t="shared" si="26"/>
        <v>2024</v>
      </c>
      <c r="D1672" s="43" t="str">
        <f>TEXT(Combined[[#This Row],[Order_Date]],"MMM")</f>
        <v>Apr</v>
      </c>
      <c r="E1672" s="43" t="s">
        <v>1472</v>
      </c>
      <c r="F1672" s="43" t="s">
        <v>1624</v>
      </c>
      <c r="G1672" s="43" t="s">
        <v>1794</v>
      </c>
      <c r="H1672" s="43">
        <v>2</v>
      </c>
      <c r="I1672" s="43">
        <v>960.81</v>
      </c>
      <c r="J1672" s="45">
        <v>0.28000000000000003</v>
      </c>
      <c r="K1672" s="43" t="s">
        <v>1826</v>
      </c>
      <c r="L1672" s="43">
        <v>1383.5663999999999</v>
      </c>
      <c r="M1672" s="43" t="str">
        <f>VLOOKUP(Combined[[#This Row],[Customer_ID]],Customer[],2,FALSE)</f>
        <v>Earl Smith Dds</v>
      </c>
      <c r="N1672" s="43">
        <f>VLOOKUP(Combined[[#This Row],[Customer_ID]],Customer[],3,FALSE)</f>
        <v>59</v>
      </c>
      <c r="O1672" s="43" t="str">
        <f>VLOOKUP(Combined[[#This Row],[Customer_ID]],Customer[],4,FALSE)</f>
        <v>Male</v>
      </c>
      <c r="P1672" s="43" t="str">
        <f>VLOOKUP(Combined[[#This Row],[Customer_ID]],Customer[],5,FALSE)</f>
        <v>West Sarah</v>
      </c>
      <c r="Q1672" s="43" t="str">
        <f>VLOOKUP(Combined[[#This Row],[Customer_ID]],Customer[],6,FALSE)</f>
        <v>South Dakota</v>
      </c>
      <c r="R1672" s="43" t="str">
        <f>VLOOKUP(Combined[[#This Row],[Customer_ID]],Customer[],8,FALSE)</f>
        <v>Gold</v>
      </c>
      <c r="S1672" s="43" t="str">
        <f>VLOOKUP(Combined[[#This Row],[Product_ID]],Product[],2,FALSE)</f>
        <v>Sports Water Hydration Pack</v>
      </c>
      <c r="T1672" s="43" t="str">
        <f>VLOOKUP(Combined[[#This Row],[Product_ID]],Product[],3,FALSE)</f>
        <v>Sports</v>
      </c>
      <c r="U1672" s="43" t="str">
        <f>VLOOKUP(Combined[[#This Row],[Product_ID]],Product[],4,FALSE)</f>
        <v>Outdoor</v>
      </c>
      <c r="V1672" s="43" t="str">
        <f>VLOOKUP(Combined[[#This Row],[Product_ID]],Product[],5,FALSE)</f>
        <v>Sims-Smith</v>
      </c>
      <c r="W1672" s="43">
        <f>VLOOKUP(Combined[[#This Row],[Product_ID]],Product[],6,FALSE)</f>
        <v>135.61000000000001</v>
      </c>
      <c r="X1672" s="43">
        <f>VLOOKUP(Combined[[#This Row],[Product_ID]],Product[],7,FALSE)</f>
        <v>394</v>
      </c>
      <c r="Y1672" s="43" t="str">
        <f>_xlfn.XLOOKUP(Combined[[#This Row],[Store_ID]],Store[Store_ID],Store[Store_Name])</f>
        <v>Thomas, Bridges and Harris</v>
      </c>
      <c r="Z1672" s="43" t="str">
        <f>_xlfn.XLOOKUP(Combined[[#This Row],[Store_ID]],Store[Store_ID],Store[Region])</f>
        <v>North</v>
      </c>
      <c r="AA1672" s="43" t="str">
        <f>_xlfn.XLOOKUP(Combined[[#This Row],[Store_ID]],Store[Store_ID],Store[City])</f>
        <v>Sabrinatown</v>
      </c>
      <c r="AB1672" s="43" t="str">
        <f>_xlfn.XLOOKUP(Combined[[#This Row],[Store_ID]],Store[Store_ID],Store[Store_Type])</f>
        <v>Online</v>
      </c>
      <c r="AC1672" s="43">
        <f>Combined[[#This Row],[Quantity]]*Combined[[#This Row],[Unit_Price]]</f>
        <v>1921.62</v>
      </c>
      <c r="AD1672" s="43">
        <f>Combined[[#This Row],[Gross_Sales]]*Combined[[#This Row],[Discount]]</f>
        <v>538.05360000000007</v>
      </c>
      <c r="AE1672" s="43">
        <f>Combined[[#This Row],[Quantity]]*Combined[[#This Row],[cost]]</f>
        <v>271.22000000000003</v>
      </c>
      <c r="AF1672" s="43">
        <f>Combined[[#This Row],[Total_Amount]]-Combined[[#This Row],[Total_Cost]]</f>
        <v>1112.3463999999999</v>
      </c>
      <c r="AG1672" s="43" t="str">
        <f>IF(Combined[[#This Row],[Age]]&lt;=25,"18-25",IF(Combined[[#This Row],[Age]]&lt;=35,"26-35",IF(Combined[[#This Row],[Age]]&lt;=45,"36-45",IF(Combined[[#This Row],[Age]]&lt;=55,"46-55","56-64"))))</f>
        <v>56-64</v>
      </c>
      <c r="AH1672" s="43">
        <f>IF(Combined[[#This Row],[Total_Amount]]=0,0,Combined[[#This Row],[Profit]]/Combined[[#This Row],[Total_Amount]])</f>
        <v>0.80397037684638772</v>
      </c>
    </row>
    <row r="1673" spans="1:34">
      <c r="A1673" s="43" t="s">
        <v>3497</v>
      </c>
      <c r="B1673" s="46">
        <v>45668</v>
      </c>
      <c r="C1673" s="43">
        <f t="shared" si="26"/>
        <v>2025</v>
      </c>
      <c r="D1673" s="43" t="str">
        <f>TEXT(Combined[[#This Row],[Order_Date]],"MMM")</f>
        <v>Jan</v>
      </c>
      <c r="E1673" s="43" t="s">
        <v>690</v>
      </c>
      <c r="F1673" s="43" t="s">
        <v>1648</v>
      </c>
      <c r="G1673" s="43" t="s">
        <v>1769</v>
      </c>
      <c r="H1673" s="43">
        <v>4</v>
      </c>
      <c r="I1673" s="43">
        <v>943.36</v>
      </c>
      <c r="J1673" s="45">
        <v>0.18</v>
      </c>
      <c r="K1673" s="43" t="s">
        <v>1826</v>
      </c>
      <c r="L1673" s="43">
        <v>3094.2208000000001</v>
      </c>
      <c r="M1673" s="43" t="str">
        <f>VLOOKUP(Combined[[#This Row],[Customer_ID]],Customer[],2,FALSE)</f>
        <v>Blake Harrison</v>
      </c>
      <c r="N1673" s="43">
        <f>VLOOKUP(Combined[[#This Row],[Customer_ID]],Customer[],3,FALSE)</f>
        <v>63</v>
      </c>
      <c r="O1673" s="43" t="str">
        <f>VLOOKUP(Combined[[#This Row],[Customer_ID]],Customer[],4,FALSE)</f>
        <v>Female</v>
      </c>
      <c r="P1673" s="43" t="str">
        <f>VLOOKUP(Combined[[#This Row],[Customer_ID]],Customer[],5,FALSE)</f>
        <v>Lyonsfort</v>
      </c>
      <c r="Q1673" s="43" t="str">
        <f>VLOOKUP(Combined[[#This Row],[Customer_ID]],Customer[],6,FALSE)</f>
        <v>Washington</v>
      </c>
      <c r="R1673" s="43" t="str">
        <f>VLOOKUP(Combined[[#This Row],[Customer_ID]],Customer[],8,FALSE)</f>
        <v>Platinum</v>
      </c>
      <c r="S1673" s="43" t="str">
        <f>VLOOKUP(Combined[[#This Row],[Product_ID]],Product[],2,FALSE)</f>
        <v>Boxing Hand Wraps</v>
      </c>
      <c r="T1673" s="43" t="str">
        <f>VLOOKUP(Combined[[#This Row],[Product_ID]],Product[],3,FALSE)</f>
        <v>Sports</v>
      </c>
      <c r="U1673" s="43" t="str">
        <f>VLOOKUP(Combined[[#This Row],[Product_ID]],Product[],4,FALSE)</f>
        <v>Fitness</v>
      </c>
      <c r="V1673" s="43" t="str">
        <f>VLOOKUP(Combined[[#This Row],[Product_ID]],Product[],5,FALSE)</f>
        <v>Smith-King</v>
      </c>
      <c r="W1673" s="43">
        <f>VLOOKUP(Combined[[#This Row],[Product_ID]],Product[],6,FALSE)</f>
        <v>190.29</v>
      </c>
      <c r="X1673" s="43">
        <f>VLOOKUP(Combined[[#This Row],[Product_ID]],Product[],7,FALSE)</f>
        <v>260</v>
      </c>
      <c r="Y1673" s="43" t="str">
        <f>_xlfn.XLOOKUP(Combined[[#This Row],[Store_ID]],Store[Store_ID],Store[Store_Name])</f>
        <v>Alexander Group</v>
      </c>
      <c r="Z1673" s="43" t="str">
        <f>_xlfn.XLOOKUP(Combined[[#This Row],[Store_ID]],Store[Store_ID],Store[Region])</f>
        <v>South</v>
      </c>
      <c r="AA1673" s="43" t="str">
        <f>_xlfn.XLOOKUP(Combined[[#This Row],[Store_ID]],Store[Store_ID],Store[City])</f>
        <v>Port Sharon</v>
      </c>
      <c r="AB1673" s="43" t="str">
        <f>_xlfn.XLOOKUP(Combined[[#This Row],[Store_ID]],Store[Store_ID],Store[Store_Type])</f>
        <v>Online</v>
      </c>
      <c r="AC1673" s="43">
        <f>Combined[[#This Row],[Quantity]]*Combined[[#This Row],[Unit_Price]]</f>
        <v>3773.44</v>
      </c>
      <c r="AD1673" s="43">
        <f>Combined[[#This Row],[Gross_Sales]]*Combined[[#This Row],[Discount]]</f>
        <v>679.2192</v>
      </c>
      <c r="AE1673" s="43">
        <f>Combined[[#This Row],[Quantity]]*Combined[[#This Row],[cost]]</f>
        <v>761.16</v>
      </c>
      <c r="AF1673" s="43">
        <f>Combined[[#This Row],[Total_Amount]]-Combined[[#This Row],[Total_Cost]]</f>
        <v>2333.0608000000002</v>
      </c>
      <c r="AG1673" s="43" t="str">
        <f>IF(Combined[[#This Row],[Age]]&lt;=25,"18-25",IF(Combined[[#This Row],[Age]]&lt;=35,"26-35",IF(Combined[[#This Row],[Age]]&lt;=45,"36-45",IF(Combined[[#This Row],[Age]]&lt;=55,"46-55","56-64"))))</f>
        <v>56-64</v>
      </c>
      <c r="AH1673" s="43">
        <f>IF(Combined[[#This Row],[Total_Amount]]=0,0,Combined[[#This Row],[Profit]]/Combined[[#This Row],[Total_Amount]])</f>
        <v>0.7540059196809743</v>
      </c>
    </row>
    <row r="1674" spans="1:34">
      <c r="A1674" s="43" t="s">
        <v>3498</v>
      </c>
      <c r="B1674" s="46">
        <v>45561</v>
      </c>
      <c r="C1674" s="43">
        <f t="shared" si="26"/>
        <v>2024</v>
      </c>
      <c r="D1674" s="43" t="str">
        <f>TEXT(Combined[[#This Row],[Order_Date]],"MMM")</f>
        <v>Sep</v>
      </c>
      <c r="E1674" s="43" t="s">
        <v>693</v>
      </c>
      <c r="F1674" s="43" t="s">
        <v>1551</v>
      </c>
      <c r="G1674" s="43" t="s">
        <v>1797</v>
      </c>
      <c r="H1674" s="43">
        <v>1</v>
      </c>
      <c r="I1674" s="43">
        <v>830.42</v>
      </c>
      <c r="J1674" s="45">
        <v>0.26</v>
      </c>
      <c r="K1674" s="43" t="s">
        <v>1829</v>
      </c>
      <c r="L1674" s="43">
        <v>614.51080000000002</v>
      </c>
      <c r="M1674" s="43" t="str">
        <f>VLOOKUP(Combined[[#This Row],[Customer_ID]],Customer[],2,FALSE)</f>
        <v>Stuart Johnson</v>
      </c>
      <c r="N1674" s="43">
        <f>VLOOKUP(Combined[[#This Row],[Customer_ID]],Customer[],3,FALSE)</f>
        <v>42</v>
      </c>
      <c r="O1674" s="43" t="str">
        <f>VLOOKUP(Combined[[#This Row],[Customer_ID]],Customer[],4,FALSE)</f>
        <v>Female</v>
      </c>
      <c r="P1674" s="43" t="str">
        <f>VLOOKUP(Combined[[#This Row],[Customer_ID]],Customer[],5,FALSE)</f>
        <v>West Markport</v>
      </c>
      <c r="Q1674" s="43" t="str">
        <f>VLOOKUP(Combined[[#This Row],[Customer_ID]],Customer[],6,FALSE)</f>
        <v>North Dakota</v>
      </c>
      <c r="R1674" s="43" t="str">
        <f>VLOOKUP(Combined[[#This Row],[Customer_ID]],Customer[],8,FALSE)</f>
        <v>Platinum</v>
      </c>
      <c r="S1674" s="43" t="str">
        <f>VLOOKUP(Combined[[#This Row],[Product_ID]],Product[],2,FALSE)</f>
        <v>Men's Running Jacket</v>
      </c>
      <c r="T1674" s="43" t="str">
        <f>VLOOKUP(Combined[[#This Row],[Product_ID]],Product[],3,FALSE)</f>
        <v>Clothing</v>
      </c>
      <c r="U1674" s="43" t="str">
        <f>VLOOKUP(Combined[[#This Row],[Product_ID]],Product[],4,FALSE)</f>
        <v>Outerwear</v>
      </c>
      <c r="V1674" s="43" t="str">
        <f>VLOOKUP(Combined[[#This Row],[Product_ID]],Product[],5,FALSE)</f>
        <v>Pineda Ltd</v>
      </c>
      <c r="W1674" s="43">
        <f>VLOOKUP(Combined[[#This Row],[Product_ID]],Product[],6,FALSE)</f>
        <v>364.67</v>
      </c>
      <c r="X1674" s="43">
        <f>VLOOKUP(Combined[[#This Row],[Product_ID]],Product[],7,FALSE)</f>
        <v>452</v>
      </c>
      <c r="Y1674" s="43" t="str">
        <f>_xlfn.XLOOKUP(Combined[[#This Row],[Store_ID]],Store[Store_ID],Store[Store_Name])</f>
        <v>Gardner, Humphrey and Contreras</v>
      </c>
      <c r="Z1674" s="43" t="str">
        <f>_xlfn.XLOOKUP(Combined[[#This Row],[Store_ID]],Store[Store_ID],Store[Region])</f>
        <v>East</v>
      </c>
      <c r="AA1674" s="43" t="str">
        <f>_xlfn.XLOOKUP(Combined[[#This Row],[Store_ID]],Store[Store_ID],Store[City])</f>
        <v>Johnsonville</v>
      </c>
      <c r="AB1674" s="43" t="str">
        <f>_xlfn.XLOOKUP(Combined[[#This Row],[Store_ID]],Store[Store_ID],Store[Store_Type])</f>
        <v>Flagship</v>
      </c>
      <c r="AC1674" s="43">
        <f>Combined[[#This Row],[Quantity]]*Combined[[#This Row],[Unit_Price]]</f>
        <v>830.42</v>
      </c>
      <c r="AD1674" s="43">
        <f>Combined[[#This Row],[Gross_Sales]]*Combined[[#This Row],[Discount]]</f>
        <v>215.9092</v>
      </c>
      <c r="AE1674" s="43">
        <f>Combined[[#This Row],[Quantity]]*Combined[[#This Row],[cost]]</f>
        <v>364.67</v>
      </c>
      <c r="AF1674" s="43">
        <f>Combined[[#This Row],[Total_Amount]]-Combined[[#This Row],[Total_Cost]]</f>
        <v>249.8408</v>
      </c>
      <c r="AG1674" s="43" t="str">
        <f>IF(Combined[[#This Row],[Age]]&lt;=25,"18-25",IF(Combined[[#This Row],[Age]]&lt;=35,"26-35",IF(Combined[[#This Row],[Age]]&lt;=45,"36-45",IF(Combined[[#This Row],[Age]]&lt;=55,"46-55","56-64"))))</f>
        <v>36-45</v>
      </c>
      <c r="AH1674" s="43">
        <f>IF(Combined[[#This Row],[Total_Amount]]=0,0,Combined[[#This Row],[Profit]]/Combined[[#This Row],[Total_Amount]])</f>
        <v>0.40656860709364262</v>
      </c>
    </row>
    <row r="1675" spans="1:34">
      <c r="A1675" s="43" t="s">
        <v>3499</v>
      </c>
      <c r="B1675" s="46">
        <v>45637</v>
      </c>
      <c r="C1675" s="43">
        <f t="shared" si="26"/>
        <v>2024</v>
      </c>
      <c r="D1675" s="43" t="str">
        <f>TEXT(Combined[[#This Row],[Order_Date]],"MMM")</f>
        <v>Dec</v>
      </c>
      <c r="E1675" s="43" t="s">
        <v>1107</v>
      </c>
      <c r="F1675" s="43" t="s">
        <v>1682</v>
      </c>
      <c r="G1675" s="43" t="s">
        <v>1807</v>
      </c>
      <c r="H1675" s="43">
        <v>1</v>
      </c>
      <c r="I1675" s="43">
        <v>762.55</v>
      </c>
      <c r="J1675" s="45">
        <v>0.19</v>
      </c>
      <c r="K1675" s="43" t="s">
        <v>1824</v>
      </c>
      <c r="L1675" s="43">
        <v>617.66549999999995</v>
      </c>
      <c r="M1675" s="43" t="str">
        <f>VLOOKUP(Combined[[#This Row],[Customer_ID]],Customer[],2,FALSE)</f>
        <v>Laura Green</v>
      </c>
      <c r="N1675" s="43">
        <f>VLOOKUP(Combined[[#This Row],[Customer_ID]],Customer[],3,FALSE)</f>
        <v>56</v>
      </c>
      <c r="O1675" s="43" t="str">
        <f>VLOOKUP(Combined[[#This Row],[Customer_ID]],Customer[],4,FALSE)</f>
        <v>Female</v>
      </c>
      <c r="P1675" s="43" t="str">
        <f>VLOOKUP(Combined[[#This Row],[Customer_ID]],Customer[],5,FALSE)</f>
        <v>Westbury</v>
      </c>
      <c r="Q1675" s="43" t="str">
        <f>VLOOKUP(Combined[[#This Row],[Customer_ID]],Customer[],6,FALSE)</f>
        <v>Oregon</v>
      </c>
      <c r="R1675" s="43" t="str">
        <f>VLOOKUP(Combined[[#This Row],[Customer_ID]],Customer[],8,FALSE)</f>
        <v>Platinum</v>
      </c>
      <c r="S1675" s="43" t="str">
        <f>VLOOKUP(Combined[[#This Row],[Product_ID]],Product[],2,FALSE)</f>
        <v>Smart LED Light Strip</v>
      </c>
      <c r="T1675" s="43" t="str">
        <f>VLOOKUP(Combined[[#This Row],[Product_ID]],Product[],3,FALSE)</f>
        <v>Electronics</v>
      </c>
      <c r="U1675" s="43" t="str">
        <f>VLOOKUP(Combined[[#This Row],[Product_ID]],Product[],4,FALSE)</f>
        <v>Accessories</v>
      </c>
      <c r="V1675" s="43" t="str">
        <f>VLOOKUP(Combined[[#This Row],[Product_ID]],Product[],5,FALSE)</f>
        <v>Flores-Davis</v>
      </c>
      <c r="W1675" s="43">
        <f>VLOOKUP(Combined[[#This Row],[Product_ID]],Product[],6,FALSE)</f>
        <v>349.17</v>
      </c>
      <c r="X1675" s="43">
        <f>VLOOKUP(Combined[[#This Row],[Product_ID]],Product[],7,FALSE)</f>
        <v>476</v>
      </c>
      <c r="Y1675" s="43" t="str">
        <f>_xlfn.XLOOKUP(Combined[[#This Row],[Store_ID]],Store[Store_ID],Store[Store_Name])</f>
        <v>Holloway Ltd</v>
      </c>
      <c r="Z1675" s="43" t="str">
        <f>_xlfn.XLOOKUP(Combined[[#This Row],[Store_ID]],Store[Store_ID],Store[Region])</f>
        <v>North</v>
      </c>
      <c r="AA1675" s="43" t="str">
        <f>_xlfn.XLOOKUP(Combined[[#This Row],[Store_ID]],Store[Store_ID],Store[City])</f>
        <v>Bensonhaven</v>
      </c>
      <c r="AB1675" s="43" t="str">
        <f>_xlfn.XLOOKUP(Combined[[#This Row],[Store_ID]],Store[Store_ID],Store[Store_Type])</f>
        <v>Flagship</v>
      </c>
      <c r="AC1675" s="43">
        <f>Combined[[#This Row],[Quantity]]*Combined[[#This Row],[Unit_Price]]</f>
        <v>762.55</v>
      </c>
      <c r="AD1675" s="43">
        <f>Combined[[#This Row],[Gross_Sales]]*Combined[[#This Row],[Discount]]</f>
        <v>144.8845</v>
      </c>
      <c r="AE1675" s="43">
        <f>Combined[[#This Row],[Quantity]]*Combined[[#This Row],[cost]]</f>
        <v>349.17</v>
      </c>
      <c r="AF1675" s="43">
        <f>Combined[[#This Row],[Total_Amount]]-Combined[[#This Row],[Total_Cost]]</f>
        <v>268.49549999999994</v>
      </c>
      <c r="AG1675" s="43" t="str">
        <f>IF(Combined[[#This Row],[Age]]&lt;=25,"18-25",IF(Combined[[#This Row],[Age]]&lt;=35,"26-35",IF(Combined[[#This Row],[Age]]&lt;=45,"36-45",IF(Combined[[#This Row],[Age]]&lt;=55,"46-55","56-64"))))</f>
        <v>56-64</v>
      </c>
      <c r="AH1675" s="43">
        <f>IF(Combined[[#This Row],[Total_Amount]]=0,0,Combined[[#This Row],[Profit]]/Combined[[#This Row],[Total_Amount]])</f>
        <v>0.43469402127850748</v>
      </c>
    </row>
    <row r="1676" spans="1:34">
      <c r="A1676" s="43" t="s">
        <v>3500</v>
      </c>
      <c r="B1676" s="46">
        <v>45839</v>
      </c>
      <c r="C1676" s="43">
        <f t="shared" si="26"/>
        <v>2025</v>
      </c>
      <c r="D1676" s="43" t="str">
        <f>TEXT(Combined[[#This Row],[Order_Date]],"MMM")</f>
        <v>Jul</v>
      </c>
      <c r="E1676" s="43" t="s">
        <v>1077</v>
      </c>
      <c r="F1676" s="43" t="s">
        <v>1696</v>
      </c>
      <c r="G1676" s="43" t="s">
        <v>1810</v>
      </c>
      <c r="H1676" s="43">
        <v>2</v>
      </c>
      <c r="I1676" s="43">
        <v>464.43</v>
      </c>
      <c r="J1676" s="45">
        <v>0.24</v>
      </c>
      <c r="K1676" s="43" t="s">
        <v>1829</v>
      </c>
      <c r="L1676" s="43">
        <v>705.93360000000007</v>
      </c>
      <c r="M1676" s="43" t="str">
        <f>VLOOKUP(Combined[[#This Row],[Customer_ID]],Customer[],2,FALSE)</f>
        <v>Ryan Moore</v>
      </c>
      <c r="N1676" s="43">
        <f>VLOOKUP(Combined[[#This Row],[Customer_ID]],Customer[],3,FALSE)</f>
        <v>38</v>
      </c>
      <c r="O1676" s="43" t="str">
        <f>VLOOKUP(Combined[[#This Row],[Customer_ID]],Customer[],4,FALSE)</f>
        <v>Male</v>
      </c>
      <c r="P1676" s="43" t="str">
        <f>VLOOKUP(Combined[[#This Row],[Customer_ID]],Customer[],5,FALSE)</f>
        <v>Cartershire</v>
      </c>
      <c r="Q1676" s="43" t="str">
        <f>VLOOKUP(Combined[[#This Row],[Customer_ID]],Customer[],6,FALSE)</f>
        <v>Virginia</v>
      </c>
      <c r="R1676" s="43" t="str">
        <f>VLOOKUP(Combined[[#This Row],[Customer_ID]],Customer[],8,FALSE)</f>
        <v>Bronze</v>
      </c>
      <c r="S1676" s="43" t="str">
        <f>VLOOKUP(Combined[[#This Row],[Product_ID]],Product[],2,FALSE)</f>
        <v>Bluetooth Car Audio System</v>
      </c>
      <c r="T1676" s="43" t="str">
        <f>VLOOKUP(Combined[[#This Row],[Product_ID]],Product[],3,FALSE)</f>
        <v>Electronics</v>
      </c>
      <c r="U1676" s="43" t="str">
        <f>VLOOKUP(Combined[[#This Row],[Product_ID]],Product[],4,FALSE)</f>
        <v>Audio</v>
      </c>
      <c r="V1676" s="43" t="str">
        <f>VLOOKUP(Combined[[#This Row],[Product_ID]],Product[],5,FALSE)</f>
        <v>Bruce-Bowen</v>
      </c>
      <c r="W1676" s="43">
        <f>VLOOKUP(Combined[[#This Row],[Product_ID]],Product[],6,FALSE)</f>
        <v>403.71</v>
      </c>
      <c r="X1676" s="43">
        <f>VLOOKUP(Combined[[#This Row],[Product_ID]],Product[],7,FALSE)</f>
        <v>159</v>
      </c>
      <c r="Y1676" s="43" t="str">
        <f>_xlfn.XLOOKUP(Combined[[#This Row],[Store_ID]],Store[Store_ID],Store[Store_Name])</f>
        <v>Guerrero-Schmitt</v>
      </c>
      <c r="Z1676" s="43" t="str">
        <f>_xlfn.XLOOKUP(Combined[[#This Row],[Store_ID]],Store[Store_ID],Store[Region])</f>
        <v>East</v>
      </c>
      <c r="AA1676" s="43" t="str">
        <f>_xlfn.XLOOKUP(Combined[[#This Row],[Store_ID]],Store[Store_ID],Store[City])</f>
        <v>East Stevechester</v>
      </c>
      <c r="AB1676" s="43" t="str">
        <f>_xlfn.XLOOKUP(Combined[[#This Row],[Store_ID]],Store[Store_ID],Store[Store_Type])</f>
        <v>Flagship</v>
      </c>
      <c r="AC1676" s="43">
        <f>Combined[[#This Row],[Quantity]]*Combined[[#This Row],[Unit_Price]]</f>
        <v>928.86</v>
      </c>
      <c r="AD1676" s="43">
        <f>Combined[[#This Row],[Gross_Sales]]*Combined[[#This Row],[Discount]]</f>
        <v>222.9264</v>
      </c>
      <c r="AE1676" s="43">
        <f>Combined[[#This Row],[Quantity]]*Combined[[#This Row],[cost]]</f>
        <v>807.42</v>
      </c>
      <c r="AF1676" s="43">
        <f>Combined[[#This Row],[Total_Amount]]-Combined[[#This Row],[Total_Cost]]</f>
        <v>-101.48639999999989</v>
      </c>
      <c r="AG1676" s="43" t="str">
        <f>IF(Combined[[#This Row],[Age]]&lt;=25,"18-25",IF(Combined[[#This Row],[Age]]&lt;=35,"26-35",IF(Combined[[#This Row],[Age]]&lt;=45,"36-45",IF(Combined[[#This Row],[Age]]&lt;=55,"46-55","56-64"))))</f>
        <v>36-45</v>
      </c>
      <c r="AH1676" s="43">
        <f>IF(Combined[[#This Row],[Total_Amount]]=0,0,Combined[[#This Row],[Profit]]/Combined[[#This Row],[Total_Amount]])</f>
        <v>-0.14376196288149462</v>
      </c>
    </row>
    <row r="1677" spans="1:34">
      <c r="A1677" s="43" t="s">
        <v>3501</v>
      </c>
      <c r="B1677" s="46">
        <v>45851</v>
      </c>
      <c r="C1677" s="43">
        <f t="shared" si="26"/>
        <v>2025</v>
      </c>
      <c r="D1677" s="43" t="str">
        <f>TEXT(Combined[[#This Row],[Order_Date]],"MMM")</f>
        <v>Jul</v>
      </c>
      <c r="E1677" s="43" t="s">
        <v>75</v>
      </c>
      <c r="F1677" s="43" t="s">
        <v>1676</v>
      </c>
      <c r="G1677" s="43" t="s">
        <v>1810</v>
      </c>
      <c r="H1677" s="43">
        <v>1</v>
      </c>
      <c r="I1677" s="43">
        <v>711.08</v>
      </c>
      <c r="J1677" s="45">
        <v>0.24</v>
      </c>
      <c r="K1677" s="43" t="s">
        <v>1826</v>
      </c>
      <c r="L1677" s="43">
        <v>540.42079999999999</v>
      </c>
      <c r="M1677" s="43" t="str">
        <f>VLOOKUP(Combined[[#This Row],[Customer_ID]],Customer[],2,FALSE)</f>
        <v>John Scott</v>
      </c>
      <c r="N1677" s="43">
        <f>VLOOKUP(Combined[[#This Row],[Customer_ID]],Customer[],3,FALSE)</f>
        <v>24</v>
      </c>
      <c r="O1677" s="43" t="str">
        <f>VLOOKUP(Combined[[#This Row],[Customer_ID]],Customer[],4,FALSE)</f>
        <v>Female</v>
      </c>
      <c r="P1677" s="43" t="str">
        <f>VLOOKUP(Combined[[#This Row],[Customer_ID]],Customer[],5,FALSE)</f>
        <v>South Christopher</v>
      </c>
      <c r="Q1677" s="43" t="str">
        <f>VLOOKUP(Combined[[#This Row],[Customer_ID]],Customer[],6,FALSE)</f>
        <v>Pennsylvania</v>
      </c>
      <c r="R1677" s="43" t="str">
        <f>VLOOKUP(Combined[[#This Row],[Customer_ID]],Customer[],8,FALSE)</f>
        <v>Bronze</v>
      </c>
      <c r="S1677" s="43" t="str">
        <f>VLOOKUP(Combined[[#This Row],[Product_ID]],Product[],2,FALSE)</f>
        <v>Matte Lipstick Set</v>
      </c>
      <c r="T1677" s="43" t="str">
        <f>VLOOKUP(Combined[[#This Row],[Product_ID]],Product[],3,FALSE)</f>
        <v>Beauty</v>
      </c>
      <c r="U1677" s="43" t="str">
        <f>VLOOKUP(Combined[[#This Row],[Product_ID]],Product[],4,FALSE)</f>
        <v>Makeup</v>
      </c>
      <c r="V1677" s="43" t="str">
        <f>VLOOKUP(Combined[[#This Row],[Product_ID]],Product[],5,FALSE)</f>
        <v>Zhang Inc</v>
      </c>
      <c r="W1677" s="43">
        <f>VLOOKUP(Combined[[#This Row],[Product_ID]],Product[],6,FALSE)</f>
        <v>299.11</v>
      </c>
      <c r="X1677" s="43">
        <f>VLOOKUP(Combined[[#This Row],[Product_ID]],Product[],7,FALSE)</f>
        <v>118</v>
      </c>
      <c r="Y1677" s="43" t="str">
        <f>_xlfn.XLOOKUP(Combined[[#This Row],[Store_ID]],Store[Store_ID],Store[Store_Name])</f>
        <v>Guerrero-Schmitt</v>
      </c>
      <c r="Z1677" s="43" t="str">
        <f>_xlfn.XLOOKUP(Combined[[#This Row],[Store_ID]],Store[Store_ID],Store[Region])</f>
        <v>East</v>
      </c>
      <c r="AA1677" s="43" t="str">
        <f>_xlfn.XLOOKUP(Combined[[#This Row],[Store_ID]],Store[Store_ID],Store[City])</f>
        <v>East Stevechester</v>
      </c>
      <c r="AB1677" s="43" t="str">
        <f>_xlfn.XLOOKUP(Combined[[#This Row],[Store_ID]],Store[Store_ID],Store[Store_Type])</f>
        <v>Flagship</v>
      </c>
      <c r="AC1677" s="43">
        <f>Combined[[#This Row],[Quantity]]*Combined[[#This Row],[Unit_Price]]</f>
        <v>711.08</v>
      </c>
      <c r="AD1677" s="43">
        <f>Combined[[#This Row],[Gross_Sales]]*Combined[[#This Row],[Discount]]</f>
        <v>170.6592</v>
      </c>
      <c r="AE1677" s="43">
        <f>Combined[[#This Row],[Quantity]]*Combined[[#This Row],[cost]]</f>
        <v>299.11</v>
      </c>
      <c r="AF1677" s="43">
        <f>Combined[[#This Row],[Total_Amount]]-Combined[[#This Row],[Total_Cost]]</f>
        <v>241.31079999999997</v>
      </c>
      <c r="AG1677" s="43" t="str">
        <f>IF(Combined[[#This Row],[Age]]&lt;=25,"18-25",IF(Combined[[#This Row],[Age]]&lt;=35,"26-35",IF(Combined[[#This Row],[Age]]&lt;=45,"36-45",IF(Combined[[#This Row],[Age]]&lt;=55,"46-55","56-64"))))</f>
        <v>18-25</v>
      </c>
      <c r="AH1677" s="43">
        <f>IF(Combined[[#This Row],[Total_Amount]]=0,0,Combined[[#This Row],[Profit]]/Combined[[#This Row],[Total_Amount]])</f>
        <v>0.44652389397299286</v>
      </c>
    </row>
    <row r="1678" spans="1:34">
      <c r="A1678" s="43" t="s">
        <v>3502</v>
      </c>
      <c r="B1678" s="46">
        <v>45656</v>
      </c>
      <c r="C1678" s="43">
        <f t="shared" si="26"/>
        <v>2024</v>
      </c>
      <c r="D1678" s="43" t="str">
        <f>TEXT(Combined[[#This Row],[Order_Date]],"MMM")</f>
        <v>Dec</v>
      </c>
      <c r="E1678" s="43" t="s">
        <v>803</v>
      </c>
      <c r="F1678" s="43" t="s">
        <v>1638</v>
      </c>
      <c r="G1678" s="43" t="s">
        <v>1799</v>
      </c>
      <c r="H1678" s="43">
        <v>2</v>
      </c>
      <c r="I1678" s="43">
        <v>984.96</v>
      </c>
      <c r="J1678" s="45">
        <v>0.16</v>
      </c>
      <c r="K1678" s="43" t="s">
        <v>1826</v>
      </c>
      <c r="L1678" s="43">
        <v>1654.7328</v>
      </c>
      <c r="M1678" s="43" t="str">
        <f>VLOOKUP(Combined[[#This Row],[Customer_ID]],Customer[],2,FALSE)</f>
        <v>Tyler Garner</v>
      </c>
      <c r="N1678" s="43">
        <f>VLOOKUP(Combined[[#This Row],[Customer_ID]],Customer[],3,FALSE)</f>
        <v>64</v>
      </c>
      <c r="O1678" s="43" t="str">
        <f>VLOOKUP(Combined[[#This Row],[Customer_ID]],Customer[],4,FALSE)</f>
        <v>Male</v>
      </c>
      <c r="P1678" s="43" t="str">
        <f>VLOOKUP(Combined[[#This Row],[Customer_ID]],Customer[],5,FALSE)</f>
        <v>Port Coreyfort</v>
      </c>
      <c r="Q1678" s="43" t="str">
        <f>VLOOKUP(Combined[[#This Row],[Customer_ID]],Customer[],6,FALSE)</f>
        <v>Alabama</v>
      </c>
      <c r="R1678" s="43" t="str">
        <f>VLOOKUP(Combined[[#This Row],[Customer_ID]],Customer[],8,FALSE)</f>
        <v>Silver</v>
      </c>
      <c r="S1678" s="43" t="str">
        <f>VLOOKUP(Combined[[#This Row],[Product_ID]],Product[],2,FALSE)</f>
        <v>High-Grip Football</v>
      </c>
      <c r="T1678" s="43" t="str">
        <f>VLOOKUP(Combined[[#This Row],[Product_ID]],Product[],3,FALSE)</f>
        <v>Sports</v>
      </c>
      <c r="U1678" s="43" t="str">
        <f>VLOOKUP(Combined[[#This Row],[Product_ID]],Product[],4,FALSE)</f>
        <v>Team Sports</v>
      </c>
      <c r="V1678" s="43" t="str">
        <f>VLOOKUP(Combined[[#This Row],[Product_ID]],Product[],5,FALSE)</f>
        <v>Bridges, Banks and Cummings</v>
      </c>
      <c r="W1678" s="43">
        <f>VLOOKUP(Combined[[#This Row],[Product_ID]],Product[],6,FALSE)</f>
        <v>318.91000000000003</v>
      </c>
      <c r="X1678" s="43">
        <f>VLOOKUP(Combined[[#This Row],[Product_ID]],Product[],7,FALSE)</f>
        <v>114</v>
      </c>
      <c r="Y1678" s="43" t="str">
        <f>_xlfn.XLOOKUP(Combined[[#This Row],[Store_ID]],Store[Store_ID],Store[Store_Name])</f>
        <v>Mcdonald Inc</v>
      </c>
      <c r="Z1678" s="43" t="str">
        <f>_xlfn.XLOOKUP(Combined[[#This Row],[Store_ID]],Store[Store_ID],Store[Region])</f>
        <v>South</v>
      </c>
      <c r="AA1678" s="43" t="str">
        <f>_xlfn.XLOOKUP(Combined[[#This Row],[Store_ID]],Store[Store_ID],Store[City])</f>
        <v>Christopherland</v>
      </c>
      <c r="AB1678" s="43" t="str">
        <f>_xlfn.XLOOKUP(Combined[[#This Row],[Store_ID]],Store[Store_ID],Store[Store_Type])</f>
        <v>Outlet</v>
      </c>
      <c r="AC1678" s="43">
        <f>Combined[[#This Row],[Quantity]]*Combined[[#This Row],[Unit_Price]]</f>
        <v>1969.92</v>
      </c>
      <c r="AD1678" s="43">
        <f>Combined[[#This Row],[Gross_Sales]]*Combined[[#This Row],[Discount]]</f>
        <v>315.18720000000002</v>
      </c>
      <c r="AE1678" s="43">
        <f>Combined[[#This Row],[Quantity]]*Combined[[#This Row],[cost]]</f>
        <v>637.82000000000005</v>
      </c>
      <c r="AF1678" s="43">
        <f>Combined[[#This Row],[Total_Amount]]-Combined[[#This Row],[Total_Cost]]</f>
        <v>1016.9127999999999</v>
      </c>
      <c r="AG1678" s="43" t="str">
        <f>IF(Combined[[#This Row],[Age]]&lt;=25,"18-25",IF(Combined[[#This Row],[Age]]&lt;=35,"26-35",IF(Combined[[#This Row],[Age]]&lt;=45,"36-45",IF(Combined[[#This Row],[Age]]&lt;=55,"46-55","56-64"))))</f>
        <v>56-64</v>
      </c>
      <c r="AH1678" s="43">
        <f>IF(Combined[[#This Row],[Total_Amount]]=0,0,Combined[[#This Row],[Profit]]/Combined[[#This Row],[Total_Amount]])</f>
        <v>0.61454804062625701</v>
      </c>
    </row>
    <row r="1679" spans="1:34">
      <c r="A1679" s="43" t="s">
        <v>3503</v>
      </c>
      <c r="B1679" s="46">
        <v>45759</v>
      </c>
      <c r="C1679" s="43">
        <f t="shared" si="26"/>
        <v>2025</v>
      </c>
      <c r="D1679" s="43" t="str">
        <f>TEXT(Combined[[#This Row],[Order_Date]],"MMM")</f>
        <v>Apr</v>
      </c>
      <c r="E1679" s="43" t="s">
        <v>1077</v>
      </c>
      <c r="F1679" s="43" t="s">
        <v>1624</v>
      </c>
      <c r="G1679" s="43" t="s">
        <v>1794</v>
      </c>
      <c r="H1679" s="43">
        <v>1</v>
      </c>
      <c r="I1679" s="43">
        <v>21.14</v>
      </c>
      <c r="J1679" s="45">
        <v>0.06</v>
      </c>
      <c r="K1679" s="43" t="s">
        <v>1829</v>
      </c>
      <c r="L1679" s="43">
        <v>19.871600000000001</v>
      </c>
      <c r="M1679" s="43" t="str">
        <f>VLOOKUP(Combined[[#This Row],[Customer_ID]],Customer[],2,FALSE)</f>
        <v>Ryan Moore</v>
      </c>
      <c r="N1679" s="43">
        <f>VLOOKUP(Combined[[#This Row],[Customer_ID]],Customer[],3,FALSE)</f>
        <v>38</v>
      </c>
      <c r="O1679" s="43" t="str">
        <f>VLOOKUP(Combined[[#This Row],[Customer_ID]],Customer[],4,FALSE)</f>
        <v>Male</v>
      </c>
      <c r="P1679" s="43" t="str">
        <f>VLOOKUP(Combined[[#This Row],[Customer_ID]],Customer[],5,FALSE)</f>
        <v>Cartershire</v>
      </c>
      <c r="Q1679" s="43" t="str">
        <f>VLOOKUP(Combined[[#This Row],[Customer_ID]],Customer[],6,FALSE)</f>
        <v>Virginia</v>
      </c>
      <c r="R1679" s="43" t="str">
        <f>VLOOKUP(Combined[[#This Row],[Customer_ID]],Customer[],8,FALSE)</f>
        <v>Bronze</v>
      </c>
      <c r="S1679" s="43" t="str">
        <f>VLOOKUP(Combined[[#This Row],[Product_ID]],Product[],2,FALSE)</f>
        <v>Sports Water Hydration Pack</v>
      </c>
      <c r="T1679" s="43" t="str">
        <f>VLOOKUP(Combined[[#This Row],[Product_ID]],Product[],3,FALSE)</f>
        <v>Sports</v>
      </c>
      <c r="U1679" s="43" t="str">
        <f>VLOOKUP(Combined[[#This Row],[Product_ID]],Product[],4,FALSE)</f>
        <v>Outdoor</v>
      </c>
      <c r="V1679" s="43" t="str">
        <f>VLOOKUP(Combined[[#This Row],[Product_ID]],Product[],5,FALSE)</f>
        <v>Sims-Smith</v>
      </c>
      <c r="W1679" s="43">
        <f>VLOOKUP(Combined[[#This Row],[Product_ID]],Product[],6,FALSE)</f>
        <v>135.61000000000001</v>
      </c>
      <c r="X1679" s="43">
        <f>VLOOKUP(Combined[[#This Row],[Product_ID]],Product[],7,FALSE)</f>
        <v>394</v>
      </c>
      <c r="Y1679" s="43" t="str">
        <f>_xlfn.XLOOKUP(Combined[[#This Row],[Store_ID]],Store[Store_ID],Store[Store_Name])</f>
        <v>Thomas, Bridges and Harris</v>
      </c>
      <c r="Z1679" s="43" t="str">
        <f>_xlfn.XLOOKUP(Combined[[#This Row],[Store_ID]],Store[Store_ID],Store[Region])</f>
        <v>North</v>
      </c>
      <c r="AA1679" s="43" t="str">
        <f>_xlfn.XLOOKUP(Combined[[#This Row],[Store_ID]],Store[Store_ID],Store[City])</f>
        <v>Sabrinatown</v>
      </c>
      <c r="AB1679" s="43" t="str">
        <f>_xlfn.XLOOKUP(Combined[[#This Row],[Store_ID]],Store[Store_ID],Store[Store_Type])</f>
        <v>Online</v>
      </c>
      <c r="AC1679" s="43">
        <f>Combined[[#This Row],[Quantity]]*Combined[[#This Row],[Unit_Price]]</f>
        <v>21.14</v>
      </c>
      <c r="AD1679" s="43">
        <f>Combined[[#This Row],[Gross_Sales]]*Combined[[#This Row],[Discount]]</f>
        <v>1.2684</v>
      </c>
      <c r="AE1679" s="43">
        <f>Combined[[#This Row],[Quantity]]*Combined[[#This Row],[cost]]</f>
        <v>135.61000000000001</v>
      </c>
      <c r="AF1679" s="43">
        <f>Combined[[#This Row],[Total_Amount]]-Combined[[#This Row],[Total_Cost]]</f>
        <v>-115.73840000000001</v>
      </c>
      <c r="AG1679" s="43" t="str">
        <f>IF(Combined[[#This Row],[Age]]&lt;=25,"18-25",IF(Combined[[#This Row],[Age]]&lt;=35,"26-35",IF(Combined[[#This Row],[Age]]&lt;=45,"36-45",IF(Combined[[#This Row],[Age]]&lt;=55,"46-55","56-64"))))</f>
        <v>36-45</v>
      </c>
      <c r="AH1679" s="43">
        <f>IF(Combined[[#This Row],[Total_Amount]]=0,0,Combined[[#This Row],[Profit]]/Combined[[#This Row],[Total_Amount]])</f>
        <v>-5.8243120835765616</v>
      </c>
    </row>
    <row r="1680" spans="1:34">
      <c r="A1680" s="43" t="s">
        <v>3504</v>
      </c>
      <c r="B1680" s="46">
        <v>45679</v>
      </c>
      <c r="C1680" s="43">
        <f t="shared" si="26"/>
        <v>2025</v>
      </c>
      <c r="D1680" s="43" t="str">
        <f>TEXT(Combined[[#This Row],[Order_Date]],"MMM")</f>
        <v>Jan</v>
      </c>
      <c r="E1680" s="43" t="s">
        <v>375</v>
      </c>
      <c r="F1680" s="43" t="s">
        <v>1744</v>
      </c>
      <c r="G1680" s="43" t="s">
        <v>1782</v>
      </c>
      <c r="H1680" s="43">
        <v>1</v>
      </c>
      <c r="I1680" s="43">
        <v>343.03</v>
      </c>
      <c r="J1680" s="45">
        <v>0.16</v>
      </c>
      <c r="K1680" s="43" t="s">
        <v>1824</v>
      </c>
      <c r="L1680" s="43">
        <v>288.14519999999999</v>
      </c>
      <c r="M1680" s="43" t="str">
        <f>VLOOKUP(Combined[[#This Row],[Customer_ID]],Customer[],2,FALSE)</f>
        <v>Howard Summers</v>
      </c>
      <c r="N1680" s="43">
        <f>VLOOKUP(Combined[[#This Row],[Customer_ID]],Customer[],3,FALSE)</f>
        <v>53</v>
      </c>
      <c r="O1680" s="43" t="str">
        <f>VLOOKUP(Combined[[#This Row],[Customer_ID]],Customer[],4,FALSE)</f>
        <v>Female</v>
      </c>
      <c r="P1680" s="43" t="str">
        <f>VLOOKUP(Combined[[#This Row],[Customer_ID]],Customer[],5,FALSE)</f>
        <v>East Linda</v>
      </c>
      <c r="Q1680" s="43" t="str">
        <f>VLOOKUP(Combined[[#This Row],[Customer_ID]],Customer[],6,FALSE)</f>
        <v>Rhode Island</v>
      </c>
      <c r="R1680" s="43" t="str">
        <f>VLOOKUP(Combined[[#This Row],[Customer_ID]],Customer[],8,FALSE)</f>
        <v>Bronze</v>
      </c>
      <c r="S1680" s="43" t="str">
        <f>VLOOKUP(Combined[[#This Row],[Product_ID]],Product[],2,FALSE)</f>
        <v>Portable Bluetooth Speaker</v>
      </c>
      <c r="T1680" s="43" t="str">
        <f>VLOOKUP(Combined[[#This Row],[Product_ID]],Product[],3,FALSE)</f>
        <v>Electronics</v>
      </c>
      <c r="U1680" s="43" t="str">
        <f>VLOOKUP(Combined[[#This Row],[Product_ID]],Product[],4,FALSE)</f>
        <v>Audio</v>
      </c>
      <c r="V1680" s="43" t="str">
        <f>VLOOKUP(Combined[[#This Row],[Product_ID]],Product[],5,FALSE)</f>
        <v>Flores-King</v>
      </c>
      <c r="W1680" s="43">
        <f>VLOOKUP(Combined[[#This Row],[Product_ID]],Product[],6,FALSE)</f>
        <v>431.67</v>
      </c>
      <c r="X1680" s="43">
        <f>VLOOKUP(Combined[[#This Row],[Product_ID]],Product[],7,FALSE)</f>
        <v>73</v>
      </c>
      <c r="Y1680" s="43" t="str">
        <f>_xlfn.XLOOKUP(Combined[[#This Row],[Store_ID]],Store[Store_ID],Store[Store_Name])</f>
        <v>Bean, Jones and Park</v>
      </c>
      <c r="Z1680" s="43" t="str">
        <f>_xlfn.XLOOKUP(Combined[[#This Row],[Store_ID]],Store[Store_ID],Store[Region])</f>
        <v>West</v>
      </c>
      <c r="AA1680" s="43" t="str">
        <f>_xlfn.XLOOKUP(Combined[[#This Row],[Store_ID]],Store[Store_ID],Store[City])</f>
        <v>Thompsonborough</v>
      </c>
      <c r="AB1680" s="43" t="str">
        <f>_xlfn.XLOOKUP(Combined[[#This Row],[Store_ID]],Store[Store_ID],Store[Store_Type])</f>
        <v>Online</v>
      </c>
      <c r="AC1680" s="43">
        <f>Combined[[#This Row],[Quantity]]*Combined[[#This Row],[Unit_Price]]</f>
        <v>343.03</v>
      </c>
      <c r="AD1680" s="43">
        <f>Combined[[#This Row],[Gross_Sales]]*Combined[[#This Row],[Discount]]</f>
        <v>54.884799999999998</v>
      </c>
      <c r="AE1680" s="43">
        <f>Combined[[#This Row],[Quantity]]*Combined[[#This Row],[cost]]</f>
        <v>431.67</v>
      </c>
      <c r="AF1680" s="43">
        <f>Combined[[#This Row],[Total_Amount]]-Combined[[#This Row],[Total_Cost]]</f>
        <v>-143.52480000000003</v>
      </c>
      <c r="AG1680" s="43" t="str">
        <f>IF(Combined[[#This Row],[Age]]&lt;=25,"18-25",IF(Combined[[#This Row],[Age]]&lt;=35,"26-35",IF(Combined[[#This Row],[Age]]&lt;=45,"36-45",IF(Combined[[#This Row],[Age]]&lt;=55,"46-55","56-64"))))</f>
        <v>46-55</v>
      </c>
      <c r="AH1680" s="43">
        <f>IF(Combined[[#This Row],[Total_Amount]]=0,0,Combined[[#This Row],[Profit]]/Combined[[#This Row],[Total_Amount]])</f>
        <v>-0.4980988751504451</v>
      </c>
    </row>
    <row r="1681" spans="1:34">
      <c r="A1681" s="43" t="s">
        <v>3505</v>
      </c>
      <c r="B1681" s="46">
        <v>45237</v>
      </c>
      <c r="C1681" s="43">
        <f t="shared" si="26"/>
        <v>2023</v>
      </c>
      <c r="D1681" s="43" t="str">
        <f>TEXT(Combined[[#This Row],[Order_Date]],"MMM")</f>
        <v>Nov</v>
      </c>
      <c r="E1681" s="43" t="s">
        <v>791</v>
      </c>
      <c r="F1681" s="43" t="s">
        <v>1588</v>
      </c>
      <c r="G1681" s="43" t="s">
        <v>1810</v>
      </c>
      <c r="H1681" s="43">
        <v>3</v>
      </c>
      <c r="I1681" s="43">
        <v>94.83</v>
      </c>
      <c r="J1681" s="45">
        <v>0.16</v>
      </c>
      <c r="K1681" s="43" t="s">
        <v>1829</v>
      </c>
      <c r="L1681" s="43">
        <v>238.9716</v>
      </c>
      <c r="M1681" s="43" t="str">
        <f>VLOOKUP(Combined[[#This Row],[Customer_ID]],Customer[],2,FALSE)</f>
        <v>Douglas Rhodes</v>
      </c>
      <c r="N1681" s="43">
        <f>VLOOKUP(Combined[[#This Row],[Customer_ID]],Customer[],3,FALSE)</f>
        <v>32</v>
      </c>
      <c r="O1681" s="43" t="str">
        <f>VLOOKUP(Combined[[#This Row],[Customer_ID]],Customer[],4,FALSE)</f>
        <v>Male</v>
      </c>
      <c r="P1681" s="43" t="str">
        <f>VLOOKUP(Combined[[#This Row],[Customer_ID]],Customer[],5,FALSE)</f>
        <v>Mikehaven</v>
      </c>
      <c r="Q1681" s="43" t="str">
        <f>VLOOKUP(Combined[[#This Row],[Customer_ID]],Customer[],6,FALSE)</f>
        <v>New Hampshire</v>
      </c>
      <c r="R1681" s="43" t="str">
        <f>VLOOKUP(Combined[[#This Row],[Customer_ID]],Customer[],8,FALSE)</f>
        <v>Platinum</v>
      </c>
      <c r="S1681" s="43" t="str">
        <f>VLOOKUP(Combined[[#This Row],[Product_ID]],Product[],2,FALSE)</f>
        <v>Outdoor Sports Water Bottle</v>
      </c>
      <c r="T1681" s="43" t="str">
        <f>VLOOKUP(Combined[[#This Row],[Product_ID]],Product[],3,FALSE)</f>
        <v>Sports</v>
      </c>
      <c r="U1681" s="43" t="str">
        <f>VLOOKUP(Combined[[#This Row],[Product_ID]],Product[],4,FALSE)</f>
        <v>Accessories</v>
      </c>
      <c r="V1681" s="43" t="str">
        <f>VLOOKUP(Combined[[#This Row],[Product_ID]],Product[],5,FALSE)</f>
        <v>Soto-Ellis</v>
      </c>
      <c r="W1681" s="43">
        <f>VLOOKUP(Combined[[#This Row],[Product_ID]],Product[],6,FALSE)</f>
        <v>131.51</v>
      </c>
      <c r="X1681" s="43">
        <f>VLOOKUP(Combined[[#This Row],[Product_ID]],Product[],7,FALSE)</f>
        <v>199.2</v>
      </c>
      <c r="Y1681" s="43" t="str">
        <f>_xlfn.XLOOKUP(Combined[[#This Row],[Store_ID]],Store[Store_ID],Store[Store_Name])</f>
        <v>Guerrero-Schmitt</v>
      </c>
      <c r="Z1681" s="43" t="str">
        <f>_xlfn.XLOOKUP(Combined[[#This Row],[Store_ID]],Store[Store_ID],Store[Region])</f>
        <v>East</v>
      </c>
      <c r="AA1681" s="43" t="str">
        <f>_xlfn.XLOOKUP(Combined[[#This Row],[Store_ID]],Store[Store_ID],Store[City])</f>
        <v>East Stevechester</v>
      </c>
      <c r="AB1681" s="43" t="str">
        <f>_xlfn.XLOOKUP(Combined[[#This Row],[Store_ID]],Store[Store_ID],Store[Store_Type])</f>
        <v>Flagship</v>
      </c>
      <c r="AC1681" s="43">
        <f>Combined[[#This Row],[Quantity]]*Combined[[#This Row],[Unit_Price]]</f>
        <v>284.49</v>
      </c>
      <c r="AD1681" s="43">
        <f>Combined[[#This Row],[Gross_Sales]]*Combined[[#This Row],[Discount]]</f>
        <v>45.5184</v>
      </c>
      <c r="AE1681" s="43">
        <f>Combined[[#This Row],[Quantity]]*Combined[[#This Row],[cost]]</f>
        <v>394.53</v>
      </c>
      <c r="AF1681" s="43">
        <f>Combined[[#This Row],[Total_Amount]]-Combined[[#This Row],[Total_Cost]]</f>
        <v>-155.55839999999998</v>
      </c>
      <c r="AG1681" s="43" t="str">
        <f>IF(Combined[[#This Row],[Age]]&lt;=25,"18-25",IF(Combined[[#This Row],[Age]]&lt;=35,"26-35",IF(Combined[[#This Row],[Age]]&lt;=45,"36-45",IF(Combined[[#This Row],[Age]]&lt;=55,"46-55","56-64"))))</f>
        <v>26-35</v>
      </c>
      <c r="AH1681" s="43">
        <f>IF(Combined[[#This Row],[Total_Amount]]=0,0,Combined[[#This Row],[Profit]]/Combined[[#This Row],[Total_Amount]])</f>
        <v>-0.65094931782688814</v>
      </c>
    </row>
    <row r="1682" spans="1:34">
      <c r="A1682" s="43" t="s">
        <v>3506</v>
      </c>
      <c r="B1682" s="46">
        <v>45790</v>
      </c>
      <c r="C1682" s="43">
        <f t="shared" si="26"/>
        <v>2025</v>
      </c>
      <c r="D1682" s="43" t="str">
        <f>TEXT(Combined[[#This Row],[Order_Date]],"MMM")</f>
        <v>May</v>
      </c>
      <c r="E1682" s="43" t="s">
        <v>82</v>
      </c>
      <c r="F1682" s="43" t="s">
        <v>1686</v>
      </c>
      <c r="G1682" s="43" t="s">
        <v>1813</v>
      </c>
      <c r="H1682" s="43">
        <v>3</v>
      </c>
      <c r="I1682" s="43">
        <v>74.66</v>
      </c>
      <c r="J1682" s="45">
        <v>0.03</v>
      </c>
      <c r="K1682" s="43" t="s">
        <v>1826</v>
      </c>
      <c r="L1682" s="43">
        <v>217.26060000000001</v>
      </c>
      <c r="M1682" s="43" t="str">
        <f>VLOOKUP(Combined[[#This Row],[Customer_ID]],Customer[],2,FALSE)</f>
        <v>Rhonda Moss</v>
      </c>
      <c r="N1682" s="43">
        <f>VLOOKUP(Combined[[#This Row],[Customer_ID]],Customer[],3,FALSE)</f>
        <v>43</v>
      </c>
      <c r="O1682" s="43" t="str">
        <f>VLOOKUP(Combined[[#This Row],[Customer_ID]],Customer[],4,FALSE)</f>
        <v>Male</v>
      </c>
      <c r="P1682" s="43" t="str">
        <f>VLOOKUP(Combined[[#This Row],[Customer_ID]],Customer[],5,FALSE)</f>
        <v>South William</v>
      </c>
      <c r="Q1682" s="43" t="str">
        <f>VLOOKUP(Combined[[#This Row],[Customer_ID]],Customer[],6,FALSE)</f>
        <v>Kansas</v>
      </c>
      <c r="R1682" s="43" t="str">
        <f>VLOOKUP(Combined[[#This Row],[Customer_ID]],Customer[],8,FALSE)</f>
        <v>Platinum</v>
      </c>
      <c r="S1682" s="43" t="str">
        <f>VLOOKUP(Combined[[#This Row],[Product_ID]],Product[],2,FALSE)</f>
        <v>Men's Sports Shorts</v>
      </c>
      <c r="T1682" s="43" t="str">
        <f>VLOOKUP(Combined[[#This Row],[Product_ID]],Product[],3,FALSE)</f>
        <v>Clothing</v>
      </c>
      <c r="U1682" s="43" t="str">
        <f>VLOOKUP(Combined[[#This Row],[Product_ID]],Product[],4,FALSE)</f>
        <v>Bottoms</v>
      </c>
      <c r="V1682" s="43" t="str">
        <f>VLOOKUP(Combined[[#This Row],[Product_ID]],Product[],5,FALSE)</f>
        <v>Fitzpatrick Ltd</v>
      </c>
      <c r="W1682" s="43">
        <f>VLOOKUP(Combined[[#This Row],[Product_ID]],Product[],6,FALSE)</f>
        <v>218.22</v>
      </c>
      <c r="X1682" s="43">
        <f>VLOOKUP(Combined[[#This Row],[Product_ID]],Product[],7,FALSE)</f>
        <v>224</v>
      </c>
      <c r="Y1682" s="43" t="str">
        <f>_xlfn.XLOOKUP(Combined[[#This Row],[Store_ID]],Store[Store_ID],Store[Store_Name])</f>
        <v>Mann-Austin</v>
      </c>
      <c r="Z1682" s="43" t="str">
        <f>_xlfn.XLOOKUP(Combined[[#This Row],[Store_ID]],Store[Store_ID],Store[Region])</f>
        <v>East</v>
      </c>
      <c r="AA1682" s="43" t="str">
        <f>_xlfn.XLOOKUP(Combined[[#This Row],[Store_ID]],Store[Store_ID],Store[City])</f>
        <v>Vasquezborough</v>
      </c>
      <c r="AB1682" s="43" t="str">
        <f>_xlfn.XLOOKUP(Combined[[#This Row],[Store_ID]],Store[Store_ID],Store[Store_Type])</f>
        <v>Online</v>
      </c>
      <c r="AC1682" s="43">
        <f>Combined[[#This Row],[Quantity]]*Combined[[#This Row],[Unit_Price]]</f>
        <v>223.98</v>
      </c>
      <c r="AD1682" s="43">
        <f>Combined[[#This Row],[Gross_Sales]]*Combined[[#This Row],[Discount]]</f>
        <v>6.7193999999999994</v>
      </c>
      <c r="AE1682" s="43">
        <f>Combined[[#This Row],[Quantity]]*Combined[[#This Row],[cost]]</f>
        <v>654.66</v>
      </c>
      <c r="AF1682" s="43">
        <f>Combined[[#This Row],[Total_Amount]]-Combined[[#This Row],[Total_Cost]]</f>
        <v>-437.39939999999996</v>
      </c>
      <c r="AG1682" s="43" t="str">
        <f>IF(Combined[[#This Row],[Age]]&lt;=25,"18-25",IF(Combined[[#This Row],[Age]]&lt;=35,"26-35",IF(Combined[[#This Row],[Age]]&lt;=45,"36-45",IF(Combined[[#This Row],[Age]]&lt;=55,"46-55","56-64"))))</f>
        <v>36-45</v>
      </c>
      <c r="AH1682" s="43">
        <f>IF(Combined[[#This Row],[Total_Amount]]=0,0,Combined[[#This Row],[Profit]]/Combined[[#This Row],[Total_Amount]])</f>
        <v>-2.0132476850381522</v>
      </c>
    </row>
    <row r="1683" spans="1:34">
      <c r="A1683" s="43" t="s">
        <v>3507</v>
      </c>
      <c r="B1683" s="46">
        <v>45268</v>
      </c>
      <c r="C1683" s="43">
        <f t="shared" si="26"/>
        <v>2023</v>
      </c>
      <c r="D1683" s="43" t="str">
        <f>TEXT(Combined[[#This Row],[Order_Date]],"MMM")</f>
        <v>Dec</v>
      </c>
      <c r="E1683" s="43" t="s">
        <v>464</v>
      </c>
      <c r="F1683" s="43" t="s">
        <v>1622</v>
      </c>
      <c r="G1683" s="43" t="s">
        <v>1801</v>
      </c>
      <c r="H1683" s="43">
        <v>3</v>
      </c>
      <c r="I1683" s="43">
        <v>281.95999999999998</v>
      </c>
      <c r="J1683" s="45">
        <v>0.01</v>
      </c>
      <c r="K1683" s="43" t="s">
        <v>1829</v>
      </c>
      <c r="L1683" s="43">
        <v>837.42119999999989</v>
      </c>
      <c r="M1683" s="43" t="str">
        <f>VLOOKUP(Combined[[#This Row],[Customer_ID]],Customer[],2,FALSE)</f>
        <v>Patrick Coleman</v>
      </c>
      <c r="N1683" s="43">
        <f>VLOOKUP(Combined[[#This Row],[Customer_ID]],Customer[],3,FALSE)</f>
        <v>29</v>
      </c>
      <c r="O1683" s="43" t="str">
        <f>VLOOKUP(Combined[[#This Row],[Customer_ID]],Customer[],4,FALSE)</f>
        <v>Male</v>
      </c>
      <c r="P1683" s="43" t="str">
        <f>VLOOKUP(Combined[[#This Row],[Customer_ID]],Customer[],5,FALSE)</f>
        <v>New Jeffrey</v>
      </c>
      <c r="Q1683" s="43" t="str">
        <f>VLOOKUP(Combined[[#This Row],[Customer_ID]],Customer[],6,FALSE)</f>
        <v>Nebraska</v>
      </c>
      <c r="R1683" s="43" t="str">
        <f>VLOOKUP(Combined[[#This Row],[Customer_ID]],Customer[],8,FALSE)</f>
        <v>Silver</v>
      </c>
      <c r="S1683" s="43" t="str">
        <f>VLOOKUP(Combined[[#This Row],[Product_ID]],Product[],2,FALSE)</f>
        <v>Men's Casual Sneakers</v>
      </c>
      <c r="T1683" s="43" t="str">
        <f>VLOOKUP(Combined[[#This Row],[Product_ID]],Product[],3,FALSE)</f>
        <v>Clothing</v>
      </c>
      <c r="U1683" s="43" t="str">
        <f>VLOOKUP(Combined[[#This Row],[Product_ID]],Product[],4,FALSE)</f>
        <v>Footwear</v>
      </c>
      <c r="V1683" s="43" t="str">
        <f>VLOOKUP(Combined[[#This Row],[Product_ID]],Product[],5,FALSE)</f>
        <v>Hogan-Lee</v>
      </c>
      <c r="W1683" s="43">
        <f>VLOOKUP(Combined[[#This Row],[Product_ID]],Product[],6,FALSE)</f>
        <v>353.47</v>
      </c>
      <c r="X1683" s="43">
        <f>VLOOKUP(Combined[[#This Row],[Product_ID]],Product[],7,FALSE)</f>
        <v>214</v>
      </c>
      <c r="Y1683" s="43" t="str">
        <f>_xlfn.XLOOKUP(Combined[[#This Row],[Store_ID]],Store[Store_ID],Store[Store_Name])</f>
        <v>Shelton PLC</v>
      </c>
      <c r="Z1683" s="43" t="str">
        <f>_xlfn.XLOOKUP(Combined[[#This Row],[Store_ID]],Store[Store_ID],Store[Region])</f>
        <v>North</v>
      </c>
      <c r="AA1683" s="43" t="str">
        <f>_xlfn.XLOOKUP(Combined[[#This Row],[Store_ID]],Store[Store_ID],Store[City])</f>
        <v>East Jenniferstad</v>
      </c>
      <c r="AB1683" s="43" t="str">
        <f>_xlfn.XLOOKUP(Combined[[#This Row],[Store_ID]],Store[Store_ID],Store[Store_Type])</f>
        <v>Flagship</v>
      </c>
      <c r="AC1683" s="43">
        <f>Combined[[#This Row],[Quantity]]*Combined[[#This Row],[Unit_Price]]</f>
        <v>845.87999999999988</v>
      </c>
      <c r="AD1683" s="43">
        <f>Combined[[#This Row],[Gross_Sales]]*Combined[[#This Row],[Discount]]</f>
        <v>8.4587999999999983</v>
      </c>
      <c r="AE1683" s="43">
        <f>Combined[[#This Row],[Quantity]]*Combined[[#This Row],[cost]]</f>
        <v>1060.4100000000001</v>
      </c>
      <c r="AF1683" s="43">
        <f>Combined[[#This Row],[Total_Amount]]-Combined[[#This Row],[Total_Cost]]</f>
        <v>-222.9888000000002</v>
      </c>
      <c r="AG1683" s="43" t="str">
        <f>IF(Combined[[#This Row],[Age]]&lt;=25,"18-25",IF(Combined[[#This Row],[Age]]&lt;=35,"26-35",IF(Combined[[#This Row],[Age]]&lt;=45,"36-45",IF(Combined[[#This Row],[Age]]&lt;=55,"46-55","56-64"))))</f>
        <v>26-35</v>
      </c>
      <c r="AH1683" s="43">
        <f>IF(Combined[[#This Row],[Total_Amount]]=0,0,Combined[[#This Row],[Profit]]/Combined[[#This Row],[Total_Amount]])</f>
        <v>-0.2662803377798415</v>
      </c>
    </row>
    <row r="1684" spans="1:34">
      <c r="A1684" s="43" t="s">
        <v>3508</v>
      </c>
      <c r="B1684" s="46">
        <v>45664</v>
      </c>
      <c r="C1684" s="43">
        <f t="shared" si="26"/>
        <v>2025</v>
      </c>
      <c r="D1684" s="43" t="str">
        <f>TEXT(Combined[[#This Row],[Order_Date]],"MMM")</f>
        <v>Jan</v>
      </c>
      <c r="E1684" s="43" t="s">
        <v>758</v>
      </c>
      <c r="F1684" s="43" t="s">
        <v>1690</v>
      </c>
      <c r="G1684" s="43" t="s">
        <v>1810</v>
      </c>
      <c r="H1684" s="43">
        <v>4</v>
      </c>
      <c r="I1684" s="43">
        <v>622.27</v>
      </c>
      <c r="J1684" s="45">
        <v>0.02</v>
      </c>
      <c r="K1684" s="43" t="s">
        <v>1826</v>
      </c>
      <c r="L1684" s="43">
        <v>2439.2984000000001</v>
      </c>
      <c r="M1684" s="43" t="str">
        <f>VLOOKUP(Combined[[#This Row],[Customer_ID]],Customer[],2,FALSE)</f>
        <v>Joshua Wilson</v>
      </c>
      <c r="N1684" s="43">
        <f>VLOOKUP(Combined[[#This Row],[Customer_ID]],Customer[],3,FALSE)</f>
        <v>42</v>
      </c>
      <c r="O1684" s="43" t="str">
        <f>VLOOKUP(Combined[[#This Row],[Customer_ID]],Customer[],4,FALSE)</f>
        <v>Female</v>
      </c>
      <c r="P1684" s="43" t="str">
        <f>VLOOKUP(Combined[[#This Row],[Customer_ID]],Customer[],5,FALSE)</f>
        <v>North Larryport</v>
      </c>
      <c r="Q1684" s="43" t="str">
        <f>VLOOKUP(Combined[[#This Row],[Customer_ID]],Customer[],6,FALSE)</f>
        <v>Virginia</v>
      </c>
      <c r="R1684" s="43" t="str">
        <f>VLOOKUP(Combined[[#This Row],[Customer_ID]],Customer[],8,FALSE)</f>
        <v>Bronze</v>
      </c>
      <c r="S1684" s="43" t="str">
        <f>VLOOKUP(Combined[[#This Row],[Product_ID]],Product[],2,FALSE)</f>
        <v>Hair Repair Oil Treatment</v>
      </c>
      <c r="T1684" s="43" t="str">
        <f>VLOOKUP(Combined[[#This Row],[Product_ID]],Product[],3,FALSE)</f>
        <v>Beauty</v>
      </c>
      <c r="U1684" s="43" t="str">
        <f>VLOOKUP(Combined[[#This Row],[Product_ID]],Product[],4,FALSE)</f>
        <v>Haircare</v>
      </c>
      <c r="V1684" s="43" t="str">
        <f>VLOOKUP(Combined[[#This Row],[Product_ID]],Product[],5,FALSE)</f>
        <v>Hopkins Ltd</v>
      </c>
      <c r="W1684" s="43">
        <f>VLOOKUP(Combined[[#This Row],[Product_ID]],Product[],6,FALSE)</f>
        <v>214.32</v>
      </c>
      <c r="X1684" s="43">
        <f>VLOOKUP(Combined[[#This Row],[Product_ID]],Product[],7,FALSE)</f>
        <v>383</v>
      </c>
      <c r="Y1684" s="43" t="str">
        <f>_xlfn.XLOOKUP(Combined[[#This Row],[Store_ID]],Store[Store_ID],Store[Store_Name])</f>
        <v>Guerrero-Schmitt</v>
      </c>
      <c r="Z1684" s="43" t="str">
        <f>_xlfn.XLOOKUP(Combined[[#This Row],[Store_ID]],Store[Store_ID],Store[Region])</f>
        <v>East</v>
      </c>
      <c r="AA1684" s="43" t="str">
        <f>_xlfn.XLOOKUP(Combined[[#This Row],[Store_ID]],Store[Store_ID],Store[City])</f>
        <v>East Stevechester</v>
      </c>
      <c r="AB1684" s="43" t="str">
        <f>_xlfn.XLOOKUP(Combined[[#This Row],[Store_ID]],Store[Store_ID],Store[Store_Type])</f>
        <v>Flagship</v>
      </c>
      <c r="AC1684" s="43">
        <f>Combined[[#This Row],[Quantity]]*Combined[[#This Row],[Unit_Price]]</f>
        <v>2489.08</v>
      </c>
      <c r="AD1684" s="43">
        <f>Combined[[#This Row],[Gross_Sales]]*Combined[[#This Row],[Discount]]</f>
        <v>49.781599999999997</v>
      </c>
      <c r="AE1684" s="43">
        <f>Combined[[#This Row],[Quantity]]*Combined[[#This Row],[cost]]</f>
        <v>857.28</v>
      </c>
      <c r="AF1684" s="43">
        <f>Combined[[#This Row],[Total_Amount]]-Combined[[#This Row],[Total_Cost]]</f>
        <v>1582.0184000000002</v>
      </c>
      <c r="AG1684" s="43" t="str">
        <f>IF(Combined[[#This Row],[Age]]&lt;=25,"18-25",IF(Combined[[#This Row],[Age]]&lt;=35,"26-35",IF(Combined[[#This Row],[Age]]&lt;=45,"36-45",IF(Combined[[#This Row],[Age]]&lt;=55,"46-55","56-64"))))</f>
        <v>36-45</v>
      </c>
      <c r="AH1684" s="43">
        <f>IF(Combined[[#This Row],[Total_Amount]]=0,0,Combined[[#This Row],[Profit]]/Combined[[#This Row],[Total_Amount]])</f>
        <v>0.64855468277271866</v>
      </c>
    </row>
    <row r="1685" spans="1:34">
      <c r="A1685" s="43" t="s">
        <v>3509</v>
      </c>
      <c r="B1685" s="46">
        <v>45475</v>
      </c>
      <c r="C1685" s="43">
        <f t="shared" si="26"/>
        <v>2024</v>
      </c>
      <c r="D1685" s="43" t="str">
        <f>TEXT(Combined[[#This Row],[Order_Date]],"MMM")</f>
        <v>Jul</v>
      </c>
      <c r="E1685" s="43" t="s">
        <v>363</v>
      </c>
      <c r="F1685" s="43" t="s">
        <v>1622</v>
      </c>
      <c r="G1685" s="43" t="s">
        <v>1779</v>
      </c>
      <c r="H1685" s="43">
        <v>2</v>
      </c>
      <c r="I1685" s="43">
        <v>78.27</v>
      </c>
      <c r="J1685" s="45">
        <v>0.28999999999999998</v>
      </c>
      <c r="K1685" s="43" t="s">
        <v>1829</v>
      </c>
      <c r="L1685" s="43">
        <v>111.1434</v>
      </c>
      <c r="M1685" s="43" t="str">
        <f>VLOOKUP(Combined[[#This Row],[Customer_ID]],Customer[],2,FALSE)</f>
        <v>Sarah Schneider</v>
      </c>
      <c r="N1685" s="43">
        <f>VLOOKUP(Combined[[#This Row],[Customer_ID]],Customer[],3,FALSE)</f>
        <v>34</v>
      </c>
      <c r="O1685" s="43" t="str">
        <f>VLOOKUP(Combined[[#This Row],[Customer_ID]],Customer[],4,FALSE)</f>
        <v>Female</v>
      </c>
      <c r="P1685" s="43" t="str">
        <f>VLOOKUP(Combined[[#This Row],[Customer_ID]],Customer[],5,FALSE)</f>
        <v>Port Joshuachester</v>
      </c>
      <c r="Q1685" s="43" t="str">
        <f>VLOOKUP(Combined[[#This Row],[Customer_ID]],Customer[],6,FALSE)</f>
        <v>Pennsylvania</v>
      </c>
      <c r="R1685" s="43" t="str">
        <f>VLOOKUP(Combined[[#This Row],[Customer_ID]],Customer[],8,FALSE)</f>
        <v>Bronze</v>
      </c>
      <c r="S1685" s="43" t="str">
        <f>VLOOKUP(Combined[[#This Row],[Product_ID]],Product[],2,FALSE)</f>
        <v>Men's Casual Sneakers</v>
      </c>
      <c r="T1685" s="43" t="str">
        <f>VLOOKUP(Combined[[#This Row],[Product_ID]],Product[],3,FALSE)</f>
        <v>Clothing</v>
      </c>
      <c r="U1685" s="43" t="str">
        <f>VLOOKUP(Combined[[#This Row],[Product_ID]],Product[],4,FALSE)</f>
        <v>Footwear</v>
      </c>
      <c r="V1685" s="43" t="str">
        <f>VLOOKUP(Combined[[#This Row],[Product_ID]],Product[],5,FALSE)</f>
        <v>Hogan-Lee</v>
      </c>
      <c r="W1685" s="43">
        <f>VLOOKUP(Combined[[#This Row],[Product_ID]],Product[],6,FALSE)</f>
        <v>353.47</v>
      </c>
      <c r="X1685" s="43">
        <f>VLOOKUP(Combined[[#This Row],[Product_ID]],Product[],7,FALSE)</f>
        <v>214</v>
      </c>
      <c r="Y1685" s="43" t="str">
        <f>_xlfn.XLOOKUP(Combined[[#This Row],[Store_ID]],Store[Store_ID],Store[Store_Name])</f>
        <v>Martinez-Mullins</v>
      </c>
      <c r="Z1685" s="43" t="str">
        <f>_xlfn.XLOOKUP(Combined[[#This Row],[Store_ID]],Store[Store_ID],Store[Region])</f>
        <v>South</v>
      </c>
      <c r="AA1685" s="43" t="str">
        <f>_xlfn.XLOOKUP(Combined[[#This Row],[Store_ID]],Store[Store_ID],Store[City])</f>
        <v>Williamsfurt</v>
      </c>
      <c r="AB1685" s="43" t="str">
        <f>_xlfn.XLOOKUP(Combined[[#This Row],[Store_ID]],Store[Store_ID],Store[Store_Type])</f>
        <v>Online</v>
      </c>
      <c r="AC1685" s="43">
        <f>Combined[[#This Row],[Quantity]]*Combined[[#This Row],[Unit_Price]]</f>
        <v>156.54</v>
      </c>
      <c r="AD1685" s="43">
        <f>Combined[[#This Row],[Gross_Sales]]*Combined[[#This Row],[Discount]]</f>
        <v>45.396599999999992</v>
      </c>
      <c r="AE1685" s="43">
        <f>Combined[[#This Row],[Quantity]]*Combined[[#This Row],[cost]]</f>
        <v>706.94</v>
      </c>
      <c r="AF1685" s="43">
        <f>Combined[[#This Row],[Total_Amount]]-Combined[[#This Row],[Total_Cost]]</f>
        <v>-595.79660000000001</v>
      </c>
      <c r="AG1685" s="43" t="str">
        <f>IF(Combined[[#This Row],[Age]]&lt;=25,"18-25",IF(Combined[[#This Row],[Age]]&lt;=35,"26-35",IF(Combined[[#This Row],[Age]]&lt;=45,"36-45",IF(Combined[[#This Row],[Age]]&lt;=55,"46-55","56-64"))))</f>
        <v>26-35</v>
      </c>
      <c r="AH1685" s="43">
        <f>IF(Combined[[#This Row],[Total_Amount]]=0,0,Combined[[#This Row],[Profit]]/Combined[[#This Row],[Total_Amount]])</f>
        <v>-5.3606116062672191</v>
      </c>
    </row>
    <row r="1686" spans="1:34">
      <c r="A1686" s="43" t="s">
        <v>3510</v>
      </c>
      <c r="B1686" s="46">
        <v>45845</v>
      </c>
      <c r="C1686" s="43">
        <f t="shared" si="26"/>
        <v>2025</v>
      </c>
      <c r="D1686" s="43" t="str">
        <f>TEXT(Combined[[#This Row],[Order_Date]],"MMM")</f>
        <v>Jul</v>
      </c>
      <c r="E1686" s="43" t="s">
        <v>59</v>
      </c>
      <c r="F1686" s="43" t="s">
        <v>1672</v>
      </c>
      <c r="G1686" s="43" t="s">
        <v>1797</v>
      </c>
      <c r="H1686" s="43">
        <v>4</v>
      </c>
      <c r="I1686" s="43">
        <v>676.58</v>
      </c>
      <c r="J1686" s="45">
        <v>0.23</v>
      </c>
      <c r="K1686" s="43" t="s">
        <v>1829</v>
      </c>
      <c r="L1686" s="43">
        <v>2083.8663999999999</v>
      </c>
      <c r="M1686" s="43" t="str">
        <f>VLOOKUP(Combined[[#This Row],[Customer_ID]],Customer[],2,FALSE)</f>
        <v>Kenneth Lambert</v>
      </c>
      <c r="N1686" s="43">
        <f>VLOOKUP(Combined[[#This Row],[Customer_ID]],Customer[],3,FALSE)</f>
        <v>55</v>
      </c>
      <c r="O1686" s="43" t="str">
        <f>VLOOKUP(Combined[[#This Row],[Customer_ID]],Customer[],4,FALSE)</f>
        <v>Female</v>
      </c>
      <c r="P1686" s="43" t="str">
        <f>VLOOKUP(Combined[[#This Row],[Customer_ID]],Customer[],5,FALSE)</f>
        <v>North Kathryn</v>
      </c>
      <c r="Q1686" s="43" t="str">
        <f>VLOOKUP(Combined[[#This Row],[Customer_ID]],Customer[],6,FALSE)</f>
        <v>Kansas</v>
      </c>
      <c r="R1686" s="43" t="str">
        <f>VLOOKUP(Combined[[#This Row],[Customer_ID]],Customer[],8,FALSE)</f>
        <v>Platinum</v>
      </c>
      <c r="S1686" s="43" t="str">
        <f>VLOOKUP(Combined[[#This Row],[Product_ID]],Product[],2,FALSE)</f>
        <v>Laptop Cooling Pad</v>
      </c>
      <c r="T1686" s="43" t="str">
        <f>VLOOKUP(Combined[[#This Row],[Product_ID]],Product[],3,FALSE)</f>
        <v>Electronics</v>
      </c>
      <c r="U1686" s="43" t="str">
        <f>VLOOKUP(Combined[[#This Row],[Product_ID]],Product[],4,FALSE)</f>
        <v>Computer</v>
      </c>
      <c r="V1686" s="43" t="str">
        <f>VLOOKUP(Combined[[#This Row],[Product_ID]],Product[],5,FALSE)</f>
        <v>Murray, Gould and Ware</v>
      </c>
      <c r="W1686" s="43">
        <f>VLOOKUP(Combined[[#This Row],[Product_ID]],Product[],6,FALSE)</f>
        <v>86.42</v>
      </c>
      <c r="X1686" s="43">
        <f>VLOOKUP(Combined[[#This Row],[Product_ID]],Product[],7,FALSE)</f>
        <v>222</v>
      </c>
      <c r="Y1686" s="43" t="str">
        <f>_xlfn.XLOOKUP(Combined[[#This Row],[Store_ID]],Store[Store_ID],Store[Store_Name])</f>
        <v>Gardner, Humphrey and Contreras</v>
      </c>
      <c r="Z1686" s="43" t="str">
        <f>_xlfn.XLOOKUP(Combined[[#This Row],[Store_ID]],Store[Store_ID],Store[Region])</f>
        <v>East</v>
      </c>
      <c r="AA1686" s="43" t="str">
        <f>_xlfn.XLOOKUP(Combined[[#This Row],[Store_ID]],Store[Store_ID],Store[City])</f>
        <v>Johnsonville</v>
      </c>
      <c r="AB1686" s="43" t="str">
        <f>_xlfn.XLOOKUP(Combined[[#This Row],[Store_ID]],Store[Store_ID],Store[Store_Type])</f>
        <v>Flagship</v>
      </c>
      <c r="AC1686" s="43">
        <f>Combined[[#This Row],[Quantity]]*Combined[[#This Row],[Unit_Price]]</f>
        <v>2706.32</v>
      </c>
      <c r="AD1686" s="43">
        <f>Combined[[#This Row],[Gross_Sales]]*Combined[[#This Row],[Discount]]</f>
        <v>622.45360000000005</v>
      </c>
      <c r="AE1686" s="43">
        <f>Combined[[#This Row],[Quantity]]*Combined[[#This Row],[cost]]</f>
        <v>345.68</v>
      </c>
      <c r="AF1686" s="43">
        <f>Combined[[#This Row],[Total_Amount]]-Combined[[#This Row],[Total_Cost]]</f>
        <v>1738.1863999999998</v>
      </c>
      <c r="AG1686" s="43" t="str">
        <f>IF(Combined[[#This Row],[Age]]&lt;=25,"18-25",IF(Combined[[#This Row],[Age]]&lt;=35,"26-35",IF(Combined[[#This Row],[Age]]&lt;=45,"36-45",IF(Combined[[#This Row],[Age]]&lt;=55,"46-55","56-64"))))</f>
        <v>46-55</v>
      </c>
      <c r="AH1686" s="43">
        <f>IF(Combined[[#This Row],[Total_Amount]]=0,0,Combined[[#This Row],[Profit]]/Combined[[#This Row],[Total_Amount]])</f>
        <v>0.83411604505931858</v>
      </c>
    </row>
    <row r="1687" spans="1:34">
      <c r="A1687" s="43" t="s">
        <v>3511</v>
      </c>
      <c r="B1687" s="46">
        <v>45446</v>
      </c>
      <c r="C1687" s="43">
        <f t="shared" si="26"/>
        <v>2024</v>
      </c>
      <c r="D1687" s="43" t="str">
        <f>TEXT(Combined[[#This Row],[Order_Date]],"MMM")</f>
        <v>Jun</v>
      </c>
      <c r="E1687" s="43" t="s">
        <v>1495</v>
      </c>
      <c r="F1687" s="43" t="s">
        <v>1610</v>
      </c>
      <c r="G1687" s="43" t="s">
        <v>1757</v>
      </c>
      <c r="H1687" s="43">
        <v>2</v>
      </c>
      <c r="I1687" s="43">
        <v>938.6</v>
      </c>
      <c r="J1687" s="45">
        <v>0.04</v>
      </c>
      <c r="K1687" s="43" t="s">
        <v>1826</v>
      </c>
      <c r="L1687" s="43">
        <v>1802.1120000000001</v>
      </c>
      <c r="M1687" s="43" t="str">
        <f>VLOOKUP(Combined[[#This Row],[Customer_ID]],Customer[],2,FALSE)</f>
        <v>Eric Lee</v>
      </c>
      <c r="N1687" s="43">
        <f>VLOOKUP(Combined[[#This Row],[Customer_ID]],Customer[],3,FALSE)</f>
        <v>22</v>
      </c>
      <c r="O1687" s="43" t="str">
        <f>VLOOKUP(Combined[[#This Row],[Customer_ID]],Customer[],4,FALSE)</f>
        <v>Female</v>
      </c>
      <c r="P1687" s="43" t="str">
        <f>VLOOKUP(Combined[[#This Row],[Customer_ID]],Customer[],5,FALSE)</f>
        <v>Lake April</v>
      </c>
      <c r="Q1687" s="43" t="str">
        <f>VLOOKUP(Combined[[#This Row],[Customer_ID]],Customer[],6,FALSE)</f>
        <v>Vermont</v>
      </c>
      <c r="R1687" s="43" t="str">
        <f>VLOOKUP(Combined[[#This Row],[Customer_ID]],Customer[],8,FALSE)</f>
        <v>Bronze</v>
      </c>
      <c r="S1687" s="43" t="str">
        <f>VLOOKUP(Combined[[#This Row],[Product_ID]],Product[],2,FALSE)</f>
        <v>Basketball</v>
      </c>
      <c r="T1687" s="43" t="str">
        <f>VLOOKUP(Combined[[#This Row],[Product_ID]],Product[],3,FALSE)</f>
        <v>Sports</v>
      </c>
      <c r="U1687" s="43" t="str">
        <f>VLOOKUP(Combined[[#This Row],[Product_ID]],Product[],4,FALSE)</f>
        <v>Team Sports</v>
      </c>
      <c r="V1687" s="43" t="str">
        <f>VLOOKUP(Combined[[#This Row],[Product_ID]],Product[],5,FALSE)</f>
        <v>Nolan-Snow</v>
      </c>
      <c r="W1687" s="43">
        <f>VLOOKUP(Combined[[#This Row],[Product_ID]],Product[],6,FALSE)</f>
        <v>204.39</v>
      </c>
      <c r="X1687" s="43">
        <f>VLOOKUP(Combined[[#This Row],[Product_ID]],Product[],7,FALSE)</f>
        <v>281</v>
      </c>
      <c r="Y1687" s="43" t="str">
        <f>_xlfn.XLOOKUP(Combined[[#This Row],[Store_ID]],Store[Store_ID],Store[Store_Name])</f>
        <v>Martinez, Adkins and Johnson</v>
      </c>
      <c r="Z1687" s="43" t="str">
        <f>_xlfn.XLOOKUP(Combined[[#This Row],[Store_ID]],Store[Store_ID],Store[Region])</f>
        <v>North</v>
      </c>
      <c r="AA1687" s="43" t="str">
        <f>_xlfn.XLOOKUP(Combined[[#This Row],[Store_ID]],Store[Store_ID],Store[City])</f>
        <v>Danielmouth</v>
      </c>
      <c r="AB1687" s="43" t="str">
        <f>_xlfn.XLOOKUP(Combined[[#This Row],[Store_ID]],Store[Store_ID],Store[Store_Type])</f>
        <v>Flagship</v>
      </c>
      <c r="AC1687" s="43">
        <f>Combined[[#This Row],[Quantity]]*Combined[[#This Row],[Unit_Price]]</f>
        <v>1877.2</v>
      </c>
      <c r="AD1687" s="43">
        <f>Combined[[#This Row],[Gross_Sales]]*Combined[[#This Row],[Discount]]</f>
        <v>75.088000000000008</v>
      </c>
      <c r="AE1687" s="43">
        <f>Combined[[#This Row],[Quantity]]*Combined[[#This Row],[cost]]</f>
        <v>408.78</v>
      </c>
      <c r="AF1687" s="43">
        <f>Combined[[#This Row],[Total_Amount]]-Combined[[#This Row],[Total_Cost]]</f>
        <v>1393.3320000000001</v>
      </c>
      <c r="AG1687" s="43" t="str">
        <f>IF(Combined[[#This Row],[Age]]&lt;=25,"18-25",IF(Combined[[#This Row],[Age]]&lt;=35,"26-35",IF(Combined[[#This Row],[Age]]&lt;=45,"36-45",IF(Combined[[#This Row],[Age]]&lt;=55,"46-55","56-64"))))</f>
        <v>18-25</v>
      </c>
      <c r="AH1687" s="43">
        <f>IF(Combined[[#This Row],[Total_Amount]]=0,0,Combined[[#This Row],[Profit]]/Combined[[#This Row],[Total_Amount]])</f>
        <v>0.77316615171532077</v>
      </c>
    </row>
    <row r="1688" spans="1:34">
      <c r="A1688" s="43" t="s">
        <v>3512</v>
      </c>
      <c r="B1688" s="46">
        <v>45761</v>
      </c>
      <c r="C1688" s="43">
        <f t="shared" si="26"/>
        <v>2025</v>
      </c>
      <c r="D1688" s="43" t="str">
        <f>TEXT(Combined[[#This Row],[Order_Date]],"MMM")</f>
        <v>Apr</v>
      </c>
      <c r="E1688" s="43" t="s">
        <v>1112</v>
      </c>
      <c r="F1688" s="43" t="s">
        <v>1574</v>
      </c>
      <c r="G1688" s="43" t="s">
        <v>1799</v>
      </c>
      <c r="H1688" s="43">
        <v>2</v>
      </c>
      <c r="I1688" s="43">
        <v>859.47</v>
      </c>
      <c r="J1688" s="45">
        <v>0.01</v>
      </c>
      <c r="K1688" s="43" t="s">
        <v>1824</v>
      </c>
      <c r="L1688" s="43">
        <v>1701.7506000000001</v>
      </c>
      <c r="M1688" s="43" t="str">
        <f>VLOOKUP(Combined[[#This Row],[Customer_ID]],Customer[],2,FALSE)</f>
        <v>Carlos Flores</v>
      </c>
      <c r="N1688" s="43">
        <f>VLOOKUP(Combined[[#This Row],[Customer_ID]],Customer[],3,FALSE)</f>
        <v>20</v>
      </c>
      <c r="O1688" s="43" t="str">
        <f>VLOOKUP(Combined[[#This Row],[Customer_ID]],Customer[],4,FALSE)</f>
        <v>Male</v>
      </c>
      <c r="P1688" s="43" t="str">
        <f>VLOOKUP(Combined[[#This Row],[Customer_ID]],Customer[],5,FALSE)</f>
        <v>North Johnfurt</v>
      </c>
      <c r="Q1688" s="43" t="str">
        <f>VLOOKUP(Combined[[#This Row],[Customer_ID]],Customer[],6,FALSE)</f>
        <v>Washington</v>
      </c>
      <c r="R1688" s="43" t="str">
        <f>VLOOKUP(Combined[[#This Row],[Customer_ID]],Customer[],8,FALSE)</f>
        <v>Gold</v>
      </c>
      <c r="S1688" s="43" t="str">
        <f>VLOOKUP(Combined[[#This Row],[Product_ID]],Product[],2,FALSE)</f>
        <v>USB-C Fast Charger</v>
      </c>
      <c r="T1688" s="43" t="str">
        <f>VLOOKUP(Combined[[#This Row],[Product_ID]],Product[],3,FALSE)</f>
        <v>Electronics</v>
      </c>
      <c r="U1688" s="43" t="str">
        <f>VLOOKUP(Combined[[#This Row],[Product_ID]],Product[],4,FALSE)</f>
        <v>Accessories</v>
      </c>
      <c r="V1688" s="43" t="str">
        <f>VLOOKUP(Combined[[#This Row],[Product_ID]],Product[],5,FALSE)</f>
        <v>Dawson-Perkins</v>
      </c>
      <c r="W1688" s="43">
        <f>VLOOKUP(Combined[[#This Row],[Product_ID]],Product[],6,FALSE)</f>
        <v>242.23</v>
      </c>
      <c r="X1688" s="43">
        <f>VLOOKUP(Combined[[#This Row],[Product_ID]],Product[],7,FALSE)</f>
        <v>453</v>
      </c>
      <c r="Y1688" s="43" t="str">
        <f>_xlfn.XLOOKUP(Combined[[#This Row],[Store_ID]],Store[Store_ID],Store[Store_Name])</f>
        <v>Mcdonald Inc</v>
      </c>
      <c r="Z1688" s="43" t="str">
        <f>_xlfn.XLOOKUP(Combined[[#This Row],[Store_ID]],Store[Store_ID],Store[Region])</f>
        <v>South</v>
      </c>
      <c r="AA1688" s="43" t="str">
        <f>_xlfn.XLOOKUP(Combined[[#This Row],[Store_ID]],Store[Store_ID],Store[City])</f>
        <v>Christopherland</v>
      </c>
      <c r="AB1688" s="43" t="str">
        <f>_xlfn.XLOOKUP(Combined[[#This Row],[Store_ID]],Store[Store_ID],Store[Store_Type])</f>
        <v>Outlet</v>
      </c>
      <c r="AC1688" s="43">
        <f>Combined[[#This Row],[Quantity]]*Combined[[#This Row],[Unit_Price]]</f>
        <v>1718.94</v>
      </c>
      <c r="AD1688" s="43">
        <f>Combined[[#This Row],[Gross_Sales]]*Combined[[#This Row],[Discount]]</f>
        <v>17.189400000000003</v>
      </c>
      <c r="AE1688" s="43">
        <f>Combined[[#This Row],[Quantity]]*Combined[[#This Row],[cost]]</f>
        <v>484.46</v>
      </c>
      <c r="AF1688" s="43">
        <f>Combined[[#This Row],[Total_Amount]]-Combined[[#This Row],[Total_Cost]]</f>
        <v>1217.2906</v>
      </c>
      <c r="AG1688" s="43" t="str">
        <f>IF(Combined[[#This Row],[Age]]&lt;=25,"18-25",IF(Combined[[#This Row],[Age]]&lt;=35,"26-35",IF(Combined[[#This Row],[Age]]&lt;=45,"36-45",IF(Combined[[#This Row],[Age]]&lt;=55,"46-55","56-64"))))</f>
        <v>18-25</v>
      </c>
      <c r="AH1688" s="43">
        <f>IF(Combined[[#This Row],[Total_Amount]]=0,0,Combined[[#This Row],[Profit]]/Combined[[#This Row],[Total_Amount]])</f>
        <v>0.71531668624062772</v>
      </c>
    </row>
    <row r="1689" spans="1:34">
      <c r="A1689" s="43" t="s">
        <v>3513</v>
      </c>
      <c r="B1689" s="46">
        <v>45363</v>
      </c>
      <c r="C1689" s="43">
        <f t="shared" si="26"/>
        <v>2024</v>
      </c>
      <c r="D1689" s="43" t="str">
        <f>TEXT(Combined[[#This Row],[Order_Date]],"MMM")</f>
        <v>Mar</v>
      </c>
      <c r="E1689" s="43" t="s">
        <v>214</v>
      </c>
      <c r="F1689" s="43" t="s">
        <v>1602</v>
      </c>
      <c r="G1689" s="43" t="s">
        <v>1799</v>
      </c>
      <c r="H1689" s="43">
        <v>3</v>
      </c>
      <c r="I1689" s="43">
        <v>672.98</v>
      </c>
      <c r="J1689" s="45">
        <v>0.23</v>
      </c>
      <c r="K1689" s="43" t="s">
        <v>1826</v>
      </c>
      <c r="L1689" s="43">
        <v>1554.5838000000001</v>
      </c>
      <c r="M1689" s="43" t="str">
        <f>VLOOKUP(Combined[[#This Row],[Customer_ID]],Customer[],2,FALSE)</f>
        <v>Jay Patel</v>
      </c>
      <c r="N1689" s="43">
        <f>VLOOKUP(Combined[[#This Row],[Customer_ID]],Customer[],3,FALSE)</f>
        <v>43</v>
      </c>
      <c r="O1689" s="43" t="str">
        <f>VLOOKUP(Combined[[#This Row],[Customer_ID]],Customer[],4,FALSE)</f>
        <v>Female</v>
      </c>
      <c r="P1689" s="43" t="str">
        <f>VLOOKUP(Combined[[#This Row],[Customer_ID]],Customer[],5,FALSE)</f>
        <v>Morrisbury</v>
      </c>
      <c r="Q1689" s="43" t="str">
        <f>VLOOKUP(Combined[[#This Row],[Customer_ID]],Customer[],6,FALSE)</f>
        <v>Rhode Island</v>
      </c>
      <c r="R1689" s="43" t="str">
        <f>VLOOKUP(Combined[[#This Row],[Customer_ID]],Customer[],8,FALSE)</f>
        <v>Platinum</v>
      </c>
      <c r="S1689" s="43" t="str">
        <f>VLOOKUP(Combined[[#This Row],[Product_ID]],Product[],2,FALSE)</f>
        <v>Decorative Floor Vase</v>
      </c>
      <c r="T1689" s="43" t="str">
        <f>VLOOKUP(Combined[[#This Row],[Product_ID]],Product[],3,FALSE)</f>
        <v>Home</v>
      </c>
      <c r="U1689" s="43" t="str">
        <f>VLOOKUP(Combined[[#This Row],[Product_ID]],Product[],4,FALSE)</f>
        <v>Decor</v>
      </c>
      <c r="V1689" s="43" t="str">
        <f>VLOOKUP(Combined[[#This Row],[Product_ID]],Product[],5,FALSE)</f>
        <v>Khan, Jones and Paul</v>
      </c>
      <c r="W1689" s="43">
        <f>VLOOKUP(Combined[[#This Row],[Product_ID]],Product[],6,FALSE)</f>
        <v>219.12</v>
      </c>
      <c r="X1689" s="43">
        <f>VLOOKUP(Combined[[#This Row],[Product_ID]],Product[],7,FALSE)</f>
        <v>378</v>
      </c>
      <c r="Y1689" s="43" t="str">
        <f>_xlfn.XLOOKUP(Combined[[#This Row],[Store_ID]],Store[Store_ID],Store[Store_Name])</f>
        <v>Mcdonald Inc</v>
      </c>
      <c r="Z1689" s="43" t="str">
        <f>_xlfn.XLOOKUP(Combined[[#This Row],[Store_ID]],Store[Store_ID],Store[Region])</f>
        <v>South</v>
      </c>
      <c r="AA1689" s="43" t="str">
        <f>_xlfn.XLOOKUP(Combined[[#This Row],[Store_ID]],Store[Store_ID],Store[City])</f>
        <v>Christopherland</v>
      </c>
      <c r="AB1689" s="43" t="str">
        <f>_xlfn.XLOOKUP(Combined[[#This Row],[Store_ID]],Store[Store_ID],Store[Store_Type])</f>
        <v>Outlet</v>
      </c>
      <c r="AC1689" s="43">
        <f>Combined[[#This Row],[Quantity]]*Combined[[#This Row],[Unit_Price]]</f>
        <v>2018.94</v>
      </c>
      <c r="AD1689" s="43">
        <f>Combined[[#This Row],[Gross_Sales]]*Combined[[#This Row],[Discount]]</f>
        <v>464.35620000000006</v>
      </c>
      <c r="AE1689" s="43">
        <f>Combined[[#This Row],[Quantity]]*Combined[[#This Row],[cost]]</f>
        <v>657.36</v>
      </c>
      <c r="AF1689" s="43">
        <f>Combined[[#This Row],[Total_Amount]]-Combined[[#This Row],[Total_Cost]]</f>
        <v>897.2238000000001</v>
      </c>
      <c r="AG1689" s="43" t="str">
        <f>IF(Combined[[#This Row],[Age]]&lt;=25,"18-25",IF(Combined[[#This Row],[Age]]&lt;=35,"26-35",IF(Combined[[#This Row],[Age]]&lt;=45,"36-45",IF(Combined[[#This Row],[Age]]&lt;=55,"46-55","56-64"))))</f>
        <v>36-45</v>
      </c>
      <c r="AH1689" s="43">
        <f>IF(Combined[[#This Row],[Total_Amount]]=0,0,Combined[[#This Row],[Profit]]/Combined[[#This Row],[Total_Amount]])</f>
        <v>0.57714727247254216</v>
      </c>
    </row>
    <row r="1690" spans="1:34">
      <c r="A1690" s="43" t="s">
        <v>3514</v>
      </c>
      <c r="B1690" s="46">
        <v>45420</v>
      </c>
      <c r="C1690" s="43">
        <f t="shared" si="26"/>
        <v>2024</v>
      </c>
      <c r="D1690" s="43" t="str">
        <f>TEXT(Combined[[#This Row],[Order_Date]],"MMM")</f>
        <v>May</v>
      </c>
      <c r="E1690" s="43" t="s">
        <v>672</v>
      </c>
      <c r="F1690" s="43" t="s">
        <v>1660</v>
      </c>
      <c r="G1690" s="43" t="s">
        <v>1810</v>
      </c>
      <c r="H1690" s="43">
        <v>1</v>
      </c>
      <c r="I1690" s="43">
        <v>75.8</v>
      </c>
      <c r="J1690" s="45">
        <v>0.28999999999999998</v>
      </c>
      <c r="K1690" s="43" t="s">
        <v>1826</v>
      </c>
      <c r="L1690" s="43">
        <v>53.817999999999998</v>
      </c>
      <c r="M1690" s="43" t="str">
        <f>VLOOKUP(Combined[[#This Row],[Customer_ID]],Customer[],2,FALSE)</f>
        <v>Ronald Jones</v>
      </c>
      <c r="N1690" s="43">
        <f>VLOOKUP(Combined[[#This Row],[Customer_ID]],Customer[],3,FALSE)</f>
        <v>26</v>
      </c>
      <c r="O1690" s="43" t="str">
        <f>VLOOKUP(Combined[[#This Row],[Customer_ID]],Customer[],4,FALSE)</f>
        <v>Female</v>
      </c>
      <c r="P1690" s="43" t="str">
        <f>VLOOKUP(Combined[[#This Row],[Customer_ID]],Customer[],5,FALSE)</f>
        <v>Brownshire</v>
      </c>
      <c r="Q1690" s="43" t="str">
        <f>VLOOKUP(Combined[[#This Row],[Customer_ID]],Customer[],6,FALSE)</f>
        <v>Tennessee</v>
      </c>
      <c r="R1690" s="43" t="str">
        <f>VLOOKUP(Combined[[#This Row],[Customer_ID]],Customer[],8,FALSE)</f>
        <v>Silver</v>
      </c>
      <c r="S1690" s="43" t="str">
        <f>VLOOKUP(Combined[[#This Row],[Product_ID]],Product[],2,FALSE)</f>
        <v>Premium Blanket Throw</v>
      </c>
      <c r="T1690" s="43" t="str">
        <f>VLOOKUP(Combined[[#This Row],[Product_ID]],Product[],3,FALSE)</f>
        <v>Home</v>
      </c>
      <c r="U1690" s="43" t="str">
        <f>VLOOKUP(Combined[[#This Row],[Product_ID]],Product[],4,FALSE)</f>
        <v>Decor</v>
      </c>
      <c r="V1690" s="43" t="str">
        <f>VLOOKUP(Combined[[#This Row],[Product_ID]],Product[],5,FALSE)</f>
        <v>Hernandez, Kennedy and Porter</v>
      </c>
      <c r="W1690" s="43">
        <f>VLOOKUP(Combined[[#This Row],[Product_ID]],Product[],6,FALSE)</f>
        <v>461.47</v>
      </c>
      <c r="X1690" s="43">
        <f>VLOOKUP(Combined[[#This Row],[Product_ID]],Product[],7,FALSE)</f>
        <v>190</v>
      </c>
      <c r="Y1690" s="43" t="str">
        <f>_xlfn.XLOOKUP(Combined[[#This Row],[Store_ID]],Store[Store_ID],Store[Store_Name])</f>
        <v>Guerrero-Schmitt</v>
      </c>
      <c r="Z1690" s="43" t="str">
        <f>_xlfn.XLOOKUP(Combined[[#This Row],[Store_ID]],Store[Store_ID],Store[Region])</f>
        <v>East</v>
      </c>
      <c r="AA1690" s="43" t="str">
        <f>_xlfn.XLOOKUP(Combined[[#This Row],[Store_ID]],Store[Store_ID],Store[City])</f>
        <v>East Stevechester</v>
      </c>
      <c r="AB1690" s="43" t="str">
        <f>_xlfn.XLOOKUP(Combined[[#This Row],[Store_ID]],Store[Store_ID],Store[Store_Type])</f>
        <v>Flagship</v>
      </c>
      <c r="AC1690" s="43">
        <f>Combined[[#This Row],[Quantity]]*Combined[[#This Row],[Unit_Price]]</f>
        <v>75.8</v>
      </c>
      <c r="AD1690" s="43">
        <f>Combined[[#This Row],[Gross_Sales]]*Combined[[#This Row],[Discount]]</f>
        <v>21.981999999999999</v>
      </c>
      <c r="AE1690" s="43">
        <f>Combined[[#This Row],[Quantity]]*Combined[[#This Row],[cost]]</f>
        <v>461.47</v>
      </c>
      <c r="AF1690" s="43">
        <f>Combined[[#This Row],[Total_Amount]]-Combined[[#This Row],[Total_Cost]]</f>
        <v>-407.65200000000004</v>
      </c>
      <c r="AG1690" s="43" t="str">
        <f>IF(Combined[[#This Row],[Age]]&lt;=25,"18-25",IF(Combined[[#This Row],[Age]]&lt;=35,"26-35",IF(Combined[[#This Row],[Age]]&lt;=45,"36-45",IF(Combined[[#This Row],[Age]]&lt;=55,"46-55","56-64"))))</f>
        <v>26-35</v>
      </c>
      <c r="AH1690" s="43">
        <f>IF(Combined[[#This Row],[Total_Amount]]=0,0,Combined[[#This Row],[Profit]]/Combined[[#This Row],[Total_Amount]])</f>
        <v>-7.5746404548664028</v>
      </c>
    </row>
    <row r="1691" spans="1:34">
      <c r="A1691" s="43" t="s">
        <v>3515</v>
      </c>
      <c r="B1691" s="46">
        <v>45536</v>
      </c>
      <c r="C1691" s="43">
        <f t="shared" si="26"/>
        <v>2024</v>
      </c>
      <c r="D1691" s="43" t="str">
        <f>TEXT(Combined[[#This Row],[Order_Date]],"MMM")</f>
        <v>Sep</v>
      </c>
      <c r="E1691" s="43" t="s">
        <v>137</v>
      </c>
      <c r="F1691" s="43" t="s">
        <v>1582</v>
      </c>
      <c r="G1691" s="43" t="s">
        <v>1801</v>
      </c>
      <c r="H1691" s="43">
        <v>4</v>
      </c>
      <c r="I1691" s="43">
        <v>742.15</v>
      </c>
      <c r="J1691" s="45">
        <v>0.1</v>
      </c>
      <c r="K1691" s="43" t="s">
        <v>1829</v>
      </c>
      <c r="L1691" s="43">
        <v>2671.74</v>
      </c>
      <c r="M1691" s="43" t="str">
        <f>VLOOKUP(Combined[[#This Row],[Customer_ID]],Customer[],2,FALSE)</f>
        <v>Christopher Olson</v>
      </c>
      <c r="N1691" s="43">
        <f>VLOOKUP(Combined[[#This Row],[Customer_ID]],Customer[],3,FALSE)</f>
        <v>27</v>
      </c>
      <c r="O1691" s="43" t="str">
        <f>VLOOKUP(Combined[[#This Row],[Customer_ID]],Customer[],4,FALSE)</f>
        <v>Female</v>
      </c>
      <c r="P1691" s="43" t="str">
        <f>VLOOKUP(Combined[[#This Row],[Customer_ID]],Customer[],5,FALSE)</f>
        <v>West Richard</v>
      </c>
      <c r="Q1691" s="43" t="str">
        <f>VLOOKUP(Combined[[#This Row],[Customer_ID]],Customer[],6,FALSE)</f>
        <v>Maryland</v>
      </c>
      <c r="R1691" s="43" t="str">
        <f>VLOOKUP(Combined[[#This Row],[Customer_ID]],Customer[],8,FALSE)</f>
        <v>Platinum</v>
      </c>
      <c r="S1691" s="43" t="str">
        <f>VLOOKUP(Combined[[#This Row],[Product_ID]],Product[],2,FALSE)</f>
        <v>Soccer Training Cone Set</v>
      </c>
      <c r="T1691" s="43" t="str">
        <f>VLOOKUP(Combined[[#This Row],[Product_ID]],Product[],3,FALSE)</f>
        <v>Sports</v>
      </c>
      <c r="U1691" s="43" t="str">
        <f>VLOOKUP(Combined[[#This Row],[Product_ID]],Product[],4,FALSE)</f>
        <v>Accessories</v>
      </c>
      <c r="V1691" s="43" t="str">
        <f>VLOOKUP(Combined[[#This Row],[Product_ID]],Product[],5,FALSE)</f>
        <v>Ford, Murphy and Wilson</v>
      </c>
      <c r="W1691" s="43">
        <f>VLOOKUP(Combined[[#This Row],[Product_ID]],Product[],6,FALSE)</f>
        <v>144.53</v>
      </c>
      <c r="X1691" s="43">
        <f>VLOOKUP(Combined[[#This Row],[Product_ID]],Product[],7,FALSE)</f>
        <v>367</v>
      </c>
      <c r="Y1691" s="43" t="str">
        <f>_xlfn.XLOOKUP(Combined[[#This Row],[Store_ID]],Store[Store_ID],Store[Store_Name])</f>
        <v>Shelton PLC</v>
      </c>
      <c r="Z1691" s="43" t="str">
        <f>_xlfn.XLOOKUP(Combined[[#This Row],[Store_ID]],Store[Store_ID],Store[Region])</f>
        <v>North</v>
      </c>
      <c r="AA1691" s="43" t="str">
        <f>_xlfn.XLOOKUP(Combined[[#This Row],[Store_ID]],Store[Store_ID],Store[City])</f>
        <v>East Jenniferstad</v>
      </c>
      <c r="AB1691" s="43" t="str">
        <f>_xlfn.XLOOKUP(Combined[[#This Row],[Store_ID]],Store[Store_ID],Store[Store_Type])</f>
        <v>Flagship</v>
      </c>
      <c r="AC1691" s="43">
        <f>Combined[[#This Row],[Quantity]]*Combined[[#This Row],[Unit_Price]]</f>
        <v>2968.6</v>
      </c>
      <c r="AD1691" s="43">
        <f>Combined[[#This Row],[Gross_Sales]]*Combined[[#This Row],[Discount]]</f>
        <v>296.86</v>
      </c>
      <c r="AE1691" s="43">
        <f>Combined[[#This Row],[Quantity]]*Combined[[#This Row],[cost]]</f>
        <v>578.12</v>
      </c>
      <c r="AF1691" s="43">
        <f>Combined[[#This Row],[Total_Amount]]-Combined[[#This Row],[Total_Cost]]</f>
        <v>2093.62</v>
      </c>
      <c r="AG1691" s="43" t="str">
        <f>IF(Combined[[#This Row],[Age]]&lt;=25,"18-25",IF(Combined[[#This Row],[Age]]&lt;=35,"26-35",IF(Combined[[#This Row],[Age]]&lt;=45,"36-45",IF(Combined[[#This Row],[Age]]&lt;=55,"46-55","56-64"))))</f>
        <v>26-35</v>
      </c>
      <c r="AH1691" s="43">
        <f>IF(Combined[[#This Row],[Total_Amount]]=0,0,Combined[[#This Row],[Profit]]/Combined[[#This Row],[Total_Amount]])</f>
        <v>0.78361666928668217</v>
      </c>
    </row>
    <row r="1692" spans="1:34">
      <c r="A1692" s="43" t="s">
        <v>3516</v>
      </c>
      <c r="B1692" s="46">
        <v>45445</v>
      </c>
      <c r="C1692" s="43">
        <f t="shared" si="26"/>
        <v>2024</v>
      </c>
      <c r="D1692" s="43" t="str">
        <f>TEXT(Combined[[#This Row],[Order_Date]],"MMM")</f>
        <v>Jun</v>
      </c>
      <c r="E1692" s="43" t="s">
        <v>264</v>
      </c>
      <c r="F1692" s="43" t="s">
        <v>1608</v>
      </c>
      <c r="G1692" s="43" t="s">
        <v>1779</v>
      </c>
      <c r="H1692" s="43">
        <v>1</v>
      </c>
      <c r="I1692" s="43">
        <v>637.39</v>
      </c>
      <c r="J1692" s="45">
        <v>0.22</v>
      </c>
      <c r="K1692" s="43" t="s">
        <v>1826</v>
      </c>
      <c r="L1692" s="43">
        <v>497.16419999999999</v>
      </c>
      <c r="M1692" s="43" t="str">
        <f>VLOOKUP(Combined[[#This Row],[Customer_ID]],Customer[],2,FALSE)</f>
        <v>Tonya Burch</v>
      </c>
      <c r="N1692" s="43">
        <f>VLOOKUP(Combined[[#This Row],[Customer_ID]],Customer[],3,FALSE)</f>
        <v>39</v>
      </c>
      <c r="O1692" s="43" t="str">
        <f>VLOOKUP(Combined[[#This Row],[Customer_ID]],Customer[],4,FALSE)</f>
        <v>Female</v>
      </c>
      <c r="P1692" s="43" t="str">
        <f>VLOOKUP(Combined[[#This Row],[Customer_ID]],Customer[],5,FALSE)</f>
        <v>Olsonhaven</v>
      </c>
      <c r="Q1692" s="43" t="str">
        <f>VLOOKUP(Combined[[#This Row],[Customer_ID]],Customer[],6,FALSE)</f>
        <v>Iowa</v>
      </c>
      <c r="R1692" s="43" t="str">
        <f>VLOOKUP(Combined[[#This Row],[Customer_ID]],Customer[],8,FALSE)</f>
        <v>Gold</v>
      </c>
      <c r="S1692" s="43" t="str">
        <f>VLOOKUP(Combined[[#This Row],[Product_ID]],Product[],2,FALSE)</f>
        <v>Stainless Steel Cutlery Set</v>
      </c>
      <c r="T1692" s="43" t="str">
        <f>VLOOKUP(Combined[[#This Row],[Product_ID]],Product[],3,FALSE)</f>
        <v>Home</v>
      </c>
      <c r="U1692" s="43" t="str">
        <f>VLOOKUP(Combined[[#This Row],[Product_ID]],Product[],4,FALSE)</f>
        <v>Kitchen</v>
      </c>
      <c r="V1692" s="43" t="str">
        <f>VLOOKUP(Combined[[#This Row],[Product_ID]],Product[],5,FALSE)</f>
        <v>Stevens, Fernandez and Martin</v>
      </c>
      <c r="W1692" s="43">
        <f>VLOOKUP(Combined[[#This Row],[Product_ID]],Product[],6,FALSE)</f>
        <v>19.52</v>
      </c>
      <c r="X1692" s="43">
        <f>VLOOKUP(Combined[[#This Row],[Product_ID]],Product[],7,FALSE)</f>
        <v>57</v>
      </c>
      <c r="Y1692" s="43" t="str">
        <f>_xlfn.XLOOKUP(Combined[[#This Row],[Store_ID]],Store[Store_ID],Store[Store_Name])</f>
        <v>Martinez-Mullins</v>
      </c>
      <c r="Z1692" s="43" t="str">
        <f>_xlfn.XLOOKUP(Combined[[#This Row],[Store_ID]],Store[Store_ID],Store[Region])</f>
        <v>South</v>
      </c>
      <c r="AA1692" s="43" t="str">
        <f>_xlfn.XLOOKUP(Combined[[#This Row],[Store_ID]],Store[Store_ID],Store[City])</f>
        <v>Williamsfurt</v>
      </c>
      <c r="AB1692" s="43" t="str">
        <f>_xlfn.XLOOKUP(Combined[[#This Row],[Store_ID]],Store[Store_ID],Store[Store_Type])</f>
        <v>Online</v>
      </c>
      <c r="AC1692" s="43">
        <f>Combined[[#This Row],[Quantity]]*Combined[[#This Row],[Unit_Price]]</f>
        <v>637.39</v>
      </c>
      <c r="AD1692" s="43">
        <f>Combined[[#This Row],[Gross_Sales]]*Combined[[#This Row],[Discount]]</f>
        <v>140.22579999999999</v>
      </c>
      <c r="AE1692" s="43">
        <f>Combined[[#This Row],[Quantity]]*Combined[[#This Row],[cost]]</f>
        <v>19.52</v>
      </c>
      <c r="AF1692" s="43">
        <f>Combined[[#This Row],[Total_Amount]]-Combined[[#This Row],[Total_Cost]]</f>
        <v>477.64420000000001</v>
      </c>
      <c r="AG1692" s="43" t="str">
        <f>IF(Combined[[#This Row],[Age]]&lt;=25,"18-25",IF(Combined[[#This Row],[Age]]&lt;=35,"26-35",IF(Combined[[#This Row],[Age]]&lt;=45,"36-45",IF(Combined[[#This Row],[Age]]&lt;=55,"46-55","56-64"))))</f>
        <v>36-45</v>
      </c>
      <c r="AH1692" s="43">
        <f>IF(Combined[[#This Row],[Total_Amount]]=0,0,Combined[[#This Row],[Profit]]/Combined[[#This Row],[Total_Amount]])</f>
        <v>0.96073731777147275</v>
      </c>
    </row>
    <row r="1693" spans="1:34">
      <c r="A1693" s="43" t="s">
        <v>3517</v>
      </c>
      <c r="B1693" s="46">
        <v>45230</v>
      </c>
      <c r="C1693" s="43">
        <f t="shared" si="26"/>
        <v>2023</v>
      </c>
      <c r="D1693" s="43" t="str">
        <f>TEXT(Combined[[#This Row],[Order_Date]],"MMM")</f>
        <v>Oct</v>
      </c>
      <c r="E1693" s="43" t="s">
        <v>1220</v>
      </c>
      <c r="F1693" s="43" t="s">
        <v>1557</v>
      </c>
      <c r="G1693" s="43" t="s">
        <v>1807</v>
      </c>
      <c r="H1693" s="43">
        <v>1</v>
      </c>
      <c r="I1693" s="43">
        <v>631</v>
      </c>
      <c r="J1693" s="45">
        <v>0.04</v>
      </c>
      <c r="K1693" s="43" t="s">
        <v>1824</v>
      </c>
      <c r="L1693" s="43">
        <v>605.76</v>
      </c>
      <c r="M1693" s="43" t="str">
        <f>VLOOKUP(Combined[[#This Row],[Customer_ID]],Customer[],2,FALSE)</f>
        <v>Heidi Tyler</v>
      </c>
      <c r="N1693" s="43">
        <f>VLOOKUP(Combined[[#This Row],[Customer_ID]],Customer[],3,FALSE)</f>
        <v>40</v>
      </c>
      <c r="O1693" s="43" t="str">
        <f>VLOOKUP(Combined[[#This Row],[Customer_ID]],Customer[],4,FALSE)</f>
        <v>Female</v>
      </c>
      <c r="P1693" s="43" t="str">
        <f>VLOOKUP(Combined[[#This Row],[Customer_ID]],Customer[],5,FALSE)</f>
        <v>Dawnstad</v>
      </c>
      <c r="Q1693" s="43" t="str">
        <f>VLOOKUP(Combined[[#This Row],[Customer_ID]],Customer[],6,FALSE)</f>
        <v>Oregon</v>
      </c>
      <c r="R1693" s="43" t="str">
        <f>VLOOKUP(Combined[[#This Row],[Customer_ID]],Customer[],8,FALSE)</f>
        <v>Bronze</v>
      </c>
      <c r="S1693" s="43" t="str">
        <f>VLOOKUP(Combined[[#This Row],[Product_ID]],Product[],2,FALSE)</f>
        <v>Herbal Face Moisturizer</v>
      </c>
      <c r="T1693" s="43" t="str">
        <f>VLOOKUP(Combined[[#This Row],[Product_ID]],Product[],3,FALSE)</f>
        <v>Beauty</v>
      </c>
      <c r="U1693" s="43" t="str">
        <f>VLOOKUP(Combined[[#This Row],[Product_ID]],Product[],4,FALSE)</f>
        <v>Skincare</v>
      </c>
      <c r="V1693" s="43" t="str">
        <f>VLOOKUP(Combined[[#This Row],[Product_ID]],Product[],5,FALSE)</f>
        <v>Davidson PLC</v>
      </c>
      <c r="W1693" s="43">
        <f>VLOOKUP(Combined[[#This Row],[Product_ID]],Product[],6,FALSE)</f>
        <v>312.8</v>
      </c>
      <c r="X1693" s="43">
        <f>VLOOKUP(Combined[[#This Row],[Product_ID]],Product[],7,FALSE)</f>
        <v>350</v>
      </c>
      <c r="Y1693" s="43" t="str">
        <f>_xlfn.XLOOKUP(Combined[[#This Row],[Store_ID]],Store[Store_ID],Store[Store_Name])</f>
        <v>Holloway Ltd</v>
      </c>
      <c r="Z1693" s="43" t="str">
        <f>_xlfn.XLOOKUP(Combined[[#This Row],[Store_ID]],Store[Store_ID],Store[Region])</f>
        <v>North</v>
      </c>
      <c r="AA1693" s="43" t="str">
        <f>_xlfn.XLOOKUP(Combined[[#This Row],[Store_ID]],Store[Store_ID],Store[City])</f>
        <v>Bensonhaven</v>
      </c>
      <c r="AB1693" s="43" t="str">
        <f>_xlfn.XLOOKUP(Combined[[#This Row],[Store_ID]],Store[Store_ID],Store[Store_Type])</f>
        <v>Flagship</v>
      </c>
      <c r="AC1693" s="43">
        <f>Combined[[#This Row],[Quantity]]*Combined[[#This Row],[Unit_Price]]</f>
        <v>631</v>
      </c>
      <c r="AD1693" s="43">
        <f>Combined[[#This Row],[Gross_Sales]]*Combined[[#This Row],[Discount]]</f>
        <v>25.240000000000002</v>
      </c>
      <c r="AE1693" s="43">
        <f>Combined[[#This Row],[Quantity]]*Combined[[#This Row],[cost]]</f>
        <v>312.8</v>
      </c>
      <c r="AF1693" s="43">
        <f>Combined[[#This Row],[Total_Amount]]-Combined[[#This Row],[Total_Cost]]</f>
        <v>292.95999999999998</v>
      </c>
      <c r="AG1693" s="43" t="str">
        <f>IF(Combined[[#This Row],[Age]]&lt;=25,"18-25",IF(Combined[[#This Row],[Age]]&lt;=35,"26-35",IF(Combined[[#This Row],[Age]]&lt;=45,"36-45",IF(Combined[[#This Row],[Age]]&lt;=55,"46-55","56-64"))))</f>
        <v>36-45</v>
      </c>
      <c r="AH1693" s="43">
        <f>IF(Combined[[#This Row],[Total_Amount]]=0,0,Combined[[#This Row],[Profit]]/Combined[[#This Row],[Total_Amount]])</f>
        <v>0.48362387744321178</v>
      </c>
    </row>
    <row r="1694" spans="1:34">
      <c r="A1694" s="43" t="s">
        <v>3518</v>
      </c>
      <c r="B1694" s="46">
        <v>45916</v>
      </c>
      <c r="C1694" s="43">
        <f t="shared" si="26"/>
        <v>2025</v>
      </c>
      <c r="D1694" s="43" t="str">
        <f>TEXT(Combined[[#This Row],[Order_Date]],"MMM")</f>
        <v>Sep</v>
      </c>
      <c r="E1694" s="43" t="s">
        <v>1226</v>
      </c>
      <c r="F1694" s="43" t="s">
        <v>1708</v>
      </c>
      <c r="G1694" s="43" t="s">
        <v>1766</v>
      </c>
      <c r="H1694" s="43">
        <v>4</v>
      </c>
      <c r="I1694" s="43">
        <v>983.98</v>
      </c>
      <c r="J1694" s="45">
        <v>0.11</v>
      </c>
      <c r="K1694" s="43" t="s">
        <v>1829</v>
      </c>
      <c r="L1694" s="43">
        <v>3502.9688000000001</v>
      </c>
      <c r="M1694" s="43" t="str">
        <f>VLOOKUP(Combined[[#This Row],[Customer_ID]],Customer[],2,FALSE)</f>
        <v>Michael Mcneil</v>
      </c>
      <c r="N1694" s="43">
        <f>VLOOKUP(Combined[[#This Row],[Customer_ID]],Customer[],3,FALSE)</f>
        <v>46</v>
      </c>
      <c r="O1694" s="43" t="str">
        <f>VLOOKUP(Combined[[#This Row],[Customer_ID]],Customer[],4,FALSE)</f>
        <v>Male</v>
      </c>
      <c r="P1694" s="43" t="str">
        <f>VLOOKUP(Combined[[#This Row],[Customer_ID]],Customer[],5,FALSE)</f>
        <v>Stewartchester</v>
      </c>
      <c r="Q1694" s="43" t="str">
        <f>VLOOKUP(Combined[[#This Row],[Customer_ID]],Customer[],6,FALSE)</f>
        <v>Utah</v>
      </c>
      <c r="R1694" s="43" t="str">
        <f>VLOOKUP(Combined[[#This Row],[Customer_ID]],Customer[],8,FALSE)</f>
        <v>Bronze</v>
      </c>
      <c r="S1694" s="43" t="str">
        <f>VLOOKUP(Combined[[#This Row],[Product_ID]],Product[],2,FALSE)</f>
        <v>Wall-Mounted Spice Rack</v>
      </c>
      <c r="T1694" s="43" t="str">
        <f>VLOOKUP(Combined[[#This Row],[Product_ID]],Product[],3,FALSE)</f>
        <v>Home</v>
      </c>
      <c r="U1694" s="43" t="str">
        <f>VLOOKUP(Combined[[#This Row],[Product_ID]],Product[],4,FALSE)</f>
        <v>Kitchen</v>
      </c>
      <c r="V1694" s="43" t="str">
        <f>VLOOKUP(Combined[[#This Row],[Product_ID]],Product[],5,FALSE)</f>
        <v>Allison Ltd</v>
      </c>
      <c r="W1694" s="43">
        <f>VLOOKUP(Combined[[#This Row],[Product_ID]],Product[],6,FALSE)</f>
        <v>143.43</v>
      </c>
      <c r="X1694" s="43">
        <f>VLOOKUP(Combined[[#This Row],[Product_ID]],Product[],7,FALSE)</f>
        <v>58</v>
      </c>
      <c r="Y1694" s="43" t="str">
        <f>_xlfn.XLOOKUP(Combined[[#This Row],[Store_ID]],Store[Store_ID],Store[Store_Name])</f>
        <v>Johnson-Wright</v>
      </c>
      <c r="Z1694" s="43" t="str">
        <f>_xlfn.XLOOKUP(Combined[[#This Row],[Store_ID]],Store[Store_ID],Store[Region])</f>
        <v>North</v>
      </c>
      <c r="AA1694" s="43" t="str">
        <f>_xlfn.XLOOKUP(Combined[[#This Row],[Store_ID]],Store[Store_ID],Store[City])</f>
        <v>Hoodberg</v>
      </c>
      <c r="AB1694" s="43" t="str">
        <f>_xlfn.XLOOKUP(Combined[[#This Row],[Store_ID]],Store[Store_ID],Store[Store_Type])</f>
        <v>Outlet</v>
      </c>
      <c r="AC1694" s="43">
        <f>Combined[[#This Row],[Quantity]]*Combined[[#This Row],[Unit_Price]]</f>
        <v>3935.92</v>
      </c>
      <c r="AD1694" s="43">
        <f>Combined[[#This Row],[Gross_Sales]]*Combined[[#This Row],[Discount]]</f>
        <v>432.95120000000003</v>
      </c>
      <c r="AE1694" s="43">
        <f>Combined[[#This Row],[Quantity]]*Combined[[#This Row],[cost]]</f>
        <v>573.72</v>
      </c>
      <c r="AF1694" s="43">
        <f>Combined[[#This Row],[Total_Amount]]-Combined[[#This Row],[Total_Cost]]</f>
        <v>2929.2488000000003</v>
      </c>
      <c r="AG1694" s="43" t="str">
        <f>IF(Combined[[#This Row],[Age]]&lt;=25,"18-25",IF(Combined[[#This Row],[Age]]&lt;=35,"26-35",IF(Combined[[#This Row],[Age]]&lt;=45,"36-45",IF(Combined[[#This Row],[Age]]&lt;=55,"46-55","56-64"))))</f>
        <v>46-55</v>
      </c>
      <c r="AH1694" s="43">
        <f>IF(Combined[[#This Row],[Total_Amount]]=0,0,Combined[[#This Row],[Profit]]/Combined[[#This Row],[Total_Amount]])</f>
        <v>0.83621892378830209</v>
      </c>
    </row>
    <row r="1695" spans="1:34">
      <c r="A1695" s="43" t="s">
        <v>3519</v>
      </c>
      <c r="B1695" s="46">
        <v>45353</v>
      </c>
      <c r="C1695" s="43">
        <f t="shared" si="26"/>
        <v>2024</v>
      </c>
      <c r="D1695" s="43" t="str">
        <f>TEXT(Combined[[#This Row],[Order_Date]],"MMM")</f>
        <v>Mar</v>
      </c>
      <c r="E1695" s="43" t="s">
        <v>205</v>
      </c>
      <c r="F1695" s="43" t="s">
        <v>1658</v>
      </c>
      <c r="G1695" s="43" t="s">
        <v>1792</v>
      </c>
      <c r="H1695" s="43">
        <v>4</v>
      </c>
      <c r="I1695" s="43">
        <v>73.69</v>
      </c>
      <c r="J1695" s="45">
        <v>0.08</v>
      </c>
      <c r="K1695" s="43" t="s">
        <v>1824</v>
      </c>
      <c r="L1695" s="43">
        <v>271.17919999999998</v>
      </c>
      <c r="M1695" s="43" t="str">
        <f>VLOOKUP(Combined[[#This Row],[Customer_ID]],Customer[],2,FALSE)</f>
        <v>Katherine Dorsey</v>
      </c>
      <c r="N1695" s="43">
        <f>VLOOKUP(Combined[[#This Row],[Customer_ID]],Customer[],3,FALSE)</f>
        <v>24</v>
      </c>
      <c r="O1695" s="43" t="str">
        <f>VLOOKUP(Combined[[#This Row],[Customer_ID]],Customer[],4,FALSE)</f>
        <v>Male</v>
      </c>
      <c r="P1695" s="43" t="str">
        <f>VLOOKUP(Combined[[#This Row],[Customer_ID]],Customer[],5,FALSE)</f>
        <v>Christopherland</v>
      </c>
      <c r="Q1695" s="43" t="str">
        <f>VLOOKUP(Combined[[#This Row],[Customer_ID]],Customer[],6,FALSE)</f>
        <v>Oklahoma</v>
      </c>
      <c r="R1695" s="43" t="str">
        <f>VLOOKUP(Combined[[#This Row],[Customer_ID]],Customer[],8,FALSE)</f>
        <v>Platinum</v>
      </c>
      <c r="S1695" s="43" t="str">
        <f>VLOOKUP(Combined[[#This Row],[Product_ID]],Product[],2,FALSE)</f>
        <v>Ceramic Plant Pot</v>
      </c>
      <c r="T1695" s="43" t="str">
        <f>VLOOKUP(Combined[[#This Row],[Product_ID]],Product[],3,FALSE)</f>
        <v>Home</v>
      </c>
      <c r="U1695" s="43" t="str">
        <f>VLOOKUP(Combined[[#This Row],[Product_ID]],Product[],4,FALSE)</f>
        <v>Decor</v>
      </c>
      <c r="V1695" s="43" t="str">
        <f>VLOOKUP(Combined[[#This Row],[Product_ID]],Product[],5,FALSE)</f>
        <v>Hatfield, Baird and Torres</v>
      </c>
      <c r="W1695" s="43">
        <f>VLOOKUP(Combined[[#This Row],[Product_ID]],Product[],6,FALSE)</f>
        <v>81.75</v>
      </c>
      <c r="X1695" s="43">
        <f>VLOOKUP(Combined[[#This Row],[Product_ID]],Product[],7,FALSE)</f>
        <v>331.3</v>
      </c>
      <c r="Y1695" s="43" t="str">
        <f>_xlfn.XLOOKUP(Combined[[#This Row],[Store_ID]],Store[Store_ID],Store[Store_Name])</f>
        <v>Aguirre-Keller</v>
      </c>
      <c r="Z1695" s="43" t="str">
        <f>_xlfn.XLOOKUP(Combined[[#This Row],[Store_ID]],Store[Store_ID],Store[Region])</f>
        <v>South</v>
      </c>
      <c r="AA1695" s="43" t="str">
        <f>_xlfn.XLOOKUP(Combined[[#This Row],[Store_ID]],Store[Store_ID],Store[City])</f>
        <v>Lake Michael</v>
      </c>
      <c r="AB1695" s="43" t="str">
        <f>_xlfn.XLOOKUP(Combined[[#This Row],[Store_ID]],Store[Store_ID],Store[Store_Type])</f>
        <v>Online</v>
      </c>
      <c r="AC1695" s="43">
        <f>Combined[[#This Row],[Quantity]]*Combined[[#This Row],[Unit_Price]]</f>
        <v>294.76</v>
      </c>
      <c r="AD1695" s="43">
        <f>Combined[[#This Row],[Gross_Sales]]*Combined[[#This Row],[Discount]]</f>
        <v>23.5808</v>
      </c>
      <c r="AE1695" s="43">
        <f>Combined[[#This Row],[Quantity]]*Combined[[#This Row],[cost]]</f>
        <v>327</v>
      </c>
      <c r="AF1695" s="43">
        <f>Combined[[#This Row],[Total_Amount]]-Combined[[#This Row],[Total_Cost]]</f>
        <v>-55.82080000000002</v>
      </c>
      <c r="AG1695" s="43" t="str">
        <f>IF(Combined[[#This Row],[Age]]&lt;=25,"18-25",IF(Combined[[#This Row],[Age]]&lt;=35,"26-35",IF(Combined[[#This Row],[Age]]&lt;=45,"36-45",IF(Combined[[#This Row],[Age]]&lt;=55,"46-55","56-64"))))</f>
        <v>18-25</v>
      </c>
      <c r="AH1695" s="43">
        <f>IF(Combined[[#This Row],[Total_Amount]]=0,0,Combined[[#This Row],[Profit]]/Combined[[#This Row],[Total_Amount]])</f>
        <v>-0.20584469605338471</v>
      </c>
    </row>
    <row r="1696" spans="1:34">
      <c r="A1696" s="43" t="s">
        <v>3520</v>
      </c>
      <c r="B1696" s="46">
        <v>45490</v>
      </c>
      <c r="C1696" s="43">
        <f t="shared" si="26"/>
        <v>2024</v>
      </c>
      <c r="D1696" s="43" t="str">
        <f>TEXT(Combined[[#This Row],[Order_Date]],"MMM")</f>
        <v>Jul</v>
      </c>
      <c r="E1696" s="43" t="s">
        <v>1343</v>
      </c>
      <c r="F1696" s="43" t="s">
        <v>1570</v>
      </c>
      <c r="G1696" s="43" t="s">
        <v>1779</v>
      </c>
      <c r="H1696" s="43">
        <v>3</v>
      </c>
      <c r="I1696" s="43">
        <v>110.99</v>
      </c>
      <c r="J1696" s="45">
        <v>0.21</v>
      </c>
      <c r="K1696" s="43" t="s">
        <v>1824</v>
      </c>
      <c r="L1696" s="43">
        <v>263.04629999999997</v>
      </c>
      <c r="M1696" s="43" t="str">
        <f>VLOOKUP(Combined[[#This Row],[Customer_ID]],Customer[],2,FALSE)</f>
        <v>Thomas Moore</v>
      </c>
      <c r="N1696" s="43">
        <f>VLOOKUP(Combined[[#This Row],[Customer_ID]],Customer[],3,FALSE)</f>
        <v>51</v>
      </c>
      <c r="O1696" s="43" t="str">
        <f>VLOOKUP(Combined[[#This Row],[Customer_ID]],Customer[],4,FALSE)</f>
        <v>Female</v>
      </c>
      <c r="P1696" s="43" t="str">
        <f>VLOOKUP(Combined[[#This Row],[Customer_ID]],Customer[],5,FALSE)</f>
        <v>Williamsberg</v>
      </c>
      <c r="Q1696" s="43" t="str">
        <f>VLOOKUP(Combined[[#This Row],[Customer_ID]],Customer[],6,FALSE)</f>
        <v>New York</v>
      </c>
      <c r="R1696" s="43" t="str">
        <f>VLOOKUP(Combined[[#This Row],[Customer_ID]],Customer[],8,FALSE)</f>
        <v>Silver</v>
      </c>
      <c r="S1696" s="43" t="str">
        <f>VLOOKUP(Combined[[#This Row],[Product_ID]],Product[],2,FALSE)</f>
        <v>HD Smart TV Stick</v>
      </c>
      <c r="T1696" s="43" t="str">
        <f>VLOOKUP(Combined[[#This Row],[Product_ID]],Product[],3,FALSE)</f>
        <v>Electronics</v>
      </c>
      <c r="U1696" s="43" t="str">
        <f>VLOOKUP(Combined[[#This Row],[Product_ID]],Product[],4,FALSE)</f>
        <v>Accessories</v>
      </c>
      <c r="V1696" s="43" t="str">
        <f>VLOOKUP(Combined[[#This Row],[Product_ID]],Product[],5,FALSE)</f>
        <v>Gibson, Hobbs and Weaver</v>
      </c>
      <c r="W1696" s="43">
        <f>VLOOKUP(Combined[[#This Row],[Product_ID]],Product[],6,FALSE)</f>
        <v>449.4</v>
      </c>
      <c r="X1696" s="43">
        <f>VLOOKUP(Combined[[#This Row],[Product_ID]],Product[],7,FALSE)</f>
        <v>338</v>
      </c>
      <c r="Y1696" s="43" t="str">
        <f>_xlfn.XLOOKUP(Combined[[#This Row],[Store_ID]],Store[Store_ID],Store[Store_Name])</f>
        <v>Martinez-Mullins</v>
      </c>
      <c r="Z1696" s="43" t="str">
        <f>_xlfn.XLOOKUP(Combined[[#This Row],[Store_ID]],Store[Store_ID],Store[Region])</f>
        <v>South</v>
      </c>
      <c r="AA1696" s="43" t="str">
        <f>_xlfn.XLOOKUP(Combined[[#This Row],[Store_ID]],Store[Store_ID],Store[City])</f>
        <v>Williamsfurt</v>
      </c>
      <c r="AB1696" s="43" t="str">
        <f>_xlfn.XLOOKUP(Combined[[#This Row],[Store_ID]],Store[Store_ID],Store[Store_Type])</f>
        <v>Online</v>
      </c>
      <c r="AC1696" s="43">
        <f>Combined[[#This Row],[Quantity]]*Combined[[#This Row],[Unit_Price]]</f>
        <v>332.96999999999997</v>
      </c>
      <c r="AD1696" s="43">
        <f>Combined[[#This Row],[Gross_Sales]]*Combined[[#This Row],[Discount]]</f>
        <v>69.923699999999997</v>
      </c>
      <c r="AE1696" s="43">
        <f>Combined[[#This Row],[Quantity]]*Combined[[#This Row],[cost]]</f>
        <v>1348.1999999999998</v>
      </c>
      <c r="AF1696" s="43">
        <f>Combined[[#This Row],[Total_Amount]]-Combined[[#This Row],[Total_Cost]]</f>
        <v>-1085.1536999999998</v>
      </c>
      <c r="AG1696" s="43" t="str">
        <f>IF(Combined[[#This Row],[Age]]&lt;=25,"18-25",IF(Combined[[#This Row],[Age]]&lt;=35,"26-35",IF(Combined[[#This Row],[Age]]&lt;=45,"36-45",IF(Combined[[#This Row],[Age]]&lt;=55,"46-55","56-64"))))</f>
        <v>46-55</v>
      </c>
      <c r="AH1696" s="43">
        <f>IF(Combined[[#This Row],[Total_Amount]]=0,0,Combined[[#This Row],[Profit]]/Combined[[#This Row],[Total_Amount]])</f>
        <v>-4.1253334489023414</v>
      </c>
    </row>
    <row r="1697" spans="1:34">
      <c r="A1697" s="43" t="s">
        <v>3521</v>
      </c>
      <c r="B1697" s="46">
        <v>45850</v>
      </c>
      <c r="C1697" s="43">
        <f t="shared" si="26"/>
        <v>2025</v>
      </c>
      <c r="D1697" s="43" t="str">
        <f>TEXT(Combined[[#This Row],[Order_Date]],"MMM")</f>
        <v>Jul</v>
      </c>
      <c r="E1697" s="43" t="s">
        <v>301</v>
      </c>
      <c r="F1697" s="43" t="s">
        <v>1568</v>
      </c>
      <c r="G1697" s="43" t="s">
        <v>1779</v>
      </c>
      <c r="H1697" s="43">
        <v>1</v>
      </c>
      <c r="I1697" s="43">
        <v>66.86</v>
      </c>
      <c r="J1697" s="45">
        <v>0.22</v>
      </c>
      <c r="K1697" s="43" t="s">
        <v>1829</v>
      </c>
      <c r="L1697" s="43">
        <v>52.150799999999997</v>
      </c>
      <c r="M1697" s="43" t="str">
        <f>VLOOKUP(Combined[[#This Row],[Customer_ID]],Customer[],2,FALSE)</f>
        <v>Thomas Robinson</v>
      </c>
      <c r="N1697" s="43">
        <f>VLOOKUP(Combined[[#This Row],[Customer_ID]],Customer[],3,FALSE)</f>
        <v>48</v>
      </c>
      <c r="O1697" s="43" t="str">
        <f>VLOOKUP(Combined[[#This Row],[Customer_ID]],Customer[],4,FALSE)</f>
        <v>Female</v>
      </c>
      <c r="P1697" s="43" t="str">
        <f>VLOOKUP(Combined[[#This Row],[Customer_ID]],Customer[],5,FALSE)</f>
        <v>Nicholastown</v>
      </c>
      <c r="Q1697" s="43" t="str">
        <f>VLOOKUP(Combined[[#This Row],[Customer_ID]],Customer[],6,FALSE)</f>
        <v>Georgia</v>
      </c>
      <c r="R1697" s="43" t="str">
        <f>VLOOKUP(Combined[[#This Row],[Customer_ID]],Customer[],8,FALSE)</f>
        <v>Bronze</v>
      </c>
      <c r="S1697" s="43" t="str">
        <f>VLOOKUP(Combined[[#This Row],[Product_ID]],Product[],2,FALSE)</f>
        <v>Ceramic Kitchen Bowl Set</v>
      </c>
      <c r="T1697" s="43" t="str">
        <f>VLOOKUP(Combined[[#This Row],[Product_ID]],Product[],3,FALSE)</f>
        <v>Home</v>
      </c>
      <c r="U1697" s="43" t="str">
        <f>VLOOKUP(Combined[[#This Row],[Product_ID]],Product[],4,FALSE)</f>
        <v>Kitchen</v>
      </c>
      <c r="V1697" s="43" t="str">
        <f>VLOOKUP(Combined[[#This Row],[Product_ID]],Product[],5,FALSE)</f>
        <v>Hamilton Group</v>
      </c>
      <c r="W1697" s="43">
        <f>VLOOKUP(Combined[[#This Row],[Product_ID]],Product[],6,FALSE)</f>
        <v>298.86</v>
      </c>
      <c r="X1697" s="43">
        <f>VLOOKUP(Combined[[#This Row],[Product_ID]],Product[],7,FALSE)</f>
        <v>308</v>
      </c>
      <c r="Y1697" s="43" t="str">
        <f>_xlfn.XLOOKUP(Combined[[#This Row],[Store_ID]],Store[Store_ID],Store[Store_Name])</f>
        <v>Martinez-Mullins</v>
      </c>
      <c r="Z1697" s="43" t="str">
        <f>_xlfn.XLOOKUP(Combined[[#This Row],[Store_ID]],Store[Store_ID],Store[Region])</f>
        <v>South</v>
      </c>
      <c r="AA1697" s="43" t="str">
        <f>_xlfn.XLOOKUP(Combined[[#This Row],[Store_ID]],Store[Store_ID],Store[City])</f>
        <v>Williamsfurt</v>
      </c>
      <c r="AB1697" s="43" t="str">
        <f>_xlfn.XLOOKUP(Combined[[#This Row],[Store_ID]],Store[Store_ID],Store[Store_Type])</f>
        <v>Online</v>
      </c>
      <c r="AC1697" s="43">
        <f>Combined[[#This Row],[Quantity]]*Combined[[#This Row],[Unit_Price]]</f>
        <v>66.86</v>
      </c>
      <c r="AD1697" s="43">
        <f>Combined[[#This Row],[Gross_Sales]]*Combined[[#This Row],[Discount]]</f>
        <v>14.709199999999999</v>
      </c>
      <c r="AE1697" s="43">
        <f>Combined[[#This Row],[Quantity]]*Combined[[#This Row],[cost]]</f>
        <v>298.86</v>
      </c>
      <c r="AF1697" s="43">
        <f>Combined[[#This Row],[Total_Amount]]-Combined[[#This Row],[Total_Cost]]</f>
        <v>-246.70920000000001</v>
      </c>
      <c r="AG1697" s="43" t="str">
        <f>IF(Combined[[#This Row],[Age]]&lt;=25,"18-25",IF(Combined[[#This Row],[Age]]&lt;=35,"26-35",IF(Combined[[#This Row],[Age]]&lt;=45,"36-45",IF(Combined[[#This Row],[Age]]&lt;=55,"46-55","56-64"))))</f>
        <v>46-55</v>
      </c>
      <c r="AH1697" s="43">
        <f>IF(Combined[[#This Row],[Total_Amount]]=0,0,Combined[[#This Row],[Profit]]/Combined[[#This Row],[Total_Amount]])</f>
        <v>-4.730688695091926</v>
      </c>
    </row>
    <row r="1698" spans="1:34">
      <c r="A1698" s="43" t="s">
        <v>3522</v>
      </c>
      <c r="B1698" s="46">
        <v>45515</v>
      </c>
      <c r="C1698" s="43">
        <f t="shared" si="26"/>
        <v>2024</v>
      </c>
      <c r="D1698" s="43" t="str">
        <f>TEXT(Combined[[#This Row],[Order_Date]],"MMM")</f>
        <v>Aug</v>
      </c>
      <c r="E1698" s="43" t="s">
        <v>1295</v>
      </c>
      <c r="F1698" s="43" t="s">
        <v>1682</v>
      </c>
      <c r="G1698" s="43" t="s">
        <v>1810</v>
      </c>
      <c r="H1698" s="43">
        <v>1</v>
      </c>
      <c r="I1698" s="43">
        <v>980.26</v>
      </c>
      <c r="J1698" s="45">
        <v>0.14000000000000001</v>
      </c>
      <c r="K1698" s="43" t="s">
        <v>1826</v>
      </c>
      <c r="L1698" s="43">
        <v>843.02359999999999</v>
      </c>
      <c r="M1698" s="43" t="str">
        <f>VLOOKUP(Combined[[#This Row],[Customer_ID]],Customer[],2,FALSE)</f>
        <v>Karen King</v>
      </c>
      <c r="N1698" s="43">
        <f>VLOOKUP(Combined[[#This Row],[Customer_ID]],Customer[],3,FALSE)</f>
        <v>64</v>
      </c>
      <c r="O1698" s="43" t="str">
        <f>VLOOKUP(Combined[[#This Row],[Customer_ID]],Customer[],4,FALSE)</f>
        <v>Female</v>
      </c>
      <c r="P1698" s="43" t="str">
        <f>VLOOKUP(Combined[[#This Row],[Customer_ID]],Customer[],5,FALSE)</f>
        <v>Kimburgh</v>
      </c>
      <c r="Q1698" s="43" t="str">
        <f>VLOOKUP(Combined[[#This Row],[Customer_ID]],Customer[],6,FALSE)</f>
        <v>North Carolina</v>
      </c>
      <c r="R1698" s="43" t="str">
        <f>VLOOKUP(Combined[[#This Row],[Customer_ID]],Customer[],8,FALSE)</f>
        <v>Bronze</v>
      </c>
      <c r="S1698" s="43" t="str">
        <f>VLOOKUP(Combined[[#This Row],[Product_ID]],Product[],2,FALSE)</f>
        <v>Smart LED Light Strip</v>
      </c>
      <c r="T1698" s="43" t="str">
        <f>VLOOKUP(Combined[[#This Row],[Product_ID]],Product[],3,FALSE)</f>
        <v>Electronics</v>
      </c>
      <c r="U1698" s="43" t="str">
        <f>VLOOKUP(Combined[[#This Row],[Product_ID]],Product[],4,FALSE)</f>
        <v>Accessories</v>
      </c>
      <c r="V1698" s="43" t="str">
        <f>VLOOKUP(Combined[[#This Row],[Product_ID]],Product[],5,FALSE)</f>
        <v>Flores-Davis</v>
      </c>
      <c r="W1698" s="43">
        <f>VLOOKUP(Combined[[#This Row],[Product_ID]],Product[],6,FALSE)</f>
        <v>349.17</v>
      </c>
      <c r="X1698" s="43">
        <f>VLOOKUP(Combined[[#This Row],[Product_ID]],Product[],7,FALSE)</f>
        <v>476</v>
      </c>
      <c r="Y1698" s="43" t="str">
        <f>_xlfn.XLOOKUP(Combined[[#This Row],[Store_ID]],Store[Store_ID],Store[Store_Name])</f>
        <v>Guerrero-Schmitt</v>
      </c>
      <c r="Z1698" s="43" t="str">
        <f>_xlfn.XLOOKUP(Combined[[#This Row],[Store_ID]],Store[Store_ID],Store[Region])</f>
        <v>East</v>
      </c>
      <c r="AA1698" s="43" t="str">
        <f>_xlfn.XLOOKUP(Combined[[#This Row],[Store_ID]],Store[Store_ID],Store[City])</f>
        <v>East Stevechester</v>
      </c>
      <c r="AB1698" s="43" t="str">
        <f>_xlfn.XLOOKUP(Combined[[#This Row],[Store_ID]],Store[Store_ID],Store[Store_Type])</f>
        <v>Flagship</v>
      </c>
      <c r="AC1698" s="43">
        <f>Combined[[#This Row],[Quantity]]*Combined[[#This Row],[Unit_Price]]</f>
        <v>980.26</v>
      </c>
      <c r="AD1698" s="43">
        <f>Combined[[#This Row],[Gross_Sales]]*Combined[[#This Row],[Discount]]</f>
        <v>137.2364</v>
      </c>
      <c r="AE1698" s="43">
        <f>Combined[[#This Row],[Quantity]]*Combined[[#This Row],[cost]]</f>
        <v>349.17</v>
      </c>
      <c r="AF1698" s="43">
        <f>Combined[[#This Row],[Total_Amount]]-Combined[[#This Row],[Total_Cost]]</f>
        <v>493.85359999999997</v>
      </c>
      <c r="AG1698" s="43" t="str">
        <f>IF(Combined[[#This Row],[Age]]&lt;=25,"18-25",IF(Combined[[#This Row],[Age]]&lt;=35,"26-35",IF(Combined[[#This Row],[Age]]&lt;=45,"36-45",IF(Combined[[#This Row],[Age]]&lt;=55,"46-55","56-64"))))</f>
        <v>56-64</v>
      </c>
      <c r="AH1698" s="43">
        <f>IF(Combined[[#This Row],[Total_Amount]]=0,0,Combined[[#This Row],[Profit]]/Combined[[#This Row],[Total_Amount]])</f>
        <v>0.58581230703387188</v>
      </c>
    </row>
    <row r="1699" spans="1:34">
      <c r="A1699" s="43" t="s">
        <v>3523</v>
      </c>
      <c r="B1699" s="46">
        <v>45322</v>
      </c>
      <c r="C1699" s="43">
        <f t="shared" si="26"/>
        <v>2024</v>
      </c>
      <c r="D1699" s="43" t="str">
        <f>TEXT(Combined[[#This Row],[Order_Date]],"MMM")</f>
        <v>Jan</v>
      </c>
      <c r="E1699" s="43" t="s">
        <v>147</v>
      </c>
      <c r="F1699" s="43" t="s">
        <v>1584</v>
      </c>
      <c r="G1699" s="43" t="s">
        <v>1810</v>
      </c>
      <c r="H1699" s="43">
        <v>1</v>
      </c>
      <c r="I1699" s="43">
        <v>235.28</v>
      </c>
      <c r="J1699" s="45">
        <v>0.05</v>
      </c>
      <c r="K1699" s="43" t="s">
        <v>1826</v>
      </c>
      <c r="L1699" s="43">
        <v>223.51599999999999</v>
      </c>
      <c r="M1699" s="43" t="str">
        <f>VLOOKUP(Combined[[#This Row],[Customer_ID]],Customer[],2,FALSE)</f>
        <v>Christopher Carter</v>
      </c>
      <c r="N1699" s="43">
        <f>VLOOKUP(Combined[[#This Row],[Customer_ID]],Customer[],3,FALSE)</f>
        <v>27</v>
      </c>
      <c r="O1699" s="43" t="str">
        <f>VLOOKUP(Combined[[#This Row],[Customer_ID]],Customer[],4,FALSE)</f>
        <v>Female</v>
      </c>
      <c r="P1699" s="43" t="str">
        <f>VLOOKUP(Combined[[#This Row],[Customer_ID]],Customer[],5,FALSE)</f>
        <v>Brendastad</v>
      </c>
      <c r="Q1699" s="43" t="str">
        <f>VLOOKUP(Combined[[#This Row],[Customer_ID]],Customer[],6,FALSE)</f>
        <v>South Dakota</v>
      </c>
      <c r="R1699" s="43" t="str">
        <f>VLOOKUP(Combined[[#This Row],[Customer_ID]],Customer[],8,FALSE)</f>
        <v>Platinum</v>
      </c>
      <c r="S1699" s="43" t="str">
        <f>VLOOKUP(Combined[[#This Row],[Product_ID]],Product[],2,FALSE)</f>
        <v>Women's Denim Jeans</v>
      </c>
      <c r="T1699" s="43" t="str">
        <f>VLOOKUP(Combined[[#This Row],[Product_ID]],Product[],3,FALSE)</f>
        <v>Clothing</v>
      </c>
      <c r="U1699" s="43" t="str">
        <f>VLOOKUP(Combined[[#This Row],[Product_ID]],Product[],4,FALSE)</f>
        <v>Bottoms</v>
      </c>
      <c r="V1699" s="43" t="str">
        <f>VLOOKUP(Combined[[#This Row],[Product_ID]],Product[],5,FALSE)</f>
        <v>Guerra-Hendrix</v>
      </c>
      <c r="W1699" s="43">
        <f>VLOOKUP(Combined[[#This Row],[Product_ID]],Product[],6,FALSE)</f>
        <v>303.75</v>
      </c>
      <c r="X1699" s="43">
        <f>VLOOKUP(Combined[[#This Row],[Product_ID]],Product[],7,FALSE)</f>
        <v>343</v>
      </c>
      <c r="Y1699" s="43" t="str">
        <f>_xlfn.XLOOKUP(Combined[[#This Row],[Store_ID]],Store[Store_ID],Store[Store_Name])</f>
        <v>Guerrero-Schmitt</v>
      </c>
      <c r="Z1699" s="43" t="str">
        <f>_xlfn.XLOOKUP(Combined[[#This Row],[Store_ID]],Store[Store_ID],Store[Region])</f>
        <v>East</v>
      </c>
      <c r="AA1699" s="43" t="str">
        <f>_xlfn.XLOOKUP(Combined[[#This Row],[Store_ID]],Store[Store_ID],Store[City])</f>
        <v>East Stevechester</v>
      </c>
      <c r="AB1699" s="43" t="str">
        <f>_xlfn.XLOOKUP(Combined[[#This Row],[Store_ID]],Store[Store_ID],Store[Store_Type])</f>
        <v>Flagship</v>
      </c>
      <c r="AC1699" s="43">
        <f>Combined[[#This Row],[Quantity]]*Combined[[#This Row],[Unit_Price]]</f>
        <v>235.28</v>
      </c>
      <c r="AD1699" s="43">
        <f>Combined[[#This Row],[Gross_Sales]]*Combined[[#This Row],[Discount]]</f>
        <v>11.764000000000001</v>
      </c>
      <c r="AE1699" s="43">
        <f>Combined[[#This Row],[Quantity]]*Combined[[#This Row],[cost]]</f>
        <v>303.75</v>
      </c>
      <c r="AF1699" s="43">
        <f>Combined[[#This Row],[Total_Amount]]-Combined[[#This Row],[Total_Cost]]</f>
        <v>-80.234000000000009</v>
      </c>
      <c r="AG1699" s="43" t="str">
        <f>IF(Combined[[#This Row],[Age]]&lt;=25,"18-25",IF(Combined[[#This Row],[Age]]&lt;=35,"26-35",IF(Combined[[#This Row],[Age]]&lt;=45,"36-45",IF(Combined[[#This Row],[Age]]&lt;=55,"46-55","56-64"))))</f>
        <v>26-35</v>
      </c>
      <c r="AH1699" s="43">
        <f>IF(Combined[[#This Row],[Total_Amount]]=0,0,Combined[[#This Row],[Profit]]/Combined[[#This Row],[Total_Amount]])</f>
        <v>-0.35896311673437253</v>
      </c>
    </row>
    <row r="1700" spans="1:34">
      <c r="A1700" s="43" t="s">
        <v>3524</v>
      </c>
      <c r="B1700" s="46">
        <v>45542</v>
      </c>
      <c r="C1700" s="43">
        <f t="shared" si="26"/>
        <v>2024</v>
      </c>
      <c r="D1700" s="43" t="str">
        <f>TEXT(Combined[[#This Row],[Order_Date]],"MMM")</f>
        <v>Sep</v>
      </c>
      <c r="E1700" s="43" t="s">
        <v>1292</v>
      </c>
      <c r="F1700" s="43" t="s">
        <v>1543</v>
      </c>
      <c r="G1700" s="43" t="s">
        <v>1801</v>
      </c>
      <c r="H1700" s="43">
        <v>3</v>
      </c>
      <c r="I1700" s="43">
        <v>407.39</v>
      </c>
      <c r="J1700" s="45">
        <v>0.08</v>
      </c>
      <c r="K1700" s="43" t="s">
        <v>1826</v>
      </c>
      <c r="L1700" s="43">
        <v>1124.3964000000001</v>
      </c>
      <c r="M1700" s="43" t="str">
        <f>VLOOKUP(Combined[[#This Row],[Customer_ID]],Customer[],2,FALSE)</f>
        <v>Jennifer Myers</v>
      </c>
      <c r="N1700" s="43">
        <f>VLOOKUP(Combined[[#This Row],[Customer_ID]],Customer[],3,FALSE)</f>
        <v>46</v>
      </c>
      <c r="O1700" s="43" t="str">
        <f>VLOOKUP(Combined[[#This Row],[Customer_ID]],Customer[],4,FALSE)</f>
        <v>Male</v>
      </c>
      <c r="P1700" s="43" t="str">
        <f>VLOOKUP(Combined[[#This Row],[Customer_ID]],Customer[],5,FALSE)</f>
        <v>Marthaborough</v>
      </c>
      <c r="Q1700" s="43" t="str">
        <f>VLOOKUP(Combined[[#This Row],[Customer_ID]],Customer[],6,FALSE)</f>
        <v>Wisconsin</v>
      </c>
      <c r="R1700" s="43" t="str">
        <f>VLOOKUP(Combined[[#This Row],[Customer_ID]],Customer[],8,FALSE)</f>
        <v>Platinum</v>
      </c>
      <c r="S1700" s="43" t="str">
        <f>VLOOKUP(Combined[[#This Row],[Product_ID]],Product[],2,FALSE)</f>
        <v>Brother Laser Printer</v>
      </c>
      <c r="T1700" s="43" t="str">
        <f>VLOOKUP(Combined[[#This Row],[Product_ID]],Product[],3,FALSE)</f>
        <v>Electronics</v>
      </c>
      <c r="U1700" s="43" t="str">
        <f>VLOOKUP(Combined[[#This Row],[Product_ID]],Product[],4,FALSE)</f>
        <v>Computer</v>
      </c>
      <c r="V1700" s="43" t="str">
        <f>VLOOKUP(Combined[[#This Row],[Product_ID]],Product[],5,FALSE)</f>
        <v>Hunt Inc</v>
      </c>
      <c r="W1700" s="43">
        <f>VLOOKUP(Combined[[#This Row],[Product_ID]],Product[],6,FALSE)</f>
        <v>112.42</v>
      </c>
      <c r="X1700" s="43">
        <f>VLOOKUP(Combined[[#This Row],[Product_ID]],Product[],7,FALSE)</f>
        <v>416</v>
      </c>
      <c r="Y1700" s="43" t="str">
        <f>_xlfn.XLOOKUP(Combined[[#This Row],[Store_ID]],Store[Store_ID],Store[Store_Name])</f>
        <v>Shelton PLC</v>
      </c>
      <c r="Z1700" s="43" t="str">
        <f>_xlfn.XLOOKUP(Combined[[#This Row],[Store_ID]],Store[Store_ID],Store[Region])</f>
        <v>North</v>
      </c>
      <c r="AA1700" s="43" t="str">
        <f>_xlfn.XLOOKUP(Combined[[#This Row],[Store_ID]],Store[Store_ID],Store[City])</f>
        <v>East Jenniferstad</v>
      </c>
      <c r="AB1700" s="43" t="str">
        <f>_xlfn.XLOOKUP(Combined[[#This Row],[Store_ID]],Store[Store_ID],Store[Store_Type])</f>
        <v>Flagship</v>
      </c>
      <c r="AC1700" s="43">
        <f>Combined[[#This Row],[Quantity]]*Combined[[#This Row],[Unit_Price]]</f>
        <v>1222.17</v>
      </c>
      <c r="AD1700" s="43">
        <f>Combined[[#This Row],[Gross_Sales]]*Combined[[#This Row],[Discount]]</f>
        <v>97.773600000000002</v>
      </c>
      <c r="AE1700" s="43">
        <f>Combined[[#This Row],[Quantity]]*Combined[[#This Row],[cost]]</f>
        <v>337.26</v>
      </c>
      <c r="AF1700" s="43">
        <f>Combined[[#This Row],[Total_Amount]]-Combined[[#This Row],[Total_Cost]]</f>
        <v>787.13640000000009</v>
      </c>
      <c r="AG1700" s="43" t="str">
        <f>IF(Combined[[#This Row],[Age]]&lt;=25,"18-25",IF(Combined[[#This Row],[Age]]&lt;=35,"26-35",IF(Combined[[#This Row],[Age]]&lt;=45,"36-45",IF(Combined[[#This Row],[Age]]&lt;=55,"46-55","56-64"))))</f>
        <v>46-55</v>
      </c>
      <c r="AH1700" s="43">
        <f>IF(Combined[[#This Row],[Total_Amount]]=0,0,Combined[[#This Row],[Profit]]/Combined[[#This Row],[Total_Amount]])</f>
        <v>0.70005240144845715</v>
      </c>
    </row>
    <row r="1701" spans="1:34">
      <c r="A1701" s="43" t="s">
        <v>3525</v>
      </c>
      <c r="B1701" s="46">
        <v>45675</v>
      </c>
      <c r="C1701" s="43">
        <f t="shared" si="26"/>
        <v>2025</v>
      </c>
      <c r="D1701" s="43" t="str">
        <f>TEXT(Combined[[#This Row],[Order_Date]],"MMM")</f>
        <v>Jan</v>
      </c>
      <c r="E1701" s="43" t="s">
        <v>251</v>
      </c>
      <c r="F1701" s="43" t="s">
        <v>1602</v>
      </c>
      <c r="G1701" s="43" t="s">
        <v>1799</v>
      </c>
      <c r="H1701" s="43">
        <v>4</v>
      </c>
      <c r="I1701" s="43">
        <v>459.83</v>
      </c>
      <c r="J1701" s="45">
        <v>0.12</v>
      </c>
      <c r="K1701" s="43" t="s">
        <v>1829</v>
      </c>
      <c r="L1701" s="43">
        <v>1618.6016</v>
      </c>
      <c r="M1701" s="43" t="str">
        <f>VLOOKUP(Combined[[#This Row],[Customer_ID]],Customer[],2,FALSE)</f>
        <v>Mr. Mark Beasley</v>
      </c>
      <c r="N1701" s="43">
        <f>VLOOKUP(Combined[[#This Row],[Customer_ID]],Customer[],3,FALSE)</f>
        <v>24</v>
      </c>
      <c r="O1701" s="43" t="str">
        <f>VLOOKUP(Combined[[#This Row],[Customer_ID]],Customer[],4,FALSE)</f>
        <v>Female</v>
      </c>
      <c r="P1701" s="43" t="str">
        <f>VLOOKUP(Combined[[#This Row],[Customer_ID]],Customer[],5,FALSE)</f>
        <v>West Johnchester</v>
      </c>
      <c r="Q1701" s="43" t="str">
        <f>VLOOKUP(Combined[[#This Row],[Customer_ID]],Customer[],6,FALSE)</f>
        <v>Indiana</v>
      </c>
      <c r="R1701" s="43" t="str">
        <f>VLOOKUP(Combined[[#This Row],[Customer_ID]],Customer[],8,FALSE)</f>
        <v>Silver</v>
      </c>
      <c r="S1701" s="43" t="str">
        <f>VLOOKUP(Combined[[#This Row],[Product_ID]],Product[],2,FALSE)</f>
        <v>Decorative Floor Vase</v>
      </c>
      <c r="T1701" s="43" t="str">
        <f>VLOOKUP(Combined[[#This Row],[Product_ID]],Product[],3,FALSE)</f>
        <v>Home</v>
      </c>
      <c r="U1701" s="43" t="str">
        <f>VLOOKUP(Combined[[#This Row],[Product_ID]],Product[],4,FALSE)</f>
        <v>Decor</v>
      </c>
      <c r="V1701" s="43" t="str">
        <f>VLOOKUP(Combined[[#This Row],[Product_ID]],Product[],5,FALSE)</f>
        <v>Khan, Jones and Paul</v>
      </c>
      <c r="W1701" s="43">
        <f>VLOOKUP(Combined[[#This Row],[Product_ID]],Product[],6,FALSE)</f>
        <v>219.12</v>
      </c>
      <c r="X1701" s="43">
        <f>VLOOKUP(Combined[[#This Row],[Product_ID]],Product[],7,FALSE)</f>
        <v>378</v>
      </c>
      <c r="Y1701" s="43" t="str">
        <f>_xlfn.XLOOKUP(Combined[[#This Row],[Store_ID]],Store[Store_ID],Store[Store_Name])</f>
        <v>Mcdonald Inc</v>
      </c>
      <c r="Z1701" s="43" t="str">
        <f>_xlfn.XLOOKUP(Combined[[#This Row],[Store_ID]],Store[Store_ID],Store[Region])</f>
        <v>South</v>
      </c>
      <c r="AA1701" s="43" t="str">
        <f>_xlfn.XLOOKUP(Combined[[#This Row],[Store_ID]],Store[Store_ID],Store[City])</f>
        <v>Christopherland</v>
      </c>
      <c r="AB1701" s="43" t="str">
        <f>_xlfn.XLOOKUP(Combined[[#This Row],[Store_ID]],Store[Store_ID],Store[Store_Type])</f>
        <v>Outlet</v>
      </c>
      <c r="AC1701" s="43">
        <f>Combined[[#This Row],[Quantity]]*Combined[[#This Row],[Unit_Price]]</f>
        <v>1839.32</v>
      </c>
      <c r="AD1701" s="43">
        <f>Combined[[#This Row],[Gross_Sales]]*Combined[[#This Row],[Discount]]</f>
        <v>220.71839999999997</v>
      </c>
      <c r="AE1701" s="43">
        <f>Combined[[#This Row],[Quantity]]*Combined[[#This Row],[cost]]</f>
        <v>876.48</v>
      </c>
      <c r="AF1701" s="43">
        <f>Combined[[#This Row],[Total_Amount]]-Combined[[#This Row],[Total_Cost]]</f>
        <v>742.12159999999994</v>
      </c>
      <c r="AG1701" s="43" t="str">
        <f>IF(Combined[[#This Row],[Age]]&lt;=25,"18-25",IF(Combined[[#This Row],[Age]]&lt;=35,"26-35",IF(Combined[[#This Row],[Age]]&lt;=45,"36-45",IF(Combined[[#This Row],[Age]]&lt;=55,"46-55","56-64"))))</f>
        <v>18-25</v>
      </c>
      <c r="AH1701" s="43">
        <f>IF(Combined[[#This Row],[Total_Amount]]=0,0,Combined[[#This Row],[Profit]]/Combined[[#This Row],[Total_Amount]])</f>
        <v>0.45849553095709283</v>
      </c>
    </row>
    <row r="1702" spans="1:34">
      <c r="A1702" s="43" t="s">
        <v>3526</v>
      </c>
      <c r="B1702" s="46">
        <v>45333</v>
      </c>
      <c r="C1702" s="43">
        <f t="shared" si="26"/>
        <v>2024</v>
      </c>
      <c r="D1702" s="43" t="str">
        <f>TEXT(Combined[[#This Row],[Order_Date]],"MMM")</f>
        <v>Feb</v>
      </c>
      <c r="E1702" s="43" t="s">
        <v>496</v>
      </c>
      <c r="F1702" s="43" t="s">
        <v>1734</v>
      </c>
      <c r="G1702" s="43" t="s">
        <v>1769</v>
      </c>
      <c r="H1702" s="43">
        <v>3</v>
      </c>
      <c r="I1702" s="43">
        <v>706.6</v>
      </c>
      <c r="J1702" s="45">
        <v>0.17</v>
      </c>
      <c r="K1702" s="43" t="s">
        <v>1826</v>
      </c>
      <c r="L1702" s="43">
        <v>1759.434</v>
      </c>
      <c r="M1702" s="43" t="str">
        <f>VLOOKUP(Combined[[#This Row],[Customer_ID]],Customer[],2,FALSE)</f>
        <v>Rhonda Young</v>
      </c>
      <c r="N1702" s="43">
        <f>VLOOKUP(Combined[[#This Row],[Customer_ID]],Customer[],3,FALSE)</f>
        <v>49</v>
      </c>
      <c r="O1702" s="43" t="str">
        <f>VLOOKUP(Combined[[#This Row],[Customer_ID]],Customer[],4,FALSE)</f>
        <v>Female</v>
      </c>
      <c r="P1702" s="43" t="str">
        <f>VLOOKUP(Combined[[#This Row],[Customer_ID]],Customer[],5,FALSE)</f>
        <v>Lake Nathanfort</v>
      </c>
      <c r="Q1702" s="43" t="str">
        <f>VLOOKUP(Combined[[#This Row],[Customer_ID]],Customer[],6,FALSE)</f>
        <v>Alaska</v>
      </c>
      <c r="R1702" s="43" t="str">
        <f>VLOOKUP(Combined[[#This Row],[Customer_ID]],Customer[],8,FALSE)</f>
        <v>Platinum</v>
      </c>
      <c r="S1702" s="43" t="str">
        <f>VLOOKUP(Combined[[#This Row],[Product_ID]],Product[],2,FALSE)</f>
        <v>USB-C Laptop Charger</v>
      </c>
      <c r="T1702" s="43" t="str">
        <f>VLOOKUP(Combined[[#This Row],[Product_ID]],Product[],3,FALSE)</f>
        <v>Electronics</v>
      </c>
      <c r="U1702" s="43" t="str">
        <f>VLOOKUP(Combined[[#This Row],[Product_ID]],Product[],4,FALSE)</f>
        <v>Computer</v>
      </c>
      <c r="V1702" s="43" t="str">
        <f>VLOOKUP(Combined[[#This Row],[Product_ID]],Product[],5,FALSE)</f>
        <v>Martin LLC</v>
      </c>
      <c r="W1702" s="43">
        <f>VLOOKUP(Combined[[#This Row],[Product_ID]],Product[],6,FALSE)</f>
        <v>377.52</v>
      </c>
      <c r="X1702" s="43">
        <f>VLOOKUP(Combined[[#This Row],[Product_ID]],Product[],7,FALSE)</f>
        <v>485</v>
      </c>
      <c r="Y1702" s="43" t="str">
        <f>_xlfn.XLOOKUP(Combined[[#This Row],[Store_ID]],Store[Store_ID],Store[Store_Name])</f>
        <v>Alexander Group</v>
      </c>
      <c r="Z1702" s="43" t="str">
        <f>_xlfn.XLOOKUP(Combined[[#This Row],[Store_ID]],Store[Store_ID],Store[Region])</f>
        <v>South</v>
      </c>
      <c r="AA1702" s="43" t="str">
        <f>_xlfn.XLOOKUP(Combined[[#This Row],[Store_ID]],Store[Store_ID],Store[City])</f>
        <v>Port Sharon</v>
      </c>
      <c r="AB1702" s="43" t="str">
        <f>_xlfn.XLOOKUP(Combined[[#This Row],[Store_ID]],Store[Store_ID],Store[Store_Type])</f>
        <v>Online</v>
      </c>
      <c r="AC1702" s="43">
        <f>Combined[[#This Row],[Quantity]]*Combined[[#This Row],[Unit_Price]]</f>
        <v>2119.8000000000002</v>
      </c>
      <c r="AD1702" s="43">
        <f>Combined[[#This Row],[Gross_Sales]]*Combined[[#This Row],[Discount]]</f>
        <v>360.36600000000004</v>
      </c>
      <c r="AE1702" s="43">
        <f>Combined[[#This Row],[Quantity]]*Combined[[#This Row],[cost]]</f>
        <v>1132.56</v>
      </c>
      <c r="AF1702" s="43">
        <f>Combined[[#This Row],[Total_Amount]]-Combined[[#This Row],[Total_Cost]]</f>
        <v>626.87400000000002</v>
      </c>
      <c r="AG1702" s="43" t="str">
        <f>IF(Combined[[#This Row],[Age]]&lt;=25,"18-25",IF(Combined[[#This Row],[Age]]&lt;=35,"26-35",IF(Combined[[#This Row],[Age]]&lt;=45,"36-45",IF(Combined[[#This Row],[Age]]&lt;=55,"46-55","56-64"))))</f>
        <v>46-55</v>
      </c>
      <c r="AH1702" s="43">
        <f>IF(Combined[[#This Row],[Total_Amount]]=0,0,Combined[[#This Row],[Profit]]/Combined[[#This Row],[Total_Amount]])</f>
        <v>0.35629298967736217</v>
      </c>
    </row>
    <row r="1703" spans="1:34">
      <c r="A1703" s="43" t="s">
        <v>3527</v>
      </c>
      <c r="B1703" s="46">
        <v>45819</v>
      </c>
      <c r="C1703" s="43">
        <f t="shared" si="26"/>
        <v>2025</v>
      </c>
      <c r="D1703" s="43" t="str">
        <f>TEXT(Combined[[#This Row],[Order_Date]],"MMM")</f>
        <v>Jun</v>
      </c>
      <c r="E1703" s="43" t="s">
        <v>1425</v>
      </c>
      <c r="F1703" s="43" t="s">
        <v>1730</v>
      </c>
      <c r="G1703" s="43" t="s">
        <v>1813</v>
      </c>
      <c r="H1703" s="43">
        <v>3</v>
      </c>
      <c r="I1703" s="43">
        <v>811.16</v>
      </c>
      <c r="J1703" s="45">
        <v>0.1</v>
      </c>
      <c r="K1703" s="43" t="s">
        <v>1829</v>
      </c>
      <c r="L1703" s="43">
        <v>2190.1320000000001</v>
      </c>
      <c r="M1703" s="43" t="str">
        <f>VLOOKUP(Combined[[#This Row],[Customer_ID]],Customer[],2,FALSE)</f>
        <v>Beth Martin</v>
      </c>
      <c r="N1703" s="43">
        <f>VLOOKUP(Combined[[#This Row],[Customer_ID]],Customer[],3,FALSE)</f>
        <v>34</v>
      </c>
      <c r="O1703" s="43" t="str">
        <f>VLOOKUP(Combined[[#This Row],[Customer_ID]],Customer[],4,FALSE)</f>
        <v>Female</v>
      </c>
      <c r="P1703" s="43" t="str">
        <f>VLOOKUP(Combined[[#This Row],[Customer_ID]],Customer[],5,FALSE)</f>
        <v>Burkefurt</v>
      </c>
      <c r="Q1703" s="43" t="str">
        <f>VLOOKUP(Combined[[#This Row],[Customer_ID]],Customer[],6,FALSE)</f>
        <v>West Virginia</v>
      </c>
      <c r="R1703" s="43" t="str">
        <f>VLOOKUP(Combined[[#This Row],[Customer_ID]],Customer[],8,FALSE)</f>
        <v>Silver</v>
      </c>
      <c r="S1703" s="43" t="str">
        <f>VLOOKUP(Combined[[#This Row],[Product_ID]],Product[],2,FALSE)</f>
        <v>Women's High Heels</v>
      </c>
      <c r="T1703" s="43" t="str">
        <f>VLOOKUP(Combined[[#This Row],[Product_ID]],Product[],3,FALSE)</f>
        <v>Clothing</v>
      </c>
      <c r="U1703" s="43" t="str">
        <f>VLOOKUP(Combined[[#This Row],[Product_ID]],Product[],4,FALSE)</f>
        <v>Footwear</v>
      </c>
      <c r="V1703" s="43" t="str">
        <f>VLOOKUP(Combined[[#This Row],[Product_ID]],Product[],5,FALSE)</f>
        <v>Smith-Charles</v>
      </c>
      <c r="W1703" s="43">
        <f>VLOOKUP(Combined[[#This Row],[Product_ID]],Product[],6,FALSE)</f>
        <v>438.25</v>
      </c>
      <c r="X1703" s="43">
        <f>VLOOKUP(Combined[[#This Row],[Product_ID]],Product[],7,FALSE)</f>
        <v>496</v>
      </c>
      <c r="Y1703" s="43" t="str">
        <f>_xlfn.XLOOKUP(Combined[[#This Row],[Store_ID]],Store[Store_ID],Store[Store_Name])</f>
        <v>Mann-Austin</v>
      </c>
      <c r="Z1703" s="43" t="str">
        <f>_xlfn.XLOOKUP(Combined[[#This Row],[Store_ID]],Store[Store_ID],Store[Region])</f>
        <v>East</v>
      </c>
      <c r="AA1703" s="43" t="str">
        <f>_xlfn.XLOOKUP(Combined[[#This Row],[Store_ID]],Store[Store_ID],Store[City])</f>
        <v>Vasquezborough</v>
      </c>
      <c r="AB1703" s="43" t="str">
        <f>_xlfn.XLOOKUP(Combined[[#This Row],[Store_ID]],Store[Store_ID],Store[Store_Type])</f>
        <v>Online</v>
      </c>
      <c r="AC1703" s="43">
        <f>Combined[[#This Row],[Quantity]]*Combined[[#This Row],[Unit_Price]]</f>
        <v>2433.48</v>
      </c>
      <c r="AD1703" s="43">
        <f>Combined[[#This Row],[Gross_Sales]]*Combined[[#This Row],[Discount]]</f>
        <v>243.34800000000001</v>
      </c>
      <c r="AE1703" s="43">
        <f>Combined[[#This Row],[Quantity]]*Combined[[#This Row],[cost]]</f>
        <v>1314.75</v>
      </c>
      <c r="AF1703" s="43">
        <f>Combined[[#This Row],[Total_Amount]]-Combined[[#This Row],[Total_Cost]]</f>
        <v>875.38200000000006</v>
      </c>
      <c r="AG1703" s="43" t="str">
        <f>IF(Combined[[#This Row],[Age]]&lt;=25,"18-25",IF(Combined[[#This Row],[Age]]&lt;=35,"26-35",IF(Combined[[#This Row],[Age]]&lt;=45,"36-45",IF(Combined[[#This Row],[Age]]&lt;=55,"46-55","56-64"))))</f>
        <v>26-35</v>
      </c>
      <c r="AH1703" s="43">
        <f>IF(Combined[[#This Row],[Total_Amount]]=0,0,Combined[[#This Row],[Profit]]/Combined[[#This Row],[Total_Amount]])</f>
        <v>0.39969371709102469</v>
      </c>
    </row>
    <row r="1704" spans="1:34">
      <c r="A1704" s="43" t="s">
        <v>3528</v>
      </c>
      <c r="B1704" s="46">
        <v>45268</v>
      </c>
      <c r="C1704" s="43">
        <f t="shared" si="26"/>
        <v>2023</v>
      </c>
      <c r="D1704" s="43" t="str">
        <f>TEXT(Combined[[#This Row],[Order_Date]],"MMM")</f>
        <v>Dec</v>
      </c>
      <c r="E1704" s="43" t="s">
        <v>705</v>
      </c>
      <c r="F1704" s="43" t="s">
        <v>1622</v>
      </c>
      <c r="G1704" s="43" t="s">
        <v>1779</v>
      </c>
      <c r="H1704" s="43">
        <v>2</v>
      </c>
      <c r="I1704" s="43">
        <v>985.79</v>
      </c>
      <c r="J1704" s="45">
        <v>0.04</v>
      </c>
      <c r="K1704" s="43" t="s">
        <v>1826</v>
      </c>
      <c r="L1704" s="43">
        <v>1892.7167999999999</v>
      </c>
      <c r="M1704" s="43" t="str">
        <f>VLOOKUP(Combined[[#This Row],[Customer_ID]],Customer[],2,FALSE)</f>
        <v>Kathy Copeland</v>
      </c>
      <c r="N1704" s="43">
        <f>VLOOKUP(Combined[[#This Row],[Customer_ID]],Customer[],3,FALSE)</f>
        <v>42</v>
      </c>
      <c r="O1704" s="43" t="str">
        <f>VLOOKUP(Combined[[#This Row],[Customer_ID]],Customer[],4,FALSE)</f>
        <v>Male</v>
      </c>
      <c r="P1704" s="43" t="str">
        <f>VLOOKUP(Combined[[#This Row],[Customer_ID]],Customer[],5,FALSE)</f>
        <v>North Christinemouth</v>
      </c>
      <c r="Q1704" s="43" t="str">
        <f>VLOOKUP(Combined[[#This Row],[Customer_ID]],Customer[],6,FALSE)</f>
        <v>Missouri</v>
      </c>
      <c r="R1704" s="43" t="str">
        <f>VLOOKUP(Combined[[#This Row],[Customer_ID]],Customer[],8,FALSE)</f>
        <v>Silver</v>
      </c>
      <c r="S1704" s="43" t="str">
        <f>VLOOKUP(Combined[[#This Row],[Product_ID]],Product[],2,FALSE)</f>
        <v>Men's Casual Sneakers</v>
      </c>
      <c r="T1704" s="43" t="str">
        <f>VLOOKUP(Combined[[#This Row],[Product_ID]],Product[],3,FALSE)</f>
        <v>Clothing</v>
      </c>
      <c r="U1704" s="43" t="str">
        <f>VLOOKUP(Combined[[#This Row],[Product_ID]],Product[],4,FALSE)</f>
        <v>Footwear</v>
      </c>
      <c r="V1704" s="43" t="str">
        <f>VLOOKUP(Combined[[#This Row],[Product_ID]],Product[],5,FALSE)</f>
        <v>Hogan-Lee</v>
      </c>
      <c r="W1704" s="43">
        <f>VLOOKUP(Combined[[#This Row],[Product_ID]],Product[],6,FALSE)</f>
        <v>353.47</v>
      </c>
      <c r="X1704" s="43">
        <f>VLOOKUP(Combined[[#This Row],[Product_ID]],Product[],7,FALSE)</f>
        <v>214</v>
      </c>
      <c r="Y1704" s="43" t="str">
        <f>_xlfn.XLOOKUP(Combined[[#This Row],[Store_ID]],Store[Store_ID],Store[Store_Name])</f>
        <v>Martinez-Mullins</v>
      </c>
      <c r="Z1704" s="43" t="str">
        <f>_xlfn.XLOOKUP(Combined[[#This Row],[Store_ID]],Store[Store_ID],Store[Region])</f>
        <v>South</v>
      </c>
      <c r="AA1704" s="43" t="str">
        <f>_xlfn.XLOOKUP(Combined[[#This Row],[Store_ID]],Store[Store_ID],Store[City])</f>
        <v>Williamsfurt</v>
      </c>
      <c r="AB1704" s="43" t="str">
        <f>_xlfn.XLOOKUP(Combined[[#This Row],[Store_ID]],Store[Store_ID],Store[Store_Type])</f>
        <v>Online</v>
      </c>
      <c r="AC1704" s="43">
        <f>Combined[[#This Row],[Quantity]]*Combined[[#This Row],[Unit_Price]]</f>
        <v>1971.58</v>
      </c>
      <c r="AD1704" s="43">
        <f>Combined[[#This Row],[Gross_Sales]]*Combined[[#This Row],[Discount]]</f>
        <v>78.863199999999992</v>
      </c>
      <c r="AE1704" s="43">
        <f>Combined[[#This Row],[Quantity]]*Combined[[#This Row],[cost]]</f>
        <v>706.94</v>
      </c>
      <c r="AF1704" s="43">
        <f>Combined[[#This Row],[Total_Amount]]-Combined[[#This Row],[Total_Cost]]</f>
        <v>1185.7767999999999</v>
      </c>
      <c r="AG1704" s="43" t="str">
        <f>IF(Combined[[#This Row],[Age]]&lt;=25,"18-25",IF(Combined[[#This Row],[Age]]&lt;=35,"26-35",IF(Combined[[#This Row],[Age]]&lt;=45,"36-45",IF(Combined[[#This Row],[Age]]&lt;=55,"46-55","56-64"))))</f>
        <v>36-45</v>
      </c>
      <c r="AH1704" s="43">
        <f>IF(Combined[[#This Row],[Total_Amount]]=0,0,Combined[[#This Row],[Profit]]/Combined[[#This Row],[Total_Amount]])</f>
        <v>0.62649457118994234</v>
      </c>
    </row>
    <row r="1705" spans="1:34">
      <c r="A1705" s="43" t="s">
        <v>3529</v>
      </c>
      <c r="B1705" s="46">
        <v>45521</v>
      </c>
      <c r="C1705" s="43">
        <f t="shared" si="26"/>
        <v>2024</v>
      </c>
      <c r="D1705" s="43" t="str">
        <f>TEXT(Combined[[#This Row],[Order_Date]],"MMM")</f>
        <v>Aug</v>
      </c>
      <c r="E1705" s="43" t="s">
        <v>616</v>
      </c>
      <c r="F1705" s="43" t="s">
        <v>1614</v>
      </c>
      <c r="G1705" s="43" t="s">
        <v>1799</v>
      </c>
      <c r="H1705" s="43">
        <v>1</v>
      </c>
      <c r="I1705" s="43">
        <v>255.02</v>
      </c>
      <c r="J1705" s="45">
        <v>0.3</v>
      </c>
      <c r="K1705" s="43" t="s">
        <v>1824</v>
      </c>
      <c r="L1705" s="43">
        <v>178.51400000000001</v>
      </c>
      <c r="M1705" s="43" t="str">
        <f>VLOOKUP(Combined[[#This Row],[Customer_ID]],Customer[],2,FALSE)</f>
        <v>Dr. Suzanne Bullock</v>
      </c>
      <c r="N1705" s="43">
        <f>VLOOKUP(Combined[[#This Row],[Customer_ID]],Customer[],3,FALSE)</f>
        <v>60</v>
      </c>
      <c r="O1705" s="43" t="str">
        <f>VLOOKUP(Combined[[#This Row],[Customer_ID]],Customer[],4,FALSE)</f>
        <v>Female</v>
      </c>
      <c r="P1705" s="43" t="str">
        <f>VLOOKUP(Combined[[#This Row],[Customer_ID]],Customer[],5,FALSE)</f>
        <v>Lake Blaketon</v>
      </c>
      <c r="Q1705" s="43" t="str">
        <f>VLOOKUP(Combined[[#This Row],[Customer_ID]],Customer[],6,FALSE)</f>
        <v>Alabama</v>
      </c>
      <c r="R1705" s="43" t="str">
        <f>VLOOKUP(Combined[[#This Row],[Customer_ID]],Customer[],8,FALSE)</f>
        <v>Platinum</v>
      </c>
      <c r="S1705" s="43" t="str">
        <f>VLOOKUP(Combined[[#This Row],[Product_ID]],Product[],2,FALSE)</f>
        <v>Modern Wall Clock</v>
      </c>
      <c r="T1705" s="43" t="str">
        <f>VLOOKUP(Combined[[#This Row],[Product_ID]],Product[],3,FALSE)</f>
        <v>Home</v>
      </c>
      <c r="U1705" s="43" t="str">
        <f>VLOOKUP(Combined[[#This Row],[Product_ID]],Product[],4,FALSE)</f>
        <v>Decor</v>
      </c>
      <c r="V1705" s="43" t="str">
        <f>VLOOKUP(Combined[[#This Row],[Product_ID]],Product[],5,FALSE)</f>
        <v>Weiss-Watson</v>
      </c>
      <c r="W1705" s="43">
        <f>VLOOKUP(Combined[[#This Row],[Product_ID]],Product[],6,FALSE)</f>
        <v>179.77</v>
      </c>
      <c r="X1705" s="43">
        <f>VLOOKUP(Combined[[#This Row],[Product_ID]],Product[],7,FALSE)</f>
        <v>305</v>
      </c>
      <c r="Y1705" s="43" t="str">
        <f>_xlfn.XLOOKUP(Combined[[#This Row],[Store_ID]],Store[Store_ID],Store[Store_Name])</f>
        <v>Mcdonald Inc</v>
      </c>
      <c r="Z1705" s="43" t="str">
        <f>_xlfn.XLOOKUP(Combined[[#This Row],[Store_ID]],Store[Store_ID],Store[Region])</f>
        <v>South</v>
      </c>
      <c r="AA1705" s="43" t="str">
        <f>_xlfn.XLOOKUP(Combined[[#This Row],[Store_ID]],Store[Store_ID],Store[City])</f>
        <v>Christopherland</v>
      </c>
      <c r="AB1705" s="43" t="str">
        <f>_xlfn.XLOOKUP(Combined[[#This Row],[Store_ID]],Store[Store_ID],Store[Store_Type])</f>
        <v>Outlet</v>
      </c>
      <c r="AC1705" s="43">
        <f>Combined[[#This Row],[Quantity]]*Combined[[#This Row],[Unit_Price]]</f>
        <v>255.02</v>
      </c>
      <c r="AD1705" s="43">
        <f>Combined[[#This Row],[Gross_Sales]]*Combined[[#This Row],[Discount]]</f>
        <v>76.506</v>
      </c>
      <c r="AE1705" s="43">
        <f>Combined[[#This Row],[Quantity]]*Combined[[#This Row],[cost]]</f>
        <v>179.77</v>
      </c>
      <c r="AF1705" s="43">
        <f>Combined[[#This Row],[Total_Amount]]-Combined[[#This Row],[Total_Cost]]</f>
        <v>-1.2560000000000002</v>
      </c>
      <c r="AG1705" s="43" t="str">
        <f>IF(Combined[[#This Row],[Age]]&lt;=25,"18-25",IF(Combined[[#This Row],[Age]]&lt;=35,"26-35",IF(Combined[[#This Row],[Age]]&lt;=45,"36-45",IF(Combined[[#This Row],[Age]]&lt;=55,"46-55","56-64"))))</f>
        <v>56-64</v>
      </c>
      <c r="AH1705" s="43">
        <f>IF(Combined[[#This Row],[Total_Amount]]=0,0,Combined[[#This Row],[Profit]]/Combined[[#This Row],[Total_Amount]])</f>
        <v>-7.03586273345508E-3</v>
      </c>
    </row>
    <row r="1706" spans="1:34">
      <c r="A1706" s="43" t="s">
        <v>3530</v>
      </c>
      <c r="B1706" s="46">
        <v>45693</v>
      </c>
      <c r="C1706" s="43">
        <f t="shared" si="26"/>
        <v>2025</v>
      </c>
      <c r="D1706" s="43" t="str">
        <f>TEXT(Combined[[#This Row],[Order_Date]],"MMM")</f>
        <v>Feb</v>
      </c>
      <c r="E1706" s="43" t="s">
        <v>341</v>
      </c>
      <c r="F1706" s="43" t="s">
        <v>1586</v>
      </c>
      <c r="G1706" s="43" t="s">
        <v>1782</v>
      </c>
      <c r="H1706" s="43">
        <v>1</v>
      </c>
      <c r="I1706" s="43">
        <v>153.57</v>
      </c>
      <c r="J1706" s="45">
        <v>0.01</v>
      </c>
      <c r="K1706" s="43" t="s">
        <v>1826</v>
      </c>
      <c r="L1706" s="43">
        <v>152.0343</v>
      </c>
      <c r="M1706" s="43" t="str">
        <f>VLOOKUP(Combined[[#This Row],[Customer_ID]],Customer[],2,FALSE)</f>
        <v>Amy Fowler</v>
      </c>
      <c r="N1706" s="43">
        <f>VLOOKUP(Combined[[#This Row],[Customer_ID]],Customer[],3,FALSE)</f>
        <v>62</v>
      </c>
      <c r="O1706" s="43" t="str">
        <f>VLOOKUP(Combined[[#This Row],[Customer_ID]],Customer[],4,FALSE)</f>
        <v>Female</v>
      </c>
      <c r="P1706" s="43" t="str">
        <f>VLOOKUP(Combined[[#This Row],[Customer_ID]],Customer[],5,FALSE)</f>
        <v>West Bobbyshire</v>
      </c>
      <c r="Q1706" s="43" t="str">
        <f>VLOOKUP(Combined[[#This Row],[Customer_ID]],Customer[],6,FALSE)</f>
        <v>New York</v>
      </c>
      <c r="R1706" s="43" t="str">
        <f>VLOOKUP(Combined[[#This Row],[Customer_ID]],Customer[],8,FALSE)</f>
        <v>Platinum</v>
      </c>
      <c r="S1706" s="43" t="str">
        <f>VLOOKUP(Combined[[#This Row],[Product_ID]],Product[],2,FALSE)</f>
        <v>Knee Support Brace</v>
      </c>
      <c r="T1706" s="43" t="str">
        <f>VLOOKUP(Combined[[#This Row],[Product_ID]],Product[],3,FALSE)</f>
        <v>Sports</v>
      </c>
      <c r="U1706" s="43" t="str">
        <f>VLOOKUP(Combined[[#This Row],[Product_ID]],Product[],4,FALSE)</f>
        <v>Equipment</v>
      </c>
      <c r="V1706" s="43" t="str">
        <f>VLOOKUP(Combined[[#This Row],[Product_ID]],Product[],5,FALSE)</f>
        <v>May-Reese</v>
      </c>
      <c r="W1706" s="43">
        <f>VLOOKUP(Combined[[#This Row],[Product_ID]],Product[],6,FALSE)</f>
        <v>21.34</v>
      </c>
      <c r="X1706" s="43">
        <f>VLOOKUP(Combined[[#This Row],[Product_ID]],Product[],7,FALSE)</f>
        <v>65</v>
      </c>
      <c r="Y1706" s="43" t="str">
        <f>_xlfn.XLOOKUP(Combined[[#This Row],[Store_ID]],Store[Store_ID],Store[Store_Name])</f>
        <v>Bean, Jones and Park</v>
      </c>
      <c r="Z1706" s="43" t="str">
        <f>_xlfn.XLOOKUP(Combined[[#This Row],[Store_ID]],Store[Store_ID],Store[Region])</f>
        <v>West</v>
      </c>
      <c r="AA1706" s="43" t="str">
        <f>_xlfn.XLOOKUP(Combined[[#This Row],[Store_ID]],Store[Store_ID],Store[City])</f>
        <v>Thompsonborough</v>
      </c>
      <c r="AB1706" s="43" t="str">
        <f>_xlfn.XLOOKUP(Combined[[#This Row],[Store_ID]],Store[Store_ID],Store[Store_Type])</f>
        <v>Online</v>
      </c>
      <c r="AC1706" s="43">
        <f>Combined[[#This Row],[Quantity]]*Combined[[#This Row],[Unit_Price]]</f>
        <v>153.57</v>
      </c>
      <c r="AD1706" s="43">
        <f>Combined[[#This Row],[Gross_Sales]]*Combined[[#This Row],[Discount]]</f>
        <v>1.5357000000000001</v>
      </c>
      <c r="AE1706" s="43">
        <f>Combined[[#This Row],[Quantity]]*Combined[[#This Row],[cost]]</f>
        <v>21.34</v>
      </c>
      <c r="AF1706" s="43">
        <f>Combined[[#This Row],[Total_Amount]]-Combined[[#This Row],[Total_Cost]]</f>
        <v>130.6943</v>
      </c>
      <c r="AG1706" s="43" t="str">
        <f>IF(Combined[[#This Row],[Age]]&lt;=25,"18-25",IF(Combined[[#This Row],[Age]]&lt;=35,"26-35",IF(Combined[[#This Row],[Age]]&lt;=45,"36-45",IF(Combined[[#This Row],[Age]]&lt;=55,"46-55","56-64"))))</f>
        <v>56-64</v>
      </c>
      <c r="AH1706" s="43">
        <f>IF(Combined[[#This Row],[Total_Amount]]=0,0,Combined[[#This Row],[Profit]]/Combined[[#This Row],[Total_Amount]])</f>
        <v>0.85963693719114698</v>
      </c>
    </row>
    <row r="1707" spans="1:34">
      <c r="A1707" s="43" t="s">
        <v>3531</v>
      </c>
      <c r="B1707" s="46">
        <v>45734</v>
      </c>
      <c r="C1707" s="43">
        <f t="shared" si="26"/>
        <v>2025</v>
      </c>
      <c r="D1707" s="43" t="str">
        <f>TEXT(Combined[[#This Row],[Order_Date]],"MMM")</f>
        <v>Mar</v>
      </c>
      <c r="E1707" s="43" t="s">
        <v>809</v>
      </c>
      <c r="F1707" s="43" t="s">
        <v>1634</v>
      </c>
      <c r="G1707" s="43" t="s">
        <v>1810</v>
      </c>
      <c r="H1707" s="43">
        <v>3</v>
      </c>
      <c r="I1707" s="43">
        <v>962.98</v>
      </c>
      <c r="J1707" s="45">
        <v>0.21</v>
      </c>
      <c r="K1707" s="43" t="s">
        <v>1824</v>
      </c>
      <c r="L1707" s="43">
        <v>2282.2626</v>
      </c>
      <c r="M1707" s="43" t="str">
        <f>VLOOKUP(Combined[[#This Row],[Customer_ID]],Customer[],2,FALSE)</f>
        <v>Dr. Ashley Yates Md</v>
      </c>
      <c r="N1707" s="43">
        <f>VLOOKUP(Combined[[#This Row],[Customer_ID]],Customer[],3,FALSE)</f>
        <v>32</v>
      </c>
      <c r="O1707" s="43" t="str">
        <f>VLOOKUP(Combined[[#This Row],[Customer_ID]],Customer[],4,FALSE)</f>
        <v>Male</v>
      </c>
      <c r="P1707" s="43" t="str">
        <f>VLOOKUP(Combined[[#This Row],[Customer_ID]],Customer[],5,FALSE)</f>
        <v>New Maria</v>
      </c>
      <c r="Q1707" s="43" t="str">
        <f>VLOOKUP(Combined[[#This Row],[Customer_ID]],Customer[],6,FALSE)</f>
        <v>Wisconsin</v>
      </c>
      <c r="R1707" s="43" t="str">
        <f>VLOOKUP(Combined[[#This Row],[Customer_ID]],Customer[],8,FALSE)</f>
        <v>Bronze</v>
      </c>
      <c r="S1707" s="43" t="str">
        <f>VLOOKUP(Combined[[#This Row],[Product_ID]],Product[],2,FALSE)</f>
        <v>USB External Hard Drive</v>
      </c>
      <c r="T1707" s="43" t="str">
        <f>VLOOKUP(Combined[[#This Row],[Product_ID]],Product[],3,FALSE)</f>
        <v>Electronics</v>
      </c>
      <c r="U1707" s="43" t="str">
        <f>VLOOKUP(Combined[[#This Row],[Product_ID]],Product[],4,FALSE)</f>
        <v>Computer</v>
      </c>
      <c r="V1707" s="43" t="str">
        <f>VLOOKUP(Combined[[#This Row],[Product_ID]],Product[],5,FALSE)</f>
        <v>Robinson Inc</v>
      </c>
      <c r="W1707" s="43">
        <f>VLOOKUP(Combined[[#This Row],[Product_ID]],Product[],6,FALSE)</f>
        <v>253.33</v>
      </c>
      <c r="X1707" s="43">
        <f>VLOOKUP(Combined[[#This Row],[Product_ID]],Product[],7,FALSE)</f>
        <v>266</v>
      </c>
      <c r="Y1707" s="43" t="str">
        <f>_xlfn.XLOOKUP(Combined[[#This Row],[Store_ID]],Store[Store_ID],Store[Store_Name])</f>
        <v>Guerrero-Schmitt</v>
      </c>
      <c r="Z1707" s="43" t="str">
        <f>_xlfn.XLOOKUP(Combined[[#This Row],[Store_ID]],Store[Store_ID],Store[Region])</f>
        <v>East</v>
      </c>
      <c r="AA1707" s="43" t="str">
        <f>_xlfn.XLOOKUP(Combined[[#This Row],[Store_ID]],Store[Store_ID],Store[City])</f>
        <v>East Stevechester</v>
      </c>
      <c r="AB1707" s="43" t="str">
        <f>_xlfn.XLOOKUP(Combined[[#This Row],[Store_ID]],Store[Store_ID],Store[Store_Type])</f>
        <v>Flagship</v>
      </c>
      <c r="AC1707" s="43">
        <f>Combined[[#This Row],[Quantity]]*Combined[[#This Row],[Unit_Price]]</f>
        <v>2888.94</v>
      </c>
      <c r="AD1707" s="43">
        <f>Combined[[#This Row],[Gross_Sales]]*Combined[[#This Row],[Discount]]</f>
        <v>606.67740000000003</v>
      </c>
      <c r="AE1707" s="43">
        <f>Combined[[#This Row],[Quantity]]*Combined[[#This Row],[cost]]</f>
        <v>759.99</v>
      </c>
      <c r="AF1707" s="43">
        <f>Combined[[#This Row],[Total_Amount]]-Combined[[#This Row],[Total_Cost]]</f>
        <v>1522.2726</v>
      </c>
      <c r="AG1707" s="43" t="str">
        <f>IF(Combined[[#This Row],[Age]]&lt;=25,"18-25",IF(Combined[[#This Row],[Age]]&lt;=35,"26-35",IF(Combined[[#This Row],[Age]]&lt;=45,"36-45",IF(Combined[[#This Row],[Age]]&lt;=55,"46-55","56-64"))))</f>
        <v>26-35</v>
      </c>
      <c r="AH1707" s="43">
        <f>IF(Combined[[#This Row],[Total_Amount]]=0,0,Combined[[#This Row],[Profit]]/Combined[[#This Row],[Total_Amount]])</f>
        <v>0.66700150981749429</v>
      </c>
    </row>
    <row r="1708" spans="1:34">
      <c r="A1708" s="43" t="s">
        <v>3532</v>
      </c>
      <c r="B1708" s="46">
        <v>45377</v>
      </c>
      <c r="C1708" s="43">
        <f t="shared" si="26"/>
        <v>2024</v>
      </c>
      <c r="D1708" s="43" t="str">
        <f>TEXT(Combined[[#This Row],[Order_Date]],"MMM")</f>
        <v>Mar</v>
      </c>
      <c r="E1708" s="43" t="s">
        <v>214</v>
      </c>
      <c r="F1708" s="43" t="s">
        <v>1636</v>
      </c>
      <c r="G1708" s="43" t="s">
        <v>1782</v>
      </c>
      <c r="H1708" s="43">
        <v>3</v>
      </c>
      <c r="I1708" s="43">
        <v>884.46</v>
      </c>
      <c r="J1708" s="45">
        <v>0.25</v>
      </c>
      <c r="K1708" s="43" t="s">
        <v>1824</v>
      </c>
      <c r="L1708" s="43">
        <v>1990.0350000000001</v>
      </c>
      <c r="M1708" s="43" t="str">
        <f>VLOOKUP(Combined[[#This Row],[Customer_ID]],Customer[],2,FALSE)</f>
        <v>Jay Patel</v>
      </c>
      <c r="N1708" s="43">
        <f>VLOOKUP(Combined[[#This Row],[Customer_ID]],Customer[],3,FALSE)</f>
        <v>43</v>
      </c>
      <c r="O1708" s="43" t="str">
        <f>VLOOKUP(Combined[[#This Row],[Customer_ID]],Customer[],4,FALSE)</f>
        <v>Female</v>
      </c>
      <c r="P1708" s="43" t="str">
        <f>VLOOKUP(Combined[[#This Row],[Customer_ID]],Customer[],5,FALSE)</f>
        <v>Morrisbury</v>
      </c>
      <c r="Q1708" s="43" t="str">
        <f>VLOOKUP(Combined[[#This Row],[Customer_ID]],Customer[],6,FALSE)</f>
        <v>Rhode Island</v>
      </c>
      <c r="R1708" s="43" t="str">
        <f>VLOOKUP(Combined[[#This Row],[Customer_ID]],Customer[],8,FALSE)</f>
        <v>Platinum</v>
      </c>
      <c r="S1708" s="43" t="str">
        <f>VLOOKUP(Combined[[#This Row],[Product_ID]],Product[],2,FALSE)</f>
        <v>Adjustable Jump Rope</v>
      </c>
      <c r="T1708" s="43" t="str">
        <f>VLOOKUP(Combined[[#This Row],[Product_ID]],Product[],3,FALSE)</f>
        <v>Sports</v>
      </c>
      <c r="U1708" s="43" t="str">
        <f>VLOOKUP(Combined[[#This Row],[Product_ID]],Product[],4,FALSE)</f>
        <v>Fitness</v>
      </c>
      <c r="V1708" s="43" t="str">
        <f>VLOOKUP(Combined[[#This Row],[Product_ID]],Product[],5,FALSE)</f>
        <v>Cox Inc</v>
      </c>
      <c r="W1708" s="43">
        <f>VLOOKUP(Combined[[#This Row],[Product_ID]],Product[],6,FALSE)</f>
        <v>167.12</v>
      </c>
      <c r="X1708" s="43">
        <f>VLOOKUP(Combined[[#This Row],[Product_ID]],Product[],7,FALSE)</f>
        <v>316</v>
      </c>
      <c r="Y1708" s="43" t="str">
        <f>_xlfn.XLOOKUP(Combined[[#This Row],[Store_ID]],Store[Store_ID],Store[Store_Name])</f>
        <v>Bean, Jones and Park</v>
      </c>
      <c r="Z1708" s="43" t="str">
        <f>_xlfn.XLOOKUP(Combined[[#This Row],[Store_ID]],Store[Store_ID],Store[Region])</f>
        <v>West</v>
      </c>
      <c r="AA1708" s="43" t="str">
        <f>_xlfn.XLOOKUP(Combined[[#This Row],[Store_ID]],Store[Store_ID],Store[City])</f>
        <v>Thompsonborough</v>
      </c>
      <c r="AB1708" s="43" t="str">
        <f>_xlfn.XLOOKUP(Combined[[#This Row],[Store_ID]],Store[Store_ID],Store[Store_Type])</f>
        <v>Online</v>
      </c>
      <c r="AC1708" s="43">
        <f>Combined[[#This Row],[Quantity]]*Combined[[#This Row],[Unit_Price]]</f>
        <v>2653.38</v>
      </c>
      <c r="AD1708" s="43">
        <f>Combined[[#This Row],[Gross_Sales]]*Combined[[#This Row],[Discount]]</f>
        <v>663.34500000000003</v>
      </c>
      <c r="AE1708" s="43">
        <f>Combined[[#This Row],[Quantity]]*Combined[[#This Row],[cost]]</f>
        <v>501.36</v>
      </c>
      <c r="AF1708" s="43">
        <f>Combined[[#This Row],[Total_Amount]]-Combined[[#This Row],[Total_Cost]]</f>
        <v>1488.6750000000002</v>
      </c>
      <c r="AG1708" s="43" t="str">
        <f>IF(Combined[[#This Row],[Age]]&lt;=25,"18-25",IF(Combined[[#This Row],[Age]]&lt;=35,"26-35",IF(Combined[[#This Row],[Age]]&lt;=45,"36-45",IF(Combined[[#This Row],[Age]]&lt;=55,"46-55","56-64"))))</f>
        <v>36-45</v>
      </c>
      <c r="AH1708" s="43">
        <f>IF(Combined[[#This Row],[Total_Amount]]=0,0,Combined[[#This Row],[Profit]]/Combined[[#This Row],[Total_Amount]])</f>
        <v>0.74806473252982997</v>
      </c>
    </row>
    <row r="1709" spans="1:34">
      <c r="A1709" s="43" t="s">
        <v>3533</v>
      </c>
      <c r="B1709" s="46">
        <v>45778</v>
      </c>
      <c r="C1709" s="43">
        <f t="shared" si="26"/>
        <v>2025</v>
      </c>
      <c r="D1709" s="43" t="str">
        <f>TEXT(Combined[[#This Row],[Order_Date]],"MMM")</f>
        <v>May</v>
      </c>
      <c r="E1709" s="43" t="s">
        <v>1355</v>
      </c>
      <c r="F1709" s="43" t="s">
        <v>1682</v>
      </c>
      <c r="G1709" s="43" t="s">
        <v>1789</v>
      </c>
      <c r="H1709" s="43">
        <v>4</v>
      </c>
      <c r="I1709" s="43">
        <v>359.71</v>
      </c>
      <c r="J1709" s="45">
        <v>0.05</v>
      </c>
      <c r="K1709" s="43" t="s">
        <v>1826</v>
      </c>
      <c r="L1709" s="43">
        <v>1366.8979999999999</v>
      </c>
      <c r="M1709" s="43" t="str">
        <f>VLOOKUP(Combined[[#This Row],[Customer_ID]],Customer[],2,FALSE)</f>
        <v>Melinda Rivera</v>
      </c>
      <c r="N1709" s="43">
        <f>VLOOKUP(Combined[[#This Row],[Customer_ID]],Customer[],3,FALSE)</f>
        <v>47</v>
      </c>
      <c r="O1709" s="43" t="str">
        <f>VLOOKUP(Combined[[#This Row],[Customer_ID]],Customer[],4,FALSE)</f>
        <v>Female</v>
      </c>
      <c r="P1709" s="43" t="str">
        <f>VLOOKUP(Combined[[#This Row],[Customer_ID]],Customer[],5,FALSE)</f>
        <v>East Davidmouth</v>
      </c>
      <c r="Q1709" s="43" t="str">
        <f>VLOOKUP(Combined[[#This Row],[Customer_ID]],Customer[],6,FALSE)</f>
        <v>New Hampshire</v>
      </c>
      <c r="R1709" s="43" t="str">
        <f>VLOOKUP(Combined[[#This Row],[Customer_ID]],Customer[],8,FALSE)</f>
        <v>Platinum</v>
      </c>
      <c r="S1709" s="43" t="str">
        <f>VLOOKUP(Combined[[#This Row],[Product_ID]],Product[],2,FALSE)</f>
        <v>Smart LED Light Strip</v>
      </c>
      <c r="T1709" s="43" t="str">
        <f>VLOOKUP(Combined[[#This Row],[Product_ID]],Product[],3,FALSE)</f>
        <v>Electronics</v>
      </c>
      <c r="U1709" s="43" t="str">
        <f>VLOOKUP(Combined[[#This Row],[Product_ID]],Product[],4,FALSE)</f>
        <v>Accessories</v>
      </c>
      <c r="V1709" s="43" t="str">
        <f>VLOOKUP(Combined[[#This Row],[Product_ID]],Product[],5,FALSE)</f>
        <v>Flores-Davis</v>
      </c>
      <c r="W1709" s="43">
        <f>VLOOKUP(Combined[[#This Row],[Product_ID]],Product[],6,FALSE)</f>
        <v>349.17</v>
      </c>
      <c r="X1709" s="43">
        <f>VLOOKUP(Combined[[#This Row],[Product_ID]],Product[],7,FALSE)</f>
        <v>476</v>
      </c>
      <c r="Y1709" s="43" t="str">
        <f>_xlfn.XLOOKUP(Combined[[#This Row],[Store_ID]],Store[Store_ID],Store[Store_Name])</f>
        <v>Hill, Wagner and Ballard</v>
      </c>
      <c r="Z1709" s="43" t="str">
        <f>_xlfn.XLOOKUP(Combined[[#This Row],[Store_ID]],Store[Store_ID],Store[Region])</f>
        <v>East</v>
      </c>
      <c r="AA1709" s="43" t="str">
        <f>_xlfn.XLOOKUP(Combined[[#This Row],[Store_ID]],Store[Store_ID],Store[City])</f>
        <v>East Davidville</v>
      </c>
      <c r="AB1709" s="43" t="str">
        <f>_xlfn.XLOOKUP(Combined[[#This Row],[Store_ID]],Store[Store_ID],Store[Store_Type])</f>
        <v>Online</v>
      </c>
      <c r="AC1709" s="43">
        <f>Combined[[#This Row],[Quantity]]*Combined[[#This Row],[Unit_Price]]</f>
        <v>1438.84</v>
      </c>
      <c r="AD1709" s="43">
        <f>Combined[[#This Row],[Gross_Sales]]*Combined[[#This Row],[Discount]]</f>
        <v>71.941999999999993</v>
      </c>
      <c r="AE1709" s="43">
        <f>Combined[[#This Row],[Quantity]]*Combined[[#This Row],[cost]]</f>
        <v>1396.68</v>
      </c>
      <c r="AF1709" s="43">
        <f>Combined[[#This Row],[Total_Amount]]-Combined[[#This Row],[Total_Cost]]</f>
        <v>-29.782000000000153</v>
      </c>
      <c r="AG1709" s="43" t="str">
        <f>IF(Combined[[#This Row],[Age]]&lt;=25,"18-25",IF(Combined[[#This Row],[Age]]&lt;=35,"26-35",IF(Combined[[#This Row],[Age]]&lt;=45,"36-45",IF(Combined[[#This Row],[Age]]&lt;=55,"46-55","56-64"))))</f>
        <v>46-55</v>
      </c>
      <c r="AH1709" s="43">
        <f>IF(Combined[[#This Row],[Total_Amount]]=0,0,Combined[[#This Row],[Profit]]/Combined[[#This Row],[Total_Amount]])</f>
        <v>-2.1788019296246065E-2</v>
      </c>
    </row>
    <row r="1710" spans="1:34">
      <c r="A1710" s="43" t="s">
        <v>3534</v>
      </c>
      <c r="B1710" s="46">
        <v>45715</v>
      </c>
      <c r="C1710" s="43">
        <f t="shared" si="26"/>
        <v>2025</v>
      </c>
      <c r="D1710" s="43" t="str">
        <f>TEXT(Combined[[#This Row],[Order_Date]],"MMM")</f>
        <v>Feb</v>
      </c>
      <c r="E1710" s="43" t="s">
        <v>195</v>
      </c>
      <c r="F1710" s="43" t="s">
        <v>1648</v>
      </c>
      <c r="G1710" s="43" t="s">
        <v>1769</v>
      </c>
      <c r="H1710" s="43">
        <v>3</v>
      </c>
      <c r="I1710" s="43">
        <v>766.47</v>
      </c>
      <c r="J1710" s="45">
        <v>0.18</v>
      </c>
      <c r="K1710" s="43" t="s">
        <v>1824</v>
      </c>
      <c r="L1710" s="43">
        <v>1885.5162</v>
      </c>
      <c r="M1710" s="43" t="str">
        <f>VLOOKUP(Combined[[#This Row],[Customer_ID]],Customer[],2,FALSE)</f>
        <v>Sarah Rodgers</v>
      </c>
      <c r="N1710" s="43">
        <f>VLOOKUP(Combined[[#This Row],[Customer_ID]],Customer[],3,FALSE)</f>
        <v>23</v>
      </c>
      <c r="O1710" s="43" t="str">
        <f>VLOOKUP(Combined[[#This Row],[Customer_ID]],Customer[],4,FALSE)</f>
        <v>Female</v>
      </c>
      <c r="P1710" s="43" t="str">
        <f>VLOOKUP(Combined[[#This Row],[Customer_ID]],Customer[],5,FALSE)</f>
        <v>New Julia</v>
      </c>
      <c r="Q1710" s="43" t="str">
        <f>VLOOKUP(Combined[[#This Row],[Customer_ID]],Customer[],6,FALSE)</f>
        <v>West Virginia</v>
      </c>
      <c r="R1710" s="43" t="str">
        <f>VLOOKUP(Combined[[#This Row],[Customer_ID]],Customer[],8,FALSE)</f>
        <v>Gold</v>
      </c>
      <c r="S1710" s="43" t="str">
        <f>VLOOKUP(Combined[[#This Row],[Product_ID]],Product[],2,FALSE)</f>
        <v>Boxing Hand Wraps</v>
      </c>
      <c r="T1710" s="43" t="str">
        <f>VLOOKUP(Combined[[#This Row],[Product_ID]],Product[],3,FALSE)</f>
        <v>Sports</v>
      </c>
      <c r="U1710" s="43" t="str">
        <f>VLOOKUP(Combined[[#This Row],[Product_ID]],Product[],4,FALSE)</f>
        <v>Fitness</v>
      </c>
      <c r="V1710" s="43" t="str">
        <f>VLOOKUP(Combined[[#This Row],[Product_ID]],Product[],5,FALSE)</f>
        <v>Smith-King</v>
      </c>
      <c r="W1710" s="43">
        <f>VLOOKUP(Combined[[#This Row],[Product_ID]],Product[],6,FALSE)</f>
        <v>190.29</v>
      </c>
      <c r="X1710" s="43">
        <f>VLOOKUP(Combined[[#This Row],[Product_ID]],Product[],7,FALSE)</f>
        <v>260</v>
      </c>
      <c r="Y1710" s="43" t="str">
        <f>_xlfn.XLOOKUP(Combined[[#This Row],[Store_ID]],Store[Store_ID],Store[Store_Name])</f>
        <v>Alexander Group</v>
      </c>
      <c r="Z1710" s="43" t="str">
        <f>_xlfn.XLOOKUP(Combined[[#This Row],[Store_ID]],Store[Store_ID],Store[Region])</f>
        <v>South</v>
      </c>
      <c r="AA1710" s="43" t="str">
        <f>_xlfn.XLOOKUP(Combined[[#This Row],[Store_ID]],Store[Store_ID],Store[City])</f>
        <v>Port Sharon</v>
      </c>
      <c r="AB1710" s="43" t="str">
        <f>_xlfn.XLOOKUP(Combined[[#This Row],[Store_ID]],Store[Store_ID],Store[Store_Type])</f>
        <v>Online</v>
      </c>
      <c r="AC1710" s="43">
        <f>Combined[[#This Row],[Quantity]]*Combined[[#This Row],[Unit_Price]]</f>
        <v>2299.41</v>
      </c>
      <c r="AD1710" s="43">
        <f>Combined[[#This Row],[Gross_Sales]]*Combined[[#This Row],[Discount]]</f>
        <v>413.89379999999994</v>
      </c>
      <c r="AE1710" s="43">
        <f>Combined[[#This Row],[Quantity]]*Combined[[#This Row],[cost]]</f>
        <v>570.87</v>
      </c>
      <c r="AF1710" s="43">
        <f>Combined[[#This Row],[Total_Amount]]-Combined[[#This Row],[Total_Cost]]</f>
        <v>1314.6462000000001</v>
      </c>
      <c r="AG1710" s="43" t="str">
        <f>IF(Combined[[#This Row],[Age]]&lt;=25,"18-25",IF(Combined[[#This Row],[Age]]&lt;=35,"26-35",IF(Combined[[#This Row],[Age]]&lt;=45,"36-45",IF(Combined[[#This Row],[Age]]&lt;=55,"46-55","56-64"))))</f>
        <v>18-25</v>
      </c>
      <c r="AH1710" s="43">
        <f>IF(Combined[[#This Row],[Total_Amount]]=0,0,Combined[[#This Row],[Profit]]/Combined[[#This Row],[Total_Amount]])</f>
        <v>0.6972341049098385</v>
      </c>
    </row>
    <row r="1711" spans="1:34">
      <c r="A1711" s="43" t="s">
        <v>3535</v>
      </c>
      <c r="B1711" s="46">
        <v>45492</v>
      </c>
      <c r="C1711" s="43">
        <f t="shared" si="26"/>
        <v>2024</v>
      </c>
      <c r="D1711" s="43" t="str">
        <f>TEXT(Combined[[#This Row],[Order_Date]],"MMM")</f>
        <v>Jul</v>
      </c>
      <c r="E1711" s="43" t="s">
        <v>722</v>
      </c>
      <c r="F1711" s="43" t="s">
        <v>1660</v>
      </c>
      <c r="G1711" s="43" t="s">
        <v>1810</v>
      </c>
      <c r="H1711" s="43">
        <v>1</v>
      </c>
      <c r="I1711" s="43">
        <v>772.07</v>
      </c>
      <c r="J1711" s="45">
        <v>0.26</v>
      </c>
      <c r="K1711" s="43" t="s">
        <v>1826</v>
      </c>
      <c r="L1711" s="43">
        <v>571.33180000000004</v>
      </c>
      <c r="M1711" s="43" t="str">
        <f>VLOOKUP(Combined[[#This Row],[Customer_ID]],Customer[],2,FALSE)</f>
        <v>Robert Harris</v>
      </c>
      <c r="N1711" s="43">
        <f>VLOOKUP(Combined[[#This Row],[Customer_ID]],Customer[],3,FALSE)</f>
        <v>50</v>
      </c>
      <c r="O1711" s="43" t="str">
        <f>VLOOKUP(Combined[[#This Row],[Customer_ID]],Customer[],4,FALSE)</f>
        <v>Male</v>
      </c>
      <c r="P1711" s="43" t="str">
        <f>VLOOKUP(Combined[[#This Row],[Customer_ID]],Customer[],5,FALSE)</f>
        <v>East jeremy</v>
      </c>
      <c r="Q1711" s="43" t="str">
        <f>VLOOKUP(Combined[[#This Row],[Customer_ID]],Customer[],6,FALSE)</f>
        <v>Iowa</v>
      </c>
      <c r="R1711" s="43" t="str">
        <f>VLOOKUP(Combined[[#This Row],[Customer_ID]],Customer[],8,FALSE)</f>
        <v>Platinum</v>
      </c>
      <c r="S1711" s="43" t="str">
        <f>VLOOKUP(Combined[[#This Row],[Product_ID]],Product[],2,FALSE)</f>
        <v>Premium Blanket Throw</v>
      </c>
      <c r="T1711" s="43" t="str">
        <f>VLOOKUP(Combined[[#This Row],[Product_ID]],Product[],3,FALSE)</f>
        <v>Home</v>
      </c>
      <c r="U1711" s="43" t="str">
        <f>VLOOKUP(Combined[[#This Row],[Product_ID]],Product[],4,FALSE)</f>
        <v>Decor</v>
      </c>
      <c r="V1711" s="43" t="str">
        <f>VLOOKUP(Combined[[#This Row],[Product_ID]],Product[],5,FALSE)</f>
        <v>Hernandez, Kennedy and Porter</v>
      </c>
      <c r="W1711" s="43">
        <f>VLOOKUP(Combined[[#This Row],[Product_ID]],Product[],6,FALSE)</f>
        <v>461.47</v>
      </c>
      <c r="X1711" s="43">
        <f>VLOOKUP(Combined[[#This Row],[Product_ID]],Product[],7,FALSE)</f>
        <v>190</v>
      </c>
      <c r="Y1711" s="43" t="str">
        <f>_xlfn.XLOOKUP(Combined[[#This Row],[Store_ID]],Store[Store_ID],Store[Store_Name])</f>
        <v>Guerrero-Schmitt</v>
      </c>
      <c r="Z1711" s="43" t="str">
        <f>_xlfn.XLOOKUP(Combined[[#This Row],[Store_ID]],Store[Store_ID],Store[Region])</f>
        <v>East</v>
      </c>
      <c r="AA1711" s="43" t="str">
        <f>_xlfn.XLOOKUP(Combined[[#This Row],[Store_ID]],Store[Store_ID],Store[City])</f>
        <v>East Stevechester</v>
      </c>
      <c r="AB1711" s="43" t="str">
        <f>_xlfn.XLOOKUP(Combined[[#This Row],[Store_ID]],Store[Store_ID],Store[Store_Type])</f>
        <v>Flagship</v>
      </c>
      <c r="AC1711" s="43">
        <f>Combined[[#This Row],[Quantity]]*Combined[[#This Row],[Unit_Price]]</f>
        <v>772.07</v>
      </c>
      <c r="AD1711" s="43">
        <f>Combined[[#This Row],[Gross_Sales]]*Combined[[#This Row],[Discount]]</f>
        <v>200.73820000000001</v>
      </c>
      <c r="AE1711" s="43">
        <f>Combined[[#This Row],[Quantity]]*Combined[[#This Row],[cost]]</f>
        <v>461.47</v>
      </c>
      <c r="AF1711" s="43">
        <f>Combined[[#This Row],[Total_Amount]]-Combined[[#This Row],[Total_Cost]]</f>
        <v>109.86180000000002</v>
      </c>
      <c r="AG1711" s="43" t="str">
        <f>IF(Combined[[#This Row],[Age]]&lt;=25,"18-25",IF(Combined[[#This Row],[Age]]&lt;=35,"26-35",IF(Combined[[#This Row],[Age]]&lt;=45,"36-45",IF(Combined[[#This Row],[Age]]&lt;=55,"46-55","56-64"))))</f>
        <v>46-55</v>
      </c>
      <c r="AH1711" s="43">
        <f>IF(Combined[[#This Row],[Total_Amount]]=0,0,Combined[[#This Row],[Profit]]/Combined[[#This Row],[Total_Amount]])</f>
        <v>0.19229071443248916</v>
      </c>
    </row>
    <row r="1712" spans="1:34">
      <c r="A1712" s="43" t="s">
        <v>3536</v>
      </c>
      <c r="B1712" s="46">
        <v>45292</v>
      </c>
      <c r="C1712" s="43">
        <f t="shared" si="26"/>
        <v>2024</v>
      </c>
      <c r="D1712" s="43" t="str">
        <f>TEXT(Combined[[#This Row],[Order_Date]],"MMM")</f>
        <v>Jan</v>
      </c>
      <c r="E1712" s="43" t="s">
        <v>881</v>
      </c>
      <c r="F1712" s="43" t="s">
        <v>1586</v>
      </c>
      <c r="G1712" s="43" t="s">
        <v>1773</v>
      </c>
      <c r="H1712" s="43">
        <v>3</v>
      </c>
      <c r="I1712" s="43">
        <v>108.31</v>
      </c>
      <c r="J1712" s="45">
        <v>0.26</v>
      </c>
      <c r="K1712" s="43" t="s">
        <v>1829</v>
      </c>
      <c r="L1712" s="43">
        <v>240.44820000000001</v>
      </c>
      <c r="M1712" s="43" t="str">
        <f>VLOOKUP(Combined[[#This Row],[Customer_ID]],Customer[],2,FALSE)</f>
        <v>Jeffrey Gomez</v>
      </c>
      <c r="N1712" s="43">
        <f>VLOOKUP(Combined[[#This Row],[Customer_ID]],Customer[],3,FALSE)</f>
        <v>22</v>
      </c>
      <c r="O1712" s="43" t="str">
        <f>VLOOKUP(Combined[[#This Row],[Customer_ID]],Customer[],4,FALSE)</f>
        <v>Female</v>
      </c>
      <c r="P1712" s="43" t="str">
        <f>VLOOKUP(Combined[[#This Row],[Customer_ID]],Customer[],5,FALSE)</f>
        <v>Lake Nicole</v>
      </c>
      <c r="Q1712" s="43" t="str">
        <f>VLOOKUP(Combined[[#This Row],[Customer_ID]],Customer[],6,FALSE)</f>
        <v>Colorado</v>
      </c>
      <c r="R1712" s="43" t="str">
        <f>VLOOKUP(Combined[[#This Row],[Customer_ID]],Customer[],8,FALSE)</f>
        <v>Platinum</v>
      </c>
      <c r="S1712" s="43" t="str">
        <f>VLOOKUP(Combined[[#This Row],[Product_ID]],Product[],2,FALSE)</f>
        <v>Knee Support Brace</v>
      </c>
      <c r="T1712" s="43" t="str">
        <f>VLOOKUP(Combined[[#This Row],[Product_ID]],Product[],3,FALSE)</f>
        <v>Sports</v>
      </c>
      <c r="U1712" s="43" t="str">
        <f>VLOOKUP(Combined[[#This Row],[Product_ID]],Product[],4,FALSE)</f>
        <v>Equipment</v>
      </c>
      <c r="V1712" s="43" t="str">
        <f>VLOOKUP(Combined[[#This Row],[Product_ID]],Product[],5,FALSE)</f>
        <v>May-Reese</v>
      </c>
      <c r="W1712" s="43">
        <f>VLOOKUP(Combined[[#This Row],[Product_ID]],Product[],6,FALSE)</f>
        <v>21.34</v>
      </c>
      <c r="X1712" s="43">
        <f>VLOOKUP(Combined[[#This Row],[Product_ID]],Product[],7,FALSE)</f>
        <v>65</v>
      </c>
      <c r="Y1712" s="43" t="str">
        <f>_xlfn.XLOOKUP(Combined[[#This Row],[Store_ID]],Store[Store_ID],Store[Store_Name])</f>
        <v>Gray Ltd</v>
      </c>
      <c r="Z1712" s="43" t="str">
        <f>_xlfn.XLOOKUP(Combined[[#This Row],[Store_ID]],Store[Store_ID],Store[Region])</f>
        <v>North</v>
      </c>
      <c r="AA1712" s="43" t="str">
        <f>_xlfn.XLOOKUP(Combined[[#This Row],[Store_ID]],Store[Store_ID],Store[City])</f>
        <v>New Michaelchester</v>
      </c>
      <c r="AB1712" s="43" t="str">
        <f>_xlfn.XLOOKUP(Combined[[#This Row],[Store_ID]],Store[Store_ID],Store[Store_Type])</f>
        <v>Outlet</v>
      </c>
      <c r="AC1712" s="43">
        <f>Combined[[#This Row],[Quantity]]*Combined[[#This Row],[Unit_Price]]</f>
        <v>324.93</v>
      </c>
      <c r="AD1712" s="43">
        <f>Combined[[#This Row],[Gross_Sales]]*Combined[[#This Row],[Discount]]</f>
        <v>84.481800000000007</v>
      </c>
      <c r="AE1712" s="43">
        <f>Combined[[#This Row],[Quantity]]*Combined[[#This Row],[cost]]</f>
        <v>64.02</v>
      </c>
      <c r="AF1712" s="43">
        <f>Combined[[#This Row],[Total_Amount]]-Combined[[#This Row],[Total_Cost]]</f>
        <v>176.4282</v>
      </c>
      <c r="AG1712" s="43" t="str">
        <f>IF(Combined[[#This Row],[Age]]&lt;=25,"18-25",IF(Combined[[#This Row],[Age]]&lt;=35,"26-35",IF(Combined[[#This Row],[Age]]&lt;=45,"36-45",IF(Combined[[#This Row],[Age]]&lt;=55,"46-55","56-64"))))</f>
        <v>18-25</v>
      </c>
      <c r="AH1712" s="43">
        <f>IF(Combined[[#This Row],[Total_Amount]]=0,0,Combined[[#This Row],[Profit]]/Combined[[#This Row],[Total_Amount]])</f>
        <v>0.73374722705347761</v>
      </c>
    </row>
    <row r="1713" spans="1:34">
      <c r="A1713" s="43" t="s">
        <v>3537</v>
      </c>
      <c r="B1713" s="46">
        <v>45316</v>
      </c>
      <c r="C1713" s="43">
        <f t="shared" si="26"/>
        <v>2024</v>
      </c>
      <c r="D1713" s="43" t="str">
        <f>TEXT(Combined[[#This Row],[Order_Date]],"MMM")</f>
        <v>Jan</v>
      </c>
      <c r="E1713" s="43" t="s">
        <v>708</v>
      </c>
      <c r="F1713" s="43" t="s">
        <v>1706</v>
      </c>
      <c r="G1713" s="43" t="s">
        <v>1776</v>
      </c>
      <c r="H1713" s="43">
        <v>1</v>
      </c>
      <c r="I1713" s="43">
        <v>502.53</v>
      </c>
      <c r="J1713" s="45">
        <v>0</v>
      </c>
      <c r="K1713" s="43" t="s">
        <v>1826</v>
      </c>
      <c r="L1713" s="43">
        <v>502.53</v>
      </c>
      <c r="M1713" s="43" t="str">
        <f>VLOOKUP(Combined[[#This Row],[Customer_ID]],Customer[],2,FALSE)</f>
        <v>Julia Jackson</v>
      </c>
      <c r="N1713" s="43">
        <f>VLOOKUP(Combined[[#This Row],[Customer_ID]],Customer[],3,FALSE)</f>
        <v>46</v>
      </c>
      <c r="O1713" s="43" t="str">
        <f>VLOOKUP(Combined[[#This Row],[Customer_ID]],Customer[],4,FALSE)</f>
        <v>Male</v>
      </c>
      <c r="P1713" s="43" t="str">
        <f>VLOOKUP(Combined[[#This Row],[Customer_ID]],Customer[],5,FALSE)</f>
        <v>Edwardland</v>
      </c>
      <c r="Q1713" s="43" t="str">
        <f>VLOOKUP(Combined[[#This Row],[Customer_ID]],Customer[],6,FALSE)</f>
        <v>California</v>
      </c>
      <c r="R1713" s="43" t="str">
        <f>VLOOKUP(Combined[[#This Row],[Customer_ID]],Customer[],8,FALSE)</f>
        <v>Platinum</v>
      </c>
      <c r="S1713" s="43" t="str">
        <f>VLOOKUP(Combined[[#This Row],[Product_ID]],Product[],2,FALSE)</f>
        <v>Decorative Lamp Shade</v>
      </c>
      <c r="T1713" s="43" t="str">
        <f>VLOOKUP(Combined[[#This Row],[Product_ID]],Product[],3,FALSE)</f>
        <v>Home</v>
      </c>
      <c r="U1713" s="43" t="str">
        <f>VLOOKUP(Combined[[#This Row],[Product_ID]],Product[],4,FALSE)</f>
        <v>Lighting</v>
      </c>
      <c r="V1713" s="43" t="str">
        <f>VLOOKUP(Combined[[#This Row],[Product_ID]],Product[],5,FALSE)</f>
        <v>Ramirez-Hanson</v>
      </c>
      <c r="W1713" s="43">
        <f>VLOOKUP(Combined[[#This Row],[Product_ID]],Product[],6,FALSE)</f>
        <v>228.53</v>
      </c>
      <c r="X1713" s="43">
        <f>VLOOKUP(Combined[[#This Row],[Product_ID]],Product[],7,FALSE)</f>
        <v>469</v>
      </c>
      <c r="Y1713" s="43" t="str">
        <f>_xlfn.XLOOKUP(Combined[[#This Row],[Store_ID]],Store[Store_ID],Store[Store_Name])</f>
        <v>Benson-Elliott</v>
      </c>
      <c r="Z1713" s="43" t="str">
        <f>_xlfn.XLOOKUP(Combined[[#This Row],[Store_ID]],Store[Store_ID],Store[Region])</f>
        <v>East</v>
      </c>
      <c r="AA1713" s="43" t="str">
        <f>_xlfn.XLOOKUP(Combined[[#This Row],[Store_ID]],Store[Store_ID],Store[City])</f>
        <v>Port Josephberg</v>
      </c>
      <c r="AB1713" s="43" t="str">
        <f>_xlfn.XLOOKUP(Combined[[#This Row],[Store_ID]],Store[Store_ID],Store[Store_Type])</f>
        <v>Online</v>
      </c>
      <c r="AC1713" s="43">
        <f>Combined[[#This Row],[Quantity]]*Combined[[#This Row],[Unit_Price]]</f>
        <v>502.53</v>
      </c>
      <c r="AD1713" s="43">
        <f>Combined[[#This Row],[Gross_Sales]]*Combined[[#This Row],[Discount]]</f>
        <v>0</v>
      </c>
      <c r="AE1713" s="43">
        <f>Combined[[#This Row],[Quantity]]*Combined[[#This Row],[cost]]</f>
        <v>228.53</v>
      </c>
      <c r="AF1713" s="43">
        <f>Combined[[#This Row],[Total_Amount]]-Combined[[#This Row],[Total_Cost]]</f>
        <v>274</v>
      </c>
      <c r="AG1713" s="43" t="str">
        <f>IF(Combined[[#This Row],[Age]]&lt;=25,"18-25",IF(Combined[[#This Row],[Age]]&lt;=35,"26-35",IF(Combined[[#This Row],[Age]]&lt;=45,"36-45",IF(Combined[[#This Row],[Age]]&lt;=55,"46-55","56-64"))))</f>
        <v>46-55</v>
      </c>
      <c r="AH1713" s="43">
        <f>IF(Combined[[#This Row],[Total_Amount]]=0,0,Combined[[#This Row],[Profit]]/Combined[[#This Row],[Total_Amount]])</f>
        <v>0.54524108013451933</v>
      </c>
    </row>
    <row r="1714" spans="1:34">
      <c r="A1714" s="43" t="s">
        <v>3538</v>
      </c>
      <c r="B1714" s="46">
        <v>45548</v>
      </c>
      <c r="C1714" s="43">
        <f t="shared" si="26"/>
        <v>2024</v>
      </c>
      <c r="D1714" s="43" t="str">
        <f>TEXT(Combined[[#This Row],[Order_Date]],"MMM")</f>
        <v>Sep</v>
      </c>
      <c r="E1714" s="43" t="s">
        <v>278</v>
      </c>
      <c r="F1714" s="43" t="s">
        <v>1546</v>
      </c>
      <c r="G1714" s="43" t="s">
        <v>1804</v>
      </c>
      <c r="H1714" s="43">
        <v>2</v>
      </c>
      <c r="I1714" s="43">
        <v>508.52</v>
      </c>
      <c r="J1714" s="45">
        <v>0.11</v>
      </c>
      <c r="K1714" s="43" t="s">
        <v>1829</v>
      </c>
      <c r="L1714" s="43">
        <v>905.16559999999993</v>
      </c>
      <c r="M1714" s="43" t="str">
        <f>VLOOKUP(Combined[[#This Row],[Customer_ID]],Customer[],2,FALSE)</f>
        <v>Nathan Campbell</v>
      </c>
      <c r="N1714" s="43">
        <f>VLOOKUP(Combined[[#This Row],[Customer_ID]],Customer[],3,FALSE)</f>
        <v>37</v>
      </c>
      <c r="O1714" s="43" t="str">
        <f>VLOOKUP(Combined[[#This Row],[Customer_ID]],Customer[],4,FALSE)</f>
        <v>Male</v>
      </c>
      <c r="P1714" s="43" t="str">
        <f>VLOOKUP(Combined[[#This Row],[Customer_ID]],Customer[],5,FALSE)</f>
        <v>Rodrigueztown</v>
      </c>
      <c r="Q1714" s="43" t="str">
        <f>VLOOKUP(Combined[[#This Row],[Customer_ID]],Customer[],6,FALSE)</f>
        <v>Oklahoma</v>
      </c>
      <c r="R1714" s="43" t="str">
        <f>VLOOKUP(Combined[[#This Row],[Customer_ID]],Customer[],8,FALSE)</f>
        <v>Gold</v>
      </c>
      <c r="S1714" s="43" t="str">
        <f>VLOOKUP(Combined[[#This Row],[Product_ID]],Product[],2,FALSE)</f>
        <v>Men's Graphic T-Shirt</v>
      </c>
      <c r="T1714" s="43" t="str">
        <f>VLOOKUP(Combined[[#This Row],[Product_ID]],Product[],3,FALSE)</f>
        <v>Clothing</v>
      </c>
      <c r="U1714" s="43" t="str">
        <f>VLOOKUP(Combined[[#This Row],[Product_ID]],Product[],4,FALSE)</f>
        <v>Tops</v>
      </c>
      <c r="V1714" s="43" t="str">
        <f>VLOOKUP(Combined[[#This Row],[Product_ID]],Product[],5,FALSE)</f>
        <v>Terry-Moore</v>
      </c>
      <c r="W1714" s="43">
        <f>VLOOKUP(Combined[[#This Row],[Product_ID]],Product[],6,FALSE)</f>
        <v>342.56</v>
      </c>
      <c r="X1714" s="43">
        <f>VLOOKUP(Combined[[#This Row],[Product_ID]],Product[],7,FALSE)</f>
        <v>181</v>
      </c>
      <c r="Y1714" s="43" t="str">
        <f>_xlfn.XLOOKUP(Combined[[#This Row],[Store_ID]],Store[Store_ID],Store[Store_Name])</f>
        <v>Frederick-Wright</v>
      </c>
      <c r="Z1714" s="43" t="str">
        <f>_xlfn.XLOOKUP(Combined[[#This Row],[Store_ID]],Store[Store_ID],Store[Region])</f>
        <v>West</v>
      </c>
      <c r="AA1714" s="43" t="str">
        <f>_xlfn.XLOOKUP(Combined[[#This Row],[Store_ID]],Store[Store_ID],Store[City])</f>
        <v>New Jimmymouth</v>
      </c>
      <c r="AB1714" s="43" t="str">
        <f>_xlfn.XLOOKUP(Combined[[#This Row],[Store_ID]],Store[Store_ID],Store[Store_Type])</f>
        <v>Flagship</v>
      </c>
      <c r="AC1714" s="43">
        <f>Combined[[#This Row],[Quantity]]*Combined[[#This Row],[Unit_Price]]</f>
        <v>1017.04</v>
      </c>
      <c r="AD1714" s="43">
        <f>Combined[[#This Row],[Gross_Sales]]*Combined[[#This Row],[Discount]]</f>
        <v>111.87439999999999</v>
      </c>
      <c r="AE1714" s="43">
        <f>Combined[[#This Row],[Quantity]]*Combined[[#This Row],[cost]]</f>
        <v>685.12</v>
      </c>
      <c r="AF1714" s="43">
        <f>Combined[[#This Row],[Total_Amount]]-Combined[[#This Row],[Total_Cost]]</f>
        <v>220.04559999999992</v>
      </c>
      <c r="AG1714" s="43" t="str">
        <f>IF(Combined[[#This Row],[Age]]&lt;=25,"18-25",IF(Combined[[#This Row],[Age]]&lt;=35,"26-35",IF(Combined[[#This Row],[Age]]&lt;=45,"36-45",IF(Combined[[#This Row],[Age]]&lt;=55,"46-55","56-64"))))</f>
        <v>36-45</v>
      </c>
      <c r="AH1714" s="43">
        <f>IF(Combined[[#This Row],[Total_Amount]]=0,0,Combined[[#This Row],[Profit]]/Combined[[#This Row],[Total_Amount]])</f>
        <v>0.24309982615335796</v>
      </c>
    </row>
    <row r="1715" spans="1:34">
      <c r="A1715" s="43" t="s">
        <v>3539</v>
      </c>
      <c r="B1715" s="46">
        <v>45572</v>
      </c>
      <c r="C1715" s="43">
        <f t="shared" si="26"/>
        <v>2024</v>
      </c>
      <c r="D1715" s="43" t="str">
        <f>TEXT(Combined[[#This Row],[Order_Date]],"MMM")</f>
        <v>Oct</v>
      </c>
      <c r="E1715" s="43" t="s">
        <v>1443</v>
      </c>
      <c r="F1715" s="43" t="s">
        <v>1696</v>
      </c>
      <c r="G1715" s="43" t="s">
        <v>1766</v>
      </c>
      <c r="H1715" s="43">
        <v>1</v>
      </c>
      <c r="I1715" s="43">
        <v>492</v>
      </c>
      <c r="J1715" s="45">
        <v>0.26</v>
      </c>
      <c r="K1715" s="43" t="s">
        <v>1826</v>
      </c>
      <c r="L1715" s="43">
        <v>364.08</v>
      </c>
      <c r="M1715" s="43" t="str">
        <f>VLOOKUP(Combined[[#This Row],[Customer_ID]],Customer[],2,FALSE)</f>
        <v>Gregory Curtis</v>
      </c>
      <c r="N1715" s="43">
        <f>VLOOKUP(Combined[[#This Row],[Customer_ID]],Customer[],3,FALSE)</f>
        <v>45</v>
      </c>
      <c r="O1715" s="43" t="str">
        <f>VLOOKUP(Combined[[#This Row],[Customer_ID]],Customer[],4,FALSE)</f>
        <v>Male</v>
      </c>
      <c r="P1715" s="43" t="str">
        <f>VLOOKUP(Combined[[#This Row],[Customer_ID]],Customer[],5,FALSE)</f>
        <v>Bergermouth</v>
      </c>
      <c r="Q1715" s="43" t="str">
        <f>VLOOKUP(Combined[[#This Row],[Customer_ID]],Customer[],6,FALSE)</f>
        <v>Vermont</v>
      </c>
      <c r="R1715" s="43" t="str">
        <f>VLOOKUP(Combined[[#This Row],[Customer_ID]],Customer[],8,FALSE)</f>
        <v>Bronze</v>
      </c>
      <c r="S1715" s="43" t="str">
        <f>VLOOKUP(Combined[[#This Row],[Product_ID]],Product[],2,FALSE)</f>
        <v>Bluetooth Car Audio System</v>
      </c>
      <c r="T1715" s="43" t="str">
        <f>VLOOKUP(Combined[[#This Row],[Product_ID]],Product[],3,FALSE)</f>
        <v>Electronics</v>
      </c>
      <c r="U1715" s="43" t="str">
        <f>VLOOKUP(Combined[[#This Row],[Product_ID]],Product[],4,FALSE)</f>
        <v>Audio</v>
      </c>
      <c r="V1715" s="43" t="str">
        <f>VLOOKUP(Combined[[#This Row],[Product_ID]],Product[],5,FALSE)</f>
        <v>Bruce-Bowen</v>
      </c>
      <c r="W1715" s="43">
        <f>VLOOKUP(Combined[[#This Row],[Product_ID]],Product[],6,FALSE)</f>
        <v>403.71</v>
      </c>
      <c r="X1715" s="43">
        <f>VLOOKUP(Combined[[#This Row],[Product_ID]],Product[],7,FALSE)</f>
        <v>159</v>
      </c>
      <c r="Y1715" s="43" t="str">
        <f>_xlfn.XLOOKUP(Combined[[#This Row],[Store_ID]],Store[Store_ID],Store[Store_Name])</f>
        <v>Johnson-Wright</v>
      </c>
      <c r="Z1715" s="43" t="str">
        <f>_xlfn.XLOOKUP(Combined[[#This Row],[Store_ID]],Store[Store_ID],Store[Region])</f>
        <v>North</v>
      </c>
      <c r="AA1715" s="43" t="str">
        <f>_xlfn.XLOOKUP(Combined[[#This Row],[Store_ID]],Store[Store_ID],Store[City])</f>
        <v>Hoodberg</v>
      </c>
      <c r="AB1715" s="43" t="str">
        <f>_xlfn.XLOOKUP(Combined[[#This Row],[Store_ID]],Store[Store_ID],Store[Store_Type])</f>
        <v>Outlet</v>
      </c>
      <c r="AC1715" s="43">
        <f>Combined[[#This Row],[Quantity]]*Combined[[#This Row],[Unit_Price]]</f>
        <v>492</v>
      </c>
      <c r="AD1715" s="43">
        <f>Combined[[#This Row],[Gross_Sales]]*Combined[[#This Row],[Discount]]</f>
        <v>127.92</v>
      </c>
      <c r="AE1715" s="43">
        <f>Combined[[#This Row],[Quantity]]*Combined[[#This Row],[cost]]</f>
        <v>403.71</v>
      </c>
      <c r="AF1715" s="43">
        <f>Combined[[#This Row],[Total_Amount]]-Combined[[#This Row],[Total_Cost]]</f>
        <v>-39.629999999999995</v>
      </c>
      <c r="AG1715" s="43" t="str">
        <f>IF(Combined[[#This Row],[Age]]&lt;=25,"18-25",IF(Combined[[#This Row],[Age]]&lt;=35,"26-35",IF(Combined[[#This Row],[Age]]&lt;=45,"36-45",IF(Combined[[#This Row],[Age]]&lt;=55,"46-55","56-64"))))</f>
        <v>36-45</v>
      </c>
      <c r="AH1715" s="43">
        <f>IF(Combined[[#This Row],[Total_Amount]]=0,0,Combined[[#This Row],[Profit]]/Combined[[#This Row],[Total_Amount]])</f>
        <v>-0.10884970336189848</v>
      </c>
    </row>
    <row r="1716" spans="1:34">
      <c r="A1716" s="43" t="s">
        <v>3540</v>
      </c>
      <c r="B1716" s="46">
        <v>45347</v>
      </c>
      <c r="C1716" s="43">
        <f t="shared" si="26"/>
        <v>2024</v>
      </c>
      <c r="D1716" s="43" t="str">
        <f>TEXT(Combined[[#This Row],[Order_Date]],"MMM")</f>
        <v>Feb</v>
      </c>
      <c r="E1716" s="43" t="s">
        <v>1492</v>
      </c>
      <c r="F1716" s="43" t="s">
        <v>1622</v>
      </c>
      <c r="G1716" s="43" t="s">
        <v>1799</v>
      </c>
      <c r="H1716" s="43">
        <v>4</v>
      </c>
      <c r="I1716" s="43">
        <v>746.36</v>
      </c>
      <c r="J1716" s="45">
        <v>0.02</v>
      </c>
      <c r="K1716" s="43" t="s">
        <v>1824</v>
      </c>
      <c r="L1716" s="43">
        <v>2925.7312000000002</v>
      </c>
      <c r="M1716" s="43" t="str">
        <f>VLOOKUP(Combined[[#This Row],[Customer_ID]],Customer[],2,FALSE)</f>
        <v>Sara Ingram</v>
      </c>
      <c r="N1716" s="43">
        <f>VLOOKUP(Combined[[#This Row],[Customer_ID]],Customer[],3,FALSE)</f>
        <v>46</v>
      </c>
      <c r="O1716" s="43" t="str">
        <f>VLOOKUP(Combined[[#This Row],[Customer_ID]],Customer[],4,FALSE)</f>
        <v>Female</v>
      </c>
      <c r="P1716" s="43" t="str">
        <f>VLOOKUP(Combined[[#This Row],[Customer_ID]],Customer[],5,FALSE)</f>
        <v>East Dillonview</v>
      </c>
      <c r="Q1716" s="43" t="str">
        <f>VLOOKUP(Combined[[#This Row],[Customer_ID]],Customer[],6,FALSE)</f>
        <v>Virginia</v>
      </c>
      <c r="R1716" s="43" t="str">
        <f>VLOOKUP(Combined[[#This Row],[Customer_ID]],Customer[],8,FALSE)</f>
        <v>Bronze</v>
      </c>
      <c r="S1716" s="43" t="str">
        <f>VLOOKUP(Combined[[#This Row],[Product_ID]],Product[],2,FALSE)</f>
        <v>Men's Casual Sneakers</v>
      </c>
      <c r="T1716" s="43" t="str">
        <f>VLOOKUP(Combined[[#This Row],[Product_ID]],Product[],3,FALSE)</f>
        <v>Clothing</v>
      </c>
      <c r="U1716" s="43" t="str">
        <f>VLOOKUP(Combined[[#This Row],[Product_ID]],Product[],4,FALSE)</f>
        <v>Footwear</v>
      </c>
      <c r="V1716" s="43" t="str">
        <f>VLOOKUP(Combined[[#This Row],[Product_ID]],Product[],5,FALSE)</f>
        <v>Hogan-Lee</v>
      </c>
      <c r="W1716" s="43">
        <f>VLOOKUP(Combined[[#This Row],[Product_ID]],Product[],6,FALSE)</f>
        <v>353.47</v>
      </c>
      <c r="X1716" s="43">
        <f>VLOOKUP(Combined[[#This Row],[Product_ID]],Product[],7,FALSE)</f>
        <v>214</v>
      </c>
      <c r="Y1716" s="43" t="str">
        <f>_xlfn.XLOOKUP(Combined[[#This Row],[Store_ID]],Store[Store_ID],Store[Store_Name])</f>
        <v>Mcdonald Inc</v>
      </c>
      <c r="Z1716" s="43" t="str">
        <f>_xlfn.XLOOKUP(Combined[[#This Row],[Store_ID]],Store[Store_ID],Store[Region])</f>
        <v>South</v>
      </c>
      <c r="AA1716" s="43" t="str">
        <f>_xlfn.XLOOKUP(Combined[[#This Row],[Store_ID]],Store[Store_ID],Store[City])</f>
        <v>Christopherland</v>
      </c>
      <c r="AB1716" s="43" t="str">
        <f>_xlfn.XLOOKUP(Combined[[#This Row],[Store_ID]],Store[Store_ID],Store[Store_Type])</f>
        <v>Outlet</v>
      </c>
      <c r="AC1716" s="43">
        <f>Combined[[#This Row],[Quantity]]*Combined[[#This Row],[Unit_Price]]</f>
        <v>2985.44</v>
      </c>
      <c r="AD1716" s="43">
        <f>Combined[[#This Row],[Gross_Sales]]*Combined[[#This Row],[Discount]]</f>
        <v>59.708800000000004</v>
      </c>
      <c r="AE1716" s="43">
        <f>Combined[[#This Row],[Quantity]]*Combined[[#This Row],[cost]]</f>
        <v>1413.88</v>
      </c>
      <c r="AF1716" s="43">
        <f>Combined[[#This Row],[Total_Amount]]-Combined[[#This Row],[Total_Cost]]</f>
        <v>1511.8512000000001</v>
      </c>
      <c r="AG1716" s="43" t="str">
        <f>IF(Combined[[#This Row],[Age]]&lt;=25,"18-25",IF(Combined[[#This Row],[Age]]&lt;=35,"26-35",IF(Combined[[#This Row],[Age]]&lt;=45,"36-45",IF(Combined[[#This Row],[Age]]&lt;=55,"46-55","56-64"))))</f>
        <v>46-55</v>
      </c>
      <c r="AH1716" s="43">
        <f>IF(Combined[[#This Row],[Total_Amount]]=0,0,Combined[[#This Row],[Profit]]/Combined[[#This Row],[Total_Amount]])</f>
        <v>0.51674302820436824</v>
      </c>
    </row>
    <row r="1717" spans="1:34">
      <c r="A1717" s="43" t="s">
        <v>3541</v>
      </c>
      <c r="B1717" s="46">
        <v>45823</v>
      </c>
      <c r="C1717" s="43">
        <f t="shared" si="26"/>
        <v>2025</v>
      </c>
      <c r="D1717" s="43" t="str">
        <f>TEXT(Combined[[#This Row],[Order_Date]],"MMM")</f>
        <v>Jun</v>
      </c>
      <c r="E1717" s="43" t="s">
        <v>1343</v>
      </c>
      <c r="F1717" s="43" t="s">
        <v>1572</v>
      </c>
      <c r="G1717" s="43" t="s">
        <v>1757</v>
      </c>
      <c r="H1717" s="43">
        <v>1</v>
      </c>
      <c r="I1717" s="43">
        <v>120.83</v>
      </c>
      <c r="J1717" s="45">
        <v>0.08</v>
      </c>
      <c r="K1717" s="43" t="s">
        <v>1824</v>
      </c>
      <c r="L1717" s="43">
        <v>111.1636</v>
      </c>
      <c r="M1717" s="43" t="str">
        <f>VLOOKUP(Combined[[#This Row],[Customer_ID]],Customer[],2,FALSE)</f>
        <v>Thomas Moore</v>
      </c>
      <c r="N1717" s="43">
        <f>VLOOKUP(Combined[[#This Row],[Customer_ID]],Customer[],3,FALSE)</f>
        <v>51</v>
      </c>
      <c r="O1717" s="43" t="str">
        <f>VLOOKUP(Combined[[#This Row],[Customer_ID]],Customer[],4,FALSE)</f>
        <v>Female</v>
      </c>
      <c r="P1717" s="43" t="str">
        <f>VLOOKUP(Combined[[#This Row],[Customer_ID]],Customer[],5,FALSE)</f>
        <v>Williamsberg</v>
      </c>
      <c r="Q1717" s="43" t="str">
        <f>VLOOKUP(Combined[[#This Row],[Customer_ID]],Customer[],6,FALSE)</f>
        <v>New York</v>
      </c>
      <c r="R1717" s="43" t="str">
        <f>VLOOKUP(Combined[[#This Row],[Customer_ID]],Customer[],8,FALSE)</f>
        <v>Silver</v>
      </c>
      <c r="S1717" s="43" t="str">
        <f>VLOOKUP(Combined[[#This Row],[Product_ID]],Product[],2,FALSE)</f>
        <v>Hair Strengthening Shampoo</v>
      </c>
      <c r="T1717" s="43" t="str">
        <f>VLOOKUP(Combined[[#This Row],[Product_ID]],Product[],3,FALSE)</f>
        <v>Beauty</v>
      </c>
      <c r="U1717" s="43" t="str">
        <f>VLOOKUP(Combined[[#This Row],[Product_ID]],Product[],4,FALSE)</f>
        <v>Haircare</v>
      </c>
      <c r="V1717" s="43" t="str">
        <f>VLOOKUP(Combined[[#This Row],[Product_ID]],Product[],5,FALSE)</f>
        <v>Rice LLC</v>
      </c>
      <c r="W1717" s="43">
        <f>VLOOKUP(Combined[[#This Row],[Product_ID]],Product[],6,FALSE)</f>
        <v>115.82</v>
      </c>
      <c r="X1717" s="43">
        <f>VLOOKUP(Combined[[#This Row],[Product_ID]],Product[],7,FALSE)</f>
        <v>460</v>
      </c>
      <c r="Y1717" s="43" t="str">
        <f>_xlfn.XLOOKUP(Combined[[#This Row],[Store_ID]],Store[Store_ID],Store[Store_Name])</f>
        <v>Martinez, Adkins and Johnson</v>
      </c>
      <c r="Z1717" s="43" t="str">
        <f>_xlfn.XLOOKUP(Combined[[#This Row],[Store_ID]],Store[Store_ID],Store[Region])</f>
        <v>North</v>
      </c>
      <c r="AA1717" s="43" t="str">
        <f>_xlfn.XLOOKUP(Combined[[#This Row],[Store_ID]],Store[Store_ID],Store[City])</f>
        <v>Danielmouth</v>
      </c>
      <c r="AB1717" s="43" t="str">
        <f>_xlfn.XLOOKUP(Combined[[#This Row],[Store_ID]],Store[Store_ID],Store[Store_Type])</f>
        <v>Flagship</v>
      </c>
      <c r="AC1717" s="43">
        <f>Combined[[#This Row],[Quantity]]*Combined[[#This Row],[Unit_Price]]</f>
        <v>120.83</v>
      </c>
      <c r="AD1717" s="43">
        <f>Combined[[#This Row],[Gross_Sales]]*Combined[[#This Row],[Discount]]</f>
        <v>9.6663999999999994</v>
      </c>
      <c r="AE1717" s="43">
        <f>Combined[[#This Row],[Quantity]]*Combined[[#This Row],[cost]]</f>
        <v>115.82</v>
      </c>
      <c r="AF1717" s="43">
        <f>Combined[[#This Row],[Total_Amount]]-Combined[[#This Row],[Total_Cost]]</f>
        <v>-4.6563999999999908</v>
      </c>
      <c r="AG1717" s="43" t="str">
        <f>IF(Combined[[#This Row],[Age]]&lt;=25,"18-25",IF(Combined[[#This Row],[Age]]&lt;=35,"26-35",IF(Combined[[#This Row],[Age]]&lt;=45,"36-45",IF(Combined[[#This Row],[Age]]&lt;=55,"46-55","56-64"))))</f>
        <v>46-55</v>
      </c>
      <c r="AH1717" s="43">
        <f>IF(Combined[[#This Row],[Total_Amount]]=0,0,Combined[[#This Row],[Profit]]/Combined[[#This Row],[Total_Amount]])</f>
        <v>-4.1887812197517811E-2</v>
      </c>
    </row>
    <row r="1718" spans="1:34">
      <c r="A1718" s="43" t="s">
        <v>3542</v>
      </c>
      <c r="B1718" s="46">
        <v>45394</v>
      </c>
      <c r="C1718" s="43">
        <f t="shared" si="26"/>
        <v>2024</v>
      </c>
      <c r="D1718" s="43" t="str">
        <f>TEXT(Combined[[#This Row],[Order_Date]],"MMM")</f>
        <v>Apr</v>
      </c>
      <c r="E1718" s="43" t="s">
        <v>1243</v>
      </c>
      <c r="F1718" s="43" t="s">
        <v>1702</v>
      </c>
      <c r="G1718" s="43" t="s">
        <v>1810</v>
      </c>
      <c r="H1718" s="43">
        <v>2</v>
      </c>
      <c r="I1718" s="43">
        <v>68.31</v>
      </c>
      <c r="J1718" s="45">
        <v>0.28999999999999998</v>
      </c>
      <c r="K1718" s="43" t="s">
        <v>1829</v>
      </c>
      <c r="L1718" s="43">
        <v>97.000199999999992</v>
      </c>
      <c r="M1718" s="43" t="str">
        <f>VLOOKUP(Combined[[#This Row],[Customer_ID]],Customer[],2,FALSE)</f>
        <v>John Donaldson</v>
      </c>
      <c r="N1718" s="43">
        <f>VLOOKUP(Combined[[#This Row],[Customer_ID]],Customer[],3,FALSE)</f>
        <v>27</v>
      </c>
      <c r="O1718" s="43" t="str">
        <f>VLOOKUP(Combined[[#This Row],[Customer_ID]],Customer[],4,FALSE)</f>
        <v>Male</v>
      </c>
      <c r="P1718" s="43" t="str">
        <f>VLOOKUP(Combined[[#This Row],[Customer_ID]],Customer[],5,FALSE)</f>
        <v>New Edward</v>
      </c>
      <c r="Q1718" s="43" t="str">
        <f>VLOOKUP(Combined[[#This Row],[Customer_ID]],Customer[],6,FALSE)</f>
        <v>Maine</v>
      </c>
      <c r="R1718" s="43" t="str">
        <f>VLOOKUP(Combined[[#This Row],[Customer_ID]],Customer[],8,FALSE)</f>
        <v>Bronze</v>
      </c>
      <c r="S1718" s="43" t="str">
        <f>VLOOKUP(Combined[[#This Row],[Product_ID]],Product[],2,FALSE)</f>
        <v>WiFi Mesh Router</v>
      </c>
      <c r="T1718" s="43" t="str">
        <f>VLOOKUP(Combined[[#This Row],[Product_ID]],Product[],3,FALSE)</f>
        <v>Electronics</v>
      </c>
      <c r="U1718" s="43" t="str">
        <f>VLOOKUP(Combined[[#This Row],[Product_ID]],Product[],4,FALSE)</f>
        <v>Appliances</v>
      </c>
      <c r="V1718" s="43" t="str">
        <f>VLOOKUP(Combined[[#This Row],[Product_ID]],Product[],5,FALSE)</f>
        <v>White, Reeves and Woods</v>
      </c>
      <c r="W1718" s="43">
        <f>VLOOKUP(Combined[[#This Row],[Product_ID]],Product[],6,FALSE)</f>
        <v>480.9</v>
      </c>
      <c r="X1718" s="43">
        <f>VLOOKUP(Combined[[#This Row],[Product_ID]],Product[],7,FALSE)</f>
        <v>104</v>
      </c>
      <c r="Y1718" s="43" t="str">
        <f>_xlfn.XLOOKUP(Combined[[#This Row],[Store_ID]],Store[Store_ID],Store[Store_Name])</f>
        <v>Guerrero-Schmitt</v>
      </c>
      <c r="Z1718" s="43" t="str">
        <f>_xlfn.XLOOKUP(Combined[[#This Row],[Store_ID]],Store[Store_ID],Store[Region])</f>
        <v>East</v>
      </c>
      <c r="AA1718" s="43" t="str">
        <f>_xlfn.XLOOKUP(Combined[[#This Row],[Store_ID]],Store[Store_ID],Store[City])</f>
        <v>East Stevechester</v>
      </c>
      <c r="AB1718" s="43" t="str">
        <f>_xlfn.XLOOKUP(Combined[[#This Row],[Store_ID]],Store[Store_ID],Store[Store_Type])</f>
        <v>Flagship</v>
      </c>
      <c r="AC1718" s="43">
        <f>Combined[[#This Row],[Quantity]]*Combined[[#This Row],[Unit_Price]]</f>
        <v>136.62</v>
      </c>
      <c r="AD1718" s="43">
        <f>Combined[[#This Row],[Gross_Sales]]*Combined[[#This Row],[Discount]]</f>
        <v>39.619799999999998</v>
      </c>
      <c r="AE1718" s="43">
        <f>Combined[[#This Row],[Quantity]]*Combined[[#This Row],[cost]]</f>
        <v>961.8</v>
      </c>
      <c r="AF1718" s="43">
        <f>Combined[[#This Row],[Total_Amount]]-Combined[[#This Row],[Total_Cost]]</f>
        <v>-864.7998</v>
      </c>
      <c r="AG1718" s="43" t="str">
        <f>IF(Combined[[#This Row],[Age]]&lt;=25,"18-25",IF(Combined[[#This Row],[Age]]&lt;=35,"26-35",IF(Combined[[#This Row],[Age]]&lt;=45,"36-45",IF(Combined[[#This Row],[Age]]&lt;=55,"46-55","56-64"))))</f>
        <v>26-35</v>
      </c>
      <c r="AH1718" s="43">
        <f>IF(Combined[[#This Row],[Total_Amount]]=0,0,Combined[[#This Row],[Profit]]/Combined[[#This Row],[Total_Amount]])</f>
        <v>-8.9154434733124273</v>
      </c>
    </row>
    <row r="1719" spans="1:34">
      <c r="A1719" s="43" t="s">
        <v>3543</v>
      </c>
      <c r="B1719" s="46">
        <v>45265</v>
      </c>
      <c r="C1719" s="43">
        <f t="shared" si="26"/>
        <v>2023</v>
      </c>
      <c r="D1719" s="43" t="str">
        <f>TEXT(Combined[[#This Row],[Order_Date]],"MMM")</f>
        <v>Dec</v>
      </c>
      <c r="E1719" s="43" t="s">
        <v>230</v>
      </c>
      <c r="F1719" s="43" t="s">
        <v>1592</v>
      </c>
      <c r="G1719" s="43" t="s">
        <v>1810</v>
      </c>
      <c r="H1719" s="43">
        <v>2</v>
      </c>
      <c r="I1719" s="43">
        <v>761.71</v>
      </c>
      <c r="J1719" s="45">
        <v>0.02</v>
      </c>
      <c r="K1719" s="43" t="s">
        <v>1826</v>
      </c>
      <c r="L1719" s="43">
        <v>1492.9516000000001</v>
      </c>
      <c r="M1719" s="43" t="str">
        <f>VLOOKUP(Combined[[#This Row],[Customer_ID]],Customer[],2,FALSE)</f>
        <v>James Bean</v>
      </c>
      <c r="N1719" s="43">
        <f>VLOOKUP(Combined[[#This Row],[Customer_ID]],Customer[],3,FALSE)</f>
        <v>50</v>
      </c>
      <c r="O1719" s="43" t="str">
        <f>VLOOKUP(Combined[[#This Row],[Customer_ID]],Customer[],4,FALSE)</f>
        <v>Male</v>
      </c>
      <c r="P1719" s="43" t="str">
        <f>VLOOKUP(Combined[[#This Row],[Customer_ID]],Customer[],5,FALSE)</f>
        <v>Stevensonton</v>
      </c>
      <c r="Q1719" s="43" t="str">
        <f>VLOOKUP(Combined[[#This Row],[Customer_ID]],Customer[],6,FALSE)</f>
        <v>New Mexico</v>
      </c>
      <c r="R1719" s="43" t="str">
        <f>VLOOKUP(Combined[[#This Row],[Customer_ID]],Customer[],8,FALSE)</f>
        <v>Bronze</v>
      </c>
      <c r="S1719" s="43" t="str">
        <f>VLOOKUP(Combined[[#This Row],[Product_ID]],Product[],2,FALSE)</f>
        <v>Carbon Fiber Tennis Racket</v>
      </c>
      <c r="T1719" s="43" t="str">
        <f>VLOOKUP(Combined[[#This Row],[Product_ID]],Product[],3,FALSE)</f>
        <v>Sports</v>
      </c>
      <c r="U1719" s="43" t="str">
        <f>VLOOKUP(Combined[[#This Row],[Product_ID]],Product[],4,FALSE)</f>
        <v>Equipment</v>
      </c>
      <c r="V1719" s="43" t="str">
        <f>VLOOKUP(Combined[[#This Row],[Product_ID]],Product[],5,FALSE)</f>
        <v>Flores, Pineda and Rodriguez</v>
      </c>
      <c r="W1719" s="43">
        <f>VLOOKUP(Combined[[#This Row],[Product_ID]],Product[],6,FALSE)</f>
        <v>484.62</v>
      </c>
      <c r="X1719" s="43">
        <f>VLOOKUP(Combined[[#This Row],[Product_ID]],Product[],7,FALSE)</f>
        <v>432</v>
      </c>
      <c r="Y1719" s="43" t="str">
        <f>_xlfn.XLOOKUP(Combined[[#This Row],[Store_ID]],Store[Store_ID],Store[Store_Name])</f>
        <v>Guerrero-Schmitt</v>
      </c>
      <c r="Z1719" s="43" t="str">
        <f>_xlfn.XLOOKUP(Combined[[#This Row],[Store_ID]],Store[Store_ID],Store[Region])</f>
        <v>East</v>
      </c>
      <c r="AA1719" s="43" t="str">
        <f>_xlfn.XLOOKUP(Combined[[#This Row],[Store_ID]],Store[Store_ID],Store[City])</f>
        <v>East Stevechester</v>
      </c>
      <c r="AB1719" s="43" t="str">
        <f>_xlfn.XLOOKUP(Combined[[#This Row],[Store_ID]],Store[Store_ID],Store[Store_Type])</f>
        <v>Flagship</v>
      </c>
      <c r="AC1719" s="43">
        <f>Combined[[#This Row],[Quantity]]*Combined[[#This Row],[Unit_Price]]</f>
        <v>1523.42</v>
      </c>
      <c r="AD1719" s="43">
        <f>Combined[[#This Row],[Gross_Sales]]*Combined[[#This Row],[Discount]]</f>
        <v>30.468400000000003</v>
      </c>
      <c r="AE1719" s="43">
        <f>Combined[[#This Row],[Quantity]]*Combined[[#This Row],[cost]]</f>
        <v>969.24</v>
      </c>
      <c r="AF1719" s="43">
        <f>Combined[[#This Row],[Total_Amount]]-Combined[[#This Row],[Total_Cost]]</f>
        <v>523.71160000000009</v>
      </c>
      <c r="AG1719" s="43" t="str">
        <f>IF(Combined[[#This Row],[Age]]&lt;=25,"18-25",IF(Combined[[#This Row],[Age]]&lt;=35,"26-35",IF(Combined[[#This Row],[Age]]&lt;=45,"36-45",IF(Combined[[#This Row],[Age]]&lt;=55,"46-55","56-64"))))</f>
        <v>46-55</v>
      </c>
      <c r="AH1719" s="43">
        <f>IF(Combined[[#This Row],[Total_Amount]]=0,0,Combined[[#This Row],[Profit]]/Combined[[#This Row],[Total_Amount]])</f>
        <v>0.35078940268391828</v>
      </c>
    </row>
    <row r="1720" spans="1:34">
      <c r="A1720" s="43" t="s">
        <v>3544</v>
      </c>
      <c r="B1720" s="46">
        <v>45261</v>
      </c>
      <c r="C1720" s="43">
        <f t="shared" si="26"/>
        <v>2023</v>
      </c>
      <c r="D1720" s="43" t="str">
        <f>TEXT(Combined[[#This Row],[Order_Date]],"MMM")</f>
        <v>Dec</v>
      </c>
      <c r="E1720" s="43" t="s">
        <v>244</v>
      </c>
      <c r="F1720" s="43" t="s">
        <v>1704</v>
      </c>
      <c r="G1720" s="43" t="s">
        <v>1766</v>
      </c>
      <c r="H1720" s="43">
        <v>4</v>
      </c>
      <c r="I1720" s="43">
        <v>346.37</v>
      </c>
      <c r="J1720" s="45">
        <v>0.18</v>
      </c>
      <c r="K1720" s="43" t="s">
        <v>1829</v>
      </c>
      <c r="L1720" s="43">
        <v>1136.0935999999999</v>
      </c>
      <c r="M1720" s="43" t="str">
        <f>VLOOKUP(Combined[[#This Row],[Customer_ID]],Customer[],2,FALSE)</f>
        <v>Cody Diaz</v>
      </c>
      <c r="N1720" s="43">
        <f>VLOOKUP(Combined[[#This Row],[Customer_ID]],Customer[],3,FALSE)</f>
        <v>27</v>
      </c>
      <c r="O1720" s="43" t="str">
        <f>VLOOKUP(Combined[[#This Row],[Customer_ID]],Customer[],4,FALSE)</f>
        <v>Female</v>
      </c>
      <c r="P1720" s="43" t="str">
        <f>VLOOKUP(Combined[[#This Row],[Customer_ID]],Customer[],5,FALSE)</f>
        <v>South Aaronside</v>
      </c>
      <c r="Q1720" s="43" t="str">
        <f>VLOOKUP(Combined[[#This Row],[Customer_ID]],Customer[],6,FALSE)</f>
        <v>New Hampshire</v>
      </c>
      <c r="R1720" s="43" t="str">
        <f>VLOOKUP(Combined[[#This Row],[Customer_ID]],Customer[],8,FALSE)</f>
        <v>Silver</v>
      </c>
      <c r="S1720" s="43" t="str">
        <f>VLOOKUP(Combined[[#This Row],[Product_ID]],Product[],2,FALSE)</f>
        <v>Essential Oil Diffuser</v>
      </c>
      <c r="T1720" s="43" t="str">
        <f>VLOOKUP(Combined[[#This Row],[Product_ID]],Product[],3,FALSE)</f>
        <v>Home</v>
      </c>
      <c r="U1720" s="43" t="str">
        <f>VLOOKUP(Combined[[#This Row],[Product_ID]],Product[],4,FALSE)</f>
        <v>Decor</v>
      </c>
      <c r="V1720" s="43" t="str">
        <f>VLOOKUP(Combined[[#This Row],[Product_ID]],Product[],5,FALSE)</f>
        <v>Hernandez Inc</v>
      </c>
      <c r="W1720" s="43">
        <f>VLOOKUP(Combined[[#This Row],[Product_ID]],Product[],6,FALSE)</f>
        <v>325.26</v>
      </c>
      <c r="X1720" s="43">
        <f>VLOOKUP(Combined[[#This Row],[Product_ID]],Product[],7,FALSE)</f>
        <v>400</v>
      </c>
      <c r="Y1720" s="43" t="str">
        <f>_xlfn.XLOOKUP(Combined[[#This Row],[Store_ID]],Store[Store_ID],Store[Store_Name])</f>
        <v>Johnson-Wright</v>
      </c>
      <c r="Z1720" s="43" t="str">
        <f>_xlfn.XLOOKUP(Combined[[#This Row],[Store_ID]],Store[Store_ID],Store[Region])</f>
        <v>North</v>
      </c>
      <c r="AA1720" s="43" t="str">
        <f>_xlfn.XLOOKUP(Combined[[#This Row],[Store_ID]],Store[Store_ID],Store[City])</f>
        <v>Hoodberg</v>
      </c>
      <c r="AB1720" s="43" t="str">
        <f>_xlfn.XLOOKUP(Combined[[#This Row],[Store_ID]],Store[Store_ID],Store[Store_Type])</f>
        <v>Outlet</v>
      </c>
      <c r="AC1720" s="43">
        <f>Combined[[#This Row],[Quantity]]*Combined[[#This Row],[Unit_Price]]</f>
        <v>1385.48</v>
      </c>
      <c r="AD1720" s="43">
        <f>Combined[[#This Row],[Gross_Sales]]*Combined[[#This Row],[Discount]]</f>
        <v>249.38639999999998</v>
      </c>
      <c r="AE1720" s="43">
        <f>Combined[[#This Row],[Quantity]]*Combined[[#This Row],[cost]]</f>
        <v>1301.04</v>
      </c>
      <c r="AF1720" s="43">
        <f>Combined[[#This Row],[Total_Amount]]-Combined[[#This Row],[Total_Cost]]</f>
        <v>-164.94640000000004</v>
      </c>
      <c r="AG1720" s="43" t="str">
        <f>IF(Combined[[#This Row],[Age]]&lt;=25,"18-25",IF(Combined[[#This Row],[Age]]&lt;=35,"26-35",IF(Combined[[#This Row],[Age]]&lt;=45,"36-45",IF(Combined[[#This Row],[Age]]&lt;=55,"46-55","56-64"))))</f>
        <v>26-35</v>
      </c>
      <c r="AH1720" s="43">
        <f>IF(Combined[[#This Row],[Total_Amount]]=0,0,Combined[[#This Row],[Profit]]/Combined[[#This Row],[Total_Amount]])</f>
        <v>-0.14518733315635265</v>
      </c>
    </row>
    <row r="1721" spans="1:34">
      <c r="A1721" s="43" t="s">
        <v>3545</v>
      </c>
      <c r="B1721" s="46">
        <v>45702</v>
      </c>
      <c r="C1721" s="43">
        <f t="shared" si="26"/>
        <v>2025</v>
      </c>
      <c r="D1721" s="43" t="str">
        <f>TEXT(Combined[[#This Row],[Order_Date]],"MMM")</f>
        <v>Feb</v>
      </c>
      <c r="E1721" s="43" t="s">
        <v>40</v>
      </c>
      <c r="F1721" s="43" t="s">
        <v>1658</v>
      </c>
      <c r="G1721" s="43" t="s">
        <v>1794</v>
      </c>
      <c r="H1721" s="43">
        <v>1</v>
      </c>
      <c r="I1721" s="43">
        <v>846.3</v>
      </c>
      <c r="J1721" s="45">
        <v>0.14000000000000001</v>
      </c>
      <c r="K1721" s="43" t="s">
        <v>1826</v>
      </c>
      <c r="L1721" s="43">
        <v>727.81799999999998</v>
      </c>
      <c r="M1721" s="43" t="str">
        <f>VLOOKUP(Combined[[#This Row],[Customer_ID]],Customer[],2,FALSE)</f>
        <v>Daniel Boyd</v>
      </c>
      <c r="N1721" s="43">
        <f>VLOOKUP(Combined[[#This Row],[Customer_ID]],Customer[],3,FALSE)</f>
        <v>29</v>
      </c>
      <c r="O1721" s="43" t="str">
        <f>VLOOKUP(Combined[[#This Row],[Customer_ID]],Customer[],4,FALSE)</f>
        <v>Female</v>
      </c>
      <c r="P1721" s="43" t="str">
        <f>VLOOKUP(Combined[[#This Row],[Customer_ID]],Customer[],5,FALSE)</f>
        <v>West Pamelafurt</v>
      </c>
      <c r="Q1721" s="43" t="str">
        <f>VLOOKUP(Combined[[#This Row],[Customer_ID]],Customer[],6,FALSE)</f>
        <v>West Virginia</v>
      </c>
      <c r="R1721" s="43" t="str">
        <f>VLOOKUP(Combined[[#This Row],[Customer_ID]],Customer[],8,FALSE)</f>
        <v>Bronze</v>
      </c>
      <c r="S1721" s="43" t="str">
        <f>VLOOKUP(Combined[[#This Row],[Product_ID]],Product[],2,FALSE)</f>
        <v>Ceramic Plant Pot</v>
      </c>
      <c r="T1721" s="43" t="str">
        <f>VLOOKUP(Combined[[#This Row],[Product_ID]],Product[],3,FALSE)</f>
        <v>Home</v>
      </c>
      <c r="U1721" s="43" t="str">
        <f>VLOOKUP(Combined[[#This Row],[Product_ID]],Product[],4,FALSE)</f>
        <v>Decor</v>
      </c>
      <c r="V1721" s="43" t="str">
        <f>VLOOKUP(Combined[[#This Row],[Product_ID]],Product[],5,FALSE)</f>
        <v>Hatfield, Baird and Torres</v>
      </c>
      <c r="W1721" s="43">
        <f>VLOOKUP(Combined[[#This Row],[Product_ID]],Product[],6,FALSE)</f>
        <v>81.75</v>
      </c>
      <c r="X1721" s="43">
        <f>VLOOKUP(Combined[[#This Row],[Product_ID]],Product[],7,FALSE)</f>
        <v>331.3</v>
      </c>
      <c r="Y1721" s="43" t="str">
        <f>_xlfn.XLOOKUP(Combined[[#This Row],[Store_ID]],Store[Store_ID],Store[Store_Name])</f>
        <v>Thomas, Bridges and Harris</v>
      </c>
      <c r="Z1721" s="43" t="str">
        <f>_xlfn.XLOOKUP(Combined[[#This Row],[Store_ID]],Store[Store_ID],Store[Region])</f>
        <v>North</v>
      </c>
      <c r="AA1721" s="43" t="str">
        <f>_xlfn.XLOOKUP(Combined[[#This Row],[Store_ID]],Store[Store_ID],Store[City])</f>
        <v>Sabrinatown</v>
      </c>
      <c r="AB1721" s="43" t="str">
        <f>_xlfn.XLOOKUP(Combined[[#This Row],[Store_ID]],Store[Store_ID],Store[Store_Type])</f>
        <v>Online</v>
      </c>
      <c r="AC1721" s="43">
        <f>Combined[[#This Row],[Quantity]]*Combined[[#This Row],[Unit_Price]]</f>
        <v>846.3</v>
      </c>
      <c r="AD1721" s="43">
        <f>Combined[[#This Row],[Gross_Sales]]*Combined[[#This Row],[Discount]]</f>
        <v>118.482</v>
      </c>
      <c r="AE1721" s="43">
        <f>Combined[[#This Row],[Quantity]]*Combined[[#This Row],[cost]]</f>
        <v>81.75</v>
      </c>
      <c r="AF1721" s="43">
        <f>Combined[[#This Row],[Total_Amount]]-Combined[[#This Row],[Total_Cost]]</f>
        <v>646.06799999999998</v>
      </c>
      <c r="AG1721" s="43" t="str">
        <f>IF(Combined[[#This Row],[Age]]&lt;=25,"18-25",IF(Combined[[#This Row],[Age]]&lt;=35,"26-35",IF(Combined[[#This Row],[Age]]&lt;=45,"36-45",IF(Combined[[#This Row],[Age]]&lt;=55,"46-55","56-64"))))</f>
        <v>26-35</v>
      </c>
      <c r="AH1721" s="43">
        <f>IF(Combined[[#This Row],[Total_Amount]]=0,0,Combined[[#This Row],[Profit]]/Combined[[#This Row],[Total_Amount]])</f>
        <v>0.88767796344690564</v>
      </c>
    </row>
    <row r="1722" spans="1:34">
      <c r="A1722" s="43" t="s">
        <v>3546</v>
      </c>
      <c r="B1722" s="46">
        <v>45624</v>
      </c>
      <c r="C1722" s="43">
        <f t="shared" si="26"/>
        <v>2024</v>
      </c>
      <c r="D1722" s="43" t="str">
        <f>TEXT(Combined[[#This Row],[Order_Date]],"MMM")</f>
        <v>Nov</v>
      </c>
      <c r="E1722" s="43" t="s">
        <v>1340</v>
      </c>
      <c r="F1722" s="43" t="s">
        <v>1543</v>
      </c>
      <c r="G1722" s="43" t="s">
        <v>1813</v>
      </c>
      <c r="H1722" s="43">
        <v>1</v>
      </c>
      <c r="I1722" s="43">
        <v>458.97</v>
      </c>
      <c r="J1722" s="45">
        <v>0.1</v>
      </c>
      <c r="K1722" s="43" t="s">
        <v>1826</v>
      </c>
      <c r="L1722" s="43">
        <v>413.07299999999998</v>
      </c>
      <c r="M1722" s="43" t="str">
        <f>VLOOKUP(Combined[[#This Row],[Customer_ID]],Customer[],2,FALSE)</f>
        <v>Summer Weiss</v>
      </c>
      <c r="N1722" s="43">
        <f>VLOOKUP(Combined[[#This Row],[Customer_ID]],Customer[],3,FALSE)</f>
        <v>37</v>
      </c>
      <c r="O1722" s="43" t="str">
        <f>VLOOKUP(Combined[[#This Row],[Customer_ID]],Customer[],4,FALSE)</f>
        <v>Male</v>
      </c>
      <c r="P1722" s="43" t="str">
        <f>VLOOKUP(Combined[[#This Row],[Customer_ID]],Customer[],5,FALSE)</f>
        <v>Phyllisport</v>
      </c>
      <c r="Q1722" s="43" t="str">
        <f>VLOOKUP(Combined[[#This Row],[Customer_ID]],Customer[],6,FALSE)</f>
        <v>New Jersey</v>
      </c>
      <c r="R1722" s="43" t="str">
        <f>VLOOKUP(Combined[[#This Row],[Customer_ID]],Customer[],8,FALSE)</f>
        <v>Bronze</v>
      </c>
      <c r="S1722" s="43" t="str">
        <f>VLOOKUP(Combined[[#This Row],[Product_ID]],Product[],2,FALSE)</f>
        <v>Brother Laser Printer</v>
      </c>
      <c r="T1722" s="43" t="str">
        <f>VLOOKUP(Combined[[#This Row],[Product_ID]],Product[],3,FALSE)</f>
        <v>Electronics</v>
      </c>
      <c r="U1722" s="43" t="str">
        <f>VLOOKUP(Combined[[#This Row],[Product_ID]],Product[],4,FALSE)</f>
        <v>Computer</v>
      </c>
      <c r="V1722" s="43" t="str">
        <f>VLOOKUP(Combined[[#This Row],[Product_ID]],Product[],5,FALSE)</f>
        <v>Hunt Inc</v>
      </c>
      <c r="W1722" s="43">
        <f>VLOOKUP(Combined[[#This Row],[Product_ID]],Product[],6,FALSE)</f>
        <v>112.42</v>
      </c>
      <c r="X1722" s="43">
        <f>VLOOKUP(Combined[[#This Row],[Product_ID]],Product[],7,FALSE)</f>
        <v>416</v>
      </c>
      <c r="Y1722" s="43" t="str">
        <f>_xlfn.XLOOKUP(Combined[[#This Row],[Store_ID]],Store[Store_ID],Store[Store_Name])</f>
        <v>Mann-Austin</v>
      </c>
      <c r="Z1722" s="43" t="str">
        <f>_xlfn.XLOOKUP(Combined[[#This Row],[Store_ID]],Store[Store_ID],Store[Region])</f>
        <v>East</v>
      </c>
      <c r="AA1722" s="43" t="str">
        <f>_xlfn.XLOOKUP(Combined[[#This Row],[Store_ID]],Store[Store_ID],Store[City])</f>
        <v>Vasquezborough</v>
      </c>
      <c r="AB1722" s="43" t="str">
        <f>_xlfn.XLOOKUP(Combined[[#This Row],[Store_ID]],Store[Store_ID],Store[Store_Type])</f>
        <v>Online</v>
      </c>
      <c r="AC1722" s="43">
        <f>Combined[[#This Row],[Quantity]]*Combined[[#This Row],[Unit_Price]]</f>
        <v>458.97</v>
      </c>
      <c r="AD1722" s="43">
        <f>Combined[[#This Row],[Gross_Sales]]*Combined[[#This Row],[Discount]]</f>
        <v>45.897000000000006</v>
      </c>
      <c r="AE1722" s="43">
        <f>Combined[[#This Row],[Quantity]]*Combined[[#This Row],[cost]]</f>
        <v>112.42</v>
      </c>
      <c r="AF1722" s="43">
        <f>Combined[[#This Row],[Total_Amount]]-Combined[[#This Row],[Total_Cost]]</f>
        <v>300.65299999999996</v>
      </c>
      <c r="AG1722" s="43" t="str">
        <f>IF(Combined[[#This Row],[Age]]&lt;=25,"18-25",IF(Combined[[#This Row],[Age]]&lt;=35,"26-35",IF(Combined[[#This Row],[Age]]&lt;=45,"36-45",IF(Combined[[#This Row],[Age]]&lt;=55,"46-55","56-64"))))</f>
        <v>36-45</v>
      </c>
      <c r="AH1722" s="43">
        <f>IF(Combined[[#This Row],[Total_Amount]]=0,0,Combined[[#This Row],[Profit]]/Combined[[#This Row],[Total_Amount]])</f>
        <v>0.7278447150987839</v>
      </c>
    </row>
    <row r="1723" spans="1:34">
      <c r="A1723" s="43" t="s">
        <v>3547</v>
      </c>
      <c r="B1723" s="46">
        <v>45736</v>
      </c>
      <c r="C1723" s="43">
        <f t="shared" si="26"/>
        <v>2025</v>
      </c>
      <c r="D1723" s="43" t="str">
        <f>TEXT(Combined[[#This Row],[Order_Date]],"MMM")</f>
        <v>Mar</v>
      </c>
      <c r="E1723" s="43" t="s">
        <v>917</v>
      </c>
      <c r="F1723" s="43" t="s">
        <v>1634</v>
      </c>
      <c r="G1723" s="43" t="s">
        <v>1779</v>
      </c>
      <c r="H1723" s="43">
        <v>2</v>
      </c>
      <c r="I1723" s="43">
        <v>536.61</v>
      </c>
      <c r="J1723" s="45">
        <v>0.14000000000000001</v>
      </c>
      <c r="K1723" s="43" t="s">
        <v>1824</v>
      </c>
      <c r="L1723" s="43">
        <v>922.9692</v>
      </c>
      <c r="M1723" s="43" t="str">
        <f>VLOOKUP(Combined[[#This Row],[Customer_ID]],Customer[],2,FALSE)</f>
        <v>Jennifer Figueroa</v>
      </c>
      <c r="N1723" s="43">
        <f>VLOOKUP(Combined[[#This Row],[Customer_ID]],Customer[],3,FALSE)</f>
        <v>45</v>
      </c>
      <c r="O1723" s="43" t="str">
        <f>VLOOKUP(Combined[[#This Row],[Customer_ID]],Customer[],4,FALSE)</f>
        <v>Male</v>
      </c>
      <c r="P1723" s="43" t="str">
        <f>VLOOKUP(Combined[[#This Row],[Customer_ID]],Customer[],5,FALSE)</f>
        <v>North Brookestad</v>
      </c>
      <c r="Q1723" s="43" t="str">
        <f>VLOOKUP(Combined[[#This Row],[Customer_ID]],Customer[],6,FALSE)</f>
        <v>Ohio</v>
      </c>
      <c r="R1723" s="43" t="str">
        <f>VLOOKUP(Combined[[#This Row],[Customer_ID]],Customer[],8,FALSE)</f>
        <v>Bronze</v>
      </c>
      <c r="S1723" s="43" t="str">
        <f>VLOOKUP(Combined[[#This Row],[Product_ID]],Product[],2,FALSE)</f>
        <v>USB External Hard Drive</v>
      </c>
      <c r="T1723" s="43" t="str">
        <f>VLOOKUP(Combined[[#This Row],[Product_ID]],Product[],3,FALSE)</f>
        <v>Electronics</v>
      </c>
      <c r="U1723" s="43" t="str">
        <f>VLOOKUP(Combined[[#This Row],[Product_ID]],Product[],4,FALSE)</f>
        <v>Computer</v>
      </c>
      <c r="V1723" s="43" t="str">
        <f>VLOOKUP(Combined[[#This Row],[Product_ID]],Product[],5,FALSE)</f>
        <v>Robinson Inc</v>
      </c>
      <c r="W1723" s="43">
        <f>VLOOKUP(Combined[[#This Row],[Product_ID]],Product[],6,FALSE)</f>
        <v>253.33</v>
      </c>
      <c r="X1723" s="43">
        <f>VLOOKUP(Combined[[#This Row],[Product_ID]],Product[],7,FALSE)</f>
        <v>266</v>
      </c>
      <c r="Y1723" s="43" t="str">
        <f>_xlfn.XLOOKUP(Combined[[#This Row],[Store_ID]],Store[Store_ID],Store[Store_Name])</f>
        <v>Martinez-Mullins</v>
      </c>
      <c r="Z1723" s="43" t="str">
        <f>_xlfn.XLOOKUP(Combined[[#This Row],[Store_ID]],Store[Store_ID],Store[Region])</f>
        <v>South</v>
      </c>
      <c r="AA1723" s="43" t="str">
        <f>_xlfn.XLOOKUP(Combined[[#This Row],[Store_ID]],Store[Store_ID],Store[City])</f>
        <v>Williamsfurt</v>
      </c>
      <c r="AB1723" s="43" t="str">
        <f>_xlfn.XLOOKUP(Combined[[#This Row],[Store_ID]],Store[Store_ID],Store[Store_Type])</f>
        <v>Online</v>
      </c>
      <c r="AC1723" s="43">
        <f>Combined[[#This Row],[Quantity]]*Combined[[#This Row],[Unit_Price]]</f>
        <v>1073.22</v>
      </c>
      <c r="AD1723" s="43">
        <f>Combined[[#This Row],[Gross_Sales]]*Combined[[#This Row],[Discount]]</f>
        <v>150.25080000000003</v>
      </c>
      <c r="AE1723" s="43">
        <f>Combined[[#This Row],[Quantity]]*Combined[[#This Row],[cost]]</f>
        <v>506.66</v>
      </c>
      <c r="AF1723" s="43">
        <f>Combined[[#This Row],[Total_Amount]]-Combined[[#This Row],[Total_Cost]]</f>
        <v>416.30919999999998</v>
      </c>
      <c r="AG1723" s="43" t="str">
        <f>IF(Combined[[#This Row],[Age]]&lt;=25,"18-25",IF(Combined[[#This Row],[Age]]&lt;=35,"26-35",IF(Combined[[#This Row],[Age]]&lt;=45,"36-45",IF(Combined[[#This Row],[Age]]&lt;=55,"46-55","56-64"))))</f>
        <v>36-45</v>
      </c>
      <c r="AH1723" s="43">
        <f>IF(Combined[[#This Row],[Total_Amount]]=0,0,Combined[[#This Row],[Profit]]/Combined[[#This Row],[Total_Amount]])</f>
        <v>0.45105427136680182</v>
      </c>
    </row>
    <row r="1724" spans="1:34">
      <c r="A1724" s="43" t="s">
        <v>3548</v>
      </c>
      <c r="B1724" s="46">
        <v>45709</v>
      </c>
      <c r="C1724" s="43">
        <f t="shared" si="26"/>
        <v>2025</v>
      </c>
      <c r="D1724" s="43" t="str">
        <f>TEXT(Combined[[#This Row],[Order_Date]],"MMM")</f>
        <v>Feb</v>
      </c>
      <c r="E1724" s="43" t="s">
        <v>1304</v>
      </c>
      <c r="F1724" s="43" t="s">
        <v>1664</v>
      </c>
      <c r="G1724" s="43" t="s">
        <v>1752</v>
      </c>
      <c r="H1724" s="43">
        <v>3</v>
      </c>
      <c r="I1724" s="43">
        <v>130.41</v>
      </c>
      <c r="J1724" s="45">
        <v>0.14000000000000001</v>
      </c>
      <c r="K1724" s="43" t="s">
        <v>1826</v>
      </c>
      <c r="L1724" s="43">
        <v>336.45780000000002</v>
      </c>
      <c r="M1724" s="43" t="str">
        <f>VLOOKUP(Combined[[#This Row],[Customer_ID]],Customer[],2,FALSE)</f>
        <v>Dr. Tamara White Md</v>
      </c>
      <c r="N1724" s="43">
        <f>VLOOKUP(Combined[[#This Row],[Customer_ID]],Customer[],3,FALSE)</f>
        <v>60</v>
      </c>
      <c r="O1724" s="43" t="str">
        <f>VLOOKUP(Combined[[#This Row],[Customer_ID]],Customer[],4,FALSE)</f>
        <v>Male</v>
      </c>
      <c r="P1724" s="43" t="str">
        <f>VLOOKUP(Combined[[#This Row],[Customer_ID]],Customer[],5,FALSE)</f>
        <v>New Benjamin</v>
      </c>
      <c r="Q1724" s="43" t="str">
        <f>VLOOKUP(Combined[[#This Row],[Customer_ID]],Customer[],6,FALSE)</f>
        <v>North Carolina</v>
      </c>
      <c r="R1724" s="43" t="str">
        <f>VLOOKUP(Combined[[#This Row],[Customer_ID]],Customer[],8,FALSE)</f>
        <v>Bronze</v>
      </c>
      <c r="S1724" s="43" t="str">
        <f>VLOOKUP(Combined[[#This Row],[Product_ID]],Product[],2,FALSE)</f>
        <v>Womens Cotton Scarf</v>
      </c>
      <c r="T1724" s="43" t="str">
        <f>VLOOKUP(Combined[[#This Row],[Product_ID]],Product[],3,FALSE)</f>
        <v>Clothing</v>
      </c>
      <c r="U1724" s="43" t="str">
        <f>VLOOKUP(Combined[[#This Row],[Product_ID]],Product[],4,FALSE)</f>
        <v>Accessories</v>
      </c>
      <c r="V1724" s="43" t="str">
        <f>VLOOKUP(Combined[[#This Row],[Product_ID]],Product[],5,FALSE)</f>
        <v>Shepherd-Gould</v>
      </c>
      <c r="W1724" s="43">
        <f>VLOOKUP(Combined[[#This Row],[Product_ID]],Product[],6,FALSE)</f>
        <v>113.83</v>
      </c>
      <c r="X1724" s="43">
        <f>VLOOKUP(Combined[[#This Row],[Product_ID]],Product[],7,FALSE)</f>
        <v>485</v>
      </c>
      <c r="Y1724" s="43" t="str">
        <f>_xlfn.XLOOKUP(Combined[[#This Row],[Store_ID]],Store[Store_ID],Store[Store_Name])</f>
        <v>Rivera-Warner</v>
      </c>
      <c r="Z1724" s="43" t="str">
        <f>_xlfn.XLOOKUP(Combined[[#This Row],[Store_ID]],Store[Store_ID],Store[Region])</f>
        <v>East</v>
      </c>
      <c r="AA1724" s="43" t="str">
        <f>_xlfn.XLOOKUP(Combined[[#This Row],[Store_ID]],Store[Store_ID],Store[City])</f>
        <v>Washingtonfurt</v>
      </c>
      <c r="AB1724" s="43" t="str">
        <f>_xlfn.XLOOKUP(Combined[[#This Row],[Store_ID]],Store[Store_ID],Store[Store_Type])</f>
        <v>Flagship</v>
      </c>
      <c r="AC1724" s="43">
        <f>Combined[[#This Row],[Quantity]]*Combined[[#This Row],[Unit_Price]]</f>
        <v>391.23</v>
      </c>
      <c r="AD1724" s="43">
        <f>Combined[[#This Row],[Gross_Sales]]*Combined[[#This Row],[Discount]]</f>
        <v>54.772200000000005</v>
      </c>
      <c r="AE1724" s="43">
        <f>Combined[[#This Row],[Quantity]]*Combined[[#This Row],[cost]]</f>
        <v>341.49</v>
      </c>
      <c r="AF1724" s="43">
        <f>Combined[[#This Row],[Total_Amount]]-Combined[[#This Row],[Total_Cost]]</f>
        <v>-5.0321999999999889</v>
      </c>
      <c r="AG1724" s="43" t="str">
        <f>IF(Combined[[#This Row],[Age]]&lt;=25,"18-25",IF(Combined[[#This Row],[Age]]&lt;=35,"26-35",IF(Combined[[#This Row],[Age]]&lt;=45,"36-45",IF(Combined[[#This Row],[Age]]&lt;=55,"46-55","56-64"))))</f>
        <v>56-64</v>
      </c>
      <c r="AH1724" s="43">
        <f>IF(Combined[[#This Row],[Total_Amount]]=0,0,Combined[[#This Row],[Profit]]/Combined[[#This Row],[Total_Amount]])</f>
        <v>-1.4956407608918528E-2</v>
      </c>
    </row>
    <row r="1725" spans="1:34">
      <c r="A1725" s="43" t="s">
        <v>3549</v>
      </c>
      <c r="B1725" s="46">
        <v>45738</v>
      </c>
      <c r="C1725" s="43">
        <f t="shared" si="26"/>
        <v>2025</v>
      </c>
      <c r="D1725" s="43" t="str">
        <f>TEXT(Combined[[#This Row],[Order_Date]],"MMM")</f>
        <v>Mar</v>
      </c>
      <c r="E1725" s="43" t="s">
        <v>1524</v>
      </c>
      <c r="F1725" s="43" t="s">
        <v>1726</v>
      </c>
      <c r="G1725" s="43" t="s">
        <v>1794</v>
      </c>
      <c r="H1725" s="43">
        <v>4</v>
      </c>
      <c r="I1725" s="43">
        <v>706.67</v>
      </c>
      <c r="J1725" s="45">
        <v>0.01</v>
      </c>
      <c r="K1725" s="43" t="s">
        <v>1824</v>
      </c>
      <c r="L1725" s="43">
        <v>2798.4132</v>
      </c>
      <c r="M1725" s="43" t="str">
        <f>VLOOKUP(Combined[[#This Row],[Customer_ID]],Customer[],2,FALSE)</f>
        <v>Christopher Ford</v>
      </c>
      <c r="N1725" s="43">
        <f>VLOOKUP(Combined[[#This Row],[Customer_ID]],Customer[],3,FALSE)</f>
        <v>56</v>
      </c>
      <c r="O1725" s="43" t="str">
        <f>VLOOKUP(Combined[[#This Row],[Customer_ID]],Customer[],4,FALSE)</f>
        <v>Male</v>
      </c>
      <c r="P1725" s="43" t="str">
        <f>VLOOKUP(Combined[[#This Row],[Customer_ID]],Customer[],5,FALSE)</f>
        <v>North Seanfurt</v>
      </c>
      <c r="Q1725" s="43" t="str">
        <f>VLOOKUP(Combined[[#This Row],[Customer_ID]],Customer[],6,FALSE)</f>
        <v>Ohio</v>
      </c>
      <c r="R1725" s="43" t="str">
        <f>VLOOKUP(Combined[[#This Row],[Customer_ID]],Customer[],8,FALSE)</f>
        <v>Bronze</v>
      </c>
      <c r="S1725" s="43" t="str">
        <f>VLOOKUP(Combined[[#This Row],[Product_ID]],Product[],2,FALSE)</f>
        <v>Face Foundation Kit</v>
      </c>
      <c r="T1725" s="43" t="str">
        <f>VLOOKUP(Combined[[#This Row],[Product_ID]],Product[],3,FALSE)</f>
        <v>Beauty</v>
      </c>
      <c r="U1725" s="43" t="str">
        <f>VLOOKUP(Combined[[#This Row],[Product_ID]],Product[],4,FALSE)</f>
        <v>Makeup</v>
      </c>
      <c r="V1725" s="43" t="str">
        <f>VLOOKUP(Combined[[#This Row],[Product_ID]],Product[],5,FALSE)</f>
        <v>Taylor-Elliott</v>
      </c>
      <c r="W1725" s="43">
        <f>VLOOKUP(Combined[[#This Row],[Product_ID]],Product[],6,FALSE)</f>
        <v>183.04</v>
      </c>
      <c r="X1725" s="43">
        <f>VLOOKUP(Combined[[#This Row],[Product_ID]],Product[],7,FALSE)</f>
        <v>457</v>
      </c>
      <c r="Y1725" s="43" t="str">
        <f>_xlfn.XLOOKUP(Combined[[#This Row],[Store_ID]],Store[Store_ID],Store[Store_Name])</f>
        <v>Thomas, Bridges and Harris</v>
      </c>
      <c r="Z1725" s="43" t="str">
        <f>_xlfn.XLOOKUP(Combined[[#This Row],[Store_ID]],Store[Store_ID],Store[Region])</f>
        <v>North</v>
      </c>
      <c r="AA1725" s="43" t="str">
        <f>_xlfn.XLOOKUP(Combined[[#This Row],[Store_ID]],Store[Store_ID],Store[City])</f>
        <v>Sabrinatown</v>
      </c>
      <c r="AB1725" s="43" t="str">
        <f>_xlfn.XLOOKUP(Combined[[#This Row],[Store_ID]],Store[Store_ID],Store[Store_Type])</f>
        <v>Online</v>
      </c>
      <c r="AC1725" s="43">
        <f>Combined[[#This Row],[Quantity]]*Combined[[#This Row],[Unit_Price]]</f>
        <v>2826.68</v>
      </c>
      <c r="AD1725" s="43">
        <f>Combined[[#This Row],[Gross_Sales]]*Combined[[#This Row],[Discount]]</f>
        <v>28.2668</v>
      </c>
      <c r="AE1725" s="43">
        <f>Combined[[#This Row],[Quantity]]*Combined[[#This Row],[cost]]</f>
        <v>732.16</v>
      </c>
      <c r="AF1725" s="43">
        <f>Combined[[#This Row],[Total_Amount]]-Combined[[#This Row],[Total_Cost]]</f>
        <v>2066.2532000000001</v>
      </c>
      <c r="AG1725" s="43" t="str">
        <f>IF(Combined[[#This Row],[Age]]&lt;=25,"18-25",IF(Combined[[#This Row],[Age]]&lt;=35,"26-35",IF(Combined[[#This Row],[Age]]&lt;=45,"36-45",IF(Combined[[#This Row],[Age]]&lt;=55,"46-55","56-64"))))</f>
        <v>56-64</v>
      </c>
      <c r="AH1725" s="43">
        <f>IF(Combined[[#This Row],[Total_Amount]]=0,0,Combined[[#This Row],[Profit]]/Combined[[#This Row],[Total_Amount]])</f>
        <v>0.73836601399678936</v>
      </c>
    </row>
    <row r="1726" spans="1:34">
      <c r="A1726" s="43" t="s">
        <v>3550</v>
      </c>
      <c r="B1726" s="46">
        <v>45685</v>
      </c>
      <c r="C1726" s="43">
        <f t="shared" si="26"/>
        <v>2025</v>
      </c>
      <c r="D1726" s="43" t="str">
        <f>TEXT(Combined[[#This Row],[Order_Date]],"MMM")</f>
        <v>Jan</v>
      </c>
      <c r="E1726" s="43" t="s">
        <v>1223</v>
      </c>
      <c r="F1726" s="43" t="s">
        <v>1602</v>
      </c>
      <c r="G1726" s="43" t="s">
        <v>1766</v>
      </c>
      <c r="H1726" s="43">
        <v>3</v>
      </c>
      <c r="I1726" s="43">
        <v>523.45000000000005</v>
      </c>
      <c r="J1726" s="45">
        <v>0.17</v>
      </c>
      <c r="K1726" s="43" t="s">
        <v>1824</v>
      </c>
      <c r="L1726" s="43">
        <v>1303.3905</v>
      </c>
      <c r="M1726" s="43" t="str">
        <f>VLOOKUP(Combined[[#This Row],[Customer_ID]],Customer[],2,FALSE)</f>
        <v>Jacqueline Payne</v>
      </c>
      <c r="N1726" s="43">
        <f>VLOOKUP(Combined[[#This Row],[Customer_ID]],Customer[],3,FALSE)</f>
        <v>46</v>
      </c>
      <c r="O1726" s="43" t="str">
        <f>VLOOKUP(Combined[[#This Row],[Customer_ID]],Customer[],4,FALSE)</f>
        <v>Male</v>
      </c>
      <c r="P1726" s="43" t="str">
        <f>VLOOKUP(Combined[[#This Row],[Customer_ID]],Customer[],5,FALSE)</f>
        <v>Gutierrezstad</v>
      </c>
      <c r="Q1726" s="43" t="str">
        <f>VLOOKUP(Combined[[#This Row],[Customer_ID]],Customer[],6,FALSE)</f>
        <v>Missouri</v>
      </c>
      <c r="R1726" s="43" t="str">
        <f>VLOOKUP(Combined[[#This Row],[Customer_ID]],Customer[],8,FALSE)</f>
        <v>Gold</v>
      </c>
      <c r="S1726" s="43" t="str">
        <f>VLOOKUP(Combined[[#This Row],[Product_ID]],Product[],2,FALSE)</f>
        <v>Decorative Floor Vase</v>
      </c>
      <c r="T1726" s="43" t="str">
        <f>VLOOKUP(Combined[[#This Row],[Product_ID]],Product[],3,FALSE)</f>
        <v>Home</v>
      </c>
      <c r="U1726" s="43" t="str">
        <f>VLOOKUP(Combined[[#This Row],[Product_ID]],Product[],4,FALSE)</f>
        <v>Decor</v>
      </c>
      <c r="V1726" s="43" t="str">
        <f>VLOOKUP(Combined[[#This Row],[Product_ID]],Product[],5,FALSE)</f>
        <v>Khan, Jones and Paul</v>
      </c>
      <c r="W1726" s="43">
        <f>VLOOKUP(Combined[[#This Row],[Product_ID]],Product[],6,FALSE)</f>
        <v>219.12</v>
      </c>
      <c r="X1726" s="43">
        <f>VLOOKUP(Combined[[#This Row],[Product_ID]],Product[],7,FALSE)</f>
        <v>378</v>
      </c>
      <c r="Y1726" s="43" t="str">
        <f>_xlfn.XLOOKUP(Combined[[#This Row],[Store_ID]],Store[Store_ID],Store[Store_Name])</f>
        <v>Johnson-Wright</v>
      </c>
      <c r="Z1726" s="43" t="str">
        <f>_xlfn.XLOOKUP(Combined[[#This Row],[Store_ID]],Store[Store_ID],Store[Region])</f>
        <v>North</v>
      </c>
      <c r="AA1726" s="43" t="str">
        <f>_xlfn.XLOOKUP(Combined[[#This Row],[Store_ID]],Store[Store_ID],Store[City])</f>
        <v>Hoodberg</v>
      </c>
      <c r="AB1726" s="43" t="str">
        <f>_xlfn.XLOOKUP(Combined[[#This Row],[Store_ID]],Store[Store_ID],Store[Store_Type])</f>
        <v>Outlet</v>
      </c>
      <c r="AC1726" s="43">
        <f>Combined[[#This Row],[Quantity]]*Combined[[#This Row],[Unit_Price]]</f>
        <v>1570.3500000000001</v>
      </c>
      <c r="AD1726" s="43">
        <f>Combined[[#This Row],[Gross_Sales]]*Combined[[#This Row],[Discount]]</f>
        <v>266.95950000000005</v>
      </c>
      <c r="AE1726" s="43">
        <f>Combined[[#This Row],[Quantity]]*Combined[[#This Row],[cost]]</f>
        <v>657.36</v>
      </c>
      <c r="AF1726" s="43">
        <f>Combined[[#This Row],[Total_Amount]]-Combined[[#This Row],[Total_Cost]]</f>
        <v>646.03049999999996</v>
      </c>
      <c r="AG1726" s="43" t="str">
        <f>IF(Combined[[#This Row],[Age]]&lt;=25,"18-25",IF(Combined[[#This Row],[Age]]&lt;=35,"26-35",IF(Combined[[#This Row],[Age]]&lt;=45,"36-45",IF(Combined[[#This Row],[Age]]&lt;=55,"46-55","56-64"))))</f>
        <v>46-55</v>
      </c>
      <c r="AH1726" s="43">
        <f>IF(Combined[[#This Row],[Total_Amount]]=0,0,Combined[[#This Row],[Profit]]/Combined[[#This Row],[Total_Amount]])</f>
        <v>0.49565383513229533</v>
      </c>
    </row>
    <row r="1727" spans="1:34">
      <c r="A1727" s="43" t="s">
        <v>3551</v>
      </c>
      <c r="B1727" s="46">
        <v>45701</v>
      </c>
      <c r="C1727" s="43">
        <f t="shared" si="26"/>
        <v>2025</v>
      </c>
      <c r="D1727" s="43" t="str">
        <f>TEXT(Combined[[#This Row],[Order_Date]],"MMM")</f>
        <v>Feb</v>
      </c>
      <c r="E1727" s="43" t="s">
        <v>48</v>
      </c>
      <c r="F1727" s="43" t="s">
        <v>1730</v>
      </c>
      <c r="G1727" s="43" t="s">
        <v>1810</v>
      </c>
      <c r="H1727" s="43">
        <v>3</v>
      </c>
      <c r="I1727" s="43">
        <v>482.2</v>
      </c>
      <c r="J1727" s="45">
        <v>0.23</v>
      </c>
      <c r="K1727" s="43" t="s">
        <v>1829</v>
      </c>
      <c r="L1727" s="43">
        <v>1113.8820000000001</v>
      </c>
      <c r="M1727" s="43" t="str">
        <f>VLOOKUP(Combined[[#This Row],[Customer_ID]],Customer[],2,FALSE)</f>
        <v>Ms. Maria Leach</v>
      </c>
      <c r="N1727" s="43">
        <f>VLOOKUP(Combined[[#This Row],[Customer_ID]],Customer[],3,FALSE)</f>
        <v>64</v>
      </c>
      <c r="O1727" s="43" t="str">
        <f>VLOOKUP(Combined[[#This Row],[Customer_ID]],Customer[],4,FALSE)</f>
        <v>Male</v>
      </c>
      <c r="P1727" s="43" t="str">
        <f>VLOOKUP(Combined[[#This Row],[Customer_ID]],Customer[],5,FALSE)</f>
        <v>Melissashire</v>
      </c>
      <c r="Q1727" s="43" t="str">
        <f>VLOOKUP(Combined[[#This Row],[Customer_ID]],Customer[],6,FALSE)</f>
        <v>Pennsylvania</v>
      </c>
      <c r="R1727" s="43" t="str">
        <f>VLOOKUP(Combined[[#This Row],[Customer_ID]],Customer[],8,FALSE)</f>
        <v>Platinum</v>
      </c>
      <c r="S1727" s="43" t="str">
        <f>VLOOKUP(Combined[[#This Row],[Product_ID]],Product[],2,FALSE)</f>
        <v>Women's High Heels</v>
      </c>
      <c r="T1727" s="43" t="str">
        <f>VLOOKUP(Combined[[#This Row],[Product_ID]],Product[],3,FALSE)</f>
        <v>Clothing</v>
      </c>
      <c r="U1727" s="43" t="str">
        <f>VLOOKUP(Combined[[#This Row],[Product_ID]],Product[],4,FALSE)</f>
        <v>Footwear</v>
      </c>
      <c r="V1727" s="43" t="str">
        <f>VLOOKUP(Combined[[#This Row],[Product_ID]],Product[],5,FALSE)</f>
        <v>Smith-Charles</v>
      </c>
      <c r="W1727" s="43">
        <f>VLOOKUP(Combined[[#This Row],[Product_ID]],Product[],6,FALSE)</f>
        <v>438.25</v>
      </c>
      <c r="X1727" s="43">
        <f>VLOOKUP(Combined[[#This Row],[Product_ID]],Product[],7,FALSE)</f>
        <v>496</v>
      </c>
      <c r="Y1727" s="43" t="str">
        <f>_xlfn.XLOOKUP(Combined[[#This Row],[Store_ID]],Store[Store_ID],Store[Store_Name])</f>
        <v>Guerrero-Schmitt</v>
      </c>
      <c r="Z1727" s="43" t="str">
        <f>_xlfn.XLOOKUP(Combined[[#This Row],[Store_ID]],Store[Store_ID],Store[Region])</f>
        <v>East</v>
      </c>
      <c r="AA1727" s="43" t="str">
        <f>_xlfn.XLOOKUP(Combined[[#This Row],[Store_ID]],Store[Store_ID],Store[City])</f>
        <v>East Stevechester</v>
      </c>
      <c r="AB1727" s="43" t="str">
        <f>_xlfn.XLOOKUP(Combined[[#This Row],[Store_ID]],Store[Store_ID],Store[Store_Type])</f>
        <v>Flagship</v>
      </c>
      <c r="AC1727" s="43">
        <f>Combined[[#This Row],[Quantity]]*Combined[[#This Row],[Unit_Price]]</f>
        <v>1446.6</v>
      </c>
      <c r="AD1727" s="43">
        <f>Combined[[#This Row],[Gross_Sales]]*Combined[[#This Row],[Discount]]</f>
        <v>332.71800000000002</v>
      </c>
      <c r="AE1727" s="43">
        <f>Combined[[#This Row],[Quantity]]*Combined[[#This Row],[cost]]</f>
        <v>1314.75</v>
      </c>
      <c r="AF1727" s="43">
        <f>Combined[[#This Row],[Total_Amount]]-Combined[[#This Row],[Total_Cost]]</f>
        <v>-200.86799999999994</v>
      </c>
      <c r="AG1727" s="43" t="str">
        <f>IF(Combined[[#This Row],[Age]]&lt;=25,"18-25",IF(Combined[[#This Row],[Age]]&lt;=35,"26-35",IF(Combined[[#This Row],[Age]]&lt;=45,"36-45",IF(Combined[[#This Row],[Age]]&lt;=55,"46-55","56-64"))))</f>
        <v>56-64</v>
      </c>
      <c r="AH1727" s="43">
        <f>IF(Combined[[#This Row],[Total_Amount]]=0,0,Combined[[#This Row],[Profit]]/Combined[[#This Row],[Total_Amount]])</f>
        <v>-0.18033148933190404</v>
      </c>
    </row>
    <row r="1728" spans="1:34">
      <c r="A1728" s="43" t="s">
        <v>3552</v>
      </c>
      <c r="B1728" s="46">
        <v>45745</v>
      </c>
      <c r="C1728" s="43">
        <f t="shared" si="26"/>
        <v>2025</v>
      </c>
      <c r="D1728" s="43" t="str">
        <f>TEXT(Combined[[#This Row],[Order_Date]],"MMM")</f>
        <v>Mar</v>
      </c>
      <c r="E1728" s="43" t="s">
        <v>428</v>
      </c>
      <c r="F1728" s="43" t="s">
        <v>1674</v>
      </c>
      <c r="G1728" s="43" t="s">
        <v>1773</v>
      </c>
      <c r="H1728" s="43">
        <v>4</v>
      </c>
      <c r="I1728" s="43">
        <v>688.86</v>
      </c>
      <c r="J1728" s="45">
        <v>0.02</v>
      </c>
      <c r="K1728" s="43" t="s">
        <v>1829</v>
      </c>
      <c r="L1728" s="43">
        <v>2700.3312000000001</v>
      </c>
      <c r="M1728" s="43" t="str">
        <f>VLOOKUP(Combined[[#This Row],[Customer_ID]],Customer[],2,FALSE)</f>
        <v>Donald Lee</v>
      </c>
      <c r="N1728" s="43">
        <f>VLOOKUP(Combined[[#This Row],[Customer_ID]],Customer[],3,FALSE)</f>
        <v>26</v>
      </c>
      <c r="O1728" s="43" t="str">
        <f>VLOOKUP(Combined[[#This Row],[Customer_ID]],Customer[],4,FALSE)</f>
        <v>Male</v>
      </c>
      <c r="P1728" s="43" t="str">
        <f>VLOOKUP(Combined[[#This Row],[Customer_ID]],Customer[],5,FALSE)</f>
        <v>Wongberg</v>
      </c>
      <c r="Q1728" s="43" t="str">
        <f>VLOOKUP(Combined[[#This Row],[Customer_ID]],Customer[],6,FALSE)</f>
        <v>Illinois</v>
      </c>
      <c r="R1728" s="43" t="str">
        <f>VLOOKUP(Combined[[#This Row],[Customer_ID]],Customer[],8,FALSE)</f>
        <v>Bronze</v>
      </c>
      <c r="S1728" s="43" t="str">
        <f>VLOOKUP(Combined[[#This Row],[Product_ID]],Product[],2,FALSE)</f>
        <v>Organic Sunscreen Lotion</v>
      </c>
      <c r="T1728" s="43" t="str">
        <f>VLOOKUP(Combined[[#This Row],[Product_ID]],Product[],3,FALSE)</f>
        <v>Beauty</v>
      </c>
      <c r="U1728" s="43" t="str">
        <f>VLOOKUP(Combined[[#This Row],[Product_ID]],Product[],4,FALSE)</f>
        <v>Skincare</v>
      </c>
      <c r="V1728" s="43" t="str">
        <f>VLOOKUP(Combined[[#This Row],[Product_ID]],Product[],5,FALSE)</f>
        <v>Anderson-Riley</v>
      </c>
      <c r="W1728" s="43">
        <f>VLOOKUP(Combined[[#This Row],[Product_ID]],Product[],6,FALSE)</f>
        <v>266.86</v>
      </c>
      <c r="X1728" s="43">
        <f>VLOOKUP(Combined[[#This Row],[Product_ID]],Product[],7,FALSE)</f>
        <v>458</v>
      </c>
      <c r="Y1728" s="43" t="str">
        <f>_xlfn.XLOOKUP(Combined[[#This Row],[Store_ID]],Store[Store_ID],Store[Store_Name])</f>
        <v>Gray Ltd</v>
      </c>
      <c r="Z1728" s="43" t="str">
        <f>_xlfn.XLOOKUP(Combined[[#This Row],[Store_ID]],Store[Store_ID],Store[Region])</f>
        <v>North</v>
      </c>
      <c r="AA1728" s="43" t="str">
        <f>_xlfn.XLOOKUP(Combined[[#This Row],[Store_ID]],Store[Store_ID],Store[City])</f>
        <v>New Michaelchester</v>
      </c>
      <c r="AB1728" s="43" t="str">
        <f>_xlfn.XLOOKUP(Combined[[#This Row],[Store_ID]],Store[Store_ID],Store[Store_Type])</f>
        <v>Outlet</v>
      </c>
      <c r="AC1728" s="43">
        <f>Combined[[#This Row],[Quantity]]*Combined[[#This Row],[Unit_Price]]</f>
        <v>2755.44</v>
      </c>
      <c r="AD1728" s="43">
        <f>Combined[[#This Row],[Gross_Sales]]*Combined[[#This Row],[Discount]]</f>
        <v>55.108800000000002</v>
      </c>
      <c r="AE1728" s="43">
        <f>Combined[[#This Row],[Quantity]]*Combined[[#This Row],[cost]]</f>
        <v>1067.44</v>
      </c>
      <c r="AF1728" s="43">
        <f>Combined[[#This Row],[Total_Amount]]-Combined[[#This Row],[Total_Cost]]</f>
        <v>1632.8912</v>
      </c>
      <c r="AG1728" s="43" t="str">
        <f>IF(Combined[[#This Row],[Age]]&lt;=25,"18-25",IF(Combined[[#This Row],[Age]]&lt;=35,"26-35",IF(Combined[[#This Row],[Age]]&lt;=45,"36-45",IF(Combined[[#This Row],[Age]]&lt;=55,"46-55","56-64"))))</f>
        <v>26-35</v>
      </c>
      <c r="AH1728" s="43">
        <f>IF(Combined[[#This Row],[Total_Amount]]=0,0,Combined[[#This Row],[Profit]]/Combined[[#This Row],[Total_Amount]])</f>
        <v>0.60470034194324018</v>
      </c>
    </row>
    <row r="1729" spans="1:34">
      <c r="A1729" s="43" t="s">
        <v>3553</v>
      </c>
      <c r="B1729" s="46">
        <v>45214</v>
      </c>
      <c r="C1729" s="43">
        <f t="shared" si="26"/>
        <v>2023</v>
      </c>
      <c r="D1729" s="43" t="str">
        <f>TEXT(Combined[[#This Row],[Order_Date]],"MMM")</f>
        <v>Oct</v>
      </c>
      <c r="E1729" s="43" t="s">
        <v>100</v>
      </c>
      <c r="F1729" s="43" t="s">
        <v>1572</v>
      </c>
      <c r="G1729" s="43" t="s">
        <v>1752</v>
      </c>
      <c r="H1729" s="43">
        <v>1</v>
      </c>
      <c r="I1729" s="43">
        <v>145.47999999999999</v>
      </c>
      <c r="J1729" s="45">
        <v>0.1</v>
      </c>
      <c r="K1729" s="43" t="s">
        <v>1829</v>
      </c>
      <c r="L1729" s="43">
        <v>130.93199999999999</v>
      </c>
      <c r="M1729" s="43" t="str">
        <f>VLOOKUP(Combined[[#This Row],[Customer_ID]],Customer[],2,FALSE)</f>
        <v>Jonathan Steele</v>
      </c>
      <c r="N1729" s="43">
        <f>VLOOKUP(Combined[[#This Row],[Customer_ID]],Customer[],3,FALSE)</f>
        <v>52</v>
      </c>
      <c r="O1729" s="43" t="str">
        <f>VLOOKUP(Combined[[#This Row],[Customer_ID]],Customer[],4,FALSE)</f>
        <v>Female</v>
      </c>
      <c r="P1729" s="43" t="str">
        <f>VLOOKUP(Combined[[#This Row],[Customer_ID]],Customer[],5,FALSE)</f>
        <v>Molinabury</v>
      </c>
      <c r="Q1729" s="43" t="str">
        <f>VLOOKUP(Combined[[#This Row],[Customer_ID]],Customer[],6,FALSE)</f>
        <v>Oregon</v>
      </c>
      <c r="R1729" s="43" t="str">
        <f>VLOOKUP(Combined[[#This Row],[Customer_ID]],Customer[],8,FALSE)</f>
        <v>Silver</v>
      </c>
      <c r="S1729" s="43" t="str">
        <f>VLOOKUP(Combined[[#This Row],[Product_ID]],Product[],2,FALSE)</f>
        <v>Hair Strengthening Shampoo</v>
      </c>
      <c r="T1729" s="43" t="str">
        <f>VLOOKUP(Combined[[#This Row],[Product_ID]],Product[],3,FALSE)</f>
        <v>Beauty</v>
      </c>
      <c r="U1729" s="43" t="str">
        <f>VLOOKUP(Combined[[#This Row],[Product_ID]],Product[],4,FALSE)</f>
        <v>Haircare</v>
      </c>
      <c r="V1729" s="43" t="str">
        <f>VLOOKUP(Combined[[#This Row],[Product_ID]],Product[],5,FALSE)</f>
        <v>Rice LLC</v>
      </c>
      <c r="W1729" s="43">
        <f>VLOOKUP(Combined[[#This Row],[Product_ID]],Product[],6,FALSE)</f>
        <v>115.82</v>
      </c>
      <c r="X1729" s="43">
        <f>VLOOKUP(Combined[[#This Row],[Product_ID]],Product[],7,FALSE)</f>
        <v>460</v>
      </c>
      <c r="Y1729" s="43" t="str">
        <f>_xlfn.XLOOKUP(Combined[[#This Row],[Store_ID]],Store[Store_ID],Store[Store_Name])</f>
        <v>Rivera-Warner</v>
      </c>
      <c r="Z1729" s="43" t="str">
        <f>_xlfn.XLOOKUP(Combined[[#This Row],[Store_ID]],Store[Store_ID],Store[Region])</f>
        <v>East</v>
      </c>
      <c r="AA1729" s="43" t="str">
        <f>_xlfn.XLOOKUP(Combined[[#This Row],[Store_ID]],Store[Store_ID],Store[City])</f>
        <v>Washingtonfurt</v>
      </c>
      <c r="AB1729" s="43" t="str">
        <f>_xlfn.XLOOKUP(Combined[[#This Row],[Store_ID]],Store[Store_ID],Store[Store_Type])</f>
        <v>Flagship</v>
      </c>
      <c r="AC1729" s="43">
        <f>Combined[[#This Row],[Quantity]]*Combined[[#This Row],[Unit_Price]]</f>
        <v>145.47999999999999</v>
      </c>
      <c r="AD1729" s="43">
        <f>Combined[[#This Row],[Gross_Sales]]*Combined[[#This Row],[Discount]]</f>
        <v>14.548</v>
      </c>
      <c r="AE1729" s="43">
        <f>Combined[[#This Row],[Quantity]]*Combined[[#This Row],[cost]]</f>
        <v>115.82</v>
      </c>
      <c r="AF1729" s="43">
        <f>Combined[[#This Row],[Total_Amount]]-Combined[[#This Row],[Total_Cost]]</f>
        <v>15.111999999999995</v>
      </c>
      <c r="AG1729" s="43" t="str">
        <f>IF(Combined[[#This Row],[Age]]&lt;=25,"18-25",IF(Combined[[#This Row],[Age]]&lt;=35,"26-35",IF(Combined[[#This Row],[Age]]&lt;=45,"36-45",IF(Combined[[#This Row],[Age]]&lt;=55,"46-55","56-64"))))</f>
        <v>46-55</v>
      </c>
      <c r="AH1729" s="43">
        <f>IF(Combined[[#This Row],[Total_Amount]]=0,0,Combined[[#This Row],[Profit]]/Combined[[#This Row],[Total_Amount]])</f>
        <v>0.1154186906180307</v>
      </c>
    </row>
    <row r="1730" spans="1:34">
      <c r="A1730" s="43" t="s">
        <v>3554</v>
      </c>
      <c r="B1730" s="46">
        <v>45547</v>
      </c>
      <c r="C1730" s="43">
        <f t="shared" si="26"/>
        <v>2024</v>
      </c>
      <c r="D1730" s="43" t="str">
        <f>TEXT(Combined[[#This Row],[Order_Date]],"MMM")</f>
        <v>Sep</v>
      </c>
      <c r="E1730" s="43" t="s">
        <v>198</v>
      </c>
      <c r="F1730" s="43" t="s">
        <v>1610</v>
      </c>
      <c r="G1730" s="43" t="s">
        <v>1792</v>
      </c>
      <c r="H1730" s="43">
        <v>4</v>
      </c>
      <c r="I1730" s="43">
        <v>862.25</v>
      </c>
      <c r="J1730" s="45">
        <v>0.28000000000000003</v>
      </c>
      <c r="K1730" s="43" t="s">
        <v>1826</v>
      </c>
      <c r="L1730" s="43">
        <v>2483.2800000000002</v>
      </c>
      <c r="M1730" s="43" t="str">
        <f>VLOOKUP(Combined[[#This Row],[Customer_ID]],Customer[],2,FALSE)</f>
        <v>Debra Liu</v>
      </c>
      <c r="N1730" s="43">
        <f>VLOOKUP(Combined[[#This Row],[Customer_ID]],Customer[],3,FALSE)</f>
        <v>55</v>
      </c>
      <c r="O1730" s="43" t="str">
        <f>VLOOKUP(Combined[[#This Row],[Customer_ID]],Customer[],4,FALSE)</f>
        <v>Male</v>
      </c>
      <c r="P1730" s="43" t="str">
        <f>VLOOKUP(Combined[[#This Row],[Customer_ID]],Customer[],5,FALSE)</f>
        <v>South Timtown</v>
      </c>
      <c r="Q1730" s="43" t="str">
        <f>VLOOKUP(Combined[[#This Row],[Customer_ID]],Customer[],6,FALSE)</f>
        <v>Minnesota</v>
      </c>
      <c r="R1730" s="43" t="str">
        <f>VLOOKUP(Combined[[#This Row],[Customer_ID]],Customer[],8,FALSE)</f>
        <v>Bronze</v>
      </c>
      <c r="S1730" s="43" t="str">
        <f>VLOOKUP(Combined[[#This Row],[Product_ID]],Product[],2,FALSE)</f>
        <v>Basketball</v>
      </c>
      <c r="T1730" s="43" t="str">
        <f>VLOOKUP(Combined[[#This Row],[Product_ID]],Product[],3,FALSE)</f>
        <v>Sports</v>
      </c>
      <c r="U1730" s="43" t="str">
        <f>VLOOKUP(Combined[[#This Row],[Product_ID]],Product[],4,FALSE)</f>
        <v>Team Sports</v>
      </c>
      <c r="V1730" s="43" t="str">
        <f>VLOOKUP(Combined[[#This Row],[Product_ID]],Product[],5,FALSE)</f>
        <v>Nolan-Snow</v>
      </c>
      <c r="W1730" s="43">
        <f>VLOOKUP(Combined[[#This Row],[Product_ID]],Product[],6,FALSE)</f>
        <v>204.39</v>
      </c>
      <c r="X1730" s="43">
        <f>VLOOKUP(Combined[[#This Row],[Product_ID]],Product[],7,FALSE)</f>
        <v>281</v>
      </c>
      <c r="Y1730" s="43" t="str">
        <f>_xlfn.XLOOKUP(Combined[[#This Row],[Store_ID]],Store[Store_ID],Store[Store_Name])</f>
        <v>Aguirre-Keller</v>
      </c>
      <c r="Z1730" s="43" t="str">
        <f>_xlfn.XLOOKUP(Combined[[#This Row],[Store_ID]],Store[Store_ID],Store[Region])</f>
        <v>South</v>
      </c>
      <c r="AA1730" s="43" t="str">
        <f>_xlfn.XLOOKUP(Combined[[#This Row],[Store_ID]],Store[Store_ID],Store[City])</f>
        <v>Lake Michael</v>
      </c>
      <c r="AB1730" s="43" t="str">
        <f>_xlfn.XLOOKUP(Combined[[#This Row],[Store_ID]],Store[Store_ID],Store[Store_Type])</f>
        <v>Online</v>
      </c>
      <c r="AC1730" s="43">
        <f>Combined[[#This Row],[Quantity]]*Combined[[#This Row],[Unit_Price]]</f>
        <v>3449</v>
      </c>
      <c r="AD1730" s="43">
        <f>Combined[[#This Row],[Gross_Sales]]*Combined[[#This Row],[Discount]]</f>
        <v>965.72000000000014</v>
      </c>
      <c r="AE1730" s="43">
        <f>Combined[[#This Row],[Quantity]]*Combined[[#This Row],[cost]]</f>
        <v>817.56</v>
      </c>
      <c r="AF1730" s="43">
        <f>Combined[[#This Row],[Total_Amount]]-Combined[[#This Row],[Total_Cost]]</f>
        <v>1665.7200000000003</v>
      </c>
      <c r="AG1730" s="43" t="str">
        <f>IF(Combined[[#This Row],[Age]]&lt;=25,"18-25",IF(Combined[[#This Row],[Age]]&lt;=35,"26-35",IF(Combined[[#This Row],[Age]]&lt;=45,"36-45",IF(Combined[[#This Row],[Age]]&lt;=55,"46-55","56-64"))))</f>
        <v>46-55</v>
      </c>
      <c r="AH1730" s="43">
        <f>IF(Combined[[#This Row],[Total_Amount]]=0,0,Combined[[#This Row],[Profit]]/Combined[[#This Row],[Total_Amount]])</f>
        <v>0.67077413743113956</v>
      </c>
    </row>
    <row r="1731" spans="1:34">
      <c r="A1731" s="43" t="s">
        <v>3555</v>
      </c>
      <c r="B1731" s="46">
        <v>45296</v>
      </c>
      <c r="C1731" s="43">
        <f t="shared" ref="C1731:C1794" si="27">YEAR(B1731)</f>
        <v>2024</v>
      </c>
      <c r="D1731" s="43" t="str">
        <f>TEXT(Combined[[#This Row],[Order_Date]],"MMM")</f>
        <v>Jan</v>
      </c>
      <c r="E1731" s="43" t="s">
        <v>926</v>
      </c>
      <c r="F1731" s="43" t="s">
        <v>1546</v>
      </c>
      <c r="G1731" s="43" t="s">
        <v>1799</v>
      </c>
      <c r="H1731" s="43">
        <v>4</v>
      </c>
      <c r="I1731" s="43">
        <v>146.12</v>
      </c>
      <c r="J1731" s="45">
        <v>0.12</v>
      </c>
      <c r="K1731" s="43" t="s">
        <v>1829</v>
      </c>
      <c r="L1731" s="43">
        <v>514.3424</v>
      </c>
      <c r="M1731" s="43" t="str">
        <f>VLOOKUP(Combined[[#This Row],[Customer_ID]],Customer[],2,FALSE)</f>
        <v>Ricardo Jones</v>
      </c>
      <c r="N1731" s="43">
        <f>VLOOKUP(Combined[[#This Row],[Customer_ID]],Customer[],3,FALSE)</f>
        <v>30</v>
      </c>
      <c r="O1731" s="43" t="str">
        <f>VLOOKUP(Combined[[#This Row],[Customer_ID]],Customer[],4,FALSE)</f>
        <v>Male</v>
      </c>
      <c r="P1731" s="43" t="str">
        <f>VLOOKUP(Combined[[#This Row],[Customer_ID]],Customer[],5,FALSE)</f>
        <v>Danielland</v>
      </c>
      <c r="Q1731" s="43" t="str">
        <f>VLOOKUP(Combined[[#This Row],[Customer_ID]],Customer[],6,FALSE)</f>
        <v>Minnesota</v>
      </c>
      <c r="R1731" s="43" t="str">
        <f>VLOOKUP(Combined[[#This Row],[Customer_ID]],Customer[],8,FALSE)</f>
        <v>Silver</v>
      </c>
      <c r="S1731" s="43" t="str">
        <f>VLOOKUP(Combined[[#This Row],[Product_ID]],Product[],2,FALSE)</f>
        <v>Men's Graphic T-Shirt</v>
      </c>
      <c r="T1731" s="43" t="str">
        <f>VLOOKUP(Combined[[#This Row],[Product_ID]],Product[],3,FALSE)</f>
        <v>Clothing</v>
      </c>
      <c r="U1731" s="43" t="str">
        <f>VLOOKUP(Combined[[#This Row],[Product_ID]],Product[],4,FALSE)</f>
        <v>Tops</v>
      </c>
      <c r="V1731" s="43" t="str">
        <f>VLOOKUP(Combined[[#This Row],[Product_ID]],Product[],5,FALSE)</f>
        <v>Terry-Moore</v>
      </c>
      <c r="W1731" s="43">
        <f>VLOOKUP(Combined[[#This Row],[Product_ID]],Product[],6,FALSE)</f>
        <v>342.56</v>
      </c>
      <c r="X1731" s="43">
        <f>VLOOKUP(Combined[[#This Row],[Product_ID]],Product[],7,FALSE)</f>
        <v>181</v>
      </c>
      <c r="Y1731" s="43" t="str">
        <f>_xlfn.XLOOKUP(Combined[[#This Row],[Store_ID]],Store[Store_ID],Store[Store_Name])</f>
        <v>Mcdonald Inc</v>
      </c>
      <c r="Z1731" s="43" t="str">
        <f>_xlfn.XLOOKUP(Combined[[#This Row],[Store_ID]],Store[Store_ID],Store[Region])</f>
        <v>South</v>
      </c>
      <c r="AA1731" s="43" t="str">
        <f>_xlfn.XLOOKUP(Combined[[#This Row],[Store_ID]],Store[Store_ID],Store[City])</f>
        <v>Christopherland</v>
      </c>
      <c r="AB1731" s="43" t="str">
        <f>_xlfn.XLOOKUP(Combined[[#This Row],[Store_ID]],Store[Store_ID],Store[Store_Type])</f>
        <v>Outlet</v>
      </c>
      <c r="AC1731" s="43">
        <f>Combined[[#This Row],[Quantity]]*Combined[[#This Row],[Unit_Price]]</f>
        <v>584.48</v>
      </c>
      <c r="AD1731" s="43">
        <f>Combined[[#This Row],[Gross_Sales]]*Combined[[#This Row],[Discount]]</f>
        <v>70.137600000000006</v>
      </c>
      <c r="AE1731" s="43">
        <f>Combined[[#This Row],[Quantity]]*Combined[[#This Row],[cost]]</f>
        <v>1370.24</v>
      </c>
      <c r="AF1731" s="43">
        <f>Combined[[#This Row],[Total_Amount]]-Combined[[#This Row],[Total_Cost]]</f>
        <v>-855.89760000000001</v>
      </c>
      <c r="AG1731" s="43" t="str">
        <f>IF(Combined[[#This Row],[Age]]&lt;=25,"18-25",IF(Combined[[#This Row],[Age]]&lt;=35,"26-35",IF(Combined[[#This Row],[Age]]&lt;=45,"36-45",IF(Combined[[#This Row],[Age]]&lt;=55,"46-55","56-64"))))</f>
        <v>26-35</v>
      </c>
      <c r="AH1731" s="43">
        <f>IF(Combined[[#This Row],[Total_Amount]]=0,0,Combined[[#This Row],[Profit]]/Combined[[#This Row],[Total_Amount]])</f>
        <v>-1.6640619167309558</v>
      </c>
    </row>
    <row r="1732" spans="1:34">
      <c r="A1732" s="43" t="s">
        <v>3556</v>
      </c>
      <c r="B1732" s="46">
        <v>45549</v>
      </c>
      <c r="C1732" s="43">
        <f t="shared" si="27"/>
        <v>2024</v>
      </c>
      <c r="D1732" s="43" t="str">
        <f>TEXT(Combined[[#This Row],[Order_Date]],"MMM")</f>
        <v>Sep</v>
      </c>
      <c r="E1732" s="43" t="s">
        <v>1472</v>
      </c>
      <c r="F1732" s="43" t="s">
        <v>1610</v>
      </c>
      <c r="G1732" s="43" t="s">
        <v>1810</v>
      </c>
      <c r="H1732" s="43">
        <v>2</v>
      </c>
      <c r="I1732" s="43">
        <v>695.02</v>
      </c>
      <c r="J1732" s="45">
        <v>0.3</v>
      </c>
      <c r="K1732" s="43" t="s">
        <v>1829</v>
      </c>
      <c r="L1732" s="43">
        <v>973.02799999999991</v>
      </c>
      <c r="M1732" s="43" t="str">
        <f>VLOOKUP(Combined[[#This Row],[Customer_ID]],Customer[],2,FALSE)</f>
        <v>Earl Smith Dds</v>
      </c>
      <c r="N1732" s="43">
        <f>VLOOKUP(Combined[[#This Row],[Customer_ID]],Customer[],3,FALSE)</f>
        <v>59</v>
      </c>
      <c r="O1732" s="43" t="str">
        <f>VLOOKUP(Combined[[#This Row],[Customer_ID]],Customer[],4,FALSE)</f>
        <v>Male</v>
      </c>
      <c r="P1732" s="43" t="str">
        <f>VLOOKUP(Combined[[#This Row],[Customer_ID]],Customer[],5,FALSE)</f>
        <v>West Sarah</v>
      </c>
      <c r="Q1732" s="43" t="str">
        <f>VLOOKUP(Combined[[#This Row],[Customer_ID]],Customer[],6,FALSE)</f>
        <v>South Dakota</v>
      </c>
      <c r="R1732" s="43" t="str">
        <f>VLOOKUP(Combined[[#This Row],[Customer_ID]],Customer[],8,FALSE)</f>
        <v>Gold</v>
      </c>
      <c r="S1732" s="43" t="str">
        <f>VLOOKUP(Combined[[#This Row],[Product_ID]],Product[],2,FALSE)</f>
        <v>Basketball</v>
      </c>
      <c r="T1732" s="43" t="str">
        <f>VLOOKUP(Combined[[#This Row],[Product_ID]],Product[],3,FALSE)</f>
        <v>Sports</v>
      </c>
      <c r="U1732" s="43" t="str">
        <f>VLOOKUP(Combined[[#This Row],[Product_ID]],Product[],4,FALSE)</f>
        <v>Team Sports</v>
      </c>
      <c r="V1732" s="43" t="str">
        <f>VLOOKUP(Combined[[#This Row],[Product_ID]],Product[],5,FALSE)</f>
        <v>Nolan-Snow</v>
      </c>
      <c r="W1732" s="43">
        <f>VLOOKUP(Combined[[#This Row],[Product_ID]],Product[],6,FALSE)</f>
        <v>204.39</v>
      </c>
      <c r="X1732" s="43">
        <f>VLOOKUP(Combined[[#This Row],[Product_ID]],Product[],7,FALSE)</f>
        <v>281</v>
      </c>
      <c r="Y1732" s="43" t="str">
        <f>_xlfn.XLOOKUP(Combined[[#This Row],[Store_ID]],Store[Store_ID],Store[Store_Name])</f>
        <v>Guerrero-Schmitt</v>
      </c>
      <c r="Z1732" s="43" t="str">
        <f>_xlfn.XLOOKUP(Combined[[#This Row],[Store_ID]],Store[Store_ID],Store[Region])</f>
        <v>East</v>
      </c>
      <c r="AA1732" s="43" t="str">
        <f>_xlfn.XLOOKUP(Combined[[#This Row],[Store_ID]],Store[Store_ID],Store[City])</f>
        <v>East Stevechester</v>
      </c>
      <c r="AB1732" s="43" t="str">
        <f>_xlfn.XLOOKUP(Combined[[#This Row],[Store_ID]],Store[Store_ID],Store[Store_Type])</f>
        <v>Flagship</v>
      </c>
      <c r="AC1732" s="43">
        <f>Combined[[#This Row],[Quantity]]*Combined[[#This Row],[Unit_Price]]</f>
        <v>1390.04</v>
      </c>
      <c r="AD1732" s="43">
        <f>Combined[[#This Row],[Gross_Sales]]*Combined[[#This Row],[Discount]]</f>
        <v>417.012</v>
      </c>
      <c r="AE1732" s="43">
        <f>Combined[[#This Row],[Quantity]]*Combined[[#This Row],[cost]]</f>
        <v>408.78</v>
      </c>
      <c r="AF1732" s="43">
        <f>Combined[[#This Row],[Total_Amount]]-Combined[[#This Row],[Total_Cost]]</f>
        <v>564.24799999999993</v>
      </c>
      <c r="AG1732" s="43" t="str">
        <f>IF(Combined[[#This Row],[Age]]&lt;=25,"18-25",IF(Combined[[#This Row],[Age]]&lt;=35,"26-35",IF(Combined[[#This Row],[Age]]&lt;=45,"36-45",IF(Combined[[#This Row],[Age]]&lt;=55,"46-55","56-64"))))</f>
        <v>56-64</v>
      </c>
      <c r="AH1732" s="43">
        <f>IF(Combined[[#This Row],[Total_Amount]]=0,0,Combined[[#This Row],[Profit]]/Combined[[#This Row],[Total_Amount]])</f>
        <v>0.57988875962459452</v>
      </c>
    </row>
    <row r="1733" spans="1:34">
      <c r="A1733" s="43" t="s">
        <v>3557</v>
      </c>
      <c r="B1733" s="46">
        <v>45231</v>
      </c>
      <c r="C1733" s="43">
        <f t="shared" si="27"/>
        <v>2023</v>
      </c>
      <c r="D1733" s="43" t="str">
        <f>TEXT(Combined[[#This Row],[Order_Date]],"MMM")</f>
        <v>Nov</v>
      </c>
      <c r="E1733" s="43" t="s">
        <v>711</v>
      </c>
      <c r="F1733" s="43" t="s">
        <v>1736</v>
      </c>
      <c r="G1733" s="43" t="s">
        <v>1789</v>
      </c>
      <c r="H1733" s="43">
        <v>2</v>
      </c>
      <c r="I1733" s="43">
        <v>886.67</v>
      </c>
      <c r="J1733" s="45">
        <v>0.24</v>
      </c>
      <c r="K1733" s="43" t="s">
        <v>1826</v>
      </c>
      <c r="L1733" s="43">
        <v>1347.7384</v>
      </c>
      <c r="M1733" s="43" t="str">
        <f>VLOOKUP(Combined[[#This Row],[Customer_ID]],Customer[],2,FALSE)</f>
        <v>Jordan Wells</v>
      </c>
      <c r="N1733" s="43">
        <f>VLOOKUP(Combined[[#This Row],[Customer_ID]],Customer[],3,FALSE)</f>
        <v>47</v>
      </c>
      <c r="O1733" s="43" t="str">
        <f>VLOOKUP(Combined[[#This Row],[Customer_ID]],Customer[],4,FALSE)</f>
        <v>Female</v>
      </c>
      <c r="P1733" s="43" t="str">
        <f>VLOOKUP(Combined[[#This Row],[Customer_ID]],Customer[],5,FALSE)</f>
        <v xml:space="preserve">Phillipschester   </v>
      </c>
      <c r="Q1733" s="43" t="str">
        <f>VLOOKUP(Combined[[#This Row],[Customer_ID]],Customer[],6,FALSE)</f>
        <v>New Jersey</v>
      </c>
      <c r="R1733" s="43" t="str">
        <f>VLOOKUP(Combined[[#This Row],[Customer_ID]],Customer[],8,FALSE)</f>
        <v>Gold</v>
      </c>
      <c r="S1733" s="43" t="str">
        <f>VLOOKUP(Combined[[#This Row],[Product_ID]],Product[],2,FALSE)</f>
        <v>Vitamin E Body Lotion</v>
      </c>
      <c r="T1733" s="43" t="str">
        <f>VLOOKUP(Combined[[#This Row],[Product_ID]],Product[],3,FALSE)</f>
        <v>Beauty</v>
      </c>
      <c r="U1733" s="43" t="str">
        <f>VLOOKUP(Combined[[#This Row],[Product_ID]],Product[],4,FALSE)</f>
        <v>Skincare</v>
      </c>
      <c r="V1733" s="43" t="str">
        <f>VLOOKUP(Combined[[#This Row],[Product_ID]],Product[],5,FALSE)</f>
        <v>Hoffman-Williams</v>
      </c>
      <c r="W1733" s="43">
        <f>VLOOKUP(Combined[[#This Row],[Product_ID]],Product[],6,FALSE)</f>
        <v>358.47</v>
      </c>
      <c r="X1733" s="43">
        <f>VLOOKUP(Combined[[#This Row],[Product_ID]],Product[],7,FALSE)</f>
        <v>213</v>
      </c>
      <c r="Y1733" s="43" t="str">
        <f>_xlfn.XLOOKUP(Combined[[#This Row],[Store_ID]],Store[Store_ID],Store[Store_Name])</f>
        <v>Hill, Wagner and Ballard</v>
      </c>
      <c r="Z1733" s="43" t="str">
        <f>_xlfn.XLOOKUP(Combined[[#This Row],[Store_ID]],Store[Store_ID],Store[Region])</f>
        <v>East</v>
      </c>
      <c r="AA1733" s="43" t="str">
        <f>_xlfn.XLOOKUP(Combined[[#This Row],[Store_ID]],Store[Store_ID],Store[City])</f>
        <v>East Davidville</v>
      </c>
      <c r="AB1733" s="43" t="str">
        <f>_xlfn.XLOOKUP(Combined[[#This Row],[Store_ID]],Store[Store_ID],Store[Store_Type])</f>
        <v>Online</v>
      </c>
      <c r="AC1733" s="43">
        <f>Combined[[#This Row],[Quantity]]*Combined[[#This Row],[Unit_Price]]</f>
        <v>1773.34</v>
      </c>
      <c r="AD1733" s="43">
        <f>Combined[[#This Row],[Gross_Sales]]*Combined[[#This Row],[Discount]]</f>
        <v>425.60159999999996</v>
      </c>
      <c r="AE1733" s="43">
        <f>Combined[[#This Row],[Quantity]]*Combined[[#This Row],[cost]]</f>
        <v>716.94</v>
      </c>
      <c r="AF1733" s="43">
        <f>Combined[[#This Row],[Total_Amount]]-Combined[[#This Row],[Total_Cost]]</f>
        <v>630.7983999999999</v>
      </c>
      <c r="AG1733" s="43" t="str">
        <f>IF(Combined[[#This Row],[Age]]&lt;=25,"18-25",IF(Combined[[#This Row],[Age]]&lt;=35,"26-35",IF(Combined[[#This Row],[Age]]&lt;=45,"36-45",IF(Combined[[#This Row],[Age]]&lt;=55,"46-55","56-64"))))</f>
        <v>46-55</v>
      </c>
      <c r="AH1733" s="43">
        <f>IF(Combined[[#This Row],[Total_Amount]]=0,0,Combined[[#This Row],[Profit]]/Combined[[#This Row],[Total_Amount]])</f>
        <v>0.46804216604646715</v>
      </c>
    </row>
    <row r="1734" spans="1:34">
      <c r="A1734" s="43" t="s">
        <v>3558</v>
      </c>
      <c r="B1734" s="46">
        <v>45628</v>
      </c>
      <c r="C1734" s="43">
        <f t="shared" si="27"/>
        <v>2024</v>
      </c>
      <c r="D1734" s="43" t="str">
        <f>TEXT(Combined[[#This Row],[Order_Date]],"MMM")</f>
        <v>Dec</v>
      </c>
      <c r="E1734" s="43" t="s">
        <v>205</v>
      </c>
      <c r="F1734" s="43" t="s">
        <v>1680</v>
      </c>
      <c r="G1734" s="43" t="s">
        <v>1810</v>
      </c>
      <c r="H1734" s="43">
        <v>2</v>
      </c>
      <c r="I1734" s="43">
        <v>864.09</v>
      </c>
      <c r="J1734" s="45">
        <v>0.06</v>
      </c>
      <c r="K1734" s="43" t="s">
        <v>1829</v>
      </c>
      <c r="L1734" s="43">
        <v>1624.4892</v>
      </c>
      <c r="M1734" s="43" t="str">
        <f>VLOOKUP(Combined[[#This Row],[Customer_ID]],Customer[],2,FALSE)</f>
        <v>Katherine Dorsey</v>
      </c>
      <c r="N1734" s="43">
        <f>VLOOKUP(Combined[[#This Row],[Customer_ID]],Customer[],3,FALSE)</f>
        <v>24</v>
      </c>
      <c r="O1734" s="43" t="str">
        <f>VLOOKUP(Combined[[#This Row],[Customer_ID]],Customer[],4,FALSE)</f>
        <v>Male</v>
      </c>
      <c r="P1734" s="43" t="str">
        <f>VLOOKUP(Combined[[#This Row],[Customer_ID]],Customer[],5,FALSE)</f>
        <v>Christopherland</v>
      </c>
      <c r="Q1734" s="43" t="str">
        <f>VLOOKUP(Combined[[#This Row],[Customer_ID]],Customer[],6,FALSE)</f>
        <v>Oklahoma</v>
      </c>
      <c r="R1734" s="43" t="str">
        <f>VLOOKUP(Combined[[#This Row],[Customer_ID]],Customer[],8,FALSE)</f>
        <v>Platinum</v>
      </c>
      <c r="S1734" s="43" t="str">
        <f>VLOOKUP(Combined[[#This Row],[Product_ID]],Product[],2,FALSE)</f>
        <v>Women's Hair Dryer Brush</v>
      </c>
      <c r="T1734" s="43" t="str">
        <f>VLOOKUP(Combined[[#This Row],[Product_ID]],Product[],3,FALSE)</f>
        <v>Beauty</v>
      </c>
      <c r="U1734" s="43" t="str">
        <f>VLOOKUP(Combined[[#This Row],[Product_ID]],Product[],4,FALSE)</f>
        <v>Haircare</v>
      </c>
      <c r="V1734" s="43" t="str">
        <f>VLOOKUP(Combined[[#This Row],[Product_ID]],Product[],5,FALSE)</f>
        <v>Torres, Spencer and Potter</v>
      </c>
      <c r="W1734" s="43">
        <f>VLOOKUP(Combined[[#This Row],[Product_ID]],Product[],6,FALSE)</f>
        <v>340.39</v>
      </c>
      <c r="X1734" s="43">
        <f>VLOOKUP(Combined[[#This Row],[Product_ID]],Product[],7,FALSE)</f>
        <v>177</v>
      </c>
      <c r="Y1734" s="43" t="str">
        <f>_xlfn.XLOOKUP(Combined[[#This Row],[Store_ID]],Store[Store_ID],Store[Store_Name])</f>
        <v>Guerrero-Schmitt</v>
      </c>
      <c r="Z1734" s="43" t="str">
        <f>_xlfn.XLOOKUP(Combined[[#This Row],[Store_ID]],Store[Store_ID],Store[Region])</f>
        <v>East</v>
      </c>
      <c r="AA1734" s="43" t="str">
        <f>_xlfn.XLOOKUP(Combined[[#This Row],[Store_ID]],Store[Store_ID],Store[City])</f>
        <v>East Stevechester</v>
      </c>
      <c r="AB1734" s="43" t="str">
        <f>_xlfn.XLOOKUP(Combined[[#This Row],[Store_ID]],Store[Store_ID],Store[Store_Type])</f>
        <v>Flagship</v>
      </c>
      <c r="AC1734" s="43">
        <f>Combined[[#This Row],[Quantity]]*Combined[[#This Row],[Unit_Price]]</f>
        <v>1728.18</v>
      </c>
      <c r="AD1734" s="43">
        <f>Combined[[#This Row],[Gross_Sales]]*Combined[[#This Row],[Discount]]</f>
        <v>103.6908</v>
      </c>
      <c r="AE1734" s="43">
        <f>Combined[[#This Row],[Quantity]]*Combined[[#This Row],[cost]]</f>
        <v>680.78</v>
      </c>
      <c r="AF1734" s="43">
        <f>Combined[[#This Row],[Total_Amount]]-Combined[[#This Row],[Total_Cost]]</f>
        <v>943.70920000000001</v>
      </c>
      <c r="AG1734" s="43" t="str">
        <f>IF(Combined[[#This Row],[Age]]&lt;=25,"18-25",IF(Combined[[#This Row],[Age]]&lt;=35,"26-35",IF(Combined[[#This Row],[Age]]&lt;=45,"36-45",IF(Combined[[#This Row],[Age]]&lt;=55,"46-55","56-64"))))</f>
        <v>18-25</v>
      </c>
      <c r="AH1734" s="43">
        <f>IF(Combined[[#This Row],[Total_Amount]]=0,0,Combined[[#This Row],[Profit]]/Combined[[#This Row],[Total_Amount]])</f>
        <v>0.5809267306917153</v>
      </c>
    </row>
    <row r="1735" spans="1:34">
      <c r="A1735" s="43" t="s">
        <v>3559</v>
      </c>
      <c r="B1735" s="46">
        <v>45862</v>
      </c>
      <c r="C1735" s="43">
        <f t="shared" si="27"/>
        <v>2025</v>
      </c>
      <c r="D1735" s="43" t="str">
        <f>TEXT(Combined[[#This Row],[Order_Date]],"MMM")</f>
        <v>Jul</v>
      </c>
      <c r="E1735" s="43" t="s">
        <v>23</v>
      </c>
      <c r="F1735" s="43" t="s">
        <v>1572</v>
      </c>
      <c r="G1735" s="43" t="s">
        <v>1786</v>
      </c>
      <c r="H1735" s="43">
        <v>1</v>
      </c>
      <c r="I1735" s="43">
        <v>437.65</v>
      </c>
      <c r="J1735" s="45">
        <v>0.02</v>
      </c>
      <c r="K1735" s="43" t="s">
        <v>1826</v>
      </c>
      <c r="L1735" s="43">
        <v>428.89699999999999</v>
      </c>
      <c r="M1735" s="43" t="str">
        <f>VLOOKUP(Combined[[#This Row],[Customer_ID]],Customer[],2,FALSE)</f>
        <v>Jeremy Harris</v>
      </c>
      <c r="N1735" s="43">
        <f>VLOOKUP(Combined[[#This Row],[Customer_ID]],Customer[],3,FALSE)</f>
        <v>59</v>
      </c>
      <c r="O1735" s="43" t="str">
        <f>VLOOKUP(Combined[[#This Row],[Customer_ID]],Customer[],4,FALSE)</f>
        <v>Female</v>
      </c>
      <c r="P1735" s="43" t="str">
        <f>VLOOKUP(Combined[[#This Row],[Customer_ID]],Customer[],5,FALSE)</f>
        <v>Thomastown</v>
      </c>
      <c r="Q1735" s="43" t="str">
        <f>VLOOKUP(Combined[[#This Row],[Customer_ID]],Customer[],6,FALSE)</f>
        <v>Ohio</v>
      </c>
      <c r="R1735" s="43" t="str">
        <f>VLOOKUP(Combined[[#This Row],[Customer_ID]],Customer[],8,FALSE)</f>
        <v>Bronze</v>
      </c>
      <c r="S1735" s="43" t="str">
        <f>VLOOKUP(Combined[[#This Row],[Product_ID]],Product[],2,FALSE)</f>
        <v>Hair Strengthening Shampoo</v>
      </c>
      <c r="T1735" s="43" t="str">
        <f>VLOOKUP(Combined[[#This Row],[Product_ID]],Product[],3,FALSE)</f>
        <v>Beauty</v>
      </c>
      <c r="U1735" s="43" t="str">
        <f>VLOOKUP(Combined[[#This Row],[Product_ID]],Product[],4,FALSE)</f>
        <v>Haircare</v>
      </c>
      <c r="V1735" s="43" t="str">
        <f>VLOOKUP(Combined[[#This Row],[Product_ID]],Product[],5,FALSE)</f>
        <v>Rice LLC</v>
      </c>
      <c r="W1735" s="43">
        <f>VLOOKUP(Combined[[#This Row],[Product_ID]],Product[],6,FALSE)</f>
        <v>115.82</v>
      </c>
      <c r="X1735" s="43">
        <f>VLOOKUP(Combined[[#This Row],[Product_ID]],Product[],7,FALSE)</f>
        <v>460</v>
      </c>
      <c r="Y1735" s="43" t="str">
        <f>_xlfn.XLOOKUP(Combined[[#This Row],[Store_ID]],Store[Store_ID],Store[Store_Name])</f>
        <v>Moore, Padilla and Butler</v>
      </c>
      <c r="Z1735" s="43" t="str">
        <f>_xlfn.XLOOKUP(Combined[[#This Row],[Store_ID]],Store[Store_ID],Store[Region])</f>
        <v>South</v>
      </c>
      <c r="AA1735" s="43" t="str">
        <f>_xlfn.XLOOKUP(Combined[[#This Row],[Store_ID]],Store[Store_ID],Store[City])</f>
        <v>East Johnstad</v>
      </c>
      <c r="AB1735" s="43" t="str">
        <f>_xlfn.XLOOKUP(Combined[[#This Row],[Store_ID]],Store[Store_ID],Store[Store_Type])</f>
        <v>Flagship</v>
      </c>
      <c r="AC1735" s="43">
        <f>Combined[[#This Row],[Quantity]]*Combined[[#This Row],[Unit_Price]]</f>
        <v>437.65</v>
      </c>
      <c r="AD1735" s="43">
        <f>Combined[[#This Row],[Gross_Sales]]*Combined[[#This Row],[Discount]]</f>
        <v>8.7530000000000001</v>
      </c>
      <c r="AE1735" s="43">
        <f>Combined[[#This Row],[Quantity]]*Combined[[#This Row],[cost]]</f>
        <v>115.82</v>
      </c>
      <c r="AF1735" s="43">
        <f>Combined[[#This Row],[Total_Amount]]-Combined[[#This Row],[Total_Cost]]</f>
        <v>313.077</v>
      </c>
      <c r="AG1735" s="43" t="str">
        <f>IF(Combined[[#This Row],[Age]]&lt;=25,"18-25",IF(Combined[[#This Row],[Age]]&lt;=35,"26-35",IF(Combined[[#This Row],[Age]]&lt;=45,"36-45",IF(Combined[[#This Row],[Age]]&lt;=55,"46-55","56-64"))))</f>
        <v>56-64</v>
      </c>
      <c r="AH1735" s="43">
        <f>IF(Combined[[#This Row],[Total_Amount]]=0,0,Combined[[#This Row],[Profit]]/Combined[[#This Row],[Total_Amount]])</f>
        <v>0.7299584748785839</v>
      </c>
    </row>
    <row r="1736" spans="1:34">
      <c r="A1736" s="43" t="s">
        <v>3560</v>
      </c>
      <c r="B1736" s="46">
        <v>45843</v>
      </c>
      <c r="C1736" s="43">
        <f t="shared" si="27"/>
        <v>2025</v>
      </c>
      <c r="D1736" s="43" t="str">
        <f>TEXT(Combined[[#This Row],[Order_Date]],"MMM")</f>
        <v>Jul</v>
      </c>
      <c r="E1736" s="43" t="s">
        <v>660</v>
      </c>
      <c r="F1736" s="43" t="s">
        <v>1620</v>
      </c>
      <c r="G1736" s="43" t="s">
        <v>1797</v>
      </c>
      <c r="H1736" s="43">
        <v>2</v>
      </c>
      <c r="I1736" s="43">
        <v>208.09</v>
      </c>
      <c r="J1736" s="45">
        <v>0.27</v>
      </c>
      <c r="K1736" s="43" t="s">
        <v>1824</v>
      </c>
      <c r="L1736" s="43">
        <v>303.81139999999999</v>
      </c>
      <c r="M1736" s="43" t="str">
        <f>VLOOKUP(Combined[[#This Row],[Customer_ID]],Customer[],2,FALSE)</f>
        <v>Christina Garcia</v>
      </c>
      <c r="N1736" s="43">
        <f>VLOOKUP(Combined[[#This Row],[Customer_ID]],Customer[],3,FALSE)</f>
        <v>37</v>
      </c>
      <c r="O1736" s="43" t="str">
        <f>VLOOKUP(Combined[[#This Row],[Customer_ID]],Customer[],4,FALSE)</f>
        <v>Female</v>
      </c>
      <c r="P1736" s="43" t="str">
        <f>VLOOKUP(Combined[[#This Row],[Customer_ID]],Customer[],5,FALSE)</f>
        <v>Clarkeside</v>
      </c>
      <c r="Q1736" s="43" t="str">
        <f>VLOOKUP(Combined[[#This Row],[Customer_ID]],Customer[],6,FALSE)</f>
        <v>Kansas</v>
      </c>
      <c r="R1736" s="43" t="str">
        <f>VLOOKUP(Combined[[#This Row],[Customer_ID]],Customer[],8,FALSE)</f>
        <v>Platinum</v>
      </c>
      <c r="S1736" s="43" t="str">
        <f>VLOOKUP(Combined[[#This Row],[Product_ID]],Product[],2,FALSE)</f>
        <v>Women's Summer Dress</v>
      </c>
      <c r="T1736" s="43" t="str">
        <f>VLOOKUP(Combined[[#This Row],[Product_ID]],Product[],3,FALSE)</f>
        <v>Clothing</v>
      </c>
      <c r="U1736" s="43" t="str">
        <f>VLOOKUP(Combined[[#This Row],[Product_ID]],Product[],4,FALSE)</f>
        <v>Tops</v>
      </c>
      <c r="V1736" s="43" t="str">
        <f>VLOOKUP(Combined[[#This Row],[Product_ID]],Product[],5,FALSE)</f>
        <v>Smith-Mills</v>
      </c>
      <c r="W1736" s="43">
        <f>VLOOKUP(Combined[[#This Row],[Product_ID]],Product[],6,FALSE)</f>
        <v>223.43</v>
      </c>
      <c r="X1736" s="43">
        <f>VLOOKUP(Combined[[#This Row],[Product_ID]],Product[],7,FALSE)</f>
        <v>154</v>
      </c>
      <c r="Y1736" s="43" t="str">
        <f>_xlfn.XLOOKUP(Combined[[#This Row],[Store_ID]],Store[Store_ID],Store[Store_Name])</f>
        <v>Gardner, Humphrey and Contreras</v>
      </c>
      <c r="Z1736" s="43" t="str">
        <f>_xlfn.XLOOKUP(Combined[[#This Row],[Store_ID]],Store[Store_ID],Store[Region])</f>
        <v>East</v>
      </c>
      <c r="AA1736" s="43" t="str">
        <f>_xlfn.XLOOKUP(Combined[[#This Row],[Store_ID]],Store[Store_ID],Store[City])</f>
        <v>Johnsonville</v>
      </c>
      <c r="AB1736" s="43" t="str">
        <f>_xlfn.XLOOKUP(Combined[[#This Row],[Store_ID]],Store[Store_ID],Store[Store_Type])</f>
        <v>Flagship</v>
      </c>
      <c r="AC1736" s="43">
        <f>Combined[[#This Row],[Quantity]]*Combined[[#This Row],[Unit_Price]]</f>
        <v>416.18</v>
      </c>
      <c r="AD1736" s="43">
        <f>Combined[[#This Row],[Gross_Sales]]*Combined[[#This Row],[Discount]]</f>
        <v>112.36860000000001</v>
      </c>
      <c r="AE1736" s="43">
        <f>Combined[[#This Row],[Quantity]]*Combined[[#This Row],[cost]]</f>
        <v>446.86</v>
      </c>
      <c r="AF1736" s="43">
        <f>Combined[[#This Row],[Total_Amount]]-Combined[[#This Row],[Total_Cost]]</f>
        <v>-143.04860000000002</v>
      </c>
      <c r="AG1736" s="43" t="str">
        <f>IF(Combined[[#This Row],[Age]]&lt;=25,"18-25",IF(Combined[[#This Row],[Age]]&lt;=35,"26-35",IF(Combined[[#This Row],[Age]]&lt;=45,"36-45",IF(Combined[[#This Row],[Age]]&lt;=55,"46-55","56-64"))))</f>
        <v>36-45</v>
      </c>
      <c r="AH1736" s="43">
        <f>IF(Combined[[#This Row],[Total_Amount]]=0,0,Combined[[#This Row],[Profit]]/Combined[[#This Row],[Total_Amount]])</f>
        <v>-0.47084671608767814</v>
      </c>
    </row>
    <row r="1737" spans="1:34">
      <c r="A1737" s="43" t="s">
        <v>3561</v>
      </c>
      <c r="B1737" s="46">
        <v>45482</v>
      </c>
      <c r="C1737" s="43">
        <f t="shared" si="27"/>
        <v>2024</v>
      </c>
      <c r="D1737" s="43" t="str">
        <f>TEXT(Combined[[#This Row],[Order_Date]],"MMM")</f>
        <v>Jul</v>
      </c>
      <c r="E1737" s="43" t="s">
        <v>205</v>
      </c>
      <c r="F1737" s="43" t="s">
        <v>1734</v>
      </c>
      <c r="G1737" s="43" t="s">
        <v>1807</v>
      </c>
      <c r="H1737" s="43">
        <v>4</v>
      </c>
      <c r="I1737" s="43">
        <v>825.78</v>
      </c>
      <c r="J1737" s="45">
        <v>0.02</v>
      </c>
      <c r="K1737" s="43" t="s">
        <v>1824</v>
      </c>
      <c r="L1737" s="43">
        <v>3237.0576000000001</v>
      </c>
      <c r="M1737" s="43" t="str">
        <f>VLOOKUP(Combined[[#This Row],[Customer_ID]],Customer[],2,FALSE)</f>
        <v>Katherine Dorsey</v>
      </c>
      <c r="N1737" s="43">
        <f>VLOOKUP(Combined[[#This Row],[Customer_ID]],Customer[],3,FALSE)</f>
        <v>24</v>
      </c>
      <c r="O1737" s="43" t="str">
        <f>VLOOKUP(Combined[[#This Row],[Customer_ID]],Customer[],4,FALSE)</f>
        <v>Male</v>
      </c>
      <c r="P1737" s="43" t="str">
        <f>VLOOKUP(Combined[[#This Row],[Customer_ID]],Customer[],5,FALSE)</f>
        <v>Christopherland</v>
      </c>
      <c r="Q1737" s="43" t="str">
        <f>VLOOKUP(Combined[[#This Row],[Customer_ID]],Customer[],6,FALSE)</f>
        <v>Oklahoma</v>
      </c>
      <c r="R1737" s="43" t="str">
        <f>VLOOKUP(Combined[[#This Row],[Customer_ID]],Customer[],8,FALSE)</f>
        <v>Platinum</v>
      </c>
      <c r="S1737" s="43" t="str">
        <f>VLOOKUP(Combined[[#This Row],[Product_ID]],Product[],2,FALSE)</f>
        <v>USB-C Laptop Charger</v>
      </c>
      <c r="T1737" s="43" t="str">
        <f>VLOOKUP(Combined[[#This Row],[Product_ID]],Product[],3,FALSE)</f>
        <v>Electronics</v>
      </c>
      <c r="U1737" s="43" t="str">
        <f>VLOOKUP(Combined[[#This Row],[Product_ID]],Product[],4,FALSE)</f>
        <v>Computer</v>
      </c>
      <c r="V1737" s="43" t="str">
        <f>VLOOKUP(Combined[[#This Row],[Product_ID]],Product[],5,FALSE)</f>
        <v>Martin LLC</v>
      </c>
      <c r="W1737" s="43">
        <f>VLOOKUP(Combined[[#This Row],[Product_ID]],Product[],6,FALSE)</f>
        <v>377.52</v>
      </c>
      <c r="X1737" s="43">
        <f>VLOOKUP(Combined[[#This Row],[Product_ID]],Product[],7,FALSE)</f>
        <v>485</v>
      </c>
      <c r="Y1737" s="43" t="str">
        <f>_xlfn.XLOOKUP(Combined[[#This Row],[Store_ID]],Store[Store_ID],Store[Store_Name])</f>
        <v>Holloway Ltd</v>
      </c>
      <c r="Z1737" s="43" t="str">
        <f>_xlfn.XLOOKUP(Combined[[#This Row],[Store_ID]],Store[Store_ID],Store[Region])</f>
        <v>North</v>
      </c>
      <c r="AA1737" s="43" t="str">
        <f>_xlfn.XLOOKUP(Combined[[#This Row],[Store_ID]],Store[Store_ID],Store[City])</f>
        <v>Bensonhaven</v>
      </c>
      <c r="AB1737" s="43" t="str">
        <f>_xlfn.XLOOKUP(Combined[[#This Row],[Store_ID]],Store[Store_ID],Store[Store_Type])</f>
        <v>Flagship</v>
      </c>
      <c r="AC1737" s="43">
        <f>Combined[[#This Row],[Quantity]]*Combined[[#This Row],[Unit_Price]]</f>
        <v>3303.12</v>
      </c>
      <c r="AD1737" s="43">
        <f>Combined[[#This Row],[Gross_Sales]]*Combined[[#This Row],[Discount]]</f>
        <v>66.062399999999997</v>
      </c>
      <c r="AE1737" s="43">
        <f>Combined[[#This Row],[Quantity]]*Combined[[#This Row],[cost]]</f>
        <v>1510.08</v>
      </c>
      <c r="AF1737" s="43">
        <f>Combined[[#This Row],[Total_Amount]]-Combined[[#This Row],[Total_Cost]]</f>
        <v>1726.9776000000002</v>
      </c>
      <c r="AG1737" s="43" t="str">
        <f>IF(Combined[[#This Row],[Age]]&lt;=25,"18-25",IF(Combined[[#This Row],[Age]]&lt;=35,"26-35",IF(Combined[[#This Row],[Age]]&lt;=45,"36-45",IF(Combined[[#This Row],[Age]]&lt;=55,"46-55","56-64"))))</f>
        <v>18-25</v>
      </c>
      <c r="AH1737" s="43">
        <f>IF(Combined[[#This Row],[Total_Amount]]=0,0,Combined[[#This Row],[Profit]]/Combined[[#This Row],[Total_Amount]])</f>
        <v>0.53350227688256158</v>
      </c>
    </row>
    <row r="1738" spans="1:34">
      <c r="A1738" s="43" t="s">
        <v>3562</v>
      </c>
      <c r="B1738" s="46">
        <v>45313</v>
      </c>
      <c r="C1738" s="43">
        <f t="shared" si="27"/>
        <v>2024</v>
      </c>
      <c r="D1738" s="43" t="str">
        <f>TEXT(Combined[[#This Row],[Order_Date]],"MMM")</f>
        <v>Jan</v>
      </c>
      <c r="E1738" s="43" t="s">
        <v>405</v>
      </c>
      <c r="F1738" s="43" t="s">
        <v>1598</v>
      </c>
      <c r="G1738" s="43" t="s">
        <v>1807</v>
      </c>
      <c r="H1738" s="43">
        <v>3</v>
      </c>
      <c r="I1738" s="43">
        <v>849.77</v>
      </c>
      <c r="J1738" s="45">
        <v>0.12</v>
      </c>
      <c r="K1738" s="43" t="s">
        <v>1826</v>
      </c>
      <c r="L1738" s="43">
        <v>2243.3928000000001</v>
      </c>
      <c r="M1738" s="43" t="str">
        <f>VLOOKUP(Combined[[#This Row],[Customer_ID]],Customer[],2,FALSE)</f>
        <v>Anthony Phillips</v>
      </c>
      <c r="N1738" s="43">
        <f>VLOOKUP(Combined[[#This Row],[Customer_ID]],Customer[],3,FALSE)</f>
        <v>18</v>
      </c>
      <c r="O1738" s="43" t="str">
        <f>VLOOKUP(Combined[[#This Row],[Customer_ID]],Customer[],4,FALSE)</f>
        <v>Female</v>
      </c>
      <c r="P1738" s="43" t="str">
        <f>VLOOKUP(Combined[[#This Row],[Customer_ID]],Customer[],5,FALSE)</f>
        <v>North Davidport</v>
      </c>
      <c r="Q1738" s="43" t="str">
        <f>VLOOKUP(Combined[[#This Row],[Customer_ID]],Customer[],6,FALSE)</f>
        <v>Rhode Island</v>
      </c>
      <c r="R1738" s="43" t="str">
        <f>VLOOKUP(Combined[[#This Row],[Customer_ID]],Customer[],8,FALSE)</f>
        <v>Platinum</v>
      </c>
      <c r="S1738" s="43" t="str">
        <f>VLOOKUP(Combined[[#This Row],[Product_ID]],Product[],2,FALSE)</f>
        <v>Women's Scarf Set</v>
      </c>
      <c r="T1738" s="43" t="str">
        <f>VLOOKUP(Combined[[#This Row],[Product_ID]],Product[],3,FALSE)</f>
        <v>Clothing</v>
      </c>
      <c r="U1738" s="43" t="str">
        <f>VLOOKUP(Combined[[#This Row],[Product_ID]],Product[],4,FALSE)</f>
        <v>Accessories</v>
      </c>
      <c r="V1738" s="43" t="str">
        <f>VLOOKUP(Combined[[#This Row],[Product_ID]],Product[],5,FALSE)</f>
        <v>Brown and Sons</v>
      </c>
      <c r="W1738" s="43">
        <f>VLOOKUP(Combined[[#This Row],[Product_ID]],Product[],6,FALSE)</f>
        <v>174.02</v>
      </c>
      <c r="X1738" s="43">
        <f>VLOOKUP(Combined[[#This Row],[Product_ID]],Product[],7,FALSE)</f>
        <v>268</v>
      </c>
      <c r="Y1738" s="43" t="str">
        <f>_xlfn.XLOOKUP(Combined[[#This Row],[Store_ID]],Store[Store_ID],Store[Store_Name])</f>
        <v>Holloway Ltd</v>
      </c>
      <c r="Z1738" s="43" t="str">
        <f>_xlfn.XLOOKUP(Combined[[#This Row],[Store_ID]],Store[Store_ID],Store[Region])</f>
        <v>North</v>
      </c>
      <c r="AA1738" s="43" t="str">
        <f>_xlfn.XLOOKUP(Combined[[#This Row],[Store_ID]],Store[Store_ID],Store[City])</f>
        <v>Bensonhaven</v>
      </c>
      <c r="AB1738" s="43" t="str">
        <f>_xlfn.XLOOKUP(Combined[[#This Row],[Store_ID]],Store[Store_ID],Store[Store_Type])</f>
        <v>Flagship</v>
      </c>
      <c r="AC1738" s="43">
        <f>Combined[[#This Row],[Quantity]]*Combined[[#This Row],[Unit_Price]]</f>
        <v>2549.31</v>
      </c>
      <c r="AD1738" s="43">
        <f>Combined[[#This Row],[Gross_Sales]]*Combined[[#This Row],[Discount]]</f>
        <v>305.91719999999998</v>
      </c>
      <c r="AE1738" s="43">
        <f>Combined[[#This Row],[Quantity]]*Combined[[#This Row],[cost]]</f>
        <v>522.06000000000006</v>
      </c>
      <c r="AF1738" s="43">
        <f>Combined[[#This Row],[Total_Amount]]-Combined[[#This Row],[Total_Cost]]</f>
        <v>1721.3328000000001</v>
      </c>
      <c r="AG1738" s="43" t="str">
        <f>IF(Combined[[#This Row],[Age]]&lt;=25,"18-25",IF(Combined[[#This Row],[Age]]&lt;=35,"26-35",IF(Combined[[#This Row],[Age]]&lt;=45,"36-45",IF(Combined[[#This Row],[Age]]&lt;=55,"46-55","56-64"))))</f>
        <v>18-25</v>
      </c>
      <c r="AH1738" s="43">
        <f>IF(Combined[[#This Row],[Total_Amount]]=0,0,Combined[[#This Row],[Profit]]/Combined[[#This Row],[Total_Amount]])</f>
        <v>0.76728997258081599</v>
      </c>
    </row>
    <row r="1739" spans="1:34">
      <c r="A1739" s="43" t="s">
        <v>3563</v>
      </c>
      <c r="B1739" s="46">
        <v>45314</v>
      </c>
      <c r="C1739" s="43">
        <f t="shared" si="27"/>
        <v>2024</v>
      </c>
      <c r="D1739" s="43" t="str">
        <f>TEXT(Combined[[#This Row],[Order_Date]],"MMM")</f>
        <v>Jan</v>
      </c>
      <c r="E1739" s="43" t="s">
        <v>1080</v>
      </c>
      <c r="F1739" s="43" t="s">
        <v>1668</v>
      </c>
      <c r="G1739" s="43" t="s">
        <v>1769</v>
      </c>
      <c r="H1739" s="43">
        <v>1</v>
      </c>
      <c r="I1739" s="43">
        <v>88.78</v>
      </c>
      <c r="J1739" s="45">
        <v>0.18</v>
      </c>
      <c r="K1739" s="43" t="s">
        <v>1824</v>
      </c>
      <c r="L1739" s="43">
        <v>72.799600000000012</v>
      </c>
      <c r="M1739" s="43" t="str">
        <f>VLOOKUP(Combined[[#This Row],[Customer_ID]],Customer[],2,FALSE)</f>
        <v>Evelyn Brown</v>
      </c>
      <c r="N1739" s="43">
        <f>VLOOKUP(Combined[[#This Row],[Customer_ID]],Customer[],3,FALSE)</f>
        <v>39</v>
      </c>
      <c r="O1739" s="43" t="str">
        <f>VLOOKUP(Combined[[#This Row],[Customer_ID]],Customer[],4,FALSE)</f>
        <v>Male</v>
      </c>
      <c r="P1739" s="43" t="str">
        <f>VLOOKUP(Combined[[#This Row],[Customer_ID]],Customer[],5,FALSE)</f>
        <v>West Victoriaborough</v>
      </c>
      <c r="Q1739" s="43" t="str">
        <f>VLOOKUP(Combined[[#This Row],[Customer_ID]],Customer[],6,FALSE)</f>
        <v>New Mexico</v>
      </c>
      <c r="R1739" s="43" t="str">
        <f>VLOOKUP(Combined[[#This Row],[Customer_ID]],Customer[],8,FALSE)</f>
        <v>Gold</v>
      </c>
      <c r="S1739" s="43" t="str">
        <f>VLOOKUP(Combined[[#This Row],[Product_ID]],Product[],2,FALSE)</f>
        <v>Luxury Perfume Spray</v>
      </c>
      <c r="T1739" s="43" t="str">
        <f>VLOOKUP(Combined[[#This Row],[Product_ID]],Product[],3,FALSE)</f>
        <v>Beauty</v>
      </c>
      <c r="U1739" s="43" t="str">
        <f>VLOOKUP(Combined[[#This Row],[Product_ID]],Product[],4,FALSE)</f>
        <v>Fragrance</v>
      </c>
      <c r="V1739" s="43" t="str">
        <f>VLOOKUP(Combined[[#This Row],[Product_ID]],Product[],5,FALSE)</f>
        <v>Gibson, Green and Lopez</v>
      </c>
      <c r="W1739" s="43">
        <f>VLOOKUP(Combined[[#This Row],[Product_ID]],Product[],6,FALSE)</f>
        <v>482.75</v>
      </c>
      <c r="X1739" s="43">
        <f>VLOOKUP(Combined[[#This Row],[Product_ID]],Product[],7,FALSE)</f>
        <v>444</v>
      </c>
      <c r="Y1739" s="43" t="str">
        <f>_xlfn.XLOOKUP(Combined[[#This Row],[Store_ID]],Store[Store_ID],Store[Store_Name])</f>
        <v>Alexander Group</v>
      </c>
      <c r="Z1739" s="43" t="str">
        <f>_xlfn.XLOOKUP(Combined[[#This Row],[Store_ID]],Store[Store_ID],Store[Region])</f>
        <v>South</v>
      </c>
      <c r="AA1739" s="43" t="str">
        <f>_xlfn.XLOOKUP(Combined[[#This Row],[Store_ID]],Store[Store_ID],Store[City])</f>
        <v>Port Sharon</v>
      </c>
      <c r="AB1739" s="43" t="str">
        <f>_xlfn.XLOOKUP(Combined[[#This Row],[Store_ID]],Store[Store_ID],Store[Store_Type])</f>
        <v>Online</v>
      </c>
      <c r="AC1739" s="43">
        <f>Combined[[#This Row],[Quantity]]*Combined[[#This Row],[Unit_Price]]</f>
        <v>88.78</v>
      </c>
      <c r="AD1739" s="43">
        <f>Combined[[#This Row],[Gross_Sales]]*Combined[[#This Row],[Discount]]</f>
        <v>15.980399999999999</v>
      </c>
      <c r="AE1739" s="43">
        <f>Combined[[#This Row],[Quantity]]*Combined[[#This Row],[cost]]</f>
        <v>482.75</v>
      </c>
      <c r="AF1739" s="43">
        <f>Combined[[#This Row],[Total_Amount]]-Combined[[#This Row],[Total_Cost]]</f>
        <v>-409.9504</v>
      </c>
      <c r="AG1739" s="43" t="str">
        <f>IF(Combined[[#This Row],[Age]]&lt;=25,"18-25",IF(Combined[[#This Row],[Age]]&lt;=35,"26-35",IF(Combined[[#This Row],[Age]]&lt;=45,"36-45",IF(Combined[[#This Row],[Age]]&lt;=55,"46-55","56-64"))))</f>
        <v>36-45</v>
      </c>
      <c r="AH1739" s="43">
        <f>IF(Combined[[#This Row],[Total_Amount]]=0,0,Combined[[#This Row],[Profit]]/Combined[[#This Row],[Total_Amount]])</f>
        <v>-5.6312177539437025</v>
      </c>
    </row>
    <row r="1740" spans="1:34">
      <c r="A1740" s="43" t="s">
        <v>3564</v>
      </c>
      <c r="B1740" s="46">
        <v>45526</v>
      </c>
      <c r="C1740" s="43">
        <f t="shared" si="27"/>
        <v>2024</v>
      </c>
      <c r="D1740" s="43" t="str">
        <f>TEXT(Combined[[#This Row],[Order_Date]],"MMM")</f>
        <v>Aug</v>
      </c>
      <c r="E1740" s="43" t="s">
        <v>628</v>
      </c>
      <c r="F1740" s="43" t="s">
        <v>1704</v>
      </c>
      <c r="G1740" s="43" t="s">
        <v>1769</v>
      </c>
      <c r="H1740" s="43">
        <v>4</v>
      </c>
      <c r="I1740" s="43">
        <v>507.22</v>
      </c>
      <c r="J1740" s="45">
        <v>0.14000000000000001</v>
      </c>
      <c r="K1740" s="43" t="s">
        <v>1826</v>
      </c>
      <c r="L1740" s="43">
        <v>1744.8368</v>
      </c>
      <c r="M1740" s="43" t="str">
        <f>VLOOKUP(Combined[[#This Row],[Customer_ID]],Customer[],2,FALSE)</f>
        <v>Todd Poole</v>
      </c>
      <c r="N1740" s="43">
        <f>VLOOKUP(Combined[[#This Row],[Customer_ID]],Customer[],3,FALSE)</f>
        <v>29</v>
      </c>
      <c r="O1740" s="43" t="str">
        <f>VLOOKUP(Combined[[#This Row],[Customer_ID]],Customer[],4,FALSE)</f>
        <v>Female</v>
      </c>
      <c r="P1740" s="43" t="str">
        <f>VLOOKUP(Combined[[#This Row],[Customer_ID]],Customer[],5,FALSE)</f>
        <v>Johnsonshire</v>
      </c>
      <c r="Q1740" s="43" t="str">
        <f>VLOOKUP(Combined[[#This Row],[Customer_ID]],Customer[],6,FALSE)</f>
        <v>Ohio</v>
      </c>
      <c r="R1740" s="43" t="str">
        <f>VLOOKUP(Combined[[#This Row],[Customer_ID]],Customer[],8,FALSE)</f>
        <v>Bronze</v>
      </c>
      <c r="S1740" s="43" t="str">
        <f>VLOOKUP(Combined[[#This Row],[Product_ID]],Product[],2,FALSE)</f>
        <v>Essential Oil Diffuser</v>
      </c>
      <c r="T1740" s="43" t="str">
        <f>VLOOKUP(Combined[[#This Row],[Product_ID]],Product[],3,FALSE)</f>
        <v>Home</v>
      </c>
      <c r="U1740" s="43" t="str">
        <f>VLOOKUP(Combined[[#This Row],[Product_ID]],Product[],4,FALSE)</f>
        <v>Decor</v>
      </c>
      <c r="V1740" s="43" t="str">
        <f>VLOOKUP(Combined[[#This Row],[Product_ID]],Product[],5,FALSE)</f>
        <v>Hernandez Inc</v>
      </c>
      <c r="W1740" s="43">
        <f>VLOOKUP(Combined[[#This Row],[Product_ID]],Product[],6,FALSE)</f>
        <v>325.26</v>
      </c>
      <c r="X1740" s="43">
        <f>VLOOKUP(Combined[[#This Row],[Product_ID]],Product[],7,FALSE)</f>
        <v>400</v>
      </c>
      <c r="Y1740" s="43" t="str">
        <f>_xlfn.XLOOKUP(Combined[[#This Row],[Store_ID]],Store[Store_ID],Store[Store_Name])</f>
        <v>Alexander Group</v>
      </c>
      <c r="Z1740" s="43" t="str">
        <f>_xlfn.XLOOKUP(Combined[[#This Row],[Store_ID]],Store[Store_ID],Store[Region])</f>
        <v>South</v>
      </c>
      <c r="AA1740" s="43" t="str">
        <f>_xlfn.XLOOKUP(Combined[[#This Row],[Store_ID]],Store[Store_ID],Store[City])</f>
        <v>Port Sharon</v>
      </c>
      <c r="AB1740" s="43" t="str">
        <f>_xlfn.XLOOKUP(Combined[[#This Row],[Store_ID]],Store[Store_ID],Store[Store_Type])</f>
        <v>Online</v>
      </c>
      <c r="AC1740" s="43">
        <f>Combined[[#This Row],[Quantity]]*Combined[[#This Row],[Unit_Price]]</f>
        <v>2028.88</v>
      </c>
      <c r="AD1740" s="43">
        <f>Combined[[#This Row],[Gross_Sales]]*Combined[[#This Row],[Discount]]</f>
        <v>284.04320000000007</v>
      </c>
      <c r="AE1740" s="43">
        <f>Combined[[#This Row],[Quantity]]*Combined[[#This Row],[cost]]</f>
        <v>1301.04</v>
      </c>
      <c r="AF1740" s="43">
        <f>Combined[[#This Row],[Total_Amount]]-Combined[[#This Row],[Total_Cost]]</f>
        <v>443.79680000000008</v>
      </c>
      <c r="AG1740" s="43" t="str">
        <f>IF(Combined[[#This Row],[Age]]&lt;=25,"18-25",IF(Combined[[#This Row],[Age]]&lt;=35,"26-35",IF(Combined[[#This Row],[Age]]&lt;=45,"36-45",IF(Combined[[#This Row],[Age]]&lt;=55,"46-55","56-64"))))</f>
        <v>26-35</v>
      </c>
      <c r="AH1740" s="43">
        <f>IF(Combined[[#This Row],[Total_Amount]]=0,0,Combined[[#This Row],[Profit]]/Combined[[#This Row],[Total_Amount]])</f>
        <v>0.25434860154256267</v>
      </c>
    </row>
    <row r="1741" spans="1:34">
      <c r="A1741" s="43" t="s">
        <v>3565</v>
      </c>
      <c r="B1741" s="46">
        <v>45887</v>
      </c>
      <c r="C1741" s="43">
        <f t="shared" si="27"/>
        <v>2025</v>
      </c>
      <c r="D1741" s="43" t="str">
        <f>TEXT(Combined[[#This Row],[Order_Date]],"MMM")</f>
        <v>Aug</v>
      </c>
      <c r="E1741" s="43" t="s">
        <v>996</v>
      </c>
      <c r="F1741" s="43" t="s">
        <v>1740</v>
      </c>
      <c r="G1741" s="43" t="s">
        <v>1752</v>
      </c>
      <c r="H1741" s="43">
        <v>3</v>
      </c>
      <c r="I1741" s="43">
        <v>330.98</v>
      </c>
      <c r="J1741" s="45">
        <v>0.11</v>
      </c>
      <c r="K1741" s="43" t="s">
        <v>1824</v>
      </c>
      <c r="L1741" s="43">
        <v>883.71660000000008</v>
      </c>
      <c r="M1741" s="43" t="str">
        <f>VLOOKUP(Combined[[#This Row],[Customer_ID]],Customer[],2,FALSE)</f>
        <v>Robert House</v>
      </c>
      <c r="N1741" s="43">
        <f>VLOOKUP(Combined[[#This Row],[Customer_ID]],Customer[],3,FALSE)</f>
        <v>34</v>
      </c>
      <c r="O1741" s="43" t="str">
        <f>VLOOKUP(Combined[[#This Row],[Customer_ID]],Customer[],4,FALSE)</f>
        <v>Male</v>
      </c>
      <c r="P1741" s="43" t="str">
        <f>VLOOKUP(Combined[[#This Row],[Customer_ID]],Customer[],5,FALSE)</f>
        <v>Lake James</v>
      </c>
      <c r="Q1741" s="43" t="str">
        <f>VLOOKUP(Combined[[#This Row],[Customer_ID]],Customer[],6,FALSE)</f>
        <v>Maryland</v>
      </c>
      <c r="R1741" s="43" t="str">
        <f>VLOOKUP(Combined[[#This Row],[Customer_ID]],Customer[],8,FALSE)</f>
        <v>Gold</v>
      </c>
      <c r="S1741" s="43" t="str">
        <f>VLOOKUP(Combined[[#This Row],[Product_ID]],Product[],2,FALSE)</f>
        <v>Women's Formal Blazer</v>
      </c>
      <c r="T1741" s="43" t="str">
        <f>VLOOKUP(Combined[[#This Row],[Product_ID]],Product[],3,FALSE)</f>
        <v>Clothing</v>
      </c>
      <c r="U1741" s="43" t="str">
        <f>VLOOKUP(Combined[[#This Row],[Product_ID]],Product[],4,FALSE)</f>
        <v>Outerwear</v>
      </c>
      <c r="V1741" s="43" t="str">
        <f>VLOOKUP(Combined[[#This Row],[Product_ID]],Product[],5,FALSE)</f>
        <v>Phillips and Sons</v>
      </c>
      <c r="W1741" s="43">
        <f>VLOOKUP(Combined[[#This Row],[Product_ID]],Product[],6,FALSE)</f>
        <v>358.47</v>
      </c>
      <c r="X1741" s="43">
        <f>VLOOKUP(Combined[[#This Row],[Product_ID]],Product[],7,FALSE)</f>
        <v>143</v>
      </c>
      <c r="Y1741" s="43" t="str">
        <f>_xlfn.XLOOKUP(Combined[[#This Row],[Store_ID]],Store[Store_ID],Store[Store_Name])</f>
        <v>Rivera-Warner</v>
      </c>
      <c r="Z1741" s="43" t="str">
        <f>_xlfn.XLOOKUP(Combined[[#This Row],[Store_ID]],Store[Store_ID],Store[Region])</f>
        <v>East</v>
      </c>
      <c r="AA1741" s="43" t="str">
        <f>_xlfn.XLOOKUP(Combined[[#This Row],[Store_ID]],Store[Store_ID],Store[City])</f>
        <v>Washingtonfurt</v>
      </c>
      <c r="AB1741" s="43" t="str">
        <f>_xlfn.XLOOKUP(Combined[[#This Row],[Store_ID]],Store[Store_ID],Store[Store_Type])</f>
        <v>Flagship</v>
      </c>
      <c r="AC1741" s="43">
        <f>Combined[[#This Row],[Quantity]]*Combined[[#This Row],[Unit_Price]]</f>
        <v>992.94</v>
      </c>
      <c r="AD1741" s="43">
        <f>Combined[[#This Row],[Gross_Sales]]*Combined[[#This Row],[Discount]]</f>
        <v>109.22340000000001</v>
      </c>
      <c r="AE1741" s="43">
        <f>Combined[[#This Row],[Quantity]]*Combined[[#This Row],[cost]]</f>
        <v>1075.4100000000001</v>
      </c>
      <c r="AF1741" s="43">
        <f>Combined[[#This Row],[Total_Amount]]-Combined[[#This Row],[Total_Cost]]</f>
        <v>-191.6934</v>
      </c>
      <c r="AG1741" s="43" t="str">
        <f>IF(Combined[[#This Row],[Age]]&lt;=25,"18-25",IF(Combined[[#This Row],[Age]]&lt;=35,"26-35",IF(Combined[[#This Row],[Age]]&lt;=45,"36-45",IF(Combined[[#This Row],[Age]]&lt;=55,"46-55","56-64"))))</f>
        <v>26-35</v>
      </c>
      <c r="AH1741" s="43">
        <f>IF(Combined[[#This Row],[Total_Amount]]=0,0,Combined[[#This Row],[Profit]]/Combined[[#This Row],[Total_Amount]])</f>
        <v>-0.21691727868413921</v>
      </c>
    </row>
    <row r="1742" spans="1:34">
      <c r="A1742" s="43" t="s">
        <v>3566</v>
      </c>
      <c r="B1742" s="46">
        <v>45562</v>
      </c>
      <c r="C1742" s="43">
        <f t="shared" si="27"/>
        <v>2024</v>
      </c>
      <c r="D1742" s="43" t="str">
        <f>TEXT(Combined[[#This Row],[Order_Date]],"MMM")</f>
        <v>Sep</v>
      </c>
      <c r="E1742" s="43" t="s">
        <v>195</v>
      </c>
      <c r="F1742" s="43" t="s">
        <v>1622</v>
      </c>
      <c r="G1742" s="43" t="s">
        <v>1813</v>
      </c>
      <c r="H1742" s="43">
        <v>4</v>
      </c>
      <c r="I1742" s="43">
        <v>442.87</v>
      </c>
      <c r="J1742" s="45">
        <v>0.08</v>
      </c>
      <c r="K1742" s="43" t="s">
        <v>1824</v>
      </c>
      <c r="L1742" s="43">
        <v>1629.7616</v>
      </c>
      <c r="M1742" s="43" t="str">
        <f>VLOOKUP(Combined[[#This Row],[Customer_ID]],Customer[],2,FALSE)</f>
        <v>Sarah Rodgers</v>
      </c>
      <c r="N1742" s="43">
        <f>VLOOKUP(Combined[[#This Row],[Customer_ID]],Customer[],3,FALSE)</f>
        <v>23</v>
      </c>
      <c r="O1742" s="43" t="str">
        <f>VLOOKUP(Combined[[#This Row],[Customer_ID]],Customer[],4,FALSE)</f>
        <v>Female</v>
      </c>
      <c r="P1742" s="43" t="str">
        <f>VLOOKUP(Combined[[#This Row],[Customer_ID]],Customer[],5,FALSE)</f>
        <v>New Julia</v>
      </c>
      <c r="Q1742" s="43" t="str">
        <f>VLOOKUP(Combined[[#This Row],[Customer_ID]],Customer[],6,FALSE)</f>
        <v>West Virginia</v>
      </c>
      <c r="R1742" s="43" t="str">
        <f>VLOOKUP(Combined[[#This Row],[Customer_ID]],Customer[],8,FALSE)</f>
        <v>Gold</v>
      </c>
      <c r="S1742" s="43" t="str">
        <f>VLOOKUP(Combined[[#This Row],[Product_ID]],Product[],2,FALSE)</f>
        <v>Men's Casual Sneakers</v>
      </c>
      <c r="T1742" s="43" t="str">
        <f>VLOOKUP(Combined[[#This Row],[Product_ID]],Product[],3,FALSE)</f>
        <v>Clothing</v>
      </c>
      <c r="U1742" s="43" t="str">
        <f>VLOOKUP(Combined[[#This Row],[Product_ID]],Product[],4,FALSE)</f>
        <v>Footwear</v>
      </c>
      <c r="V1742" s="43" t="str">
        <f>VLOOKUP(Combined[[#This Row],[Product_ID]],Product[],5,FALSE)</f>
        <v>Hogan-Lee</v>
      </c>
      <c r="W1742" s="43">
        <f>VLOOKUP(Combined[[#This Row],[Product_ID]],Product[],6,FALSE)</f>
        <v>353.47</v>
      </c>
      <c r="X1742" s="43">
        <f>VLOOKUP(Combined[[#This Row],[Product_ID]],Product[],7,FALSE)</f>
        <v>214</v>
      </c>
      <c r="Y1742" s="43" t="str">
        <f>_xlfn.XLOOKUP(Combined[[#This Row],[Store_ID]],Store[Store_ID],Store[Store_Name])</f>
        <v>Mann-Austin</v>
      </c>
      <c r="Z1742" s="43" t="str">
        <f>_xlfn.XLOOKUP(Combined[[#This Row],[Store_ID]],Store[Store_ID],Store[Region])</f>
        <v>East</v>
      </c>
      <c r="AA1742" s="43" t="str">
        <f>_xlfn.XLOOKUP(Combined[[#This Row],[Store_ID]],Store[Store_ID],Store[City])</f>
        <v>Vasquezborough</v>
      </c>
      <c r="AB1742" s="43" t="str">
        <f>_xlfn.XLOOKUP(Combined[[#This Row],[Store_ID]],Store[Store_ID],Store[Store_Type])</f>
        <v>Online</v>
      </c>
      <c r="AC1742" s="43">
        <f>Combined[[#This Row],[Quantity]]*Combined[[#This Row],[Unit_Price]]</f>
        <v>1771.48</v>
      </c>
      <c r="AD1742" s="43">
        <f>Combined[[#This Row],[Gross_Sales]]*Combined[[#This Row],[Discount]]</f>
        <v>141.7184</v>
      </c>
      <c r="AE1742" s="43">
        <f>Combined[[#This Row],[Quantity]]*Combined[[#This Row],[cost]]</f>
        <v>1413.88</v>
      </c>
      <c r="AF1742" s="43">
        <f>Combined[[#This Row],[Total_Amount]]-Combined[[#This Row],[Total_Cost]]</f>
        <v>215.88159999999993</v>
      </c>
      <c r="AG1742" s="43" t="str">
        <f>IF(Combined[[#This Row],[Age]]&lt;=25,"18-25",IF(Combined[[#This Row],[Age]]&lt;=35,"26-35",IF(Combined[[#This Row],[Age]]&lt;=45,"36-45",IF(Combined[[#This Row],[Age]]&lt;=55,"46-55","56-64"))))</f>
        <v>18-25</v>
      </c>
      <c r="AH1742" s="43">
        <f>IF(Combined[[#This Row],[Total_Amount]]=0,0,Combined[[#This Row],[Profit]]/Combined[[#This Row],[Total_Amount]])</f>
        <v>0.13246207298048987</v>
      </c>
    </row>
    <row r="1743" spans="1:34">
      <c r="A1743" s="43" t="s">
        <v>3567</v>
      </c>
      <c r="B1743" s="46">
        <v>45880</v>
      </c>
      <c r="C1743" s="43">
        <f t="shared" si="27"/>
        <v>2025</v>
      </c>
      <c r="D1743" s="43" t="str">
        <f>TEXT(Combined[[#This Row],[Order_Date]],"MMM")</f>
        <v>Aug</v>
      </c>
      <c r="E1743" s="43" t="s">
        <v>48</v>
      </c>
      <c r="F1743" s="43" t="s">
        <v>1740</v>
      </c>
      <c r="G1743" s="43" t="s">
        <v>1761</v>
      </c>
      <c r="H1743" s="43">
        <v>2</v>
      </c>
      <c r="I1743" s="43">
        <v>939.66</v>
      </c>
      <c r="J1743" s="45">
        <v>0.14000000000000001</v>
      </c>
      <c r="K1743" s="43" t="s">
        <v>1826</v>
      </c>
      <c r="L1743" s="43">
        <v>1616.2152000000001</v>
      </c>
      <c r="M1743" s="43" t="str">
        <f>VLOOKUP(Combined[[#This Row],[Customer_ID]],Customer[],2,FALSE)</f>
        <v>Ms. Maria Leach</v>
      </c>
      <c r="N1743" s="43">
        <f>VLOOKUP(Combined[[#This Row],[Customer_ID]],Customer[],3,FALSE)</f>
        <v>64</v>
      </c>
      <c r="O1743" s="43" t="str">
        <f>VLOOKUP(Combined[[#This Row],[Customer_ID]],Customer[],4,FALSE)</f>
        <v>Male</v>
      </c>
      <c r="P1743" s="43" t="str">
        <f>VLOOKUP(Combined[[#This Row],[Customer_ID]],Customer[],5,FALSE)</f>
        <v>Melissashire</v>
      </c>
      <c r="Q1743" s="43" t="str">
        <f>VLOOKUP(Combined[[#This Row],[Customer_ID]],Customer[],6,FALSE)</f>
        <v>Pennsylvania</v>
      </c>
      <c r="R1743" s="43" t="str">
        <f>VLOOKUP(Combined[[#This Row],[Customer_ID]],Customer[],8,FALSE)</f>
        <v>Platinum</v>
      </c>
      <c r="S1743" s="43" t="str">
        <f>VLOOKUP(Combined[[#This Row],[Product_ID]],Product[],2,FALSE)</f>
        <v>Women's Formal Blazer</v>
      </c>
      <c r="T1743" s="43" t="str">
        <f>VLOOKUP(Combined[[#This Row],[Product_ID]],Product[],3,FALSE)</f>
        <v>Clothing</v>
      </c>
      <c r="U1743" s="43" t="str">
        <f>VLOOKUP(Combined[[#This Row],[Product_ID]],Product[],4,FALSE)</f>
        <v>Outerwear</v>
      </c>
      <c r="V1743" s="43" t="str">
        <f>VLOOKUP(Combined[[#This Row],[Product_ID]],Product[],5,FALSE)</f>
        <v>Phillips and Sons</v>
      </c>
      <c r="W1743" s="43">
        <f>VLOOKUP(Combined[[#This Row],[Product_ID]],Product[],6,FALSE)</f>
        <v>358.47</v>
      </c>
      <c r="X1743" s="43">
        <f>VLOOKUP(Combined[[#This Row],[Product_ID]],Product[],7,FALSE)</f>
        <v>143</v>
      </c>
      <c r="Y1743" s="43" t="str">
        <f>_xlfn.XLOOKUP(Combined[[#This Row],[Store_ID]],Store[Store_ID],Store[Store_Name])</f>
        <v>Black-Horn</v>
      </c>
      <c r="Z1743" s="43" t="str">
        <f>_xlfn.XLOOKUP(Combined[[#This Row],[Store_ID]],Store[Store_ID],Store[Region])</f>
        <v>South</v>
      </c>
      <c r="AA1743" s="43" t="str">
        <f>_xlfn.XLOOKUP(Combined[[#This Row],[Store_ID]],Store[Store_ID],Store[City])</f>
        <v>North Nancyview</v>
      </c>
      <c r="AB1743" s="43" t="str">
        <f>_xlfn.XLOOKUP(Combined[[#This Row],[Store_ID]],Store[Store_ID],Store[Store_Type])</f>
        <v>Outlet</v>
      </c>
      <c r="AC1743" s="43">
        <f>Combined[[#This Row],[Quantity]]*Combined[[#This Row],[Unit_Price]]</f>
        <v>1879.32</v>
      </c>
      <c r="AD1743" s="43">
        <f>Combined[[#This Row],[Gross_Sales]]*Combined[[#This Row],[Discount]]</f>
        <v>263.10480000000001</v>
      </c>
      <c r="AE1743" s="43">
        <f>Combined[[#This Row],[Quantity]]*Combined[[#This Row],[cost]]</f>
        <v>716.94</v>
      </c>
      <c r="AF1743" s="43">
        <f>Combined[[#This Row],[Total_Amount]]-Combined[[#This Row],[Total_Cost]]</f>
        <v>899.27520000000004</v>
      </c>
      <c r="AG1743" s="43" t="str">
        <f>IF(Combined[[#This Row],[Age]]&lt;=25,"18-25",IF(Combined[[#This Row],[Age]]&lt;=35,"26-35",IF(Combined[[#This Row],[Age]]&lt;=45,"36-45",IF(Combined[[#This Row],[Age]]&lt;=55,"46-55","56-64"))))</f>
        <v>56-64</v>
      </c>
      <c r="AH1743" s="43">
        <f>IF(Combined[[#This Row],[Total_Amount]]=0,0,Combined[[#This Row],[Profit]]/Combined[[#This Row],[Total_Amount]])</f>
        <v>0.55640808229003169</v>
      </c>
    </row>
    <row r="1744" spans="1:34">
      <c r="A1744" s="43" t="s">
        <v>3568</v>
      </c>
      <c r="B1744" s="46">
        <v>45556</v>
      </c>
      <c r="C1744" s="43">
        <f t="shared" si="27"/>
        <v>2024</v>
      </c>
      <c r="D1744" s="43" t="str">
        <f>TEXT(Combined[[#This Row],[Order_Date]],"MMM")</f>
        <v>Sep</v>
      </c>
      <c r="E1744" s="43" t="s">
        <v>929</v>
      </c>
      <c r="F1744" s="43" t="s">
        <v>1694</v>
      </c>
      <c r="G1744" s="43" t="s">
        <v>1766</v>
      </c>
      <c r="H1744" s="43">
        <v>1</v>
      </c>
      <c r="I1744" s="43">
        <v>24.13</v>
      </c>
      <c r="J1744" s="45">
        <v>0</v>
      </c>
      <c r="K1744" s="43" t="s">
        <v>1824</v>
      </c>
      <c r="L1744" s="43">
        <v>24.13</v>
      </c>
      <c r="M1744" s="43" t="str">
        <f>VLOOKUP(Combined[[#This Row],[Customer_ID]],Customer[],2,FALSE)</f>
        <v>Gloria Taylor</v>
      </c>
      <c r="N1744" s="43">
        <f>VLOOKUP(Combined[[#This Row],[Customer_ID]],Customer[],3,FALSE)</f>
        <v>56</v>
      </c>
      <c r="O1744" s="43" t="str">
        <f>VLOOKUP(Combined[[#This Row],[Customer_ID]],Customer[],4,FALSE)</f>
        <v>Female</v>
      </c>
      <c r="P1744" s="43" t="str">
        <f>VLOOKUP(Combined[[#This Row],[Customer_ID]],Customer[],5,FALSE)</f>
        <v>North Daniel</v>
      </c>
      <c r="Q1744" s="43" t="str">
        <f>VLOOKUP(Combined[[#This Row],[Customer_ID]],Customer[],6,FALSE)</f>
        <v>Louisiana</v>
      </c>
      <c r="R1744" s="43" t="str">
        <f>VLOOKUP(Combined[[#This Row],[Customer_ID]],Customer[],8,FALSE)</f>
        <v>Platinum</v>
      </c>
      <c r="S1744" s="43" t="str">
        <f>VLOOKUP(Combined[[#This Row],[Product_ID]],Product[],2,FALSE)</f>
        <v>Shin Guards – Adult</v>
      </c>
      <c r="T1744" s="43" t="str">
        <f>VLOOKUP(Combined[[#This Row],[Product_ID]],Product[],3,FALSE)</f>
        <v>Sports</v>
      </c>
      <c r="U1744" s="43" t="str">
        <f>VLOOKUP(Combined[[#This Row],[Product_ID]],Product[],4,FALSE)</f>
        <v>Team Sports</v>
      </c>
      <c r="V1744" s="43" t="str">
        <f>VLOOKUP(Combined[[#This Row],[Product_ID]],Product[],5,FALSE)</f>
        <v>French Ltd</v>
      </c>
      <c r="W1744" s="43">
        <f>VLOOKUP(Combined[[#This Row],[Product_ID]],Product[],6,FALSE)</f>
        <v>107.06</v>
      </c>
      <c r="X1744" s="43">
        <f>VLOOKUP(Combined[[#This Row],[Product_ID]],Product[],7,FALSE)</f>
        <v>359</v>
      </c>
      <c r="Y1744" s="43" t="str">
        <f>_xlfn.XLOOKUP(Combined[[#This Row],[Store_ID]],Store[Store_ID],Store[Store_Name])</f>
        <v>Johnson-Wright</v>
      </c>
      <c r="Z1744" s="43" t="str">
        <f>_xlfn.XLOOKUP(Combined[[#This Row],[Store_ID]],Store[Store_ID],Store[Region])</f>
        <v>North</v>
      </c>
      <c r="AA1744" s="43" t="str">
        <f>_xlfn.XLOOKUP(Combined[[#This Row],[Store_ID]],Store[Store_ID],Store[City])</f>
        <v>Hoodberg</v>
      </c>
      <c r="AB1744" s="43" t="str">
        <f>_xlfn.XLOOKUP(Combined[[#This Row],[Store_ID]],Store[Store_ID],Store[Store_Type])</f>
        <v>Outlet</v>
      </c>
      <c r="AC1744" s="43">
        <f>Combined[[#This Row],[Quantity]]*Combined[[#This Row],[Unit_Price]]</f>
        <v>24.13</v>
      </c>
      <c r="AD1744" s="43">
        <f>Combined[[#This Row],[Gross_Sales]]*Combined[[#This Row],[Discount]]</f>
        <v>0</v>
      </c>
      <c r="AE1744" s="43">
        <f>Combined[[#This Row],[Quantity]]*Combined[[#This Row],[cost]]</f>
        <v>107.06</v>
      </c>
      <c r="AF1744" s="43">
        <f>Combined[[#This Row],[Total_Amount]]-Combined[[#This Row],[Total_Cost]]</f>
        <v>-82.93</v>
      </c>
      <c r="AG1744" s="43" t="str">
        <f>IF(Combined[[#This Row],[Age]]&lt;=25,"18-25",IF(Combined[[#This Row],[Age]]&lt;=35,"26-35",IF(Combined[[#This Row],[Age]]&lt;=45,"36-45",IF(Combined[[#This Row],[Age]]&lt;=55,"46-55","56-64"))))</f>
        <v>56-64</v>
      </c>
      <c r="AH1744" s="43">
        <f>IF(Combined[[#This Row],[Total_Amount]]=0,0,Combined[[#This Row],[Profit]]/Combined[[#This Row],[Total_Amount]])</f>
        <v>-3.4368006630750108</v>
      </c>
    </row>
    <row r="1745" spans="1:34">
      <c r="A1745" s="43" t="s">
        <v>3569</v>
      </c>
      <c r="B1745" s="46">
        <v>45355</v>
      </c>
      <c r="C1745" s="43">
        <f t="shared" si="27"/>
        <v>2024</v>
      </c>
      <c r="D1745" s="43" t="str">
        <f>TEXT(Combined[[#This Row],[Order_Date]],"MMM")</f>
        <v>Mar</v>
      </c>
      <c r="E1745" s="43" t="s">
        <v>1139</v>
      </c>
      <c r="F1745" s="43" t="s">
        <v>1630</v>
      </c>
      <c r="G1745" s="43" t="s">
        <v>1766</v>
      </c>
      <c r="H1745" s="43">
        <v>3</v>
      </c>
      <c r="I1745" s="43">
        <v>239.54</v>
      </c>
      <c r="J1745" s="45">
        <v>0.28999999999999998</v>
      </c>
      <c r="K1745" s="43" t="s">
        <v>1829</v>
      </c>
      <c r="L1745" s="43">
        <v>510.22019999999998</v>
      </c>
      <c r="M1745" s="43" t="str">
        <f>VLOOKUP(Combined[[#This Row],[Customer_ID]],Customer[],2,FALSE)</f>
        <v>Chloe Aguilar</v>
      </c>
      <c r="N1745" s="43">
        <f>VLOOKUP(Combined[[#This Row],[Customer_ID]],Customer[],3,FALSE)</f>
        <v>58</v>
      </c>
      <c r="O1745" s="43" t="str">
        <f>VLOOKUP(Combined[[#This Row],[Customer_ID]],Customer[],4,FALSE)</f>
        <v>Male</v>
      </c>
      <c r="P1745" s="43" t="str">
        <f>VLOOKUP(Combined[[#This Row],[Customer_ID]],Customer[],5,FALSE)</f>
        <v>Lake Johnside</v>
      </c>
      <c r="Q1745" s="43" t="str">
        <f>VLOOKUP(Combined[[#This Row],[Customer_ID]],Customer[],6,FALSE)</f>
        <v>Arizona</v>
      </c>
      <c r="R1745" s="43" t="str">
        <f>VLOOKUP(Combined[[#This Row],[Customer_ID]],Customer[],8,FALSE)</f>
        <v>Bronze</v>
      </c>
      <c r="S1745" s="43" t="str">
        <f>VLOOKUP(Combined[[#This Row],[Product_ID]],Product[],2,FALSE)</f>
        <v>Yoga Exercise Mat</v>
      </c>
      <c r="T1745" s="43" t="str">
        <f>VLOOKUP(Combined[[#This Row],[Product_ID]],Product[],3,FALSE)</f>
        <v>Sports</v>
      </c>
      <c r="U1745" s="43" t="str">
        <f>VLOOKUP(Combined[[#This Row],[Product_ID]],Product[],4,FALSE)</f>
        <v>Fitness</v>
      </c>
      <c r="V1745" s="43" t="str">
        <f>VLOOKUP(Combined[[#This Row],[Product_ID]],Product[],5,FALSE)</f>
        <v>Carroll, Long and Mendoza</v>
      </c>
      <c r="W1745" s="43">
        <f>VLOOKUP(Combined[[#This Row],[Product_ID]],Product[],6,FALSE)</f>
        <v>313.26</v>
      </c>
      <c r="X1745" s="43">
        <f>VLOOKUP(Combined[[#This Row],[Product_ID]],Product[],7,FALSE)</f>
        <v>369</v>
      </c>
      <c r="Y1745" s="43" t="str">
        <f>_xlfn.XLOOKUP(Combined[[#This Row],[Store_ID]],Store[Store_ID],Store[Store_Name])</f>
        <v>Johnson-Wright</v>
      </c>
      <c r="Z1745" s="43" t="str">
        <f>_xlfn.XLOOKUP(Combined[[#This Row],[Store_ID]],Store[Store_ID],Store[Region])</f>
        <v>North</v>
      </c>
      <c r="AA1745" s="43" t="str">
        <f>_xlfn.XLOOKUP(Combined[[#This Row],[Store_ID]],Store[Store_ID],Store[City])</f>
        <v>Hoodberg</v>
      </c>
      <c r="AB1745" s="43" t="str">
        <f>_xlfn.XLOOKUP(Combined[[#This Row],[Store_ID]],Store[Store_ID],Store[Store_Type])</f>
        <v>Outlet</v>
      </c>
      <c r="AC1745" s="43">
        <f>Combined[[#This Row],[Quantity]]*Combined[[#This Row],[Unit_Price]]</f>
        <v>718.62</v>
      </c>
      <c r="AD1745" s="43">
        <f>Combined[[#This Row],[Gross_Sales]]*Combined[[#This Row],[Discount]]</f>
        <v>208.3998</v>
      </c>
      <c r="AE1745" s="43">
        <f>Combined[[#This Row],[Quantity]]*Combined[[#This Row],[cost]]</f>
        <v>939.78</v>
      </c>
      <c r="AF1745" s="43">
        <f>Combined[[#This Row],[Total_Amount]]-Combined[[#This Row],[Total_Cost]]</f>
        <v>-429.5598</v>
      </c>
      <c r="AG1745" s="43" t="str">
        <f>IF(Combined[[#This Row],[Age]]&lt;=25,"18-25",IF(Combined[[#This Row],[Age]]&lt;=35,"26-35",IF(Combined[[#This Row],[Age]]&lt;=45,"36-45",IF(Combined[[#This Row],[Age]]&lt;=55,"46-55","56-64"))))</f>
        <v>56-64</v>
      </c>
      <c r="AH1745" s="43">
        <f>IF(Combined[[#This Row],[Total_Amount]]=0,0,Combined[[#This Row],[Profit]]/Combined[[#This Row],[Total_Amount]])</f>
        <v>-0.84191061035999759</v>
      </c>
    </row>
    <row r="1746" spans="1:34">
      <c r="A1746" s="43" t="s">
        <v>3570</v>
      </c>
      <c r="B1746" s="46">
        <v>45244</v>
      </c>
      <c r="C1746" s="43">
        <f t="shared" si="27"/>
        <v>2023</v>
      </c>
      <c r="D1746" s="43" t="str">
        <f>TEXT(Combined[[#This Row],[Order_Date]],"MMM")</f>
        <v>Nov</v>
      </c>
      <c r="E1746" s="43" t="s">
        <v>1484</v>
      </c>
      <c r="F1746" s="43" t="s">
        <v>1640</v>
      </c>
      <c r="G1746" s="43" t="s">
        <v>1799</v>
      </c>
      <c r="H1746" s="43">
        <v>1</v>
      </c>
      <c r="I1746" s="43">
        <v>588.53</v>
      </c>
      <c r="J1746" s="45">
        <v>0.1</v>
      </c>
      <c r="K1746" s="43" t="s">
        <v>1824</v>
      </c>
      <c r="L1746" s="43">
        <v>529.67700000000002</v>
      </c>
      <c r="M1746" s="43" t="str">
        <f>VLOOKUP(Combined[[#This Row],[Customer_ID]],Customer[],2,FALSE)</f>
        <v>Sheri Joyce</v>
      </c>
      <c r="N1746" s="43">
        <f>VLOOKUP(Combined[[#This Row],[Customer_ID]],Customer[],3,FALSE)</f>
        <v>26</v>
      </c>
      <c r="O1746" s="43" t="str">
        <f>VLOOKUP(Combined[[#This Row],[Customer_ID]],Customer[],4,FALSE)</f>
        <v>Male</v>
      </c>
      <c r="P1746" s="43" t="str">
        <f>VLOOKUP(Combined[[#This Row],[Customer_ID]],Customer[],5,FALSE)</f>
        <v>West Tylerfort</v>
      </c>
      <c r="Q1746" s="43" t="str">
        <f>VLOOKUP(Combined[[#This Row],[Customer_ID]],Customer[],6,FALSE)</f>
        <v>Kentucky</v>
      </c>
      <c r="R1746" s="43" t="str">
        <f>VLOOKUP(Combined[[#This Row],[Customer_ID]],Customer[],8,FALSE)</f>
        <v>Platinum</v>
      </c>
      <c r="S1746" s="43" t="str">
        <f>VLOOKUP(Combined[[#This Row],[Product_ID]],Product[],2,FALSE)</f>
        <v>Men's Winter Jacket</v>
      </c>
      <c r="T1746" s="43" t="str">
        <f>VLOOKUP(Combined[[#This Row],[Product_ID]],Product[],3,FALSE)</f>
        <v>Clothing</v>
      </c>
      <c r="U1746" s="43" t="str">
        <f>VLOOKUP(Combined[[#This Row],[Product_ID]],Product[],4,FALSE)</f>
        <v>Outerwear</v>
      </c>
      <c r="V1746" s="43" t="str">
        <f>VLOOKUP(Combined[[#This Row],[Product_ID]],Product[],5,FALSE)</f>
        <v>Kelly, Smith and Perez</v>
      </c>
      <c r="W1746" s="43">
        <f>VLOOKUP(Combined[[#This Row],[Product_ID]],Product[],6,FALSE)</f>
        <v>167.34</v>
      </c>
      <c r="X1746" s="43">
        <f>VLOOKUP(Combined[[#This Row],[Product_ID]],Product[],7,FALSE)</f>
        <v>296</v>
      </c>
      <c r="Y1746" s="43" t="str">
        <f>_xlfn.XLOOKUP(Combined[[#This Row],[Store_ID]],Store[Store_ID],Store[Store_Name])</f>
        <v>Mcdonald Inc</v>
      </c>
      <c r="Z1746" s="43" t="str">
        <f>_xlfn.XLOOKUP(Combined[[#This Row],[Store_ID]],Store[Store_ID],Store[Region])</f>
        <v>South</v>
      </c>
      <c r="AA1746" s="43" t="str">
        <f>_xlfn.XLOOKUP(Combined[[#This Row],[Store_ID]],Store[Store_ID],Store[City])</f>
        <v>Christopherland</v>
      </c>
      <c r="AB1746" s="43" t="str">
        <f>_xlfn.XLOOKUP(Combined[[#This Row],[Store_ID]],Store[Store_ID],Store[Store_Type])</f>
        <v>Outlet</v>
      </c>
      <c r="AC1746" s="43">
        <f>Combined[[#This Row],[Quantity]]*Combined[[#This Row],[Unit_Price]]</f>
        <v>588.53</v>
      </c>
      <c r="AD1746" s="43">
        <f>Combined[[#This Row],[Gross_Sales]]*Combined[[#This Row],[Discount]]</f>
        <v>58.853000000000002</v>
      </c>
      <c r="AE1746" s="43">
        <f>Combined[[#This Row],[Quantity]]*Combined[[#This Row],[cost]]</f>
        <v>167.34</v>
      </c>
      <c r="AF1746" s="43">
        <f>Combined[[#This Row],[Total_Amount]]-Combined[[#This Row],[Total_Cost]]</f>
        <v>362.33699999999999</v>
      </c>
      <c r="AG1746" s="43" t="str">
        <f>IF(Combined[[#This Row],[Age]]&lt;=25,"18-25",IF(Combined[[#This Row],[Age]]&lt;=35,"26-35",IF(Combined[[#This Row],[Age]]&lt;=45,"36-45",IF(Combined[[#This Row],[Age]]&lt;=55,"46-55","56-64"))))</f>
        <v>26-35</v>
      </c>
      <c r="AH1746" s="43">
        <f>IF(Combined[[#This Row],[Total_Amount]]=0,0,Combined[[#This Row],[Profit]]/Combined[[#This Row],[Total_Amount]])</f>
        <v>0.68407161345499234</v>
      </c>
    </row>
    <row r="1747" spans="1:34">
      <c r="A1747" s="43" t="s">
        <v>3571</v>
      </c>
      <c r="B1747" s="46">
        <v>45863</v>
      </c>
      <c r="C1747" s="43">
        <f t="shared" si="27"/>
        <v>2025</v>
      </c>
      <c r="D1747" s="43" t="str">
        <f>TEXT(Combined[[#This Row],[Order_Date]],"MMM")</f>
        <v>Jul</v>
      </c>
      <c r="E1747" s="43" t="s">
        <v>914</v>
      </c>
      <c r="F1747" s="43" t="s">
        <v>1668</v>
      </c>
      <c r="G1747" s="43" t="s">
        <v>1801</v>
      </c>
      <c r="H1747" s="43">
        <v>1</v>
      </c>
      <c r="I1747" s="43">
        <v>145.96</v>
      </c>
      <c r="J1747" s="45">
        <v>0.3</v>
      </c>
      <c r="K1747" s="43" t="s">
        <v>1824</v>
      </c>
      <c r="L1747" s="43">
        <v>102.172</v>
      </c>
      <c r="M1747" s="43" t="str">
        <f>VLOOKUP(Combined[[#This Row],[Customer_ID]],Customer[],2,FALSE)</f>
        <v>Misty Ferguson</v>
      </c>
      <c r="N1747" s="43">
        <f>VLOOKUP(Combined[[#This Row],[Customer_ID]],Customer[],3,FALSE)</f>
        <v>58</v>
      </c>
      <c r="O1747" s="43" t="str">
        <f>VLOOKUP(Combined[[#This Row],[Customer_ID]],Customer[],4,FALSE)</f>
        <v>Male</v>
      </c>
      <c r="P1747" s="43" t="str">
        <f>VLOOKUP(Combined[[#This Row],[Customer_ID]],Customer[],5,FALSE)</f>
        <v>North Joseside</v>
      </c>
      <c r="Q1747" s="43" t="str">
        <f>VLOOKUP(Combined[[#This Row],[Customer_ID]],Customer[],6,FALSE)</f>
        <v>Connecticut</v>
      </c>
      <c r="R1747" s="43" t="str">
        <f>VLOOKUP(Combined[[#This Row],[Customer_ID]],Customer[],8,FALSE)</f>
        <v>Gold</v>
      </c>
      <c r="S1747" s="43" t="str">
        <f>VLOOKUP(Combined[[#This Row],[Product_ID]],Product[],2,FALSE)</f>
        <v>Luxury Perfume Spray</v>
      </c>
      <c r="T1747" s="43" t="str">
        <f>VLOOKUP(Combined[[#This Row],[Product_ID]],Product[],3,FALSE)</f>
        <v>Beauty</v>
      </c>
      <c r="U1747" s="43" t="str">
        <f>VLOOKUP(Combined[[#This Row],[Product_ID]],Product[],4,FALSE)</f>
        <v>Fragrance</v>
      </c>
      <c r="V1747" s="43" t="str">
        <f>VLOOKUP(Combined[[#This Row],[Product_ID]],Product[],5,FALSE)</f>
        <v>Gibson, Green and Lopez</v>
      </c>
      <c r="W1747" s="43">
        <f>VLOOKUP(Combined[[#This Row],[Product_ID]],Product[],6,FALSE)</f>
        <v>482.75</v>
      </c>
      <c r="X1747" s="43">
        <f>VLOOKUP(Combined[[#This Row],[Product_ID]],Product[],7,FALSE)</f>
        <v>444</v>
      </c>
      <c r="Y1747" s="43" t="str">
        <f>_xlfn.XLOOKUP(Combined[[#This Row],[Store_ID]],Store[Store_ID],Store[Store_Name])</f>
        <v>Shelton PLC</v>
      </c>
      <c r="Z1747" s="43" t="str">
        <f>_xlfn.XLOOKUP(Combined[[#This Row],[Store_ID]],Store[Store_ID],Store[Region])</f>
        <v>North</v>
      </c>
      <c r="AA1747" s="43" t="str">
        <f>_xlfn.XLOOKUP(Combined[[#This Row],[Store_ID]],Store[Store_ID],Store[City])</f>
        <v>East Jenniferstad</v>
      </c>
      <c r="AB1747" s="43" t="str">
        <f>_xlfn.XLOOKUP(Combined[[#This Row],[Store_ID]],Store[Store_ID],Store[Store_Type])</f>
        <v>Flagship</v>
      </c>
      <c r="AC1747" s="43">
        <f>Combined[[#This Row],[Quantity]]*Combined[[#This Row],[Unit_Price]]</f>
        <v>145.96</v>
      </c>
      <c r="AD1747" s="43">
        <f>Combined[[#This Row],[Gross_Sales]]*Combined[[#This Row],[Discount]]</f>
        <v>43.788000000000004</v>
      </c>
      <c r="AE1747" s="43">
        <f>Combined[[#This Row],[Quantity]]*Combined[[#This Row],[cost]]</f>
        <v>482.75</v>
      </c>
      <c r="AF1747" s="43">
        <f>Combined[[#This Row],[Total_Amount]]-Combined[[#This Row],[Total_Cost]]</f>
        <v>-380.57799999999997</v>
      </c>
      <c r="AG1747" s="43" t="str">
        <f>IF(Combined[[#This Row],[Age]]&lt;=25,"18-25",IF(Combined[[#This Row],[Age]]&lt;=35,"26-35",IF(Combined[[#This Row],[Age]]&lt;=45,"36-45",IF(Combined[[#This Row],[Age]]&lt;=55,"46-55","56-64"))))</f>
        <v>56-64</v>
      </c>
      <c r="AH1747" s="43">
        <f>IF(Combined[[#This Row],[Total_Amount]]=0,0,Combined[[#This Row],[Profit]]/Combined[[#This Row],[Total_Amount]])</f>
        <v>-3.7248756998003367</v>
      </c>
    </row>
    <row r="1748" spans="1:34">
      <c r="A1748" s="43" t="s">
        <v>3572</v>
      </c>
      <c r="B1748" s="46">
        <v>45573</v>
      </c>
      <c r="C1748" s="43">
        <f t="shared" si="27"/>
        <v>2024</v>
      </c>
      <c r="D1748" s="43" t="str">
        <f>TEXT(Combined[[#This Row],[Order_Date]],"MMM")</f>
        <v>Oct</v>
      </c>
      <c r="E1748" s="43" t="s">
        <v>360</v>
      </c>
      <c r="F1748" s="43" t="s">
        <v>1688</v>
      </c>
      <c r="G1748" s="43" t="s">
        <v>1769</v>
      </c>
      <c r="H1748" s="43">
        <v>4</v>
      </c>
      <c r="I1748" s="43">
        <v>640.91</v>
      </c>
      <c r="J1748" s="45">
        <v>0.06</v>
      </c>
      <c r="K1748" s="43" t="s">
        <v>1824</v>
      </c>
      <c r="L1748" s="43">
        <v>2409.8216000000002</v>
      </c>
      <c r="M1748" s="43" t="str">
        <f>VLOOKUP(Combined[[#This Row],[Customer_ID]],Customer[],2,FALSE)</f>
        <v>Colleen Maynard</v>
      </c>
      <c r="N1748" s="43">
        <f>VLOOKUP(Combined[[#This Row],[Customer_ID]],Customer[],3,FALSE)</f>
        <v>29</v>
      </c>
      <c r="O1748" s="43" t="str">
        <f>VLOOKUP(Combined[[#This Row],[Customer_ID]],Customer[],4,FALSE)</f>
        <v>Male</v>
      </c>
      <c r="P1748" s="43" t="str">
        <f>VLOOKUP(Combined[[#This Row],[Customer_ID]],Customer[],5,FALSE)</f>
        <v>Singletonmouth</v>
      </c>
      <c r="Q1748" s="43" t="str">
        <f>VLOOKUP(Combined[[#This Row],[Customer_ID]],Customer[],6,FALSE)</f>
        <v>Utah</v>
      </c>
      <c r="R1748" s="43" t="str">
        <f>VLOOKUP(Combined[[#This Row],[Customer_ID]],Customer[],8,FALSE)</f>
        <v>Gold</v>
      </c>
      <c r="S1748" s="43" t="str">
        <f>VLOOKUP(Combined[[#This Row],[Product_ID]],Product[],2,FALSE)</f>
        <v>Kitchen Storage Rack</v>
      </c>
      <c r="T1748" s="43" t="str">
        <f>VLOOKUP(Combined[[#This Row],[Product_ID]],Product[],3,FALSE)</f>
        <v>Home</v>
      </c>
      <c r="U1748" s="43" t="str">
        <f>VLOOKUP(Combined[[#This Row],[Product_ID]],Product[],4,FALSE)</f>
        <v>Storage</v>
      </c>
      <c r="V1748" s="43" t="str">
        <f>VLOOKUP(Combined[[#This Row],[Product_ID]],Product[],5,FALSE)</f>
        <v>Duran Group</v>
      </c>
      <c r="W1748" s="43">
        <f>VLOOKUP(Combined[[#This Row],[Product_ID]],Product[],6,FALSE)</f>
        <v>138.05000000000001</v>
      </c>
      <c r="X1748" s="43">
        <f>VLOOKUP(Combined[[#This Row],[Product_ID]],Product[],7,FALSE)</f>
        <v>89</v>
      </c>
      <c r="Y1748" s="43" t="str">
        <f>_xlfn.XLOOKUP(Combined[[#This Row],[Store_ID]],Store[Store_ID],Store[Store_Name])</f>
        <v>Alexander Group</v>
      </c>
      <c r="Z1748" s="43" t="str">
        <f>_xlfn.XLOOKUP(Combined[[#This Row],[Store_ID]],Store[Store_ID],Store[Region])</f>
        <v>South</v>
      </c>
      <c r="AA1748" s="43" t="str">
        <f>_xlfn.XLOOKUP(Combined[[#This Row],[Store_ID]],Store[Store_ID],Store[City])</f>
        <v>Port Sharon</v>
      </c>
      <c r="AB1748" s="43" t="str">
        <f>_xlfn.XLOOKUP(Combined[[#This Row],[Store_ID]],Store[Store_ID],Store[Store_Type])</f>
        <v>Online</v>
      </c>
      <c r="AC1748" s="43">
        <f>Combined[[#This Row],[Quantity]]*Combined[[#This Row],[Unit_Price]]</f>
        <v>2563.64</v>
      </c>
      <c r="AD1748" s="43">
        <f>Combined[[#This Row],[Gross_Sales]]*Combined[[#This Row],[Discount]]</f>
        <v>153.8184</v>
      </c>
      <c r="AE1748" s="43">
        <f>Combined[[#This Row],[Quantity]]*Combined[[#This Row],[cost]]</f>
        <v>552.20000000000005</v>
      </c>
      <c r="AF1748" s="43">
        <f>Combined[[#This Row],[Total_Amount]]-Combined[[#This Row],[Total_Cost]]</f>
        <v>1857.6216000000002</v>
      </c>
      <c r="AG1748" s="43" t="str">
        <f>IF(Combined[[#This Row],[Age]]&lt;=25,"18-25",IF(Combined[[#This Row],[Age]]&lt;=35,"26-35",IF(Combined[[#This Row],[Age]]&lt;=45,"36-45",IF(Combined[[#This Row],[Age]]&lt;=55,"46-55","56-64"))))</f>
        <v>26-35</v>
      </c>
      <c r="AH1748" s="43">
        <f>IF(Combined[[#This Row],[Total_Amount]]=0,0,Combined[[#This Row],[Profit]]/Combined[[#This Row],[Total_Amount]])</f>
        <v>0.77085440681584061</v>
      </c>
    </row>
    <row r="1749" spans="1:34">
      <c r="A1749" s="43" t="s">
        <v>3573</v>
      </c>
      <c r="B1749" s="46">
        <v>45792</v>
      </c>
      <c r="C1749" s="43">
        <f t="shared" si="27"/>
        <v>2025</v>
      </c>
      <c r="D1749" s="43" t="str">
        <f>TEXT(Combined[[#This Row],[Order_Date]],"MMM")</f>
        <v>May</v>
      </c>
      <c r="E1749" s="43" t="s">
        <v>164</v>
      </c>
      <c r="F1749" s="43" t="s">
        <v>1676</v>
      </c>
      <c r="G1749" s="43" t="s">
        <v>1792</v>
      </c>
      <c r="H1749" s="43">
        <v>3</v>
      </c>
      <c r="I1749" s="43">
        <v>773.86</v>
      </c>
      <c r="J1749" s="45">
        <v>0.22</v>
      </c>
      <c r="K1749" s="43" t="s">
        <v>1824</v>
      </c>
      <c r="L1749" s="43">
        <v>1810.8324</v>
      </c>
      <c r="M1749" s="43" t="str">
        <f>VLOOKUP(Combined[[#This Row],[Customer_ID]],Customer[],2,FALSE)</f>
        <v>William Martin</v>
      </c>
      <c r="N1749" s="43">
        <f>VLOOKUP(Combined[[#This Row],[Customer_ID]],Customer[],3,FALSE)</f>
        <v>19</v>
      </c>
      <c r="O1749" s="43" t="str">
        <f>VLOOKUP(Combined[[#This Row],[Customer_ID]],Customer[],4,FALSE)</f>
        <v>Male</v>
      </c>
      <c r="P1749" s="43" t="str">
        <f>VLOOKUP(Combined[[#This Row],[Customer_ID]],Customer[],5,FALSE)</f>
        <v>Ryanburgh</v>
      </c>
      <c r="Q1749" s="43" t="str">
        <f>VLOOKUP(Combined[[#This Row],[Customer_ID]],Customer[],6,FALSE)</f>
        <v>Connecticut</v>
      </c>
      <c r="R1749" s="43" t="str">
        <f>VLOOKUP(Combined[[#This Row],[Customer_ID]],Customer[],8,FALSE)</f>
        <v>Platinum</v>
      </c>
      <c r="S1749" s="43" t="str">
        <f>VLOOKUP(Combined[[#This Row],[Product_ID]],Product[],2,FALSE)</f>
        <v>Matte Lipstick Set</v>
      </c>
      <c r="T1749" s="43" t="str">
        <f>VLOOKUP(Combined[[#This Row],[Product_ID]],Product[],3,FALSE)</f>
        <v>Beauty</v>
      </c>
      <c r="U1749" s="43" t="str">
        <f>VLOOKUP(Combined[[#This Row],[Product_ID]],Product[],4,FALSE)</f>
        <v>Makeup</v>
      </c>
      <c r="V1749" s="43" t="str">
        <f>VLOOKUP(Combined[[#This Row],[Product_ID]],Product[],5,FALSE)</f>
        <v>Zhang Inc</v>
      </c>
      <c r="W1749" s="43">
        <f>VLOOKUP(Combined[[#This Row],[Product_ID]],Product[],6,FALSE)</f>
        <v>299.11</v>
      </c>
      <c r="X1749" s="43">
        <f>VLOOKUP(Combined[[#This Row],[Product_ID]],Product[],7,FALSE)</f>
        <v>118</v>
      </c>
      <c r="Y1749" s="43" t="str">
        <f>_xlfn.XLOOKUP(Combined[[#This Row],[Store_ID]],Store[Store_ID],Store[Store_Name])</f>
        <v>Aguirre-Keller</v>
      </c>
      <c r="Z1749" s="43" t="str">
        <f>_xlfn.XLOOKUP(Combined[[#This Row],[Store_ID]],Store[Store_ID],Store[Region])</f>
        <v>South</v>
      </c>
      <c r="AA1749" s="43" t="str">
        <f>_xlfn.XLOOKUP(Combined[[#This Row],[Store_ID]],Store[Store_ID],Store[City])</f>
        <v>Lake Michael</v>
      </c>
      <c r="AB1749" s="43" t="str">
        <f>_xlfn.XLOOKUP(Combined[[#This Row],[Store_ID]],Store[Store_ID],Store[Store_Type])</f>
        <v>Online</v>
      </c>
      <c r="AC1749" s="43">
        <f>Combined[[#This Row],[Quantity]]*Combined[[#This Row],[Unit_Price]]</f>
        <v>2321.58</v>
      </c>
      <c r="AD1749" s="43">
        <f>Combined[[#This Row],[Gross_Sales]]*Combined[[#This Row],[Discount]]</f>
        <v>510.74759999999998</v>
      </c>
      <c r="AE1749" s="43">
        <f>Combined[[#This Row],[Quantity]]*Combined[[#This Row],[cost]]</f>
        <v>897.33</v>
      </c>
      <c r="AF1749" s="43">
        <f>Combined[[#This Row],[Total_Amount]]-Combined[[#This Row],[Total_Cost]]</f>
        <v>913.50239999999997</v>
      </c>
      <c r="AG1749" s="43" t="str">
        <f>IF(Combined[[#This Row],[Age]]&lt;=25,"18-25",IF(Combined[[#This Row],[Age]]&lt;=35,"26-35",IF(Combined[[#This Row],[Age]]&lt;=45,"36-45",IF(Combined[[#This Row],[Age]]&lt;=55,"46-55","56-64"))))</f>
        <v>18-25</v>
      </c>
      <c r="AH1749" s="43">
        <f>IF(Combined[[#This Row],[Total_Amount]]=0,0,Combined[[#This Row],[Profit]]/Combined[[#This Row],[Total_Amount]])</f>
        <v>0.50446546019388649</v>
      </c>
    </row>
    <row r="1750" spans="1:34">
      <c r="A1750" s="43" t="s">
        <v>3574</v>
      </c>
      <c r="B1750" s="46">
        <v>45744</v>
      </c>
      <c r="C1750" s="43">
        <f t="shared" si="27"/>
        <v>2025</v>
      </c>
      <c r="D1750" s="43" t="str">
        <f>TEXT(Combined[[#This Row],[Order_Date]],"MMM")</f>
        <v>Mar</v>
      </c>
      <c r="E1750" s="43" t="s">
        <v>1428</v>
      </c>
      <c r="F1750" s="43" t="s">
        <v>1610</v>
      </c>
      <c r="G1750" s="43" t="s">
        <v>1801</v>
      </c>
      <c r="H1750" s="43">
        <v>2</v>
      </c>
      <c r="I1750" s="43">
        <v>31.28</v>
      </c>
      <c r="J1750" s="45">
        <v>0.2</v>
      </c>
      <c r="K1750" s="43" t="s">
        <v>1829</v>
      </c>
      <c r="L1750" s="43">
        <v>50.048000000000002</v>
      </c>
      <c r="M1750" s="43" t="str">
        <f>VLOOKUP(Combined[[#This Row],[Customer_ID]],Customer[],2,FALSE)</f>
        <v>Samantha Lee</v>
      </c>
      <c r="N1750" s="43">
        <f>VLOOKUP(Combined[[#This Row],[Customer_ID]],Customer[],3,FALSE)</f>
        <v>36</v>
      </c>
      <c r="O1750" s="43" t="str">
        <f>VLOOKUP(Combined[[#This Row],[Customer_ID]],Customer[],4,FALSE)</f>
        <v>Female</v>
      </c>
      <c r="P1750" s="43" t="str">
        <f>VLOOKUP(Combined[[#This Row],[Customer_ID]],Customer[],5,FALSE)</f>
        <v>Port Anthony</v>
      </c>
      <c r="Q1750" s="43" t="str">
        <f>VLOOKUP(Combined[[#This Row],[Customer_ID]],Customer[],6,FALSE)</f>
        <v>Connecticut</v>
      </c>
      <c r="R1750" s="43" t="str">
        <f>VLOOKUP(Combined[[#This Row],[Customer_ID]],Customer[],8,FALSE)</f>
        <v>Bronze</v>
      </c>
      <c r="S1750" s="43" t="str">
        <f>VLOOKUP(Combined[[#This Row],[Product_ID]],Product[],2,FALSE)</f>
        <v>Basketball</v>
      </c>
      <c r="T1750" s="43" t="str">
        <f>VLOOKUP(Combined[[#This Row],[Product_ID]],Product[],3,FALSE)</f>
        <v>Sports</v>
      </c>
      <c r="U1750" s="43" t="str">
        <f>VLOOKUP(Combined[[#This Row],[Product_ID]],Product[],4,FALSE)</f>
        <v>Team Sports</v>
      </c>
      <c r="V1750" s="43" t="str">
        <f>VLOOKUP(Combined[[#This Row],[Product_ID]],Product[],5,FALSE)</f>
        <v>Nolan-Snow</v>
      </c>
      <c r="W1750" s="43">
        <f>VLOOKUP(Combined[[#This Row],[Product_ID]],Product[],6,FALSE)</f>
        <v>204.39</v>
      </c>
      <c r="X1750" s="43">
        <f>VLOOKUP(Combined[[#This Row],[Product_ID]],Product[],7,FALSE)</f>
        <v>281</v>
      </c>
      <c r="Y1750" s="43" t="str">
        <f>_xlfn.XLOOKUP(Combined[[#This Row],[Store_ID]],Store[Store_ID],Store[Store_Name])</f>
        <v>Shelton PLC</v>
      </c>
      <c r="Z1750" s="43" t="str">
        <f>_xlfn.XLOOKUP(Combined[[#This Row],[Store_ID]],Store[Store_ID],Store[Region])</f>
        <v>North</v>
      </c>
      <c r="AA1750" s="43" t="str">
        <f>_xlfn.XLOOKUP(Combined[[#This Row],[Store_ID]],Store[Store_ID],Store[City])</f>
        <v>East Jenniferstad</v>
      </c>
      <c r="AB1750" s="43" t="str">
        <f>_xlfn.XLOOKUP(Combined[[#This Row],[Store_ID]],Store[Store_ID],Store[Store_Type])</f>
        <v>Flagship</v>
      </c>
      <c r="AC1750" s="43">
        <f>Combined[[#This Row],[Quantity]]*Combined[[#This Row],[Unit_Price]]</f>
        <v>62.56</v>
      </c>
      <c r="AD1750" s="43">
        <f>Combined[[#This Row],[Gross_Sales]]*Combined[[#This Row],[Discount]]</f>
        <v>12.512</v>
      </c>
      <c r="AE1750" s="43">
        <f>Combined[[#This Row],[Quantity]]*Combined[[#This Row],[cost]]</f>
        <v>408.78</v>
      </c>
      <c r="AF1750" s="43">
        <f>Combined[[#This Row],[Total_Amount]]-Combined[[#This Row],[Total_Cost]]</f>
        <v>-358.73199999999997</v>
      </c>
      <c r="AG1750" s="43" t="str">
        <f>IF(Combined[[#This Row],[Age]]&lt;=25,"18-25",IF(Combined[[#This Row],[Age]]&lt;=35,"26-35",IF(Combined[[#This Row],[Age]]&lt;=45,"36-45",IF(Combined[[#This Row],[Age]]&lt;=55,"46-55","56-64"))))</f>
        <v>36-45</v>
      </c>
      <c r="AH1750" s="43">
        <f>IF(Combined[[#This Row],[Total_Amount]]=0,0,Combined[[#This Row],[Profit]]/Combined[[#This Row],[Total_Amount]])</f>
        <v>-7.1677589514066486</v>
      </c>
    </row>
    <row r="1751" spans="1:34">
      <c r="A1751" s="43" t="s">
        <v>3575</v>
      </c>
      <c r="B1751" s="46">
        <v>45842</v>
      </c>
      <c r="C1751" s="43">
        <f t="shared" si="27"/>
        <v>2025</v>
      </c>
      <c r="D1751" s="43" t="str">
        <f>TEXT(Combined[[#This Row],[Order_Date]],"MMM")</f>
        <v>Jul</v>
      </c>
      <c r="E1751" s="43" t="s">
        <v>1166</v>
      </c>
      <c r="F1751" s="43" t="s">
        <v>1712</v>
      </c>
      <c r="G1751" s="43" t="s">
        <v>1776</v>
      </c>
      <c r="H1751" s="43">
        <v>4</v>
      </c>
      <c r="I1751" s="43">
        <v>389.22</v>
      </c>
      <c r="J1751" s="45">
        <v>0.18</v>
      </c>
      <c r="K1751" s="43" t="s">
        <v>1824</v>
      </c>
      <c r="L1751" s="43">
        <v>1276.6415999999999</v>
      </c>
      <c r="M1751" s="43" t="str">
        <f>VLOOKUP(Combined[[#This Row],[Customer_ID]],Customer[],2,FALSE)</f>
        <v>James Orozco</v>
      </c>
      <c r="N1751" s="43">
        <f>VLOOKUP(Combined[[#This Row],[Customer_ID]],Customer[],3,FALSE)</f>
        <v>37</v>
      </c>
      <c r="O1751" s="43" t="str">
        <f>VLOOKUP(Combined[[#This Row],[Customer_ID]],Customer[],4,FALSE)</f>
        <v>Female</v>
      </c>
      <c r="P1751" s="43" t="str">
        <f>VLOOKUP(Combined[[#This Row],[Customer_ID]],Customer[],5,FALSE)</f>
        <v>Simpsonfort</v>
      </c>
      <c r="Q1751" s="43" t="str">
        <f>VLOOKUP(Combined[[#This Row],[Customer_ID]],Customer[],6,FALSE)</f>
        <v>Maine</v>
      </c>
      <c r="R1751" s="43" t="str">
        <f>VLOOKUP(Combined[[#This Row],[Customer_ID]],Customer[],8,FALSE)</f>
        <v>Gold</v>
      </c>
      <c r="S1751" s="43" t="str">
        <f>VLOOKUP(Combined[[#This Row],[Product_ID]],Product[],2,FALSE)</f>
        <v>Fitness Resistance Bands</v>
      </c>
      <c r="T1751" s="43" t="str">
        <f>VLOOKUP(Combined[[#This Row],[Product_ID]],Product[],3,FALSE)</f>
        <v>Sports</v>
      </c>
      <c r="U1751" s="43" t="str">
        <f>VLOOKUP(Combined[[#This Row],[Product_ID]],Product[],4,FALSE)</f>
        <v>Fitness</v>
      </c>
      <c r="V1751" s="43" t="str">
        <f>VLOOKUP(Combined[[#This Row],[Product_ID]],Product[],5,FALSE)</f>
        <v>Reese-Watson</v>
      </c>
      <c r="W1751" s="43">
        <f>VLOOKUP(Combined[[#This Row],[Product_ID]],Product[],6,FALSE)</f>
        <v>152.91999999999999</v>
      </c>
      <c r="X1751" s="43">
        <f>VLOOKUP(Combined[[#This Row],[Product_ID]],Product[],7,FALSE)</f>
        <v>281</v>
      </c>
      <c r="Y1751" s="43" t="str">
        <f>_xlfn.XLOOKUP(Combined[[#This Row],[Store_ID]],Store[Store_ID],Store[Store_Name])</f>
        <v>Benson-Elliott</v>
      </c>
      <c r="Z1751" s="43" t="str">
        <f>_xlfn.XLOOKUP(Combined[[#This Row],[Store_ID]],Store[Store_ID],Store[Region])</f>
        <v>East</v>
      </c>
      <c r="AA1751" s="43" t="str">
        <f>_xlfn.XLOOKUP(Combined[[#This Row],[Store_ID]],Store[Store_ID],Store[City])</f>
        <v>Port Josephberg</v>
      </c>
      <c r="AB1751" s="43" t="str">
        <f>_xlfn.XLOOKUP(Combined[[#This Row],[Store_ID]],Store[Store_ID],Store[Store_Type])</f>
        <v>Online</v>
      </c>
      <c r="AC1751" s="43">
        <f>Combined[[#This Row],[Quantity]]*Combined[[#This Row],[Unit_Price]]</f>
        <v>1556.88</v>
      </c>
      <c r="AD1751" s="43">
        <f>Combined[[#This Row],[Gross_Sales]]*Combined[[#This Row],[Discount]]</f>
        <v>280.23840000000001</v>
      </c>
      <c r="AE1751" s="43">
        <f>Combined[[#This Row],[Quantity]]*Combined[[#This Row],[cost]]</f>
        <v>611.67999999999995</v>
      </c>
      <c r="AF1751" s="43">
        <f>Combined[[#This Row],[Total_Amount]]-Combined[[#This Row],[Total_Cost]]</f>
        <v>664.96159999999998</v>
      </c>
      <c r="AG1751" s="43" t="str">
        <f>IF(Combined[[#This Row],[Age]]&lt;=25,"18-25",IF(Combined[[#This Row],[Age]]&lt;=35,"26-35",IF(Combined[[#This Row],[Age]]&lt;=45,"36-45",IF(Combined[[#This Row],[Age]]&lt;=55,"46-55","56-64"))))</f>
        <v>36-45</v>
      </c>
      <c r="AH1751" s="43">
        <f>IF(Combined[[#This Row],[Total_Amount]]=0,0,Combined[[#This Row],[Profit]]/Combined[[#This Row],[Total_Amount]])</f>
        <v>0.52086787709252147</v>
      </c>
    </row>
    <row r="1752" spans="1:34">
      <c r="A1752" s="43" t="s">
        <v>3576</v>
      </c>
      <c r="B1752" s="46">
        <v>45502</v>
      </c>
      <c r="C1752" s="43">
        <f t="shared" si="27"/>
        <v>2024</v>
      </c>
      <c r="D1752" s="43" t="str">
        <f>TEXT(Combined[[#This Row],[Order_Date]],"MMM")</f>
        <v>Jul</v>
      </c>
      <c r="E1752" s="43" t="s">
        <v>71</v>
      </c>
      <c r="F1752" s="43" t="s">
        <v>1676</v>
      </c>
      <c r="G1752" s="43" t="s">
        <v>1801</v>
      </c>
      <c r="H1752" s="43">
        <v>3</v>
      </c>
      <c r="I1752" s="43">
        <v>543.44000000000005</v>
      </c>
      <c r="J1752" s="45">
        <v>0.13</v>
      </c>
      <c r="K1752" s="43" t="s">
        <v>1826</v>
      </c>
      <c r="L1752" s="43">
        <v>1418.3784000000001</v>
      </c>
      <c r="M1752" s="43" t="str">
        <f>VLOOKUP(Combined[[#This Row],[Customer_ID]],Customer[],2,FALSE)</f>
        <v>Laura Alvarez</v>
      </c>
      <c r="N1752" s="43">
        <f>VLOOKUP(Combined[[#This Row],[Customer_ID]],Customer[],3,FALSE)</f>
        <v>49</v>
      </c>
      <c r="O1752" s="43" t="str">
        <f>VLOOKUP(Combined[[#This Row],[Customer_ID]],Customer[],4,FALSE)</f>
        <v>Female</v>
      </c>
      <c r="P1752" s="43" t="str">
        <f>VLOOKUP(Combined[[#This Row],[Customer_ID]],Customer[],5,FALSE)</f>
        <v>Lawsonhaven</v>
      </c>
      <c r="Q1752" s="43" t="str">
        <f>VLOOKUP(Combined[[#This Row],[Customer_ID]],Customer[],6,FALSE)</f>
        <v>Washington</v>
      </c>
      <c r="R1752" s="43" t="str">
        <f>VLOOKUP(Combined[[#This Row],[Customer_ID]],Customer[],8,FALSE)</f>
        <v>Platinum</v>
      </c>
      <c r="S1752" s="43" t="str">
        <f>VLOOKUP(Combined[[#This Row],[Product_ID]],Product[],2,FALSE)</f>
        <v>Matte Lipstick Set</v>
      </c>
      <c r="T1752" s="43" t="str">
        <f>VLOOKUP(Combined[[#This Row],[Product_ID]],Product[],3,FALSE)</f>
        <v>Beauty</v>
      </c>
      <c r="U1752" s="43" t="str">
        <f>VLOOKUP(Combined[[#This Row],[Product_ID]],Product[],4,FALSE)</f>
        <v>Makeup</v>
      </c>
      <c r="V1752" s="43" t="str">
        <f>VLOOKUP(Combined[[#This Row],[Product_ID]],Product[],5,FALSE)</f>
        <v>Zhang Inc</v>
      </c>
      <c r="W1752" s="43">
        <f>VLOOKUP(Combined[[#This Row],[Product_ID]],Product[],6,FALSE)</f>
        <v>299.11</v>
      </c>
      <c r="X1752" s="43">
        <f>VLOOKUP(Combined[[#This Row],[Product_ID]],Product[],7,FALSE)</f>
        <v>118</v>
      </c>
      <c r="Y1752" s="43" t="str">
        <f>_xlfn.XLOOKUP(Combined[[#This Row],[Store_ID]],Store[Store_ID],Store[Store_Name])</f>
        <v>Shelton PLC</v>
      </c>
      <c r="Z1752" s="43" t="str">
        <f>_xlfn.XLOOKUP(Combined[[#This Row],[Store_ID]],Store[Store_ID],Store[Region])</f>
        <v>North</v>
      </c>
      <c r="AA1752" s="43" t="str">
        <f>_xlfn.XLOOKUP(Combined[[#This Row],[Store_ID]],Store[Store_ID],Store[City])</f>
        <v>East Jenniferstad</v>
      </c>
      <c r="AB1752" s="43" t="str">
        <f>_xlfn.XLOOKUP(Combined[[#This Row],[Store_ID]],Store[Store_ID],Store[Store_Type])</f>
        <v>Flagship</v>
      </c>
      <c r="AC1752" s="43">
        <f>Combined[[#This Row],[Quantity]]*Combined[[#This Row],[Unit_Price]]</f>
        <v>1630.3200000000002</v>
      </c>
      <c r="AD1752" s="43">
        <f>Combined[[#This Row],[Gross_Sales]]*Combined[[#This Row],[Discount]]</f>
        <v>211.94160000000002</v>
      </c>
      <c r="AE1752" s="43">
        <f>Combined[[#This Row],[Quantity]]*Combined[[#This Row],[cost]]</f>
        <v>897.33</v>
      </c>
      <c r="AF1752" s="43">
        <f>Combined[[#This Row],[Total_Amount]]-Combined[[#This Row],[Total_Cost]]</f>
        <v>521.04840000000002</v>
      </c>
      <c r="AG1752" s="43" t="str">
        <f>IF(Combined[[#This Row],[Age]]&lt;=25,"18-25",IF(Combined[[#This Row],[Age]]&lt;=35,"26-35",IF(Combined[[#This Row],[Age]]&lt;=45,"36-45",IF(Combined[[#This Row],[Age]]&lt;=55,"46-55","56-64"))))</f>
        <v>46-55</v>
      </c>
      <c r="AH1752" s="43">
        <f>IF(Combined[[#This Row],[Total_Amount]]=0,0,Combined[[#This Row],[Profit]]/Combined[[#This Row],[Total_Amount]])</f>
        <v>0.36735500202202742</v>
      </c>
    </row>
    <row r="1753" spans="1:34">
      <c r="A1753" s="43" t="s">
        <v>3577</v>
      </c>
      <c r="B1753" s="46">
        <v>45296</v>
      </c>
      <c r="C1753" s="43">
        <f t="shared" si="27"/>
        <v>2024</v>
      </c>
      <c r="D1753" s="43" t="str">
        <f>TEXT(Combined[[#This Row],[Order_Date]],"MMM")</f>
        <v>Jan</v>
      </c>
      <c r="E1753" s="43" t="s">
        <v>821</v>
      </c>
      <c r="F1753" s="43" t="s">
        <v>1742</v>
      </c>
      <c r="G1753" s="43" t="s">
        <v>1813</v>
      </c>
      <c r="H1753" s="43">
        <v>4</v>
      </c>
      <c r="I1753" s="43">
        <v>715.42</v>
      </c>
      <c r="J1753" s="45">
        <v>0.28999999999999998</v>
      </c>
      <c r="K1753" s="43" t="s">
        <v>1826</v>
      </c>
      <c r="L1753" s="43">
        <v>2031.7927999999999</v>
      </c>
      <c r="M1753" s="43" t="str">
        <f>VLOOKUP(Combined[[#This Row],[Customer_ID]],Customer[],2,FALSE)</f>
        <v>Christopher David</v>
      </c>
      <c r="N1753" s="43">
        <f>VLOOKUP(Combined[[#This Row],[Customer_ID]],Customer[],3,FALSE)</f>
        <v>42</v>
      </c>
      <c r="O1753" s="43" t="str">
        <f>VLOOKUP(Combined[[#This Row],[Customer_ID]],Customer[],4,FALSE)</f>
        <v>Male</v>
      </c>
      <c r="P1753" s="43" t="str">
        <f>VLOOKUP(Combined[[#This Row],[Customer_ID]],Customer[],5,FALSE)</f>
        <v>Karenmouth</v>
      </c>
      <c r="Q1753" s="43" t="str">
        <f>VLOOKUP(Combined[[#This Row],[Customer_ID]],Customer[],6,FALSE)</f>
        <v>Massachusetts</v>
      </c>
      <c r="R1753" s="43" t="str">
        <f>VLOOKUP(Combined[[#This Row],[Customer_ID]],Customer[],8,FALSE)</f>
        <v>Silver</v>
      </c>
      <c r="S1753" s="43" t="str">
        <f>VLOOKUP(Combined[[#This Row],[Product_ID]],Product[],2,FALSE)</f>
        <v>Cricket Bat</v>
      </c>
      <c r="T1753" s="43" t="str">
        <f>VLOOKUP(Combined[[#This Row],[Product_ID]],Product[],3,FALSE)</f>
        <v>Sports</v>
      </c>
      <c r="U1753" s="43" t="str">
        <f>VLOOKUP(Combined[[#This Row],[Product_ID]],Product[],4,FALSE)</f>
        <v>Team Sports</v>
      </c>
      <c r="V1753" s="43" t="str">
        <f>VLOOKUP(Combined[[#This Row],[Product_ID]],Product[],5,FALSE)</f>
        <v>Khan LLC</v>
      </c>
      <c r="W1753" s="43">
        <f>VLOOKUP(Combined[[#This Row],[Product_ID]],Product[],6,FALSE)</f>
        <v>245.98</v>
      </c>
      <c r="X1753" s="43">
        <f>VLOOKUP(Combined[[#This Row],[Product_ID]],Product[],7,FALSE)</f>
        <v>471</v>
      </c>
      <c r="Y1753" s="43" t="str">
        <f>_xlfn.XLOOKUP(Combined[[#This Row],[Store_ID]],Store[Store_ID],Store[Store_Name])</f>
        <v>Mann-Austin</v>
      </c>
      <c r="Z1753" s="43" t="str">
        <f>_xlfn.XLOOKUP(Combined[[#This Row],[Store_ID]],Store[Store_ID],Store[Region])</f>
        <v>East</v>
      </c>
      <c r="AA1753" s="43" t="str">
        <f>_xlfn.XLOOKUP(Combined[[#This Row],[Store_ID]],Store[Store_ID],Store[City])</f>
        <v>Vasquezborough</v>
      </c>
      <c r="AB1753" s="43" t="str">
        <f>_xlfn.XLOOKUP(Combined[[#This Row],[Store_ID]],Store[Store_ID],Store[Store_Type])</f>
        <v>Online</v>
      </c>
      <c r="AC1753" s="43">
        <f>Combined[[#This Row],[Quantity]]*Combined[[#This Row],[Unit_Price]]</f>
        <v>2861.68</v>
      </c>
      <c r="AD1753" s="43">
        <f>Combined[[#This Row],[Gross_Sales]]*Combined[[#This Row],[Discount]]</f>
        <v>829.88719999999989</v>
      </c>
      <c r="AE1753" s="43">
        <f>Combined[[#This Row],[Quantity]]*Combined[[#This Row],[cost]]</f>
        <v>983.92</v>
      </c>
      <c r="AF1753" s="43">
        <f>Combined[[#This Row],[Total_Amount]]-Combined[[#This Row],[Total_Cost]]</f>
        <v>1047.8728000000001</v>
      </c>
      <c r="AG1753" s="43" t="str">
        <f>IF(Combined[[#This Row],[Age]]&lt;=25,"18-25",IF(Combined[[#This Row],[Age]]&lt;=35,"26-35",IF(Combined[[#This Row],[Age]]&lt;=45,"36-45",IF(Combined[[#This Row],[Age]]&lt;=55,"46-55","56-64"))))</f>
        <v>36-45</v>
      </c>
      <c r="AH1753" s="43">
        <f>IF(Combined[[#This Row],[Total_Amount]]=0,0,Combined[[#This Row],[Profit]]/Combined[[#This Row],[Total_Amount]])</f>
        <v>0.51573802210540376</v>
      </c>
    </row>
    <row r="1754" spans="1:34">
      <c r="A1754" s="43" t="s">
        <v>3578</v>
      </c>
      <c r="B1754" s="46">
        <v>45886</v>
      </c>
      <c r="C1754" s="43">
        <f t="shared" si="27"/>
        <v>2025</v>
      </c>
      <c r="D1754" s="43" t="str">
        <f>TEXT(Combined[[#This Row],[Order_Date]],"MMM")</f>
        <v>Aug</v>
      </c>
      <c r="E1754" s="43" t="s">
        <v>195</v>
      </c>
      <c r="F1754" s="43" t="s">
        <v>1572</v>
      </c>
      <c r="G1754" s="43" t="s">
        <v>1769</v>
      </c>
      <c r="H1754" s="43">
        <v>4</v>
      </c>
      <c r="I1754" s="43">
        <v>676.14</v>
      </c>
      <c r="J1754" s="45">
        <v>0.11</v>
      </c>
      <c r="K1754" s="43" t="s">
        <v>1829</v>
      </c>
      <c r="L1754" s="43">
        <v>2407.0583999999999</v>
      </c>
      <c r="M1754" s="43" t="str">
        <f>VLOOKUP(Combined[[#This Row],[Customer_ID]],Customer[],2,FALSE)</f>
        <v>Sarah Rodgers</v>
      </c>
      <c r="N1754" s="43">
        <f>VLOOKUP(Combined[[#This Row],[Customer_ID]],Customer[],3,FALSE)</f>
        <v>23</v>
      </c>
      <c r="O1754" s="43" t="str">
        <f>VLOOKUP(Combined[[#This Row],[Customer_ID]],Customer[],4,FALSE)</f>
        <v>Female</v>
      </c>
      <c r="P1754" s="43" t="str">
        <f>VLOOKUP(Combined[[#This Row],[Customer_ID]],Customer[],5,FALSE)</f>
        <v>New Julia</v>
      </c>
      <c r="Q1754" s="43" t="str">
        <f>VLOOKUP(Combined[[#This Row],[Customer_ID]],Customer[],6,FALSE)</f>
        <v>West Virginia</v>
      </c>
      <c r="R1754" s="43" t="str">
        <f>VLOOKUP(Combined[[#This Row],[Customer_ID]],Customer[],8,FALSE)</f>
        <v>Gold</v>
      </c>
      <c r="S1754" s="43" t="str">
        <f>VLOOKUP(Combined[[#This Row],[Product_ID]],Product[],2,FALSE)</f>
        <v>Hair Strengthening Shampoo</v>
      </c>
      <c r="T1754" s="43" t="str">
        <f>VLOOKUP(Combined[[#This Row],[Product_ID]],Product[],3,FALSE)</f>
        <v>Beauty</v>
      </c>
      <c r="U1754" s="43" t="str">
        <f>VLOOKUP(Combined[[#This Row],[Product_ID]],Product[],4,FALSE)</f>
        <v>Haircare</v>
      </c>
      <c r="V1754" s="43" t="str">
        <f>VLOOKUP(Combined[[#This Row],[Product_ID]],Product[],5,FALSE)</f>
        <v>Rice LLC</v>
      </c>
      <c r="W1754" s="43">
        <f>VLOOKUP(Combined[[#This Row],[Product_ID]],Product[],6,FALSE)</f>
        <v>115.82</v>
      </c>
      <c r="X1754" s="43">
        <f>VLOOKUP(Combined[[#This Row],[Product_ID]],Product[],7,FALSE)</f>
        <v>460</v>
      </c>
      <c r="Y1754" s="43" t="str">
        <f>_xlfn.XLOOKUP(Combined[[#This Row],[Store_ID]],Store[Store_ID],Store[Store_Name])</f>
        <v>Alexander Group</v>
      </c>
      <c r="Z1754" s="43" t="str">
        <f>_xlfn.XLOOKUP(Combined[[#This Row],[Store_ID]],Store[Store_ID],Store[Region])</f>
        <v>South</v>
      </c>
      <c r="AA1754" s="43" t="str">
        <f>_xlfn.XLOOKUP(Combined[[#This Row],[Store_ID]],Store[Store_ID],Store[City])</f>
        <v>Port Sharon</v>
      </c>
      <c r="AB1754" s="43" t="str">
        <f>_xlfn.XLOOKUP(Combined[[#This Row],[Store_ID]],Store[Store_ID],Store[Store_Type])</f>
        <v>Online</v>
      </c>
      <c r="AC1754" s="43">
        <f>Combined[[#This Row],[Quantity]]*Combined[[#This Row],[Unit_Price]]</f>
        <v>2704.56</v>
      </c>
      <c r="AD1754" s="43">
        <f>Combined[[#This Row],[Gross_Sales]]*Combined[[#This Row],[Discount]]</f>
        <v>297.5016</v>
      </c>
      <c r="AE1754" s="43">
        <f>Combined[[#This Row],[Quantity]]*Combined[[#This Row],[cost]]</f>
        <v>463.28</v>
      </c>
      <c r="AF1754" s="43">
        <f>Combined[[#This Row],[Total_Amount]]-Combined[[#This Row],[Total_Cost]]</f>
        <v>1943.7783999999999</v>
      </c>
      <c r="AG1754" s="43" t="str">
        <f>IF(Combined[[#This Row],[Age]]&lt;=25,"18-25",IF(Combined[[#This Row],[Age]]&lt;=35,"26-35",IF(Combined[[#This Row],[Age]]&lt;=45,"36-45",IF(Combined[[#This Row],[Age]]&lt;=55,"46-55","56-64"))))</f>
        <v>18-25</v>
      </c>
      <c r="AH1754" s="43">
        <f>IF(Combined[[#This Row],[Total_Amount]]=0,0,Combined[[#This Row],[Profit]]/Combined[[#This Row],[Total_Amount]])</f>
        <v>0.80753271295785756</v>
      </c>
    </row>
    <row r="1755" spans="1:34">
      <c r="A1755" s="43" t="s">
        <v>3579</v>
      </c>
      <c r="B1755" s="46">
        <v>45425</v>
      </c>
      <c r="C1755" s="43">
        <f t="shared" si="27"/>
        <v>2024</v>
      </c>
      <c r="D1755" s="43" t="str">
        <f>TEXT(Combined[[#This Row],[Order_Date]],"MMM")</f>
        <v>May</v>
      </c>
      <c r="E1755" s="43" t="s">
        <v>321</v>
      </c>
      <c r="F1755" s="43" t="s">
        <v>1626</v>
      </c>
      <c r="G1755" s="43" t="s">
        <v>1757</v>
      </c>
      <c r="H1755" s="43">
        <v>4</v>
      </c>
      <c r="I1755" s="43">
        <v>352.72</v>
      </c>
      <c r="J1755" s="45">
        <v>0.25</v>
      </c>
      <c r="K1755" s="43" t="s">
        <v>1824</v>
      </c>
      <c r="L1755" s="43">
        <v>1058.1600000000001</v>
      </c>
      <c r="M1755" s="43" t="str">
        <f>VLOOKUP(Combined[[#This Row],[Customer_ID]],Customer[],2,FALSE)</f>
        <v>Jamie Yoder</v>
      </c>
      <c r="N1755" s="43">
        <f>VLOOKUP(Combined[[#This Row],[Customer_ID]],Customer[],3,FALSE)</f>
        <v>43</v>
      </c>
      <c r="O1755" s="43" t="str">
        <f>VLOOKUP(Combined[[#This Row],[Customer_ID]],Customer[],4,FALSE)</f>
        <v>Male</v>
      </c>
      <c r="P1755" s="43" t="str">
        <f>VLOOKUP(Combined[[#This Row],[Customer_ID]],Customer[],5,FALSE)</f>
        <v>New Gabrielleville</v>
      </c>
      <c r="Q1755" s="43" t="str">
        <f>VLOOKUP(Combined[[#This Row],[Customer_ID]],Customer[],6,FALSE)</f>
        <v>Wisconsin</v>
      </c>
      <c r="R1755" s="43" t="str">
        <f>VLOOKUP(Combined[[#This Row],[Customer_ID]],Customer[],8,FALSE)</f>
        <v>Platinum</v>
      </c>
      <c r="S1755" s="43" t="str">
        <f>VLOOKUP(Combined[[#This Row],[Product_ID]],Product[],2,FALSE)</f>
        <v>Portable Power Bank</v>
      </c>
      <c r="T1755" s="43" t="str">
        <f>VLOOKUP(Combined[[#This Row],[Product_ID]],Product[],3,FALSE)</f>
        <v>Electronics</v>
      </c>
      <c r="U1755" s="43" t="str">
        <f>VLOOKUP(Combined[[#This Row],[Product_ID]],Product[],4,FALSE)</f>
        <v>Mobile</v>
      </c>
      <c r="V1755" s="43" t="str">
        <f>VLOOKUP(Combined[[#This Row],[Product_ID]],Product[],5,FALSE)</f>
        <v>Cummings and Sons</v>
      </c>
      <c r="W1755" s="43">
        <f>VLOOKUP(Combined[[#This Row],[Product_ID]],Product[],6,FALSE)</f>
        <v>326.06</v>
      </c>
      <c r="X1755" s="43">
        <f>VLOOKUP(Combined[[#This Row],[Product_ID]],Product[],7,FALSE)</f>
        <v>301</v>
      </c>
      <c r="Y1755" s="43" t="str">
        <f>_xlfn.XLOOKUP(Combined[[#This Row],[Store_ID]],Store[Store_ID],Store[Store_Name])</f>
        <v>Martinez, Adkins and Johnson</v>
      </c>
      <c r="Z1755" s="43" t="str">
        <f>_xlfn.XLOOKUP(Combined[[#This Row],[Store_ID]],Store[Store_ID],Store[Region])</f>
        <v>North</v>
      </c>
      <c r="AA1755" s="43" t="str">
        <f>_xlfn.XLOOKUP(Combined[[#This Row],[Store_ID]],Store[Store_ID],Store[City])</f>
        <v>Danielmouth</v>
      </c>
      <c r="AB1755" s="43" t="str">
        <f>_xlfn.XLOOKUP(Combined[[#This Row],[Store_ID]],Store[Store_ID],Store[Store_Type])</f>
        <v>Flagship</v>
      </c>
      <c r="AC1755" s="43">
        <f>Combined[[#This Row],[Quantity]]*Combined[[#This Row],[Unit_Price]]</f>
        <v>1410.88</v>
      </c>
      <c r="AD1755" s="43">
        <f>Combined[[#This Row],[Gross_Sales]]*Combined[[#This Row],[Discount]]</f>
        <v>352.72</v>
      </c>
      <c r="AE1755" s="43">
        <f>Combined[[#This Row],[Quantity]]*Combined[[#This Row],[cost]]</f>
        <v>1304.24</v>
      </c>
      <c r="AF1755" s="43">
        <f>Combined[[#This Row],[Total_Amount]]-Combined[[#This Row],[Total_Cost]]</f>
        <v>-246.07999999999993</v>
      </c>
      <c r="AG1755" s="43" t="str">
        <f>IF(Combined[[#This Row],[Age]]&lt;=25,"18-25",IF(Combined[[#This Row],[Age]]&lt;=35,"26-35",IF(Combined[[#This Row],[Age]]&lt;=45,"36-45",IF(Combined[[#This Row],[Age]]&lt;=55,"46-55","56-64"))))</f>
        <v>36-45</v>
      </c>
      <c r="AH1755" s="43">
        <f>IF(Combined[[#This Row],[Total_Amount]]=0,0,Combined[[#This Row],[Profit]]/Combined[[#This Row],[Total_Amount]])</f>
        <v>-0.23255462311937694</v>
      </c>
    </row>
    <row r="1756" spans="1:34">
      <c r="A1756" s="43" t="s">
        <v>3580</v>
      </c>
      <c r="B1756" s="46">
        <v>45797</v>
      </c>
      <c r="C1756" s="43">
        <f t="shared" si="27"/>
        <v>2025</v>
      </c>
      <c r="D1756" s="43" t="str">
        <f>TEXT(Combined[[#This Row],[Order_Date]],"MMM")</f>
        <v>May</v>
      </c>
      <c r="E1756" s="43" t="s">
        <v>574</v>
      </c>
      <c r="F1756" s="43" t="s">
        <v>1570</v>
      </c>
      <c r="G1756" s="43" t="s">
        <v>1794</v>
      </c>
      <c r="H1756" s="43">
        <v>1</v>
      </c>
      <c r="I1756" s="43">
        <v>470.18</v>
      </c>
      <c r="J1756" s="45">
        <v>0.19</v>
      </c>
      <c r="K1756" s="43" t="s">
        <v>1826</v>
      </c>
      <c r="L1756" s="43">
        <v>380.84580000000011</v>
      </c>
      <c r="M1756" s="43" t="str">
        <f>VLOOKUP(Combined[[#This Row],[Customer_ID]],Customer[],2,FALSE)</f>
        <v>Teresa Stokes</v>
      </c>
      <c r="N1756" s="43">
        <f>VLOOKUP(Combined[[#This Row],[Customer_ID]],Customer[],3,FALSE)</f>
        <v>41</v>
      </c>
      <c r="O1756" s="43" t="str">
        <f>VLOOKUP(Combined[[#This Row],[Customer_ID]],Customer[],4,FALSE)</f>
        <v>Female</v>
      </c>
      <c r="P1756" s="43" t="str">
        <f>VLOOKUP(Combined[[#This Row],[Customer_ID]],Customer[],5,FALSE)</f>
        <v>New William</v>
      </c>
      <c r="Q1756" s="43" t="str">
        <f>VLOOKUP(Combined[[#This Row],[Customer_ID]],Customer[],6,FALSE)</f>
        <v>Iowa</v>
      </c>
      <c r="R1756" s="43" t="str">
        <f>VLOOKUP(Combined[[#This Row],[Customer_ID]],Customer[],8,FALSE)</f>
        <v>Platinum</v>
      </c>
      <c r="S1756" s="43" t="str">
        <f>VLOOKUP(Combined[[#This Row],[Product_ID]],Product[],2,FALSE)</f>
        <v>HD Smart TV Stick</v>
      </c>
      <c r="T1756" s="43" t="str">
        <f>VLOOKUP(Combined[[#This Row],[Product_ID]],Product[],3,FALSE)</f>
        <v>Electronics</v>
      </c>
      <c r="U1756" s="43" t="str">
        <f>VLOOKUP(Combined[[#This Row],[Product_ID]],Product[],4,FALSE)</f>
        <v>Accessories</v>
      </c>
      <c r="V1756" s="43" t="str">
        <f>VLOOKUP(Combined[[#This Row],[Product_ID]],Product[],5,FALSE)</f>
        <v>Gibson, Hobbs and Weaver</v>
      </c>
      <c r="W1756" s="43">
        <f>VLOOKUP(Combined[[#This Row],[Product_ID]],Product[],6,FALSE)</f>
        <v>449.4</v>
      </c>
      <c r="X1756" s="43">
        <f>VLOOKUP(Combined[[#This Row],[Product_ID]],Product[],7,FALSE)</f>
        <v>338</v>
      </c>
      <c r="Y1756" s="43" t="str">
        <f>_xlfn.XLOOKUP(Combined[[#This Row],[Store_ID]],Store[Store_ID],Store[Store_Name])</f>
        <v>Thomas, Bridges and Harris</v>
      </c>
      <c r="Z1756" s="43" t="str">
        <f>_xlfn.XLOOKUP(Combined[[#This Row],[Store_ID]],Store[Store_ID],Store[Region])</f>
        <v>North</v>
      </c>
      <c r="AA1756" s="43" t="str">
        <f>_xlfn.XLOOKUP(Combined[[#This Row],[Store_ID]],Store[Store_ID],Store[City])</f>
        <v>Sabrinatown</v>
      </c>
      <c r="AB1756" s="43" t="str">
        <f>_xlfn.XLOOKUP(Combined[[#This Row],[Store_ID]],Store[Store_ID],Store[Store_Type])</f>
        <v>Online</v>
      </c>
      <c r="AC1756" s="43">
        <f>Combined[[#This Row],[Quantity]]*Combined[[#This Row],[Unit_Price]]</f>
        <v>470.18</v>
      </c>
      <c r="AD1756" s="43">
        <f>Combined[[#This Row],[Gross_Sales]]*Combined[[#This Row],[Discount]]</f>
        <v>89.334199999999996</v>
      </c>
      <c r="AE1756" s="43">
        <f>Combined[[#This Row],[Quantity]]*Combined[[#This Row],[cost]]</f>
        <v>449.4</v>
      </c>
      <c r="AF1756" s="43">
        <f>Combined[[#This Row],[Total_Amount]]-Combined[[#This Row],[Total_Cost]]</f>
        <v>-68.554199999999867</v>
      </c>
      <c r="AG1756" s="43" t="str">
        <f>IF(Combined[[#This Row],[Age]]&lt;=25,"18-25",IF(Combined[[#This Row],[Age]]&lt;=35,"26-35",IF(Combined[[#This Row],[Age]]&lt;=45,"36-45",IF(Combined[[#This Row],[Age]]&lt;=55,"46-55","56-64"))))</f>
        <v>36-45</v>
      </c>
      <c r="AH1756" s="43">
        <f>IF(Combined[[#This Row],[Total_Amount]]=0,0,Combined[[#This Row],[Profit]]/Combined[[#This Row],[Total_Amount]])</f>
        <v>-0.18000513593690634</v>
      </c>
    </row>
    <row r="1757" spans="1:34">
      <c r="A1757" s="43" t="s">
        <v>3581</v>
      </c>
      <c r="B1757" s="46">
        <v>45898</v>
      </c>
      <c r="C1757" s="43">
        <f t="shared" si="27"/>
        <v>2025</v>
      </c>
      <c r="D1757" s="43" t="str">
        <f>TEXT(Combined[[#This Row],[Order_Date]],"MMM")</f>
        <v>Aug</v>
      </c>
      <c r="E1757" s="43" t="s">
        <v>740</v>
      </c>
      <c r="F1757" s="43" t="s">
        <v>1680</v>
      </c>
      <c r="G1757" s="43" t="s">
        <v>1792</v>
      </c>
      <c r="H1757" s="43">
        <v>1</v>
      </c>
      <c r="I1757" s="43">
        <v>891.79</v>
      </c>
      <c r="J1757" s="45">
        <v>0.03</v>
      </c>
      <c r="K1757" s="43" t="s">
        <v>1824</v>
      </c>
      <c r="L1757" s="43">
        <v>865.03629999999998</v>
      </c>
      <c r="M1757" s="43" t="str">
        <f>VLOOKUP(Combined[[#This Row],[Customer_ID]],Customer[],2,FALSE)</f>
        <v>Timothy Sanders</v>
      </c>
      <c r="N1757" s="43">
        <f>VLOOKUP(Combined[[#This Row],[Customer_ID]],Customer[],3,FALSE)</f>
        <v>29</v>
      </c>
      <c r="O1757" s="43" t="str">
        <f>VLOOKUP(Combined[[#This Row],[Customer_ID]],Customer[],4,FALSE)</f>
        <v>Male</v>
      </c>
      <c r="P1757" s="43" t="str">
        <f>VLOOKUP(Combined[[#This Row],[Customer_ID]],Customer[],5,FALSE)</f>
        <v>Aaronmouth</v>
      </c>
      <c r="Q1757" s="43" t="str">
        <f>VLOOKUP(Combined[[#This Row],[Customer_ID]],Customer[],6,FALSE)</f>
        <v>Florida</v>
      </c>
      <c r="R1757" s="43" t="str">
        <f>VLOOKUP(Combined[[#This Row],[Customer_ID]],Customer[],8,FALSE)</f>
        <v>Bronze</v>
      </c>
      <c r="S1757" s="43" t="str">
        <f>VLOOKUP(Combined[[#This Row],[Product_ID]],Product[],2,FALSE)</f>
        <v>Women's Hair Dryer Brush</v>
      </c>
      <c r="T1757" s="43" t="str">
        <f>VLOOKUP(Combined[[#This Row],[Product_ID]],Product[],3,FALSE)</f>
        <v>Beauty</v>
      </c>
      <c r="U1757" s="43" t="str">
        <f>VLOOKUP(Combined[[#This Row],[Product_ID]],Product[],4,FALSE)</f>
        <v>Haircare</v>
      </c>
      <c r="V1757" s="43" t="str">
        <f>VLOOKUP(Combined[[#This Row],[Product_ID]],Product[],5,FALSE)</f>
        <v>Torres, Spencer and Potter</v>
      </c>
      <c r="W1757" s="43">
        <f>VLOOKUP(Combined[[#This Row],[Product_ID]],Product[],6,FALSE)</f>
        <v>340.39</v>
      </c>
      <c r="X1757" s="43">
        <f>VLOOKUP(Combined[[#This Row],[Product_ID]],Product[],7,FALSE)</f>
        <v>177</v>
      </c>
      <c r="Y1757" s="43" t="str">
        <f>_xlfn.XLOOKUP(Combined[[#This Row],[Store_ID]],Store[Store_ID],Store[Store_Name])</f>
        <v>Aguirre-Keller</v>
      </c>
      <c r="Z1757" s="43" t="str">
        <f>_xlfn.XLOOKUP(Combined[[#This Row],[Store_ID]],Store[Store_ID],Store[Region])</f>
        <v>South</v>
      </c>
      <c r="AA1757" s="43" t="str">
        <f>_xlfn.XLOOKUP(Combined[[#This Row],[Store_ID]],Store[Store_ID],Store[City])</f>
        <v>Lake Michael</v>
      </c>
      <c r="AB1757" s="43" t="str">
        <f>_xlfn.XLOOKUP(Combined[[#This Row],[Store_ID]],Store[Store_ID],Store[Store_Type])</f>
        <v>Online</v>
      </c>
      <c r="AC1757" s="43">
        <f>Combined[[#This Row],[Quantity]]*Combined[[#This Row],[Unit_Price]]</f>
        <v>891.79</v>
      </c>
      <c r="AD1757" s="43">
        <f>Combined[[#This Row],[Gross_Sales]]*Combined[[#This Row],[Discount]]</f>
        <v>26.753699999999998</v>
      </c>
      <c r="AE1757" s="43">
        <f>Combined[[#This Row],[Quantity]]*Combined[[#This Row],[cost]]</f>
        <v>340.39</v>
      </c>
      <c r="AF1757" s="43">
        <f>Combined[[#This Row],[Total_Amount]]-Combined[[#This Row],[Total_Cost]]</f>
        <v>524.6463</v>
      </c>
      <c r="AG1757" s="43" t="str">
        <f>IF(Combined[[#This Row],[Age]]&lt;=25,"18-25",IF(Combined[[#This Row],[Age]]&lt;=35,"26-35",IF(Combined[[#This Row],[Age]]&lt;=45,"36-45",IF(Combined[[#This Row],[Age]]&lt;=55,"46-55","56-64"))))</f>
        <v>26-35</v>
      </c>
      <c r="AH1757" s="43">
        <f>IF(Combined[[#This Row],[Total_Amount]]=0,0,Combined[[#This Row],[Profit]]/Combined[[#This Row],[Total_Amount]])</f>
        <v>0.60650206239899995</v>
      </c>
    </row>
    <row r="1758" spans="1:34">
      <c r="A1758" s="43" t="s">
        <v>3582</v>
      </c>
      <c r="B1758" s="46">
        <v>45390</v>
      </c>
      <c r="C1758" s="43">
        <f t="shared" si="27"/>
        <v>2024</v>
      </c>
      <c r="D1758" s="43" t="str">
        <f>TEXT(Combined[[#This Row],[Order_Date]],"MMM")</f>
        <v>Apr</v>
      </c>
      <c r="E1758" s="43" t="s">
        <v>1092</v>
      </c>
      <c r="F1758" s="43" t="s">
        <v>1726</v>
      </c>
      <c r="G1758" s="43" t="s">
        <v>1807</v>
      </c>
      <c r="H1758" s="43">
        <v>2</v>
      </c>
      <c r="I1758" s="43">
        <v>433.07</v>
      </c>
      <c r="J1758" s="45">
        <v>0.25</v>
      </c>
      <c r="K1758" s="43" t="s">
        <v>1829</v>
      </c>
      <c r="L1758" s="43">
        <v>649.60500000000002</v>
      </c>
      <c r="M1758" s="43" t="str">
        <f>VLOOKUP(Combined[[#This Row],[Customer_ID]],Customer[],2,FALSE)</f>
        <v>Sherry Cabrera</v>
      </c>
      <c r="N1758" s="43">
        <f>VLOOKUP(Combined[[#This Row],[Customer_ID]],Customer[],3,FALSE)</f>
        <v>55</v>
      </c>
      <c r="O1758" s="43" t="str">
        <f>VLOOKUP(Combined[[#This Row],[Customer_ID]],Customer[],4,FALSE)</f>
        <v>Male</v>
      </c>
      <c r="P1758" s="43" t="str">
        <f>VLOOKUP(Combined[[#This Row],[Customer_ID]],Customer[],5,FALSE)</f>
        <v>Shannonview</v>
      </c>
      <c r="Q1758" s="43" t="str">
        <f>VLOOKUP(Combined[[#This Row],[Customer_ID]],Customer[],6,FALSE)</f>
        <v>Pennsylvania</v>
      </c>
      <c r="R1758" s="43" t="str">
        <f>VLOOKUP(Combined[[#This Row],[Customer_ID]],Customer[],8,FALSE)</f>
        <v>Silver</v>
      </c>
      <c r="S1758" s="43" t="str">
        <f>VLOOKUP(Combined[[#This Row],[Product_ID]],Product[],2,FALSE)</f>
        <v>Face Foundation Kit</v>
      </c>
      <c r="T1758" s="43" t="str">
        <f>VLOOKUP(Combined[[#This Row],[Product_ID]],Product[],3,FALSE)</f>
        <v>Beauty</v>
      </c>
      <c r="U1758" s="43" t="str">
        <f>VLOOKUP(Combined[[#This Row],[Product_ID]],Product[],4,FALSE)</f>
        <v>Makeup</v>
      </c>
      <c r="V1758" s="43" t="str">
        <f>VLOOKUP(Combined[[#This Row],[Product_ID]],Product[],5,FALSE)</f>
        <v>Taylor-Elliott</v>
      </c>
      <c r="W1758" s="43">
        <f>VLOOKUP(Combined[[#This Row],[Product_ID]],Product[],6,FALSE)</f>
        <v>183.04</v>
      </c>
      <c r="X1758" s="43">
        <f>VLOOKUP(Combined[[#This Row],[Product_ID]],Product[],7,FALSE)</f>
        <v>457</v>
      </c>
      <c r="Y1758" s="43" t="str">
        <f>_xlfn.XLOOKUP(Combined[[#This Row],[Store_ID]],Store[Store_ID],Store[Store_Name])</f>
        <v>Holloway Ltd</v>
      </c>
      <c r="Z1758" s="43" t="str">
        <f>_xlfn.XLOOKUP(Combined[[#This Row],[Store_ID]],Store[Store_ID],Store[Region])</f>
        <v>North</v>
      </c>
      <c r="AA1758" s="43" t="str">
        <f>_xlfn.XLOOKUP(Combined[[#This Row],[Store_ID]],Store[Store_ID],Store[City])</f>
        <v>Bensonhaven</v>
      </c>
      <c r="AB1758" s="43" t="str">
        <f>_xlfn.XLOOKUP(Combined[[#This Row],[Store_ID]],Store[Store_ID],Store[Store_Type])</f>
        <v>Flagship</v>
      </c>
      <c r="AC1758" s="43">
        <f>Combined[[#This Row],[Quantity]]*Combined[[#This Row],[Unit_Price]]</f>
        <v>866.14</v>
      </c>
      <c r="AD1758" s="43">
        <f>Combined[[#This Row],[Gross_Sales]]*Combined[[#This Row],[Discount]]</f>
        <v>216.535</v>
      </c>
      <c r="AE1758" s="43">
        <f>Combined[[#This Row],[Quantity]]*Combined[[#This Row],[cost]]</f>
        <v>366.08</v>
      </c>
      <c r="AF1758" s="43">
        <f>Combined[[#This Row],[Total_Amount]]-Combined[[#This Row],[Total_Cost]]</f>
        <v>283.52500000000003</v>
      </c>
      <c r="AG1758" s="43" t="str">
        <f>IF(Combined[[#This Row],[Age]]&lt;=25,"18-25",IF(Combined[[#This Row],[Age]]&lt;=35,"26-35",IF(Combined[[#This Row],[Age]]&lt;=45,"36-45",IF(Combined[[#This Row],[Age]]&lt;=55,"46-55","56-64"))))</f>
        <v>46-55</v>
      </c>
      <c r="AH1758" s="43">
        <f>IF(Combined[[#This Row],[Total_Amount]]=0,0,Combined[[#This Row],[Profit]]/Combined[[#This Row],[Total_Amount]])</f>
        <v>0.43645753958174588</v>
      </c>
    </row>
    <row r="1759" spans="1:34">
      <c r="A1759" s="43" t="s">
        <v>3583</v>
      </c>
      <c r="B1759" s="46">
        <v>45355</v>
      </c>
      <c r="C1759" s="43">
        <f t="shared" si="27"/>
        <v>2024</v>
      </c>
      <c r="D1759" s="43" t="str">
        <f>TEXT(Combined[[#This Row],[Order_Date]],"MMM")</f>
        <v>Mar</v>
      </c>
      <c r="E1759" s="43" t="s">
        <v>59</v>
      </c>
      <c r="F1759" s="43" t="s">
        <v>1680</v>
      </c>
      <c r="G1759" s="43" t="s">
        <v>1813</v>
      </c>
      <c r="H1759" s="43">
        <v>3</v>
      </c>
      <c r="I1759" s="43">
        <v>626.71</v>
      </c>
      <c r="J1759" s="45">
        <v>7.0000000000000007E-2</v>
      </c>
      <c r="K1759" s="43" t="s">
        <v>1829</v>
      </c>
      <c r="L1759" s="43">
        <v>1748.5209</v>
      </c>
      <c r="M1759" s="43" t="str">
        <f>VLOOKUP(Combined[[#This Row],[Customer_ID]],Customer[],2,FALSE)</f>
        <v>Kenneth Lambert</v>
      </c>
      <c r="N1759" s="43">
        <f>VLOOKUP(Combined[[#This Row],[Customer_ID]],Customer[],3,FALSE)</f>
        <v>55</v>
      </c>
      <c r="O1759" s="43" t="str">
        <f>VLOOKUP(Combined[[#This Row],[Customer_ID]],Customer[],4,FALSE)</f>
        <v>Female</v>
      </c>
      <c r="P1759" s="43" t="str">
        <f>VLOOKUP(Combined[[#This Row],[Customer_ID]],Customer[],5,FALSE)</f>
        <v>North Kathryn</v>
      </c>
      <c r="Q1759" s="43" t="str">
        <f>VLOOKUP(Combined[[#This Row],[Customer_ID]],Customer[],6,FALSE)</f>
        <v>Kansas</v>
      </c>
      <c r="R1759" s="43" t="str">
        <f>VLOOKUP(Combined[[#This Row],[Customer_ID]],Customer[],8,FALSE)</f>
        <v>Platinum</v>
      </c>
      <c r="S1759" s="43" t="str">
        <f>VLOOKUP(Combined[[#This Row],[Product_ID]],Product[],2,FALSE)</f>
        <v>Women's Hair Dryer Brush</v>
      </c>
      <c r="T1759" s="43" t="str">
        <f>VLOOKUP(Combined[[#This Row],[Product_ID]],Product[],3,FALSE)</f>
        <v>Beauty</v>
      </c>
      <c r="U1759" s="43" t="str">
        <f>VLOOKUP(Combined[[#This Row],[Product_ID]],Product[],4,FALSE)</f>
        <v>Haircare</v>
      </c>
      <c r="V1759" s="43" t="str">
        <f>VLOOKUP(Combined[[#This Row],[Product_ID]],Product[],5,FALSE)</f>
        <v>Torres, Spencer and Potter</v>
      </c>
      <c r="W1759" s="43">
        <f>VLOOKUP(Combined[[#This Row],[Product_ID]],Product[],6,FALSE)</f>
        <v>340.39</v>
      </c>
      <c r="X1759" s="43">
        <f>VLOOKUP(Combined[[#This Row],[Product_ID]],Product[],7,FALSE)</f>
        <v>177</v>
      </c>
      <c r="Y1759" s="43" t="str">
        <f>_xlfn.XLOOKUP(Combined[[#This Row],[Store_ID]],Store[Store_ID],Store[Store_Name])</f>
        <v>Mann-Austin</v>
      </c>
      <c r="Z1759" s="43" t="str">
        <f>_xlfn.XLOOKUP(Combined[[#This Row],[Store_ID]],Store[Store_ID],Store[Region])</f>
        <v>East</v>
      </c>
      <c r="AA1759" s="43" t="str">
        <f>_xlfn.XLOOKUP(Combined[[#This Row],[Store_ID]],Store[Store_ID],Store[City])</f>
        <v>Vasquezborough</v>
      </c>
      <c r="AB1759" s="43" t="str">
        <f>_xlfn.XLOOKUP(Combined[[#This Row],[Store_ID]],Store[Store_ID],Store[Store_Type])</f>
        <v>Online</v>
      </c>
      <c r="AC1759" s="43">
        <f>Combined[[#This Row],[Quantity]]*Combined[[#This Row],[Unit_Price]]</f>
        <v>1880.13</v>
      </c>
      <c r="AD1759" s="43">
        <f>Combined[[#This Row],[Gross_Sales]]*Combined[[#This Row],[Discount]]</f>
        <v>131.60910000000001</v>
      </c>
      <c r="AE1759" s="43">
        <f>Combined[[#This Row],[Quantity]]*Combined[[#This Row],[cost]]</f>
        <v>1021.17</v>
      </c>
      <c r="AF1759" s="43">
        <f>Combined[[#This Row],[Total_Amount]]-Combined[[#This Row],[Total_Cost]]</f>
        <v>727.35090000000002</v>
      </c>
      <c r="AG1759" s="43" t="str">
        <f>IF(Combined[[#This Row],[Age]]&lt;=25,"18-25",IF(Combined[[#This Row],[Age]]&lt;=35,"26-35",IF(Combined[[#This Row],[Age]]&lt;=45,"36-45",IF(Combined[[#This Row],[Age]]&lt;=55,"46-55","56-64"))))</f>
        <v>46-55</v>
      </c>
      <c r="AH1759" s="43">
        <f>IF(Combined[[#This Row],[Total_Amount]]=0,0,Combined[[#This Row],[Profit]]/Combined[[#This Row],[Total_Amount]])</f>
        <v>0.41598067257874927</v>
      </c>
    </row>
    <row r="1760" spans="1:34">
      <c r="A1760" s="43" t="s">
        <v>3584</v>
      </c>
      <c r="B1760" s="46">
        <v>45916</v>
      </c>
      <c r="C1760" s="43">
        <f t="shared" si="27"/>
        <v>2025</v>
      </c>
      <c r="D1760" s="43" t="str">
        <f>TEXT(Combined[[#This Row],[Order_Date]],"MMM")</f>
        <v>Sep</v>
      </c>
      <c r="E1760" s="43" t="s">
        <v>278</v>
      </c>
      <c r="F1760" s="43" t="s">
        <v>1620</v>
      </c>
      <c r="G1760" s="43" t="s">
        <v>1752</v>
      </c>
      <c r="H1760" s="43">
        <v>2</v>
      </c>
      <c r="I1760" s="43">
        <v>324.18</v>
      </c>
      <c r="J1760" s="45">
        <v>0.06</v>
      </c>
      <c r="K1760" s="43" t="s">
        <v>1829</v>
      </c>
      <c r="L1760" s="43">
        <v>609.45839999999998</v>
      </c>
      <c r="M1760" s="43" t="str">
        <f>VLOOKUP(Combined[[#This Row],[Customer_ID]],Customer[],2,FALSE)</f>
        <v>Nathan Campbell</v>
      </c>
      <c r="N1760" s="43">
        <f>VLOOKUP(Combined[[#This Row],[Customer_ID]],Customer[],3,FALSE)</f>
        <v>37</v>
      </c>
      <c r="O1760" s="43" t="str">
        <f>VLOOKUP(Combined[[#This Row],[Customer_ID]],Customer[],4,FALSE)</f>
        <v>Male</v>
      </c>
      <c r="P1760" s="43" t="str">
        <f>VLOOKUP(Combined[[#This Row],[Customer_ID]],Customer[],5,FALSE)</f>
        <v>Rodrigueztown</v>
      </c>
      <c r="Q1760" s="43" t="str">
        <f>VLOOKUP(Combined[[#This Row],[Customer_ID]],Customer[],6,FALSE)</f>
        <v>Oklahoma</v>
      </c>
      <c r="R1760" s="43" t="str">
        <f>VLOOKUP(Combined[[#This Row],[Customer_ID]],Customer[],8,FALSE)</f>
        <v>Gold</v>
      </c>
      <c r="S1760" s="43" t="str">
        <f>VLOOKUP(Combined[[#This Row],[Product_ID]],Product[],2,FALSE)</f>
        <v>Women's Summer Dress</v>
      </c>
      <c r="T1760" s="43" t="str">
        <f>VLOOKUP(Combined[[#This Row],[Product_ID]],Product[],3,FALSE)</f>
        <v>Clothing</v>
      </c>
      <c r="U1760" s="43" t="str">
        <f>VLOOKUP(Combined[[#This Row],[Product_ID]],Product[],4,FALSE)</f>
        <v>Tops</v>
      </c>
      <c r="V1760" s="43" t="str">
        <f>VLOOKUP(Combined[[#This Row],[Product_ID]],Product[],5,FALSE)</f>
        <v>Smith-Mills</v>
      </c>
      <c r="W1760" s="43">
        <f>VLOOKUP(Combined[[#This Row],[Product_ID]],Product[],6,FALSE)</f>
        <v>223.43</v>
      </c>
      <c r="X1760" s="43">
        <f>VLOOKUP(Combined[[#This Row],[Product_ID]],Product[],7,FALSE)</f>
        <v>154</v>
      </c>
      <c r="Y1760" s="43" t="str">
        <f>_xlfn.XLOOKUP(Combined[[#This Row],[Store_ID]],Store[Store_ID],Store[Store_Name])</f>
        <v>Rivera-Warner</v>
      </c>
      <c r="Z1760" s="43" t="str">
        <f>_xlfn.XLOOKUP(Combined[[#This Row],[Store_ID]],Store[Store_ID],Store[Region])</f>
        <v>East</v>
      </c>
      <c r="AA1760" s="43" t="str">
        <f>_xlfn.XLOOKUP(Combined[[#This Row],[Store_ID]],Store[Store_ID],Store[City])</f>
        <v>Washingtonfurt</v>
      </c>
      <c r="AB1760" s="43" t="str">
        <f>_xlfn.XLOOKUP(Combined[[#This Row],[Store_ID]],Store[Store_ID],Store[Store_Type])</f>
        <v>Flagship</v>
      </c>
      <c r="AC1760" s="43">
        <f>Combined[[#This Row],[Quantity]]*Combined[[#This Row],[Unit_Price]]</f>
        <v>648.36</v>
      </c>
      <c r="AD1760" s="43">
        <f>Combined[[#This Row],[Gross_Sales]]*Combined[[#This Row],[Discount]]</f>
        <v>38.901600000000002</v>
      </c>
      <c r="AE1760" s="43">
        <f>Combined[[#This Row],[Quantity]]*Combined[[#This Row],[cost]]</f>
        <v>446.86</v>
      </c>
      <c r="AF1760" s="43">
        <f>Combined[[#This Row],[Total_Amount]]-Combined[[#This Row],[Total_Cost]]</f>
        <v>162.59839999999997</v>
      </c>
      <c r="AG1760" s="43" t="str">
        <f>IF(Combined[[#This Row],[Age]]&lt;=25,"18-25",IF(Combined[[#This Row],[Age]]&lt;=35,"26-35",IF(Combined[[#This Row],[Age]]&lt;=45,"36-45",IF(Combined[[#This Row],[Age]]&lt;=55,"46-55","56-64"))))</f>
        <v>36-45</v>
      </c>
      <c r="AH1760" s="43">
        <f>IF(Combined[[#This Row],[Total_Amount]]=0,0,Combined[[#This Row],[Profit]]/Combined[[#This Row],[Total_Amount]])</f>
        <v>0.26679163007680257</v>
      </c>
    </row>
    <row r="1761" spans="1:34">
      <c r="A1761" s="43" t="s">
        <v>3585</v>
      </c>
      <c r="B1761" s="46">
        <v>45448</v>
      </c>
      <c r="C1761" s="43">
        <f t="shared" si="27"/>
        <v>2024</v>
      </c>
      <c r="D1761" s="43" t="str">
        <f>TEXT(Combined[[#This Row],[Order_Date]],"MMM")</f>
        <v>Jun</v>
      </c>
      <c r="E1761" s="43" t="s">
        <v>63</v>
      </c>
      <c r="F1761" s="43" t="s">
        <v>1576</v>
      </c>
      <c r="G1761" s="43" t="s">
        <v>1807</v>
      </c>
      <c r="H1761" s="43">
        <v>4</v>
      </c>
      <c r="I1761" s="43">
        <v>839.74</v>
      </c>
      <c r="J1761" s="45">
        <v>0.13</v>
      </c>
      <c r="K1761" s="43" t="s">
        <v>1826</v>
      </c>
      <c r="L1761" s="43">
        <v>2922.2952</v>
      </c>
      <c r="M1761" s="43" t="str">
        <f>VLOOKUP(Combined[[#This Row],[Customer_ID]],Customer[],2,FALSE)</f>
        <v>Nathan Hernandez</v>
      </c>
      <c r="N1761" s="43">
        <f>VLOOKUP(Combined[[#This Row],[Customer_ID]],Customer[],3,FALSE)</f>
        <v>32</v>
      </c>
      <c r="O1761" s="43" t="str">
        <f>VLOOKUP(Combined[[#This Row],[Customer_ID]],Customer[],4,FALSE)</f>
        <v>Female</v>
      </c>
      <c r="P1761" s="43" t="str">
        <f>VLOOKUP(Combined[[#This Row],[Customer_ID]],Customer[],5,FALSE)</f>
        <v>New Becky</v>
      </c>
      <c r="Q1761" s="43" t="str">
        <f>VLOOKUP(Combined[[#This Row],[Customer_ID]],Customer[],6,FALSE)</f>
        <v>Montana</v>
      </c>
      <c r="R1761" s="43" t="str">
        <f>VLOOKUP(Combined[[#This Row],[Customer_ID]],Customer[],8,FALSE)</f>
        <v>Silver</v>
      </c>
      <c r="S1761" s="43" t="str">
        <f>VLOOKUP(Combined[[#This Row],[Product_ID]],Product[],2,FALSE)</f>
        <v>Decorative Wall Mirror</v>
      </c>
      <c r="T1761" s="43" t="str">
        <f>VLOOKUP(Combined[[#This Row],[Product_ID]],Product[],3,FALSE)</f>
        <v>Home</v>
      </c>
      <c r="U1761" s="43" t="str">
        <f>VLOOKUP(Combined[[#This Row],[Product_ID]],Product[],4,FALSE)</f>
        <v>Decor</v>
      </c>
      <c r="V1761" s="43" t="str">
        <f>VLOOKUP(Combined[[#This Row],[Product_ID]],Product[],5,FALSE)</f>
        <v>Luna, Anderson and Bowman</v>
      </c>
      <c r="W1761" s="43">
        <f>VLOOKUP(Combined[[#This Row],[Product_ID]],Product[],6,FALSE)</f>
        <v>48.01</v>
      </c>
      <c r="X1761" s="43">
        <f>VLOOKUP(Combined[[#This Row],[Product_ID]],Product[],7,FALSE)</f>
        <v>439</v>
      </c>
      <c r="Y1761" s="43" t="str">
        <f>_xlfn.XLOOKUP(Combined[[#This Row],[Store_ID]],Store[Store_ID],Store[Store_Name])</f>
        <v>Holloway Ltd</v>
      </c>
      <c r="Z1761" s="43" t="str">
        <f>_xlfn.XLOOKUP(Combined[[#This Row],[Store_ID]],Store[Store_ID],Store[Region])</f>
        <v>North</v>
      </c>
      <c r="AA1761" s="43" t="str">
        <f>_xlfn.XLOOKUP(Combined[[#This Row],[Store_ID]],Store[Store_ID],Store[City])</f>
        <v>Bensonhaven</v>
      </c>
      <c r="AB1761" s="43" t="str">
        <f>_xlfn.XLOOKUP(Combined[[#This Row],[Store_ID]],Store[Store_ID],Store[Store_Type])</f>
        <v>Flagship</v>
      </c>
      <c r="AC1761" s="43">
        <f>Combined[[#This Row],[Quantity]]*Combined[[#This Row],[Unit_Price]]</f>
        <v>3358.96</v>
      </c>
      <c r="AD1761" s="43">
        <f>Combined[[#This Row],[Gross_Sales]]*Combined[[#This Row],[Discount]]</f>
        <v>436.66480000000001</v>
      </c>
      <c r="AE1761" s="43">
        <f>Combined[[#This Row],[Quantity]]*Combined[[#This Row],[cost]]</f>
        <v>192.04</v>
      </c>
      <c r="AF1761" s="43">
        <f>Combined[[#This Row],[Total_Amount]]-Combined[[#This Row],[Total_Cost]]</f>
        <v>2730.2552000000001</v>
      </c>
      <c r="AG1761" s="43" t="str">
        <f>IF(Combined[[#This Row],[Age]]&lt;=25,"18-25",IF(Combined[[#This Row],[Age]]&lt;=35,"26-35",IF(Combined[[#This Row],[Age]]&lt;=45,"36-45",IF(Combined[[#This Row],[Age]]&lt;=55,"46-55","56-64"))))</f>
        <v>26-35</v>
      </c>
      <c r="AH1761" s="43">
        <f>IF(Combined[[#This Row],[Total_Amount]]=0,0,Combined[[#This Row],[Profit]]/Combined[[#This Row],[Total_Amount]])</f>
        <v>0.93428453087148755</v>
      </c>
    </row>
    <row r="1762" spans="1:34">
      <c r="A1762" s="43" t="s">
        <v>3586</v>
      </c>
      <c r="B1762" s="46">
        <v>45402</v>
      </c>
      <c r="C1762" s="43">
        <f t="shared" si="27"/>
        <v>2024</v>
      </c>
      <c r="D1762" s="43" t="str">
        <f>TEXT(Combined[[#This Row],[Order_Date]],"MMM")</f>
        <v>Apr</v>
      </c>
      <c r="E1762" s="43" t="s">
        <v>523</v>
      </c>
      <c r="F1762" s="43" t="s">
        <v>1672</v>
      </c>
      <c r="G1762" s="43" t="s">
        <v>1801</v>
      </c>
      <c r="H1762" s="43">
        <v>3</v>
      </c>
      <c r="I1762" s="43">
        <v>252.63</v>
      </c>
      <c r="J1762" s="45">
        <v>0.28000000000000003</v>
      </c>
      <c r="K1762" s="43" t="s">
        <v>1824</v>
      </c>
      <c r="L1762" s="43">
        <v>545.68079999999998</v>
      </c>
      <c r="M1762" s="43" t="str">
        <f>VLOOKUP(Combined[[#This Row],[Customer_ID]],Customer[],2,FALSE)</f>
        <v>Maria Sanchez</v>
      </c>
      <c r="N1762" s="43">
        <f>VLOOKUP(Combined[[#This Row],[Customer_ID]],Customer[],3,FALSE)</f>
        <v>46</v>
      </c>
      <c r="O1762" s="43" t="str">
        <f>VLOOKUP(Combined[[#This Row],[Customer_ID]],Customer[],4,FALSE)</f>
        <v>Male</v>
      </c>
      <c r="P1762" s="43" t="str">
        <f>VLOOKUP(Combined[[#This Row],[Customer_ID]],Customer[],5,FALSE)</f>
        <v>East Peterbury</v>
      </c>
      <c r="Q1762" s="43" t="str">
        <f>VLOOKUP(Combined[[#This Row],[Customer_ID]],Customer[],6,FALSE)</f>
        <v>North Dakota</v>
      </c>
      <c r="R1762" s="43" t="str">
        <f>VLOOKUP(Combined[[#This Row],[Customer_ID]],Customer[],8,FALSE)</f>
        <v>Bronze</v>
      </c>
      <c r="S1762" s="43" t="str">
        <f>VLOOKUP(Combined[[#This Row],[Product_ID]],Product[],2,FALSE)</f>
        <v>Laptop Cooling Pad</v>
      </c>
      <c r="T1762" s="43" t="str">
        <f>VLOOKUP(Combined[[#This Row],[Product_ID]],Product[],3,FALSE)</f>
        <v>Electronics</v>
      </c>
      <c r="U1762" s="43" t="str">
        <f>VLOOKUP(Combined[[#This Row],[Product_ID]],Product[],4,FALSE)</f>
        <v>Computer</v>
      </c>
      <c r="V1762" s="43" t="str">
        <f>VLOOKUP(Combined[[#This Row],[Product_ID]],Product[],5,FALSE)</f>
        <v>Murray, Gould and Ware</v>
      </c>
      <c r="W1762" s="43">
        <f>VLOOKUP(Combined[[#This Row],[Product_ID]],Product[],6,FALSE)</f>
        <v>86.42</v>
      </c>
      <c r="X1762" s="43">
        <f>VLOOKUP(Combined[[#This Row],[Product_ID]],Product[],7,FALSE)</f>
        <v>222</v>
      </c>
      <c r="Y1762" s="43" t="str">
        <f>_xlfn.XLOOKUP(Combined[[#This Row],[Store_ID]],Store[Store_ID],Store[Store_Name])</f>
        <v>Shelton PLC</v>
      </c>
      <c r="Z1762" s="43" t="str">
        <f>_xlfn.XLOOKUP(Combined[[#This Row],[Store_ID]],Store[Store_ID],Store[Region])</f>
        <v>North</v>
      </c>
      <c r="AA1762" s="43" t="str">
        <f>_xlfn.XLOOKUP(Combined[[#This Row],[Store_ID]],Store[Store_ID],Store[City])</f>
        <v>East Jenniferstad</v>
      </c>
      <c r="AB1762" s="43" t="str">
        <f>_xlfn.XLOOKUP(Combined[[#This Row],[Store_ID]],Store[Store_ID],Store[Store_Type])</f>
        <v>Flagship</v>
      </c>
      <c r="AC1762" s="43">
        <f>Combined[[#This Row],[Quantity]]*Combined[[#This Row],[Unit_Price]]</f>
        <v>757.89</v>
      </c>
      <c r="AD1762" s="43">
        <f>Combined[[#This Row],[Gross_Sales]]*Combined[[#This Row],[Discount]]</f>
        <v>212.20920000000001</v>
      </c>
      <c r="AE1762" s="43">
        <f>Combined[[#This Row],[Quantity]]*Combined[[#This Row],[cost]]</f>
        <v>259.26</v>
      </c>
      <c r="AF1762" s="43">
        <f>Combined[[#This Row],[Total_Amount]]-Combined[[#This Row],[Total_Cost]]</f>
        <v>286.42079999999999</v>
      </c>
      <c r="AG1762" s="43" t="str">
        <f>IF(Combined[[#This Row],[Age]]&lt;=25,"18-25",IF(Combined[[#This Row],[Age]]&lt;=35,"26-35",IF(Combined[[#This Row],[Age]]&lt;=45,"36-45",IF(Combined[[#This Row],[Age]]&lt;=55,"46-55","56-64"))))</f>
        <v>46-55</v>
      </c>
      <c r="AH1762" s="43">
        <f>IF(Combined[[#This Row],[Total_Amount]]=0,0,Combined[[#This Row],[Profit]]/Combined[[#This Row],[Total_Amount]])</f>
        <v>0.5248870768405266</v>
      </c>
    </row>
    <row r="1763" spans="1:34">
      <c r="A1763" s="43" t="s">
        <v>3587</v>
      </c>
      <c r="B1763" s="46">
        <v>45581</v>
      </c>
      <c r="C1763" s="43">
        <f t="shared" si="27"/>
        <v>2024</v>
      </c>
      <c r="D1763" s="43" t="str">
        <f>TEXT(Combined[[#This Row],[Order_Date]],"MMM")</f>
        <v>Oct</v>
      </c>
      <c r="E1763" s="43" t="s">
        <v>815</v>
      </c>
      <c r="F1763" s="43" t="s">
        <v>1706</v>
      </c>
      <c r="G1763" s="43" t="s">
        <v>1813</v>
      </c>
      <c r="H1763" s="43">
        <v>2</v>
      </c>
      <c r="I1763" s="43">
        <v>60.53</v>
      </c>
      <c r="J1763" s="45">
        <v>0.18</v>
      </c>
      <c r="K1763" s="43" t="s">
        <v>1824</v>
      </c>
      <c r="L1763" s="43">
        <v>99.269200000000012</v>
      </c>
      <c r="M1763" s="43" t="str">
        <f>VLOOKUP(Combined[[#This Row],[Customer_ID]],Customer[],2,FALSE)</f>
        <v>Damon Perez</v>
      </c>
      <c r="N1763" s="43">
        <f>VLOOKUP(Combined[[#This Row],[Customer_ID]],Customer[],3,FALSE)</f>
        <v>21</v>
      </c>
      <c r="O1763" s="43" t="str">
        <f>VLOOKUP(Combined[[#This Row],[Customer_ID]],Customer[],4,FALSE)</f>
        <v>Male</v>
      </c>
      <c r="P1763" s="43" t="str">
        <f>VLOOKUP(Combined[[#This Row],[Customer_ID]],Customer[],5,FALSE)</f>
        <v>Jasonton</v>
      </c>
      <c r="Q1763" s="43" t="str">
        <f>VLOOKUP(Combined[[#This Row],[Customer_ID]],Customer[],6,FALSE)</f>
        <v>Ohio</v>
      </c>
      <c r="R1763" s="43" t="str">
        <f>VLOOKUP(Combined[[#This Row],[Customer_ID]],Customer[],8,FALSE)</f>
        <v>Gold</v>
      </c>
      <c r="S1763" s="43" t="str">
        <f>VLOOKUP(Combined[[#This Row],[Product_ID]],Product[],2,FALSE)</f>
        <v>Decorative Lamp Shade</v>
      </c>
      <c r="T1763" s="43" t="str">
        <f>VLOOKUP(Combined[[#This Row],[Product_ID]],Product[],3,FALSE)</f>
        <v>Home</v>
      </c>
      <c r="U1763" s="43" t="str">
        <f>VLOOKUP(Combined[[#This Row],[Product_ID]],Product[],4,FALSE)</f>
        <v>Lighting</v>
      </c>
      <c r="V1763" s="43" t="str">
        <f>VLOOKUP(Combined[[#This Row],[Product_ID]],Product[],5,FALSE)</f>
        <v>Ramirez-Hanson</v>
      </c>
      <c r="W1763" s="43">
        <f>VLOOKUP(Combined[[#This Row],[Product_ID]],Product[],6,FALSE)</f>
        <v>228.53</v>
      </c>
      <c r="X1763" s="43">
        <f>VLOOKUP(Combined[[#This Row],[Product_ID]],Product[],7,FALSE)</f>
        <v>469</v>
      </c>
      <c r="Y1763" s="43" t="str">
        <f>_xlfn.XLOOKUP(Combined[[#This Row],[Store_ID]],Store[Store_ID],Store[Store_Name])</f>
        <v>Mann-Austin</v>
      </c>
      <c r="Z1763" s="43" t="str">
        <f>_xlfn.XLOOKUP(Combined[[#This Row],[Store_ID]],Store[Store_ID],Store[Region])</f>
        <v>East</v>
      </c>
      <c r="AA1763" s="43" t="str">
        <f>_xlfn.XLOOKUP(Combined[[#This Row],[Store_ID]],Store[Store_ID],Store[City])</f>
        <v>Vasquezborough</v>
      </c>
      <c r="AB1763" s="43" t="str">
        <f>_xlfn.XLOOKUP(Combined[[#This Row],[Store_ID]],Store[Store_ID],Store[Store_Type])</f>
        <v>Online</v>
      </c>
      <c r="AC1763" s="43">
        <f>Combined[[#This Row],[Quantity]]*Combined[[#This Row],[Unit_Price]]</f>
        <v>121.06</v>
      </c>
      <c r="AD1763" s="43">
        <f>Combined[[#This Row],[Gross_Sales]]*Combined[[#This Row],[Discount]]</f>
        <v>21.790800000000001</v>
      </c>
      <c r="AE1763" s="43">
        <f>Combined[[#This Row],[Quantity]]*Combined[[#This Row],[cost]]</f>
        <v>457.06</v>
      </c>
      <c r="AF1763" s="43">
        <f>Combined[[#This Row],[Total_Amount]]-Combined[[#This Row],[Total_Cost]]</f>
        <v>-357.79079999999999</v>
      </c>
      <c r="AG1763" s="43" t="str">
        <f>IF(Combined[[#This Row],[Age]]&lt;=25,"18-25",IF(Combined[[#This Row],[Age]]&lt;=35,"26-35",IF(Combined[[#This Row],[Age]]&lt;=45,"36-45",IF(Combined[[#This Row],[Age]]&lt;=55,"46-55","56-64"))))</f>
        <v>18-25</v>
      </c>
      <c r="AH1763" s="43">
        <f>IF(Combined[[#This Row],[Total_Amount]]=0,0,Combined[[#This Row],[Profit]]/Combined[[#This Row],[Total_Amount]])</f>
        <v>-3.6042478432383858</v>
      </c>
    </row>
    <row r="1764" spans="1:34">
      <c r="A1764" s="43" t="s">
        <v>3588</v>
      </c>
      <c r="B1764" s="46">
        <v>45610</v>
      </c>
      <c r="C1764" s="43">
        <f t="shared" si="27"/>
        <v>2024</v>
      </c>
      <c r="D1764" s="43" t="str">
        <f>TEXT(Combined[[#This Row],[Order_Date]],"MMM")</f>
        <v>Nov</v>
      </c>
      <c r="E1764" s="43" t="s">
        <v>205</v>
      </c>
      <c r="F1764" s="43" t="s">
        <v>1716</v>
      </c>
      <c r="G1764" s="43" t="s">
        <v>1797</v>
      </c>
      <c r="H1764" s="43">
        <v>4</v>
      </c>
      <c r="I1764" s="43">
        <v>341.95</v>
      </c>
      <c r="J1764" s="45">
        <v>0.25</v>
      </c>
      <c r="K1764" s="43" t="s">
        <v>1824</v>
      </c>
      <c r="L1764" s="43">
        <v>1025.8499999999999</v>
      </c>
      <c r="M1764" s="43" t="str">
        <f>VLOOKUP(Combined[[#This Row],[Customer_ID]],Customer[],2,FALSE)</f>
        <v>Katherine Dorsey</v>
      </c>
      <c r="N1764" s="43">
        <f>VLOOKUP(Combined[[#This Row],[Customer_ID]],Customer[],3,FALSE)</f>
        <v>24</v>
      </c>
      <c r="O1764" s="43" t="str">
        <f>VLOOKUP(Combined[[#This Row],[Customer_ID]],Customer[],4,FALSE)</f>
        <v>Male</v>
      </c>
      <c r="P1764" s="43" t="str">
        <f>VLOOKUP(Combined[[#This Row],[Customer_ID]],Customer[],5,FALSE)</f>
        <v>Christopherland</v>
      </c>
      <c r="Q1764" s="43" t="str">
        <f>VLOOKUP(Combined[[#This Row],[Customer_ID]],Customer[],6,FALSE)</f>
        <v>Oklahoma</v>
      </c>
      <c r="R1764" s="43" t="str">
        <f>VLOOKUP(Combined[[#This Row],[Customer_ID]],Customer[],8,FALSE)</f>
        <v>Platinum</v>
      </c>
      <c r="S1764" s="43" t="str">
        <f>VLOOKUP(Combined[[#This Row],[Product_ID]],Product[],2,FALSE)</f>
        <v>Wooden Bookshelf</v>
      </c>
      <c r="T1764" s="43" t="str">
        <f>VLOOKUP(Combined[[#This Row],[Product_ID]],Product[],3,FALSE)</f>
        <v>Home</v>
      </c>
      <c r="U1764" s="43" t="str">
        <f>VLOOKUP(Combined[[#This Row],[Product_ID]],Product[],4,FALSE)</f>
        <v>Furniture</v>
      </c>
      <c r="V1764" s="43" t="str">
        <f>VLOOKUP(Combined[[#This Row],[Product_ID]],Product[],5,FALSE)</f>
        <v>Collins-Stephenson</v>
      </c>
      <c r="W1764" s="43">
        <f>VLOOKUP(Combined[[#This Row],[Product_ID]],Product[],6,FALSE)</f>
        <v>388.46</v>
      </c>
      <c r="X1764" s="43">
        <f>VLOOKUP(Combined[[#This Row],[Product_ID]],Product[],7,FALSE)</f>
        <v>208</v>
      </c>
      <c r="Y1764" s="43" t="str">
        <f>_xlfn.XLOOKUP(Combined[[#This Row],[Store_ID]],Store[Store_ID],Store[Store_Name])</f>
        <v>Gardner, Humphrey and Contreras</v>
      </c>
      <c r="Z1764" s="43" t="str">
        <f>_xlfn.XLOOKUP(Combined[[#This Row],[Store_ID]],Store[Store_ID],Store[Region])</f>
        <v>East</v>
      </c>
      <c r="AA1764" s="43" t="str">
        <f>_xlfn.XLOOKUP(Combined[[#This Row],[Store_ID]],Store[Store_ID],Store[City])</f>
        <v>Johnsonville</v>
      </c>
      <c r="AB1764" s="43" t="str">
        <f>_xlfn.XLOOKUP(Combined[[#This Row],[Store_ID]],Store[Store_ID],Store[Store_Type])</f>
        <v>Flagship</v>
      </c>
      <c r="AC1764" s="43">
        <f>Combined[[#This Row],[Quantity]]*Combined[[#This Row],[Unit_Price]]</f>
        <v>1367.8</v>
      </c>
      <c r="AD1764" s="43">
        <f>Combined[[#This Row],[Gross_Sales]]*Combined[[#This Row],[Discount]]</f>
        <v>341.95</v>
      </c>
      <c r="AE1764" s="43">
        <f>Combined[[#This Row],[Quantity]]*Combined[[#This Row],[cost]]</f>
        <v>1553.84</v>
      </c>
      <c r="AF1764" s="43">
        <f>Combined[[#This Row],[Total_Amount]]-Combined[[#This Row],[Total_Cost]]</f>
        <v>-527.99</v>
      </c>
      <c r="AG1764" s="43" t="str">
        <f>IF(Combined[[#This Row],[Age]]&lt;=25,"18-25",IF(Combined[[#This Row],[Age]]&lt;=35,"26-35",IF(Combined[[#This Row],[Age]]&lt;=45,"36-45",IF(Combined[[#This Row],[Age]]&lt;=55,"46-55","56-64"))))</f>
        <v>18-25</v>
      </c>
      <c r="AH1764" s="43">
        <f>IF(Combined[[#This Row],[Total_Amount]]=0,0,Combined[[#This Row],[Profit]]/Combined[[#This Row],[Total_Amount]])</f>
        <v>-0.51468538285324372</v>
      </c>
    </row>
    <row r="1765" spans="1:34">
      <c r="A1765" s="43" t="s">
        <v>3589</v>
      </c>
      <c r="B1765" s="46">
        <v>45438</v>
      </c>
      <c r="C1765" s="43">
        <f t="shared" si="27"/>
        <v>2024</v>
      </c>
      <c r="D1765" s="43" t="str">
        <f>TEXT(Combined[[#This Row],[Order_Date]],"MMM")</f>
        <v>May</v>
      </c>
      <c r="E1765" s="43" t="s">
        <v>899</v>
      </c>
      <c r="F1765" s="43" t="s">
        <v>1592</v>
      </c>
      <c r="G1765" s="43" t="s">
        <v>1804</v>
      </c>
      <c r="H1765" s="43">
        <v>4</v>
      </c>
      <c r="I1765" s="43">
        <v>300.12</v>
      </c>
      <c r="J1765" s="45">
        <v>0.05</v>
      </c>
      <c r="K1765" s="43" t="s">
        <v>1826</v>
      </c>
      <c r="L1765" s="43">
        <v>1140.4559999999999</v>
      </c>
      <c r="M1765" s="43" t="str">
        <f>VLOOKUP(Combined[[#This Row],[Customer_ID]],Customer[],2,FALSE)</f>
        <v>Bryan Garcia</v>
      </c>
      <c r="N1765" s="43">
        <f>VLOOKUP(Combined[[#This Row],[Customer_ID]],Customer[],3,FALSE)</f>
        <v>54</v>
      </c>
      <c r="O1765" s="43" t="str">
        <f>VLOOKUP(Combined[[#This Row],[Customer_ID]],Customer[],4,FALSE)</f>
        <v>Female</v>
      </c>
      <c r="P1765" s="43" t="str">
        <f>VLOOKUP(Combined[[#This Row],[Customer_ID]],Customer[],5,FALSE)</f>
        <v>Garciaborough</v>
      </c>
      <c r="Q1765" s="43" t="str">
        <f>VLOOKUP(Combined[[#This Row],[Customer_ID]],Customer[],6,FALSE)</f>
        <v>Wyoming</v>
      </c>
      <c r="R1765" s="43" t="str">
        <f>VLOOKUP(Combined[[#This Row],[Customer_ID]],Customer[],8,FALSE)</f>
        <v>Silver</v>
      </c>
      <c r="S1765" s="43" t="str">
        <f>VLOOKUP(Combined[[#This Row],[Product_ID]],Product[],2,FALSE)</f>
        <v>Carbon Fiber Tennis Racket</v>
      </c>
      <c r="T1765" s="43" t="str">
        <f>VLOOKUP(Combined[[#This Row],[Product_ID]],Product[],3,FALSE)</f>
        <v>Sports</v>
      </c>
      <c r="U1765" s="43" t="str">
        <f>VLOOKUP(Combined[[#This Row],[Product_ID]],Product[],4,FALSE)</f>
        <v>Equipment</v>
      </c>
      <c r="V1765" s="43" t="str">
        <f>VLOOKUP(Combined[[#This Row],[Product_ID]],Product[],5,FALSE)</f>
        <v>Flores, Pineda and Rodriguez</v>
      </c>
      <c r="W1765" s="43">
        <f>VLOOKUP(Combined[[#This Row],[Product_ID]],Product[],6,FALSE)</f>
        <v>484.62</v>
      </c>
      <c r="X1765" s="43">
        <f>VLOOKUP(Combined[[#This Row],[Product_ID]],Product[],7,FALSE)</f>
        <v>432</v>
      </c>
      <c r="Y1765" s="43" t="str">
        <f>_xlfn.XLOOKUP(Combined[[#This Row],[Store_ID]],Store[Store_ID],Store[Store_Name])</f>
        <v>Frederick-Wright</v>
      </c>
      <c r="Z1765" s="43" t="str">
        <f>_xlfn.XLOOKUP(Combined[[#This Row],[Store_ID]],Store[Store_ID],Store[Region])</f>
        <v>West</v>
      </c>
      <c r="AA1765" s="43" t="str">
        <f>_xlfn.XLOOKUP(Combined[[#This Row],[Store_ID]],Store[Store_ID],Store[City])</f>
        <v>New Jimmymouth</v>
      </c>
      <c r="AB1765" s="43" t="str">
        <f>_xlfn.XLOOKUP(Combined[[#This Row],[Store_ID]],Store[Store_ID],Store[Store_Type])</f>
        <v>Flagship</v>
      </c>
      <c r="AC1765" s="43">
        <f>Combined[[#This Row],[Quantity]]*Combined[[#This Row],[Unit_Price]]</f>
        <v>1200.48</v>
      </c>
      <c r="AD1765" s="43">
        <f>Combined[[#This Row],[Gross_Sales]]*Combined[[#This Row],[Discount]]</f>
        <v>60.024000000000001</v>
      </c>
      <c r="AE1765" s="43">
        <f>Combined[[#This Row],[Quantity]]*Combined[[#This Row],[cost]]</f>
        <v>1938.48</v>
      </c>
      <c r="AF1765" s="43">
        <f>Combined[[#This Row],[Total_Amount]]-Combined[[#This Row],[Total_Cost]]</f>
        <v>-798.02400000000011</v>
      </c>
      <c r="AG1765" s="43" t="str">
        <f>IF(Combined[[#This Row],[Age]]&lt;=25,"18-25",IF(Combined[[#This Row],[Age]]&lt;=35,"26-35",IF(Combined[[#This Row],[Age]]&lt;=45,"36-45",IF(Combined[[#This Row],[Age]]&lt;=55,"46-55","56-64"))))</f>
        <v>46-55</v>
      </c>
      <c r="AH1765" s="43">
        <f>IF(Combined[[#This Row],[Total_Amount]]=0,0,Combined[[#This Row],[Profit]]/Combined[[#This Row],[Total_Amount]])</f>
        <v>-0.69974115616911148</v>
      </c>
    </row>
    <row r="1766" spans="1:34">
      <c r="A1766" s="43" t="s">
        <v>3590</v>
      </c>
      <c r="B1766" s="46">
        <v>45705</v>
      </c>
      <c r="C1766" s="43">
        <f t="shared" si="27"/>
        <v>2025</v>
      </c>
      <c r="D1766" s="43" t="str">
        <f>TEXT(Combined[[#This Row],[Order_Date]],"MMM")</f>
        <v>Feb</v>
      </c>
      <c r="E1766" s="43" t="s">
        <v>402</v>
      </c>
      <c r="F1766" s="43" t="s">
        <v>1604</v>
      </c>
      <c r="G1766" s="43" t="s">
        <v>1807</v>
      </c>
      <c r="H1766" s="43">
        <v>2</v>
      </c>
      <c r="I1766" s="43">
        <v>289.14</v>
      </c>
      <c r="J1766" s="45">
        <v>0.12</v>
      </c>
      <c r="K1766" s="43" t="s">
        <v>1829</v>
      </c>
      <c r="L1766" s="43">
        <v>508.88639999999998</v>
      </c>
      <c r="M1766" s="43" t="str">
        <f>VLOOKUP(Combined[[#This Row],[Customer_ID]],Customer[],2,FALSE)</f>
        <v>Tyler Conrad</v>
      </c>
      <c r="N1766" s="43">
        <f>VLOOKUP(Combined[[#This Row],[Customer_ID]],Customer[],3,FALSE)</f>
        <v>53</v>
      </c>
      <c r="O1766" s="43" t="str">
        <f>VLOOKUP(Combined[[#This Row],[Customer_ID]],Customer[],4,FALSE)</f>
        <v>Female</v>
      </c>
      <c r="P1766" s="43" t="str">
        <f>VLOOKUP(Combined[[#This Row],[Customer_ID]],Customer[],5,FALSE)</f>
        <v>North Curtischester</v>
      </c>
      <c r="Q1766" s="43" t="str">
        <f>VLOOKUP(Combined[[#This Row],[Customer_ID]],Customer[],6,FALSE)</f>
        <v>North Dakota</v>
      </c>
      <c r="R1766" s="43" t="str">
        <f>VLOOKUP(Combined[[#This Row],[Customer_ID]],Customer[],8,FALSE)</f>
        <v>Platinum</v>
      </c>
      <c r="S1766" s="43" t="str">
        <f>VLOOKUP(Combined[[#This Row],[Product_ID]],Product[],2,FALSE)</f>
        <v>Sports Stopwatch Timer</v>
      </c>
      <c r="T1766" s="43" t="str">
        <f>VLOOKUP(Combined[[#This Row],[Product_ID]],Product[],3,FALSE)</f>
        <v>Sports</v>
      </c>
      <c r="U1766" s="43" t="str">
        <f>VLOOKUP(Combined[[#This Row],[Product_ID]],Product[],4,FALSE)</f>
        <v>Accessories</v>
      </c>
      <c r="V1766" s="43" t="str">
        <f>VLOOKUP(Combined[[#This Row],[Product_ID]],Product[],5,FALSE)</f>
        <v>Burns-Hansen</v>
      </c>
      <c r="W1766" s="43">
        <f>VLOOKUP(Combined[[#This Row],[Product_ID]],Product[],6,FALSE)</f>
        <v>38.76</v>
      </c>
      <c r="X1766" s="43">
        <f>VLOOKUP(Combined[[#This Row],[Product_ID]],Product[],7,FALSE)</f>
        <v>137</v>
      </c>
      <c r="Y1766" s="43" t="str">
        <f>_xlfn.XLOOKUP(Combined[[#This Row],[Store_ID]],Store[Store_ID],Store[Store_Name])</f>
        <v>Holloway Ltd</v>
      </c>
      <c r="Z1766" s="43" t="str">
        <f>_xlfn.XLOOKUP(Combined[[#This Row],[Store_ID]],Store[Store_ID],Store[Region])</f>
        <v>North</v>
      </c>
      <c r="AA1766" s="43" t="str">
        <f>_xlfn.XLOOKUP(Combined[[#This Row],[Store_ID]],Store[Store_ID],Store[City])</f>
        <v>Bensonhaven</v>
      </c>
      <c r="AB1766" s="43" t="str">
        <f>_xlfn.XLOOKUP(Combined[[#This Row],[Store_ID]],Store[Store_ID],Store[Store_Type])</f>
        <v>Flagship</v>
      </c>
      <c r="AC1766" s="43">
        <f>Combined[[#This Row],[Quantity]]*Combined[[#This Row],[Unit_Price]]</f>
        <v>578.28</v>
      </c>
      <c r="AD1766" s="43">
        <f>Combined[[#This Row],[Gross_Sales]]*Combined[[#This Row],[Discount]]</f>
        <v>69.393599999999992</v>
      </c>
      <c r="AE1766" s="43">
        <f>Combined[[#This Row],[Quantity]]*Combined[[#This Row],[cost]]</f>
        <v>77.52</v>
      </c>
      <c r="AF1766" s="43">
        <f>Combined[[#This Row],[Total_Amount]]-Combined[[#This Row],[Total_Cost]]</f>
        <v>431.3664</v>
      </c>
      <c r="AG1766" s="43" t="str">
        <f>IF(Combined[[#This Row],[Age]]&lt;=25,"18-25",IF(Combined[[#This Row],[Age]]&lt;=35,"26-35",IF(Combined[[#This Row],[Age]]&lt;=45,"36-45",IF(Combined[[#This Row],[Age]]&lt;=55,"46-55","56-64"))))</f>
        <v>46-55</v>
      </c>
      <c r="AH1766" s="43">
        <f>IF(Combined[[#This Row],[Total_Amount]]=0,0,Combined[[#This Row],[Profit]]/Combined[[#This Row],[Total_Amount]])</f>
        <v>0.84766737723782759</v>
      </c>
    </row>
    <row r="1767" spans="1:34">
      <c r="A1767" s="43" t="s">
        <v>3591</v>
      </c>
      <c r="B1767" s="46">
        <v>45695</v>
      </c>
      <c r="C1767" s="43">
        <f t="shared" si="27"/>
        <v>2025</v>
      </c>
      <c r="D1767" s="43" t="str">
        <f>TEXT(Combined[[#This Row],[Order_Date]],"MMM")</f>
        <v>Feb</v>
      </c>
      <c r="E1767" s="43" t="s">
        <v>175</v>
      </c>
      <c r="F1767" s="43" t="s">
        <v>1598</v>
      </c>
      <c r="G1767" s="43" t="s">
        <v>1752</v>
      </c>
      <c r="H1767" s="43">
        <v>2</v>
      </c>
      <c r="I1767" s="43">
        <v>596.84</v>
      </c>
      <c r="J1767" s="45">
        <v>0.01</v>
      </c>
      <c r="K1767" s="43" t="s">
        <v>1826</v>
      </c>
      <c r="L1767" s="43">
        <v>1181.7431999999999</v>
      </c>
      <c r="M1767" s="43" t="str">
        <f>VLOOKUP(Combined[[#This Row],[Customer_ID]],Customer[],2,FALSE)</f>
        <v>Jordan Jackson Dds</v>
      </c>
      <c r="N1767" s="43">
        <f>VLOOKUP(Combined[[#This Row],[Customer_ID]],Customer[],3,FALSE)</f>
        <v>54</v>
      </c>
      <c r="O1767" s="43" t="str">
        <f>VLOOKUP(Combined[[#This Row],[Customer_ID]],Customer[],4,FALSE)</f>
        <v>Male</v>
      </c>
      <c r="P1767" s="43" t="str">
        <f>VLOOKUP(Combined[[#This Row],[Customer_ID]],Customer[],5,FALSE)</f>
        <v>North Johnview</v>
      </c>
      <c r="Q1767" s="43" t="str">
        <f>VLOOKUP(Combined[[#This Row],[Customer_ID]],Customer[],6,FALSE)</f>
        <v>Arizona</v>
      </c>
      <c r="R1767" s="43" t="str">
        <f>VLOOKUP(Combined[[#This Row],[Customer_ID]],Customer[],8,FALSE)</f>
        <v>Gold</v>
      </c>
      <c r="S1767" s="43" t="str">
        <f>VLOOKUP(Combined[[#This Row],[Product_ID]],Product[],2,FALSE)</f>
        <v>Women's Scarf Set</v>
      </c>
      <c r="T1767" s="43" t="str">
        <f>VLOOKUP(Combined[[#This Row],[Product_ID]],Product[],3,FALSE)</f>
        <v>Clothing</v>
      </c>
      <c r="U1767" s="43" t="str">
        <f>VLOOKUP(Combined[[#This Row],[Product_ID]],Product[],4,FALSE)</f>
        <v>Accessories</v>
      </c>
      <c r="V1767" s="43" t="str">
        <f>VLOOKUP(Combined[[#This Row],[Product_ID]],Product[],5,FALSE)</f>
        <v>Brown and Sons</v>
      </c>
      <c r="W1767" s="43">
        <f>VLOOKUP(Combined[[#This Row],[Product_ID]],Product[],6,FALSE)</f>
        <v>174.02</v>
      </c>
      <c r="X1767" s="43">
        <f>VLOOKUP(Combined[[#This Row],[Product_ID]],Product[],7,FALSE)</f>
        <v>268</v>
      </c>
      <c r="Y1767" s="43" t="str">
        <f>_xlfn.XLOOKUP(Combined[[#This Row],[Store_ID]],Store[Store_ID],Store[Store_Name])</f>
        <v>Rivera-Warner</v>
      </c>
      <c r="Z1767" s="43" t="str">
        <f>_xlfn.XLOOKUP(Combined[[#This Row],[Store_ID]],Store[Store_ID],Store[Region])</f>
        <v>East</v>
      </c>
      <c r="AA1767" s="43" t="str">
        <f>_xlfn.XLOOKUP(Combined[[#This Row],[Store_ID]],Store[Store_ID],Store[City])</f>
        <v>Washingtonfurt</v>
      </c>
      <c r="AB1767" s="43" t="str">
        <f>_xlfn.XLOOKUP(Combined[[#This Row],[Store_ID]],Store[Store_ID],Store[Store_Type])</f>
        <v>Flagship</v>
      </c>
      <c r="AC1767" s="43">
        <f>Combined[[#This Row],[Quantity]]*Combined[[#This Row],[Unit_Price]]</f>
        <v>1193.68</v>
      </c>
      <c r="AD1767" s="43">
        <f>Combined[[#This Row],[Gross_Sales]]*Combined[[#This Row],[Discount]]</f>
        <v>11.936800000000002</v>
      </c>
      <c r="AE1767" s="43">
        <f>Combined[[#This Row],[Quantity]]*Combined[[#This Row],[cost]]</f>
        <v>348.04</v>
      </c>
      <c r="AF1767" s="43">
        <f>Combined[[#This Row],[Total_Amount]]-Combined[[#This Row],[Total_Cost]]</f>
        <v>833.70319999999992</v>
      </c>
      <c r="AG1767" s="43" t="str">
        <f>IF(Combined[[#This Row],[Age]]&lt;=25,"18-25",IF(Combined[[#This Row],[Age]]&lt;=35,"26-35",IF(Combined[[#This Row],[Age]]&lt;=45,"36-45",IF(Combined[[#This Row],[Age]]&lt;=55,"46-55","56-64"))))</f>
        <v>46-55</v>
      </c>
      <c r="AH1767" s="43">
        <f>IF(Combined[[#This Row],[Total_Amount]]=0,0,Combined[[#This Row],[Profit]]/Combined[[#This Row],[Total_Amount]])</f>
        <v>0.70548592959959489</v>
      </c>
    </row>
    <row r="1768" spans="1:34">
      <c r="A1768" s="43" t="s">
        <v>3592</v>
      </c>
      <c r="B1768" s="46">
        <v>45571</v>
      </c>
      <c r="C1768" s="43">
        <f t="shared" si="27"/>
        <v>2024</v>
      </c>
      <c r="D1768" s="43" t="str">
        <f>TEXT(Combined[[#This Row],[Order_Date]],"MMM")</f>
        <v>Oct</v>
      </c>
      <c r="E1768" s="43" t="s">
        <v>1352</v>
      </c>
      <c r="F1768" s="43" t="s">
        <v>1586</v>
      </c>
      <c r="G1768" s="43" t="s">
        <v>1782</v>
      </c>
      <c r="H1768" s="43">
        <v>4</v>
      </c>
      <c r="I1768" s="43">
        <v>466.24</v>
      </c>
      <c r="J1768" s="45">
        <v>0.16</v>
      </c>
      <c r="K1768" s="43" t="s">
        <v>1824</v>
      </c>
      <c r="L1768" s="43">
        <v>1566.5663999999999</v>
      </c>
      <c r="M1768" s="43" t="str">
        <f>VLOOKUP(Combined[[#This Row],[Customer_ID]],Customer[],2,FALSE)</f>
        <v>Sharon Simpson</v>
      </c>
      <c r="N1768" s="43">
        <f>VLOOKUP(Combined[[#This Row],[Customer_ID]],Customer[],3,FALSE)</f>
        <v>61</v>
      </c>
      <c r="O1768" s="43" t="str">
        <f>VLOOKUP(Combined[[#This Row],[Customer_ID]],Customer[],4,FALSE)</f>
        <v>Male</v>
      </c>
      <c r="P1768" s="43" t="str">
        <f>VLOOKUP(Combined[[#This Row],[Customer_ID]],Customer[],5,FALSE)</f>
        <v>South Michellebury</v>
      </c>
      <c r="Q1768" s="43" t="str">
        <f>VLOOKUP(Combined[[#This Row],[Customer_ID]],Customer[],6,FALSE)</f>
        <v>South Dakota</v>
      </c>
      <c r="R1768" s="43" t="str">
        <f>VLOOKUP(Combined[[#This Row],[Customer_ID]],Customer[],8,FALSE)</f>
        <v>Gold</v>
      </c>
      <c r="S1768" s="43" t="str">
        <f>VLOOKUP(Combined[[#This Row],[Product_ID]],Product[],2,FALSE)</f>
        <v>Knee Support Brace</v>
      </c>
      <c r="T1768" s="43" t="str">
        <f>VLOOKUP(Combined[[#This Row],[Product_ID]],Product[],3,FALSE)</f>
        <v>Sports</v>
      </c>
      <c r="U1768" s="43" t="str">
        <f>VLOOKUP(Combined[[#This Row],[Product_ID]],Product[],4,FALSE)</f>
        <v>Equipment</v>
      </c>
      <c r="V1768" s="43" t="str">
        <f>VLOOKUP(Combined[[#This Row],[Product_ID]],Product[],5,FALSE)</f>
        <v>May-Reese</v>
      </c>
      <c r="W1768" s="43">
        <f>VLOOKUP(Combined[[#This Row],[Product_ID]],Product[],6,FALSE)</f>
        <v>21.34</v>
      </c>
      <c r="X1768" s="43">
        <f>VLOOKUP(Combined[[#This Row],[Product_ID]],Product[],7,FALSE)</f>
        <v>65</v>
      </c>
      <c r="Y1768" s="43" t="str">
        <f>_xlfn.XLOOKUP(Combined[[#This Row],[Store_ID]],Store[Store_ID],Store[Store_Name])</f>
        <v>Bean, Jones and Park</v>
      </c>
      <c r="Z1768" s="43" t="str">
        <f>_xlfn.XLOOKUP(Combined[[#This Row],[Store_ID]],Store[Store_ID],Store[Region])</f>
        <v>West</v>
      </c>
      <c r="AA1768" s="43" t="str">
        <f>_xlfn.XLOOKUP(Combined[[#This Row],[Store_ID]],Store[Store_ID],Store[City])</f>
        <v>Thompsonborough</v>
      </c>
      <c r="AB1768" s="43" t="str">
        <f>_xlfn.XLOOKUP(Combined[[#This Row],[Store_ID]],Store[Store_ID],Store[Store_Type])</f>
        <v>Online</v>
      </c>
      <c r="AC1768" s="43">
        <f>Combined[[#This Row],[Quantity]]*Combined[[#This Row],[Unit_Price]]</f>
        <v>1864.96</v>
      </c>
      <c r="AD1768" s="43">
        <f>Combined[[#This Row],[Gross_Sales]]*Combined[[#This Row],[Discount]]</f>
        <v>298.39359999999999</v>
      </c>
      <c r="AE1768" s="43">
        <f>Combined[[#This Row],[Quantity]]*Combined[[#This Row],[cost]]</f>
        <v>85.36</v>
      </c>
      <c r="AF1768" s="43">
        <f>Combined[[#This Row],[Total_Amount]]-Combined[[#This Row],[Total_Cost]]</f>
        <v>1481.2064</v>
      </c>
      <c r="AG1768" s="43" t="str">
        <f>IF(Combined[[#This Row],[Age]]&lt;=25,"18-25",IF(Combined[[#This Row],[Age]]&lt;=35,"26-35",IF(Combined[[#This Row],[Age]]&lt;=45,"36-45",IF(Combined[[#This Row],[Age]]&lt;=55,"46-55","56-64"))))</f>
        <v>56-64</v>
      </c>
      <c r="AH1768" s="43">
        <f>IF(Combined[[#This Row],[Total_Amount]]=0,0,Combined[[#This Row],[Profit]]/Combined[[#This Row],[Total_Amount]])</f>
        <v>0.94551140634702757</v>
      </c>
    </row>
    <row r="1769" spans="1:34">
      <c r="A1769" s="43" t="s">
        <v>3593</v>
      </c>
      <c r="B1769" s="46">
        <v>45544</v>
      </c>
      <c r="C1769" s="43">
        <f t="shared" si="27"/>
        <v>2024</v>
      </c>
      <c r="D1769" s="43" t="str">
        <f>TEXT(Combined[[#This Row],[Order_Date]],"MMM")</f>
        <v>Sep</v>
      </c>
      <c r="E1769" s="43" t="s">
        <v>806</v>
      </c>
      <c r="F1769" s="43" t="s">
        <v>1574</v>
      </c>
      <c r="G1769" s="43" t="s">
        <v>1804</v>
      </c>
      <c r="H1769" s="43">
        <v>2</v>
      </c>
      <c r="I1769" s="43">
        <v>330.59</v>
      </c>
      <c r="J1769" s="45">
        <v>0.14000000000000001</v>
      </c>
      <c r="K1769" s="43" t="s">
        <v>1824</v>
      </c>
      <c r="L1769" s="43">
        <v>568.61479999999995</v>
      </c>
      <c r="M1769" s="43" t="str">
        <f>VLOOKUP(Combined[[#This Row],[Customer_ID]],Customer[],2,FALSE)</f>
        <v>John Mccoy</v>
      </c>
      <c r="N1769" s="43">
        <f>VLOOKUP(Combined[[#This Row],[Customer_ID]],Customer[],3,FALSE)</f>
        <v>26</v>
      </c>
      <c r="O1769" s="43" t="str">
        <f>VLOOKUP(Combined[[#This Row],[Customer_ID]],Customer[],4,FALSE)</f>
        <v>Male</v>
      </c>
      <c r="P1769" s="43" t="str">
        <f>VLOOKUP(Combined[[#This Row],[Customer_ID]],Customer[],5,FALSE)</f>
        <v>Robinborough</v>
      </c>
      <c r="Q1769" s="43" t="str">
        <f>VLOOKUP(Combined[[#This Row],[Customer_ID]],Customer[],6,FALSE)</f>
        <v>South Dakota</v>
      </c>
      <c r="R1769" s="43" t="str">
        <f>VLOOKUP(Combined[[#This Row],[Customer_ID]],Customer[],8,FALSE)</f>
        <v>Silver</v>
      </c>
      <c r="S1769" s="43" t="str">
        <f>VLOOKUP(Combined[[#This Row],[Product_ID]],Product[],2,FALSE)</f>
        <v>USB-C Fast Charger</v>
      </c>
      <c r="T1769" s="43" t="str">
        <f>VLOOKUP(Combined[[#This Row],[Product_ID]],Product[],3,FALSE)</f>
        <v>Electronics</v>
      </c>
      <c r="U1769" s="43" t="str">
        <f>VLOOKUP(Combined[[#This Row],[Product_ID]],Product[],4,FALSE)</f>
        <v>Accessories</v>
      </c>
      <c r="V1769" s="43" t="str">
        <f>VLOOKUP(Combined[[#This Row],[Product_ID]],Product[],5,FALSE)</f>
        <v>Dawson-Perkins</v>
      </c>
      <c r="W1769" s="43">
        <f>VLOOKUP(Combined[[#This Row],[Product_ID]],Product[],6,FALSE)</f>
        <v>242.23</v>
      </c>
      <c r="X1769" s="43">
        <f>VLOOKUP(Combined[[#This Row],[Product_ID]],Product[],7,FALSE)</f>
        <v>453</v>
      </c>
      <c r="Y1769" s="43" t="str">
        <f>_xlfn.XLOOKUP(Combined[[#This Row],[Store_ID]],Store[Store_ID],Store[Store_Name])</f>
        <v>Frederick-Wright</v>
      </c>
      <c r="Z1769" s="43" t="str">
        <f>_xlfn.XLOOKUP(Combined[[#This Row],[Store_ID]],Store[Store_ID],Store[Region])</f>
        <v>West</v>
      </c>
      <c r="AA1769" s="43" t="str">
        <f>_xlfn.XLOOKUP(Combined[[#This Row],[Store_ID]],Store[Store_ID],Store[City])</f>
        <v>New Jimmymouth</v>
      </c>
      <c r="AB1769" s="43" t="str">
        <f>_xlfn.XLOOKUP(Combined[[#This Row],[Store_ID]],Store[Store_ID],Store[Store_Type])</f>
        <v>Flagship</v>
      </c>
      <c r="AC1769" s="43">
        <f>Combined[[#This Row],[Quantity]]*Combined[[#This Row],[Unit_Price]]</f>
        <v>661.18</v>
      </c>
      <c r="AD1769" s="43">
        <f>Combined[[#This Row],[Gross_Sales]]*Combined[[#This Row],[Discount]]</f>
        <v>92.565200000000004</v>
      </c>
      <c r="AE1769" s="43">
        <f>Combined[[#This Row],[Quantity]]*Combined[[#This Row],[cost]]</f>
        <v>484.46</v>
      </c>
      <c r="AF1769" s="43">
        <f>Combined[[#This Row],[Total_Amount]]-Combined[[#This Row],[Total_Cost]]</f>
        <v>84.154799999999966</v>
      </c>
      <c r="AG1769" s="43" t="str">
        <f>IF(Combined[[#This Row],[Age]]&lt;=25,"18-25",IF(Combined[[#This Row],[Age]]&lt;=35,"26-35",IF(Combined[[#This Row],[Age]]&lt;=45,"36-45",IF(Combined[[#This Row],[Age]]&lt;=55,"46-55","56-64"))))</f>
        <v>26-35</v>
      </c>
      <c r="AH1769" s="43">
        <f>IF(Combined[[#This Row],[Total_Amount]]=0,0,Combined[[#This Row],[Profit]]/Combined[[#This Row],[Total_Amount]])</f>
        <v>0.14799966515117083</v>
      </c>
    </row>
    <row r="1770" spans="1:34">
      <c r="A1770" s="43" t="s">
        <v>3594</v>
      </c>
      <c r="B1770" s="46">
        <v>45654</v>
      </c>
      <c r="C1770" s="43">
        <f t="shared" si="27"/>
        <v>2024</v>
      </c>
      <c r="D1770" s="43" t="str">
        <f>TEXT(Combined[[#This Row],[Order_Date]],"MMM")</f>
        <v>Dec</v>
      </c>
      <c r="E1770" s="43" t="s">
        <v>1516</v>
      </c>
      <c r="F1770" s="43" t="s">
        <v>1592</v>
      </c>
      <c r="G1770" s="43" t="s">
        <v>1776</v>
      </c>
      <c r="H1770" s="43">
        <v>2</v>
      </c>
      <c r="I1770" s="43">
        <v>616.42999999999995</v>
      </c>
      <c r="J1770" s="45">
        <v>0.02</v>
      </c>
      <c r="K1770" s="43" t="s">
        <v>1829</v>
      </c>
      <c r="L1770" s="43">
        <v>1208.2028</v>
      </c>
      <c r="M1770" s="43" t="str">
        <f>VLOOKUP(Combined[[#This Row],[Customer_ID]],Customer[],2,FALSE)</f>
        <v>Amanda Powell</v>
      </c>
      <c r="N1770" s="43">
        <f>VLOOKUP(Combined[[#This Row],[Customer_ID]],Customer[],3,FALSE)</f>
        <v>28</v>
      </c>
      <c r="O1770" s="43" t="str">
        <f>VLOOKUP(Combined[[#This Row],[Customer_ID]],Customer[],4,FALSE)</f>
        <v>Male</v>
      </c>
      <c r="P1770" s="43" t="str">
        <f>VLOOKUP(Combined[[#This Row],[Customer_ID]],Customer[],5,FALSE)</f>
        <v>South William</v>
      </c>
      <c r="Q1770" s="43" t="str">
        <f>VLOOKUP(Combined[[#This Row],[Customer_ID]],Customer[],6,FALSE)</f>
        <v>Alabama</v>
      </c>
      <c r="R1770" s="43" t="str">
        <f>VLOOKUP(Combined[[#This Row],[Customer_ID]],Customer[],8,FALSE)</f>
        <v>Silver</v>
      </c>
      <c r="S1770" s="43" t="str">
        <f>VLOOKUP(Combined[[#This Row],[Product_ID]],Product[],2,FALSE)</f>
        <v>Carbon Fiber Tennis Racket</v>
      </c>
      <c r="T1770" s="43" t="str">
        <f>VLOOKUP(Combined[[#This Row],[Product_ID]],Product[],3,FALSE)</f>
        <v>Sports</v>
      </c>
      <c r="U1770" s="43" t="str">
        <f>VLOOKUP(Combined[[#This Row],[Product_ID]],Product[],4,FALSE)</f>
        <v>Equipment</v>
      </c>
      <c r="V1770" s="43" t="str">
        <f>VLOOKUP(Combined[[#This Row],[Product_ID]],Product[],5,FALSE)</f>
        <v>Flores, Pineda and Rodriguez</v>
      </c>
      <c r="W1770" s="43">
        <f>VLOOKUP(Combined[[#This Row],[Product_ID]],Product[],6,FALSE)</f>
        <v>484.62</v>
      </c>
      <c r="X1770" s="43">
        <f>VLOOKUP(Combined[[#This Row],[Product_ID]],Product[],7,FALSE)</f>
        <v>432</v>
      </c>
      <c r="Y1770" s="43" t="str">
        <f>_xlfn.XLOOKUP(Combined[[#This Row],[Store_ID]],Store[Store_ID],Store[Store_Name])</f>
        <v>Benson-Elliott</v>
      </c>
      <c r="Z1770" s="43" t="str">
        <f>_xlfn.XLOOKUP(Combined[[#This Row],[Store_ID]],Store[Store_ID],Store[Region])</f>
        <v>East</v>
      </c>
      <c r="AA1770" s="43" t="str">
        <f>_xlfn.XLOOKUP(Combined[[#This Row],[Store_ID]],Store[Store_ID],Store[City])</f>
        <v>Port Josephberg</v>
      </c>
      <c r="AB1770" s="43" t="str">
        <f>_xlfn.XLOOKUP(Combined[[#This Row],[Store_ID]],Store[Store_ID],Store[Store_Type])</f>
        <v>Online</v>
      </c>
      <c r="AC1770" s="43">
        <f>Combined[[#This Row],[Quantity]]*Combined[[#This Row],[Unit_Price]]</f>
        <v>1232.8599999999999</v>
      </c>
      <c r="AD1770" s="43">
        <f>Combined[[#This Row],[Gross_Sales]]*Combined[[#This Row],[Discount]]</f>
        <v>24.6572</v>
      </c>
      <c r="AE1770" s="43">
        <f>Combined[[#This Row],[Quantity]]*Combined[[#This Row],[cost]]</f>
        <v>969.24</v>
      </c>
      <c r="AF1770" s="43">
        <f>Combined[[#This Row],[Total_Amount]]-Combined[[#This Row],[Total_Cost]]</f>
        <v>238.96280000000002</v>
      </c>
      <c r="AG1770" s="43" t="str">
        <f>IF(Combined[[#This Row],[Age]]&lt;=25,"18-25",IF(Combined[[#This Row],[Age]]&lt;=35,"26-35",IF(Combined[[#This Row],[Age]]&lt;=45,"36-45",IF(Combined[[#This Row],[Age]]&lt;=55,"46-55","56-64"))))</f>
        <v>26-35</v>
      </c>
      <c r="AH1770" s="43">
        <f>IF(Combined[[#This Row],[Total_Amount]]=0,0,Combined[[#This Row],[Profit]]/Combined[[#This Row],[Total_Amount]])</f>
        <v>0.19778368333528115</v>
      </c>
    </row>
    <row r="1771" spans="1:34">
      <c r="A1771" s="43" t="s">
        <v>3595</v>
      </c>
      <c r="B1771" s="46">
        <v>45589</v>
      </c>
      <c r="C1771" s="43">
        <f t="shared" si="27"/>
        <v>2024</v>
      </c>
      <c r="D1771" s="43" t="str">
        <f>TEXT(Combined[[#This Row],[Order_Date]],"MMM")</f>
        <v>Oct</v>
      </c>
      <c r="E1771" s="43" t="s">
        <v>1254</v>
      </c>
      <c r="F1771" s="43" t="s">
        <v>1674</v>
      </c>
      <c r="G1771" s="43" t="s">
        <v>1776</v>
      </c>
      <c r="H1771" s="43">
        <v>3</v>
      </c>
      <c r="I1771" s="43">
        <v>195.89</v>
      </c>
      <c r="J1771" s="45">
        <v>0.16</v>
      </c>
      <c r="K1771" s="43" t="s">
        <v>1826</v>
      </c>
      <c r="L1771" s="43">
        <v>493.64280000000002</v>
      </c>
      <c r="M1771" s="43" t="str">
        <f>VLOOKUP(Combined[[#This Row],[Customer_ID]],Customer[],2,FALSE)</f>
        <v>Justin Ingram</v>
      </c>
      <c r="N1771" s="43">
        <f>VLOOKUP(Combined[[#This Row],[Customer_ID]],Customer[],3,FALSE)</f>
        <v>34</v>
      </c>
      <c r="O1771" s="43" t="str">
        <f>VLOOKUP(Combined[[#This Row],[Customer_ID]],Customer[],4,FALSE)</f>
        <v>Male</v>
      </c>
      <c r="P1771" s="43" t="str">
        <f>VLOOKUP(Combined[[#This Row],[Customer_ID]],Customer[],5,FALSE)</f>
        <v>Lake Lisaland</v>
      </c>
      <c r="Q1771" s="43" t="str">
        <f>VLOOKUP(Combined[[#This Row],[Customer_ID]],Customer[],6,FALSE)</f>
        <v>Louisiana</v>
      </c>
      <c r="R1771" s="43" t="str">
        <f>VLOOKUP(Combined[[#This Row],[Customer_ID]],Customer[],8,FALSE)</f>
        <v>Bronze</v>
      </c>
      <c r="S1771" s="43" t="str">
        <f>VLOOKUP(Combined[[#This Row],[Product_ID]],Product[],2,FALSE)</f>
        <v>Organic Sunscreen Lotion</v>
      </c>
      <c r="T1771" s="43" t="str">
        <f>VLOOKUP(Combined[[#This Row],[Product_ID]],Product[],3,FALSE)</f>
        <v>Beauty</v>
      </c>
      <c r="U1771" s="43" t="str">
        <f>VLOOKUP(Combined[[#This Row],[Product_ID]],Product[],4,FALSE)</f>
        <v>Skincare</v>
      </c>
      <c r="V1771" s="43" t="str">
        <f>VLOOKUP(Combined[[#This Row],[Product_ID]],Product[],5,FALSE)</f>
        <v>Anderson-Riley</v>
      </c>
      <c r="W1771" s="43">
        <f>VLOOKUP(Combined[[#This Row],[Product_ID]],Product[],6,FALSE)</f>
        <v>266.86</v>
      </c>
      <c r="X1771" s="43">
        <f>VLOOKUP(Combined[[#This Row],[Product_ID]],Product[],7,FALSE)</f>
        <v>458</v>
      </c>
      <c r="Y1771" s="43" t="str">
        <f>_xlfn.XLOOKUP(Combined[[#This Row],[Store_ID]],Store[Store_ID],Store[Store_Name])</f>
        <v>Benson-Elliott</v>
      </c>
      <c r="Z1771" s="43" t="str">
        <f>_xlfn.XLOOKUP(Combined[[#This Row],[Store_ID]],Store[Store_ID],Store[Region])</f>
        <v>East</v>
      </c>
      <c r="AA1771" s="43" t="str">
        <f>_xlfn.XLOOKUP(Combined[[#This Row],[Store_ID]],Store[Store_ID],Store[City])</f>
        <v>Port Josephberg</v>
      </c>
      <c r="AB1771" s="43" t="str">
        <f>_xlfn.XLOOKUP(Combined[[#This Row],[Store_ID]],Store[Store_ID],Store[Store_Type])</f>
        <v>Online</v>
      </c>
      <c r="AC1771" s="43">
        <f>Combined[[#This Row],[Quantity]]*Combined[[#This Row],[Unit_Price]]</f>
        <v>587.66999999999996</v>
      </c>
      <c r="AD1771" s="43">
        <f>Combined[[#This Row],[Gross_Sales]]*Combined[[#This Row],[Discount]]</f>
        <v>94.027199999999993</v>
      </c>
      <c r="AE1771" s="43">
        <f>Combined[[#This Row],[Quantity]]*Combined[[#This Row],[cost]]</f>
        <v>800.58</v>
      </c>
      <c r="AF1771" s="43">
        <f>Combined[[#This Row],[Total_Amount]]-Combined[[#This Row],[Total_Cost]]</f>
        <v>-306.93720000000002</v>
      </c>
      <c r="AG1771" s="43" t="str">
        <f>IF(Combined[[#This Row],[Age]]&lt;=25,"18-25",IF(Combined[[#This Row],[Age]]&lt;=35,"26-35",IF(Combined[[#This Row],[Age]]&lt;=45,"36-45",IF(Combined[[#This Row],[Age]]&lt;=55,"46-55","56-64"))))</f>
        <v>26-35</v>
      </c>
      <c r="AH1771" s="43">
        <f>IF(Combined[[#This Row],[Total_Amount]]=0,0,Combined[[#This Row],[Profit]]/Combined[[#This Row],[Total_Amount]])</f>
        <v>-0.62177995911213535</v>
      </c>
    </row>
    <row r="1772" spans="1:34">
      <c r="A1772" s="43" t="s">
        <v>3596</v>
      </c>
      <c r="B1772" s="46">
        <v>45487</v>
      </c>
      <c r="C1772" s="43">
        <f t="shared" si="27"/>
        <v>2024</v>
      </c>
      <c r="D1772" s="43" t="str">
        <f>TEXT(Combined[[#This Row],[Order_Date]],"MMM")</f>
        <v>Jul</v>
      </c>
      <c r="E1772" s="43" t="s">
        <v>1077</v>
      </c>
      <c r="F1772" s="43" t="s">
        <v>1560</v>
      </c>
      <c r="G1772" s="43" t="s">
        <v>1789</v>
      </c>
      <c r="H1772" s="43">
        <v>4</v>
      </c>
      <c r="I1772" s="43">
        <v>614.76</v>
      </c>
      <c r="J1772" s="45">
        <v>0.16</v>
      </c>
      <c r="K1772" s="43" t="s">
        <v>1824</v>
      </c>
      <c r="L1772" s="43">
        <v>2065.5936000000002</v>
      </c>
      <c r="M1772" s="43" t="str">
        <f>VLOOKUP(Combined[[#This Row],[Customer_ID]],Customer[],2,FALSE)</f>
        <v>Ryan Moore</v>
      </c>
      <c r="N1772" s="43">
        <f>VLOOKUP(Combined[[#This Row],[Customer_ID]],Customer[],3,FALSE)</f>
        <v>38</v>
      </c>
      <c r="O1772" s="43" t="str">
        <f>VLOOKUP(Combined[[#This Row],[Customer_ID]],Customer[],4,FALSE)</f>
        <v>Male</v>
      </c>
      <c r="P1772" s="43" t="str">
        <f>VLOOKUP(Combined[[#This Row],[Customer_ID]],Customer[],5,FALSE)</f>
        <v>Cartershire</v>
      </c>
      <c r="Q1772" s="43" t="str">
        <f>VLOOKUP(Combined[[#This Row],[Customer_ID]],Customer[],6,FALSE)</f>
        <v>Virginia</v>
      </c>
      <c r="R1772" s="43" t="str">
        <f>VLOOKUP(Combined[[#This Row],[Customer_ID]],Customer[],8,FALSE)</f>
        <v>Bronze</v>
      </c>
      <c r="S1772" s="43" t="str">
        <f>VLOOKUP(Combined[[#This Row],[Product_ID]],Product[],2,FALSE)</f>
        <v>LED Table Lamp</v>
      </c>
      <c r="T1772" s="43" t="str">
        <f>VLOOKUP(Combined[[#This Row],[Product_ID]],Product[],3,FALSE)</f>
        <v>Home</v>
      </c>
      <c r="U1772" s="43" t="str">
        <f>VLOOKUP(Combined[[#This Row],[Product_ID]],Product[],4,FALSE)</f>
        <v>Lighting</v>
      </c>
      <c r="V1772" s="43" t="str">
        <f>VLOOKUP(Combined[[#This Row],[Product_ID]],Product[],5,FALSE)</f>
        <v>Harrell LLC</v>
      </c>
      <c r="W1772" s="43">
        <f>VLOOKUP(Combined[[#This Row],[Product_ID]],Product[],6,FALSE)</f>
        <v>218.86</v>
      </c>
      <c r="X1772" s="43">
        <f>VLOOKUP(Combined[[#This Row],[Product_ID]],Product[],7,FALSE)</f>
        <v>170</v>
      </c>
      <c r="Y1772" s="43" t="str">
        <f>_xlfn.XLOOKUP(Combined[[#This Row],[Store_ID]],Store[Store_ID],Store[Store_Name])</f>
        <v>Hill, Wagner and Ballard</v>
      </c>
      <c r="Z1772" s="43" t="str">
        <f>_xlfn.XLOOKUP(Combined[[#This Row],[Store_ID]],Store[Store_ID],Store[Region])</f>
        <v>East</v>
      </c>
      <c r="AA1772" s="43" t="str">
        <f>_xlfn.XLOOKUP(Combined[[#This Row],[Store_ID]],Store[Store_ID],Store[City])</f>
        <v>East Davidville</v>
      </c>
      <c r="AB1772" s="43" t="str">
        <f>_xlfn.XLOOKUP(Combined[[#This Row],[Store_ID]],Store[Store_ID],Store[Store_Type])</f>
        <v>Online</v>
      </c>
      <c r="AC1772" s="43">
        <f>Combined[[#This Row],[Quantity]]*Combined[[#This Row],[Unit_Price]]</f>
        <v>2459.04</v>
      </c>
      <c r="AD1772" s="43">
        <f>Combined[[#This Row],[Gross_Sales]]*Combined[[#This Row],[Discount]]</f>
        <v>393.44639999999998</v>
      </c>
      <c r="AE1772" s="43">
        <f>Combined[[#This Row],[Quantity]]*Combined[[#This Row],[cost]]</f>
        <v>875.44</v>
      </c>
      <c r="AF1772" s="43">
        <f>Combined[[#This Row],[Total_Amount]]-Combined[[#This Row],[Total_Cost]]</f>
        <v>1190.1536000000001</v>
      </c>
      <c r="AG1772" s="43" t="str">
        <f>IF(Combined[[#This Row],[Age]]&lt;=25,"18-25",IF(Combined[[#This Row],[Age]]&lt;=35,"26-35",IF(Combined[[#This Row],[Age]]&lt;=45,"36-45",IF(Combined[[#This Row],[Age]]&lt;=55,"46-55","56-64"))))</f>
        <v>36-45</v>
      </c>
      <c r="AH1772" s="43">
        <f>IF(Combined[[#This Row],[Total_Amount]]=0,0,Combined[[#This Row],[Profit]]/Combined[[#This Row],[Total_Amount]])</f>
        <v>0.57617994168843278</v>
      </c>
    </row>
    <row r="1773" spans="1:34">
      <c r="A1773" s="43" t="s">
        <v>3597</v>
      </c>
      <c r="B1773" s="46">
        <v>45418</v>
      </c>
      <c r="C1773" s="43">
        <f t="shared" si="27"/>
        <v>2024</v>
      </c>
      <c r="D1773" s="43" t="str">
        <f>TEXT(Combined[[#This Row],[Order_Date]],"MMM")</f>
        <v>May</v>
      </c>
      <c r="E1773" s="43" t="s">
        <v>1257</v>
      </c>
      <c r="F1773" s="43" t="s">
        <v>1706</v>
      </c>
      <c r="G1773" s="43" t="s">
        <v>1779</v>
      </c>
      <c r="H1773" s="43">
        <v>1</v>
      </c>
      <c r="I1773" s="43">
        <v>224.49</v>
      </c>
      <c r="J1773" s="45">
        <v>0.11</v>
      </c>
      <c r="K1773" s="43" t="s">
        <v>1826</v>
      </c>
      <c r="L1773" s="43">
        <v>199.7961</v>
      </c>
      <c r="M1773" s="43" t="str">
        <f>VLOOKUP(Combined[[#This Row],[Customer_ID]],Customer[],2,FALSE)</f>
        <v>David Ross</v>
      </c>
      <c r="N1773" s="43">
        <f>VLOOKUP(Combined[[#This Row],[Customer_ID]],Customer[],3,FALSE)</f>
        <v>22</v>
      </c>
      <c r="O1773" s="43" t="str">
        <f>VLOOKUP(Combined[[#This Row],[Customer_ID]],Customer[],4,FALSE)</f>
        <v>Female</v>
      </c>
      <c r="P1773" s="43" t="str">
        <f>VLOOKUP(Combined[[#This Row],[Customer_ID]],Customer[],5,FALSE)</f>
        <v>South Angela</v>
      </c>
      <c r="Q1773" s="43" t="str">
        <f>VLOOKUP(Combined[[#This Row],[Customer_ID]],Customer[],6,FALSE)</f>
        <v>Arkansas</v>
      </c>
      <c r="R1773" s="43" t="str">
        <f>VLOOKUP(Combined[[#This Row],[Customer_ID]],Customer[],8,FALSE)</f>
        <v>Silver</v>
      </c>
      <c r="S1773" s="43" t="str">
        <f>VLOOKUP(Combined[[#This Row],[Product_ID]],Product[],2,FALSE)</f>
        <v>Decorative Lamp Shade</v>
      </c>
      <c r="T1773" s="43" t="str">
        <f>VLOOKUP(Combined[[#This Row],[Product_ID]],Product[],3,FALSE)</f>
        <v>Home</v>
      </c>
      <c r="U1773" s="43" t="str">
        <f>VLOOKUP(Combined[[#This Row],[Product_ID]],Product[],4,FALSE)</f>
        <v>Lighting</v>
      </c>
      <c r="V1773" s="43" t="str">
        <f>VLOOKUP(Combined[[#This Row],[Product_ID]],Product[],5,FALSE)</f>
        <v>Ramirez-Hanson</v>
      </c>
      <c r="W1773" s="43">
        <f>VLOOKUP(Combined[[#This Row],[Product_ID]],Product[],6,FALSE)</f>
        <v>228.53</v>
      </c>
      <c r="X1773" s="43">
        <f>VLOOKUP(Combined[[#This Row],[Product_ID]],Product[],7,FALSE)</f>
        <v>469</v>
      </c>
      <c r="Y1773" s="43" t="str">
        <f>_xlfn.XLOOKUP(Combined[[#This Row],[Store_ID]],Store[Store_ID],Store[Store_Name])</f>
        <v>Martinez-Mullins</v>
      </c>
      <c r="Z1773" s="43" t="str">
        <f>_xlfn.XLOOKUP(Combined[[#This Row],[Store_ID]],Store[Store_ID],Store[Region])</f>
        <v>South</v>
      </c>
      <c r="AA1773" s="43" t="str">
        <f>_xlfn.XLOOKUP(Combined[[#This Row],[Store_ID]],Store[Store_ID],Store[City])</f>
        <v>Williamsfurt</v>
      </c>
      <c r="AB1773" s="43" t="str">
        <f>_xlfn.XLOOKUP(Combined[[#This Row],[Store_ID]],Store[Store_ID],Store[Store_Type])</f>
        <v>Online</v>
      </c>
      <c r="AC1773" s="43">
        <f>Combined[[#This Row],[Quantity]]*Combined[[#This Row],[Unit_Price]]</f>
        <v>224.49</v>
      </c>
      <c r="AD1773" s="43">
        <f>Combined[[#This Row],[Gross_Sales]]*Combined[[#This Row],[Discount]]</f>
        <v>24.693900000000003</v>
      </c>
      <c r="AE1773" s="43">
        <f>Combined[[#This Row],[Quantity]]*Combined[[#This Row],[cost]]</f>
        <v>228.53</v>
      </c>
      <c r="AF1773" s="43">
        <f>Combined[[#This Row],[Total_Amount]]-Combined[[#This Row],[Total_Cost]]</f>
        <v>-28.733900000000006</v>
      </c>
      <c r="AG1773" s="43" t="str">
        <f>IF(Combined[[#This Row],[Age]]&lt;=25,"18-25",IF(Combined[[#This Row],[Age]]&lt;=35,"26-35",IF(Combined[[#This Row],[Age]]&lt;=45,"36-45",IF(Combined[[#This Row],[Age]]&lt;=55,"46-55","56-64"))))</f>
        <v>18-25</v>
      </c>
      <c r="AH1773" s="43">
        <f>IF(Combined[[#This Row],[Total_Amount]]=0,0,Combined[[#This Row],[Profit]]/Combined[[#This Row],[Total_Amount]])</f>
        <v>-0.14381612053488535</v>
      </c>
    </row>
    <row r="1774" spans="1:34">
      <c r="A1774" s="43" t="s">
        <v>3598</v>
      </c>
      <c r="B1774" s="46">
        <v>45338</v>
      </c>
      <c r="C1774" s="43">
        <f t="shared" si="27"/>
        <v>2024</v>
      </c>
      <c r="D1774" s="43" t="str">
        <f>TEXT(Combined[[#This Row],[Order_Date]],"MMM")</f>
        <v>Feb</v>
      </c>
      <c r="E1774" s="43" t="s">
        <v>1115</v>
      </c>
      <c r="F1774" s="43" t="s">
        <v>1658</v>
      </c>
      <c r="G1774" s="43" t="s">
        <v>1794</v>
      </c>
      <c r="H1774" s="43">
        <v>1</v>
      </c>
      <c r="I1774" s="43">
        <v>967.76</v>
      </c>
      <c r="J1774" s="45">
        <v>0.09</v>
      </c>
      <c r="K1774" s="43" t="s">
        <v>1824</v>
      </c>
      <c r="L1774" s="43">
        <v>880.66160000000002</v>
      </c>
      <c r="M1774" s="43" t="str">
        <f>VLOOKUP(Combined[[#This Row],[Customer_ID]],Customer[],2,FALSE)</f>
        <v>Steve Hunt</v>
      </c>
      <c r="N1774" s="43">
        <f>VLOOKUP(Combined[[#This Row],[Customer_ID]],Customer[],3,FALSE)</f>
        <v>54</v>
      </c>
      <c r="O1774" s="43" t="str">
        <f>VLOOKUP(Combined[[#This Row],[Customer_ID]],Customer[],4,FALSE)</f>
        <v>Male</v>
      </c>
      <c r="P1774" s="43" t="str">
        <f>VLOOKUP(Combined[[#This Row],[Customer_ID]],Customer[],5,FALSE)</f>
        <v>North Richard</v>
      </c>
      <c r="Q1774" s="43" t="str">
        <f>VLOOKUP(Combined[[#This Row],[Customer_ID]],Customer[],6,FALSE)</f>
        <v>Virginia</v>
      </c>
      <c r="R1774" s="43" t="str">
        <f>VLOOKUP(Combined[[#This Row],[Customer_ID]],Customer[],8,FALSE)</f>
        <v>Bronze</v>
      </c>
      <c r="S1774" s="43" t="str">
        <f>VLOOKUP(Combined[[#This Row],[Product_ID]],Product[],2,FALSE)</f>
        <v>Ceramic Plant Pot</v>
      </c>
      <c r="T1774" s="43" t="str">
        <f>VLOOKUP(Combined[[#This Row],[Product_ID]],Product[],3,FALSE)</f>
        <v>Home</v>
      </c>
      <c r="U1774" s="43" t="str">
        <f>VLOOKUP(Combined[[#This Row],[Product_ID]],Product[],4,FALSE)</f>
        <v>Decor</v>
      </c>
      <c r="V1774" s="43" t="str">
        <f>VLOOKUP(Combined[[#This Row],[Product_ID]],Product[],5,FALSE)</f>
        <v>Hatfield, Baird and Torres</v>
      </c>
      <c r="W1774" s="43">
        <f>VLOOKUP(Combined[[#This Row],[Product_ID]],Product[],6,FALSE)</f>
        <v>81.75</v>
      </c>
      <c r="X1774" s="43">
        <f>VLOOKUP(Combined[[#This Row],[Product_ID]],Product[],7,FALSE)</f>
        <v>331.3</v>
      </c>
      <c r="Y1774" s="43" t="str">
        <f>_xlfn.XLOOKUP(Combined[[#This Row],[Store_ID]],Store[Store_ID],Store[Store_Name])</f>
        <v>Thomas, Bridges and Harris</v>
      </c>
      <c r="Z1774" s="43" t="str">
        <f>_xlfn.XLOOKUP(Combined[[#This Row],[Store_ID]],Store[Store_ID],Store[Region])</f>
        <v>North</v>
      </c>
      <c r="AA1774" s="43" t="str">
        <f>_xlfn.XLOOKUP(Combined[[#This Row],[Store_ID]],Store[Store_ID],Store[City])</f>
        <v>Sabrinatown</v>
      </c>
      <c r="AB1774" s="43" t="str">
        <f>_xlfn.XLOOKUP(Combined[[#This Row],[Store_ID]],Store[Store_ID],Store[Store_Type])</f>
        <v>Online</v>
      </c>
      <c r="AC1774" s="43">
        <f>Combined[[#This Row],[Quantity]]*Combined[[#This Row],[Unit_Price]]</f>
        <v>967.76</v>
      </c>
      <c r="AD1774" s="43">
        <f>Combined[[#This Row],[Gross_Sales]]*Combined[[#This Row],[Discount]]</f>
        <v>87.098399999999998</v>
      </c>
      <c r="AE1774" s="43">
        <f>Combined[[#This Row],[Quantity]]*Combined[[#This Row],[cost]]</f>
        <v>81.75</v>
      </c>
      <c r="AF1774" s="43">
        <f>Combined[[#This Row],[Total_Amount]]-Combined[[#This Row],[Total_Cost]]</f>
        <v>798.91160000000002</v>
      </c>
      <c r="AG1774" s="43" t="str">
        <f>IF(Combined[[#This Row],[Age]]&lt;=25,"18-25",IF(Combined[[#This Row],[Age]]&lt;=35,"26-35",IF(Combined[[#This Row],[Age]]&lt;=45,"36-45",IF(Combined[[#This Row],[Age]]&lt;=55,"46-55","56-64"))))</f>
        <v>46-55</v>
      </c>
      <c r="AH1774" s="43">
        <f>IF(Combined[[#This Row],[Total_Amount]]=0,0,Combined[[#This Row],[Profit]]/Combined[[#This Row],[Total_Amount]])</f>
        <v>0.90717206245849713</v>
      </c>
    </row>
    <row r="1775" spans="1:34">
      <c r="A1775" s="43" t="s">
        <v>3599</v>
      </c>
      <c r="B1775" s="46">
        <v>45507</v>
      </c>
      <c r="C1775" s="43">
        <f t="shared" si="27"/>
        <v>2024</v>
      </c>
      <c r="D1775" s="43" t="str">
        <f>TEXT(Combined[[#This Row],[Order_Date]],"MMM")</f>
        <v>Aug</v>
      </c>
      <c r="E1775" s="43" t="s">
        <v>247</v>
      </c>
      <c r="F1775" s="43" t="s">
        <v>1630</v>
      </c>
      <c r="G1775" s="43" t="s">
        <v>1813</v>
      </c>
      <c r="H1775" s="43">
        <v>2</v>
      </c>
      <c r="I1775" s="43">
        <v>56.52</v>
      </c>
      <c r="J1775" s="45">
        <v>0.17</v>
      </c>
      <c r="K1775" s="43" t="s">
        <v>1826</v>
      </c>
      <c r="L1775" s="43">
        <v>93.8232</v>
      </c>
      <c r="M1775" s="43" t="str">
        <f>VLOOKUP(Combined[[#This Row],[Customer_ID]],Customer[],2,FALSE)</f>
        <v>Amber Mcclain</v>
      </c>
      <c r="N1775" s="43">
        <f>VLOOKUP(Combined[[#This Row],[Customer_ID]],Customer[],3,FALSE)</f>
        <v>58</v>
      </c>
      <c r="O1775" s="43" t="str">
        <f>VLOOKUP(Combined[[#This Row],[Customer_ID]],Customer[],4,FALSE)</f>
        <v>Male</v>
      </c>
      <c r="P1775" s="43" t="str">
        <f>VLOOKUP(Combined[[#This Row],[Customer_ID]],Customer[],5,FALSE)</f>
        <v>Brendaburgh</v>
      </c>
      <c r="Q1775" s="43" t="str">
        <f>VLOOKUP(Combined[[#This Row],[Customer_ID]],Customer[],6,FALSE)</f>
        <v>Florida</v>
      </c>
      <c r="R1775" s="43" t="str">
        <f>VLOOKUP(Combined[[#This Row],[Customer_ID]],Customer[],8,FALSE)</f>
        <v>Silver</v>
      </c>
      <c r="S1775" s="43" t="str">
        <f>VLOOKUP(Combined[[#This Row],[Product_ID]],Product[],2,FALSE)</f>
        <v>Yoga Exercise Mat</v>
      </c>
      <c r="T1775" s="43" t="str">
        <f>VLOOKUP(Combined[[#This Row],[Product_ID]],Product[],3,FALSE)</f>
        <v>Sports</v>
      </c>
      <c r="U1775" s="43" t="str">
        <f>VLOOKUP(Combined[[#This Row],[Product_ID]],Product[],4,FALSE)</f>
        <v>Fitness</v>
      </c>
      <c r="V1775" s="43" t="str">
        <f>VLOOKUP(Combined[[#This Row],[Product_ID]],Product[],5,FALSE)</f>
        <v>Carroll, Long and Mendoza</v>
      </c>
      <c r="W1775" s="43">
        <f>VLOOKUP(Combined[[#This Row],[Product_ID]],Product[],6,FALSE)</f>
        <v>313.26</v>
      </c>
      <c r="X1775" s="43">
        <f>VLOOKUP(Combined[[#This Row],[Product_ID]],Product[],7,FALSE)</f>
        <v>369</v>
      </c>
      <c r="Y1775" s="43" t="str">
        <f>_xlfn.XLOOKUP(Combined[[#This Row],[Store_ID]],Store[Store_ID],Store[Store_Name])</f>
        <v>Mann-Austin</v>
      </c>
      <c r="Z1775" s="43" t="str">
        <f>_xlfn.XLOOKUP(Combined[[#This Row],[Store_ID]],Store[Store_ID],Store[Region])</f>
        <v>East</v>
      </c>
      <c r="AA1775" s="43" t="str">
        <f>_xlfn.XLOOKUP(Combined[[#This Row],[Store_ID]],Store[Store_ID],Store[City])</f>
        <v>Vasquezborough</v>
      </c>
      <c r="AB1775" s="43" t="str">
        <f>_xlfn.XLOOKUP(Combined[[#This Row],[Store_ID]],Store[Store_ID],Store[Store_Type])</f>
        <v>Online</v>
      </c>
      <c r="AC1775" s="43">
        <f>Combined[[#This Row],[Quantity]]*Combined[[#This Row],[Unit_Price]]</f>
        <v>113.04</v>
      </c>
      <c r="AD1775" s="43">
        <f>Combined[[#This Row],[Gross_Sales]]*Combined[[#This Row],[Discount]]</f>
        <v>19.216800000000003</v>
      </c>
      <c r="AE1775" s="43">
        <f>Combined[[#This Row],[Quantity]]*Combined[[#This Row],[cost]]</f>
        <v>626.52</v>
      </c>
      <c r="AF1775" s="43">
        <f>Combined[[#This Row],[Total_Amount]]-Combined[[#This Row],[Total_Cost]]</f>
        <v>-532.69679999999994</v>
      </c>
      <c r="AG1775" s="43" t="str">
        <f>IF(Combined[[#This Row],[Age]]&lt;=25,"18-25",IF(Combined[[#This Row],[Age]]&lt;=35,"26-35",IF(Combined[[#This Row],[Age]]&lt;=45,"36-45",IF(Combined[[#This Row],[Age]]&lt;=55,"46-55","56-64"))))</f>
        <v>56-64</v>
      </c>
      <c r="AH1775" s="43">
        <f>IF(Combined[[#This Row],[Total_Amount]]=0,0,Combined[[#This Row],[Profit]]/Combined[[#This Row],[Total_Amount]])</f>
        <v>-5.677666078326042</v>
      </c>
    </row>
    <row r="1776" spans="1:34">
      <c r="A1776" s="43" t="s">
        <v>3600</v>
      </c>
      <c r="B1776" s="46">
        <v>45275</v>
      </c>
      <c r="C1776" s="43">
        <f t="shared" si="27"/>
        <v>2023</v>
      </c>
      <c r="D1776" s="43" t="str">
        <f>TEXT(Combined[[#This Row],[Order_Date]],"MMM")</f>
        <v>Dec</v>
      </c>
      <c r="E1776" s="43" t="s">
        <v>1507</v>
      </c>
      <c r="F1776" s="43" t="s">
        <v>1682</v>
      </c>
      <c r="G1776" s="43" t="s">
        <v>1757</v>
      </c>
      <c r="H1776" s="43">
        <v>4</v>
      </c>
      <c r="I1776" s="43">
        <v>921.84</v>
      </c>
      <c r="J1776" s="45">
        <v>0.04</v>
      </c>
      <c r="K1776" s="43" t="s">
        <v>1824</v>
      </c>
      <c r="L1776" s="43">
        <v>3539.8656000000001</v>
      </c>
      <c r="M1776" s="43" t="str">
        <f>VLOOKUP(Combined[[#This Row],[Customer_ID]],Customer[],2,FALSE)</f>
        <v>Scott Harris</v>
      </c>
      <c r="N1776" s="43">
        <f>VLOOKUP(Combined[[#This Row],[Customer_ID]],Customer[],3,FALSE)</f>
        <v>23</v>
      </c>
      <c r="O1776" s="43" t="str">
        <f>VLOOKUP(Combined[[#This Row],[Customer_ID]],Customer[],4,FALSE)</f>
        <v>Male</v>
      </c>
      <c r="P1776" s="43" t="str">
        <f>VLOOKUP(Combined[[#This Row],[Customer_ID]],Customer[],5,FALSE)</f>
        <v>North Nataliemouth</v>
      </c>
      <c r="Q1776" s="43" t="str">
        <f>VLOOKUP(Combined[[#This Row],[Customer_ID]],Customer[],6,FALSE)</f>
        <v>Maryland</v>
      </c>
      <c r="R1776" s="43" t="str">
        <f>VLOOKUP(Combined[[#This Row],[Customer_ID]],Customer[],8,FALSE)</f>
        <v>Platinum</v>
      </c>
      <c r="S1776" s="43" t="str">
        <f>VLOOKUP(Combined[[#This Row],[Product_ID]],Product[],2,FALSE)</f>
        <v>Smart LED Light Strip</v>
      </c>
      <c r="T1776" s="43" t="str">
        <f>VLOOKUP(Combined[[#This Row],[Product_ID]],Product[],3,FALSE)</f>
        <v>Electronics</v>
      </c>
      <c r="U1776" s="43" t="str">
        <f>VLOOKUP(Combined[[#This Row],[Product_ID]],Product[],4,FALSE)</f>
        <v>Accessories</v>
      </c>
      <c r="V1776" s="43" t="str">
        <f>VLOOKUP(Combined[[#This Row],[Product_ID]],Product[],5,FALSE)</f>
        <v>Flores-Davis</v>
      </c>
      <c r="W1776" s="43">
        <f>VLOOKUP(Combined[[#This Row],[Product_ID]],Product[],6,FALSE)</f>
        <v>349.17</v>
      </c>
      <c r="X1776" s="43">
        <f>VLOOKUP(Combined[[#This Row],[Product_ID]],Product[],7,FALSE)</f>
        <v>476</v>
      </c>
      <c r="Y1776" s="43" t="str">
        <f>_xlfn.XLOOKUP(Combined[[#This Row],[Store_ID]],Store[Store_ID],Store[Store_Name])</f>
        <v>Martinez, Adkins and Johnson</v>
      </c>
      <c r="Z1776" s="43" t="str">
        <f>_xlfn.XLOOKUP(Combined[[#This Row],[Store_ID]],Store[Store_ID],Store[Region])</f>
        <v>North</v>
      </c>
      <c r="AA1776" s="43" t="str">
        <f>_xlfn.XLOOKUP(Combined[[#This Row],[Store_ID]],Store[Store_ID],Store[City])</f>
        <v>Danielmouth</v>
      </c>
      <c r="AB1776" s="43" t="str">
        <f>_xlfn.XLOOKUP(Combined[[#This Row],[Store_ID]],Store[Store_ID],Store[Store_Type])</f>
        <v>Flagship</v>
      </c>
      <c r="AC1776" s="43">
        <f>Combined[[#This Row],[Quantity]]*Combined[[#This Row],[Unit_Price]]</f>
        <v>3687.36</v>
      </c>
      <c r="AD1776" s="43">
        <f>Combined[[#This Row],[Gross_Sales]]*Combined[[#This Row],[Discount]]</f>
        <v>147.49440000000001</v>
      </c>
      <c r="AE1776" s="43">
        <f>Combined[[#This Row],[Quantity]]*Combined[[#This Row],[cost]]</f>
        <v>1396.68</v>
      </c>
      <c r="AF1776" s="43">
        <f>Combined[[#This Row],[Total_Amount]]-Combined[[#This Row],[Total_Cost]]</f>
        <v>2143.1855999999998</v>
      </c>
      <c r="AG1776" s="43" t="str">
        <f>IF(Combined[[#This Row],[Age]]&lt;=25,"18-25",IF(Combined[[#This Row],[Age]]&lt;=35,"26-35",IF(Combined[[#This Row],[Age]]&lt;=45,"36-45",IF(Combined[[#This Row],[Age]]&lt;=55,"46-55","56-64"))))</f>
        <v>18-25</v>
      </c>
      <c r="AH1776" s="43">
        <f>IF(Combined[[#This Row],[Total_Amount]]=0,0,Combined[[#This Row],[Profit]]/Combined[[#This Row],[Total_Amount]])</f>
        <v>0.60544264731406749</v>
      </c>
    </row>
    <row r="1777" spans="1:34">
      <c r="A1777" s="43" t="s">
        <v>3601</v>
      </c>
      <c r="B1777" s="46">
        <v>45319</v>
      </c>
      <c r="C1777" s="43">
        <f t="shared" si="27"/>
        <v>2024</v>
      </c>
      <c r="D1777" s="43" t="str">
        <f>TEXT(Combined[[#This Row],[Order_Date]],"MMM")</f>
        <v>Jan</v>
      </c>
      <c r="E1777" s="43" t="s">
        <v>1032</v>
      </c>
      <c r="F1777" s="43" t="s">
        <v>1720</v>
      </c>
      <c r="G1777" s="43" t="s">
        <v>1804</v>
      </c>
      <c r="H1777" s="43">
        <v>3</v>
      </c>
      <c r="I1777" s="43">
        <v>738.47</v>
      </c>
      <c r="J1777" s="45">
        <v>0.28000000000000003</v>
      </c>
      <c r="K1777" s="43" t="s">
        <v>1824</v>
      </c>
      <c r="L1777" s="43">
        <v>1595.0952</v>
      </c>
      <c r="M1777" s="43" t="str">
        <f>VLOOKUP(Combined[[#This Row],[Customer_ID]],Customer[],2,FALSE)</f>
        <v>Mario Harvey Jr.</v>
      </c>
      <c r="N1777" s="43">
        <f>VLOOKUP(Combined[[#This Row],[Customer_ID]],Customer[],3,FALSE)</f>
        <v>46</v>
      </c>
      <c r="O1777" s="43" t="str">
        <f>VLOOKUP(Combined[[#This Row],[Customer_ID]],Customer[],4,FALSE)</f>
        <v>Male</v>
      </c>
      <c r="P1777" s="43" t="str">
        <f>VLOOKUP(Combined[[#This Row],[Customer_ID]],Customer[],5,FALSE)</f>
        <v>Jessicaport</v>
      </c>
      <c r="Q1777" s="43" t="str">
        <f>VLOOKUP(Combined[[#This Row],[Customer_ID]],Customer[],6,FALSE)</f>
        <v>Minnesota</v>
      </c>
      <c r="R1777" s="43" t="str">
        <f>VLOOKUP(Combined[[#This Row],[Customer_ID]],Customer[],8,FALSE)</f>
        <v>Platinum</v>
      </c>
      <c r="S1777" s="43" t="str">
        <f>VLOOKUP(Combined[[#This Row],[Product_ID]],Product[],2,FALSE)</f>
        <v>Kitchen Cutting Board</v>
      </c>
      <c r="T1777" s="43" t="str">
        <f>VLOOKUP(Combined[[#This Row],[Product_ID]],Product[],3,FALSE)</f>
        <v>Home</v>
      </c>
      <c r="U1777" s="43" t="str">
        <f>VLOOKUP(Combined[[#This Row],[Product_ID]],Product[],4,FALSE)</f>
        <v>Kitchen</v>
      </c>
      <c r="V1777" s="43" t="str">
        <f>VLOOKUP(Combined[[#This Row],[Product_ID]],Product[],5,FALSE)</f>
        <v>Taylor, Dodson and Johnston</v>
      </c>
      <c r="W1777" s="43">
        <f>VLOOKUP(Combined[[#This Row],[Product_ID]],Product[],6,FALSE)</f>
        <v>176.07</v>
      </c>
      <c r="X1777" s="43">
        <f>VLOOKUP(Combined[[#This Row],[Product_ID]],Product[],7,FALSE)</f>
        <v>82</v>
      </c>
      <c r="Y1777" s="43" t="str">
        <f>_xlfn.XLOOKUP(Combined[[#This Row],[Store_ID]],Store[Store_ID],Store[Store_Name])</f>
        <v>Frederick-Wright</v>
      </c>
      <c r="Z1777" s="43" t="str">
        <f>_xlfn.XLOOKUP(Combined[[#This Row],[Store_ID]],Store[Store_ID],Store[Region])</f>
        <v>West</v>
      </c>
      <c r="AA1777" s="43" t="str">
        <f>_xlfn.XLOOKUP(Combined[[#This Row],[Store_ID]],Store[Store_ID],Store[City])</f>
        <v>New Jimmymouth</v>
      </c>
      <c r="AB1777" s="43" t="str">
        <f>_xlfn.XLOOKUP(Combined[[#This Row],[Store_ID]],Store[Store_ID],Store[Store_Type])</f>
        <v>Flagship</v>
      </c>
      <c r="AC1777" s="43">
        <f>Combined[[#This Row],[Quantity]]*Combined[[#This Row],[Unit_Price]]</f>
        <v>2215.41</v>
      </c>
      <c r="AD1777" s="43">
        <f>Combined[[#This Row],[Gross_Sales]]*Combined[[#This Row],[Discount]]</f>
        <v>620.31479999999999</v>
      </c>
      <c r="AE1777" s="43">
        <f>Combined[[#This Row],[Quantity]]*Combined[[#This Row],[cost]]</f>
        <v>528.21</v>
      </c>
      <c r="AF1777" s="43">
        <f>Combined[[#This Row],[Total_Amount]]-Combined[[#This Row],[Total_Cost]]</f>
        <v>1066.8851999999999</v>
      </c>
      <c r="AG1777" s="43" t="str">
        <f>IF(Combined[[#This Row],[Age]]&lt;=25,"18-25",IF(Combined[[#This Row],[Age]]&lt;=35,"26-35",IF(Combined[[#This Row],[Age]]&lt;=45,"36-45",IF(Combined[[#This Row],[Age]]&lt;=55,"46-55","56-64"))))</f>
        <v>46-55</v>
      </c>
      <c r="AH1777" s="43">
        <f>IF(Combined[[#This Row],[Total_Amount]]=0,0,Combined[[#This Row],[Profit]]/Combined[[#This Row],[Total_Amount]])</f>
        <v>0.66885362077448418</v>
      </c>
    </row>
    <row r="1778" spans="1:34">
      <c r="A1778" s="43" t="s">
        <v>3602</v>
      </c>
      <c r="B1778" s="46">
        <v>45620</v>
      </c>
      <c r="C1778" s="43">
        <f t="shared" si="27"/>
        <v>2024</v>
      </c>
      <c r="D1778" s="43" t="str">
        <f>TEXT(Combined[[#This Row],[Order_Date]],"MMM")</f>
        <v>Nov</v>
      </c>
      <c r="E1778" s="43" t="s">
        <v>1032</v>
      </c>
      <c r="F1778" s="43" t="s">
        <v>1555</v>
      </c>
      <c r="G1778" s="43" t="s">
        <v>1752</v>
      </c>
      <c r="H1778" s="43">
        <v>4</v>
      </c>
      <c r="I1778" s="43">
        <v>477.83</v>
      </c>
      <c r="J1778" s="45">
        <v>0.05</v>
      </c>
      <c r="K1778" s="43" t="s">
        <v>1829</v>
      </c>
      <c r="L1778" s="43">
        <v>1815.7539999999999</v>
      </c>
      <c r="M1778" s="43" t="str">
        <f>VLOOKUP(Combined[[#This Row],[Customer_ID]],Customer[],2,FALSE)</f>
        <v>Mario Harvey Jr.</v>
      </c>
      <c r="N1778" s="43">
        <f>VLOOKUP(Combined[[#This Row],[Customer_ID]],Customer[],3,FALSE)</f>
        <v>46</v>
      </c>
      <c r="O1778" s="43" t="str">
        <f>VLOOKUP(Combined[[#This Row],[Customer_ID]],Customer[],4,FALSE)</f>
        <v>Male</v>
      </c>
      <c r="P1778" s="43" t="str">
        <f>VLOOKUP(Combined[[#This Row],[Customer_ID]],Customer[],5,FALSE)</f>
        <v>Jessicaport</v>
      </c>
      <c r="Q1778" s="43" t="str">
        <f>VLOOKUP(Combined[[#This Row],[Customer_ID]],Customer[],6,FALSE)</f>
        <v>Minnesota</v>
      </c>
      <c r="R1778" s="43" t="str">
        <f>VLOOKUP(Combined[[#This Row],[Customer_ID]],Customer[],8,FALSE)</f>
        <v>Platinum</v>
      </c>
      <c r="S1778" s="43" t="str">
        <f>VLOOKUP(Combined[[#This Row],[Product_ID]],Product[],2,FALSE)</f>
        <v>Men's Leather Belt</v>
      </c>
      <c r="T1778" s="43" t="str">
        <f>VLOOKUP(Combined[[#This Row],[Product_ID]],Product[],3,FALSE)</f>
        <v>Clothing</v>
      </c>
      <c r="U1778" s="43" t="str">
        <f>VLOOKUP(Combined[[#This Row],[Product_ID]],Product[],4,FALSE)</f>
        <v>Accessories</v>
      </c>
      <c r="V1778" s="43" t="str">
        <f>VLOOKUP(Combined[[#This Row],[Product_ID]],Product[],5,FALSE)</f>
        <v>Baldwin, Garza and Gonzalez</v>
      </c>
      <c r="W1778" s="43">
        <f>VLOOKUP(Combined[[#This Row],[Product_ID]],Product[],6,FALSE)</f>
        <v>261</v>
      </c>
      <c r="X1778" s="43">
        <f>VLOOKUP(Combined[[#This Row],[Product_ID]],Product[],7,FALSE)</f>
        <v>59</v>
      </c>
      <c r="Y1778" s="43" t="str">
        <f>_xlfn.XLOOKUP(Combined[[#This Row],[Store_ID]],Store[Store_ID],Store[Store_Name])</f>
        <v>Rivera-Warner</v>
      </c>
      <c r="Z1778" s="43" t="str">
        <f>_xlfn.XLOOKUP(Combined[[#This Row],[Store_ID]],Store[Store_ID],Store[Region])</f>
        <v>East</v>
      </c>
      <c r="AA1778" s="43" t="str">
        <f>_xlfn.XLOOKUP(Combined[[#This Row],[Store_ID]],Store[Store_ID],Store[City])</f>
        <v>Washingtonfurt</v>
      </c>
      <c r="AB1778" s="43" t="str">
        <f>_xlfn.XLOOKUP(Combined[[#This Row],[Store_ID]],Store[Store_ID],Store[Store_Type])</f>
        <v>Flagship</v>
      </c>
      <c r="AC1778" s="43">
        <f>Combined[[#This Row],[Quantity]]*Combined[[#This Row],[Unit_Price]]</f>
        <v>1911.32</v>
      </c>
      <c r="AD1778" s="43">
        <f>Combined[[#This Row],[Gross_Sales]]*Combined[[#This Row],[Discount]]</f>
        <v>95.566000000000003</v>
      </c>
      <c r="AE1778" s="43">
        <f>Combined[[#This Row],[Quantity]]*Combined[[#This Row],[cost]]</f>
        <v>1044</v>
      </c>
      <c r="AF1778" s="43">
        <f>Combined[[#This Row],[Total_Amount]]-Combined[[#This Row],[Total_Cost]]</f>
        <v>771.75399999999991</v>
      </c>
      <c r="AG1778" s="43" t="str">
        <f>IF(Combined[[#This Row],[Age]]&lt;=25,"18-25",IF(Combined[[#This Row],[Age]]&lt;=35,"26-35",IF(Combined[[#This Row],[Age]]&lt;=45,"36-45",IF(Combined[[#This Row],[Age]]&lt;=55,"46-55","56-64"))))</f>
        <v>46-55</v>
      </c>
      <c r="AH1778" s="43">
        <f>IF(Combined[[#This Row],[Total_Amount]]=0,0,Combined[[#This Row],[Profit]]/Combined[[#This Row],[Total_Amount]])</f>
        <v>0.42503224555749292</v>
      </c>
    </row>
    <row r="1779" spans="1:34">
      <c r="A1779" s="43" t="s">
        <v>3603</v>
      </c>
      <c r="B1779" s="46">
        <v>45831</v>
      </c>
      <c r="C1779" s="43">
        <f t="shared" si="27"/>
        <v>2025</v>
      </c>
      <c r="D1779" s="43" t="str">
        <f>TEXT(Combined[[#This Row],[Order_Date]],"MMM")</f>
        <v>Jun</v>
      </c>
      <c r="E1779" s="43" t="s">
        <v>559</v>
      </c>
      <c r="F1779" s="43" t="s">
        <v>1632</v>
      </c>
      <c r="G1779" s="43" t="s">
        <v>1794</v>
      </c>
      <c r="H1779" s="43">
        <v>3</v>
      </c>
      <c r="I1779" s="43">
        <v>605.83000000000004</v>
      </c>
      <c r="J1779" s="45">
        <v>0.28000000000000003</v>
      </c>
      <c r="K1779" s="43" t="s">
        <v>1829</v>
      </c>
      <c r="L1779" s="43">
        <v>1308.5927999999999</v>
      </c>
      <c r="M1779" s="43" t="str">
        <f>VLOOKUP(Combined[[#This Row],[Customer_ID]],Customer[],2,FALSE)</f>
        <v>Daniel Contreras</v>
      </c>
      <c r="N1779" s="43">
        <f>VLOOKUP(Combined[[#This Row],[Customer_ID]],Customer[],3,FALSE)</f>
        <v>36</v>
      </c>
      <c r="O1779" s="43" t="str">
        <f>VLOOKUP(Combined[[#This Row],[Customer_ID]],Customer[],4,FALSE)</f>
        <v>Female</v>
      </c>
      <c r="P1779" s="43" t="str">
        <f>VLOOKUP(Combined[[#This Row],[Customer_ID]],Customer[],5,FALSE)</f>
        <v>Robertview</v>
      </c>
      <c r="Q1779" s="43" t="str">
        <f>VLOOKUP(Combined[[#This Row],[Customer_ID]],Customer[],6,FALSE)</f>
        <v>Florida</v>
      </c>
      <c r="R1779" s="43" t="str">
        <f>VLOOKUP(Combined[[#This Row],[Customer_ID]],Customer[],8,FALSE)</f>
        <v>Platinum</v>
      </c>
      <c r="S1779" s="43" t="str">
        <f>VLOOKUP(Combined[[#This Row],[Product_ID]],Product[],2,FALSE)</f>
        <v>Smart Home WiFi Camera</v>
      </c>
      <c r="T1779" s="43" t="str">
        <f>VLOOKUP(Combined[[#This Row],[Product_ID]],Product[],3,FALSE)</f>
        <v>Electronics</v>
      </c>
      <c r="U1779" s="43" t="str">
        <f>VLOOKUP(Combined[[#This Row],[Product_ID]],Product[],4,FALSE)</f>
        <v>Accessories</v>
      </c>
      <c r="V1779" s="43" t="str">
        <f>VLOOKUP(Combined[[#This Row],[Product_ID]],Product[],5,FALSE)</f>
        <v>Holmes LLC</v>
      </c>
      <c r="W1779" s="43">
        <f>VLOOKUP(Combined[[#This Row],[Product_ID]],Product[],6,FALSE)</f>
        <v>450.71</v>
      </c>
      <c r="X1779" s="43">
        <f>VLOOKUP(Combined[[#This Row],[Product_ID]],Product[],7,FALSE)</f>
        <v>389</v>
      </c>
      <c r="Y1779" s="43" t="str">
        <f>_xlfn.XLOOKUP(Combined[[#This Row],[Store_ID]],Store[Store_ID],Store[Store_Name])</f>
        <v>Thomas, Bridges and Harris</v>
      </c>
      <c r="Z1779" s="43" t="str">
        <f>_xlfn.XLOOKUP(Combined[[#This Row],[Store_ID]],Store[Store_ID],Store[Region])</f>
        <v>North</v>
      </c>
      <c r="AA1779" s="43" t="str">
        <f>_xlfn.XLOOKUP(Combined[[#This Row],[Store_ID]],Store[Store_ID],Store[City])</f>
        <v>Sabrinatown</v>
      </c>
      <c r="AB1779" s="43" t="str">
        <f>_xlfn.XLOOKUP(Combined[[#This Row],[Store_ID]],Store[Store_ID],Store[Store_Type])</f>
        <v>Online</v>
      </c>
      <c r="AC1779" s="43">
        <f>Combined[[#This Row],[Quantity]]*Combined[[#This Row],[Unit_Price]]</f>
        <v>1817.4900000000002</v>
      </c>
      <c r="AD1779" s="43">
        <f>Combined[[#This Row],[Gross_Sales]]*Combined[[#This Row],[Discount]]</f>
        <v>508.89720000000011</v>
      </c>
      <c r="AE1779" s="43">
        <f>Combined[[#This Row],[Quantity]]*Combined[[#This Row],[cost]]</f>
        <v>1352.1299999999999</v>
      </c>
      <c r="AF1779" s="43">
        <f>Combined[[#This Row],[Total_Amount]]-Combined[[#This Row],[Total_Cost]]</f>
        <v>-43.537199999999984</v>
      </c>
      <c r="AG1779" s="43" t="str">
        <f>IF(Combined[[#This Row],[Age]]&lt;=25,"18-25",IF(Combined[[#This Row],[Age]]&lt;=35,"26-35",IF(Combined[[#This Row],[Age]]&lt;=45,"36-45",IF(Combined[[#This Row],[Age]]&lt;=55,"46-55","56-64"))))</f>
        <v>36-45</v>
      </c>
      <c r="AH1779" s="43">
        <f>IF(Combined[[#This Row],[Total_Amount]]=0,0,Combined[[#This Row],[Profit]]/Combined[[#This Row],[Total_Amount]])</f>
        <v>-3.3270242660665708E-2</v>
      </c>
    </row>
    <row r="1780" spans="1:34">
      <c r="A1780" s="43" t="s">
        <v>3604</v>
      </c>
      <c r="B1780" s="46">
        <v>45373</v>
      </c>
      <c r="C1780" s="43">
        <f t="shared" si="27"/>
        <v>2024</v>
      </c>
      <c r="D1780" s="43" t="str">
        <f>TEXT(Combined[[#This Row],[Order_Date]],"MMM")</f>
        <v>Mar</v>
      </c>
      <c r="E1780" s="43" t="s">
        <v>247</v>
      </c>
      <c r="F1780" s="43" t="s">
        <v>1634</v>
      </c>
      <c r="G1780" s="43" t="s">
        <v>1766</v>
      </c>
      <c r="H1780" s="43">
        <v>2</v>
      </c>
      <c r="I1780" s="43">
        <v>521.44000000000005</v>
      </c>
      <c r="J1780" s="45">
        <v>0.25</v>
      </c>
      <c r="K1780" s="43" t="s">
        <v>1829</v>
      </c>
      <c r="L1780" s="43">
        <v>782.16000000000008</v>
      </c>
      <c r="M1780" s="43" t="str">
        <f>VLOOKUP(Combined[[#This Row],[Customer_ID]],Customer[],2,FALSE)</f>
        <v>Amber Mcclain</v>
      </c>
      <c r="N1780" s="43">
        <f>VLOOKUP(Combined[[#This Row],[Customer_ID]],Customer[],3,FALSE)</f>
        <v>58</v>
      </c>
      <c r="O1780" s="43" t="str">
        <f>VLOOKUP(Combined[[#This Row],[Customer_ID]],Customer[],4,FALSE)</f>
        <v>Male</v>
      </c>
      <c r="P1780" s="43" t="str">
        <f>VLOOKUP(Combined[[#This Row],[Customer_ID]],Customer[],5,FALSE)</f>
        <v>Brendaburgh</v>
      </c>
      <c r="Q1780" s="43" t="str">
        <f>VLOOKUP(Combined[[#This Row],[Customer_ID]],Customer[],6,FALSE)</f>
        <v>Florida</v>
      </c>
      <c r="R1780" s="43" t="str">
        <f>VLOOKUP(Combined[[#This Row],[Customer_ID]],Customer[],8,FALSE)</f>
        <v>Silver</v>
      </c>
      <c r="S1780" s="43" t="str">
        <f>VLOOKUP(Combined[[#This Row],[Product_ID]],Product[],2,FALSE)</f>
        <v>USB External Hard Drive</v>
      </c>
      <c r="T1780" s="43" t="str">
        <f>VLOOKUP(Combined[[#This Row],[Product_ID]],Product[],3,FALSE)</f>
        <v>Electronics</v>
      </c>
      <c r="U1780" s="43" t="str">
        <f>VLOOKUP(Combined[[#This Row],[Product_ID]],Product[],4,FALSE)</f>
        <v>Computer</v>
      </c>
      <c r="V1780" s="43" t="str">
        <f>VLOOKUP(Combined[[#This Row],[Product_ID]],Product[],5,FALSE)</f>
        <v>Robinson Inc</v>
      </c>
      <c r="W1780" s="43">
        <f>VLOOKUP(Combined[[#This Row],[Product_ID]],Product[],6,FALSE)</f>
        <v>253.33</v>
      </c>
      <c r="X1780" s="43">
        <f>VLOOKUP(Combined[[#This Row],[Product_ID]],Product[],7,FALSE)</f>
        <v>266</v>
      </c>
      <c r="Y1780" s="43" t="str">
        <f>_xlfn.XLOOKUP(Combined[[#This Row],[Store_ID]],Store[Store_ID],Store[Store_Name])</f>
        <v>Johnson-Wright</v>
      </c>
      <c r="Z1780" s="43" t="str">
        <f>_xlfn.XLOOKUP(Combined[[#This Row],[Store_ID]],Store[Store_ID],Store[Region])</f>
        <v>North</v>
      </c>
      <c r="AA1780" s="43" t="str">
        <f>_xlfn.XLOOKUP(Combined[[#This Row],[Store_ID]],Store[Store_ID],Store[City])</f>
        <v>Hoodberg</v>
      </c>
      <c r="AB1780" s="43" t="str">
        <f>_xlfn.XLOOKUP(Combined[[#This Row],[Store_ID]],Store[Store_ID],Store[Store_Type])</f>
        <v>Outlet</v>
      </c>
      <c r="AC1780" s="43">
        <f>Combined[[#This Row],[Quantity]]*Combined[[#This Row],[Unit_Price]]</f>
        <v>1042.8800000000001</v>
      </c>
      <c r="AD1780" s="43">
        <f>Combined[[#This Row],[Gross_Sales]]*Combined[[#This Row],[Discount]]</f>
        <v>260.72000000000003</v>
      </c>
      <c r="AE1780" s="43">
        <f>Combined[[#This Row],[Quantity]]*Combined[[#This Row],[cost]]</f>
        <v>506.66</v>
      </c>
      <c r="AF1780" s="43">
        <f>Combined[[#This Row],[Total_Amount]]-Combined[[#This Row],[Total_Cost]]</f>
        <v>275.50000000000006</v>
      </c>
      <c r="AG1780" s="43" t="str">
        <f>IF(Combined[[#This Row],[Age]]&lt;=25,"18-25",IF(Combined[[#This Row],[Age]]&lt;=35,"26-35",IF(Combined[[#This Row],[Age]]&lt;=45,"36-45",IF(Combined[[#This Row],[Age]]&lt;=55,"46-55","56-64"))))</f>
        <v>56-64</v>
      </c>
      <c r="AH1780" s="43">
        <f>IF(Combined[[#This Row],[Total_Amount]]=0,0,Combined[[#This Row],[Profit]]/Combined[[#This Row],[Total_Amount]])</f>
        <v>0.35222972281886061</v>
      </c>
    </row>
    <row r="1781" spans="1:34">
      <c r="A1781" s="43" t="s">
        <v>3605</v>
      </c>
      <c r="B1781" s="46">
        <v>45863</v>
      </c>
      <c r="C1781" s="43">
        <f t="shared" si="27"/>
        <v>2025</v>
      </c>
      <c r="D1781" s="43" t="str">
        <f>TEXT(Combined[[#This Row],[Order_Date]],"MMM")</f>
        <v>Jul</v>
      </c>
      <c r="E1781" s="43" t="s">
        <v>1166</v>
      </c>
      <c r="F1781" s="43" t="s">
        <v>1568</v>
      </c>
      <c r="G1781" s="43" t="s">
        <v>1779</v>
      </c>
      <c r="H1781" s="43">
        <v>4</v>
      </c>
      <c r="I1781" s="43">
        <v>499.02</v>
      </c>
      <c r="J1781" s="45">
        <v>0.06</v>
      </c>
      <c r="K1781" s="43" t="s">
        <v>1824</v>
      </c>
      <c r="L1781" s="43">
        <v>1876.3152</v>
      </c>
      <c r="M1781" s="43" t="str">
        <f>VLOOKUP(Combined[[#This Row],[Customer_ID]],Customer[],2,FALSE)</f>
        <v>James Orozco</v>
      </c>
      <c r="N1781" s="43">
        <f>VLOOKUP(Combined[[#This Row],[Customer_ID]],Customer[],3,FALSE)</f>
        <v>37</v>
      </c>
      <c r="O1781" s="43" t="str">
        <f>VLOOKUP(Combined[[#This Row],[Customer_ID]],Customer[],4,FALSE)</f>
        <v>Female</v>
      </c>
      <c r="P1781" s="43" t="str">
        <f>VLOOKUP(Combined[[#This Row],[Customer_ID]],Customer[],5,FALSE)</f>
        <v>Simpsonfort</v>
      </c>
      <c r="Q1781" s="43" t="str">
        <f>VLOOKUP(Combined[[#This Row],[Customer_ID]],Customer[],6,FALSE)</f>
        <v>Maine</v>
      </c>
      <c r="R1781" s="43" t="str">
        <f>VLOOKUP(Combined[[#This Row],[Customer_ID]],Customer[],8,FALSE)</f>
        <v>Gold</v>
      </c>
      <c r="S1781" s="43" t="str">
        <f>VLOOKUP(Combined[[#This Row],[Product_ID]],Product[],2,FALSE)</f>
        <v>Ceramic Kitchen Bowl Set</v>
      </c>
      <c r="T1781" s="43" t="str">
        <f>VLOOKUP(Combined[[#This Row],[Product_ID]],Product[],3,FALSE)</f>
        <v>Home</v>
      </c>
      <c r="U1781" s="43" t="str">
        <f>VLOOKUP(Combined[[#This Row],[Product_ID]],Product[],4,FALSE)</f>
        <v>Kitchen</v>
      </c>
      <c r="V1781" s="43" t="str">
        <f>VLOOKUP(Combined[[#This Row],[Product_ID]],Product[],5,FALSE)</f>
        <v>Hamilton Group</v>
      </c>
      <c r="W1781" s="43">
        <f>VLOOKUP(Combined[[#This Row],[Product_ID]],Product[],6,FALSE)</f>
        <v>298.86</v>
      </c>
      <c r="X1781" s="43">
        <f>VLOOKUP(Combined[[#This Row],[Product_ID]],Product[],7,FALSE)</f>
        <v>308</v>
      </c>
      <c r="Y1781" s="43" t="str">
        <f>_xlfn.XLOOKUP(Combined[[#This Row],[Store_ID]],Store[Store_ID],Store[Store_Name])</f>
        <v>Martinez-Mullins</v>
      </c>
      <c r="Z1781" s="43" t="str">
        <f>_xlfn.XLOOKUP(Combined[[#This Row],[Store_ID]],Store[Store_ID],Store[Region])</f>
        <v>South</v>
      </c>
      <c r="AA1781" s="43" t="str">
        <f>_xlfn.XLOOKUP(Combined[[#This Row],[Store_ID]],Store[Store_ID],Store[City])</f>
        <v>Williamsfurt</v>
      </c>
      <c r="AB1781" s="43" t="str">
        <f>_xlfn.XLOOKUP(Combined[[#This Row],[Store_ID]],Store[Store_ID],Store[Store_Type])</f>
        <v>Online</v>
      </c>
      <c r="AC1781" s="43">
        <f>Combined[[#This Row],[Quantity]]*Combined[[#This Row],[Unit_Price]]</f>
        <v>1996.08</v>
      </c>
      <c r="AD1781" s="43">
        <f>Combined[[#This Row],[Gross_Sales]]*Combined[[#This Row],[Discount]]</f>
        <v>119.76479999999999</v>
      </c>
      <c r="AE1781" s="43">
        <f>Combined[[#This Row],[Quantity]]*Combined[[#This Row],[cost]]</f>
        <v>1195.44</v>
      </c>
      <c r="AF1781" s="43">
        <f>Combined[[#This Row],[Total_Amount]]-Combined[[#This Row],[Total_Cost]]</f>
        <v>680.87519999999995</v>
      </c>
      <c r="AG1781" s="43" t="str">
        <f>IF(Combined[[#This Row],[Age]]&lt;=25,"18-25",IF(Combined[[#This Row],[Age]]&lt;=35,"26-35",IF(Combined[[#This Row],[Age]]&lt;=45,"36-45",IF(Combined[[#This Row],[Age]]&lt;=55,"46-55","56-64"))))</f>
        <v>36-45</v>
      </c>
      <c r="AH1781" s="43">
        <f>IF(Combined[[#This Row],[Total_Amount]]=0,0,Combined[[#This Row],[Profit]]/Combined[[#This Row],[Total_Amount]])</f>
        <v>0.36287890222282482</v>
      </c>
    </row>
    <row r="1782" spans="1:34">
      <c r="A1782" s="43" t="s">
        <v>3606</v>
      </c>
      <c r="B1782" s="46">
        <v>45758</v>
      </c>
      <c r="C1782" s="43">
        <f t="shared" si="27"/>
        <v>2025</v>
      </c>
      <c r="D1782" s="43" t="str">
        <f>TEXT(Combined[[#This Row],[Order_Date]],"MMM")</f>
        <v>Apr</v>
      </c>
      <c r="E1782" s="43" t="s">
        <v>514</v>
      </c>
      <c r="F1782" s="43" t="s">
        <v>1553</v>
      </c>
      <c r="G1782" s="43" t="s">
        <v>1810</v>
      </c>
      <c r="H1782" s="43">
        <v>4</v>
      </c>
      <c r="I1782" s="43">
        <v>299.45999999999998</v>
      </c>
      <c r="J1782" s="45">
        <v>0.18</v>
      </c>
      <c r="K1782" s="43" t="s">
        <v>1829</v>
      </c>
      <c r="L1782" s="43">
        <v>982.22879999999998</v>
      </c>
      <c r="M1782" s="43" t="str">
        <f>VLOOKUP(Combined[[#This Row],[Customer_ID]],Customer[],2,FALSE)</f>
        <v>Joseph Faulkner</v>
      </c>
      <c r="N1782" s="43">
        <f>VLOOKUP(Combined[[#This Row],[Customer_ID]],Customer[],3,FALSE)</f>
        <v>31</v>
      </c>
      <c r="O1782" s="43" t="str">
        <f>VLOOKUP(Combined[[#This Row],[Customer_ID]],Customer[],4,FALSE)</f>
        <v>Male</v>
      </c>
      <c r="P1782" s="43" t="str">
        <f>VLOOKUP(Combined[[#This Row],[Customer_ID]],Customer[],5,FALSE)</f>
        <v>New Leahfurt</v>
      </c>
      <c r="Q1782" s="43" t="str">
        <f>VLOOKUP(Combined[[#This Row],[Customer_ID]],Customer[],6,FALSE)</f>
        <v>North Dakota</v>
      </c>
      <c r="R1782" s="43" t="str">
        <f>VLOOKUP(Combined[[#This Row],[Customer_ID]],Customer[],8,FALSE)</f>
        <v>Bronze</v>
      </c>
      <c r="S1782" s="43" t="str">
        <f>VLOOKUP(Combined[[#This Row],[Product_ID]],Product[],2,FALSE)</f>
        <v>Women's Yoga Pants</v>
      </c>
      <c r="T1782" s="43" t="str">
        <f>VLOOKUP(Combined[[#This Row],[Product_ID]],Product[],3,FALSE)</f>
        <v>Clothing</v>
      </c>
      <c r="U1782" s="43" t="str">
        <f>VLOOKUP(Combined[[#This Row],[Product_ID]],Product[],4,FALSE)</f>
        <v>Bottoms</v>
      </c>
      <c r="V1782" s="43" t="str">
        <f>VLOOKUP(Combined[[#This Row],[Product_ID]],Product[],5,FALSE)</f>
        <v>Gonzales-Davis</v>
      </c>
      <c r="W1782" s="43">
        <f>VLOOKUP(Combined[[#This Row],[Product_ID]],Product[],6,FALSE)</f>
        <v>306.45999999999998</v>
      </c>
      <c r="X1782" s="43">
        <f>VLOOKUP(Combined[[#This Row],[Product_ID]],Product[],7,FALSE)</f>
        <v>487</v>
      </c>
      <c r="Y1782" s="43" t="str">
        <f>_xlfn.XLOOKUP(Combined[[#This Row],[Store_ID]],Store[Store_ID],Store[Store_Name])</f>
        <v>Guerrero-Schmitt</v>
      </c>
      <c r="Z1782" s="43" t="str">
        <f>_xlfn.XLOOKUP(Combined[[#This Row],[Store_ID]],Store[Store_ID],Store[Region])</f>
        <v>East</v>
      </c>
      <c r="AA1782" s="43" t="str">
        <f>_xlfn.XLOOKUP(Combined[[#This Row],[Store_ID]],Store[Store_ID],Store[City])</f>
        <v>East Stevechester</v>
      </c>
      <c r="AB1782" s="43" t="str">
        <f>_xlfn.XLOOKUP(Combined[[#This Row],[Store_ID]],Store[Store_ID],Store[Store_Type])</f>
        <v>Flagship</v>
      </c>
      <c r="AC1782" s="43">
        <f>Combined[[#This Row],[Quantity]]*Combined[[#This Row],[Unit_Price]]</f>
        <v>1197.8399999999999</v>
      </c>
      <c r="AD1782" s="43">
        <f>Combined[[#This Row],[Gross_Sales]]*Combined[[#This Row],[Discount]]</f>
        <v>215.61119999999997</v>
      </c>
      <c r="AE1782" s="43">
        <f>Combined[[#This Row],[Quantity]]*Combined[[#This Row],[cost]]</f>
        <v>1225.8399999999999</v>
      </c>
      <c r="AF1782" s="43">
        <f>Combined[[#This Row],[Total_Amount]]-Combined[[#This Row],[Total_Cost]]</f>
        <v>-243.61119999999994</v>
      </c>
      <c r="AG1782" s="43" t="str">
        <f>IF(Combined[[#This Row],[Age]]&lt;=25,"18-25",IF(Combined[[#This Row],[Age]]&lt;=35,"26-35",IF(Combined[[#This Row],[Age]]&lt;=45,"36-45",IF(Combined[[#This Row],[Age]]&lt;=55,"46-55","56-64"))))</f>
        <v>26-35</v>
      </c>
      <c r="AH1782" s="43">
        <f>IF(Combined[[#This Row],[Total_Amount]]=0,0,Combined[[#This Row],[Profit]]/Combined[[#This Row],[Total_Amount]])</f>
        <v>-0.24801879154836423</v>
      </c>
    </row>
    <row r="1783" spans="1:34">
      <c r="A1783" s="43" t="s">
        <v>3607</v>
      </c>
      <c r="B1783" s="46">
        <v>45285</v>
      </c>
      <c r="C1783" s="43">
        <f t="shared" si="27"/>
        <v>2023</v>
      </c>
      <c r="D1783" s="43" t="str">
        <f>TEXT(Combined[[#This Row],[Order_Date]],"MMM")</f>
        <v>Dec</v>
      </c>
      <c r="E1783" s="43" t="s">
        <v>1411</v>
      </c>
      <c r="F1783" s="43" t="s">
        <v>1626</v>
      </c>
      <c r="G1783" s="43" t="s">
        <v>1752</v>
      </c>
      <c r="H1783" s="43">
        <v>1</v>
      </c>
      <c r="I1783" s="43">
        <v>609.29</v>
      </c>
      <c r="J1783" s="45">
        <v>0.15</v>
      </c>
      <c r="K1783" s="43" t="s">
        <v>1824</v>
      </c>
      <c r="L1783" s="43">
        <v>517.89649999999995</v>
      </c>
      <c r="M1783" s="43" t="str">
        <f>VLOOKUP(Combined[[#This Row],[Customer_ID]],Customer[],2,FALSE)</f>
        <v>Christina Robertson</v>
      </c>
      <c r="N1783" s="43">
        <f>VLOOKUP(Combined[[#This Row],[Customer_ID]],Customer[],3,FALSE)</f>
        <v>59</v>
      </c>
      <c r="O1783" s="43" t="str">
        <f>VLOOKUP(Combined[[#This Row],[Customer_ID]],Customer[],4,FALSE)</f>
        <v>Male</v>
      </c>
      <c r="P1783" s="43" t="str">
        <f>VLOOKUP(Combined[[#This Row],[Customer_ID]],Customer[],5,FALSE)</f>
        <v>Hubbardborough</v>
      </c>
      <c r="Q1783" s="43" t="str">
        <f>VLOOKUP(Combined[[#This Row],[Customer_ID]],Customer[],6,FALSE)</f>
        <v>Kentucky</v>
      </c>
      <c r="R1783" s="43" t="str">
        <f>VLOOKUP(Combined[[#This Row],[Customer_ID]],Customer[],8,FALSE)</f>
        <v>Platinum</v>
      </c>
      <c r="S1783" s="43" t="str">
        <f>VLOOKUP(Combined[[#This Row],[Product_ID]],Product[],2,FALSE)</f>
        <v>Portable Power Bank</v>
      </c>
      <c r="T1783" s="43" t="str">
        <f>VLOOKUP(Combined[[#This Row],[Product_ID]],Product[],3,FALSE)</f>
        <v>Electronics</v>
      </c>
      <c r="U1783" s="43" t="str">
        <f>VLOOKUP(Combined[[#This Row],[Product_ID]],Product[],4,FALSE)</f>
        <v>Mobile</v>
      </c>
      <c r="V1783" s="43" t="str">
        <f>VLOOKUP(Combined[[#This Row],[Product_ID]],Product[],5,FALSE)</f>
        <v>Cummings and Sons</v>
      </c>
      <c r="W1783" s="43">
        <f>VLOOKUP(Combined[[#This Row],[Product_ID]],Product[],6,FALSE)</f>
        <v>326.06</v>
      </c>
      <c r="X1783" s="43">
        <f>VLOOKUP(Combined[[#This Row],[Product_ID]],Product[],7,FALSE)</f>
        <v>301</v>
      </c>
      <c r="Y1783" s="43" t="str">
        <f>_xlfn.XLOOKUP(Combined[[#This Row],[Store_ID]],Store[Store_ID],Store[Store_Name])</f>
        <v>Rivera-Warner</v>
      </c>
      <c r="Z1783" s="43" t="str">
        <f>_xlfn.XLOOKUP(Combined[[#This Row],[Store_ID]],Store[Store_ID],Store[Region])</f>
        <v>East</v>
      </c>
      <c r="AA1783" s="43" t="str">
        <f>_xlfn.XLOOKUP(Combined[[#This Row],[Store_ID]],Store[Store_ID],Store[City])</f>
        <v>Washingtonfurt</v>
      </c>
      <c r="AB1783" s="43" t="str">
        <f>_xlfn.XLOOKUP(Combined[[#This Row],[Store_ID]],Store[Store_ID],Store[Store_Type])</f>
        <v>Flagship</v>
      </c>
      <c r="AC1783" s="43">
        <f>Combined[[#This Row],[Quantity]]*Combined[[#This Row],[Unit_Price]]</f>
        <v>609.29</v>
      </c>
      <c r="AD1783" s="43">
        <f>Combined[[#This Row],[Gross_Sales]]*Combined[[#This Row],[Discount]]</f>
        <v>91.393499999999989</v>
      </c>
      <c r="AE1783" s="43">
        <f>Combined[[#This Row],[Quantity]]*Combined[[#This Row],[cost]]</f>
        <v>326.06</v>
      </c>
      <c r="AF1783" s="43">
        <f>Combined[[#This Row],[Total_Amount]]-Combined[[#This Row],[Total_Cost]]</f>
        <v>191.83649999999994</v>
      </c>
      <c r="AG1783" s="43" t="str">
        <f>IF(Combined[[#This Row],[Age]]&lt;=25,"18-25",IF(Combined[[#This Row],[Age]]&lt;=35,"26-35",IF(Combined[[#This Row],[Age]]&lt;=45,"36-45",IF(Combined[[#This Row],[Age]]&lt;=55,"46-55","56-64"))))</f>
        <v>56-64</v>
      </c>
      <c r="AH1783" s="43">
        <f>IF(Combined[[#This Row],[Total_Amount]]=0,0,Combined[[#This Row],[Profit]]/Combined[[#This Row],[Total_Amount]])</f>
        <v>0.37041474503110172</v>
      </c>
    </row>
    <row r="1784" spans="1:34">
      <c r="A1784" s="43" t="s">
        <v>3608</v>
      </c>
      <c r="B1784" s="46">
        <v>45656</v>
      </c>
      <c r="C1784" s="43">
        <f t="shared" si="27"/>
        <v>2024</v>
      </c>
      <c r="D1784" s="43" t="str">
        <f>TEXT(Combined[[#This Row],[Order_Date]],"MMM")</f>
        <v>Dec</v>
      </c>
      <c r="E1784" s="43" t="s">
        <v>360</v>
      </c>
      <c r="F1784" s="43" t="s">
        <v>1549</v>
      </c>
      <c r="G1784" s="43" t="s">
        <v>1782</v>
      </c>
      <c r="H1784" s="43">
        <v>1</v>
      </c>
      <c r="I1784" s="43">
        <v>213.74</v>
      </c>
      <c r="J1784" s="45">
        <v>7.0000000000000007E-2</v>
      </c>
      <c r="K1784" s="43" t="s">
        <v>1829</v>
      </c>
      <c r="L1784" s="43">
        <v>198.7782</v>
      </c>
      <c r="M1784" s="43" t="str">
        <f>VLOOKUP(Combined[[#This Row],[Customer_ID]],Customer[],2,FALSE)</f>
        <v>Colleen Maynard</v>
      </c>
      <c r="N1784" s="43">
        <f>VLOOKUP(Combined[[#This Row],[Customer_ID]],Customer[],3,FALSE)</f>
        <v>29</v>
      </c>
      <c r="O1784" s="43" t="str">
        <f>VLOOKUP(Combined[[#This Row],[Customer_ID]],Customer[],4,FALSE)</f>
        <v>Male</v>
      </c>
      <c r="P1784" s="43" t="str">
        <f>VLOOKUP(Combined[[#This Row],[Customer_ID]],Customer[],5,FALSE)</f>
        <v>Singletonmouth</v>
      </c>
      <c r="Q1784" s="43" t="str">
        <f>VLOOKUP(Combined[[#This Row],[Customer_ID]],Customer[],6,FALSE)</f>
        <v>Utah</v>
      </c>
      <c r="R1784" s="43" t="str">
        <f>VLOOKUP(Combined[[#This Row],[Customer_ID]],Customer[],8,FALSE)</f>
        <v>Gold</v>
      </c>
      <c r="S1784" s="43" t="str">
        <f>VLOOKUP(Combined[[#This Row],[Product_ID]],Product[],2,FALSE)</f>
        <v>Women's Casual Hoodie</v>
      </c>
      <c r="T1784" s="43" t="str">
        <f>VLOOKUP(Combined[[#This Row],[Product_ID]],Product[],3,FALSE)</f>
        <v>Clothing</v>
      </c>
      <c r="U1784" s="43" t="str">
        <f>VLOOKUP(Combined[[#This Row],[Product_ID]],Product[],4,FALSE)</f>
        <v>Outerwear</v>
      </c>
      <c r="V1784" s="43" t="str">
        <f>VLOOKUP(Combined[[#This Row],[Product_ID]],Product[],5,FALSE)</f>
        <v>Sims Inc</v>
      </c>
      <c r="W1784" s="43">
        <f>VLOOKUP(Combined[[#This Row],[Product_ID]],Product[],6,FALSE)</f>
        <v>296.83</v>
      </c>
      <c r="X1784" s="43">
        <f>VLOOKUP(Combined[[#This Row],[Product_ID]],Product[],7,FALSE)</f>
        <v>352</v>
      </c>
      <c r="Y1784" s="43" t="str">
        <f>_xlfn.XLOOKUP(Combined[[#This Row],[Store_ID]],Store[Store_ID],Store[Store_Name])</f>
        <v>Bean, Jones and Park</v>
      </c>
      <c r="Z1784" s="43" t="str">
        <f>_xlfn.XLOOKUP(Combined[[#This Row],[Store_ID]],Store[Store_ID],Store[Region])</f>
        <v>West</v>
      </c>
      <c r="AA1784" s="43" t="str">
        <f>_xlfn.XLOOKUP(Combined[[#This Row],[Store_ID]],Store[Store_ID],Store[City])</f>
        <v>Thompsonborough</v>
      </c>
      <c r="AB1784" s="43" t="str">
        <f>_xlfn.XLOOKUP(Combined[[#This Row],[Store_ID]],Store[Store_ID],Store[Store_Type])</f>
        <v>Online</v>
      </c>
      <c r="AC1784" s="43">
        <f>Combined[[#This Row],[Quantity]]*Combined[[#This Row],[Unit_Price]]</f>
        <v>213.74</v>
      </c>
      <c r="AD1784" s="43">
        <f>Combined[[#This Row],[Gross_Sales]]*Combined[[#This Row],[Discount]]</f>
        <v>14.961800000000002</v>
      </c>
      <c r="AE1784" s="43">
        <f>Combined[[#This Row],[Quantity]]*Combined[[#This Row],[cost]]</f>
        <v>296.83</v>
      </c>
      <c r="AF1784" s="43">
        <f>Combined[[#This Row],[Total_Amount]]-Combined[[#This Row],[Total_Cost]]</f>
        <v>-98.051799999999986</v>
      </c>
      <c r="AG1784" s="43" t="str">
        <f>IF(Combined[[#This Row],[Age]]&lt;=25,"18-25",IF(Combined[[#This Row],[Age]]&lt;=35,"26-35",IF(Combined[[#This Row],[Age]]&lt;=45,"36-45",IF(Combined[[#This Row],[Age]]&lt;=55,"46-55","56-64"))))</f>
        <v>26-35</v>
      </c>
      <c r="AH1784" s="43">
        <f>IF(Combined[[#This Row],[Total_Amount]]=0,0,Combined[[#This Row],[Profit]]/Combined[[#This Row],[Total_Amount]])</f>
        <v>-0.4932724010983095</v>
      </c>
    </row>
    <row r="1785" spans="1:34">
      <c r="A1785" s="43" t="s">
        <v>3609</v>
      </c>
      <c r="B1785" s="46">
        <v>45718</v>
      </c>
      <c r="C1785" s="43">
        <f t="shared" si="27"/>
        <v>2025</v>
      </c>
      <c r="D1785" s="43" t="str">
        <f>TEXT(Combined[[#This Row],[Order_Date]],"MMM")</f>
        <v>Mar</v>
      </c>
      <c r="E1785" s="43" t="s">
        <v>514</v>
      </c>
      <c r="F1785" s="43" t="s">
        <v>1658</v>
      </c>
      <c r="G1785" s="43" t="s">
        <v>1804</v>
      </c>
      <c r="H1785" s="43">
        <v>4</v>
      </c>
      <c r="I1785" s="43">
        <v>613.16999999999996</v>
      </c>
      <c r="J1785" s="45">
        <v>0.26</v>
      </c>
      <c r="K1785" s="43" t="s">
        <v>1824</v>
      </c>
      <c r="L1785" s="43">
        <v>1814.9831999999999</v>
      </c>
      <c r="M1785" s="43" t="str">
        <f>VLOOKUP(Combined[[#This Row],[Customer_ID]],Customer[],2,FALSE)</f>
        <v>Joseph Faulkner</v>
      </c>
      <c r="N1785" s="43">
        <f>VLOOKUP(Combined[[#This Row],[Customer_ID]],Customer[],3,FALSE)</f>
        <v>31</v>
      </c>
      <c r="O1785" s="43" t="str">
        <f>VLOOKUP(Combined[[#This Row],[Customer_ID]],Customer[],4,FALSE)</f>
        <v>Male</v>
      </c>
      <c r="P1785" s="43" t="str">
        <f>VLOOKUP(Combined[[#This Row],[Customer_ID]],Customer[],5,FALSE)</f>
        <v>New Leahfurt</v>
      </c>
      <c r="Q1785" s="43" t="str">
        <f>VLOOKUP(Combined[[#This Row],[Customer_ID]],Customer[],6,FALSE)</f>
        <v>North Dakota</v>
      </c>
      <c r="R1785" s="43" t="str">
        <f>VLOOKUP(Combined[[#This Row],[Customer_ID]],Customer[],8,FALSE)</f>
        <v>Bronze</v>
      </c>
      <c r="S1785" s="43" t="str">
        <f>VLOOKUP(Combined[[#This Row],[Product_ID]],Product[],2,FALSE)</f>
        <v>Ceramic Plant Pot</v>
      </c>
      <c r="T1785" s="43" t="str">
        <f>VLOOKUP(Combined[[#This Row],[Product_ID]],Product[],3,FALSE)</f>
        <v>Home</v>
      </c>
      <c r="U1785" s="43" t="str">
        <f>VLOOKUP(Combined[[#This Row],[Product_ID]],Product[],4,FALSE)</f>
        <v>Decor</v>
      </c>
      <c r="V1785" s="43" t="str">
        <f>VLOOKUP(Combined[[#This Row],[Product_ID]],Product[],5,FALSE)</f>
        <v>Hatfield, Baird and Torres</v>
      </c>
      <c r="W1785" s="43">
        <f>VLOOKUP(Combined[[#This Row],[Product_ID]],Product[],6,FALSE)</f>
        <v>81.75</v>
      </c>
      <c r="X1785" s="43">
        <f>VLOOKUP(Combined[[#This Row],[Product_ID]],Product[],7,FALSE)</f>
        <v>331.3</v>
      </c>
      <c r="Y1785" s="43" t="str">
        <f>_xlfn.XLOOKUP(Combined[[#This Row],[Store_ID]],Store[Store_ID],Store[Store_Name])</f>
        <v>Frederick-Wright</v>
      </c>
      <c r="Z1785" s="43" t="str">
        <f>_xlfn.XLOOKUP(Combined[[#This Row],[Store_ID]],Store[Store_ID],Store[Region])</f>
        <v>West</v>
      </c>
      <c r="AA1785" s="43" t="str">
        <f>_xlfn.XLOOKUP(Combined[[#This Row],[Store_ID]],Store[Store_ID],Store[City])</f>
        <v>New Jimmymouth</v>
      </c>
      <c r="AB1785" s="43" t="str">
        <f>_xlfn.XLOOKUP(Combined[[#This Row],[Store_ID]],Store[Store_ID],Store[Store_Type])</f>
        <v>Flagship</v>
      </c>
      <c r="AC1785" s="43">
        <f>Combined[[#This Row],[Quantity]]*Combined[[#This Row],[Unit_Price]]</f>
        <v>2452.6799999999998</v>
      </c>
      <c r="AD1785" s="43">
        <f>Combined[[#This Row],[Gross_Sales]]*Combined[[#This Row],[Discount]]</f>
        <v>637.69679999999994</v>
      </c>
      <c r="AE1785" s="43">
        <f>Combined[[#This Row],[Quantity]]*Combined[[#This Row],[cost]]</f>
        <v>327</v>
      </c>
      <c r="AF1785" s="43">
        <f>Combined[[#This Row],[Total_Amount]]-Combined[[#This Row],[Total_Cost]]</f>
        <v>1487.9831999999999</v>
      </c>
      <c r="AG1785" s="43" t="str">
        <f>IF(Combined[[#This Row],[Age]]&lt;=25,"18-25",IF(Combined[[#This Row],[Age]]&lt;=35,"26-35",IF(Combined[[#This Row],[Age]]&lt;=45,"36-45",IF(Combined[[#This Row],[Age]]&lt;=55,"46-55","56-64"))))</f>
        <v>26-35</v>
      </c>
      <c r="AH1785" s="43">
        <f>IF(Combined[[#This Row],[Total_Amount]]=0,0,Combined[[#This Row],[Profit]]/Combined[[#This Row],[Total_Amount]])</f>
        <v>0.81983304308271288</v>
      </c>
    </row>
    <row r="1786" spans="1:34">
      <c r="A1786" s="43" t="s">
        <v>3610</v>
      </c>
      <c r="B1786" s="46">
        <v>45293</v>
      </c>
      <c r="C1786" s="43">
        <f t="shared" si="27"/>
        <v>2024</v>
      </c>
      <c r="D1786" s="43" t="str">
        <f>TEXT(Combined[[#This Row],[Order_Date]],"MMM")</f>
        <v>Jan</v>
      </c>
      <c r="E1786" s="43" t="s">
        <v>1118</v>
      </c>
      <c r="F1786" s="43" t="s">
        <v>1666</v>
      </c>
      <c r="G1786" s="43" t="s">
        <v>1792</v>
      </c>
      <c r="H1786" s="43">
        <v>2</v>
      </c>
      <c r="I1786" s="43">
        <v>687.36</v>
      </c>
      <c r="J1786" s="45">
        <v>7.0000000000000007E-2</v>
      </c>
      <c r="K1786" s="43" t="s">
        <v>1829</v>
      </c>
      <c r="L1786" s="43">
        <v>1278.4896000000001</v>
      </c>
      <c r="M1786" s="43" t="str">
        <f>VLOOKUP(Combined[[#This Row],[Customer_ID]],Customer[],2,FALSE)</f>
        <v>Manuel Castillo</v>
      </c>
      <c r="N1786" s="43">
        <f>VLOOKUP(Combined[[#This Row],[Customer_ID]],Customer[],3,FALSE)</f>
        <v>41</v>
      </c>
      <c r="O1786" s="43" t="str">
        <f>VLOOKUP(Combined[[#This Row],[Customer_ID]],Customer[],4,FALSE)</f>
        <v>Male</v>
      </c>
      <c r="P1786" s="43" t="str">
        <f>VLOOKUP(Combined[[#This Row],[Customer_ID]],Customer[],5,FALSE)</f>
        <v>Nealview</v>
      </c>
      <c r="Q1786" s="43" t="str">
        <f>VLOOKUP(Combined[[#This Row],[Customer_ID]],Customer[],6,FALSE)</f>
        <v>Tennessee</v>
      </c>
      <c r="R1786" s="43" t="str">
        <f>VLOOKUP(Combined[[#This Row],[Customer_ID]],Customer[],8,FALSE)</f>
        <v>Gold</v>
      </c>
      <c r="S1786" s="43" t="str">
        <f>VLOOKUP(Combined[[#This Row],[Product_ID]],Product[],2,FALSE)</f>
        <v>Men's Hair Styling Gel</v>
      </c>
      <c r="T1786" s="43" t="str">
        <f>VLOOKUP(Combined[[#This Row],[Product_ID]],Product[],3,FALSE)</f>
        <v>Beauty</v>
      </c>
      <c r="U1786" s="43" t="str">
        <f>VLOOKUP(Combined[[#This Row],[Product_ID]],Product[],4,FALSE)</f>
        <v>Haircare</v>
      </c>
      <c r="V1786" s="43" t="str">
        <f>VLOOKUP(Combined[[#This Row],[Product_ID]],Product[],5,FALSE)</f>
        <v>Cline-Mccarthy</v>
      </c>
      <c r="W1786" s="43">
        <f>VLOOKUP(Combined[[#This Row],[Product_ID]],Product[],6,FALSE)</f>
        <v>17.309999999999999</v>
      </c>
      <c r="X1786" s="43">
        <f>VLOOKUP(Combined[[#This Row],[Product_ID]],Product[],7,FALSE)</f>
        <v>399</v>
      </c>
      <c r="Y1786" s="43" t="str">
        <f>_xlfn.XLOOKUP(Combined[[#This Row],[Store_ID]],Store[Store_ID],Store[Store_Name])</f>
        <v>Aguirre-Keller</v>
      </c>
      <c r="Z1786" s="43" t="str">
        <f>_xlfn.XLOOKUP(Combined[[#This Row],[Store_ID]],Store[Store_ID],Store[Region])</f>
        <v>South</v>
      </c>
      <c r="AA1786" s="43" t="str">
        <f>_xlfn.XLOOKUP(Combined[[#This Row],[Store_ID]],Store[Store_ID],Store[City])</f>
        <v>Lake Michael</v>
      </c>
      <c r="AB1786" s="43" t="str">
        <f>_xlfn.XLOOKUP(Combined[[#This Row],[Store_ID]],Store[Store_ID],Store[Store_Type])</f>
        <v>Online</v>
      </c>
      <c r="AC1786" s="43">
        <f>Combined[[#This Row],[Quantity]]*Combined[[#This Row],[Unit_Price]]</f>
        <v>1374.72</v>
      </c>
      <c r="AD1786" s="43">
        <f>Combined[[#This Row],[Gross_Sales]]*Combined[[#This Row],[Discount]]</f>
        <v>96.230400000000017</v>
      </c>
      <c r="AE1786" s="43">
        <f>Combined[[#This Row],[Quantity]]*Combined[[#This Row],[cost]]</f>
        <v>34.619999999999997</v>
      </c>
      <c r="AF1786" s="43">
        <f>Combined[[#This Row],[Total_Amount]]-Combined[[#This Row],[Total_Cost]]</f>
        <v>1243.8696000000002</v>
      </c>
      <c r="AG1786" s="43" t="str">
        <f>IF(Combined[[#This Row],[Age]]&lt;=25,"18-25",IF(Combined[[#This Row],[Age]]&lt;=35,"26-35",IF(Combined[[#This Row],[Age]]&lt;=45,"36-45",IF(Combined[[#This Row],[Age]]&lt;=55,"46-55","56-64"))))</f>
        <v>36-45</v>
      </c>
      <c r="AH1786" s="43">
        <f>IF(Combined[[#This Row],[Total_Amount]]=0,0,Combined[[#This Row],[Profit]]/Combined[[#This Row],[Total_Amount]])</f>
        <v>0.97292117198293993</v>
      </c>
    </row>
    <row r="1787" spans="1:34">
      <c r="A1787" s="43" t="s">
        <v>3611</v>
      </c>
      <c r="B1787" s="46">
        <v>45915</v>
      </c>
      <c r="C1787" s="43">
        <f t="shared" si="27"/>
        <v>2025</v>
      </c>
      <c r="D1787" s="43" t="str">
        <f>TEXT(Combined[[#This Row],[Order_Date]],"MMM")</f>
        <v>Sep</v>
      </c>
      <c r="E1787" s="43" t="s">
        <v>1026</v>
      </c>
      <c r="F1787" s="43" t="s">
        <v>1682</v>
      </c>
      <c r="G1787" s="43" t="s">
        <v>1797</v>
      </c>
      <c r="H1787" s="43">
        <v>3</v>
      </c>
      <c r="I1787" s="43">
        <v>115.39</v>
      </c>
      <c r="J1787" s="45">
        <v>0.02</v>
      </c>
      <c r="K1787" s="43" t="s">
        <v>1826</v>
      </c>
      <c r="L1787" s="43">
        <v>339.2466</v>
      </c>
      <c r="M1787" s="43" t="str">
        <f>VLOOKUP(Combined[[#This Row],[Customer_ID]],Customer[],2,FALSE)</f>
        <v>Robert King</v>
      </c>
      <c r="N1787" s="43">
        <f>VLOOKUP(Combined[[#This Row],[Customer_ID]],Customer[],3,FALSE)</f>
        <v>58</v>
      </c>
      <c r="O1787" s="43" t="str">
        <f>VLOOKUP(Combined[[#This Row],[Customer_ID]],Customer[],4,FALSE)</f>
        <v>Female</v>
      </c>
      <c r="P1787" s="43" t="str">
        <f>VLOOKUP(Combined[[#This Row],[Customer_ID]],Customer[],5,FALSE)</f>
        <v>Cindyton</v>
      </c>
      <c r="Q1787" s="43" t="str">
        <f>VLOOKUP(Combined[[#This Row],[Customer_ID]],Customer[],6,FALSE)</f>
        <v>Rhode Island</v>
      </c>
      <c r="R1787" s="43" t="str">
        <f>VLOOKUP(Combined[[#This Row],[Customer_ID]],Customer[],8,FALSE)</f>
        <v>Gold</v>
      </c>
      <c r="S1787" s="43" t="str">
        <f>VLOOKUP(Combined[[#This Row],[Product_ID]],Product[],2,FALSE)</f>
        <v>Smart LED Light Strip</v>
      </c>
      <c r="T1787" s="43" t="str">
        <f>VLOOKUP(Combined[[#This Row],[Product_ID]],Product[],3,FALSE)</f>
        <v>Electronics</v>
      </c>
      <c r="U1787" s="43" t="str">
        <f>VLOOKUP(Combined[[#This Row],[Product_ID]],Product[],4,FALSE)</f>
        <v>Accessories</v>
      </c>
      <c r="V1787" s="43" t="str">
        <f>VLOOKUP(Combined[[#This Row],[Product_ID]],Product[],5,FALSE)</f>
        <v>Flores-Davis</v>
      </c>
      <c r="W1787" s="43">
        <f>VLOOKUP(Combined[[#This Row],[Product_ID]],Product[],6,FALSE)</f>
        <v>349.17</v>
      </c>
      <c r="X1787" s="43">
        <f>VLOOKUP(Combined[[#This Row],[Product_ID]],Product[],7,FALSE)</f>
        <v>476</v>
      </c>
      <c r="Y1787" s="43" t="str">
        <f>_xlfn.XLOOKUP(Combined[[#This Row],[Store_ID]],Store[Store_ID],Store[Store_Name])</f>
        <v>Gardner, Humphrey and Contreras</v>
      </c>
      <c r="Z1787" s="43" t="str">
        <f>_xlfn.XLOOKUP(Combined[[#This Row],[Store_ID]],Store[Store_ID],Store[Region])</f>
        <v>East</v>
      </c>
      <c r="AA1787" s="43" t="str">
        <f>_xlfn.XLOOKUP(Combined[[#This Row],[Store_ID]],Store[Store_ID],Store[City])</f>
        <v>Johnsonville</v>
      </c>
      <c r="AB1787" s="43" t="str">
        <f>_xlfn.XLOOKUP(Combined[[#This Row],[Store_ID]],Store[Store_ID],Store[Store_Type])</f>
        <v>Flagship</v>
      </c>
      <c r="AC1787" s="43">
        <f>Combined[[#This Row],[Quantity]]*Combined[[#This Row],[Unit_Price]]</f>
        <v>346.17</v>
      </c>
      <c r="AD1787" s="43">
        <f>Combined[[#This Row],[Gross_Sales]]*Combined[[#This Row],[Discount]]</f>
        <v>6.9234000000000009</v>
      </c>
      <c r="AE1787" s="43">
        <f>Combined[[#This Row],[Quantity]]*Combined[[#This Row],[cost]]</f>
        <v>1047.51</v>
      </c>
      <c r="AF1787" s="43">
        <f>Combined[[#This Row],[Total_Amount]]-Combined[[#This Row],[Total_Cost]]</f>
        <v>-708.26340000000005</v>
      </c>
      <c r="AG1787" s="43" t="str">
        <f>IF(Combined[[#This Row],[Age]]&lt;=25,"18-25",IF(Combined[[#This Row],[Age]]&lt;=35,"26-35",IF(Combined[[#This Row],[Age]]&lt;=45,"36-45",IF(Combined[[#This Row],[Age]]&lt;=55,"46-55","56-64"))))</f>
        <v>56-64</v>
      </c>
      <c r="AH1787" s="43">
        <f>IF(Combined[[#This Row],[Total_Amount]]=0,0,Combined[[#This Row],[Profit]]/Combined[[#This Row],[Total_Amount]])</f>
        <v>-2.0877538640033535</v>
      </c>
    </row>
    <row r="1788" spans="1:34">
      <c r="A1788" s="43" t="s">
        <v>3612</v>
      </c>
      <c r="B1788" s="46">
        <v>45359</v>
      </c>
      <c r="C1788" s="43">
        <f t="shared" si="27"/>
        <v>2024</v>
      </c>
      <c r="D1788" s="43" t="str">
        <f>TEXT(Combined[[#This Row],[Order_Date]],"MMM")</f>
        <v>Mar</v>
      </c>
      <c r="E1788" s="43" t="s">
        <v>592</v>
      </c>
      <c r="F1788" s="43" t="s">
        <v>1596</v>
      </c>
      <c r="G1788" s="43" t="s">
        <v>1794</v>
      </c>
      <c r="H1788" s="43">
        <v>2</v>
      </c>
      <c r="I1788" s="43">
        <v>722.06</v>
      </c>
      <c r="J1788" s="45">
        <v>7.0000000000000007E-2</v>
      </c>
      <c r="K1788" s="43" t="s">
        <v>1824</v>
      </c>
      <c r="L1788" s="43">
        <v>1343.0316</v>
      </c>
      <c r="M1788" s="43" t="str">
        <f>VLOOKUP(Combined[[#This Row],[Customer_ID]],Customer[],2,FALSE)</f>
        <v>Nicholas Bradshaw</v>
      </c>
      <c r="N1788" s="43">
        <f>VLOOKUP(Combined[[#This Row],[Customer_ID]],Customer[],3,FALSE)</f>
        <v>43</v>
      </c>
      <c r="O1788" s="43" t="str">
        <f>VLOOKUP(Combined[[#This Row],[Customer_ID]],Customer[],4,FALSE)</f>
        <v>Female</v>
      </c>
      <c r="P1788" s="43" t="str">
        <f>VLOOKUP(Combined[[#This Row],[Customer_ID]],Customer[],5,FALSE)</f>
        <v>Murphyfurt</v>
      </c>
      <c r="Q1788" s="43" t="str">
        <f>VLOOKUP(Combined[[#This Row],[Customer_ID]],Customer[],6,FALSE)</f>
        <v>Utah</v>
      </c>
      <c r="R1788" s="43" t="str">
        <f>VLOOKUP(Combined[[#This Row],[Customer_ID]],Customer[],8,FALSE)</f>
        <v>Silver</v>
      </c>
      <c r="S1788" s="43" t="str">
        <f>VLOOKUP(Combined[[#This Row],[Product_ID]],Product[],2,FALSE)</f>
        <v>Foldable Camping Chair</v>
      </c>
      <c r="T1788" s="43" t="str">
        <f>VLOOKUP(Combined[[#This Row],[Product_ID]],Product[],3,FALSE)</f>
        <v>Sports</v>
      </c>
      <c r="U1788" s="43" t="str">
        <f>VLOOKUP(Combined[[#This Row],[Product_ID]],Product[],4,FALSE)</f>
        <v>Outdoor</v>
      </c>
      <c r="V1788" s="43" t="str">
        <f>VLOOKUP(Combined[[#This Row],[Product_ID]],Product[],5,FALSE)</f>
        <v>Cook Ltd</v>
      </c>
      <c r="W1788" s="43">
        <f>VLOOKUP(Combined[[#This Row],[Product_ID]],Product[],6,FALSE)</f>
        <v>166.06</v>
      </c>
      <c r="X1788" s="43">
        <f>VLOOKUP(Combined[[#This Row],[Product_ID]],Product[],7,FALSE)</f>
        <v>340</v>
      </c>
      <c r="Y1788" s="43" t="str">
        <f>_xlfn.XLOOKUP(Combined[[#This Row],[Store_ID]],Store[Store_ID],Store[Store_Name])</f>
        <v>Thomas, Bridges and Harris</v>
      </c>
      <c r="Z1788" s="43" t="str">
        <f>_xlfn.XLOOKUP(Combined[[#This Row],[Store_ID]],Store[Store_ID],Store[Region])</f>
        <v>North</v>
      </c>
      <c r="AA1788" s="43" t="str">
        <f>_xlfn.XLOOKUP(Combined[[#This Row],[Store_ID]],Store[Store_ID],Store[City])</f>
        <v>Sabrinatown</v>
      </c>
      <c r="AB1788" s="43" t="str">
        <f>_xlfn.XLOOKUP(Combined[[#This Row],[Store_ID]],Store[Store_ID],Store[Store_Type])</f>
        <v>Online</v>
      </c>
      <c r="AC1788" s="43">
        <f>Combined[[#This Row],[Quantity]]*Combined[[#This Row],[Unit_Price]]</f>
        <v>1444.12</v>
      </c>
      <c r="AD1788" s="43">
        <f>Combined[[#This Row],[Gross_Sales]]*Combined[[#This Row],[Discount]]</f>
        <v>101.08840000000001</v>
      </c>
      <c r="AE1788" s="43">
        <f>Combined[[#This Row],[Quantity]]*Combined[[#This Row],[cost]]</f>
        <v>332.12</v>
      </c>
      <c r="AF1788" s="43">
        <f>Combined[[#This Row],[Total_Amount]]-Combined[[#This Row],[Total_Cost]]</f>
        <v>1010.9116</v>
      </c>
      <c r="AG1788" s="43" t="str">
        <f>IF(Combined[[#This Row],[Age]]&lt;=25,"18-25",IF(Combined[[#This Row],[Age]]&lt;=35,"26-35",IF(Combined[[#This Row],[Age]]&lt;=45,"36-45",IF(Combined[[#This Row],[Age]]&lt;=55,"46-55","56-64"))))</f>
        <v>36-45</v>
      </c>
      <c r="AH1788" s="43">
        <f>IF(Combined[[#This Row],[Total_Amount]]=0,0,Combined[[#This Row],[Profit]]/Combined[[#This Row],[Total_Amount]])</f>
        <v>0.75270872256468124</v>
      </c>
    </row>
    <row r="1789" spans="1:34">
      <c r="A1789" s="43" t="s">
        <v>3613</v>
      </c>
      <c r="B1789" s="46">
        <v>45652</v>
      </c>
      <c r="C1789" s="43">
        <f t="shared" si="27"/>
        <v>2024</v>
      </c>
      <c r="D1789" s="43" t="str">
        <f>TEXT(Combined[[#This Row],[Order_Date]],"MMM")</f>
        <v>Dec</v>
      </c>
      <c r="E1789" s="43" t="s">
        <v>1319</v>
      </c>
      <c r="F1789" s="43" t="s">
        <v>1560</v>
      </c>
      <c r="G1789" s="43" t="s">
        <v>1801</v>
      </c>
      <c r="H1789" s="43">
        <v>1</v>
      </c>
      <c r="I1789" s="43">
        <v>384.57</v>
      </c>
      <c r="J1789" s="45">
        <v>0.06</v>
      </c>
      <c r="K1789" s="43" t="s">
        <v>1826</v>
      </c>
      <c r="L1789" s="43">
        <v>361.49579999999997</v>
      </c>
      <c r="M1789" s="43" t="str">
        <f>VLOOKUP(Combined[[#This Row],[Customer_ID]],Customer[],2,FALSE)</f>
        <v>Bryce Hawkins</v>
      </c>
      <c r="N1789" s="43">
        <f>VLOOKUP(Combined[[#This Row],[Customer_ID]],Customer[],3,FALSE)</f>
        <v>40</v>
      </c>
      <c r="O1789" s="43" t="str">
        <f>VLOOKUP(Combined[[#This Row],[Customer_ID]],Customer[],4,FALSE)</f>
        <v>Male</v>
      </c>
      <c r="P1789" s="43" t="str">
        <f>VLOOKUP(Combined[[#This Row],[Customer_ID]],Customer[],5,FALSE)</f>
        <v>Lake Monique</v>
      </c>
      <c r="Q1789" s="43" t="str">
        <f>VLOOKUP(Combined[[#This Row],[Customer_ID]],Customer[],6,FALSE)</f>
        <v>Utah</v>
      </c>
      <c r="R1789" s="43" t="str">
        <f>VLOOKUP(Combined[[#This Row],[Customer_ID]],Customer[],8,FALSE)</f>
        <v>Bronze</v>
      </c>
      <c r="S1789" s="43" t="str">
        <f>VLOOKUP(Combined[[#This Row],[Product_ID]],Product[],2,FALSE)</f>
        <v>LED Table Lamp</v>
      </c>
      <c r="T1789" s="43" t="str">
        <f>VLOOKUP(Combined[[#This Row],[Product_ID]],Product[],3,FALSE)</f>
        <v>Home</v>
      </c>
      <c r="U1789" s="43" t="str">
        <f>VLOOKUP(Combined[[#This Row],[Product_ID]],Product[],4,FALSE)</f>
        <v>Lighting</v>
      </c>
      <c r="V1789" s="43" t="str">
        <f>VLOOKUP(Combined[[#This Row],[Product_ID]],Product[],5,FALSE)</f>
        <v>Harrell LLC</v>
      </c>
      <c r="W1789" s="43">
        <f>VLOOKUP(Combined[[#This Row],[Product_ID]],Product[],6,FALSE)</f>
        <v>218.86</v>
      </c>
      <c r="X1789" s="43">
        <f>VLOOKUP(Combined[[#This Row],[Product_ID]],Product[],7,FALSE)</f>
        <v>170</v>
      </c>
      <c r="Y1789" s="43" t="str">
        <f>_xlfn.XLOOKUP(Combined[[#This Row],[Store_ID]],Store[Store_ID],Store[Store_Name])</f>
        <v>Shelton PLC</v>
      </c>
      <c r="Z1789" s="43" t="str">
        <f>_xlfn.XLOOKUP(Combined[[#This Row],[Store_ID]],Store[Store_ID],Store[Region])</f>
        <v>North</v>
      </c>
      <c r="AA1789" s="43" t="str">
        <f>_xlfn.XLOOKUP(Combined[[#This Row],[Store_ID]],Store[Store_ID],Store[City])</f>
        <v>East Jenniferstad</v>
      </c>
      <c r="AB1789" s="43" t="str">
        <f>_xlfn.XLOOKUP(Combined[[#This Row],[Store_ID]],Store[Store_ID],Store[Store_Type])</f>
        <v>Flagship</v>
      </c>
      <c r="AC1789" s="43">
        <f>Combined[[#This Row],[Quantity]]*Combined[[#This Row],[Unit_Price]]</f>
        <v>384.57</v>
      </c>
      <c r="AD1789" s="43">
        <f>Combined[[#This Row],[Gross_Sales]]*Combined[[#This Row],[Discount]]</f>
        <v>23.074199999999998</v>
      </c>
      <c r="AE1789" s="43">
        <f>Combined[[#This Row],[Quantity]]*Combined[[#This Row],[cost]]</f>
        <v>218.86</v>
      </c>
      <c r="AF1789" s="43">
        <f>Combined[[#This Row],[Total_Amount]]-Combined[[#This Row],[Total_Cost]]</f>
        <v>142.63579999999996</v>
      </c>
      <c r="AG1789" s="43" t="str">
        <f>IF(Combined[[#This Row],[Age]]&lt;=25,"18-25",IF(Combined[[#This Row],[Age]]&lt;=35,"26-35",IF(Combined[[#This Row],[Age]]&lt;=45,"36-45",IF(Combined[[#This Row],[Age]]&lt;=55,"46-55","56-64"))))</f>
        <v>36-45</v>
      </c>
      <c r="AH1789" s="43">
        <f>IF(Combined[[#This Row],[Total_Amount]]=0,0,Combined[[#This Row],[Profit]]/Combined[[#This Row],[Total_Amount]])</f>
        <v>0.39457111258277405</v>
      </c>
    </row>
    <row r="1790" spans="1:34">
      <c r="A1790" s="43" t="s">
        <v>3614</v>
      </c>
      <c r="B1790" s="46">
        <v>45735</v>
      </c>
      <c r="C1790" s="43">
        <f t="shared" si="27"/>
        <v>2025</v>
      </c>
      <c r="D1790" s="43" t="str">
        <f>TEXT(Combined[[#This Row],[Order_Date]],"MMM")</f>
        <v>Mar</v>
      </c>
      <c r="E1790" s="43" t="s">
        <v>684</v>
      </c>
      <c r="F1790" s="43" t="s">
        <v>1562</v>
      </c>
      <c r="G1790" s="43" t="s">
        <v>1797</v>
      </c>
      <c r="H1790" s="43">
        <v>2</v>
      </c>
      <c r="I1790" s="43">
        <v>194.09</v>
      </c>
      <c r="J1790" s="45">
        <v>0.18</v>
      </c>
      <c r="K1790" s="43" t="s">
        <v>1826</v>
      </c>
      <c r="L1790" s="43">
        <v>318.30759999999998</v>
      </c>
      <c r="M1790" s="43" t="str">
        <f>VLOOKUP(Combined[[#This Row],[Customer_ID]],Customer[],2,FALSE)</f>
        <v>Antonio Jones</v>
      </c>
      <c r="N1790" s="43">
        <f>VLOOKUP(Combined[[#This Row],[Customer_ID]],Customer[],3,FALSE)</f>
        <v>48</v>
      </c>
      <c r="O1790" s="43" t="str">
        <f>VLOOKUP(Combined[[#This Row],[Customer_ID]],Customer[],4,FALSE)</f>
        <v>Male</v>
      </c>
      <c r="P1790" s="43" t="str">
        <f>VLOOKUP(Combined[[#This Row],[Customer_ID]],Customer[],5,FALSE)</f>
        <v>Matthewborough</v>
      </c>
      <c r="Q1790" s="43" t="str">
        <f>VLOOKUP(Combined[[#This Row],[Customer_ID]],Customer[],6,FALSE)</f>
        <v>Georgia</v>
      </c>
      <c r="R1790" s="43" t="str">
        <f>VLOOKUP(Combined[[#This Row],[Customer_ID]],Customer[],8,FALSE)</f>
        <v>Silver</v>
      </c>
      <c r="S1790" s="43" t="str">
        <f>VLOOKUP(Combined[[#This Row],[Product_ID]],Product[],2,FALSE)</f>
        <v>Wireless Bluetooth Earbuds</v>
      </c>
      <c r="T1790" s="43" t="str">
        <f>VLOOKUP(Combined[[#This Row],[Product_ID]],Product[],3,FALSE)</f>
        <v>Electronics</v>
      </c>
      <c r="U1790" s="43" t="str">
        <f>VLOOKUP(Combined[[#This Row],[Product_ID]],Product[],4,FALSE)</f>
        <v>Audio</v>
      </c>
      <c r="V1790" s="43" t="str">
        <f>VLOOKUP(Combined[[#This Row],[Product_ID]],Product[],5,FALSE)</f>
        <v>Perez-Johnston</v>
      </c>
      <c r="W1790" s="43">
        <f>VLOOKUP(Combined[[#This Row],[Product_ID]],Product[],6,FALSE)</f>
        <v>439.07</v>
      </c>
      <c r="X1790" s="43">
        <f>VLOOKUP(Combined[[#This Row],[Product_ID]],Product[],7,FALSE)</f>
        <v>142</v>
      </c>
      <c r="Y1790" s="43" t="str">
        <f>_xlfn.XLOOKUP(Combined[[#This Row],[Store_ID]],Store[Store_ID],Store[Store_Name])</f>
        <v>Gardner, Humphrey and Contreras</v>
      </c>
      <c r="Z1790" s="43" t="str">
        <f>_xlfn.XLOOKUP(Combined[[#This Row],[Store_ID]],Store[Store_ID],Store[Region])</f>
        <v>East</v>
      </c>
      <c r="AA1790" s="43" t="str">
        <f>_xlfn.XLOOKUP(Combined[[#This Row],[Store_ID]],Store[Store_ID],Store[City])</f>
        <v>Johnsonville</v>
      </c>
      <c r="AB1790" s="43" t="str">
        <f>_xlfn.XLOOKUP(Combined[[#This Row],[Store_ID]],Store[Store_ID],Store[Store_Type])</f>
        <v>Flagship</v>
      </c>
      <c r="AC1790" s="43">
        <f>Combined[[#This Row],[Quantity]]*Combined[[#This Row],[Unit_Price]]</f>
        <v>388.18</v>
      </c>
      <c r="AD1790" s="43">
        <f>Combined[[#This Row],[Gross_Sales]]*Combined[[#This Row],[Discount]]</f>
        <v>69.872399999999999</v>
      </c>
      <c r="AE1790" s="43">
        <f>Combined[[#This Row],[Quantity]]*Combined[[#This Row],[cost]]</f>
        <v>878.14</v>
      </c>
      <c r="AF1790" s="43">
        <f>Combined[[#This Row],[Total_Amount]]-Combined[[#This Row],[Total_Cost]]</f>
        <v>-559.83240000000001</v>
      </c>
      <c r="AG1790" s="43" t="str">
        <f>IF(Combined[[#This Row],[Age]]&lt;=25,"18-25",IF(Combined[[#This Row],[Age]]&lt;=35,"26-35",IF(Combined[[#This Row],[Age]]&lt;=45,"36-45",IF(Combined[[#This Row],[Age]]&lt;=55,"46-55","56-64"))))</f>
        <v>46-55</v>
      </c>
      <c r="AH1790" s="43">
        <f>IF(Combined[[#This Row],[Total_Amount]]=0,0,Combined[[#This Row],[Profit]]/Combined[[#This Row],[Total_Amount]])</f>
        <v>-1.7587779870791651</v>
      </c>
    </row>
    <row r="1791" spans="1:34">
      <c r="A1791" s="43" t="s">
        <v>3615</v>
      </c>
      <c r="B1791" s="46">
        <v>45579</v>
      </c>
      <c r="C1791" s="43">
        <f t="shared" si="27"/>
        <v>2024</v>
      </c>
      <c r="D1791" s="43" t="str">
        <f>TEXT(Combined[[#This Row],[Order_Date]],"MMM")</f>
        <v>Oct</v>
      </c>
      <c r="E1791" s="43" t="s">
        <v>571</v>
      </c>
      <c r="F1791" s="43" t="s">
        <v>1724</v>
      </c>
      <c r="G1791" s="43" t="s">
        <v>1766</v>
      </c>
      <c r="H1791" s="43">
        <v>2</v>
      </c>
      <c r="I1791" s="43">
        <v>403.91</v>
      </c>
      <c r="J1791" s="45">
        <v>7.0000000000000007E-2</v>
      </c>
      <c r="K1791" s="43" t="s">
        <v>1824</v>
      </c>
      <c r="L1791" s="43">
        <v>751.27260000000001</v>
      </c>
      <c r="M1791" s="43" t="str">
        <f>VLOOKUP(Combined[[#This Row],[Customer_ID]],Customer[],2,FALSE)</f>
        <v>Thomas Rhodes</v>
      </c>
      <c r="N1791" s="43">
        <f>VLOOKUP(Combined[[#This Row],[Customer_ID]],Customer[],3,FALSE)</f>
        <v>41</v>
      </c>
      <c r="O1791" s="43" t="str">
        <f>VLOOKUP(Combined[[#This Row],[Customer_ID]],Customer[],4,FALSE)</f>
        <v>Female</v>
      </c>
      <c r="P1791" s="43" t="str">
        <f>VLOOKUP(Combined[[#This Row],[Customer_ID]],Customer[],5,FALSE)</f>
        <v>Port Richard</v>
      </c>
      <c r="Q1791" s="43" t="str">
        <f>VLOOKUP(Combined[[#This Row],[Customer_ID]],Customer[],6,FALSE)</f>
        <v>West Virginia</v>
      </c>
      <c r="R1791" s="43" t="str">
        <f>VLOOKUP(Combined[[#This Row],[Customer_ID]],Customer[],8,FALSE)</f>
        <v>Bronze</v>
      </c>
      <c r="S1791" s="43" t="str">
        <f>VLOOKUP(Combined[[#This Row],[Product_ID]],Product[],2,FALSE)</f>
        <v>Sports Wrist Sweatbands</v>
      </c>
      <c r="T1791" s="43" t="str">
        <f>VLOOKUP(Combined[[#This Row],[Product_ID]],Product[],3,FALSE)</f>
        <v>Sports</v>
      </c>
      <c r="U1791" s="43" t="str">
        <f>VLOOKUP(Combined[[#This Row],[Product_ID]],Product[],4,FALSE)</f>
        <v>Accessories</v>
      </c>
      <c r="V1791" s="43" t="str">
        <f>VLOOKUP(Combined[[#This Row],[Product_ID]],Product[],5,FALSE)</f>
        <v>Olsen-Daniels</v>
      </c>
      <c r="W1791" s="43">
        <f>VLOOKUP(Combined[[#This Row],[Product_ID]],Product[],6,FALSE)</f>
        <v>131.24</v>
      </c>
      <c r="X1791" s="43">
        <f>VLOOKUP(Combined[[#This Row],[Product_ID]],Product[],7,FALSE)</f>
        <v>232</v>
      </c>
      <c r="Y1791" s="43" t="str">
        <f>_xlfn.XLOOKUP(Combined[[#This Row],[Store_ID]],Store[Store_ID],Store[Store_Name])</f>
        <v>Johnson-Wright</v>
      </c>
      <c r="Z1791" s="43" t="str">
        <f>_xlfn.XLOOKUP(Combined[[#This Row],[Store_ID]],Store[Store_ID],Store[Region])</f>
        <v>North</v>
      </c>
      <c r="AA1791" s="43" t="str">
        <f>_xlfn.XLOOKUP(Combined[[#This Row],[Store_ID]],Store[Store_ID],Store[City])</f>
        <v>Hoodberg</v>
      </c>
      <c r="AB1791" s="43" t="str">
        <f>_xlfn.XLOOKUP(Combined[[#This Row],[Store_ID]],Store[Store_ID],Store[Store_Type])</f>
        <v>Outlet</v>
      </c>
      <c r="AC1791" s="43">
        <f>Combined[[#This Row],[Quantity]]*Combined[[#This Row],[Unit_Price]]</f>
        <v>807.82</v>
      </c>
      <c r="AD1791" s="43">
        <f>Combined[[#This Row],[Gross_Sales]]*Combined[[#This Row],[Discount]]</f>
        <v>56.54740000000001</v>
      </c>
      <c r="AE1791" s="43">
        <f>Combined[[#This Row],[Quantity]]*Combined[[#This Row],[cost]]</f>
        <v>262.48</v>
      </c>
      <c r="AF1791" s="43">
        <f>Combined[[#This Row],[Total_Amount]]-Combined[[#This Row],[Total_Cost]]</f>
        <v>488.79259999999999</v>
      </c>
      <c r="AG1791" s="43" t="str">
        <f>IF(Combined[[#This Row],[Age]]&lt;=25,"18-25",IF(Combined[[#This Row],[Age]]&lt;=35,"26-35",IF(Combined[[#This Row],[Age]]&lt;=45,"36-45",IF(Combined[[#This Row],[Age]]&lt;=55,"46-55","56-64"))))</f>
        <v>36-45</v>
      </c>
      <c r="AH1791" s="43">
        <f>IF(Combined[[#This Row],[Total_Amount]]=0,0,Combined[[#This Row],[Profit]]/Combined[[#This Row],[Total_Amount]])</f>
        <v>0.65061949550669085</v>
      </c>
    </row>
    <row r="1792" spans="1:34">
      <c r="A1792" s="43" t="s">
        <v>3616</v>
      </c>
      <c r="B1792" s="46">
        <v>45721</v>
      </c>
      <c r="C1792" s="43">
        <f t="shared" si="27"/>
        <v>2025</v>
      </c>
      <c r="D1792" s="43" t="str">
        <f>TEXT(Combined[[#This Row],[Order_Date]],"MMM")</f>
        <v>Mar</v>
      </c>
      <c r="E1792" s="43" t="s">
        <v>278</v>
      </c>
      <c r="F1792" s="43" t="s">
        <v>1582</v>
      </c>
      <c r="G1792" s="43" t="s">
        <v>1799</v>
      </c>
      <c r="H1792" s="43">
        <v>1</v>
      </c>
      <c r="I1792" s="43">
        <v>878.69</v>
      </c>
      <c r="J1792" s="45">
        <v>0.3</v>
      </c>
      <c r="K1792" s="43" t="s">
        <v>1826</v>
      </c>
      <c r="L1792" s="43">
        <v>615.08299999999997</v>
      </c>
      <c r="M1792" s="43" t="str">
        <f>VLOOKUP(Combined[[#This Row],[Customer_ID]],Customer[],2,FALSE)</f>
        <v>Nathan Campbell</v>
      </c>
      <c r="N1792" s="43">
        <f>VLOOKUP(Combined[[#This Row],[Customer_ID]],Customer[],3,FALSE)</f>
        <v>37</v>
      </c>
      <c r="O1792" s="43" t="str">
        <f>VLOOKUP(Combined[[#This Row],[Customer_ID]],Customer[],4,FALSE)</f>
        <v>Male</v>
      </c>
      <c r="P1792" s="43" t="str">
        <f>VLOOKUP(Combined[[#This Row],[Customer_ID]],Customer[],5,FALSE)</f>
        <v>Rodrigueztown</v>
      </c>
      <c r="Q1792" s="43" t="str">
        <f>VLOOKUP(Combined[[#This Row],[Customer_ID]],Customer[],6,FALSE)</f>
        <v>Oklahoma</v>
      </c>
      <c r="R1792" s="43" t="str">
        <f>VLOOKUP(Combined[[#This Row],[Customer_ID]],Customer[],8,FALSE)</f>
        <v>Gold</v>
      </c>
      <c r="S1792" s="43" t="str">
        <f>VLOOKUP(Combined[[#This Row],[Product_ID]],Product[],2,FALSE)</f>
        <v>Soccer Training Cone Set</v>
      </c>
      <c r="T1792" s="43" t="str">
        <f>VLOOKUP(Combined[[#This Row],[Product_ID]],Product[],3,FALSE)</f>
        <v>Sports</v>
      </c>
      <c r="U1792" s="43" t="str">
        <f>VLOOKUP(Combined[[#This Row],[Product_ID]],Product[],4,FALSE)</f>
        <v>Accessories</v>
      </c>
      <c r="V1792" s="43" t="str">
        <f>VLOOKUP(Combined[[#This Row],[Product_ID]],Product[],5,FALSE)</f>
        <v>Ford, Murphy and Wilson</v>
      </c>
      <c r="W1792" s="43">
        <f>VLOOKUP(Combined[[#This Row],[Product_ID]],Product[],6,FALSE)</f>
        <v>144.53</v>
      </c>
      <c r="X1792" s="43">
        <f>VLOOKUP(Combined[[#This Row],[Product_ID]],Product[],7,FALSE)</f>
        <v>367</v>
      </c>
      <c r="Y1792" s="43" t="str">
        <f>_xlfn.XLOOKUP(Combined[[#This Row],[Store_ID]],Store[Store_ID],Store[Store_Name])</f>
        <v>Mcdonald Inc</v>
      </c>
      <c r="Z1792" s="43" t="str">
        <f>_xlfn.XLOOKUP(Combined[[#This Row],[Store_ID]],Store[Store_ID],Store[Region])</f>
        <v>South</v>
      </c>
      <c r="AA1792" s="43" t="str">
        <f>_xlfn.XLOOKUP(Combined[[#This Row],[Store_ID]],Store[Store_ID],Store[City])</f>
        <v>Christopherland</v>
      </c>
      <c r="AB1792" s="43" t="str">
        <f>_xlfn.XLOOKUP(Combined[[#This Row],[Store_ID]],Store[Store_ID],Store[Store_Type])</f>
        <v>Outlet</v>
      </c>
      <c r="AC1792" s="43">
        <f>Combined[[#This Row],[Quantity]]*Combined[[#This Row],[Unit_Price]]</f>
        <v>878.69</v>
      </c>
      <c r="AD1792" s="43">
        <f>Combined[[#This Row],[Gross_Sales]]*Combined[[#This Row],[Discount]]</f>
        <v>263.60700000000003</v>
      </c>
      <c r="AE1792" s="43">
        <f>Combined[[#This Row],[Quantity]]*Combined[[#This Row],[cost]]</f>
        <v>144.53</v>
      </c>
      <c r="AF1792" s="43">
        <f>Combined[[#This Row],[Total_Amount]]-Combined[[#This Row],[Total_Cost]]</f>
        <v>470.553</v>
      </c>
      <c r="AG1792" s="43" t="str">
        <f>IF(Combined[[#This Row],[Age]]&lt;=25,"18-25",IF(Combined[[#This Row],[Age]]&lt;=35,"26-35",IF(Combined[[#This Row],[Age]]&lt;=45,"36-45",IF(Combined[[#This Row],[Age]]&lt;=55,"46-55","56-64"))))</f>
        <v>36-45</v>
      </c>
      <c r="AH1792" s="43">
        <f>IF(Combined[[#This Row],[Total_Amount]]=0,0,Combined[[#This Row],[Profit]]/Combined[[#This Row],[Total_Amount]])</f>
        <v>0.76502358218321753</v>
      </c>
    </row>
    <row r="1793" spans="1:34">
      <c r="A1793" s="43" t="s">
        <v>3617</v>
      </c>
      <c r="B1793" s="46">
        <v>45446</v>
      </c>
      <c r="C1793" s="43">
        <f t="shared" si="27"/>
        <v>2024</v>
      </c>
      <c r="D1793" s="43" t="str">
        <f>TEXT(Combined[[#This Row],[Order_Date]],"MMM")</f>
        <v>Jun</v>
      </c>
      <c r="E1793" s="43" t="s">
        <v>1190</v>
      </c>
      <c r="F1793" s="43" t="s">
        <v>1614</v>
      </c>
      <c r="G1793" s="43" t="s">
        <v>1801</v>
      </c>
      <c r="H1793" s="43">
        <v>1</v>
      </c>
      <c r="I1793" s="43">
        <v>161.16999999999999</v>
      </c>
      <c r="J1793" s="45">
        <v>0.05</v>
      </c>
      <c r="K1793" s="43" t="s">
        <v>1824</v>
      </c>
      <c r="L1793" s="43">
        <v>153.11150000000001</v>
      </c>
      <c r="M1793" s="43" t="str">
        <f>VLOOKUP(Combined[[#This Row],[Customer_ID]],Customer[],2,FALSE)</f>
        <v>Erika Padilla</v>
      </c>
      <c r="N1793" s="43">
        <f>VLOOKUP(Combined[[#This Row],[Customer_ID]],Customer[],3,FALSE)</f>
        <v>50</v>
      </c>
      <c r="O1793" s="43" t="str">
        <f>VLOOKUP(Combined[[#This Row],[Customer_ID]],Customer[],4,FALSE)</f>
        <v>Male</v>
      </c>
      <c r="P1793" s="43" t="str">
        <f>VLOOKUP(Combined[[#This Row],[Customer_ID]],Customer[],5,FALSE)</f>
        <v>Andrewsland</v>
      </c>
      <c r="Q1793" s="43" t="str">
        <f>VLOOKUP(Combined[[#This Row],[Customer_ID]],Customer[],6,FALSE)</f>
        <v>Alabama</v>
      </c>
      <c r="R1793" s="43" t="str">
        <f>VLOOKUP(Combined[[#This Row],[Customer_ID]],Customer[],8,FALSE)</f>
        <v>Silver</v>
      </c>
      <c r="S1793" s="43" t="str">
        <f>VLOOKUP(Combined[[#This Row],[Product_ID]],Product[],2,FALSE)</f>
        <v>Modern Wall Clock</v>
      </c>
      <c r="T1793" s="43" t="str">
        <f>VLOOKUP(Combined[[#This Row],[Product_ID]],Product[],3,FALSE)</f>
        <v>Home</v>
      </c>
      <c r="U1793" s="43" t="str">
        <f>VLOOKUP(Combined[[#This Row],[Product_ID]],Product[],4,FALSE)</f>
        <v>Decor</v>
      </c>
      <c r="V1793" s="43" t="str">
        <f>VLOOKUP(Combined[[#This Row],[Product_ID]],Product[],5,FALSE)</f>
        <v>Weiss-Watson</v>
      </c>
      <c r="W1793" s="43">
        <f>VLOOKUP(Combined[[#This Row],[Product_ID]],Product[],6,FALSE)</f>
        <v>179.77</v>
      </c>
      <c r="X1793" s="43">
        <f>VLOOKUP(Combined[[#This Row],[Product_ID]],Product[],7,FALSE)</f>
        <v>305</v>
      </c>
      <c r="Y1793" s="43" t="str">
        <f>_xlfn.XLOOKUP(Combined[[#This Row],[Store_ID]],Store[Store_ID],Store[Store_Name])</f>
        <v>Shelton PLC</v>
      </c>
      <c r="Z1793" s="43" t="str">
        <f>_xlfn.XLOOKUP(Combined[[#This Row],[Store_ID]],Store[Store_ID],Store[Region])</f>
        <v>North</v>
      </c>
      <c r="AA1793" s="43" t="str">
        <f>_xlfn.XLOOKUP(Combined[[#This Row],[Store_ID]],Store[Store_ID],Store[City])</f>
        <v>East Jenniferstad</v>
      </c>
      <c r="AB1793" s="43" t="str">
        <f>_xlfn.XLOOKUP(Combined[[#This Row],[Store_ID]],Store[Store_ID],Store[Store_Type])</f>
        <v>Flagship</v>
      </c>
      <c r="AC1793" s="43">
        <f>Combined[[#This Row],[Quantity]]*Combined[[#This Row],[Unit_Price]]</f>
        <v>161.16999999999999</v>
      </c>
      <c r="AD1793" s="43">
        <f>Combined[[#This Row],[Gross_Sales]]*Combined[[#This Row],[Discount]]</f>
        <v>8.0585000000000004</v>
      </c>
      <c r="AE1793" s="43">
        <f>Combined[[#This Row],[Quantity]]*Combined[[#This Row],[cost]]</f>
        <v>179.77</v>
      </c>
      <c r="AF1793" s="43">
        <f>Combined[[#This Row],[Total_Amount]]-Combined[[#This Row],[Total_Cost]]</f>
        <v>-26.658500000000004</v>
      </c>
      <c r="AG1793" s="43" t="str">
        <f>IF(Combined[[#This Row],[Age]]&lt;=25,"18-25",IF(Combined[[#This Row],[Age]]&lt;=35,"26-35",IF(Combined[[#This Row],[Age]]&lt;=45,"36-45",IF(Combined[[#This Row],[Age]]&lt;=55,"46-55","56-64"))))</f>
        <v>46-55</v>
      </c>
      <c r="AH1793" s="43">
        <f>IF(Combined[[#This Row],[Total_Amount]]=0,0,Combined[[#This Row],[Profit]]/Combined[[#This Row],[Total_Amount]])</f>
        <v>-0.17411167678456552</v>
      </c>
    </row>
    <row r="1794" spans="1:34">
      <c r="A1794" s="43" t="s">
        <v>3618</v>
      </c>
      <c r="B1794" s="46">
        <v>45387</v>
      </c>
      <c r="C1794" s="43">
        <f t="shared" si="27"/>
        <v>2024</v>
      </c>
      <c r="D1794" s="43" t="str">
        <f>TEXT(Combined[[#This Row],[Order_Date]],"MMM")</f>
        <v>Apr</v>
      </c>
      <c r="E1794" s="43" t="s">
        <v>696</v>
      </c>
      <c r="F1794" s="43" t="s">
        <v>1694</v>
      </c>
      <c r="G1794" s="43" t="s">
        <v>1799</v>
      </c>
      <c r="H1794" s="43">
        <v>2</v>
      </c>
      <c r="I1794" s="43">
        <v>720.15</v>
      </c>
      <c r="J1794" s="45">
        <v>0.22</v>
      </c>
      <c r="K1794" s="43" t="s">
        <v>1829</v>
      </c>
      <c r="L1794" s="43">
        <v>1123.434</v>
      </c>
      <c r="M1794" s="43" t="str">
        <f>VLOOKUP(Combined[[#This Row],[Customer_ID]],Customer[],2,FALSE)</f>
        <v>Eric Todd</v>
      </c>
      <c r="N1794" s="43">
        <f>VLOOKUP(Combined[[#This Row],[Customer_ID]],Customer[],3,FALSE)</f>
        <v>61</v>
      </c>
      <c r="O1794" s="43" t="str">
        <f>VLOOKUP(Combined[[#This Row],[Customer_ID]],Customer[],4,FALSE)</f>
        <v>Male</v>
      </c>
      <c r="P1794" s="43" t="str">
        <f>VLOOKUP(Combined[[#This Row],[Customer_ID]],Customer[],5,FALSE)</f>
        <v>Danielstad</v>
      </c>
      <c r="Q1794" s="43" t="str">
        <f>VLOOKUP(Combined[[#This Row],[Customer_ID]],Customer[],6,FALSE)</f>
        <v>Montana</v>
      </c>
      <c r="R1794" s="43" t="str">
        <f>VLOOKUP(Combined[[#This Row],[Customer_ID]],Customer[],8,FALSE)</f>
        <v>Gold</v>
      </c>
      <c r="S1794" s="43" t="str">
        <f>VLOOKUP(Combined[[#This Row],[Product_ID]],Product[],2,FALSE)</f>
        <v>Shin Guards – Adult</v>
      </c>
      <c r="T1794" s="43" t="str">
        <f>VLOOKUP(Combined[[#This Row],[Product_ID]],Product[],3,FALSE)</f>
        <v>Sports</v>
      </c>
      <c r="U1794" s="43" t="str">
        <f>VLOOKUP(Combined[[#This Row],[Product_ID]],Product[],4,FALSE)</f>
        <v>Team Sports</v>
      </c>
      <c r="V1794" s="43" t="str">
        <f>VLOOKUP(Combined[[#This Row],[Product_ID]],Product[],5,FALSE)</f>
        <v>French Ltd</v>
      </c>
      <c r="W1794" s="43">
        <f>VLOOKUP(Combined[[#This Row],[Product_ID]],Product[],6,FALSE)</f>
        <v>107.06</v>
      </c>
      <c r="X1794" s="43">
        <f>VLOOKUP(Combined[[#This Row],[Product_ID]],Product[],7,FALSE)</f>
        <v>359</v>
      </c>
      <c r="Y1794" s="43" t="str">
        <f>_xlfn.XLOOKUP(Combined[[#This Row],[Store_ID]],Store[Store_ID],Store[Store_Name])</f>
        <v>Mcdonald Inc</v>
      </c>
      <c r="Z1794" s="43" t="str">
        <f>_xlfn.XLOOKUP(Combined[[#This Row],[Store_ID]],Store[Store_ID],Store[Region])</f>
        <v>South</v>
      </c>
      <c r="AA1794" s="43" t="str">
        <f>_xlfn.XLOOKUP(Combined[[#This Row],[Store_ID]],Store[Store_ID],Store[City])</f>
        <v>Christopherland</v>
      </c>
      <c r="AB1794" s="43" t="str">
        <f>_xlfn.XLOOKUP(Combined[[#This Row],[Store_ID]],Store[Store_ID],Store[Store_Type])</f>
        <v>Outlet</v>
      </c>
      <c r="AC1794" s="43">
        <f>Combined[[#This Row],[Quantity]]*Combined[[#This Row],[Unit_Price]]</f>
        <v>1440.3</v>
      </c>
      <c r="AD1794" s="43">
        <f>Combined[[#This Row],[Gross_Sales]]*Combined[[#This Row],[Discount]]</f>
        <v>316.86599999999999</v>
      </c>
      <c r="AE1794" s="43">
        <f>Combined[[#This Row],[Quantity]]*Combined[[#This Row],[cost]]</f>
        <v>214.12</v>
      </c>
      <c r="AF1794" s="43">
        <f>Combined[[#This Row],[Total_Amount]]-Combined[[#This Row],[Total_Cost]]</f>
        <v>909.31399999999996</v>
      </c>
      <c r="AG1794" s="43" t="str">
        <f>IF(Combined[[#This Row],[Age]]&lt;=25,"18-25",IF(Combined[[#This Row],[Age]]&lt;=35,"26-35",IF(Combined[[#This Row],[Age]]&lt;=45,"36-45",IF(Combined[[#This Row],[Age]]&lt;=55,"46-55","56-64"))))</f>
        <v>56-64</v>
      </c>
      <c r="AH1794" s="43">
        <f>IF(Combined[[#This Row],[Total_Amount]]=0,0,Combined[[#This Row],[Profit]]/Combined[[#This Row],[Total_Amount]])</f>
        <v>0.80940580399026552</v>
      </c>
    </row>
    <row r="1795" spans="1:34">
      <c r="A1795" s="43" t="s">
        <v>3619</v>
      </c>
      <c r="B1795" s="46">
        <v>45222</v>
      </c>
      <c r="C1795" s="43">
        <f t="shared" ref="C1795:C1858" si="28">YEAR(B1795)</f>
        <v>2023</v>
      </c>
      <c r="D1795" s="43" t="str">
        <f>TEXT(Combined[[#This Row],[Order_Date]],"MMM")</f>
        <v>Oct</v>
      </c>
      <c r="E1795" s="43" t="s">
        <v>1089</v>
      </c>
      <c r="F1795" s="43" t="s">
        <v>1600</v>
      </c>
      <c r="G1795" s="43" t="s">
        <v>1782</v>
      </c>
      <c r="H1795" s="43">
        <v>1</v>
      </c>
      <c r="I1795" s="43">
        <v>361.8</v>
      </c>
      <c r="J1795" s="45">
        <v>0.02</v>
      </c>
      <c r="K1795" s="43" t="s">
        <v>1829</v>
      </c>
      <c r="L1795" s="43">
        <v>354.56400000000002</v>
      </c>
      <c r="M1795" s="43" t="str">
        <f>VLOOKUP(Combined[[#This Row],[Customer_ID]],Customer[],2,FALSE)</f>
        <v>Justin Mason Dds</v>
      </c>
      <c r="N1795" s="43">
        <f>VLOOKUP(Combined[[#This Row],[Customer_ID]],Customer[],3,FALSE)</f>
        <v>39</v>
      </c>
      <c r="O1795" s="43" t="str">
        <f>VLOOKUP(Combined[[#This Row],[Customer_ID]],Customer[],4,FALSE)</f>
        <v>Female</v>
      </c>
      <c r="P1795" s="43" t="str">
        <f>VLOOKUP(Combined[[#This Row],[Customer_ID]],Customer[],5,FALSE)</f>
        <v>Peggystad</v>
      </c>
      <c r="Q1795" s="43" t="str">
        <f>VLOOKUP(Combined[[#This Row],[Customer_ID]],Customer[],6,FALSE)</f>
        <v>Connecticut</v>
      </c>
      <c r="R1795" s="43" t="str">
        <f>VLOOKUP(Combined[[#This Row],[Customer_ID]],Customer[],8,FALSE)</f>
        <v>Gold</v>
      </c>
      <c r="S1795" s="43" t="str">
        <f>VLOOKUP(Combined[[#This Row],[Product_ID]],Product[],2,FALSE)</f>
        <v>Wireless Bluetooth Speaker</v>
      </c>
      <c r="T1795" s="43" t="str">
        <f>VLOOKUP(Combined[[#This Row],[Product_ID]],Product[],3,FALSE)</f>
        <v>Electronics</v>
      </c>
      <c r="U1795" s="43" t="str">
        <f>VLOOKUP(Combined[[#This Row],[Product_ID]],Product[],4,FALSE)</f>
        <v>Audio</v>
      </c>
      <c r="V1795" s="43" t="str">
        <f>VLOOKUP(Combined[[#This Row],[Product_ID]],Product[],5,FALSE)</f>
        <v>Reed-Schmidt</v>
      </c>
      <c r="W1795" s="43">
        <f>VLOOKUP(Combined[[#This Row],[Product_ID]],Product[],6,FALSE)</f>
        <v>322.41000000000003</v>
      </c>
      <c r="X1795" s="43">
        <f>VLOOKUP(Combined[[#This Row],[Product_ID]],Product[],7,FALSE)</f>
        <v>213</v>
      </c>
      <c r="Y1795" s="43" t="str">
        <f>_xlfn.XLOOKUP(Combined[[#This Row],[Store_ID]],Store[Store_ID],Store[Store_Name])</f>
        <v>Bean, Jones and Park</v>
      </c>
      <c r="Z1795" s="43" t="str">
        <f>_xlfn.XLOOKUP(Combined[[#This Row],[Store_ID]],Store[Store_ID],Store[Region])</f>
        <v>West</v>
      </c>
      <c r="AA1795" s="43" t="str">
        <f>_xlfn.XLOOKUP(Combined[[#This Row],[Store_ID]],Store[Store_ID],Store[City])</f>
        <v>Thompsonborough</v>
      </c>
      <c r="AB1795" s="43" t="str">
        <f>_xlfn.XLOOKUP(Combined[[#This Row],[Store_ID]],Store[Store_ID],Store[Store_Type])</f>
        <v>Online</v>
      </c>
      <c r="AC1795" s="43">
        <f>Combined[[#This Row],[Quantity]]*Combined[[#This Row],[Unit_Price]]</f>
        <v>361.8</v>
      </c>
      <c r="AD1795" s="43">
        <f>Combined[[#This Row],[Gross_Sales]]*Combined[[#This Row],[Discount]]</f>
        <v>7.2360000000000007</v>
      </c>
      <c r="AE1795" s="43">
        <f>Combined[[#This Row],[Quantity]]*Combined[[#This Row],[cost]]</f>
        <v>322.41000000000003</v>
      </c>
      <c r="AF1795" s="43">
        <f>Combined[[#This Row],[Total_Amount]]-Combined[[#This Row],[Total_Cost]]</f>
        <v>32.153999999999996</v>
      </c>
      <c r="AG1795" s="43" t="str">
        <f>IF(Combined[[#This Row],[Age]]&lt;=25,"18-25",IF(Combined[[#This Row],[Age]]&lt;=35,"26-35",IF(Combined[[#This Row],[Age]]&lt;=45,"36-45",IF(Combined[[#This Row],[Age]]&lt;=55,"46-55","56-64"))))</f>
        <v>36-45</v>
      </c>
      <c r="AH1795" s="43">
        <f>IF(Combined[[#This Row],[Total_Amount]]=0,0,Combined[[#This Row],[Profit]]/Combined[[#This Row],[Total_Amount]])</f>
        <v>9.0686025654042698E-2</v>
      </c>
    </row>
    <row r="1796" spans="1:34">
      <c r="A1796" s="43" t="s">
        <v>3620</v>
      </c>
      <c r="B1796" s="46">
        <v>45402</v>
      </c>
      <c r="C1796" s="43">
        <f t="shared" si="28"/>
        <v>2024</v>
      </c>
      <c r="D1796" s="43" t="str">
        <f>TEXT(Combined[[#This Row],[Order_Date]],"MMM")</f>
        <v>Apr</v>
      </c>
      <c r="E1796" s="43" t="s">
        <v>740</v>
      </c>
      <c r="F1796" s="43" t="s">
        <v>1738</v>
      </c>
      <c r="G1796" s="43" t="s">
        <v>1776</v>
      </c>
      <c r="H1796" s="43">
        <v>1</v>
      </c>
      <c r="I1796" s="43">
        <v>779.84</v>
      </c>
      <c r="J1796" s="45">
        <v>0.28999999999999998</v>
      </c>
      <c r="K1796" s="43" t="s">
        <v>1826</v>
      </c>
      <c r="L1796" s="43">
        <v>553.68640000000005</v>
      </c>
      <c r="M1796" s="43" t="str">
        <f>VLOOKUP(Combined[[#This Row],[Customer_ID]],Customer[],2,FALSE)</f>
        <v>Timothy Sanders</v>
      </c>
      <c r="N1796" s="43">
        <f>VLOOKUP(Combined[[#This Row],[Customer_ID]],Customer[],3,FALSE)</f>
        <v>29</v>
      </c>
      <c r="O1796" s="43" t="str">
        <f>VLOOKUP(Combined[[#This Row],[Customer_ID]],Customer[],4,FALSE)</f>
        <v>Male</v>
      </c>
      <c r="P1796" s="43" t="str">
        <f>VLOOKUP(Combined[[#This Row],[Customer_ID]],Customer[],5,FALSE)</f>
        <v>Aaronmouth</v>
      </c>
      <c r="Q1796" s="43" t="str">
        <f>VLOOKUP(Combined[[#This Row],[Customer_ID]],Customer[],6,FALSE)</f>
        <v>Florida</v>
      </c>
      <c r="R1796" s="43" t="str">
        <f>VLOOKUP(Combined[[#This Row],[Customer_ID]],Customer[],8,FALSE)</f>
        <v>Bronze</v>
      </c>
      <c r="S1796" s="43" t="str">
        <f>VLOOKUP(Combined[[#This Row],[Product_ID]],Product[],2,FALSE)</f>
        <v>Sports Stopwatch Basic</v>
      </c>
      <c r="T1796" s="43" t="str">
        <f>VLOOKUP(Combined[[#This Row],[Product_ID]],Product[],3,FALSE)</f>
        <v>Sports</v>
      </c>
      <c r="U1796" s="43" t="str">
        <f>VLOOKUP(Combined[[#This Row],[Product_ID]],Product[],4,FALSE)</f>
        <v>Accessories</v>
      </c>
      <c r="V1796" s="43" t="str">
        <f>VLOOKUP(Combined[[#This Row],[Product_ID]],Product[],5,FALSE)</f>
        <v>Wilson Group</v>
      </c>
      <c r="W1796" s="43">
        <f>VLOOKUP(Combined[[#This Row],[Product_ID]],Product[],6,FALSE)</f>
        <v>60.65</v>
      </c>
      <c r="X1796" s="43">
        <f>VLOOKUP(Combined[[#This Row],[Product_ID]],Product[],7,FALSE)</f>
        <v>75</v>
      </c>
      <c r="Y1796" s="43" t="str">
        <f>_xlfn.XLOOKUP(Combined[[#This Row],[Store_ID]],Store[Store_ID],Store[Store_Name])</f>
        <v>Benson-Elliott</v>
      </c>
      <c r="Z1796" s="43" t="str">
        <f>_xlfn.XLOOKUP(Combined[[#This Row],[Store_ID]],Store[Store_ID],Store[Region])</f>
        <v>East</v>
      </c>
      <c r="AA1796" s="43" t="str">
        <f>_xlfn.XLOOKUP(Combined[[#This Row],[Store_ID]],Store[Store_ID],Store[City])</f>
        <v>Port Josephberg</v>
      </c>
      <c r="AB1796" s="43" t="str">
        <f>_xlfn.XLOOKUP(Combined[[#This Row],[Store_ID]],Store[Store_ID],Store[Store_Type])</f>
        <v>Online</v>
      </c>
      <c r="AC1796" s="43">
        <f>Combined[[#This Row],[Quantity]]*Combined[[#This Row],[Unit_Price]]</f>
        <v>779.84</v>
      </c>
      <c r="AD1796" s="43">
        <f>Combined[[#This Row],[Gross_Sales]]*Combined[[#This Row],[Discount]]</f>
        <v>226.15359999999998</v>
      </c>
      <c r="AE1796" s="43">
        <f>Combined[[#This Row],[Quantity]]*Combined[[#This Row],[cost]]</f>
        <v>60.65</v>
      </c>
      <c r="AF1796" s="43">
        <f>Combined[[#This Row],[Total_Amount]]-Combined[[#This Row],[Total_Cost]]</f>
        <v>493.03640000000007</v>
      </c>
      <c r="AG1796" s="43" t="str">
        <f>IF(Combined[[#This Row],[Age]]&lt;=25,"18-25",IF(Combined[[#This Row],[Age]]&lt;=35,"26-35",IF(Combined[[#This Row],[Age]]&lt;=45,"36-45",IF(Combined[[#This Row],[Age]]&lt;=55,"46-55","56-64"))))</f>
        <v>26-35</v>
      </c>
      <c r="AH1796" s="43">
        <f>IF(Combined[[#This Row],[Total_Amount]]=0,0,Combined[[#This Row],[Profit]]/Combined[[#This Row],[Total_Amount]])</f>
        <v>0.89046145977217439</v>
      </c>
    </row>
    <row r="1797" spans="1:34">
      <c r="A1797" s="43" t="s">
        <v>3621</v>
      </c>
      <c r="B1797" s="46">
        <v>45455</v>
      </c>
      <c r="C1797" s="43">
        <f t="shared" si="28"/>
        <v>2024</v>
      </c>
      <c r="D1797" s="43" t="str">
        <f>TEXT(Combined[[#This Row],[Order_Date]],"MMM")</f>
        <v>Jun</v>
      </c>
      <c r="E1797" s="43" t="s">
        <v>27</v>
      </c>
      <c r="F1797" s="43" t="s">
        <v>1740</v>
      </c>
      <c r="G1797" s="43" t="s">
        <v>1769</v>
      </c>
      <c r="H1797" s="43">
        <v>2</v>
      </c>
      <c r="I1797" s="43">
        <v>649.89</v>
      </c>
      <c r="J1797" s="45">
        <v>0.17</v>
      </c>
      <c r="K1797" s="43" t="s">
        <v>1829</v>
      </c>
      <c r="L1797" s="43">
        <v>1078.8173999999999</v>
      </c>
      <c r="M1797" s="43" t="str">
        <f>VLOOKUP(Combined[[#This Row],[Customer_ID]],Customer[],2,FALSE)</f>
        <v>Caroline Collins</v>
      </c>
      <c r="N1797" s="43">
        <f>VLOOKUP(Combined[[#This Row],[Customer_ID]],Customer[],3,FALSE)</f>
        <v>64</v>
      </c>
      <c r="O1797" s="43" t="str">
        <f>VLOOKUP(Combined[[#This Row],[Customer_ID]],Customer[],4,FALSE)</f>
        <v>Female</v>
      </c>
      <c r="P1797" s="43" t="str">
        <f>VLOOKUP(Combined[[#This Row],[Customer_ID]],Customer[],5,FALSE)</f>
        <v>Nicholasshire</v>
      </c>
      <c r="Q1797" s="43" t="str">
        <f>VLOOKUP(Combined[[#This Row],[Customer_ID]],Customer[],6,FALSE)</f>
        <v>California</v>
      </c>
      <c r="R1797" s="43" t="str">
        <f>VLOOKUP(Combined[[#This Row],[Customer_ID]],Customer[],8,FALSE)</f>
        <v>Silver</v>
      </c>
      <c r="S1797" s="43" t="str">
        <f>VLOOKUP(Combined[[#This Row],[Product_ID]],Product[],2,FALSE)</f>
        <v>Women's Formal Blazer</v>
      </c>
      <c r="T1797" s="43" t="str">
        <f>VLOOKUP(Combined[[#This Row],[Product_ID]],Product[],3,FALSE)</f>
        <v>Clothing</v>
      </c>
      <c r="U1797" s="43" t="str">
        <f>VLOOKUP(Combined[[#This Row],[Product_ID]],Product[],4,FALSE)</f>
        <v>Outerwear</v>
      </c>
      <c r="V1797" s="43" t="str">
        <f>VLOOKUP(Combined[[#This Row],[Product_ID]],Product[],5,FALSE)</f>
        <v>Phillips and Sons</v>
      </c>
      <c r="W1797" s="43">
        <f>VLOOKUP(Combined[[#This Row],[Product_ID]],Product[],6,FALSE)</f>
        <v>358.47</v>
      </c>
      <c r="X1797" s="43">
        <f>VLOOKUP(Combined[[#This Row],[Product_ID]],Product[],7,FALSE)</f>
        <v>143</v>
      </c>
      <c r="Y1797" s="43" t="str">
        <f>_xlfn.XLOOKUP(Combined[[#This Row],[Store_ID]],Store[Store_ID],Store[Store_Name])</f>
        <v>Alexander Group</v>
      </c>
      <c r="Z1797" s="43" t="str">
        <f>_xlfn.XLOOKUP(Combined[[#This Row],[Store_ID]],Store[Store_ID],Store[Region])</f>
        <v>South</v>
      </c>
      <c r="AA1797" s="43" t="str">
        <f>_xlfn.XLOOKUP(Combined[[#This Row],[Store_ID]],Store[Store_ID],Store[City])</f>
        <v>Port Sharon</v>
      </c>
      <c r="AB1797" s="43" t="str">
        <f>_xlfn.XLOOKUP(Combined[[#This Row],[Store_ID]],Store[Store_ID],Store[Store_Type])</f>
        <v>Online</v>
      </c>
      <c r="AC1797" s="43">
        <f>Combined[[#This Row],[Quantity]]*Combined[[#This Row],[Unit_Price]]</f>
        <v>1299.78</v>
      </c>
      <c r="AD1797" s="43">
        <f>Combined[[#This Row],[Gross_Sales]]*Combined[[#This Row],[Discount]]</f>
        <v>220.96260000000001</v>
      </c>
      <c r="AE1797" s="43">
        <f>Combined[[#This Row],[Quantity]]*Combined[[#This Row],[cost]]</f>
        <v>716.94</v>
      </c>
      <c r="AF1797" s="43">
        <f>Combined[[#This Row],[Total_Amount]]-Combined[[#This Row],[Total_Cost]]</f>
        <v>361.87739999999985</v>
      </c>
      <c r="AG1797" s="43" t="str">
        <f>IF(Combined[[#This Row],[Age]]&lt;=25,"18-25",IF(Combined[[#This Row],[Age]]&lt;=35,"26-35",IF(Combined[[#This Row],[Age]]&lt;=45,"36-45",IF(Combined[[#This Row],[Age]]&lt;=55,"46-55","56-64"))))</f>
        <v>56-64</v>
      </c>
      <c r="AH1797" s="43">
        <f>IF(Combined[[#This Row],[Total_Amount]]=0,0,Combined[[#This Row],[Profit]]/Combined[[#This Row],[Total_Amount]])</f>
        <v>0.33543897234138037</v>
      </c>
    </row>
    <row r="1798" spans="1:34">
      <c r="A1798" s="43" t="s">
        <v>3622</v>
      </c>
      <c r="B1798" s="46">
        <v>45877</v>
      </c>
      <c r="C1798" s="43">
        <f t="shared" si="28"/>
        <v>2025</v>
      </c>
      <c r="D1798" s="43" t="str">
        <f>TEXT(Combined[[#This Row],[Order_Date]],"MMM")</f>
        <v>Aug</v>
      </c>
      <c r="E1798" s="43" t="s">
        <v>666</v>
      </c>
      <c r="F1798" s="43" t="s">
        <v>1654</v>
      </c>
      <c r="G1798" s="43" t="s">
        <v>1776</v>
      </c>
      <c r="H1798" s="43">
        <v>1</v>
      </c>
      <c r="I1798" s="43">
        <v>952.73</v>
      </c>
      <c r="J1798" s="45">
        <v>0.17</v>
      </c>
      <c r="K1798" s="43" t="s">
        <v>1824</v>
      </c>
      <c r="L1798" s="43">
        <v>790.76589999999999</v>
      </c>
      <c r="M1798" s="43" t="str">
        <f>VLOOKUP(Combined[[#This Row],[Customer_ID]],Customer[],2,FALSE)</f>
        <v>Tiffany Herrera</v>
      </c>
      <c r="N1798" s="43">
        <f>VLOOKUP(Combined[[#This Row],[Customer_ID]],Customer[],3,FALSE)</f>
        <v>52</v>
      </c>
      <c r="O1798" s="43" t="str">
        <f>VLOOKUP(Combined[[#This Row],[Customer_ID]],Customer[],4,FALSE)</f>
        <v>Male</v>
      </c>
      <c r="P1798" s="43" t="str">
        <f>VLOOKUP(Combined[[#This Row],[Customer_ID]],Customer[],5,FALSE)</f>
        <v>New Dianebury</v>
      </c>
      <c r="Q1798" s="43" t="str">
        <f>VLOOKUP(Combined[[#This Row],[Customer_ID]],Customer[],6,FALSE)</f>
        <v>Virginia</v>
      </c>
      <c r="R1798" s="43" t="str">
        <f>VLOOKUP(Combined[[#This Row],[Customer_ID]],Customer[],8,FALSE)</f>
        <v>Platinum</v>
      </c>
      <c r="S1798" s="43" t="str">
        <f>VLOOKUP(Combined[[#This Row],[Product_ID]],Product[],2,FALSE)</f>
        <v>Men's Track Pants</v>
      </c>
      <c r="T1798" s="43" t="str">
        <f>VLOOKUP(Combined[[#This Row],[Product_ID]],Product[],3,FALSE)</f>
        <v>Clothing</v>
      </c>
      <c r="U1798" s="43" t="str">
        <f>VLOOKUP(Combined[[#This Row],[Product_ID]],Product[],4,FALSE)</f>
        <v>Bottoms</v>
      </c>
      <c r="V1798" s="43" t="str">
        <f>VLOOKUP(Combined[[#This Row],[Product_ID]],Product[],5,FALSE)</f>
        <v>Hamilton, Woods and Walker</v>
      </c>
      <c r="W1798" s="43">
        <f>VLOOKUP(Combined[[#This Row],[Product_ID]],Product[],6,FALSE)</f>
        <v>386.56</v>
      </c>
      <c r="X1798" s="43">
        <f>VLOOKUP(Combined[[#This Row],[Product_ID]],Product[],7,FALSE)</f>
        <v>125</v>
      </c>
      <c r="Y1798" s="43" t="str">
        <f>_xlfn.XLOOKUP(Combined[[#This Row],[Store_ID]],Store[Store_ID],Store[Store_Name])</f>
        <v>Benson-Elliott</v>
      </c>
      <c r="Z1798" s="43" t="str">
        <f>_xlfn.XLOOKUP(Combined[[#This Row],[Store_ID]],Store[Store_ID],Store[Region])</f>
        <v>East</v>
      </c>
      <c r="AA1798" s="43" t="str">
        <f>_xlfn.XLOOKUP(Combined[[#This Row],[Store_ID]],Store[Store_ID],Store[City])</f>
        <v>Port Josephberg</v>
      </c>
      <c r="AB1798" s="43" t="str">
        <f>_xlfn.XLOOKUP(Combined[[#This Row],[Store_ID]],Store[Store_ID],Store[Store_Type])</f>
        <v>Online</v>
      </c>
      <c r="AC1798" s="43">
        <f>Combined[[#This Row],[Quantity]]*Combined[[#This Row],[Unit_Price]]</f>
        <v>952.73</v>
      </c>
      <c r="AD1798" s="43">
        <f>Combined[[#This Row],[Gross_Sales]]*Combined[[#This Row],[Discount]]</f>
        <v>161.9641</v>
      </c>
      <c r="AE1798" s="43">
        <f>Combined[[#This Row],[Quantity]]*Combined[[#This Row],[cost]]</f>
        <v>386.56</v>
      </c>
      <c r="AF1798" s="43">
        <f>Combined[[#This Row],[Total_Amount]]-Combined[[#This Row],[Total_Cost]]</f>
        <v>404.20589999999999</v>
      </c>
      <c r="AG1798" s="43" t="str">
        <f>IF(Combined[[#This Row],[Age]]&lt;=25,"18-25",IF(Combined[[#This Row],[Age]]&lt;=35,"26-35",IF(Combined[[#This Row],[Age]]&lt;=45,"36-45",IF(Combined[[#This Row],[Age]]&lt;=55,"46-55","56-64"))))</f>
        <v>46-55</v>
      </c>
      <c r="AH1798" s="43">
        <f>IF(Combined[[#This Row],[Total_Amount]]=0,0,Combined[[#This Row],[Profit]]/Combined[[#This Row],[Total_Amount]])</f>
        <v>0.51115747403877687</v>
      </c>
    </row>
    <row r="1799" spans="1:34">
      <c r="A1799" s="43" t="s">
        <v>3623</v>
      </c>
      <c r="B1799" s="46">
        <v>45875</v>
      </c>
      <c r="C1799" s="43">
        <f t="shared" si="28"/>
        <v>2025</v>
      </c>
      <c r="D1799" s="43" t="str">
        <f>TEXT(Combined[[#This Row],[Order_Date]],"MMM")</f>
        <v>Aug</v>
      </c>
      <c r="E1799" s="43" t="s">
        <v>304</v>
      </c>
      <c r="F1799" s="43" t="s">
        <v>1746</v>
      </c>
      <c r="G1799" s="43" t="s">
        <v>1804</v>
      </c>
      <c r="H1799" s="43">
        <v>4</v>
      </c>
      <c r="I1799" s="43">
        <v>820.78</v>
      </c>
      <c r="J1799" s="45">
        <v>0.25</v>
      </c>
      <c r="K1799" s="43" t="s">
        <v>1824</v>
      </c>
      <c r="L1799" s="43">
        <v>2462.34</v>
      </c>
      <c r="M1799" s="43" t="str">
        <f>VLOOKUP(Combined[[#This Row],[Customer_ID]],Customer[],2,FALSE)</f>
        <v>Christy Hoffman</v>
      </c>
      <c r="N1799" s="43">
        <f>VLOOKUP(Combined[[#This Row],[Customer_ID]],Customer[],3,FALSE)</f>
        <v>26</v>
      </c>
      <c r="O1799" s="43" t="str">
        <f>VLOOKUP(Combined[[#This Row],[Customer_ID]],Customer[],4,FALSE)</f>
        <v>Female</v>
      </c>
      <c r="P1799" s="43" t="str">
        <f>VLOOKUP(Combined[[#This Row],[Customer_ID]],Customer[],5,FALSE)</f>
        <v>Garyberg</v>
      </c>
      <c r="Q1799" s="43" t="str">
        <f>VLOOKUP(Combined[[#This Row],[Customer_ID]],Customer[],6,FALSE)</f>
        <v>Indiana</v>
      </c>
      <c r="R1799" s="43" t="str">
        <f>VLOOKUP(Combined[[#This Row],[Customer_ID]],Customer[],8,FALSE)</f>
        <v>Platinum</v>
      </c>
      <c r="S1799" s="43" t="str">
        <f>VLOOKUP(Combined[[#This Row],[Product_ID]],Product[],2,FALSE)</f>
        <v>Stainless Steel Cookware Set</v>
      </c>
      <c r="T1799" s="43" t="str">
        <f>VLOOKUP(Combined[[#This Row],[Product_ID]],Product[],3,FALSE)</f>
        <v>Home</v>
      </c>
      <c r="U1799" s="43" t="str">
        <f>VLOOKUP(Combined[[#This Row],[Product_ID]],Product[],4,FALSE)</f>
        <v>Kitchen</v>
      </c>
      <c r="V1799" s="43" t="str">
        <f>VLOOKUP(Combined[[#This Row],[Product_ID]],Product[],5,FALSE)</f>
        <v>Campbell Ltd</v>
      </c>
      <c r="W1799" s="43">
        <f>VLOOKUP(Combined[[#This Row],[Product_ID]],Product[],6,FALSE)</f>
        <v>201.41</v>
      </c>
      <c r="X1799" s="43">
        <f>VLOOKUP(Combined[[#This Row],[Product_ID]],Product[],7,FALSE)</f>
        <v>146</v>
      </c>
      <c r="Y1799" s="43" t="str">
        <f>_xlfn.XLOOKUP(Combined[[#This Row],[Store_ID]],Store[Store_ID],Store[Store_Name])</f>
        <v>Frederick-Wright</v>
      </c>
      <c r="Z1799" s="43" t="str">
        <f>_xlfn.XLOOKUP(Combined[[#This Row],[Store_ID]],Store[Store_ID],Store[Region])</f>
        <v>West</v>
      </c>
      <c r="AA1799" s="43" t="str">
        <f>_xlfn.XLOOKUP(Combined[[#This Row],[Store_ID]],Store[Store_ID],Store[City])</f>
        <v>New Jimmymouth</v>
      </c>
      <c r="AB1799" s="43" t="str">
        <f>_xlfn.XLOOKUP(Combined[[#This Row],[Store_ID]],Store[Store_ID],Store[Store_Type])</f>
        <v>Flagship</v>
      </c>
      <c r="AC1799" s="43">
        <f>Combined[[#This Row],[Quantity]]*Combined[[#This Row],[Unit_Price]]</f>
        <v>3283.12</v>
      </c>
      <c r="AD1799" s="43">
        <f>Combined[[#This Row],[Gross_Sales]]*Combined[[#This Row],[Discount]]</f>
        <v>820.78</v>
      </c>
      <c r="AE1799" s="43">
        <f>Combined[[#This Row],[Quantity]]*Combined[[#This Row],[cost]]</f>
        <v>805.64</v>
      </c>
      <c r="AF1799" s="43">
        <f>Combined[[#This Row],[Total_Amount]]-Combined[[#This Row],[Total_Cost]]</f>
        <v>1656.7000000000003</v>
      </c>
      <c r="AG1799" s="43" t="str">
        <f>IF(Combined[[#This Row],[Age]]&lt;=25,"18-25",IF(Combined[[#This Row],[Age]]&lt;=35,"26-35",IF(Combined[[#This Row],[Age]]&lt;=45,"36-45",IF(Combined[[#This Row],[Age]]&lt;=55,"46-55","56-64"))))</f>
        <v>26-35</v>
      </c>
      <c r="AH1799" s="43">
        <f>IF(Combined[[#This Row],[Total_Amount]]=0,0,Combined[[#This Row],[Profit]]/Combined[[#This Row],[Total_Amount]])</f>
        <v>0.67281528952134972</v>
      </c>
    </row>
    <row r="1800" spans="1:34">
      <c r="A1800" s="43" t="s">
        <v>3624</v>
      </c>
      <c r="B1800" s="46">
        <v>45592</v>
      </c>
      <c r="C1800" s="43">
        <f t="shared" si="28"/>
        <v>2024</v>
      </c>
      <c r="D1800" s="43" t="str">
        <f>TEXT(Combined[[#This Row],[Order_Date]],"MMM")</f>
        <v>Oct</v>
      </c>
      <c r="E1800" s="43" t="s">
        <v>1074</v>
      </c>
      <c r="F1800" s="43" t="s">
        <v>1624</v>
      </c>
      <c r="G1800" s="43" t="s">
        <v>1766</v>
      </c>
      <c r="H1800" s="43">
        <v>4</v>
      </c>
      <c r="I1800" s="43">
        <v>247.55</v>
      </c>
      <c r="J1800" s="45">
        <v>0.05</v>
      </c>
      <c r="K1800" s="43" t="s">
        <v>1824</v>
      </c>
      <c r="L1800" s="43">
        <v>940.69</v>
      </c>
      <c r="M1800" s="43" t="str">
        <f>VLOOKUP(Combined[[#This Row],[Customer_ID]],Customer[],2,FALSE)</f>
        <v>Michelle Cunningham</v>
      </c>
      <c r="N1800" s="43">
        <f>VLOOKUP(Combined[[#This Row],[Customer_ID]],Customer[],3,FALSE)</f>
        <v>30</v>
      </c>
      <c r="O1800" s="43" t="str">
        <f>VLOOKUP(Combined[[#This Row],[Customer_ID]],Customer[],4,FALSE)</f>
        <v>Female</v>
      </c>
      <c r="P1800" s="43" t="str">
        <f>VLOOKUP(Combined[[#This Row],[Customer_ID]],Customer[],5,FALSE)</f>
        <v>Amandaborough</v>
      </c>
      <c r="Q1800" s="43" t="str">
        <f>VLOOKUP(Combined[[#This Row],[Customer_ID]],Customer[],6,FALSE)</f>
        <v>Connecticut</v>
      </c>
      <c r="R1800" s="43" t="str">
        <f>VLOOKUP(Combined[[#This Row],[Customer_ID]],Customer[],8,FALSE)</f>
        <v>Bronze</v>
      </c>
      <c r="S1800" s="43" t="str">
        <f>VLOOKUP(Combined[[#This Row],[Product_ID]],Product[],2,FALSE)</f>
        <v>Sports Water Hydration Pack</v>
      </c>
      <c r="T1800" s="43" t="str">
        <f>VLOOKUP(Combined[[#This Row],[Product_ID]],Product[],3,FALSE)</f>
        <v>Sports</v>
      </c>
      <c r="U1800" s="43" t="str">
        <f>VLOOKUP(Combined[[#This Row],[Product_ID]],Product[],4,FALSE)</f>
        <v>Outdoor</v>
      </c>
      <c r="V1800" s="43" t="str">
        <f>VLOOKUP(Combined[[#This Row],[Product_ID]],Product[],5,FALSE)</f>
        <v>Sims-Smith</v>
      </c>
      <c r="W1800" s="43">
        <f>VLOOKUP(Combined[[#This Row],[Product_ID]],Product[],6,FALSE)</f>
        <v>135.61000000000001</v>
      </c>
      <c r="X1800" s="43">
        <f>VLOOKUP(Combined[[#This Row],[Product_ID]],Product[],7,FALSE)</f>
        <v>394</v>
      </c>
      <c r="Y1800" s="43" t="str">
        <f>_xlfn.XLOOKUP(Combined[[#This Row],[Store_ID]],Store[Store_ID],Store[Store_Name])</f>
        <v>Johnson-Wright</v>
      </c>
      <c r="Z1800" s="43" t="str">
        <f>_xlfn.XLOOKUP(Combined[[#This Row],[Store_ID]],Store[Store_ID],Store[Region])</f>
        <v>North</v>
      </c>
      <c r="AA1800" s="43" t="str">
        <f>_xlfn.XLOOKUP(Combined[[#This Row],[Store_ID]],Store[Store_ID],Store[City])</f>
        <v>Hoodberg</v>
      </c>
      <c r="AB1800" s="43" t="str">
        <f>_xlfn.XLOOKUP(Combined[[#This Row],[Store_ID]],Store[Store_ID],Store[Store_Type])</f>
        <v>Outlet</v>
      </c>
      <c r="AC1800" s="43">
        <f>Combined[[#This Row],[Quantity]]*Combined[[#This Row],[Unit_Price]]</f>
        <v>990.2</v>
      </c>
      <c r="AD1800" s="43">
        <f>Combined[[#This Row],[Gross_Sales]]*Combined[[#This Row],[Discount]]</f>
        <v>49.510000000000005</v>
      </c>
      <c r="AE1800" s="43">
        <f>Combined[[#This Row],[Quantity]]*Combined[[#This Row],[cost]]</f>
        <v>542.44000000000005</v>
      </c>
      <c r="AF1800" s="43">
        <f>Combined[[#This Row],[Total_Amount]]-Combined[[#This Row],[Total_Cost]]</f>
        <v>398.25</v>
      </c>
      <c r="AG1800" s="43" t="str">
        <f>IF(Combined[[#This Row],[Age]]&lt;=25,"18-25",IF(Combined[[#This Row],[Age]]&lt;=35,"26-35",IF(Combined[[#This Row],[Age]]&lt;=45,"36-45",IF(Combined[[#This Row],[Age]]&lt;=55,"46-55","56-64"))))</f>
        <v>26-35</v>
      </c>
      <c r="AH1800" s="43">
        <f>IF(Combined[[#This Row],[Total_Amount]]=0,0,Combined[[#This Row],[Profit]]/Combined[[#This Row],[Total_Amount]])</f>
        <v>0.42335944891515798</v>
      </c>
    </row>
    <row r="1801" spans="1:34">
      <c r="A1801" s="43" t="s">
        <v>3625</v>
      </c>
      <c r="B1801" s="46">
        <v>45369</v>
      </c>
      <c r="C1801" s="43">
        <f t="shared" si="28"/>
        <v>2024</v>
      </c>
      <c r="D1801" s="43" t="str">
        <f>TEXT(Combined[[#This Row],[Order_Date]],"MMM")</f>
        <v>Mar</v>
      </c>
      <c r="E1801" s="43" t="s">
        <v>732</v>
      </c>
      <c r="F1801" s="43" t="s">
        <v>1746</v>
      </c>
      <c r="G1801" s="43" t="s">
        <v>1782</v>
      </c>
      <c r="H1801" s="43">
        <v>3</v>
      </c>
      <c r="I1801" s="43">
        <v>561.44000000000005</v>
      </c>
      <c r="J1801" s="45">
        <v>0.2</v>
      </c>
      <c r="K1801" s="43" t="s">
        <v>1829</v>
      </c>
      <c r="L1801" s="43">
        <v>1347.4559999999999</v>
      </c>
      <c r="M1801" s="43" t="str">
        <f>VLOOKUP(Combined[[#This Row],[Customer_ID]],Customer[],2,FALSE)</f>
        <v>Gregory Pham</v>
      </c>
      <c r="N1801" s="43">
        <f>VLOOKUP(Combined[[#This Row],[Customer_ID]],Customer[],3,FALSE)</f>
        <v>63</v>
      </c>
      <c r="O1801" s="43" t="str">
        <f>VLOOKUP(Combined[[#This Row],[Customer_ID]],Customer[],4,FALSE)</f>
        <v>Female</v>
      </c>
      <c r="P1801" s="43" t="str">
        <f>VLOOKUP(Combined[[#This Row],[Customer_ID]],Customer[],5,FALSE)</f>
        <v>Pollardton</v>
      </c>
      <c r="Q1801" s="43" t="str">
        <f>VLOOKUP(Combined[[#This Row],[Customer_ID]],Customer[],6,FALSE)</f>
        <v>Kansas</v>
      </c>
      <c r="R1801" s="43" t="str">
        <f>VLOOKUP(Combined[[#This Row],[Customer_ID]],Customer[],8,FALSE)</f>
        <v>Gold</v>
      </c>
      <c r="S1801" s="43" t="str">
        <f>VLOOKUP(Combined[[#This Row],[Product_ID]],Product[],2,FALSE)</f>
        <v>Stainless Steel Cookware Set</v>
      </c>
      <c r="T1801" s="43" t="str">
        <f>VLOOKUP(Combined[[#This Row],[Product_ID]],Product[],3,FALSE)</f>
        <v>Home</v>
      </c>
      <c r="U1801" s="43" t="str">
        <f>VLOOKUP(Combined[[#This Row],[Product_ID]],Product[],4,FALSE)</f>
        <v>Kitchen</v>
      </c>
      <c r="V1801" s="43" t="str">
        <f>VLOOKUP(Combined[[#This Row],[Product_ID]],Product[],5,FALSE)</f>
        <v>Campbell Ltd</v>
      </c>
      <c r="W1801" s="43">
        <f>VLOOKUP(Combined[[#This Row],[Product_ID]],Product[],6,FALSE)</f>
        <v>201.41</v>
      </c>
      <c r="X1801" s="43">
        <f>VLOOKUP(Combined[[#This Row],[Product_ID]],Product[],7,FALSE)</f>
        <v>146</v>
      </c>
      <c r="Y1801" s="43" t="str">
        <f>_xlfn.XLOOKUP(Combined[[#This Row],[Store_ID]],Store[Store_ID],Store[Store_Name])</f>
        <v>Bean, Jones and Park</v>
      </c>
      <c r="Z1801" s="43" t="str">
        <f>_xlfn.XLOOKUP(Combined[[#This Row],[Store_ID]],Store[Store_ID],Store[Region])</f>
        <v>West</v>
      </c>
      <c r="AA1801" s="43" t="str">
        <f>_xlfn.XLOOKUP(Combined[[#This Row],[Store_ID]],Store[Store_ID],Store[City])</f>
        <v>Thompsonborough</v>
      </c>
      <c r="AB1801" s="43" t="str">
        <f>_xlfn.XLOOKUP(Combined[[#This Row],[Store_ID]],Store[Store_ID],Store[Store_Type])</f>
        <v>Online</v>
      </c>
      <c r="AC1801" s="43">
        <f>Combined[[#This Row],[Quantity]]*Combined[[#This Row],[Unit_Price]]</f>
        <v>1684.3200000000002</v>
      </c>
      <c r="AD1801" s="43">
        <f>Combined[[#This Row],[Gross_Sales]]*Combined[[#This Row],[Discount]]</f>
        <v>336.86400000000003</v>
      </c>
      <c r="AE1801" s="43">
        <f>Combined[[#This Row],[Quantity]]*Combined[[#This Row],[cost]]</f>
        <v>604.23</v>
      </c>
      <c r="AF1801" s="43">
        <f>Combined[[#This Row],[Total_Amount]]-Combined[[#This Row],[Total_Cost]]</f>
        <v>743.22599999999989</v>
      </c>
      <c r="AG1801" s="43" t="str">
        <f>IF(Combined[[#This Row],[Age]]&lt;=25,"18-25",IF(Combined[[#This Row],[Age]]&lt;=35,"26-35",IF(Combined[[#This Row],[Age]]&lt;=45,"36-45",IF(Combined[[#This Row],[Age]]&lt;=55,"46-55","56-64"))))</f>
        <v>56-64</v>
      </c>
      <c r="AH1801" s="43">
        <f>IF(Combined[[#This Row],[Total_Amount]]=0,0,Combined[[#This Row],[Profit]]/Combined[[#This Row],[Total_Amount]])</f>
        <v>0.55157719435736674</v>
      </c>
    </row>
    <row r="1802" spans="1:34">
      <c r="A1802" s="43" t="s">
        <v>3626</v>
      </c>
      <c r="B1802" s="46">
        <v>45249</v>
      </c>
      <c r="C1802" s="43">
        <f t="shared" si="28"/>
        <v>2023</v>
      </c>
      <c r="D1802" s="43" t="str">
        <f>TEXT(Combined[[#This Row],[Order_Date]],"MMM")</f>
        <v>Nov</v>
      </c>
      <c r="E1802" s="43" t="s">
        <v>893</v>
      </c>
      <c r="F1802" s="43" t="s">
        <v>1692</v>
      </c>
      <c r="G1802" s="43" t="s">
        <v>1782</v>
      </c>
      <c r="H1802" s="43">
        <v>4</v>
      </c>
      <c r="I1802" s="43">
        <v>214.37</v>
      </c>
      <c r="J1802" s="45">
        <v>0.11</v>
      </c>
      <c r="K1802" s="43" t="s">
        <v>1829</v>
      </c>
      <c r="L1802" s="43">
        <v>763.15719999999999</v>
      </c>
      <c r="M1802" s="43" t="str">
        <f>VLOOKUP(Combined[[#This Row],[Customer_ID]],Customer[],2,FALSE)</f>
        <v>Brittany Watson</v>
      </c>
      <c r="N1802" s="43">
        <f>VLOOKUP(Combined[[#This Row],[Customer_ID]],Customer[],3,FALSE)</f>
        <v>59</v>
      </c>
      <c r="O1802" s="43" t="str">
        <f>VLOOKUP(Combined[[#This Row],[Customer_ID]],Customer[],4,FALSE)</f>
        <v>Male</v>
      </c>
      <c r="P1802" s="43" t="str">
        <f>VLOOKUP(Combined[[#This Row],[Customer_ID]],Customer[],5,FALSE)</f>
        <v>North Joshualand</v>
      </c>
      <c r="Q1802" s="43" t="str">
        <f>VLOOKUP(Combined[[#This Row],[Customer_ID]],Customer[],6,FALSE)</f>
        <v>Connecticut</v>
      </c>
      <c r="R1802" s="43" t="str">
        <f>VLOOKUP(Combined[[#This Row],[Customer_ID]],Customer[],8,FALSE)</f>
        <v>Platinum</v>
      </c>
      <c r="S1802" s="43" t="str">
        <f>VLOOKUP(Combined[[#This Row],[Product_ID]],Product[],2,FALSE)</f>
        <v>Professional Jump Rope</v>
      </c>
      <c r="T1802" s="43" t="str">
        <f>VLOOKUP(Combined[[#This Row],[Product_ID]],Product[],3,FALSE)</f>
        <v>Sports</v>
      </c>
      <c r="U1802" s="43" t="str">
        <f>VLOOKUP(Combined[[#This Row],[Product_ID]],Product[],4,FALSE)</f>
        <v>Fitness</v>
      </c>
      <c r="V1802" s="43" t="str">
        <f>VLOOKUP(Combined[[#This Row],[Product_ID]],Product[],5,FALSE)</f>
        <v>Davis PLC</v>
      </c>
      <c r="W1802" s="43">
        <f>VLOOKUP(Combined[[#This Row],[Product_ID]],Product[],6,FALSE)</f>
        <v>477.61</v>
      </c>
      <c r="X1802" s="43">
        <f>VLOOKUP(Combined[[#This Row],[Product_ID]],Product[],7,FALSE)</f>
        <v>300</v>
      </c>
      <c r="Y1802" s="43" t="str">
        <f>_xlfn.XLOOKUP(Combined[[#This Row],[Store_ID]],Store[Store_ID],Store[Store_Name])</f>
        <v>Bean, Jones and Park</v>
      </c>
      <c r="Z1802" s="43" t="str">
        <f>_xlfn.XLOOKUP(Combined[[#This Row],[Store_ID]],Store[Store_ID],Store[Region])</f>
        <v>West</v>
      </c>
      <c r="AA1802" s="43" t="str">
        <f>_xlfn.XLOOKUP(Combined[[#This Row],[Store_ID]],Store[Store_ID],Store[City])</f>
        <v>Thompsonborough</v>
      </c>
      <c r="AB1802" s="43" t="str">
        <f>_xlfn.XLOOKUP(Combined[[#This Row],[Store_ID]],Store[Store_ID],Store[Store_Type])</f>
        <v>Online</v>
      </c>
      <c r="AC1802" s="43">
        <f>Combined[[#This Row],[Quantity]]*Combined[[#This Row],[Unit_Price]]</f>
        <v>857.48</v>
      </c>
      <c r="AD1802" s="43">
        <f>Combined[[#This Row],[Gross_Sales]]*Combined[[#This Row],[Discount]]</f>
        <v>94.322800000000001</v>
      </c>
      <c r="AE1802" s="43">
        <f>Combined[[#This Row],[Quantity]]*Combined[[#This Row],[cost]]</f>
        <v>1910.44</v>
      </c>
      <c r="AF1802" s="43">
        <f>Combined[[#This Row],[Total_Amount]]-Combined[[#This Row],[Total_Cost]]</f>
        <v>-1147.2828</v>
      </c>
      <c r="AG1802" s="43" t="str">
        <f>IF(Combined[[#This Row],[Age]]&lt;=25,"18-25",IF(Combined[[#This Row],[Age]]&lt;=35,"26-35",IF(Combined[[#This Row],[Age]]&lt;=45,"36-45",IF(Combined[[#This Row],[Age]]&lt;=55,"46-55","56-64"))))</f>
        <v>56-64</v>
      </c>
      <c r="AH1802" s="43">
        <f>IF(Combined[[#This Row],[Total_Amount]]=0,0,Combined[[#This Row],[Profit]]/Combined[[#This Row],[Total_Amount]])</f>
        <v>-1.5033374513140936</v>
      </c>
    </row>
    <row r="1803" spans="1:34">
      <c r="A1803" s="43" t="s">
        <v>3627</v>
      </c>
      <c r="B1803" s="46">
        <v>45741</v>
      </c>
      <c r="C1803" s="43">
        <f t="shared" si="28"/>
        <v>2025</v>
      </c>
      <c r="D1803" s="43" t="str">
        <f>TEXT(Combined[[#This Row],[Order_Date]],"MMM")</f>
        <v>Mar</v>
      </c>
      <c r="E1803" s="43" t="s">
        <v>1295</v>
      </c>
      <c r="F1803" s="43" t="s">
        <v>1582</v>
      </c>
      <c r="G1803" s="43" t="s">
        <v>1804</v>
      </c>
      <c r="H1803" s="43">
        <v>3</v>
      </c>
      <c r="I1803" s="43">
        <v>123.74</v>
      </c>
      <c r="J1803" s="45">
        <v>0.23</v>
      </c>
      <c r="K1803" s="43" t="s">
        <v>1826</v>
      </c>
      <c r="L1803" s="43">
        <v>285.83940000000001</v>
      </c>
      <c r="M1803" s="43" t="str">
        <f>VLOOKUP(Combined[[#This Row],[Customer_ID]],Customer[],2,FALSE)</f>
        <v>Karen King</v>
      </c>
      <c r="N1803" s="43">
        <f>VLOOKUP(Combined[[#This Row],[Customer_ID]],Customer[],3,FALSE)</f>
        <v>64</v>
      </c>
      <c r="O1803" s="43" t="str">
        <f>VLOOKUP(Combined[[#This Row],[Customer_ID]],Customer[],4,FALSE)</f>
        <v>Female</v>
      </c>
      <c r="P1803" s="43" t="str">
        <f>VLOOKUP(Combined[[#This Row],[Customer_ID]],Customer[],5,FALSE)</f>
        <v>Kimburgh</v>
      </c>
      <c r="Q1803" s="43" t="str">
        <f>VLOOKUP(Combined[[#This Row],[Customer_ID]],Customer[],6,FALSE)</f>
        <v>North Carolina</v>
      </c>
      <c r="R1803" s="43" t="str">
        <f>VLOOKUP(Combined[[#This Row],[Customer_ID]],Customer[],8,FALSE)</f>
        <v>Bronze</v>
      </c>
      <c r="S1803" s="43" t="str">
        <f>VLOOKUP(Combined[[#This Row],[Product_ID]],Product[],2,FALSE)</f>
        <v>Soccer Training Cone Set</v>
      </c>
      <c r="T1803" s="43" t="str">
        <f>VLOOKUP(Combined[[#This Row],[Product_ID]],Product[],3,FALSE)</f>
        <v>Sports</v>
      </c>
      <c r="U1803" s="43" t="str">
        <f>VLOOKUP(Combined[[#This Row],[Product_ID]],Product[],4,FALSE)</f>
        <v>Accessories</v>
      </c>
      <c r="V1803" s="43" t="str">
        <f>VLOOKUP(Combined[[#This Row],[Product_ID]],Product[],5,FALSE)</f>
        <v>Ford, Murphy and Wilson</v>
      </c>
      <c r="W1803" s="43">
        <f>VLOOKUP(Combined[[#This Row],[Product_ID]],Product[],6,FALSE)</f>
        <v>144.53</v>
      </c>
      <c r="X1803" s="43">
        <f>VLOOKUP(Combined[[#This Row],[Product_ID]],Product[],7,FALSE)</f>
        <v>367</v>
      </c>
      <c r="Y1803" s="43" t="str">
        <f>_xlfn.XLOOKUP(Combined[[#This Row],[Store_ID]],Store[Store_ID],Store[Store_Name])</f>
        <v>Frederick-Wright</v>
      </c>
      <c r="Z1803" s="43" t="str">
        <f>_xlfn.XLOOKUP(Combined[[#This Row],[Store_ID]],Store[Store_ID],Store[Region])</f>
        <v>West</v>
      </c>
      <c r="AA1803" s="43" t="str">
        <f>_xlfn.XLOOKUP(Combined[[#This Row],[Store_ID]],Store[Store_ID],Store[City])</f>
        <v>New Jimmymouth</v>
      </c>
      <c r="AB1803" s="43" t="str">
        <f>_xlfn.XLOOKUP(Combined[[#This Row],[Store_ID]],Store[Store_ID],Store[Store_Type])</f>
        <v>Flagship</v>
      </c>
      <c r="AC1803" s="43">
        <f>Combined[[#This Row],[Quantity]]*Combined[[#This Row],[Unit_Price]]</f>
        <v>371.21999999999997</v>
      </c>
      <c r="AD1803" s="43">
        <f>Combined[[#This Row],[Gross_Sales]]*Combined[[#This Row],[Discount]]</f>
        <v>85.380600000000001</v>
      </c>
      <c r="AE1803" s="43">
        <f>Combined[[#This Row],[Quantity]]*Combined[[#This Row],[cost]]</f>
        <v>433.59000000000003</v>
      </c>
      <c r="AF1803" s="43">
        <f>Combined[[#This Row],[Total_Amount]]-Combined[[#This Row],[Total_Cost]]</f>
        <v>-147.75060000000002</v>
      </c>
      <c r="AG1803" s="43" t="str">
        <f>IF(Combined[[#This Row],[Age]]&lt;=25,"18-25",IF(Combined[[#This Row],[Age]]&lt;=35,"26-35",IF(Combined[[#This Row],[Age]]&lt;=45,"36-45",IF(Combined[[#This Row],[Age]]&lt;=55,"46-55","56-64"))))</f>
        <v>56-64</v>
      </c>
      <c r="AH1803" s="43">
        <f>IF(Combined[[#This Row],[Total_Amount]]=0,0,Combined[[#This Row],[Profit]]/Combined[[#This Row],[Total_Amount]])</f>
        <v>-0.51690074916194206</v>
      </c>
    </row>
    <row r="1804" spans="1:34">
      <c r="A1804" s="43" t="s">
        <v>3628</v>
      </c>
      <c r="B1804" s="46">
        <v>45427</v>
      </c>
      <c r="C1804" s="43">
        <f t="shared" si="28"/>
        <v>2024</v>
      </c>
      <c r="D1804" s="43" t="str">
        <f>TEXT(Combined[[#This Row],[Order_Date]],"MMM")</f>
        <v>May</v>
      </c>
      <c r="E1804" s="43" t="s">
        <v>63</v>
      </c>
      <c r="F1804" s="43" t="s">
        <v>1682</v>
      </c>
      <c r="G1804" s="43" t="s">
        <v>1792</v>
      </c>
      <c r="H1804" s="43">
        <v>4</v>
      </c>
      <c r="I1804" s="43">
        <v>645.71</v>
      </c>
      <c r="J1804" s="45">
        <v>0.1</v>
      </c>
      <c r="K1804" s="43" t="s">
        <v>1826</v>
      </c>
      <c r="L1804" s="43">
        <v>2324.556</v>
      </c>
      <c r="M1804" s="43" t="str">
        <f>VLOOKUP(Combined[[#This Row],[Customer_ID]],Customer[],2,FALSE)</f>
        <v>Nathan Hernandez</v>
      </c>
      <c r="N1804" s="43">
        <f>VLOOKUP(Combined[[#This Row],[Customer_ID]],Customer[],3,FALSE)</f>
        <v>32</v>
      </c>
      <c r="O1804" s="43" t="str">
        <f>VLOOKUP(Combined[[#This Row],[Customer_ID]],Customer[],4,FALSE)</f>
        <v>Female</v>
      </c>
      <c r="P1804" s="43" t="str">
        <f>VLOOKUP(Combined[[#This Row],[Customer_ID]],Customer[],5,FALSE)</f>
        <v>New Becky</v>
      </c>
      <c r="Q1804" s="43" t="str">
        <f>VLOOKUP(Combined[[#This Row],[Customer_ID]],Customer[],6,FALSE)</f>
        <v>Montana</v>
      </c>
      <c r="R1804" s="43" t="str">
        <f>VLOOKUP(Combined[[#This Row],[Customer_ID]],Customer[],8,FALSE)</f>
        <v>Silver</v>
      </c>
      <c r="S1804" s="43" t="str">
        <f>VLOOKUP(Combined[[#This Row],[Product_ID]],Product[],2,FALSE)</f>
        <v>Smart LED Light Strip</v>
      </c>
      <c r="T1804" s="43" t="str">
        <f>VLOOKUP(Combined[[#This Row],[Product_ID]],Product[],3,FALSE)</f>
        <v>Electronics</v>
      </c>
      <c r="U1804" s="43" t="str">
        <f>VLOOKUP(Combined[[#This Row],[Product_ID]],Product[],4,FALSE)</f>
        <v>Accessories</v>
      </c>
      <c r="V1804" s="43" t="str">
        <f>VLOOKUP(Combined[[#This Row],[Product_ID]],Product[],5,FALSE)</f>
        <v>Flores-Davis</v>
      </c>
      <c r="W1804" s="43">
        <f>VLOOKUP(Combined[[#This Row],[Product_ID]],Product[],6,FALSE)</f>
        <v>349.17</v>
      </c>
      <c r="X1804" s="43">
        <f>VLOOKUP(Combined[[#This Row],[Product_ID]],Product[],7,FALSE)</f>
        <v>476</v>
      </c>
      <c r="Y1804" s="43" t="str">
        <f>_xlfn.XLOOKUP(Combined[[#This Row],[Store_ID]],Store[Store_ID],Store[Store_Name])</f>
        <v>Aguirre-Keller</v>
      </c>
      <c r="Z1804" s="43" t="str">
        <f>_xlfn.XLOOKUP(Combined[[#This Row],[Store_ID]],Store[Store_ID],Store[Region])</f>
        <v>South</v>
      </c>
      <c r="AA1804" s="43" t="str">
        <f>_xlfn.XLOOKUP(Combined[[#This Row],[Store_ID]],Store[Store_ID],Store[City])</f>
        <v>Lake Michael</v>
      </c>
      <c r="AB1804" s="43" t="str">
        <f>_xlfn.XLOOKUP(Combined[[#This Row],[Store_ID]],Store[Store_ID],Store[Store_Type])</f>
        <v>Online</v>
      </c>
      <c r="AC1804" s="43">
        <f>Combined[[#This Row],[Quantity]]*Combined[[#This Row],[Unit_Price]]</f>
        <v>2582.84</v>
      </c>
      <c r="AD1804" s="43">
        <f>Combined[[#This Row],[Gross_Sales]]*Combined[[#This Row],[Discount]]</f>
        <v>258.28400000000005</v>
      </c>
      <c r="AE1804" s="43">
        <f>Combined[[#This Row],[Quantity]]*Combined[[#This Row],[cost]]</f>
        <v>1396.68</v>
      </c>
      <c r="AF1804" s="43">
        <f>Combined[[#This Row],[Total_Amount]]-Combined[[#This Row],[Total_Cost]]</f>
        <v>927.87599999999998</v>
      </c>
      <c r="AG1804" s="43" t="str">
        <f>IF(Combined[[#This Row],[Age]]&lt;=25,"18-25",IF(Combined[[#This Row],[Age]]&lt;=35,"26-35",IF(Combined[[#This Row],[Age]]&lt;=45,"36-45",IF(Combined[[#This Row],[Age]]&lt;=55,"46-55","56-64"))))</f>
        <v>26-35</v>
      </c>
      <c r="AH1804" s="43">
        <f>IF(Combined[[#This Row],[Total_Amount]]=0,0,Combined[[#This Row],[Profit]]/Combined[[#This Row],[Total_Amount]])</f>
        <v>0.39916267880834017</v>
      </c>
    </row>
    <row r="1805" spans="1:34">
      <c r="A1805" s="43" t="s">
        <v>3629</v>
      </c>
      <c r="B1805" s="46">
        <v>45736</v>
      </c>
      <c r="C1805" s="43">
        <f t="shared" si="28"/>
        <v>2025</v>
      </c>
      <c r="D1805" s="43" t="str">
        <f>TEXT(Combined[[#This Row],[Order_Date]],"MMM")</f>
        <v>Mar</v>
      </c>
      <c r="E1805" s="43" t="s">
        <v>134</v>
      </c>
      <c r="F1805" s="43" t="s">
        <v>1590</v>
      </c>
      <c r="G1805" s="43" t="s">
        <v>1794</v>
      </c>
      <c r="H1805" s="43">
        <v>3</v>
      </c>
      <c r="I1805" s="43">
        <v>587.12</v>
      </c>
      <c r="J1805" s="45">
        <v>0.3</v>
      </c>
      <c r="K1805" s="43" t="s">
        <v>1824</v>
      </c>
      <c r="L1805" s="43">
        <v>1232.952</v>
      </c>
      <c r="M1805" s="43" t="str">
        <f>VLOOKUP(Combined[[#This Row],[Customer_ID]],Customer[],2,FALSE)</f>
        <v>Robert Jones Dds</v>
      </c>
      <c r="N1805" s="43">
        <f>VLOOKUP(Combined[[#This Row],[Customer_ID]],Customer[],3,FALSE)</f>
        <v>25</v>
      </c>
      <c r="O1805" s="43" t="str">
        <f>VLOOKUP(Combined[[#This Row],[Customer_ID]],Customer[],4,FALSE)</f>
        <v>Male</v>
      </c>
      <c r="P1805" s="43" t="str">
        <f>VLOOKUP(Combined[[#This Row],[Customer_ID]],Customer[],5,FALSE)</f>
        <v>Tristanton</v>
      </c>
      <c r="Q1805" s="43" t="str">
        <f>VLOOKUP(Combined[[#This Row],[Customer_ID]],Customer[],6,FALSE)</f>
        <v>Oklahoma</v>
      </c>
      <c r="R1805" s="43" t="str">
        <f>VLOOKUP(Combined[[#This Row],[Customer_ID]],Customer[],8,FALSE)</f>
        <v>Platinum</v>
      </c>
      <c r="S1805" s="43" t="str">
        <f>VLOOKUP(Combined[[#This Row],[Product_ID]],Product[],2,FALSE)</f>
        <v>Multi-Purpose Storage Box</v>
      </c>
      <c r="T1805" s="43" t="str">
        <f>VLOOKUP(Combined[[#This Row],[Product_ID]],Product[],3,FALSE)</f>
        <v>Home</v>
      </c>
      <c r="U1805" s="43" t="str">
        <f>VLOOKUP(Combined[[#This Row],[Product_ID]],Product[],4,FALSE)</f>
        <v>Storage</v>
      </c>
      <c r="V1805" s="43" t="str">
        <f>VLOOKUP(Combined[[#This Row],[Product_ID]],Product[],5,FALSE)</f>
        <v>Gardner-Montes</v>
      </c>
      <c r="W1805" s="43">
        <f>VLOOKUP(Combined[[#This Row],[Product_ID]],Product[],6,FALSE)</f>
        <v>123.46</v>
      </c>
      <c r="X1805" s="43">
        <f>VLOOKUP(Combined[[#This Row],[Product_ID]],Product[],7,FALSE)</f>
        <v>76</v>
      </c>
      <c r="Y1805" s="43" t="str">
        <f>_xlfn.XLOOKUP(Combined[[#This Row],[Store_ID]],Store[Store_ID],Store[Store_Name])</f>
        <v>Thomas, Bridges and Harris</v>
      </c>
      <c r="Z1805" s="43" t="str">
        <f>_xlfn.XLOOKUP(Combined[[#This Row],[Store_ID]],Store[Store_ID],Store[Region])</f>
        <v>North</v>
      </c>
      <c r="AA1805" s="43" t="str">
        <f>_xlfn.XLOOKUP(Combined[[#This Row],[Store_ID]],Store[Store_ID],Store[City])</f>
        <v>Sabrinatown</v>
      </c>
      <c r="AB1805" s="43" t="str">
        <f>_xlfn.XLOOKUP(Combined[[#This Row],[Store_ID]],Store[Store_ID],Store[Store_Type])</f>
        <v>Online</v>
      </c>
      <c r="AC1805" s="43">
        <f>Combined[[#This Row],[Quantity]]*Combined[[#This Row],[Unit_Price]]</f>
        <v>1761.3600000000001</v>
      </c>
      <c r="AD1805" s="43">
        <f>Combined[[#This Row],[Gross_Sales]]*Combined[[#This Row],[Discount]]</f>
        <v>528.40800000000002</v>
      </c>
      <c r="AE1805" s="43">
        <f>Combined[[#This Row],[Quantity]]*Combined[[#This Row],[cost]]</f>
        <v>370.38</v>
      </c>
      <c r="AF1805" s="43">
        <f>Combined[[#This Row],[Total_Amount]]-Combined[[#This Row],[Total_Cost]]</f>
        <v>862.572</v>
      </c>
      <c r="AG1805" s="43" t="str">
        <f>IF(Combined[[#This Row],[Age]]&lt;=25,"18-25",IF(Combined[[#This Row],[Age]]&lt;=35,"26-35",IF(Combined[[#This Row],[Age]]&lt;=45,"36-45",IF(Combined[[#This Row],[Age]]&lt;=55,"46-55","56-64"))))</f>
        <v>18-25</v>
      </c>
      <c r="AH1805" s="43">
        <f>IF(Combined[[#This Row],[Total_Amount]]=0,0,Combined[[#This Row],[Profit]]/Combined[[#This Row],[Total_Amount]])</f>
        <v>0.69959901115371892</v>
      </c>
    </row>
    <row r="1806" spans="1:34">
      <c r="A1806" s="43" t="s">
        <v>3630</v>
      </c>
      <c r="B1806" s="46">
        <v>45941</v>
      </c>
      <c r="C1806" s="43">
        <f t="shared" si="28"/>
        <v>2025</v>
      </c>
      <c r="D1806" s="43" t="str">
        <f>TEXT(Combined[[#This Row],[Order_Date]],"MMM")</f>
        <v>Oct</v>
      </c>
      <c r="E1806" s="43" t="s">
        <v>773</v>
      </c>
      <c r="F1806" s="43" t="s">
        <v>1598</v>
      </c>
      <c r="G1806" s="43" t="s">
        <v>1810</v>
      </c>
      <c r="H1806" s="43">
        <v>1</v>
      </c>
      <c r="I1806" s="43">
        <v>401.18</v>
      </c>
      <c r="J1806" s="45">
        <v>0.15</v>
      </c>
      <c r="K1806" s="43" t="s">
        <v>1829</v>
      </c>
      <c r="L1806" s="43">
        <v>341.00299999999999</v>
      </c>
      <c r="M1806" s="43" t="str">
        <f>VLOOKUP(Combined[[#This Row],[Customer_ID]],Customer[],2,FALSE)</f>
        <v>Mr. William Horton</v>
      </c>
      <c r="N1806" s="43">
        <f>VLOOKUP(Combined[[#This Row],[Customer_ID]],Customer[],3,FALSE)</f>
        <v>31</v>
      </c>
      <c r="O1806" s="43" t="str">
        <f>VLOOKUP(Combined[[#This Row],[Customer_ID]],Customer[],4,FALSE)</f>
        <v>Male</v>
      </c>
      <c r="P1806" s="43" t="str">
        <f>VLOOKUP(Combined[[#This Row],[Customer_ID]],Customer[],5,FALSE)</f>
        <v>Dawsonchester</v>
      </c>
      <c r="Q1806" s="43" t="str">
        <f>VLOOKUP(Combined[[#This Row],[Customer_ID]],Customer[],6,FALSE)</f>
        <v>Virginia</v>
      </c>
      <c r="R1806" s="43" t="str">
        <f>VLOOKUP(Combined[[#This Row],[Customer_ID]],Customer[],8,FALSE)</f>
        <v>Platinum</v>
      </c>
      <c r="S1806" s="43" t="str">
        <f>VLOOKUP(Combined[[#This Row],[Product_ID]],Product[],2,FALSE)</f>
        <v>Women's Scarf Set</v>
      </c>
      <c r="T1806" s="43" t="str">
        <f>VLOOKUP(Combined[[#This Row],[Product_ID]],Product[],3,FALSE)</f>
        <v>Clothing</v>
      </c>
      <c r="U1806" s="43" t="str">
        <f>VLOOKUP(Combined[[#This Row],[Product_ID]],Product[],4,FALSE)</f>
        <v>Accessories</v>
      </c>
      <c r="V1806" s="43" t="str">
        <f>VLOOKUP(Combined[[#This Row],[Product_ID]],Product[],5,FALSE)</f>
        <v>Brown and Sons</v>
      </c>
      <c r="W1806" s="43">
        <f>VLOOKUP(Combined[[#This Row],[Product_ID]],Product[],6,FALSE)</f>
        <v>174.02</v>
      </c>
      <c r="X1806" s="43">
        <f>VLOOKUP(Combined[[#This Row],[Product_ID]],Product[],7,FALSE)</f>
        <v>268</v>
      </c>
      <c r="Y1806" s="43" t="str">
        <f>_xlfn.XLOOKUP(Combined[[#This Row],[Store_ID]],Store[Store_ID],Store[Store_Name])</f>
        <v>Guerrero-Schmitt</v>
      </c>
      <c r="Z1806" s="43" t="str">
        <f>_xlfn.XLOOKUP(Combined[[#This Row],[Store_ID]],Store[Store_ID],Store[Region])</f>
        <v>East</v>
      </c>
      <c r="AA1806" s="43" t="str">
        <f>_xlfn.XLOOKUP(Combined[[#This Row],[Store_ID]],Store[Store_ID],Store[City])</f>
        <v>East Stevechester</v>
      </c>
      <c r="AB1806" s="43" t="str">
        <f>_xlfn.XLOOKUP(Combined[[#This Row],[Store_ID]],Store[Store_ID],Store[Store_Type])</f>
        <v>Flagship</v>
      </c>
      <c r="AC1806" s="43">
        <f>Combined[[#This Row],[Quantity]]*Combined[[#This Row],[Unit_Price]]</f>
        <v>401.18</v>
      </c>
      <c r="AD1806" s="43">
        <f>Combined[[#This Row],[Gross_Sales]]*Combined[[#This Row],[Discount]]</f>
        <v>60.177</v>
      </c>
      <c r="AE1806" s="43">
        <f>Combined[[#This Row],[Quantity]]*Combined[[#This Row],[cost]]</f>
        <v>174.02</v>
      </c>
      <c r="AF1806" s="43">
        <f>Combined[[#This Row],[Total_Amount]]-Combined[[#This Row],[Total_Cost]]</f>
        <v>166.98299999999998</v>
      </c>
      <c r="AG1806" s="43" t="str">
        <f>IF(Combined[[#This Row],[Age]]&lt;=25,"18-25",IF(Combined[[#This Row],[Age]]&lt;=35,"26-35",IF(Combined[[#This Row],[Age]]&lt;=45,"36-45",IF(Combined[[#This Row],[Age]]&lt;=55,"46-55","56-64"))))</f>
        <v>26-35</v>
      </c>
      <c r="AH1806" s="43">
        <f>IF(Combined[[#This Row],[Total_Amount]]=0,0,Combined[[#This Row],[Profit]]/Combined[[#This Row],[Total_Amount]])</f>
        <v>0.48968190895681263</v>
      </c>
    </row>
    <row r="1807" spans="1:34">
      <c r="A1807" s="43" t="s">
        <v>3631</v>
      </c>
      <c r="B1807" s="46">
        <v>45486</v>
      </c>
      <c r="C1807" s="43">
        <f t="shared" si="28"/>
        <v>2024</v>
      </c>
      <c r="D1807" s="43" t="str">
        <f>TEXT(Combined[[#This Row],[Order_Date]],"MMM")</f>
        <v>Jul</v>
      </c>
      <c r="E1807" s="43" t="s">
        <v>1145</v>
      </c>
      <c r="F1807" s="43" t="s">
        <v>1664</v>
      </c>
      <c r="G1807" s="43" t="s">
        <v>1810</v>
      </c>
      <c r="H1807" s="43">
        <v>3</v>
      </c>
      <c r="I1807" s="43">
        <v>658.33</v>
      </c>
      <c r="J1807" s="45">
        <v>0.12</v>
      </c>
      <c r="K1807" s="43" t="s">
        <v>1829</v>
      </c>
      <c r="L1807" s="43">
        <v>1737.9911999999999</v>
      </c>
      <c r="M1807" s="43" t="str">
        <f>VLOOKUP(Combined[[#This Row],[Customer_ID]],Customer[],2,FALSE)</f>
        <v>Mallory Allen</v>
      </c>
      <c r="N1807" s="43">
        <f>VLOOKUP(Combined[[#This Row],[Customer_ID]],Customer[],3,FALSE)</f>
        <v>40</v>
      </c>
      <c r="O1807" s="43" t="str">
        <f>VLOOKUP(Combined[[#This Row],[Customer_ID]],Customer[],4,FALSE)</f>
        <v>Female</v>
      </c>
      <c r="P1807" s="43" t="str">
        <f>VLOOKUP(Combined[[#This Row],[Customer_ID]],Customer[],5,FALSE)</f>
        <v>North Theresa</v>
      </c>
      <c r="Q1807" s="43" t="str">
        <f>VLOOKUP(Combined[[#This Row],[Customer_ID]],Customer[],6,FALSE)</f>
        <v>Alabama</v>
      </c>
      <c r="R1807" s="43" t="str">
        <f>VLOOKUP(Combined[[#This Row],[Customer_ID]],Customer[],8,FALSE)</f>
        <v>Platinum</v>
      </c>
      <c r="S1807" s="43" t="str">
        <f>VLOOKUP(Combined[[#This Row],[Product_ID]],Product[],2,FALSE)</f>
        <v>Womens Cotton Scarf</v>
      </c>
      <c r="T1807" s="43" t="str">
        <f>VLOOKUP(Combined[[#This Row],[Product_ID]],Product[],3,FALSE)</f>
        <v>Clothing</v>
      </c>
      <c r="U1807" s="43" t="str">
        <f>VLOOKUP(Combined[[#This Row],[Product_ID]],Product[],4,FALSE)</f>
        <v>Accessories</v>
      </c>
      <c r="V1807" s="43" t="str">
        <f>VLOOKUP(Combined[[#This Row],[Product_ID]],Product[],5,FALSE)</f>
        <v>Shepherd-Gould</v>
      </c>
      <c r="W1807" s="43">
        <f>VLOOKUP(Combined[[#This Row],[Product_ID]],Product[],6,FALSE)</f>
        <v>113.83</v>
      </c>
      <c r="X1807" s="43">
        <f>VLOOKUP(Combined[[#This Row],[Product_ID]],Product[],7,FALSE)</f>
        <v>485</v>
      </c>
      <c r="Y1807" s="43" t="str">
        <f>_xlfn.XLOOKUP(Combined[[#This Row],[Store_ID]],Store[Store_ID],Store[Store_Name])</f>
        <v>Guerrero-Schmitt</v>
      </c>
      <c r="Z1807" s="43" t="str">
        <f>_xlfn.XLOOKUP(Combined[[#This Row],[Store_ID]],Store[Store_ID],Store[Region])</f>
        <v>East</v>
      </c>
      <c r="AA1807" s="43" t="str">
        <f>_xlfn.XLOOKUP(Combined[[#This Row],[Store_ID]],Store[Store_ID],Store[City])</f>
        <v>East Stevechester</v>
      </c>
      <c r="AB1807" s="43" t="str">
        <f>_xlfn.XLOOKUP(Combined[[#This Row],[Store_ID]],Store[Store_ID],Store[Store_Type])</f>
        <v>Flagship</v>
      </c>
      <c r="AC1807" s="43">
        <f>Combined[[#This Row],[Quantity]]*Combined[[#This Row],[Unit_Price]]</f>
        <v>1974.9900000000002</v>
      </c>
      <c r="AD1807" s="43">
        <f>Combined[[#This Row],[Gross_Sales]]*Combined[[#This Row],[Discount]]</f>
        <v>236.99880000000002</v>
      </c>
      <c r="AE1807" s="43">
        <f>Combined[[#This Row],[Quantity]]*Combined[[#This Row],[cost]]</f>
        <v>341.49</v>
      </c>
      <c r="AF1807" s="43">
        <f>Combined[[#This Row],[Total_Amount]]-Combined[[#This Row],[Total_Cost]]</f>
        <v>1396.5011999999999</v>
      </c>
      <c r="AG1807" s="43" t="str">
        <f>IF(Combined[[#This Row],[Age]]&lt;=25,"18-25",IF(Combined[[#This Row],[Age]]&lt;=35,"26-35",IF(Combined[[#This Row],[Age]]&lt;=45,"36-45",IF(Combined[[#This Row],[Age]]&lt;=55,"46-55","56-64"))))</f>
        <v>36-45</v>
      </c>
      <c r="AH1807" s="43">
        <f>IF(Combined[[#This Row],[Total_Amount]]=0,0,Combined[[#This Row],[Profit]]/Combined[[#This Row],[Total_Amount]])</f>
        <v>0.80351454023472613</v>
      </c>
    </row>
    <row r="1808" spans="1:34">
      <c r="A1808" s="43" t="s">
        <v>3632</v>
      </c>
      <c r="B1808" s="46">
        <v>45474</v>
      </c>
      <c r="C1808" s="43">
        <f t="shared" si="28"/>
        <v>2024</v>
      </c>
      <c r="D1808" s="43" t="str">
        <f>TEXT(Combined[[#This Row],[Order_Date]],"MMM")</f>
        <v>Jul</v>
      </c>
      <c r="E1808" s="43" t="s">
        <v>657</v>
      </c>
      <c r="F1808" s="43" t="s">
        <v>1646</v>
      </c>
      <c r="G1808" s="43" t="s">
        <v>1792</v>
      </c>
      <c r="H1808" s="43">
        <v>4</v>
      </c>
      <c r="I1808" s="43">
        <v>450.3</v>
      </c>
      <c r="J1808" s="45">
        <v>0.02</v>
      </c>
      <c r="K1808" s="43" t="s">
        <v>1824</v>
      </c>
      <c r="L1808" s="43">
        <v>1765.1759999999999</v>
      </c>
      <c r="M1808" s="43" t="str">
        <f>VLOOKUP(Combined[[#This Row],[Customer_ID]],Customer[],2,FALSE)</f>
        <v>Mary Boyd</v>
      </c>
      <c r="N1808" s="43">
        <f>VLOOKUP(Combined[[#This Row],[Customer_ID]],Customer[],3,FALSE)</f>
        <v>25</v>
      </c>
      <c r="O1808" s="43" t="str">
        <f>VLOOKUP(Combined[[#This Row],[Customer_ID]],Customer[],4,FALSE)</f>
        <v>Female</v>
      </c>
      <c r="P1808" s="43" t="str">
        <f>VLOOKUP(Combined[[#This Row],[Customer_ID]],Customer[],5,FALSE)</f>
        <v>New Logan</v>
      </c>
      <c r="Q1808" s="43" t="str">
        <f>VLOOKUP(Combined[[#This Row],[Customer_ID]],Customer[],6,FALSE)</f>
        <v>Michigan</v>
      </c>
      <c r="R1808" s="43" t="str">
        <f>VLOOKUP(Combined[[#This Row],[Customer_ID]],Customer[],8,FALSE)</f>
        <v>Bronze</v>
      </c>
      <c r="S1808" s="43" t="str">
        <f>VLOOKUP(Combined[[#This Row],[Product_ID]],Product[],2,FALSE)</f>
        <v>Men's Roll-On Perfume</v>
      </c>
      <c r="T1808" s="43" t="str">
        <f>VLOOKUP(Combined[[#This Row],[Product_ID]],Product[],3,FALSE)</f>
        <v>Beauty</v>
      </c>
      <c r="U1808" s="43" t="str">
        <f>VLOOKUP(Combined[[#This Row],[Product_ID]],Product[],4,FALSE)</f>
        <v>Fragrance</v>
      </c>
      <c r="V1808" s="43" t="str">
        <f>VLOOKUP(Combined[[#This Row],[Product_ID]],Product[],5,FALSE)</f>
        <v>Sullivan and Sons</v>
      </c>
      <c r="W1808" s="43">
        <f>VLOOKUP(Combined[[#This Row],[Product_ID]],Product[],6,FALSE)</f>
        <v>43.29</v>
      </c>
      <c r="X1808" s="43">
        <f>VLOOKUP(Combined[[#This Row],[Product_ID]],Product[],7,FALSE)</f>
        <v>267</v>
      </c>
      <c r="Y1808" s="43" t="str">
        <f>_xlfn.XLOOKUP(Combined[[#This Row],[Store_ID]],Store[Store_ID],Store[Store_Name])</f>
        <v>Aguirre-Keller</v>
      </c>
      <c r="Z1808" s="43" t="str">
        <f>_xlfn.XLOOKUP(Combined[[#This Row],[Store_ID]],Store[Store_ID],Store[Region])</f>
        <v>South</v>
      </c>
      <c r="AA1808" s="43" t="str">
        <f>_xlfn.XLOOKUP(Combined[[#This Row],[Store_ID]],Store[Store_ID],Store[City])</f>
        <v>Lake Michael</v>
      </c>
      <c r="AB1808" s="43" t="str">
        <f>_xlfn.XLOOKUP(Combined[[#This Row],[Store_ID]],Store[Store_ID],Store[Store_Type])</f>
        <v>Online</v>
      </c>
      <c r="AC1808" s="43">
        <f>Combined[[#This Row],[Quantity]]*Combined[[#This Row],[Unit_Price]]</f>
        <v>1801.2</v>
      </c>
      <c r="AD1808" s="43">
        <f>Combined[[#This Row],[Gross_Sales]]*Combined[[#This Row],[Discount]]</f>
        <v>36.024000000000001</v>
      </c>
      <c r="AE1808" s="43">
        <f>Combined[[#This Row],[Quantity]]*Combined[[#This Row],[cost]]</f>
        <v>173.16</v>
      </c>
      <c r="AF1808" s="43">
        <f>Combined[[#This Row],[Total_Amount]]-Combined[[#This Row],[Total_Cost]]</f>
        <v>1592.0159999999998</v>
      </c>
      <c r="AG1808" s="43" t="str">
        <f>IF(Combined[[#This Row],[Age]]&lt;=25,"18-25",IF(Combined[[#This Row],[Age]]&lt;=35,"26-35",IF(Combined[[#This Row],[Age]]&lt;=45,"36-45",IF(Combined[[#This Row],[Age]]&lt;=55,"46-55","56-64"))))</f>
        <v>18-25</v>
      </c>
      <c r="AH1808" s="43">
        <f>IF(Combined[[#This Row],[Total_Amount]]=0,0,Combined[[#This Row],[Profit]]/Combined[[#This Row],[Total_Amount]])</f>
        <v>0.90190213327169633</v>
      </c>
    </row>
    <row r="1809" spans="1:34">
      <c r="A1809" s="43" t="s">
        <v>3633</v>
      </c>
      <c r="B1809" s="46">
        <v>45757</v>
      </c>
      <c r="C1809" s="43">
        <f t="shared" si="28"/>
        <v>2025</v>
      </c>
      <c r="D1809" s="43" t="str">
        <f>TEXT(Combined[[#This Row],[Order_Date]],"MMM")</f>
        <v>Apr</v>
      </c>
      <c r="E1809" s="43" t="s">
        <v>490</v>
      </c>
      <c r="F1809" s="43" t="s">
        <v>1736</v>
      </c>
      <c r="G1809" s="43" t="s">
        <v>1789</v>
      </c>
      <c r="H1809" s="43">
        <v>4</v>
      </c>
      <c r="I1809" s="43">
        <v>33.630000000000003</v>
      </c>
      <c r="J1809" s="45">
        <v>0.05</v>
      </c>
      <c r="K1809" s="43" t="s">
        <v>1824</v>
      </c>
      <c r="L1809" s="43">
        <v>127.794</v>
      </c>
      <c r="M1809" s="43" t="str">
        <f>VLOOKUP(Combined[[#This Row],[Customer_ID]],Customer[],2,FALSE)</f>
        <v>Cameron Simpson</v>
      </c>
      <c r="N1809" s="43">
        <f>VLOOKUP(Combined[[#This Row],[Customer_ID]],Customer[],3,FALSE)</f>
        <v>46</v>
      </c>
      <c r="O1809" s="43" t="str">
        <f>VLOOKUP(Combined[[#This Row],[Customer_ID]],Customer[],4,FALSE)</f>
        <v>Male</v>
      </c>
      <c r="P1809" s="43" t="str">
        <f>VLOOKUP(Combined[[#This Row],[Customer_ID]],Customer[],5,FALSE)</f>
        <v>Michaelfort</v>
      </c>
      <c r="Q1809" s="43" t="str">
        <f>VLOOKUP(Combined[[#This Row],[Customer_ID]],Customer[],6,FALSE)</f>
        <v>Indiana</v>
      </c>
      <c r="R1809" s="43" t="str">
        <f>VLOOKUP(Combined[[#This Row],[Customer_ID]],Customer[],8,FALSE)</f>
        <v>Platinum</v>
      </c>
      <c r="S1809" s="43" t="str">
        <f>VLOOKUP(Combined[[#This Row],[Product_ID]],Product[],2,FALSE)</f>
        <v>Vitamin E Body Lotion</v>
      </c>
      <c r="T1809" s="43" t="str">
        <f>VLOOKUP(Combined[[#This Row],[Product_ID]],Product[],3,FALSE)</f>
        <v>Beauty</v>
      </c>
      <c r="U1809" s="43" t="str">
        <f>VLOOKUP(Combined[[#This Row],[Product_ID]],Product[],4,FALSE)</f>
        <v>Skincare</v>
      </c>
      <c r="V1809" s="43" t="str">
        <f>VLOOKUP(Combined[[#This Row],[Product_ID]],Product[],5,FALSE)</f>
        <v>Hoffman-Williams</v>
      </c>
      <c r="W1809" s="43">
        <f>VLOOKUP(Combined[[#This Row],[Product_ID]],Product[],6,FALSE)</f>
        <v>358.47</v>
      </c>
      <c r="X1809" s="43">
        <f>VLOOKUP(Combined[[#This Row],[Product_ID]],Product[],7,FALSE)</f>
        <v>213</v>
      </c>
      <c r="Y1809" s="43" t="str">
        <f>_xlfn.XLOOKUP(Combined[[#This Row],[Store_ID]],Store[Store_ID],Store[Store_Name])</f>
        <v>Hill, Wagner and Ballard</v>
      </c>
      <c r="Z1809" s="43" t="str">
        <f>_xlfn.XLOOKUP(Combined[[#This Row],[Store_ID]],Store[Store_ID],Store[Region])</f>
        <v>East</v>
      </c>
      <c r="AA1809" s="43" t="str">
        <f>_xlfn.XLOOKUP(Combined[[#This Row],[Store_ID]],Store[Store_ID],Store[City])</f>
        <v>East Davidville</v>
      </c>
      <c r="AB1809" s="43" t="str">
        <f>_xlfn.XLOOKUP(Combined[[#This Row],[Store_ID]],Store[Store_ID],Store[Store_Type])</f>
        <v>Online</v>
      </c>
      <c r="AC1809" s="43">
        <f>Combined[[#This Row],[Quantity]]*Combined[[#This Row],[Unit_Price]]</f>
        <v>134.52000000000001</v>
      </c>
      <c r="AD1809" s="43">
        <f>Combined[[#This Row],[Gross_Sales]]*Combined[[#This Row],[Discount]]</f>
        <v>6.7260000000000009</v>
      </c>
      <c r="AE1809" s="43">
        <f>Combined[[#This Row],[Quantity]]*Combined[[#This Row],[cost]]</f>
        <v>1433.88</v>
      </c>
      <c r="AF1809" s="43">
        <f>Combined[[#This Row],[Total_Amount]]-Combined[[#This Row],[Total_Cost]]</f>
        <v>-1306.086</v>
      </c>
      <c r="AG1809" s="43" t="str">
        <f>IF(Combined[[#This Row],[Age]]&lt;=25,"18-25",IF(Combined[[#This Row],[Age]]&lt;=35,"26-35",IF(Combined[[#This Row],[Age]]&lt;=45,"36-45",IF(Combined[[#This Row],[Age]]&lt;=55,"46-55","56-64"))))</f>
        <v>46-55</v>
      </c>
      <c r="AH1809" s="43">
        <f>IF(Combined[[#This Row],[Total_Amount]]=0,0,Combined[[#This Row],[Profit]]/Combined[[#This Row],[Total_Amount]])</f>
        <v>-10.220245081928729</v>
      </c>
    </row>
    <row r="1810" spans="1:34">
      <c r="A1810" s="43" t="s">
        <v>3634</v>
      </c>
      <c r="B1810" s="46">
        <v>45475</v>
      </c>
      <c r="C1810" s="43">
        <f t="shared" si="28"/>
        <v>2024</v>
      </c>
      <c r="D1810" s="43" t="str">
        <f>TEXT(Combined[[#This Row],[Order_Date]],"MMM")</f>
        <v>Jul</v>
      </c>
      <c r="E1810" s="43" t="s">
        <v>141</v>
      </c>
      <c r="F1810" s="43" t="s">
        <v>1580</v>
      </c>
      <c r="G1810" s="43" t="s">
        <v>1752</v>
      </c>
      <c r="H1810" s="43">
        <v>3</v>
      </c>
      <c r="I1810" s="43">
        <v>168.89</v>
      </c>
      <c r="J1810" s="45">
        <v>0.03</v>
      </c>
      <c r="K1810" s="43" t="s">
        <v>1829</v>
      </c>
      <c r="L1810" s="43">
        <v>491.46989999999988</v>
      </c>
      <c r="M1810" s="43" t="str">
        <f>VLOOKUP(Combined[[#This Row],[Customer_ID]],Customer[],2,FALSE)</f>
        <v>Rachel Myers</v>
      </c>
      <c r="N1810" s="43">
        <f>VLOOKUP(Combined[[#This Row],[Customer_ID]],Customer[],3,FALSE)</f>
        <v>52</v>
      </c>
      <c r="O1810" s="43" t="str">
        <f>VLOOKUP(Combined[[#This Row],[Customer_ID]],Customer[],4,FALSE)</f>
        <v>Male</v>
      </c>
      <c r="P1810" s="43" t="str">
        <f>VLOOKUP(Combined[[#This Row],[Customer_ID]],Customer[],5,FALSE)</f>
        <v>Robertberg</v>
      </c>
      <c r="Q1810" s="43" t="str">
        <f>VLOOKUP(Combined[[#This Row],[Customer_ID]],Customer[],6,FALSE)</f>
        <v>North Dakota</v>
      </c>
      <c r="R1810" s="43" t="str">
        <f>VLOOKUP(Combined[[#This Row],[Customer_ID]],Customer[],8,FALSE)</f>
        <v>Silver</v>
      </c>
      <c r="S1810" s="43" t="str">
        <f>VLOOKUP(Combined[[#This Row],[Product_ID]],Product[],2,FALSE)</f>
        <v>Beard Grooming Kit</v>
      </c>
      <c r="T1810" s="43" t="str">
        <f>VLOOKUP(Combined[[#This Row],[Product_ID]],Product[],3,FALSE)</f>
        <v>Beauty</v>
      </c>
      <c r="U1810" s="43" t="str">
        <f>VLOOKUP(Combined[[#This Row],[Product_ID]],Product[],4,FALSE)</f>
        <v>Grooming</v>
      </c>
      <c r="V1810" s="43" t="str">
        <f>VLOOKUP(Combined[[#This Row],[Product_ID]],Product[],5,FALSE)</f>
        <v>Erickson-Green</v>
      </c>
      <c r="W1810" s="43">
        <f>VLOOKUP(Combined[[#This Row],[Product_ID]],Product[],6,FALSE)</f>
        <v>337.42</v>
      </c>
      <c r="X1810" s="43">
        <f>VLOOKUP(Combined[[#This Row],[Product_ID]],Product[],7,FALSE)</f>
        <v>256</v>
      </c>
      <c r="Y1810" s="43" t="str">
        <f>_xlfn.XLOOKUP(Combined[[#This Row],[Store_ID]],Store[Store_ID],Store[Store_Name])</f>
        <v>Rivera-Warner</v>
      </c>
      <c r="Z1810" s="43" t="str">
        <f>_xlfn.XLOOKUP(Combined[[#This Row],[Store_ID]],Store[Store_ID],Store[Region])</f>
        <v>East</v>
      </c>
      <c r="AA1810" s="43" t="str">
        <f>_xlfn.XLOOKUP(Combined[[#This Row],[Store_ID]],Store[Store_ID],Store[City])</f>
        <v>Washingtonfurt</v>
      </c>
      <c r="AB1810" s="43" t="str">
        <f>_xlfn.XLOOKUP(Combined[[#This Row],[Store_ID]],Store[Store_ID],Store[Store_Type])</f>
        <v>Flagship</v>
      </c>
      <c r="AC1810" s="43">
        <f>Combined[[#This Row],[Quantity]]*Combined[[#This Row],[Unit_Price]]</f>
        <v>506.66999999999996</v>
      </c>
      <c r="AD1810" s="43">
        <f>Combined[[#This Row],[Gross_Sales]]*Combined[[#This Row],[Discount]]</f>
        <v>15.200099999999999</v>
      </c>
      <c r="AE1810" s="43">
        <f>Combined[[#This Row],[Quantity]]*Combined[[#This Row],[cost]]</f>
        <v>1012.26</v>
      </c>
      <c r="AF1810" s="43">
        <f>Combined[[#This Row],[Total_Amount]]-Combined[[#This Row],[Total_Cost]]</f>
        <v>-520.79010000000017</v>
      </c>
      <c r="AG1810" s="43" t="str">
        <f>IF(Combined[[#This Row],[Age]]&lt;=25,"18-25",IF(Combined[[#This Row],[Age]]&lt;=35,"26-35",IF(Combined[[#This Row],[Age]]&lt;=45,"36-45",IF(Combined[[#This Row],[Age]]&lt;=55,"46-55","56-64"))))</f>
        <v>46-55</v>
      </c>
      <c r="AH1810" s="43">
        <f>IF(Combined[[#This Row],[Total_Amount]]=0,0,Combined[[#This Row],[Profit]]/Combined[[#This Row],[Total_Amount]])</f>
        <v>-1.0596581804908098</v>
      </c>
    </row>
    <row r="1811" spans="1:34">
      <c r="A1811" s="43" t="s">
        <v>3635</v>
      </c>
      <c r="B1811" s="46">
        <v>45546</v>
      </c>
      <c r="C1811" s="43">
        <f t="shared" si="28"/>
        <v>2024</v>
      </c>
      <c r="D1811" s="43" t="str">
        <f>TEXT(Combined[[#This Row],[Order_Date]],"MMM")</f>
        <v>Sep</v>
      </c>
      <c r="E1811" s="43" t="s">
        <v>341</v>
      </c>
      <c r="F1811" s="43" t="s">
        <v>1668</v>
      </c>
      <c r="G1811" s="43" t="s">
        <v>1792</v>
      </c>
      <c r="H1811" s="43">
        <v>1</v>
      </c>
      <c r="I1811" s="43">
        <v>141.85</v>
      </c>
      <c r="J1811" s="45">
        <v>0.06</v>
      </c>
      <c r="K1811" s="43" t="s">
        <v>1826</v>
      </c>
      <c r="L1811" s="43">
        <v>133.339</v>
      </c>
      <c r="M1811" s="43" t="str">
        <f>VLOOKUP(Combined[[#This Row],[Customer_ID]],Customer[],2,FALSE)</f>
        <v>Amy Fowler</v>
      </c>
      <c r="N1811" s="43">
        <f>VLOOKUP(Combined[[#This Row],[Customer_ID]],Customer[],3,FALSE)</f>
        <v>62</v>
      </c>
      <c r="O1811" s="43" t="str">
        <f>VLOOKUP(Combined[[#This Row],[Customer_ID]],Customer[],4,FALSE)</f>
        <v>Female</v>
      </c>
      <c r="P1811" s="43" t="str">
        <f>VLOOKUP(Combined[[#This Row],[Customer_ID]],Customer[],5,FALSE)</f>
        <v>West Bobbyshire</v>
      </c>
      <c r="Q1811" s="43" t="str">
        <f>VLOOKUP(Combined[[#This Row],[Customer_ID]],Customer[],6,FALSE)</f>
        <v>New York</v>
      </c>
      <c r="R1811" s="43" t="str">
        <f>VLOOKUP(Combined[[#This Row],[Customer_ID]],Customer[],8,FALSE)</f>
        <v>Platinum</v>
      </c>
      <c r="S1811" s="43" t="str">
        <f>VLOOKUP(Combined[[#This Row],[Product_ID]],Product[],2,FALSE)</f>
        <v>Luxury Perfume Spray</v>
      </c>
      <c r="T1811" s="43" t="str">
        <f>VLOOKUP(Combined[[#This Row],[Product_ID]],Product[],3,FALSE)</f>
        <v>Beauty</v>
      </c>
      <c r="U1811" s="43" t="str">
        <f>VLOOKUP(Combined[[#This Row],[Product_ID]],Product[],4,FALSE)</f>
        <v>Fragrance</v>
      </c>
      <c r="V1811" s="43" t="str">
        <f>VLOOKUP(Combined[[#This Row],[Product_ID]],Product[],5,FALSE)</f>
        <v>Gibson, Green and Lopez</v>
      </c>
      <c r="W1811" s="43">
        <f>VLOOKUP(Combined[[#This Row],[Product_ID]],Product[],6,FALSE)</f>
        <v>482.75</v>
      </c>
      <c r="X1811" s="43">
        <f>VLOOKUP(Combined[[#This Row],[Product_ID]],Product[],7,FALSE)</f>
        <v>444</v>
      </c>
      <c r="Y1811" s="43" t="str">
        <f>_xlfn.XLOOKUP(Combined[[#This Row],[Store_ID]],Store[Store_ID],Store[Store_Name])</f>
        <v>Aguirre-Keller</v>
      </c>
      <c r="Z1811" s="43" t="str">
        <f>_xlfn.XLOOKUP(Combined[[#This Row],[Store_ID]],Store[Store_ID],Store[Region])</f>
        <v>South</v>
      </c>
      <c r="AA1811" s="43" t="str">
        <f>_xlfn.XLOOKUP(Combined[[#This Row],[Store_ID]],Store[Store_ID],Store[City])</f>
        <v>Lake Michael</v>
      </c>
      <c r="AB1811" s="43" t="str">
        <f>_xlfn.XLOOKUP(Combined[[#This Row],[Store_ID]],Store[Store_ID],Store[Store_Type])</f>
        <v>Online</v>
      </c>
      <c r="AC1811" s="43">
        <f>Combined[[#This Row],[Quantity]]*Combined[[#This Row],[Unit_Price]]</f>
        <v>141.85</v>
      </c>
      <c r="AD1811" s="43">
        <f>Combined[[#This Row],[Gross_Sales]]*Combined[[#This Row],[Discount]]</f>
        <v>8.5109999999999992</v>
      </c>
      <c r="AE1811" s="43">
        <f>Combined[[#This Row],[Quantity]]*Combined[[#This Row],[cost]]</f>
        <v>482.75</v>
      </c>
      <c r="AF1811" s="43">
        <f>Combined[[#This Row],[Total_Amount]]-Combined[[#This Row],[Total_Cost]]</f>
        <v>-349.411</v>
      </c>
      <c r="AG1811" s="43" t="str">
        <f>IF(Combined[[#This Row],[Age]]&lt;=25,"18-25",IF(Combined[[#This Row],[Age]]&lt;=35,"26-35",IF(Combined[[#This Row],[Age]]&lt;=45,"36-45",IF(Combined[[#This Row],[Age]]&lt;=55,"46-55","56-64"))))</f>
        <v>56-64</v>
      </c>
      <c r="AH1811" s="43">
        <f>IF(Combined[[#This Row],[Total_Amount]]=0,0,Combined[[#This Row],[Profit]]/Combined[[#This Row],[Total_Amount]])</f>
        <v>-2.6204711299769761</v>
      </c>
    </row>
    <row r="1812" spans="1:34">
      <c r="A1812" s="43" t="s">
        <v>3636</v>
      </c>
      <c r="B1812" s="46">
        <v>45520</v>
      </c>
      <c r="C1812" s="43">
        <f t="shared" si="28"/>
        <v>2024</v>
      </c>
      <c r="D1812" s="43" t="str">
        <f>TEXT(Combined[[#This Row],[Order_Date]],"MMM")</f>
        <v>Aug</v>
      </c>
      <c r="E1812" s="43" t="s">
        <v>966</v>
      </c>
      <c r="F1812" s="43" t="s">
        <v>1618</v>
      </c>
      <c r="G1812" s="43" t="s">
        <v>1779</v>
      </c>
      <c r="H1812" s="43">
        <v>1</v>
      </c>
      <c r="I1812" s="43">
        <v>617.4</v>
      </c>
      <c r="J1812" s="45">
        <v>0.21</v>
      </c>
      <c r="K1812" s="43" t="s">
        <v>1824</v>
      </c>
      <c r="L1812" s="43">
        <v>487.74599999999998</v>
      </c>
      <c r="M1812" s="43" t="str">
        <f>VLOOKUP(Combined[[#This Row],[Customer_ID]],Customer[],2,FALSE)</f>
        <v>Angela Robinson</v>
      </c>
      <c r="N1812" s="43">
        <f>VLOOKUP(Combined[[#This Row],[Customer_ID]],Customer[],3,FALSE)</f>
        <v>44</v>
      </c>
      <c r="O1812" s="43" t="str">
        <f>VLOOKUP(Combined[[#This Row],[Customer_ID]],Customer[],4,FALSE)</f>
        <v>Male</v>
      </c>
      <c r="P1812" s="43" t="str">
        <f>VLOOKUP(Combined[[#This Row],[Customer_ID]],Customer[],5,FALSE)</f>
        <v>New Nicholasstad</v>
      </c>
      <c r="Q1812" s="43" t="str">
        <f>VLOOKUP(Combined[[#This Row],[Customer_ID]],Customer[],6,FALSE)</f>
        <v>Tennessee</v>
      </c>
      <c r="R1812" s="43" t="str">
        <f>VLOOKUP(Combined[[#This Row],[Customer_ID]],Customer[],8,FALSE)</f>
        <v>Platinum</v>
      </c>
      <c r="S1812" s="43" t="str">
        <f>VLOOKUP(Combined[[#This Row],[Product_ID]],Product[],2,FALSE)</f>
        <v>Bedroom Table Lamp</v>
      </c>
      <c r="T1812" s="43" t="str">
        <f>VLOOKUP(Combined[[#This Row],[Product_ID]],Product[],3,FALSE)</f>
        <v>Home</v>
      </c>
      <c r="U1812" s="43" t="str">
        <f>VLOOKUP(Combined[[#This Row],[Product_ID]],Product[],4,FALSE)</f>
        <v>Lighting</v>
      </c>
      <c r="V1812" s="43" t="str">
        <f>VLOOKUP(Combined[[#This Row],[Product_ID]],Product[],5,FALSE)</f>
        <v>Jones LLC</v>
      </c>
      <c r="W1812" s="43">
        <f>VLOOKUP(Combined[[#This Row],[Product_ID]],Product[],6,FALSE)</f>
        <v>382.22</v>
      </c>
      <c r="X1812" s="43">
        <f>VLOOKUP(Combined[[#This Row],[Product_ID]],Product[],7,FALSE)</f>
        <v>329</v>
      </c>
      <c r="Y1812" s="43" t="str">
        <f>_xlfn.XLOOKUP(Combined[[#This Row],[Store_ID]],Store[Store_ID],Store[Store_Name])</f>
        <v>Martinez-Mullins</v>
      </c>
      <c r="Z1812" s="43" t="str">
        <f>_xlfn.XLOOKUP(Combined[[#This Row],[Store_ID]],Store[Store_ID],Store[Region])</f>
        <v>South</v>
      </c>
      <c r="AA1812" s="43" t="str">
        <f>_xlfn.XLOOKUP(Combined[[#This Row],[Store_ID]],Store[Store_ID],Store[City])</f>
        <v>Williamsfurt</v>
      </c>
      <c r="AB1812" s="43" t="str">
        <f>_xlfn.XLOOKUP(Combined[[#This Row],[Store_ID]],Store[Store_ID],Store[Store_Type])</f>
        <v>Online</v>
      </c>
      <c r="AC1812" s="43">
        <f>Combined[[#This Row],[Quantity]]*Combined[[#This Row],[Unit_Price]]</f>
        <v>617.4</v>
      </c>
      <c r="AD1812" s="43">
        <f>Combined[[#This Row],[Gross_Sales]]*Combined[[#This Row],[Discount]]</f>
        <v>129.654</v>
      </c>
      <c r="AE1812" s="43">
        <f>Combined[[#This Row],[Quantity]]*Combined[[#This Row],[cost]]</f>
        <v>382.22</v>
      </c>
      <c r="AF1812" s="43">
        <f>Combined[[#This Row],[Total_Amount]]-Combined[[#This Row],[Total_Cost]]</f>
        <v>105.52599999999995</v>
      </c>
      <c r="AG1812" s="43" t="str">
        <f>IF(Combined[[#This Row],[Age]]&lt;=25,"18-25",IF(Combined[[#This Row],[Age]]&lt;=35,"26-35",IF(Combined[[#This Row],[Age]]&lt;=45,"36-45",IF(Combined[[#This Row],[Age]]&lt;=55,"46-55","56-64"))))</f>
        <v>36-45</v>
      </c>
      <c r="AH1812" s="43">
        <f>IF(Combined[[#This Row],[Total_Amount]]=0,0,Combined[[#This Row],[Profit]]/Combined[[#This Row],[Total_Amount]])</f>
        <v>0.21635441397776703</v>
      </c>
    </row>
    <row r="1813" spans="1:34">
      <c r="A1813" s="43" t="s">
        <v>3637</v>
      </c>
      <c r="B1813" s="46">
        <v>45534</v>
      </c>
      <c r="C1813" s="43">
        <f t="shared" si="28"/>
        <v>2024</v>
      </c>
      <c r="D1813" s="43" t="str">
        <f>TEXT(Combined[[#This Row],[Order_Date]],"MMM")</f>
        <v>Aug</v>
      </c>
      <c r="E1813" s="43" t="s">
        <v>496</v>
      </c>
      <c r="F1813" s="43" t="s">
        <v>1654</v>
      </c>
      <c r="G1813" s="43" t="s">
        <v>1757</v>
      </c>
      <c r="H1813" s="43">
        <v>3</v>
      </c>
      <c r="I1813" s="43">
        <v>841.47</v>
      </c>
      <c r="J1813" s="45">
        <v>0.15</v>
      </c>
      <c r="K1813" s="43" t="s">
        <v>1829</v>
      </c>
      <c r="L1813" s="43">
        <v>2145.7485000000001</v>
      </c>
      <c r="M1813" s="43" t="str">
        <f>VLOOKUP(Combined[[#This Row],[Customer_ID]],Customer[],2,FALSE)</f>
        <v>Rhonda Young</v>
      </c>
      <c r="N1813" s="43">
        <f>VLOOKUP(Combined[[#This Row],[Customer_ID]],Customer[],3,FALSE)</f>
        <v>49</v>
      </c>
      <c r="O1813" s="43" t="str">
        <f>VLOOKUP(Combined[[#This Row],[Customer_ID]],Customer[],4,FALSE)</f>
        <v>Female</v>
      </c>
      <c r="P1813" s="43" t="str">
        <f>VLOOKUP(Combined[[#This Row],[Customer_ID]],Customer[],5,FALSE)</f>
        <v>Lake Nathanfort</v>
      </c>
      <c r="Q1813" s="43" t="str">
        <f>VLOOKUP(Combined[[#This Row],[Customer_ID]],Customer[],6,FALSE)</f>
        <v>Alaska</v>
      </c>
      <c r="R1813" s="43" t="str">
        <f>VLOOKUP(Combined[[#This Row],[Customer_ID]],Customer[],8,FALSE)</f>
        <v>Platinum</v>
      </c>
      <c r="S1813" s="43" t="str">
        <f>VLOOKUP(Combined[[#This Row],[Product_ID]],Product[],2,FALSE)</f>
        <v>Men's Track Pants</v>
      </c>
      <c r="T1813" s="43" t="str">
        <f>VLOOKUP(Combined[[#This Row],[Product_ID]],Product[],3,FALSE)</f>
        <v>Clothing</v>
      </c>
      <c r="U1813" s="43" t="str">
        <f>VLOOKUP(Combined[[#This Row],[Product_ID]],Product[],4,FALSE)</f>
        <v>Bottoms</v>
      </c>
      <c r="V1813" s="43" t="str">
        <f>VLOOKUP(Combined[[#This Row],[Product_ID]],Product[],5,FALSE)</f>
        <v>Hamilton, Woods and Walker</v>
      </c>
      <c r="W1813" s="43">
        <f>VLOOKUP(Combined[[#This Row],[Product_ID]],Product[],6,FALSE)</f>
        <v>386.56</v>
      </c>
      <c r="X1813" s="43">
        <f>VLOOKUP(Combined[[#This Row],[Product_ID]],Product[],7,FALSE)</f>
        <v>125</v>
      </c>
      <c r="Y1813" s="43" t="str">
        <f>_xlfn.XLOOKUP(Combined[[#This Row],[Store_ID]],Store[Store_ID],Store[Store_Name])</f>
        <v>Martinez, Adkins and Johnson</v>
      </c>
      <c r="Z1813" s="43" t="str">
        <f>_xlfn.XLOOKUP(Combined[[#This Row],[Store_ID]],Store[Store_ID],Store[Region])</f>
        <v>North</v>
      </c>
      <c r="AA1813" s="43" t="str">
        <f>_xlfn.XLOOKUP(Combined[[#This Row],[Store_ID]],Store[Store_ID],Store[City])</f>
        <v>Danielmouth</v>
      </c>
      <c r="AB1813" s="43" t="str">
        <f>_xlfn.XLOOKUP(Combined[[#This Row],[Store_ID]],Store[Store_ID],Store[Store_Type])</f>
        <v>Flagship</v>
      </c>
      <c r="AC1813" s="43">
        <f>Combined[[#This Row],[Quantity]]*Combined[[#This Row],[Unit_Price]]</f>
        <v>2524.41</v>
      </c>
      <c r="AD1813" s="43">
        <f>Combined[[#This Row],[Gross_Sales]]*Combined[[#This Row],[Discount]]</f>
        <v>378.66149999999999</v>
      </c>
      <c r="AE1813" s="43">
        <f>Combined[[#This Row],[Quantity]]*Combined[[#This Row],[cost]]</f>
        <v>1159.68</v>
      </c>
      <c r="AF1813" s="43">
        <f>Combined[[#This Row],[Total_Amount]]-Combined[[#This Row],[Total_Cost]]</f>
        <v>986.06850000000009</v>
      </c>
      <c r="AG1813" s="43" t="str">
        <f>IF(Combined[[#This Row],[Age]]&lt;=25,"18-25",IF(Combined[[#This Row],[Age]]&lt;=35,"26-35",IF(Combined[[#This Row],[Age]]&lt;=45,"36-45",IF(Combined[[#This Row],[Age]]&lt;=55,"46-55","56-64"))))</f>
        <v>46-55</v>
      </c>
      <c r="AH1813" s="43">
        <f>IF(Combined[[#This Row],[Total_Amount]]=0,0,Combined[[#This Row],[Profit]]/Combined[[#This Row],[Total_Amount]])</f>
        <v>0.45954523561358662</v>
      </c>
    </row>
    <row r="1814" spans="1:34">
      <c r="A1814" s="43" t="s">
        <v>3638</v>
      </c>
      <c r="B1814" s="46">
        <v>45334</v>
      </c>
      <c r="C1814" s="43">
        <f t="shared" si="28"/>
        <v>2024</v>
      </c>
      <c r="D1814" s="43" t="str">
        <f>TEXT(Combined[[#This Row],[Order_Date]],"MMM")</f>
        <v>Feb</v>
      </c>
      <c r="E1814" s="43" t="s">
        <v>221</v>
      </c>
      <c r="F1814" s="43" t="s">
        <v>1590</v>
      </c>
      <c r="G1814" s="43" t="s">
        <v>1797</v>
      </c>
      <c r="H1814" s="43">
        <v>2</v>
      </c>
      <c r="I1814" s="43">
        <v>960.41</v>
      </c>
      <c r="J1814" s="45">
        <v>0.18</v>
      </c>
      <c r="K1814" s="43" t="s">
        <v>1824</v>
      </c>
      <c r="L1814" s="43">
        <v>1575.0724</v>
      </c>
      <c r="M1814" s="43" t="str">
        <f>VLOOKUP(Combined[[#This Row],[Customer_ID]],Customer[],2,FALSE)</f>
        <v>Alyssa Vargas</v>
      </c>
      <c r="N1814" s="43">
        <f>VLOOKUP(Combined[[#This Row],[Customer_ID]],Customer[],3,FALSE)</f>
        <v>53</v>
      </c>
      <c r="O1814" s="43" t="str">
        <f>VLOOKUP(Combined[[#This Row],[Customer_ID]],Customer[],4,FALSE)</f>
        <v>Male</v>
      </c>
      <c r="P1814" s="43" t="str">
        <f>VLOOKUP(Combined[[#This Row],[Customer_ID]],Customer[],5,FALSE)</f>
        <v>New Kathrynland</v>
      </c>
      <c r="Q1814" s="43" t="str">
        <f>VLOOKUP(Combined[[#This Row],[Customer_ID]],Customer[],6,FALSE)</f>
        <v>Montana</v>
      </c>
      <c r="R1814" s="43" t="str">
        <f>VLOOKUP(Combined[[#This Row],[Customer_ID]],Customer[],8,FALSE)</f>
        <v>Platinum</v>
      </c>
      <c r="S1814" s="43" t="str">
        <f>VLOOKUP(Combined[[#This Row],[Product_ID]],Product[],2,FALSE)</f>
        <v>Multi-Purpose Storage Box</v>
      </c>
      <c r="T1814" s="43" t="str">
        <f>VLOOKUP(Combined[[#This Row],[Product_ID]],Product[],3,FALSE)</f>
        <v>Home</v>
      </c>
      <c r="U1814" s="43" t="str">
        <f>VLOOKUP(Combined[[#This Row],[Product_ID]],Product[],4,FALSE)</f>
        <v>Storage</v>
      </c>
      <c r="V1814" s="43" t="str">
        <f>VLOOKUP(Combined[[#This Row],[Product_ID]],Product[],5,FALSE)</f>
        <v>Gardner-Montes</v>
      </c>
      <c r="W1814" s="43">
        <f>VLOOKUP(Combined[[#This Row],[Product_ID]],Product[],6,FALSE)</f>
        <v>123.46</v>
      </c>
      <c r="X1814" s="43">
        <f>VLOOKUP(Combined[[#This Row],[Product_ID]],Product[],7,FALSE)</f>
        <v>76</v>
      </c>
      <c r="Y1814" s="43" t="str">
        <f>_xlfn.XLOOKUP(Combined[[#This Row],[Store_ID]],Store[Store_ID],Store[Store_Name])</f>
        <v>Gardner, Humphrey and Contreras</v>
      </c>
      <c r="Z1814" s="43" t="str">
        <f>_xlfn.XLOOKUP(Combined[[#This Row],[Store_ID]],Store[Store_ID],Store[Region])</f>
        <v>East</v>
      </c>
      <c r="AA1814" s="43" t="str">
        <f>_xlfn.XLOOKUP(Combined[[#This Row],[Store_ID]],Store[Store_ID],Store[City])</f>
        <v>Johnsonville</v>
      </c>
      <c r="AB1814" s="43" t="str">
        <f>_xlfn.XLOOKUP(Combined[[#This Row],[Store_ID]],Store[Store_ID],Store[Store_Type])</f>
        <v>Flagship</v>
      </c>
      <c r="AC1814" s="43">
        <f>Combined[[#This Row],[Quantity]]*Combined[[#This Row],[Unit_Price]]</f>
        <v>1920.82</v>
      </c>
      <c r="AD1814" s="43">
        <f>Combined[[#This Row],[Gross_Sales]]*Combined[[#This Row],[Discount]]</f>
        <v>345.74759999999998</v>
      </c>
      <c r="AE1814" s="43">
        <f>Combined[[#This Row],[Quantity]]*Combined[[#This Row],[cost]]</f>
        <v>246.92</v>
      </c>
      <c r="AF1814" s="43">
        <f>Combined[[#This Row],[Total_Amount]]-Combined[[#This Row],[Total_Cost]]</f>
        <v>1328.1523999999999</v>
      </c>
      <c r="AG1814" s="43" t="str">
        <f>IF(Combined[[#This Row],[Age]]&lt;=25,"18-25",IF(Combined[[#This Row],[Age]]&lt;=35,"26-35",IF(Combined[[#This Row],[Age]]&lt;=45,"36-45",IF(Combined[[#This Row],[Age]]&lt;=55,"46-55","56-64"))))</f>
        <v>46-55</v>
      </c>
      <c r="AH1814" s="43">
        <f>IF(Combined[[#This Row],[Total_Amount]]=0,0,Combined[[#This Row],[Profit]]/Combined[[#This Row],[Total_Amount]])</f>
        <v>0.84323260314890913</v>
      </c>
    </row>
    <row r="1815" spans="1:34">
      <c r="A1815" s="43" t="s">
        <v>3639</v>
      </c>
      <c r="B1815" s="46">
        <v>45289</v>
      </c>
      <c r="C1815" s="43">
        <f t="shared" si="28"/>
        <v>2023</v>
      </c>
      <c r="D1815" s="43" t="str">
        <f>TEXT(Combined[[#This Row],[Order_Date]],"MMM")</f>
        <v>Dec</v>
      </c>
      <c r="E1815" s="43" t="s">
        <v>1395</v>
      </c>
      <c r="F1815" s="43" t="s">
        <v>1698</v>
      </c>
      <c r="G1815" s="43" t="s">
        <v>1810</v>
      </c>
      <c r="H1815" s="43">
        <v>3</v>
      </c>
      <c r="I1815" s="43">
        <v>717.22</v>
      </c>
      <c r="J1815" s="45">
        <v>0.24</v>
      </c>
      <c r="K1815" s="43" t="s">
        <v>1826</v>
      </c>
      <c r="L1815" s="43">
        <v>1635.2616</v>
      </c>
      <c r="M1815" s="43" t="str">
        <f>VLOOKUP(Combined[[#This Row],[Customer_ID]],Customer[],2,FALSE)</f>
        <v>Ashley Roberts</v>
      </c>
      <c r="N1815" s="43">
        <f>VLOOKUP(Combined[[#This Row],[Customer_ID]],Customer[],3,FALSE)</f>
        <v>46</v>
      </c>
      <c r="O1815" s="43" t="str">
        <f>VLOOKUP(Combined[[#This Row],[Customer_ID]],Customer[],4,FALSE)</f>
        <v>Male</v>
      </c>
      <c r="P1815" s="43" t="str">
        <f>VLOOKUP(Combined[[#This Row],[Customer_ID]],Customer[],5,FALSE)</f>
        <v>Josephmouth</v>
      </c>
      <c r="Q1815" s="43" t="str">
        <f>VLOOKUP(Combined[[#This Row],[Customer_ID]],Customer[],6,FALSE)</f>
        <v>New Mexico</v>
      </c>
      <c r="R1815" s="43" t="str">
        <f>VLOOKUP(Combined[[#This Row],[Customer_ID]],Customer[],8,FALSE)</f>
        <v>Gold</v>
      </c>
      <c r="S1815" s="43" t="str">
        <f>VLOOKUP(Combined[[#This Row],[Product_ID]],Product[],2,FALSE)</f>
        <v>Women's Ankle Boots</v>
      </c>
      <c r="T1815" s="43" t="str">
        <f>VLOOKUP(Combined[[#This Row],[Product_ID]],Product[],3,FALSE)</f>
        <v>Clothing</v>
      </c>
      <c r="U1815" s="43" t="str">
        <f>VLOOKUP(Combined[[#This Row],[Product_ID]],Product[],4,FALSE)</f>
        <v>Footwear</v>
      </c>
      <c r="V1815" s="43" t="str">
        <f>VLOOKUP(Combined[[#This Row],[Product_ID]],Product[],5,FALSE)</f>
        <v>Poole PLC</v>
      </c>
      <c r="W1815" s="43">
        <f>VLOOKUP(Combined[[#This Row],[Product_ID]],Product[],6,FALSE)</f>
        <v>158.13999999999999</v>
      </c>
      <c r="X1815" s="43">
        <f>VLOOKUP(Combined[[#This Row],[Product_ID]],Product[],7,FALSE)</f>
        <v>82</v>
      </c>
      <c r="Y1815" s="43" t="str">
        <f>_xlfn.XLOOKUP(Combined[[#This Row],[Store_ID]],Store[Store_ID],Store[Store_Name])</f>
        <v>Guerrero-Schmitt</v>
      </c>
      <c r="Z1815" s="43" t="str">
        <f>_xlfn.XLOOKUP(Combined[[#This Row],[Store_ID]],Store[Store_ID],Store[Region])</f>
        <v>East</v>
      </c>
      <c r="AA1815" s="43" t="str">
        <f>_xlfn.XLOOKUP(Combined[[#This Row],[Store_ID]],Store[Store_ID],Store[City])</f>
        <v>East Stevechester</v>
      </c>
      <c r="AB1815" s="43" t="str">
        <f>_xlfn.XLOOKUP(Combined[[#This Row],[Store_ID]],Store[Store_ID],Store[Store_Type])</f>
        <v>Flagship</v>
      </c>
      <c r="AC1815" s="43">
        <f>Combined[[#This Row],[Quantity]]*Combined[[#This Row],[Unit_Price]]</f>
        <v>2151.66</v>
      </c>
      <c r="AD1815" s="43">
        <f>Combined[[#This Row],[Gross_Sales]]*Combined[[#This Row],[Discount]]</f>
        <v>516.39839999999992</v>
      </c>
      <c r="AE1815" s="43">
        <f>Combined[[#This Row],[Quantity]]*Combined[[#This Row],[cost]]</f>
        <v>474.41999999999996</v>
      </c>
      <c r="AF1815" s="43">
        <f>Combined[[#This Row],[Total_Amount]]-Combined[[#This Row],[Total_Cost]]</f>
        <v>1160.8416000000002</v>
      </c>
      <c r="AG1815" s="43" t="str">
        <f>IF(Combined[[#This Row],[Age]]&lt;=25,"18-25",IF(Combined[[#This Row],[Age]]&lt;=35,"26-35",IF(Combined[[#This Row],[Age]]&lt;=45,"36-45",IF(Combined[[#This Row],[Age]]&lt;=55,"46-55","56-64"))))</f>
        <v>46-55</v>
      </c>
      <c r="AH1815" s="43">
        <f>IF(Combined[[#This Row],[Total_Amount]]=0,0,Combined[[#This Row],[Profit]]/Combined[[#This Row],[Total_Amount]])</f>
        <v>0.70988128138030038</v>
      </c>
    </row>
    <row r="1816" spans="1:34">
      <c r="A1816" s="43" t="s">
        <v>3640</v>
      </c>
      <c r="B1816" s="46">
        <v>45832</v>
      </c>
      <c r="C1816" s="43">
        <f t="shared" si="28"/>
        <v>2025</v>
      </c>
      <c r="D1816" s="43" t="str">
        <f>TEXT(Combined[[#This Row],[Order_Date]],"MMM")</f>
        <v>Jun</v>
      </c>
      <c r="E1816" s="43" t="s">
        <v>402</v>
      </c>
      <c r="F1816" s="43" t="s">
        <v>1572</v>
      </c>
      <c r="G1816" s="43" t="s">
        <v>1752</v>
      </c>
      <c r="H1816" s="43">
        <v>1</v>
      </c>
      <c r="I1816" s="43">
        <v>281.83</v>
      </c>
      <c r="J1816" s="45">
        <v>0.16</v>
      </c>
      <c r="K1816" s="43" t="s">
        <v>1829</v>
      </c>
      <c r="L1816" s="43">
        <v>236.7372</v>
      </c>
      <c r="M1816" s="43" t="str">
        <f>VLOOKUP(Combined[[#This Row],[Customer_ID]],Customer[],2,FALSE)</f>
        <v>Tyler Conrad</v>
      </c>
      <c r="N1816" s="43">
        <f>VLOOKUP(Combined[[#This Row],[Customer_ID]],Customer[],3,FALSE)</f>
        <v>53</v>
      </c>
      <c r="O1816" s="43" t="str">
        <f>VLOOKUP(Combined[[#This Row],[Customer_ID]],Customer[],4,FALSE)</f>
        <v>Female</v>
      </c>
      <c r="P1816" s="43" t="str">
        <f>VLOOKUP(Combined[[#This Row],[Customer_ID]],Customer[],5,FALSE)</f>
        <v>North Curtischester</v>
      </c>
      <c r="Q1816" s="43" t="str">
        <f>VLOOKUP(Combined[[#This Row],[Customer_ID]],Customer[],6,FALSE)</f>
        <v>North Dakota</v>
      </c>
      <c r="R1816" s="43" t="str">
        <f>VLOOKUP(Combined[[#This Row],[Customer_ID]],Customer[],8,FALSE)</f>
        <v>Platinum</v>
      </c>
      <c r="S1816" s="43" t="str">
        <f>VLOOKUP(Combined[[#This Row],[Product_ID]],Product[],2,FALSE)</f>
        <v>Hair Strengthening Shampoo</v>
      </c>
      <c r="T1816" s="43" t="str">
        <f>VLOOKUP(Combined[[#This Row],[Product_ID]],Product[],3,FALSE)</f>
        <v>Beauty</v>
      </c>
      <c r="U1816" s="43" t="str">
        <f>VLOOKUP(Combined[[#This Row],[Product_ID]],Product[],4,FALSE)</f>
        <v>Haircare</v>
      </c>
      <c r="V1816" s="43" t="str">
        <f>VLOOKUP(Combined[[#This Row],[Product_ID]],Product[],5,FALSE)</f>
        <v>Rice LLC</v>
      </c>
      <c r="W1816" s="43">
        <f>VLOOKUP(Combined[[#This Row],[Product_ID]],Product[],6,FALSE)</f>
        <v>115.82</v>
      </c>
      <c r="X1816" s="43">
        <f>VLOOKUP(Combined[[#This Row],[Product_ID]],Product[],7,FALSE)</f>
        <v>460</v>
      </c>
      <c r="Y1816" s="43" t="str">
        <f>_xlfn.XLOOKUP(Combined[[#This Row],[Store_ID]],Store[Store_ID],Store[Store_Name])</f>
        <v>Rivera-Warner</v>
      </c>
      <c r="Z1816" s="43" t="str">
        <f>_xlfn.XLOOKUP(Combined[[#This Row],[Store_ID]],Store[Store_ID],Store[Region])</f>
        <v>East</v>
      </c>
      <c r="AA1816" s="43" t="str">
        <f>_xlfn.XLOOKUP(Combined[[#This Row],[Store_ID]],Store[Store_ID],Store[City])</f>
        <v>Washingtonfurt</v>
      </c>
      <c r="AB1816" s="43" t="str">
        <f>_xlfn.XLOOKUP(Combined[[#This Row],[Store_ID]],Store[Store_ID],Store[Store_Type])</f>
        <v>Flagship</v>
      </c>
      <c r="AC1816" s="43">
        <f>Combined[[#This Row],[Quantity]]*Combined[[#This Row],[Unit_Price]]</f>
        <v>281.83</v>
      </c>
      <c r="AD1816" s="43">
        <f>Combined[[#This Row],[Gross_Sales]]*Combined[[#This Row],[Discount]]</f>
        <v>45.092799999999997</v>
      </c>
      <c r="AE1816" s="43">
        <f>Combined[[#This Row],[Quantity]]*Combined[[#This Row],[cost]]</f>
        <v>115.82</v>
      </c>
      <c r="AF1816" s="43">
        <f>Combined[[#This Row],[Total_Amount]]-Combined[[#This Row],[Total_Cost]]</f>
        <v>120.91720000000001</v>
      </c>
      <c r="AG1816" s="43" t="str">
        <f>IF(Combined[[#This Row],[Age]]&lt;=25,"18-25",IF(Combined[[#This Row],[Age]]&lt;=35,"26-35",IF(Combined[[#This Row],[Age]]&lt;=45,"36-45",IF(Combined[[#This Row],[Age]]&lt;=55,"46-55","56-64"))))</f>
        <v>46-55</v>
      </c>
      <c r="AH1816" s="43">
        <f>IF(Combined[[#This Row],[Total_Amount]]=0,0,Combined[[#This Row],[Profit]]/Combined[[#This Row],[Total_Amount]])</f>
        <v>0.51076552396497044</v>
      </c>
    </row>
    <row r="1817" spans="1:34">
      <c r="A1817" s="43" t="s">
        <v>3641</v>
      </c>
      <c r="B1817" s="46">
        <v>45400</v>
      </c>
      <c r="C1817" s="43">
        <f t="shared" si="28"/>
        <v>2024</v>
      </c>
      <c r="D1817" s="43" t="str">
        <f>TEXT(Combined[[#This Row],[Order_Date]],"MMM")</f>
        <v>Apr</v>
      </c>
      <c r="E1817" s="43" t="s">
        <v>666</v>
      </c>
      <c r="F1817" s="43" t="s">
        <v>1666</v>
      </c>
      <c r="G1817" s="43" t="s">
        <v>1799</v>
      </c>
      <c r="H1817" s="43">
        <v>1</v>
      </c>
      <c r="I1817" s="43">
        <v>509.08</v>
      </c>
      <c r="J1817" s="45">
        <v>0.04</v>
      </c>
      <c r="K1817" s="43" t="s">
        <v>1826</v>
      </c>
      <c r="L1817" s="43">
        <v>488.71679999999998</v>
      </c>
      <c r="M1817" s="43" t="str">
        <f>VLOOKUP(Combined[[#This Row],[Customer_ID]],Customer[],2,FALSE)</f>
        <v>Tiffany Herrera</v>
      </c>
      <c r="N1817" s="43">
        <f>VLOOKUP(Combined[[#This Row],[Customer_ID]],Customer[],3,FALSE)</f>
        <v>52</v>
      </c>
      <c r="O1817" s="43" t="str">
        <f>VLOOKUP(Combined[[#This Row],[Customer_ID]],Customer[],4,FALSE)</f>
        <v>Male</v>
      </c>
      <c r="P1817" s="43" t="str">
        <f>VLOOKUP(Combined[[#This Row],[Customer_ID]],Customer[],5,FALSE)</f>
        <v>New Dianebury</v>
      </c>
      <c r="Q1817" s="43" t="str">
        <f>VLOOKUP(Combined[[#This Row],[Customer_ID]],Customer[],6,FALSE)</f>
        <v>Virginia</v>
      </c>
      <c r="R1817" s="43" t="str">
        <f>VLOOKUP(Combined[[#This Row],[Customer_ID]],Customer[],8,FALSE)</f>
        <v>Platinum</v>
      </c>
      <c r="S1817" s="43" t="str">
        <f>VLOOKUP(Combined[[#This Row],[Product_ID]],Product[],2,FALSE)</f>
        <v>Men's Hair Styling Gel</v>
      </c>
      <c r="T1817" s="43" t="str">
        <f>VLOOKUP(Combined[[#This Row],[Product_ID]],Product[],3,FALSE)</f>
        <v>Beauty</v>
      </c>
      <c r="U1817" s="43" t="str">
        <f>VLOOKUP(Combined[[#This Row],[Product_ID]],Product[],4,FALSE)</f>
        <v>Haircare</v>
      </c>
      <c r="V1817" s="43" t="str">
        <f>VLOOKUP(Combined[[#This Row],[Product_ID]],Product[],5,FALSE)</f>
        <v>Cline-Mccarthy</v>
      </c>
      <c r="W1817" s="43">
        <f>VLOOKUP(Combined[[#This Row],[Product_ID]],Product[],6,FALSE)</f>
        <v>17.309999999999999</v>
      </c>
      <c r="X1817" s="43">
        <f>VLOOKUP(Combined[[#This Row],[Product_ID]],Product[],7,FALSE)</f>
        <v>399</v>
      </c>
      <c r="Y1817" s="43" t="str">
        <f>_xlfn.XLOOKUP(Combined[[#This Row],[Store_ID]],Store[Store_ID],Store[Store_Name])</f>
        <v>Mcdonald Inc</v>
      </c>
      <c r="Z1817" s="43" t="str">
        <f>_xlfn.XLOOKUP(Combined[[#This Row],[Store_ID]],Store[Store_ID],Store[Region])</f>
        <v>South</v>
      </c>
      <c r="AA1817" s="43" t="str">
        <f>_xlfn.XLOOKUP(Combined[[#This Row],[Store_ID]],Store[Store_ID],Store[City])</f>
        <v>Christopherland</v>
      </c>
      <c r="AB1817" s="43" t="str">
        <f>_xlfn.XLOOKUP(Combined[[#This Row],[Store_ID]],Store[Store_ID],Store[Store_Type])</f>
        <v>Outlet</v>
      </c>
      <c r="AC1817" s="43">
        <f>Combined[[#This Row],[Quantity]]*Combined[[#This Row],[Unit_Price]]</f>
        <v>509.08</v>
      </c>
      <c r="AD1817" s="43">
        <f>Combined[[#This Row],[Gross_Sales]]*Combined[[#This Row],[Discount]]</f>
        <v>20.363199999999999</v>
      </c>
      <c r="AE1817" s="43">
        <f>Combined[[#This Row],[Quantity]]*Combined[[#This Row],[cost]]</f>
        <v>17.309999999999999</v>
      </c>
      <c r="AF1817" s="43">
        <f>Combined[[#This Row],[Total_Amount]]-Combined[[#This Row],[Total_Cost]]</f>
        <v>471.40679999999998</v>
      </c>
      <c r="AG1817" s="43" t="str">
        <f>IF(Combined[[#This Row],[Age]]&lt;=25,"18-25",IF(Combined[[#This Row],[Age]]&lt;=35,"26-35",IF(Combined[[#This Row],[Age]]&lt;=45,"36-45",IF(Combined[[#This Row],[Age]]&lt;=55,"46-55","56-64"))))</f>
        <v>46-55</v>
      </c>
      <c r="AH1817" s="43">
        <f>IF(Combined[[#This Row],[Total_Amount]]=0,0,Combined[[#This Row],[Profit]]/Combined[[#This Row],[Total_Amount]])</f>
        <v>0.96458071422959057</v>
      </c>
    </row>
    <row r="1818" spans="1:34">
      <c r="A1818" s="43" t="s">
        <v>3642</v>
      </c>
      <c r="B1818" s="46">
        <v>45930</v>
      </c>
      <c r="C1818" s="43">
        <f t="shared" si="28"/>
        <v>2025</v>
      </c>
      <c r="D1818" s="43" t="str">
        <f>TEXT(Combined[[#This Row],[Order_Date]],"MMM")</f>
        <v>Sep</v>
      </c>
      <c r="E1818" s="43" t="s">
        <v>1246</v>
      </c>
      <c r="F1818" s="43" t="s">
        <v>1740</v>
      </c>
      <c r="G1818" s="43" t="s">
        <v>1761</v>
      </c>
      <c r="H1818" s="43">
        <v>4</v>
      </c>
      <c r="I1818" s="43">
        <v>827.09</v>
      </c>
      <c r="J1818" s="45">
        <v>0.3</v>
      </c>
      <c r="K1818" s="43" t="s">
        <v>1824</v>
      </c>
      <c r="L1818" s="43">
        <v>2315.8519999999999</v>
      </c>
      <c r="M1818" s="43" t="str">
        <f>VLOOKUP(Combined[[#This Row],[Customer_ID]],Customer[],2,FALSE)</f>
        <v>Mark Rogers</v>
      </c>
      <c r="N1818" s="43">
        <f>VLOOKUP(Combined[[#This Row],[Customer_ID]],Customer[],3,FALSE)</f>
        <v>57</v>
      </c>
      <c r="O1818" s="43" t="str">
        <f>VLOOKUP(Combined[[#This Row],[Customer_ID]],Customer[],4,FALSE)</f>
        <v>Female</v>
      </c>
      <c r="P1818" s="43" t="str">
        <f>VLOOKUP(Combined[[#This Row],[Customer_ID]],Customer[],5,FALSE)</f>
        <v>Bookertown</v>
      </c>
      <c r="Q1818" s="43" t="str">
        <f>VLOOKUP(Combined[[#This Row],[Customer_ID]],Customer[],6,FALSE)</f>
        <v>Oklahoma</v>
      </c>
      <c r="R1818" s="43" t="str">
        <f>VLOOKUP(Combined[[#This Row],[Customer_ID]],Customer[],8,FALSE)</f>
        <v>Platinum</v>
      </c>
      <c r="S1818" s="43" t="str">
        <f>VLOOKUP(Combined[[#This Row],[Product_ID]],Product[],2,FALSE)</f>
        <v>Women's Formal Blazer</v>
      </c>
      <c r="T1818" s="43" t="str">
        <f>VLOOKUP(Combined[[#This Row],[Product_ID]],Product[],3,FALSE)</f>
        <v>Clothing</v>
      </c>
      <c r="U1818" s="43" t="str">
        <f>VLOOKUP(Combined[[#This Row],[Product_ID]],Product[],4,FALSE)</f>
        <v>Outerwear</v>
      </c>
      <c r="V1818" s="43" t="str">
        <f>VLOOKUP(Combined[[#This Row],[Product_ID]],Product[],5,FALSE)</f>
        <v>Phillips and Sons</v>
      </c>
      <c r="W1818" s="43">
        <f>VLOOKUP(Combined[[#This Row],[Product_ID]],Product[],6,FALSE)</f>
        <v>358.47</v>
      </c>
      <c r="X1818" s="43">
        <f>VLOOKUP(Combined[[#This Row],[Product_ID]],Product[],7,FALSE)</f>
        <v>143</v>
      </c>
      <c r="Y1818" s="43" t="str">
        <f>_xlfn.XLOOKUP(Combined[[#This Row],[Store_ID]],Store[Store_ID],Store[Store_Name])</f>
        <v>Black-Horn</v>
      </c>
      <c r="Z1818" s="43" t="str">
        <f>_xlfn.XLOOKUP(Combined[[#This Row],[Store_ID]],Store[Store_ID],Store[Region])</f>
        <v>South</v>
      </c>
      <c r="AA1818" s="43" t="str">
        <f>_xlfn.XLOOKUP(Combined[[#This Row],[Store_ID]],Store[Store_ID],Store[City])</f>
        <v>North Nancyview</v>
      </c>
      <c r="AB1818" s="43" t="str">
        <f>_xlfn.XLOOKUP(Combined[[#This Row],[Store_ID]],Store[Store_ID],Store[Store_Type])</f>
        <v>Outlet</v>
      </c>
      <c r="AC1818" s="43">
        <f>Combined[[#This Row],[Quantity]]*Combined[[#This Row],[Unit_Price]]</f>
        <v>3308.36</v>
      </c>
      <c r="AD1818" s="43">
        <f>Combined[[#This Row],[Gross_Sales]]*Combined[[#This Row],[Discount]]</f>
        <v>992.50800000000004</v>
      </c>
      <c r="AE1818" s="43">
        <f>Combined[[#This Row],[Quantity]]*Combined[[#This Row],[cost]]</f>
        <v>1433.88</v>
      </c>
      <c r="AF1818" s="43">
        <f>Combined[[#This Row],[Total_Amount]]-Combined[[#This Row],[Total_Cost]]</f>
        <v>881.97199999999975</v>
      </c>
      <c r="AG1818" s="43" t="str">
        <f>IF(Combined[[#This Row],[Age]]&lt;=25,"18-25",IF(Combined[[#This Row],[Age]]&lt;=35,"26-35",IF(Combined[[#This Row],[Age]]&lt;=45,"36-45",IF(Combined[[#This Row],[Age]]&lt;=55,"46-55","56-64"))))</f>
        <v>56-64</v>
      </c>
      <c r="AH1818" s="43">
        <f>IF(Combined[[#This Row],[Total_Amount]]=0,0,Combined[[#This Row],[Profit]]/Combined[[#This Row],[Total_Amount]])</f>
        <v>0.38084126274045138</v>
      </c>
    </row>
    <row r="1819" spans="1:34">
      <c r="A1819" s="43" t="s">
        <v>3643</v>
      </c>
      <c r="B1819" s="46">
        <v>45935</v>
      </c>
      <c r="C1819" s="43">
        <f t="shared" si="28"/>
        <v>2025</v>
      </c>
      <c r="D1819" s="43" t="str">
        <f>TEXT(Combined[[#This Row],[Order_Date]],"MMM")</f>
        <v>Oct</v>
      </c>
      <c r="E1819" s="43" t="s">
        <v>684</v>
      </c>
      <c r="F1819" s="43" t="s">
        <v>1606</v>
      </c>
      <c r="G1819" s="43" t="s">
        <v>1769</v>
      </c>
      <c r="H1819" s="43">
        <v>2</v>
      </c>
      <c r="I1819" s="43">
        <v>823.36</v>
      </c>
      <c r="J1819" s="45">
        <v>0.23</v>
      </c>
      <c r="K1819" s="43" t="s">
        <v>1824</v>
      </c>
      <c r="L1819" s="43">
        <v>1267.9744000000001</v>
      </c>
      <c r="M1819" s="43" t="str">
        <f>VLOOKUP(Combined[[#This Row],[Customer_ID]],Customer[],2,FALSE)</f>
        <v>Antonio Jones</v>
      </c>
      <c r="N1819" s="43">
        <f>VLOOKUP(Combined[[#This Row],[Customer_ID]],Customer[],3,FALSE)</f>
        <v>48</v>
      </c>
      <c r="O1819" s="43" t="str">
        <f>VLOOKUP(Combined[[#This Row],[Customer_ID]],Customer[],4,FALSE)</f>
        <v>Male</v>
      </c>
      <c r="P1819" s="43" t="str">
        <f>VLOOKUP(Combined[[#This Row],[Customer_ID]],Customer[],5,FALSE)</f>
        <v>Matthewborough</v>
      </c>
      <c r="Q1819" s="43" t="str">
        <f>VLOOKUP(Combined[[#This Row],[Customer_ID]],Customer[],6,FALSE)</f>
        <v>Georgia</v>
      </c>
      <c r="R1819" s="43" t="str">
        <f>VLOOKUP(Combined[[#This Row],[Customer_ID]],Customer[],8,FALSE)</f>
        <v>Silver</v>
      </c>
      <c r="S1819" s="43" t="str">
        <f>VLOOKUP(Combined[[#This Row],[Product_ID]],Product[],2,FALSE)</f>
        <v>Fabric Sofa Throw Blanket</v>
      </c>
      <c r="T1819" s="43" t="str">
        <f>VLOOKUP(Combined[[#This Row],[Product_ID]],Product[],3,FALSE)</f>
        <v>Home</v>
      </c>
      <c r="U1819" s="43" t="str">
        <f>VLOOKUP(Combined[[#This Row],[Product_ID]],Product[],4,FALSE)</f>
        <v>Decor</v>
      </c>
      <c r="V1819" s="43" t="str">
        <f>VLOOKUP(Combined[[#This Row],[Product_ID]],Product[],5,FALSE)</f>
        <v>Hoffman Group</v>
      </c>
      <c r="W1819" s="43">
        <f>VLOOKUP(Combined[[#This Row],[Product_ID]],Product[],6,FALSE)</f>
        <v>218.48</v>
      </c>
      <c r="X1819" s="43">
        <f>VLOOKUP(Combined[[#This Row],[Product_ID]],Product[],7,FALSE)</f>
        <v>276</v>
      </c>
      <c r="Y1819" s="43" t="str">
        <f>_xlfn.XLOOKUP(Combined[[#This Row],[Store_ID]],Store[Store_ID],Store[Store_Name])</f>
        <v>Alexander Group</v>
      </c>
      <c r="Z1819" s="43" t="str">
        <f>_xlfn.XLOOKUP(Combined[[#This Row],[Store_ID]],Store[Store_ID],Store[Region])</f>
        <v>South</v>
      </c>
      <c r="AA1819" s="43" t="str">
        <f>_xlfn.XLOOKUP(Combined[[#This Row],[Store_ID]],Store[Store_ID],Store[City])</f>
        <v>Port Sharon</v>
      </c>
      <c r="AB1819" s="43" t="str">
        <f>_xlfn.XLOOKUP(Combined[[#This Row],[Store_ID]],Store[Store_ID],Store[Store_Type])</f>
        <v>Online</v>
      </c>
      <c r="AC1819" s="43">
        <f>Combined[[#This Row],[Quantity]]*Combined[[#This Row],[Unit_Price]]</f>
        <v>1646.72</v>
      </c>
      <c r="AD1819" s="43">
        <f>Combined[[#This Row],[Gross_Sales]]*Combined[[#This Row],[Discount]]</f>
        <v>378.74560000000002</v>
      </c>
      <c r="AE1819" s="43">
        <f>Combined[[#This Row],[Quantity]]*Combined[[#This Row],[cost]]</f>
        <v>436.96</v>
      </c>
      <c r="AF1819" s="43">
        <f>Combined[[#This Row],[Total_Amount]]-Combined[[#This Row],[Total_Cost]]</f>
        <v>831.01440000000002</v>
      </c>
      <c r="AG1819" s="43" t="str">
        <f>IF(Combined[[#This Row],[Age]]&lt;=25,"18-25",IF(Combined[[#This Row],[Age]]&lt;=35,"26-35",IF(Combined[[#This Row],[Age]]&lt;=45,"36-45",IF(Combined[[#This Row],[Age]]&lt;=55,"46-55","56-64"))))</f>
        <v>46-55</v>
      </c>
      <c r="AH1819" s="43">
        <f>IF(Combined[[#This Row],[Total_Amount]]=0,0,Combined[[#This Row],[Profit]]/Combined[[#This Row],[Total_Amount]])</f>
        <v>0.6553873642874809</v>
      </c>
    </row>
    <row r="1820" spans="1:34">
      <c r="A1820" s="43" t="s">
        <v>3644</v>
      </c>
      <c r="B1820" s="46">
        <v>45814</v>
      </c>
      <c r="C1820" s="43">
        <f t="shared" si="28"/>
        <v>2025</v>
      </c>
      <c r="D1820" s="43" t="str">
        <f>TEXT(Combined[[#This Row],[Order_Date]],"MMM")</f>
        <v>Jun</v>
      </c>
      <c r="E1820" s="43" t="s">
        <v>467</v>
      </c>
      <c r="F1820" s="43" t="s">
        <v>1600</v>
      </c>
      <c r="G1820" s="43" t="s">
        <v>1773</v>
      </c>
      <c r="H1820" s="43">
        <v>4</v>
      </c>
      <c r="I1820" s="43">
        <v>282.18</v>
      </c>
      <c r="J1820" s="45">
        <v>0.13</v>
      </c>
      <c r="K1820" s="43" t="s">
        <v>1829</v>
      </c>
      <c r="L1820" s="43">
        <v>981.9864</v>
      </c>
      <c r="M1820" s="43" t="str">
        <f>VLOOKUP(Combined[[#This Row],[Customer_ID]],Customer[],2,FALSE)</f>
        <v>Rick Dominguez</v>
      </c>
      <c r="N1820" s="43">
        <f>VLOOKUP(Combined[[#This Row],[Customer_ID]],Customer[],3,FALSE)</f>
        <v>55</v>
      </c>
      <c r="O1820" s="43" t="str">
        <f>VLOOKUP(Combined[[#This Row],[Customer_ID]],Customer[],4,FALSE)</f>
        <v>Female</v>
      </c>
      <c r="P1820" s="43" t="str">
        <f>VLOOKUP(Combined[[#This Row],[Customer_ID]],Customer[],5,FALSE)</f>
        <v>North Johnbury</v>
      </c>
      <c r="Q1820" s="43" t="str">
        <f>VLOOKUP(Combined[[#This Row],[Customer_ID]],Customer[],6,FALSE)</f>
        <v>Ohio</v>
      </c>
      <c r="R1820" s="43" t="str">
        <f>VLOOKUP(Combined[[#This Row],[Customer_ID]],Customer[],8,FALSE)</f>
        <v>Platinum</v>
      </c>
      <c r="S1820" s="43" t="str">
        <f>VLOOKUP(Combined[[#This Row],[Product_ID]],Product[],2,FALSE)</f>
        <v>Wireless Bluetooth Speaker</v>
      </c>
      <c r="T1820" s="43" t="str">
        <f>VLOOKUP(Combined[[#This Row],[Product_ID]],Product[],3,FALSE)</f>
        <v>Electronics</v>
      </c>
      <c r="U1820" s="43" t="str">
        <f>VLOOKUP(Combined[[#This Row],[Product_ID]],Product[],4,FALSE)</f>
        <v>Audio</v>
      </c>
      <c r="V1820" s="43" t="str">
        <f>VLOOKUP(Combined[[#This Row],[Product_ID]],Product[],5,FALSE)</f>
        <v>Reed-Schmidt</v>
      </c>
      <c r="W1820" s="43">
        <f>VLOOKUP(Combined[[#This Row],[Product_ID]],Product[],6,FALSE)</f>
        <v>322.41000000000003</v>
      </c>
      <c r="X1820" s="43">
        <f>VLOOKUP(Combined[[#This Row],[Product_ID]],Product[],7,FALSE)</f>
        <v>213</v>
      </c>
      <c r="Y1820" s="43" t="str">
        <f>_xlfn.XLOOKUP(Combined[[#This Row],[Store_ID]],Store[Store_ID],Store[Store_Name])</f>
        <v>Gray Ltd</v>
      </c>
      <c r="Z1820" s="43" t="str">
        <f>_xlfn.XLOOKUP(Combined[[#This Row],[Store_ID]],Store[Store_ID],Store[Region])</f>
        <v>North</v>
      </c>
      <c r="AA1820" s="43" t="str">
        <f>_xlfn.XLOOKUP(Combined[[#This Row],[Store_ID]],Store[Store_ID],Store[City])</f>
        <v>New Michaelchester</v>
      </c>
      <c r="AB1820" s="43" t="str">
        <f>_xlfn.XLOOKUP(Combined[[#This Row],[Store_ID]],Store[Store_ID],Store[Store_Type])</f>
        <v>Outlet</v>
      </c>
      <c r="AC1820" s="43">
        <f>Combined[[#This Row],[Quantity]]*Combined[[#This Row],[Unit_Price]]</f>
        <v>1128.72</v>
      </c>
      <c r="AD1820" s="43">
        <f>Combined[[#This Row],[Gross_Sales]]*Combined[[#This Row],[Discount]]</f>
        <v>146.7336</v>
      </c>
      <c r="AE1820" s="43">
        <f>Combined[[#This Row],[Quantity]]*Combined[[#This Row],[cost]]</f>
        <v>1289.6400000000001</v>
      </c>
      <c r="AF1820" s="43">
        <f>Combined[[#This Row],[Total_Amount]]-Combined[[#This Row],[Total_Cost]]</f>
        <v>-307.6536000000001</v>
      </c>
      <c r="AG1820" s="43" t="str">
        <f>IF(Combined[[#This Row],[Age]]&lt;=25,"18-25",IF(Combined[[#This Row],[Age]]&lt;=35,"26-35",IF(Combined[[#This Row],[Age]]&lt;=45,"36-45",IF(Combined[[#This Row],[Age]]&lt;=55,"46-55","56-64"))))</f>
        <v>46-55</v>
      </c>
      <c r="AH1820" s="43">
        <f>IF(Combined[[#This Row],[Total_Amount]]=0,0,Combined[[#This Row],[Profit]]/Combined[[#This Row],[Total_Amount]])</f>
        <v>-0.3132972106334671</v>
      </c>
    </row>
    <row r="1821" spans="1:34">
      <c r="A1821" s="43" t="s">
        <v>3645</v>
      </c>
      <c r="B1821" s="46">
        <v>45323</v>
      </c>
      <c r="C1821" s="43">
        <f t="shared" si="28"/>
        <v>2024</v>
      </c>
      <c r="D1821" s="43" t="str">
        <f>TEXT(Combined[[#This Row],[Order_Date]],"MMM")</f>
        <v>Feb</v>
      </c>
      <c r="E1821" s="43" t="s">
        <v>571</v>
      </c>
      <c r="F1821" s="43" t="s">
        <v>1590</v>
      </c>
      <c r="G1821" s="43" t="s">
        <v>1757</v>
      </c>
      <c r="H1821" s="43">
        <v>1</v>
      </c>
      <c r="I1821" s="43">
        <v>486.39</v>
      </c>
      <c r="J1821" s="45">
        <v>0.09</v>
      </c>
      <c r="K1821" s="43" t="s">
        <v>1829</v>
      </c>
      <c r="L1821" s="43">
        <v>442.61489999999998</v>
      </c>
      <c r="M1821" s="43" t="str">
        <f>VLOOKUP(Combined[[#This Row],[Customer_ID]],Customer[],2,FALSE)</f>
        <v>Thomas Rhodes</v>
      </c>
      <c r="N1821" s="43">
        <f>VLOOKUP(Combined[[#This Row],[Customer_ID]],Customer[],3,FALSE)</f>
        <v>41</v>
      </c>
      <c r="O1821" s="43" t="str">
        <f>VLOOKUP(Combined[[#This Row],[Customer_ID]],Customer[],4,FALSE)</f>
        <v>Female</v>
      </c>
      <c r="P1821" s="43" t="str">
        <f>VLOOKUP(Combined[[#This Row],[Customer_ID]],Customer[],5,FALSE)</f>
        <v>Port Richard</v>
      </c>
      <c r="Q1821" s="43" t="str">
        <f>VLOOKUP(Combined[[#This Row],[Customer_ID]],Customer[],6,FALSE)</f>
        <v>West Virginia</v>
      </c>
      <c r="R1821" s="43" t="str">
        <f>VLOOKUP(Combined[[#This Row],[Customer_ID]],Customer[],8,FALSE)</f>
        <v>Bronze</v>
      </c>
      <c r="S1821" s="43" t="str">
        <f>VLOOKUP(Combined[[#This Row],[Product_ID]],Product[],2,FALSE)</f>
        <v>Multi-Purpose Storage Box</v>
      </c>
      <c r="T1821" s="43" t="str">
        <f>VLOOKUP(Combined[[#This Row],[Product_ID]],Product[],3,FALSE)</f>
        <v>Home</v>
      </c>
      <c r="U1821" s="43" t="str">
        <f>VLOOKUP(Combined[[#This Row],[Product_ID]],Product[],4,FALSE)</f>
        <v>Storage</v>
      </c>
      <c r="V1821" s="43" t="str">
        <f>VLOOKUP(Combined[[#This Row],[Product_ID]],Product[],5,FALSE)</f>
        <v>Gardner-Montes</v>
      </c>
      <c r="W1821" s="43">
        <f>VLOOKUP(Combined[[#This Row],[Product_ID]],Product[],6,FALSE)</f>
        <v>123.46</v>
      </c>
      <c r="X1821" s="43">
        <f>VLOOKUP(Combined[[#This Row],[Product_ID]],Product[],7,FALSE)</f>
        <v>76</v>
      </c>
      <c r="Y1821" s="43" t="str">
        <f>_xlfn.XLOOKUP(Combined[[#This Row],[Store_ID]],Store[Store_ID],Store[Store_Name])</f>
        <v>Martinez, Adkins and Johnson</v>
      </c>
      <c r="Z1821" s="43" t="str">
        <f>_xlfn.XLOOKUP(Combined[[#This Row],[Store_ID]],Store[Store_ID],Store[Region])</f>
        <v>North</v>
      </c>
      <c r="AA1821" s="43" t="str">
        <f>_xlfn.XLOOKUP(Combined[[#This Row],[Store_ID]],Store[Store_ID],Store[City])</f>
        <v>Danielmouth</v>
      </c>
      <c r="AB1821" s="43" t="str">
        <f>_xlfn.XLOOKUP(Combined[[#This Row],[Store_ID]],Store[Store_ID],Store[Store_Type])</f>
        <v>Flagship</v>
      </c>
      <c r="AC1821" s="43">
        <f>Combined[[#This Row],[Quantity]]*Combined[[#This Row],[Unit_Price]]</f>
        <v>486.39</v>
      </c>
      <c r="AD1821" s="43">
        <f>Combined[[#This Row],[Gross_Sales]]*Combined[[#This Row],[Discount]]</f>
        <v>43.775099999999995</v>
      </c>
      <c r="AE1821" s="43">
        <f>Combined[[#This Row],[Quantity]]*Combined[[#This Row],[cost]]</f>
        <v>123.46</v>
      </c>
      <c r="AF1821" s="43">
        <f>Combined[[#This Row],[Total_Amount]]-Combined[[#This Row],[Total_Cost]]</f>
        <v>319.1549</v>
      </c>
      <c r="AG1821" s="43" t="str">
        <f>IF(Combined[[#This Row],[Age]]&lt;=25,"18-25",IF(Combined[[#This Row],[Age]]&lt;=35,"26-35",IF(Combined[[#This Row],[Age]]&lt;=45,"36-45",IF(Combined[[#This Row],[Age]]&lt;=55,"46-55","56-64"))))</f>
        <v>36-45</v>
      </c>
      <c r="AH1821" s="43">
        <f>IF(Combined[[#This Row],[Total_Amount]]=0,0,Combined[[#This Row],[Profit]]/Combined[[#This Row],[Total_Amount]])</f>
        <v>0.72106677836647615</v>
      </c>
    </row>
    <row r="1822" spans="1:34">
      <c r="A1822" s="43" t="s">
        <v>3646</v>
      </c>
      <c r="B1822" s="46">
        <v>45312</v>
      </c>
      <c r="C1822" s="43">
        <f t="shared" si="28"/>
        <v>2024</v>
      </c>
      <c r="D1822" s="43" t="str">
        <f>TEXT(Combined[[#This Row],[Order_Date]],"MMM")</f>
        <v>Jan</v>
      </c>
      <c r="E1822" s="43" t="s">
        <v>172</v>
      </c>
      <c r="F1822" s="43" t="s">
        <v>1584</v>
      </c>
      <c r="G1822" s="43" t="s">
        <v>1766</v>
      </c>
      <c r="H1822" s="43">
        <v>2</v>
      </c>
      <c r="I1822" s="43">
        <v>603.62</v>
      </c>
      <c r="J1822" s="45">
        <v>0.18</v>
      </c>
      <c r="K1822" s="43" t="s">
        <v>1829</v>
      </c>
      <c r="L1822" s="43">
        <v>989.93680000000006</v>
      </c>
      <c r="M1822" s="43" t="str">
        <f>VLOOKUP(Combined[[#This Row],[Customer_ID]],Customer[],2,FALSE)</f>
        <v>Denise Williams</v>
      </c>
      <c r="N1822" s="43">
        <f>VLOOKUP(Combined[[#This Row],[Customer_ID]],Customer[],3,FALSE)</f>
        <v>34</v>
      </c>
      <c r="O1822" s="43" t="str">
        <f>VLOOKUP(Combined[[#This Row],[Customer_ID]],Customer[],4,FALSE)</f>
        <v>Male</v>
      </c>
      <c r="P1822" s="43" t="str">
        <f>VLOOKUP(Combined[[#This Row],[Customer_ID]],Customer[],5,FALSE)</f>
        <v>Christianstad</v>
      </c>
      <c r="Q1822" s="43" t="str">
        <f>VLOOKUP(Combined[[#This Row],[Customer_ID]],Customer[],6,FALSE)</f>
        <v>Hawaii</v>
      </c>
      <c r="R1822" s="43" t="str">
        <f>VLOOKUP(Combined[[#This Row],[Customer_ID]],Customer[],8,FALSE)</f>
        <v>Bronze</v>
      </c>
      <c r="S1822" s="43" t="str">
        <f>VLOOKUP(Combined[[#This Row],[Product_ID]],Product[],2,FALSE)</f>
        <v>Women's Denim Jeans</v>
      </c>
      <c r="T1822" s="43" t="str">
        <f>VLOOKUP(Combined[[#This Row],[Product_ID]],Product[],3,FALSE)</f>
        <v>Clothing</v>
      </c>
      <c r="U1822" s="43" t="str">
        <f>VLOOKUP(Combined[[#This Row],[Product_ID]],Product[],4,FALSE)</f>
        <v>Bottoms</v>
      </c>
      <c r="V1822" s="43" t="str">
        <f>VLOOKUP(Combined[[#This Row],[Product_ID]],Product[],5,FALSE)</f>
        <v>Guerra-Hendrix</v>
      </c>
      <c r="W1822" s="43">
        <f>VLOOKUP(Combined[[#This Row],[Product_ID]],Product[],6,FALSE)</f>
        <v>303.75</v>
      </c>
      <c r="X1822" s="43">
        <f>VLOOKUP(Combined[[#This Row],[Product_ID]],Product[],7,FALSE)</f>
        <v>343</v>
      </c>
      <c r="Y1822" s="43" t="str">
        <f>_xlfn.XLOOKUP(Combined[[#This Row],[Store_ID]],Store[Store_ID],Store[Store_Name])</f>
        <v>Johnson-Wright</v>
      </c>
      <c r="Z1822" s="43" t="str">
        <f>_xlfn.XLOOKUP(Combined[[#This Row],[Store_ID]],Store[Store_ID],Store[Region])</f>
        <v>North</v>
      </c>
      <c r="AA1822" s="43" t="str">
        <f>_xlfn.XLOOKUP(Combined[[#This Row],[Store_ID]],Store[Store_ID],Store[City])</f>
        <v>Hoodberg</v>
      </c>
      <c r="AB1822" s="43" t="str">
        <f>_xlfn.XLOOKUP(Combined[[#This Row],[Store_ID]],Store[Store_ID],Store[Store_Type])</f>
        <v>Outlet</v>
      </c>
      <c r="AC1822" s="43">
        <f>Combined[[#This Row],[Quantity]]*Combined[[#This Row],[Unit_Price]]</f>
        <v>1207.24</v>
      </c>
      <c r="AD1822" s="43">
        <f>Combined[[#This Row],[Gross_Sales]]*Combined[[#This Row],[Discount]]</f>
        <v>217.3032</v>
      </c>
      <c r="AE1822" s="43">
        <f>Combined[[#This Row],[Quantity]]*Combined[[#This Row],[cost]]</f>
        <v>607.5</v>
      </c>
      <c r="AF1822" s="43">
        <f>Combined[[#This Row],[Total_Amount]]-Combined[[#This Row],[Total_Cost]]</f>
        <v>382.43680000000006</v>
      </c>
      <c r="AG1822" s="43" t="str">
        <f>IF(Combined[[#This Row],[Age]]&lt;=25,"18-25",IF(Combined[[#This Row],[Age]]&lt;=35,"26-35",IF(Combined[[#This Row],[Age]]&lt;=45,"36-45",IF(Combined[[#This Row],[Age]]&lt;=55,"46-55","56-64"))))</f>
        <v>26-35</v>
      </c>
      <c r="AH1822" s="43">
        <f>IF(Combined[[#This Row],[Total_Amount]]=0,0,Combined[[#This Row],[Profit]]/Combined[[#This Row],[Total_Amount]])</f>
        <v>0.38632446030898138</v>
      </c>
    </row>
    <row r="1823" spans="1:34">
      <c r="A1823" s="43" t="s">
        <v>3647</v>
      </c>
      <c r="B1823" s="46">
        <v>45554</v>
      </c>
      <c r="C1823" s="43">
        <f t="shared" si="28"/>
        <v>2024</v>
      </c>
      <c r="D1823" s="43" t="str">
        <f>TEXT(Combined[[#This Row],[Order_Date]],"MMM")</f>
        <v>Sep</v>
      </c>
      <c r="E1823" s="43" t="s">
        <v>496</v>
      </c>
      <c r="F1823" s="43" t="s">
        <v>1622</v>
      </c>
      <c r="G1823" s="43" t="s">
        <v>1782</v>
      </c>
      <c r="H1823" s="43">
        <v>3</v>
      </c>
      <c r="I1823" s="43">
        <v>204.17</v>
      </c>
      <c r="J1823" s="45">
        <v>0.1</v>
      </c>
      <c r="K1823" s="43" t="s">
        <v>1826</v>
      </c>
      <c r="L1823" s="43">
        <v>551.25900000000001</v>
      </c>
      <c r="M1823" s="43" t="str">
        <f>VLOOKUP(Combined[[#This Row],[Customer_ID]],Customer[],2,FALSE)</f>
        <v>Rhonda Young</v>
      </c>
      <c r="N1823" s="43">
        <f>VLOOKUP(Combined[[#This Row],[Customer_ID]],Customer[],3,FALSE)</f>
        <v>49</v>
      </c>
      <c r="O1823" s="43" t="str">
        <f>VLOOKUP(Combined[[#This Row],[Customer_ID]],Customer[],4,FALSE)</f>
        <v>Female</v>
      </c>
      <c r="P1823" s="43" t="str">
        <f>VLOOKUP(Combined[[#This Row],[Customer_ID]],Customer[],5,FALSE)</f>
        <v>Lake Nathanfort</v>
      </c>
      <c r="Q1823" s="43" t="str">
        <f>VLOOKUP(Combined[[#This Row],[Customer_ID]],Customer[],6,FALSE)</f>
        <v>Alaska</v>
      </c>
      <c r="R1823" s="43" t="str">
        <f>VLOOKUP(Combined[[#This Row],[Customer_ID]],Customer[],8,FALSE)</f>
        <v>Platinum</v>
      </c>
      <c r="S1823" s="43" t="str">
        <f>VLOOKUP(Combined[[#This Row],[Product_ID]],Product[],2,FALSE)</f>
        <v>Men's Casual Sneakers</v>
      </c>
      <c r="T1823" s="43" t="str">
        <f>VLOOKUP(Combined[[#This Row],[Product_ID]],Product[],3,FALSE)</f>
        <v>Clothing</v>
      </c>
      <c r="U1823" s="43" t="str">
        <f>VLOOKUP(Combined[[#This Row],[Product_ID]],Product[],4,FALSE)</f>
        <v>Footwear</v>
      </c>
      <c r="V1823" s="43" t="str">
        <f>VLOOKUP(Combined[[#This Row],[Product_ID]],Product[],5,FALSE)</f>
        <v>Hogan-Lee</v>
      </c>
      <c r="W1823" s="43">
        <f>VLOOKUP(Combined[[#This Row],[Product_ID]],Product[],6,FALSE)</f>
        <v>353.47</v>
      </c>
      <c r="X1823" s="43">
        <f>VLOOKUP(Combined[[#This Row],[Product_ID]],Product[],7,FALSE)</f>
        <v>214</v>
      </c>
      <c r="Y1823" s="43" t="str">
        <f>_xlfn.XLOOKUP(Combined[[#This Row],[Store_ID]],Store[Store_ID],Store[Store_Name])</f>
        <v>Bean, Jones and Park</v>
      </c>
      <c r="Z1823" s="43" t="str">
        <f>_xlfn.XLOOKUP(Combined[[#This Row],[Store_ID]],Store[Store_ID],Store[Region])</f>
        <v>West</v>
      </c>
      <c r="AA1823" s="43" t="str">
        <f>_xlfn.XLOOKUP(Combined[[#This Row],[Store_ID]],Store[Store_ID],Store[City])</f>
        <v>Thompsonborough</v>
      </c>
      <c r="AB1823" s="43" t="str">
        <f>_xlfn.XLOOKUP(Combined[[#This Row],[Store_ID]],Store[Store_ID],Store[Store_Type])</f>
        <v>Online</v>
      </c>
      <c r="AC1823" s="43">
        <f>Combined[[#This Row],[Quantity]]*Combined[[#This Row],[Unit_Price]]</f>
        <v>612.51</v>
      </c>
      <c r="AD1823" s="43">
        <f>Combined[[#This Row],[Gross_Sales]]*Combined[[#This Row],[Discount]]</f>
        <v>61.251000000000005</v>
      </c>
      <c r="AE1823" s="43">
        <f>Combined[[#This Row],[Quantity]]*Combined[[#This Row],[cost]]</f>
        <v>1060.4100000000001</v>
      </c>
      <c r="AF1823" s="43">
        <f>Combined[[#This Row],[Total_Amount]]-Combined[[#This Row],[Total_Cost]]</f>
        <v>-509.15100000000007</v>
      </c>
      <c r="AG1823" s="43" t="str">
        <f>IF(Combined[[#This Row],[Age]]&lt;=25,"18-25",IF(Combined[[#This Row],[Age]]&lt;=35,"26-35",IF(Combined[[#This Row],[Age]]&lt;=45,"36-45",IF(Combined[[#This Row],[Age]]&lt;=55,"46-55","56-64"))))</f>
        <v>46-55</v>
      </c>
      <c r="AH1823" s="43">
        <f>IF(Combined[[#This Row],[Total_Amount]]=0,0,Combined[[#This Row],[Profit]]/Combined[[#This Row],[Total_Amount]])</f>
        <v>-0.92361485254662523</v>
      </c>
    </row>
    <row r="1824" spans="1:34">
      <c r="A1824" s="43" t="s">
        <v>3648</v>
      </c>
      <c r="B1824" s="46">
        <v>45310</v>
      </c>
      <c r="C1824" s="43">
        <f t="shared" si="28"/>
        <v>2024</v>
      </c>
      <c r="D1824" s="43" t="str">
        <f>TEXT(Combined[[#This Row],[Order_Date]],"MMM")</f>
        <v>Jan</v>
      </c>
      <c r="E1824" s="43" t="s">
        <v>467</v>
      </c>
      <c r="F1824" s="43" t="s">
        <v>1562</v>
      </c>
      <c r="G1824" s="43" t="s">
        <v>1801</v>
      </c>
      <c r="H1824" s="43">
        <v>1</v>
      </c>
      <c r="I1824" s="43">
        <v>43.58</v>
      </c>
      <c r="J1824" s="45">
        <v>0.01</v>
      </c>
      <c r="K1824" s="43" t="s">
        <v>1829</v>
      </c>
      <c r="L1824" s="43">
        <v>43.144199999999998</v>
      </c>
      <c r="M1824" s="43" t="str">
        <f>VLOOKUP(Combined[[#This Row],[Customer_ID]],Customer[],2,FALSE)</f>
        <v>Rick Dominguez</v>
      </c>
      <c r="N1824" s="43">
        <f>VLOOKUP(Combined[[#This Row],[Customer_ID]],Customer[],3,FALSE)</f>
        <v>55</v>
      </c>
      <c r="O1824" s="43" t="str">
        <f>VLOOKUP(Combined[[#This Row],[Customer_ID]],Customer[],4,FALSE)</f>
        <v>Female</v>
      </c>
      <c r="P1824" s="43" t="str">
        <f>VLOOKUP(Combined[[#This Row],[Customer_ID]],Customer[],5,FALSE)</f>
        <v>North Johnbury</v>
      </c>
      <c r="Q1824" s="43" t="str">
        <f>VLOOKUP(Combined[[#This Row],[Customer_ID]],Customer[],6,FALSE)</f>
        <v>Ohio</v>
      </c>
      <c r="R1824" s="43" t="str">
        <f>VLOOKUP(Combined[[#This Row],[Customer_ID]],Customer[],8,FALSE)</f>
        <v>Platinum</v>
      </c>
      <c r="S1824" s="43" t="str">
        <f>VLOOKUP(Combined[[#This Row],[Product_ID]],Product[],2,FALSE)</f>
        <v>Wireless Bluetooth Earbuds</v>
      </c>
      <c r="T1824" s="43" t="str">
        <f>VLOOKUP(Combined[[#This Row],[Product_ID]],Product[],3,FALSE)</f>
        <v>Electronics</v>
      </c>
      <c r="U1824" s="43" t="str">
        <f>VLOOKUP(Combined[[#This Row],[Product_ID]],Product[],4,FALSE)</f>
        <v>Audio</v>
      </c>
      <c r="V1824" s="43" t="str">
        <f>VLOOKUP(Combined[[#This Row],[Product_ID]],Product[],5,FALSE)</f>
        <v>Perez-Johnston</v>
      </c>
      <c r="W1824" s="43">
        <f>VLOOKUP(Combined[[#This Row],[Product_ID]],Product[],6,FALSE)</f>
        <v>439.07</v>
      </c>
      <c r="X1824" s="43">
        <f>VLOOKUP(Combined[[#This Row],[Product_ID]],Product[],7,FALSE)</f>
        <v>142</v>
      </c>
      <c r="Y1824" s="43" t="str">
        <f>_xlfn.XLOOKUP(Combined[[#This Row],[Store_ID]],Store[Store_ID],Store[Store_Name])</f>
        <v>Shelton PLC</v>
      </c>
      <c r="Z1824" s="43" t="str">
        <f>_xlfn.XLOOKUP(Combined[[#This Row],[Store_ID]],Store[Store_ID],Store[Region])</f>
        <v>North</v>
      </c>
      <c r="AA1824" s="43" t="str">
        <f>_xlfn.XLOOKUP(Combined[[#This Row],[Store_ID]],Store[Store_ID],Store[City])</f>
        <v>East Jenniferstad</v>
      </c>
      <c r="AB1824" s="43" t="str">
        <f>_xlfn.XLOOKUP(Combined[[#This Row],[Store_ID]],Store[Store_ID],Store[Store_Type])</f>
        <v>Flagship</v>
      </c>
      <c r="AC1824" s="43">
        <f>Combined[[#This Row],[Quantity]]*Combined[[#This Row],[Unit_Price]]</f>
        <v>43.58</v>
      </c>
      <c r="AD1824" s="43">
        <f>Combined[[#This Row],[Gross_Sales]]*Combined[[#This Row],[Discount]]</f>
        <v>0.43579999999999997</v>
      </c>
      <c r="AE1824" s="43">
        <f>Combined[[#This Row],[Quantity]]*Combined[[#This Row],[cost]]</f>
        <v>439.07</v>
      </c>
      <c r="AF1824" s="43">
        <f>Combined[[#This Row],[Total_Amount]]-Combined[[#This Row],[Total_Cost]]</f>
        <v>-395.92579999999998</v>
      </c>
      <c r="AG1824" s="43" t="str">
        <f>IF(Combined[[#This Row],[Age]]&lt;=25,"18-25",IF(Combined[[#This Row],[Age]]&lt;=35,"26-35",IF(Combined[[#This Row],[Age]]&lt;=45,"36-45",IF(Combined[[#This Row],[Age]]&lt;=55,"46-55","56-64"))))</f>
        <v>46-55</v>
      </c>
      <c r="AH1824" s="43">
        <f>IF(Combined[[#This Row],[Total_Amount]]=0,0,Combined[[#This Row],[Profit]]/Combined[[#This Row],[Total_Amount]])</f>
        <v>-9.1768024438974418</v>
      </c>
    </row>
    <row r="1825" spans="1:34">
      <c r="A1825" s="43" t="s">
        <v>3649</v>
      </c>
      <c r="B1825" s="46">
        <v>45594</v>
      </c>
      <c r="C1825" s="43">
        <f t="shared" si="28"/>
        <v>2024</v>
      </c>
      <c r="D1825" s="43" t="str">
        <f>TEXT(Combined[[#This Row],[Order_Date]],"MMM")</f>
        <v>Oct</v>
      </c>
      <c r="E1825" s="43" t="s">
        <v>1044</v>
      </c>
      <c r="F1825" s="43" t="s">
        <v>1642</v>
      </c>
      <c r="G1825" s="43" t="s">
        <v>1761</v>
      </c>
      <c r="H1825" s="43">
        <v>3</v>
      </c>
      <c r="I1825" s="43">
        <v>469.33</v>
      </c>
      <c r="J1825" s="45">
        <v>0.14000000000000001</v>
      </c>
      <c r="K1825" s="43" t="s">
        <v>1826</v>
      </c>
      <c r="L1825" s="43">
        <v>1210.8714</v>
      </c>
      <c r="M1825" s="43" t="str">
        <f>VLOOKUP(Combined[[#This Row],[Customer_ID]],Customer[],2,FALSE)</f>
        <v>Dr. Lindsay Hanna</v>
      </c>
      <c r="N1825" s="43">
        <f>VLOOKUP(Combined[[#This Row],[Customer_ID]],Customer[],3,FALSE)</f>
        <v>34</v>
      </c>
      <c r="O1825" s="43" t="str">
        <f>VLOOKUP(Combined[[#This Row],[Customer_ID]],Customer[],4,FALSE)</f>
        <v>Female</v>
      </c>
      <c r="P1825" s="43" t="str">
        <f>VLOOKUP(Combined[[#This Row],[Customer_ID]],Customer[],5,FALSE)</f>
        <v>New Paulstad</v>
      </c>
      <c r="Q1825" s="43" t="str">
        <f>VLOOKUP(Combined[[#This Row],[Customer_ID]],Customer[],6,FALSE)</f>
        <v>Hawaii</v>
      </c>
      <c r="R1825" s="43" t="str">
        <f>VLOOKUP(Combined[[#This Row],[Customer_ID]],Customer[],8,FALSE)</f>
        <v>Bronze</v>
      </c>
      <c r="S1825" s="43" t="str">
        <f>VLOOKUP(Combined[[#This Row],[Product_ID]],Product[],2,FALSE)</f>
        <v>Makeup Brush Set</v>
      </c>
      <c r="T1825" s="43" t="str">
        <f>VLOOKUP(Combined[[#This Row],[Product_ID]],Product[],3,FALSE)</f>
        <v>Beauty</v>
      </c>
      <c r="U1825" s="43" t="str">
        <f>VLOOKUP(Combined[[#This Row],[Product_ID]],Product[],4,FALSE)</f>
        <v>Makeup</v>
      </c>
      <c r="V1825" s="43" t="str">
        <f>VLOOKUP(Combined[[#This Row],[Product_ID]],Product[],5,FALSE)</f>
        <v>Cook Inc</v>
      </c>
      <c r="W1825" s="43">
        <f>VLOOKUP(Combined[[#This Row],[Product_ID]],Product[],6,FALSE)</f>
        <v>241.08</v>
      </c>
      <c r="X1825" s="43">
        <f>VLOOKUP(Combined[[#This Row],[Product_ID]],Product[],7,FALSE)</f>
        <v>431</v>
      </c>
      <c r="Y1825" s="43" t="str">
        <f>_xlfn.XLOOKUP(Combined[[#This Row],[Store_ID]],Store[Store_ID],Store[Store_Name])</f>
        <v>Black-Horn</v>
      </c>
      <c r="Z1825" s="43" t="str">
        <f>_xlfn.XLOOKUP(Combined[[#This Row],[Store_ID]],Store[Store_ID],Store[Region])</f>
        <v>South</v>
      </c>
      <c r="AA1825" s="43" t="str">
        <f>_xlfn.XLOOKUP(Combined[[#This Row],[Store_ID]],Store[Store_ID],Store[City])</f>
        <v>North Nancyview</v>
      </c>
      <c r="AB1825" s="43" t="str">
        <f>_xlfn.XLOOKUP(Combined[[#This Row],[Store_ID]],Store[Store_ID],Store[Store_Type])</f>
        <v>Outlet</v>
      </c>
      <c r="AC1825" s="43">
        <f>Combined[[#This Row],[Quantity]]*Combined[[#This Row],[Unit_Price]]</f>
        <v>1407.99</v>
      </c>
      <c r="AD1825" s="43">
        <f>Combined[[#This Row],[Gross_Sales]]*Combined[[#This Row],[Discount]]</f>
        <v>197.11860000000001</v>
      </c>
      <c r="AE1825" s="43">
        <f>Combined[[#This Row],[Quantity]]*Combined[[#This Row],[cost]]</f>
        <v>723.24</v>
      </c>
      <c r="AF1825" s="43">
        <f>Combined[[#This Row],[Total_Amount]]-Combined[[#This Row],[Total_Cost]]</f>
        <v>487.63139999999999</v>
      </c>
      <c r="AG1825" s="43" t="str">
        <f>IF(Combined[[#This Row],[Age]]&lt;=25,"18-25",IF(Combined[[#This Row],[Age]]&lt;=35,"26-35",IF(Combined[[#This Row],[Age]]&lt;=45,"36-45",IF(Combined[[#This Row],[Age]]&lt;=55,"46-55","56-64"))))</f>
        <v>26-35</v>
      </c>
      <c r="AH1825" s="43">
        <f>IF(Combined[[#This Row],[Total_Amount]]=0,0,Combined[[#This Row],[Profit]]/Combined[[#This Row],[Total_Amount]])</f>
        <v>0.40271113844129114</v>
      </c>
    </row>
    <row r="1826" spans="1:34">
      <c r="A1826" s="43" t="s">
        <v>3650</v>
      </c>
      <c r="B1826" s="46">
        <v>45840</v>
      </c>
      <c r="C1826" s="43">
        <f t="shared" si="28"/>
        <v>2025</v>
      </c>
      <c r="D1826" s="43" t="str">
        <f>TEXT(Combined[[#This Row],[Order_Date]],"MMM")</f>
        <v>Jul</v>
      </c>
      <c r="E1826" s="43" t="s">
        <v>681</v>
      </c>
      <c r="F1826" s="43" t="s">
        <v>1562</v>
      </c>
      <c r="G1826" s="43" t="s">
        <v>1782</v>
      </c>
      <c r="H1826" s="43">
        <v>4</v>
      </c>
      <c r="I1826" s="43">
        <v>836.23</v>
      </c>
      <c r="J1826" s="45">
        <v>0.12</v>
      </c>
      <c r="K1826" s="43" t="s">
        <v>1824</v>
      </c>
      <c r="L1826" s="43">
        <v>2943.5295999999998</v>
      </c>
      <c r="M1826" s="43" t="str">
        <f>VLOOKUP(Combined[[#This Row],[Customer_ID]],Customer[],2,FALSE)</f>
        <v>Joan Johnson</v>
      </c>
      <c r="N1826" s="43">
        <f>VLOOKUP(Combined[[#This Row],[Customer_ID]],Customer[],3,FALSE)</f>
        <v>50</v>
      </c>
      <c r="O1826" s="43" t="str">
        <f>VLOOKUP(Combined[[#This Row],[Customer_ID]],Customer[],4,FALSE)</f>
        <v>Female</v>
      </c>
      <c r="P1826" s="43" t="str">
        <f>VLOOKUP(Combined[[#This Row],[Customer_ID]],Customer[],5,FALSE)</f>
        <v>Lake Josephport</v>
      </c>
      <c r="Q1826" s="43" t="str">
        <f>VLOOKUP(Combined[[#This Row],[Customer_ID]],Customer[],6,FALSE)</f>
        <v>Maine</v>
      </c>
      <c r="R1826" s="43" t="str">
        <f>VLOOKUP(Combined[[#This Row],[Customer_ID]],Customer[],8,FALSE)</f>
        <v>Platinum</v>
      </c>
      <c r="S1826" s="43" t="str">
        <f>VLOOKUP(Combined[[#This Row],[Product_ID]],Product[],2,FALSE)</f>
        <v>Wireless Bluetooth Earbuds</v>
      </c>
      <c r="T1826" s="43" t="str">
        <f>VLOOKUP(Combined[[#This Row],[Product_ID]],Product[],3,FALSE)</f>
        <v>Electronics</v>
      </c>
      <c r="U1826" s="43" t="str">
        <f>VLOOKUP(Combined[[#This Row],[Product_ID]],Product[],4,FALSE)</f>
        <v>Audio</v>
      </c>
      <c r="V1826" s="43" t="str">
        <f>VLOOKUP(Combined[[#This Row],[Product_ID]],Product[],5,FALSE)</f>
        <v>Perez-Johnston</v>
      </c>
      <c r="W1826" s="43">
        <f>VLOOKUP(Combined[[#This Row],[Product_ID]],Product[],6,FALSE)</f>
        <v>439.07</v>
      </c>
      <c r="X1826" s="43">
        <f>VLOOKUP(Combined[[#This Row],[Product_ID]],Product[],7,FALSE)</f>
        <v>142</v>
      </c>
      <c r="Y1826" s="43" t="str">
        <f>_xlfn.XLOOKUP(Combined[[#This Row],[Store_ID]],Store[Store_ID],Store[Store_Name])</f>
        <v>Bean, Jones and Park</v>
      </c>
      <c r="Z1826" s="43" t="str">
        <f>_xlfn.XLOOKUP(Combined[[#This Row],[Store_ID]],Store[Store_ID],Store[Region])</f>
        <v>West</v>
      </c>
      <c r="AA1826" s="43" t="str">
        <f>_xlfn.XLOOKUP(Combined[[#This Row],[Store_ID]],Store[Store_ID],Store[City])</f>
        <v>Thompsonborough</v>
      </c>
      <c r="AB1826" s="43" t="str">
        <f>_xlfn.XLOOKUP(Combined[[#This Row],[Store_ID]],Store[Store_ID],Store[Store_Type])</f>
        <v>Online</v>
      </c>
      <c r="AC1826" s="43">
        <f>Combined[[#This Row],[Quantity]]*Combined[[#This Row],[Unit_Price]]</f>
        <v>3344.92</v>
      </c>
      <c r="AD1826" s="43">
        <f>Combined[[#This Row],[Gross_Sales]]*Combined[[#This Row],[Discount]]</f>
        <v>401.3904</v>
      </c>
      <c r="AE1826" s="43">
        <f>Combined[[#This Row],[Quantity]]*Combined[[#This Row],[cost]]</f>
        <v>1756.28</v>
      </c>
      <c r="AF1826" s="43">
        <f>Combined[[#This Row],[Total_Amount]]-Combined[[#This Row],[Total_Cost]]</f>
        <v>1187.2495999999999</v>
      </c>
      <c r="AG1826" s="43" t="str">
        <f>IF(Combined[[#This Row],[Age]]&lt;=25,"18-25",IF(Combined[[#This Row],[Age]]&lt;=35,"26-35",IF(Combined[[#This Row],[Age]]&lt;=45,"36-45",IF(Combined[[#This Row],[Age]]&lt;=55,"46-55","56-64"))))</f>
        <v>46-55</v>
      </c>
      <c r="AH1826" s="43">
        <f>IF(Combined[[#This Row],[Total_Amount]]=0,0,Combined[[#This Row],[Profit]]/Combined[[#This Row],[Total_Amount]])</f>
        <v>0.4033421644545378</v>
      </c>
    </row>
    <row r="1827" spans="1:34">
      <c r="A1827" s="43" t="s">
        <v>3651</v>
      </c>
      <c r="B1827" s="46">
        <v>45549</v>
      </c>
      <c r="C1827" s="43">
        <f t="shared" si="28"/>
        <v>2024</v>
      </c>
      <c r="D1827" s="43" t="str">
        <f>TEXT(Combined[[#This Row],[Order_Date]],"MMM")</f>
        <v>Sep</v>
      </c>
      <c r="E1827" s="43" t="s">
        <v>589</v>
      </c>
      <c r="F1827" s="43" t="s">
        <v>1682</v>
      </c>
      <c r="G1827" s="43" t="s">
        <v>1813</v>
      </c>
      <c r="H1827" s="43">
        <v>2</v>
      </c>
      <c r="I1827" s="43">
        <v>661.53</v>
      </c>
      <c r="J1827" s="45">
        <v>0.2</v>
      </c>
      <c r="K1827" s="43" t="s">
        <v>1826</v>
      </c>
      <c r="L1827" s="43">
        <v>1058.4480000000001</v>
      </c>
      <c r="M1827" s="43" t="str">
        <f>VLOOKUP(Combined[[#This Row],[Customer_ID]],Customer[],2,FALSE)</f>
        <v>Michelle Myers</v>
      </c>
      <c r="N1827" s="43">
        <f>VLOOKUP(Combined[[#This Row],[Customer_ID]],Customer[],3,FALSE)</f>
        <v>33</v>
      </c>
      <c r="O1827" s="43" t="str">
        <f>VLOOKUP(Combined[[#This Row],[Customer_ID]],Customer[],4,FALSE)</f>
        <v>Female</v>
      </c>
      <c r="P1827" s="43" t="str">
        <f>VLOOKUP(Combined[[#This Row],[Customer_ID]],Customer[],5,FALSE)</f>
        <v>West Daniel</v>
      </c>
      <c r="Q1827" s="43" t="str">
        <f>VLOOKUP(Combined[[#This Row],[Customer_ID]],Customer[],6,FALSE)</f>
        <v>South Carolina</v>
      </c>
      <c r="R1827" s="43" t="str">
        <f>VLOOKUP(Combined[[#This Row],[Customer_ID]],Customer[],8,FALSE)</f>
        <v>Bronze</v>
      </c>
      <c r="S1827" s="43" t="str">
        <f>VLOOKUP(Combined[[#This Row],[Product_ID]],Product[],2,FALSE)</f>
        <v>Smart LED Light Strip</v>
      </c>
      <c r="T1827" s="43" t="str">
        <f>VLOOKUP(Combined[[#This Row],[Product_ID]],Product[],3,FALSE)</f>
        <v>Electronics</v>
      </c>
      <c r="U1827" s="43" t="str">
        <f>VLOOKUP(Combined[[#This Row],[Product_ID]],Product[],4,FALSE)</f>
        <v>Accessories</v>
      </c>
      <c r="V1827" s="43" t="str">
        <f>VLOOKUP(Combined[[#This Row],[Product_ID]],Product[],5,FALSE)</f>
        <v>Flores-Davis</v>
      </c>
      <c r="W1827" s="43">
        <f>VLOOKUP(Combined[[#This Row],[Product_ID]],Product[],6,FALSE)</f>
        <v>349.17</v>
      </c>
      <c r="X1827" s="43">
        <f>VLOOKUP(Combined[[#This Row],[Product_ID]],Product[],7,FALSE)</f>
        <v>476</v>
      </c>
      <c r="Y1827" s="43" t="str">
        <f>_xlfn.XLOOKUP(Combined[[#This Row],[Store_ID]],Store[Store_ID],Store[Store_Name])</f>
        <v>Mann-Austin</v>
      </c>
      <c r="Z1827" s="43" t="str">
        <f>_xlfn.XLOOKUP(Combined[[#This Row],[Store_ID]],Store[Store_ID],Store[Region])</f>
        <v>East</v>
      </c>
      <c r="AA1827" s="43" t="str">
        <f>_xlfn.XLOOKUP(Combined[[#This Row],[Store_ID]],Store[Store_ID],Store[City])</f>
        <v>Vasquezborough</v>
      </c>
      <c r="AB1827" s="43" t="str">
        <f>_xlfn.XLOOKUP(Combined[[#This Row],[Store_ID]],Store[Store_ID],Store[Store_Type])</f>
        <v>Online</v>
      </c>
      <c r="AC1827" s="43">
        <f>Combined[[#This Row],[Quantity]]*Combined[[#This Row],[Unit_Price]]</f>
        <v>1323.06</v>
      </c>
      <c r="AD1827" s="43">
        <f>Combined[[#This Row],[Gross_Sales]]*Combined[[#This Row],[Discount]]</f>
        <v>264.61200000000002</v>
      </c>
      <c r="AE1827" s="43">
        <f>Combined[[#This Row],[Quantity]]*Combined[[#This Row],[cost]]</f>
        <v>698.34</v>
      </c>
      <c r="AF1827" s="43">
        <f>Combined[[#This Row],[Total_Amount]]-Combined[[#This Row],[Total_Cost]]</f>
        <v>360.10800000000006</v>
      </c>
      <c r="AG1827" s="43" t="str">
        <f>IF(Combined[[#This Row],[Age]]&lt;=25,"18-25",IF(Combined[[#This Row],[Age]]&lt;=35,"26-35",IF(Combined[[#This Row],[Age]]&lt;=45,"36-45",IF(Combined[[#This Row],[Age]]&lt;=55,"46-55","56-64"))))</f>
        <v>26-35</v>
      </c>
      <c r="AH1827" s="43">
        <f>IF(Combined[[#This Row],[Total_Amount]]=0,0,Combined[[#This Row],[Profit]]/Combined[[#This Row],[Total_Amount]])</f>
        <v>0.34022266563874659</v>
      </c>
    </row>
    <row r="1828" spans="1:34">
      <c r="A1828" s="43" t="s">
        <v>3652</v>
      </c>
      <c r="B1828" s="46">
        <v>45903</v>
      </c>
      <c r="C1828" s="43">
        <f t="shared" si="28"/>
        <v>2025</v>
      </c>
      <c r="D1828" s="43" t="str">
        <f>TEXT(Combined[[#This Row],[Order_Date]],"MMM")</f>
        <v>Sep</v>
      </c>
      <c r="E1828" s="43" t="s">
        <v>411</v>
      </c>
      <c r="F1828" s="43" t="s">
        <v>1660</v>
      </c>
      <c r="G1828" s="43" t="s">
        <v>1804</v>
      </c>
      <c r="H1828" s="43">
        <v>3</v>
      </c>
      <c r="I1828" s="43">
        <v>753.47</v>
      </c>
      <c r="J1828" s="45">
        <v>0.25</v>
      </c>
      <c r="K1828" s="43" t="s">
        <v>1826</v>
      </c>
      <c r="L1828" s="43">
        <v>1695.3074999999999</v>
      </c>
      <c r="M1828" s="43" t="str">
        <f>VLOOKUP(Combined[[#This Row],[Customer_ID]],Customer[],2,FALSE)</f>
        <v>Earl Allen</v>
      </c>
      <c r="N1828" s="43">
        <f>VLOOKUP(Combined[[#This Row],[Customer_ID]],Customer[],3,FALSE)</f>
        <v>36</v>
      </c>
      <c r="O1828" s="43" t="str">
        <f>VLOOKUP(Combined[[#This Row],[Customer_ID]],Customer[],4,FALSE)</f>
        <v>Male</v>
      </c>
      <c r="P1828" s="43" t="str">
        <f>VLOOKUP(Combined[[#This Row],[Customer_ID]],Customer[],5,FALSE)</f>
        <v>New Jenniferburgh</v>
      </c>
      <c r="Q1828" s="43" t="str">
        <f>VLOOKUP(Combined[[#This Row],[Customer_ID]],Customer[],6,FALSE)</f>
        <v>Nebraska</v>
      </c>
      <c r="R1828" s="43" t="str">
        <f>VLOOKUP(Combined[[#This Row],[Customer_ID]],Customer[],8,FALSE)</f>
        <v>Platinum</v>
      </c>
      <c r="S1828" s="43" t="str">
        <f>VLOOKUP(Combined[[#This Row],[Product_ID]],Product[],2,FALSE)</f>
        <v>Premium Blanket Throw</v>
      </c>
      <c r="T1828" s="43" t="str">
        <f>VLOOKUP(Combined[[#This Row],[Product_ID]],Product[],3,FALSE)</f>
        <v>Home</v>
      </c>
      <c r="U1828" s="43" t="str">
        <f>VLOOKUP(Combined[[#This Row],[Product_ID]],Product[],4,FALSE)</f>
        <v>Decor</v>
      </c>
      <c r="V1828" s="43" t="str">
        <f>VLOOKUP(Combined[[#This Row],[Product_ID]],Product[],5,FALSE)</f>
        <v>Hernandez, Kennedy and Porter</v>
      </c>
      <c r="W1828" s="43">
        <f>VLOOKUP(Combined[[#This Row],[Product_ID]],Product[],6,FALSE)</f>
        <v>461.47</v>
      </c>
      <c r="X1828" s="43">
        <f>VLOOKUP(Combined[[#This Row],[Product_ID]],Product[],7,FALSE)</f>
        <v>190</v>
      </c>
      <c r="Y1828" s="43" t="str">
        <f>_xlfn.XLOOKUP(Combined[[#This Row],[Store_ID]],Store[Store_ID],Store[Store_Name])</f>
        <v>Frederick-Wright</v>
      </c>
      <c r="Z1828" s="43" t="str">
        <f>_xlfn.XLOOKUP(Combined[[#This Row],[Store_ID]],Store[Store_ID],Store[Region])</f>
        <v>West</v>
      </c>
      <c r="AA1828" s="43" t="str">
        <f>_xlfn.XLOOKUP(Combined[[#This Row],[Store_ID]],Store[Store_ID],Store[City])</f>
        <v>New Jimmymouth</v>
      </c>
      <c r="AB1828" s="43" t="str">
        <f>_xlfn.XLOOKUP(Combined[[#This Row],[Store_ID]],Store[Store_ID],Store[Store_Type])</f>
        <v>Flagship</v>
      </c>
      <c r="AC1828" s="43">
        <f>Combined[[#This Row],[Quantity]]*Combined[[#This Row],[Unit_Price]]</f>
        <v>2260.41</v>
      </c>
      <c r="AD1828" s="43">
        <f>Combined[[#This Row],[Gross_Sales]]*Combined[[#This Row],[Discount]]</f>
        <v>565.10249999999996</v>
      </c>
      <c r="AE1828" s="43">
        <f>Combined[[#This Row],[Quantity]]*Combined[[#This Row],[cost]]</f>
        <v>1384.41</v>
      </c>
      <c r="AF1828" s="43">
        <f>Combined[[#This Row],[Total_Amount]]-Combined[[#This Row],[Total_Cost]]</f>
        <v>310.89749999999981</v>
      </c>
      <c r="AG1828" s="43" t="str">
        <f>IF(Combined[[#This Row],[Age]]&lt;=25,"18-25",IF(Combined[[#This Row],[Age]]&lt;=35,"26-35",IF(Combined[[#This Row],[Age]]&lt;=45,"36-45",IF(Combined[[#This Row],[Age]]&lt;=55,"46-55","56-64"))))</f>
        <v>36-45</v>
      </c>
      <c r="AH1828" s="43">
        <f>IF(Combined[[#This Row],[Total_Amount]]=0,0,Combined[[#This Row],[Profit]]/Combined[[#This Row],[Total_Amount]])</f>
        <v>0.18338708464393619</v>
      </c>
    </row>
    <row r="1829" spans="1:34">
      <c r="A1829" s="43" t="s">
        <v>3653</v>
      </c>
      <c r="B1829" s="46">
        <v>45673</v>
      </c>
      <c r="C1829" s="43">
        <f t="shared" si="28"/>
        <v>2025</v>
      </c>
      <c r="D1829" s="43" t="str">
        <f>TEXT(Combined[[#This Row],[Order_Date]],"MMM")</f>
        <v>Jan</v>
      </c>
      <c r="E1829" s="43" t="s">
        <v>523</v>
      </c>
      <c r="F1829" s="43" t="s">
        <v>1676</v>
      </c>
      <c r="G1829" s="43" t="s">
        <v>1752</v>
      </c>
      <c r="H1829" s="43">
        <v>3</v>
      </c>
      <c r="I1829" s="43">
        <v>713.95</v>
      </c>
      <c r="J1829" s="45">
        <v>0</v>
      </c>
      <c r="K1829" s="43" t="s">
        <v>1824</v>
      </c>
      <c r="L1829" s="43">
        <v>2141.85</v>
      </c>
      <c r="M1829" s="43" t="str">
        <f>VLOOKUP(Combined[[#This Row],[Customer_ID]],Customer[],2,FALSE)</f>
        <v>Maria Sanchez</v>
      </c>
      <c r="N1829" s="43">
        <f>VLOOKUP(Combined[[#This Row],[Customer_ID]],Customer[],3,FALSE)</f>
        <v>46</v>
      </c>
      <c r="O1829" s="43" t="str">
        <f>VLOOKUP(Combined[[#This Row],[Customer_ID]],Customer[],4,FALSE)</f>
        <v>Male</v>
      </c>
      <c r="P1829" s="43" t="str">
        <f>VLOOKUP(Combined[[#This Row],[Customer_ID]],Customer[],5,FALSE)</f>
        <v>East Peterbury</v>
      </c>
      <c r="Q1829" s="43" t="str">
        <f>VLOOKUP(Combined[[#This Row],[Customer_ID]],Customer[],6,FALSE)</f>
        <v>North Dakota</v>
      </c>
      <c r="R1829" s="43" t="str">
        <f>VLOOKUP(Combined[[#This Row],[Customer_ID]],Customer[],8,FALSE)</f>
        <v>Bronze</v>
      </c>
      <c r="S1829" s="43" t="str">
        <f>VLOOKUP(Combined[[#This Row],[Product_ID]],Product[],2,FALSE)</f>
        <v>Matte Lipstick Set</v>
      </c>
      <c r="T1829" s="43" t="str">
        <f>VLOOKUP(Combined[[#This Row],[Product_ID]],Product[],3,FALSE)</f>
        <v>Beauty</v>
      </c>
      <c r="U1829" s="43" t="str">
        <f>VLOOKUP(Combined[[#This Row],[Product_ID]],Product[],4,FALSE)</f>
        <v>Makeup</v>
      </c>
      <c r="V1829" s="43" t="str">
        <f>VLOOKUP(Combined[[#This Row],[Product_ID]],Product[],5,FALSE)</f>
        <v>Zhang Inc</v>
      </c>
      <c r="W1829" s="43">
        <f>VLOOKUP(Combined[[#This Row],[Product_ID]],Product[],6,FALSE)</f>
        <v>299.11</v>
      </c>
      <c r="X1829" s="43">
        <f>VLOOKUP(Combined[[#This Row],[Product_ID]],Product[],7,FALSE)</f>
        <v>118</v>
      </c>
      <c r="Y1829" s="43" t="str">
        <f>_xlfn.XLOOKUP(Combined[[#This Row],[Store_ID]],Store[Store_ID],Store[Store_Name])</f>
        <v>Rivera-Warner</v>
      </c>
      <c r="Z1829" s="43" t="str">
        <f>_xlfn.XLOOKUP(Combined[[#This Row],[Store_ID]],Store[Store_ID],Store[Region])</f>
        <v>East</v>
      </c>
      <c r="AA1829" s="43" t="str">
        <f>_xlfn.XLOOKUP(Combined[[#This Row],[Store_ID]],Store[Store_ID],Store[City])</f>
        <v>Washingtonfurt</v>
      </c>
      <c r="AB1829" s="43" t="str">
        <f>_xlfn.XLOOKUP(Combined[[#This Row],[Store_ID]],Store[Store_ID],Store[Store_Type])</f>
        <v>Flagship</v>
      </c>
      <c r="AC1829" s="43">
        <f>Combined[[#This Row],[Quantity]]*Combined[[#This Row],[Unit_Price]]</f>
        <v>2141.8500000000004</v>
      </c>
      <c r="AD1829" s="43">
        <f>Combined[[#This Row],[Gross_Sales]]*Combined[[#This Row],[Discount]]</f>
        <v>0</v>
      </c>
      <c r="AE1829" s="43">
        <f>Combined[[#This Row],[Quantity]]*Combined[[#This Row],[cost]]</f>
        <v>897.33</v>
      </c>
      <c r="AF1829" s="43">
        <f>Combined[[#This Row],[Total_Amount]]-Combined[[#This Row],[Total_Cost]]</f>
        <v>1244.52</v>
      </c>
      <c r="AG1829" s="43" t="str">
        <f>IF(Combined[[#This Row],[Age]]&lt;=25,"18-25",IF(Combined[[#This Row],[Age]]&lt;=35,"26-35",IF(Combined[[#This Row],[Age]]&lt;=45,"36-45",IF(Combined[[#This Row],[Age]]&lt;=55,"46-55","56-64"))))</f>
        <v>46-55</v>
      </c>
      <c r="AH1829" s="43">
        <f>IF(Combined[[#This Row],[Total_Amount]]=0,0,Combined[[#This Row],[Profit]]/Combined[[#This Row],[Total_Amount]])</f>
        <v>0.58104909307374464</v>
      </c>
    </row>
    <row r="1830" spans="1:34">
      <c r="A1830" s="43" t="s">
        <v>3654</v>
      </c>
      <c r="B1830" s="46">
        <v>45395</v>
      </c>
      <c r="C1830" s="43">
        <f t="shared" si="28"/>
        <v>2024</v>
      </c>
      <c r="D1830" s="43" t="str">
        <f>TEXT(Combined[[#This Row],[Order_Date]],"MMM")</f>
        <v>Apr</v>
      </c>
      <c r="E1830" s="43" t="s">
        <v>353</v>
      </c>
      <c r="F1830" s="43" t="s">
        <v>1570</v>
      </c>
      <c r="G1830" s="43" t="s">
        <v>1773</v>
      </c>
      <c r="H1830" s="43">
        <v>3</v>
      </c>
      <c r="I1830" s="43">
        <v>596</v>
      </c>
      <c r="J1830" s="45">
        <v>0.28000000000000003</v>
      </c>
      <c r="K1830" s="43" t="s">
        <v>1829</v>
      </c>
      <c r="L1830" s="43">
        <v>1287.3599999999999</v>
      </c>
      <c r="M1830" s="43" t="str">
        <f>VLOOKUP(Combined[[#This Row],[Customer_ID]],Customer[],2,FALSE)</f>
        <v>Sheila Wilson</v>
      </c>
      <c r="N1830" s="43">
        <f>VLOOKUP(Combined[[#This Row],[Customer_ID]],Customer[],3,FALSE)</f>
        <v>35</v>
      </c>
      <c r="O1830" s="43" t="str">
        <f>VLOOKUP(Combined[[#This Row],[Customer_ID]],Customer[],4,FALSE)</f>
        <v>Male</v>
      </c>
      <c r="P1830" s="43" t="str">
        <f>VLOOKUP(Combined[[#This Row],[Customer_ID]],Customer[],5,FALSE)</f>
        <v>South Dustin</v>
      </c>
      <c r="Q1830" s="43" t="str">
        <f>VLOOKUP(Combined[[#This Row],[Customer_ID]],Customer[],6,FALSE)</f>
        <v>Tennessee</v>
      </c>
      <c r="R1830" s="43" t="str">
        <f>VLOOKUP(Combined[[#This Row],[Customer_ID]],Customer[],8,FALSE)</f>
        <v>Silver</v>
      </c>
      <c r="S1830" s="43" t="str">
        <f>VLOOKUP(Combined[[#This Row],[Product_ID]],Product[],2,FALSE)</f>
        <v>HD Smart TV Stick</v>
      </c>
      <c r="T1830" s="43" t="str">
        <f>VLOOKUP(Combined[[#This Row],[Product_ID]],Product[],3,FALSE)</f>
        <v>Electronics</v>
      </c>
      <c r="U1830" s="43" t="str">
        <f>VLOOKUP(Combined[[#This Row],[Product_ID]],Product[],4,FALSE)</f>
        <v>Accessories</v>
      </c>
      <c r="V1830" s="43" t="str">
        <f>VLOOKUP(Combined[[#This Row],[Product_ID]],Product[],5,FALSE)</f>
        <v>Gibson, Hobbs and Weaver</v>
      </c>
      <c r="W1830" s="43">
        <f>VLOOKUP(Combined[[#This Row],[Product_ID]],Product[],6,FALSE)</f>
        <v>449.4</v>
      </c>
      <c r="X1830" s="43">
        <f>VLOOKUP(Combined[[#This Row],[Product_ID]],Product[],7,FALSE)</f>
        <v>338</v>
      </c>
      <c r="Y1830" s="43" t="str">
        <f>_xlfn.XLOOKUP(Combined[[#This Row],[Store_ID]],Store[Store_ID],Store[Store_Name])</f>
        <v>Gray Ltd</v>
      </c>
      <c r="Z1830" s="43" t="str">
        <f>_xlfn.XLOOKUP(Combined[[#This Row],[Store_ID]],Store[Store_ID],Store[Region])</f>
        <v>North</v>
      </c>
      <c r="AA1830" s="43" t="str">
        <f>_xlfn.XLOOKUP(Combined[[#This Row],[Store_ID]],Store[Store_ID],Store[City])</f>
        <v>New Michaelchester</v>
      </c>
      <c r="AB1830" s="43" t="str">
        <f>_xlfn.XLOOKUP(Combined[[#This Row],[Store_ID]],Store[Store_ID],Store[Store_Type])</f>
        <v>Outlet</v>
      </c>
      <c r="AC1830" s="43">
        <f>Combined[[#This Row],[Quantity]]*Combined[[#This Row],[Unit_Price]]</f>
        <v>1788</v>
      </c>
      <c r="AD1830" s="43">
        <f>Combined[[#This Row],[Gross_Sales]]*Combined[[#This Row],[Discount]]</f>
        <v>500.64000000000004</v>
      </c>
      <c r="AE1830" s="43">
        <f>Combined[[#This Row],[Quantity]]*Combined[[#This Row],[cost]]</f>
        <v>1348.1999999999998</v>
      </c>
      <c r="AF1830" s="43">
        <f>Combined[[#This Row],[Total_Amount]]-Combined[[#This Row],[Total_Cost]]</f>
        <v>-60.839999999999918</v>
      </c>
      <c r="AG1830" s="43" t="str">
        <f>IF(Combined[[#This Row],[Age]]&lt;=25,"18-25",IF(Combined[[#This Row],[Age]]&lt;=35,"26-35",IF(Combined[[#This Row],[Age]]&lt;=45,"36-45",IF(Combined[[#This Row],[Age]]&lt;=55,"46-55","56-64"))))</f>
        <v>26-35</v>
      </c>
      <c r="AH1830" s="43">
        <f>IF(Combined[[#This Row],[Total_Amount]]=0,0,Combined[[#This Row],[Profit]]/Combined[[#This Row],[Total_Amount]])</f>
        <v>-4.7259507829977572E-2</v>
      </c>
    </row>
    <row r="1831" spans="1:34">
      <c r="A1831" s="43" t="s">
        <v>3655</v>
      </c>
      <c r="B1831" s="46">
        <v>45379</v>
      </c>
      <c r="C1831" s="43">
        <f t="shared" si="28"/>
        <v>2024</v>
      </c>
      <c r="D1831" s="43" t="str">
        <f>TEXT(Combined[[#This Row],[Order_Date]],"MMM")</f>
        <v>Mar</v>
      </c>
      <c r="E1831" s="43" t="s">
        <v>1050</v>
      </c>
      <c r="F1831" s="43" t="s">
        <v>1565</v>
      </c>
      <c r="G1831" s="43" t="s">
        <v>1786</v>
      </c>
      <c r="H1831" s="43">
        <v>2</v>
      </c>
      <c r="I1831" s="43">
        <v>169.46</v>
      </c>
      <c r="J1831" s="45">
        <v>0.03</v>
      </c>
      <c r="K1831" s="43" t="s">
        <v>1826</v>
      </c>
      <c r="L1831" s="43">
        <v>328.75240000000002</v>
      </c>
      <c r="M1831" s="43" t="str">
        <f>VLOOKUP(Combined[[#This Row],[Customer_ID]],Customer[],2,FALSE)</f>
        <v>Mr. Christopher Sims</v>
      </c>
      <c r="N1831" s="43">
        <f>VLOOKUP(Combined[[#This Row],[Customer_ID]],Customer[],3,FALSE)</f>
        <v>50</v>
      </c>
      <c r="O1831" s="43" t="str">
        <f>VLOOKUP(Combined[[#This Row],[Customer_ID]],Customer[],4,FALSE)</f>
        <v>Female</v>
      </c>
      <c r="P1831" s="43" t="str">
        <f>VLOOKUP(Combined[[#This Row],[Customer_ID]],Customer[],5,FALSE)</f>
        <v>Donaldsontown</v>
      </c>
      <c r="Q1831" s="43" t="str">
        <f>VLOOKUP(Combined[[#This Row],[Customer_ID]],Customer[],6,FALSE)</f>
        <v>Connecticut</v>
      </c>
      <c r="R1831" s="43" t="str">
        <f>VLOOKUP(Combined[[#This Row],[Customer_ID]],Customer[],8,FALSE)</f>
        <v>Silver</v>
      </c>
      <c r="S1831" s="43" t="str">
        <f>VLOOKUP(Combined[[#This Row],[Product_ID]],Product[],2,FALSE)</f>
        <v>Adjustable Dumbbell Set</v>
      </c>
      <c r="T1831" s="43" t="str">
        <f>VLOOKUP(Combined[[#This Row],[Product_ID]],Product[],3,FALSE)</f>
        <v>Sports</v>
      </c>
      <c r="U1831" s="43" t="str">
        <f>VLOOKUP(Combined[[#This Row],[Product_ID]],Product[],4,FALSE)</f>
        <v>Fitness</v>
      </c>
      <c r="V1831" s="43" t="str">
        <f>VLOOKUP(Combined[[#This Row],[Product_ID]],Product[],5,FALSE)</f>
        <v>Hill PLC</v>
      </c>
      <c r="W1831" s="43">
        <f>VLOOKUP(Combined[[#This Row],[Product_ID]],Product[],6,FALSE)</f>
        <v>495.72</v>
      </c>
      <c r="X1831" s="43">
        <f>VLOOKUP(Combined[[#This Row],[Product_ID]],Product[],7,FALSE)</f>
        <v>323</v>
      </c>
      <c r="Y1831" s="43" t="str">
        <f>_xlfn.XLOOKUP(Combined[[#This Row],[Store_ID]],Store[Store_ID],Store[Store_Name])</f>
        <v>Moore, Padilla and Butler</v>
      </c>
      <c r="Z1831" s="43" t="str">
        <f>_xlfn.XLOOKUP(Combined[[#This Row],[Store_ID]],Store[Store_ID],Store[Region])</f>
        <v>South</v>
      </c>
      <c r="AA1831" s="43" t="str">
        <f>_xlfn.XLOOKUP(Combined[[#This Row],[Store_ID]],Store[Store_ID],Store[City])</f>
        <v>East Johnstad</v>
      </c>
      <c r="AB1831" s="43" t="str">
        <f>_xlfn.XLOOKUP(Combined[[#This Row],[Store_ID]],Store[Store_ID],Store[Store_Type])</f>
        <v>Flagship</v>
      </c>
      <c r="AC1831" s="43">
        <f>Combined[[#This Row],[Quantity]]*Combined[[#This Row],[Unit_Price]]</f>
        <v>338.92</v>
      </c>
      <c r="AD1831" s="43">
        <f>Combined[[#This Row],[Gross_Sales]]*Combined[[#This Row],[Discount]]</f>
        <v>10.1676</v>
      </c>
      <c r="AE1831" s="43">
        <f>Combined[[#This Row],[Quantity]]*Combined[[#This Row],[cost]]</f>
        <v>991.44</v>
      </c>
      <c r="AF1831" s="43">
        <f>Combined[[#This Row],[Total_Amount]]-Combined[[#This Row],[Total_Cost]]</f>
        <v>-662.68759999999997</v>
      </c>
      <c r="AG1831" s="43" t="str">
        <f>IF(Combined[[#This Row],[Age]]&lt;=25,"18-25",IF(Combined[[#This Row],[Age]]&lt;=35,"26-35",IF(Combined[[#This Row],[Age]]&lt;=45,"36-45",IF(Combined[[#This Row],[Age]]&lt;=55,"46-55","56-64"))))</f>
        <v>46-55</v>
      </c>
      <c r="AH1831" s="43">
        <f>IF(Combined[[#This Row],[Total_Amount]]=0,0,Combined[[#This Row],[Profit]]/Combined[[#This Row],[Total_Amount]])</f>
        <v>-2.0157650560117584</v>
      </c>
    </row>
    <row r="1832" spans="1:34">
      <c r="A1832" s="43" t="s">
        <v>3656</v>
      </c>
      <c r="B1832" s="46">
        <v>45860</v>
      </c>
      <c r="C1832" s="43">
        <f t="shared" si="28"/>
        <v>2025</v>
      </c>
      <c r="D1832" s="43" t="str">
        <f>TEXT(Combined[[#This Row],[Order_Date]],"MMM")</f>
        <v>Jul</v>
      </c>
      <c r="E1832" s="43" t="s">
        <v>948</v>
      </c>
      <c r="F1832" s="43" t="s">
        <v>1678</v>
      </c>
      <c r="G1832" s="43" t="s">
        <v>1799</v>
      </c>
      <c r="H1832" s="43">
        <v>4</v>
      </c>
      <c r="I1832" s="43">
        <v>611.91999999999996</v>
      </c>
      <c r="J1832" s="45">
        <v>0.2</v>
      </c>
      <c r="K1832" s="43" t="s">
        <v>1826</v>
      </c>
      <c r="L1832" s="43">
        <v>1958.144</v>
      </c>
      <c r="M1832" s="43" t="str">
        <f>VLOOKUP(Combined[[#This Row],[Customer_ID]],Customer[],2,FALSE)</f>
        <v>Matthew Avery</v>
      </c>
      <c r="N1832" s="43">
        <f>VLOOKUP(Combined[[#This Row],[Customer_ID]],Customer[],3,FALSE)</f>
        <v>29</v>
      </c>
      <c r="O1832" s="43" t="str">
        <f>VLOOKUP(Combined[[#This Row],[Customer_ID]],Customer[],4,FALSE)</f>
        <v>Male</v>
      </c>
      <c r="P1832" s="43" t="str">
        <f>VLOOKUP(Combined[[#This Row],[Customer_ID]],Customer[],5,FALSE)</f>
        <v>Lake Melissashire</v>
      </c>
      <c r="Q1832" s="43" t="str">
        <f>VLOOKUP(Combined[[#This Row],[Customer_ID]],Customer[],6,FALSE)</f>
        <v>Oregon</v>
      </c>
      <c r="R1832" s="43" t="str">
        <f>VLOOKUP(Combined[[#This Row],[Customer_ID]],Customer[],8,FALSE)</f>
        <v>Silver</v>
      </c>
      <c r="S1832" s="43" t="str">
        <f>VLOOKUP(Combined[[#This Row],[Product_ID]],Product[],2,FALSE)</f>
        <v>Adjustable Dumbbells 20kg</v>
      </c>
      <c r="T1832" s="43" t="str">
        <f>VLOOKUP(Combined[[#This Row],[Product_ID]],Product[],3,FALSE)</f>
        <v>Sports</v>
      </c>
      <c r="U1832" s="43" t="str">
        <f>VLOOKUP(Combined[[#This Row],[Product_ID]],Product[],4,FALSE)</f>
        <v>Fitness</v>
      </c>
      <c r="V1832" s="43" t="str">
        <f>VLOOKUP(Combined[[#This Row],[Product_ID]],Product[],5,FALSE)</f>
        <v>Montgomery, Benton and Miller</v>
      </c>
      <c r="W1832" s="43">
        <f>VLOOKUP(Combined[[#This Row],[Product_ID]],Product[],6,FALSE)</f>
        <v>240.63</v>
      </c>
      <c r="X1832" s="43">
        <f>VLOOKUP(Combined[[#This Row],[Product_ID]],Product[],7,FALSE)</f>
        <v>423</v>
      </c>
      <c r="Y1832" s="43" t="str">
        <f>_xlfn.XLOOKUP(Combined[[#This Row],[Store_ID]],Store[Store_ID],Store[Store_Name])</f>
        <v>Mcdonald Inc</v>
      </c>
      <c r="Z1832" s="43" t="str">
        <f>_xlfn.XLOOKUP(Combined[[#This Row],[Store_ID]],Store[Store_ID],Store[Region])</f>
        <v>South</v>
      </c>
      <c r="AA1832" s="43" t="str">
        <f>_xlfn.XLOOKUP(Combined[[#This Row],[Store_ID]],Store[Store_ID],Store[City])</f>
        <v>Christopherland</v>
      </c>
      <c r="AB1832" s="43" t="str">
        <f>_xlfn.XLOOKUP(Combined[[#This Row],[Store_ID]],Store[Store_ID],Store[Store_Type])</f>
        <v>Outlet</v>
      </c>
      <c r="AC1832" s="43">
        <f>Combined[[#This Row],[Quantity]]*Combined[[#This Row],[Unit_Price]]</f>
        <v>2447.6799999999998</v>
      </c>
      <c r="AD1832" s="43">
        <f>Combined[[#This Row],[Gross_Sales]]*Combined[[#This Row],[Discount]]</f>
        <v>489.536</v>
      </c>
      <c r="AE1832" s="43">
        <f>Combined[[#This Row],[Quantity]]*Combined[[#This Row],[cost]]</f>
        <v>962.52</v>
      </c>
      <c r="AF1832" s="43">
        <f>Combined[[#This Row],[Total_Amount]]-Combined[[#This Row],[Total_Cost]]</f>
        <v>995.62400000000002</v>
      </c>
      <c r="AG1832" s="43" t="str">
        <f>IF(Combined[[#This Row],[Age]]&lt;=25,"18-25",IF(Combined[[#This Row],[Age]]&lt;=35,"26-35",IF(Combined[[#This Row],[Age]]&lt;=45,"36-45",IF(Combined[[#This Row],[Age]]&lt;=55,"46-55","56-64"))))</f>
        <v>26-35</v>
      </c>
      <c r="AH1832" s="43">
        <f>IF(Combined[[#This Row],[Total_Amount]]=0,0,Combined[[#This Row],[Profit]]/Combined[[#This Row],[Total_Amount]])</f>
        <v>0.50845290234017515</v>
      </c>
    </row>
    <row r="1833" spans="1:34">
      <c r="A1833" s="43" t="s">
        <v>3657</v>
      </c>
      <c r="B1833" s="46">
        <v>45704</v>
      </c>
      <c r="C1833" s="43">
        <f t="shared" si="28"/>
        <v>2025</v>
      </c>
      <c r="D1833" s="43" t="str">
        <f>TEXT(Combined[[#This Row],[Order_Date]],"MMM")</f>
        <v>Feb</v>
      </c>
      <c r="E1833" s="43" t="s">
        <v>23</v>
      </c>
      <c r="F1833" s="43" t="s">
        <v>1696</v>
      </c>
      <c r="G1833" s="43" t="s">
        <v>1801</v>
      </c>
      <c r="H1833" s="43">
        <v>2</v>
      </c>
      <c r="I1833" s="43">
        <v>25.3</v>
      </c>
      <c r="J1833" s="45">
        <v>0.21</v>
      </c>
      <c r="K1833" s="43" t="s">
        <v>1824</v>
      </c>
      <c r="L1833" s="43">
        <v>39.973999999999997</v>
      </c>
      <c r="M1833" s="43" t="str">
        <f>VLOOKUP(Combined[[#This Row],[Customer_ID]],Customer[],2,FALSE)</f>
        <v>Jeremy Harris</v>
      </c>
      <c r="N1833" s="43">
        <f>VLOOKUP(Combined[[#This Row],[Customer_ID]],Customer[],3,FALSE)</f>
        <v>59</v>
      </c>
      <c r="O1833" s="43" t="str">
        <f>VLOOKUP(Combined[[#This Row],[Customer_ID]],Customer[],4,FALSE)</f>
        <v>Female</v>
      </c>
      <c r="P1833" s="43" t="str">
        <f>VLOOKUP(Combined[[#This Row],[Customer_ID]],Customer[],5,FALSE)</f>
        <v>Thomastown</v>
      </c>
      <c r="Q1833" s="43" t="str">
        <f>VLOOKUP(Combined[[#This Row],[Customer_ID]],Customer[],6,FALSE)</f>
        <v>Ohio</v>
      </c>
      <c r="R1833" s="43" t="str">
        <f>VLOOKUP(Combined[[#This Row],[Customer_ID]],Customer[],8,FALSE)</f>
        <v>Bronze</v>
      </c>
      <c r="S1833" s="43" t="str">
        <f>VLOOKUP(Combined[[#This Row],[Product_ID]],Product[],2,FALSE)</f>
        <v>Bluetooth Car Audio System</v>
      </c>
      <c r="T1833" s="43" t="str">
        <f>VLOOKUP(Combined[[#This Row],[Product_ID]],Product[],3,FALSE)</f>
        <v>Electronics</v>
      </c>
      <c r="U1833" s="43" t="str">
        <f>VLOOKUP(Combined[[#This Row],[Product_ID]],Product[],4,FALSE)</f>
        <v>Audio</v>
      </c>
      <c r="V1833" s="43" t="str">
        <f>VLOOKUP(Combined[[#This Row],[Product_ID]],Product[],5,FALSE)</f>
        <v>Bruce-Bowen</v>
      </c>
      <c r="W1833" s="43">
        <f>VLOOKUP(Combined[[#This Row],[Product_ID]],Product[],6,FALSE)</f>
        <v>403.71</v>
      </c>
      <c r="X1833" s="43">
        <f>VLOOKUP(Combined[[#This Row],[Product_ID]],Product[],7,FALSE)</f>
        <v>159</v>
      </c>
      <c r="Y1833" s="43" t="str">
        <f>_xlfn.XLOOKUP(Combined[[#This Row],[Store_ID]],Store[Store_ID],Store[Store_Name])</f>
        <v>Shelton PLC</v>
      </c>
      <c r="Z1833" s="43" t="str">
        <f>_xlfn.XLOOKUP(Combined[[#This Row],[Store_ID]],Store[Store_ID],Store[Region])</f>
        <v>North</v>
      </c>
      <c r="AA1833" s="43" t="str">
        <f>_xlfn.XLOOKUP(Combined[[#This Row],[Store_ID]],Store[Store_ID],Store[City])</f>
        <v>East Jenniferstad</v>
      </c>
      <c r="AB1833" s="43" t="str">
        <f>_xlfn.XLOOKUP(Combined[[#This Row],[Store_ID]],Store[Store_ID],Store[Store_Type])</f>
        <v>Flagship</v>
      </c>
      <c r="AC1833" s="43">
        <f>Combined[[#This Row],[Quantity]]*Combined[[#This Row],[Unit_Price]]</f>
        <v>50.6</v>
      </c>
      <c r="AD1833" s="43">
        <f>Combined[[#This Row],[Gross_Sales]]*Combined[[#This Row],[Discount]]</f>
        <v>10.625999999999999</v>
      </c>
      <c r="AE1833" s="43">
        <f>Combined[[#This Row],[Quantity]]*Combined[[#This Row],[cost]]</f>
        <v>807.42</v>
      </c>
      <c r="AF1833" s="43">
        <f>Combined[[#This Row],[Total_Amount]]-Combined[[#This Row],[Total_Cost]]</f>
        <v>-767.44599999999991</v>
      </c>
      <c r="AG1833" s="43" t="str">
        <f>IF(Combined[[#This Row],[Age]]&lt;=25,"18-25",IF(Combined[[#This Row],[Age]]&lt;=35,"26-35",IF(Combined[[#This Row],[Age]]&lt;=45,"36-45",IF(Combined[[#This Row],[Age]]&lt;=55,"46-55","56-64"))))</f>
        <v>56-64</v>
      </c>
      <c r="AH1833" s="43">
        <f>IF(Combined[[#This Row],[Total_Amount]]=0,0,Combined[[#This Row],[Profit]]/Combined[[#This Row],[Total_Amount]])</f>
        <v>-19.198629108920798</v>
      </c>
    </row>
    <row r="1834" spans="1:34">
      <c r="A1834" s="43" t="s">
        <v>3658</v>
      </c>
      <c r="B1834" s="46">
        <v>45327</v>
      </c>
      <c r="C1834" s="43">
        <f t="shared" si="28"/>
        <v>2024</v>
      </c>
      <c r="D1834" s="43" t="str">
        <f>TEXT(Combined[[#This Row],[Order_Date]],"MMM")</f>
        <v>Feb</v>
      </c>
      <c r="E1834" s="43" t="s">
        <v>1343</v>
      </c>
      <c r="F1834" s="43" t="s">
        <v>1694</v>
      </c>
      <c r="G1834" s="43" t="s">
        <v>1789</v>
      </c>
      <c r="H1834" s="43">
        <v>4</v>
      </c>
      <c r="I1834" s="43">
        <v>166.93</v>
      </c>
      <c r="J1834" s="45">
        <v>0.02</v>
      </c>
      <c r="K1834" s="43" t="s">
        <v>1826</v>
      </c>
      <c r="L1834" s="43">
        <v>654.36559999999997</v>
      </c>
      <c r="M1834" s="43" t="str">
        <f>VLOOKUP(Combined[[#This Row],[Customer_ID]],Customer[],2,FALSE)</f>
        <v>Thomas Moore</v>
      </c>
      <c r="N1834" s="43">
        <f>VLOOKUP(Combined[[#This Row],[Customer_ID]],Customer[],3,FALSE)</f>
        <v>51</v>
      </c>
      <c r="O1834" s="43" t="str">
        <f>VLOOKUP(Combined[[#This Row],[Customer_ID]],Customer[],4,FALSE)</f>
        <v>Female</v>
      </c>
      <c r="P1834" s="43" t="str">
        <f>VLOOKUP(Combined[[#This Row],[Customer_ID]],Customer[],5,FALSE)</f>
        <v>Williamsberg</v>
      </c>
      <c r="Q1834" s="43" t="str">
        <f>VLOOKUP(Combined[[#This Row],[Customer_ID]],Customer[],6,FALSE)</f>
        <v>New York</v>
      </c>
      <c r="R1834" s="43" t="str">
        <f>VLOOKUP(Combined[[#This Row],[Customer_ID]],Customer[],8,FALSE)</f>
        <v>Silver</v>
      </c>
      <c r="S1834" s="43" t="str">
        <f>VLOOKUP(Combined[[#This Row],[Product_ID]],Product[],2,FALSE)</f>
        <v>Shin Guards – Adult</v>
      </c>
      <c r="T1834" s="43" t="str">
        <f>VLOOKUP(Combined[[#This Row],[Product_ID]],Product[],3,FALSE)</f>
        <v>Sports</v>
      </c>
      <c r="U1834" s="43" t="str">
        <f>VLOOKUP(Combined[[#This Row],[Product_ID]],Product[],4,FALSE)</f>
        <v>Team Sports</v>
      </c>
      <c r="V1834" s="43" t="str">
        <f>VLOOKUP(Combined[[#This Row],[Product_ID]],Product[],5,FALSE)</f>
        <v>French Ltd</v>
      </c>
      <c r="W1834" s="43">
        <f>VLOOKUP(Combined[[#This Row],[Product_ID]],Product[],6,FALSE)</f>
        <v>107.06</v>
      </c>
      <c r="X1834" s="43">
        <f>VLOOKUP(Combined[[#This Row],[Product_ID]],Product[],7,FALSE)</f>
        <v>359</v>
      </c>
      <c r="Y1834" s="43" t="str">
        <f>_xlfn.XLOOKUP(Combined[[#This Row],[Store_ID]],Store[Store_ID],Store[Store_Name])</f>
        <v>Hill, Wagner and Ballard</v>
      </c>
      <c r="Z1834" s="43" t="str">
        <f>_xlfn.XLOOKUP(Combined[[#This Row],[Store_ID]],Store[Store_ID],Store[Region])</f>
        <v>East</v>
      </c>
      <c r="AA1834" s="43" t="str">
        <f>_xlfn.XLOOKUP(Combined[[#This Row],[Store_ID]],Store[Store_ID],Store[City])</f>
        <v>East Davidville</v>
      </c>
      <c r="AB1834" s="43" t="str">
        <f>_xlfn.XLOOKUP(Combined[[#This Row],[Store_ID]],Store[Store_ID],Store[Store_Type])</f>
        <v>Online</v>
      </c>
      <c r="AC1834" s="43">
        <f>Combined[[#This Row],[Quantity]]*Combined[[#This Row],[Unit_Price]]</f>
        <v>667.72</v>
      </c>
      <c r="AD1834" s="43">
        <f>Combined[[#This Row],[Gross_Sales]]*Combined[[#This Row],[Discount]]</f>
        <v>13.3544</v>
      </c>
      <c r="AE1834" s="43">
        <f>Combined[[#This Row],[Quantity]]*Combined[[#This Row],[cost]]</f>
        <v>428.24</v>
      </c>
      <c r="AF1834" s="43">
        <f>Combined[[#This Row],[Total_Amount]]-Combined[[#This Row],[Total_Cost]]</f>
        <v>226.12559999999996</v>
      </c>
      <c r="AG1834" s="43" t="str">
        <f>IF(Combined[[#This Row],[Age]]&lt;=25,"18-25",IF(Combined[[#This Row],[Age]]&lt;=35,"26-35",IF(Combined[[#This Row],[Age]]&lt;=45,"36-45",IF(Combined[[#This Row],[Age]]&lt;=55,"46-55","56-64"))))</f>
        <v>46-55</v>
      </c>
      <c r="AH1834" s="43">
        <f>IF(Combined[[#This Row],[Total_Amount]]=0,0,Combined[[#This Row],[Profit]]/Combined[[#This Row],[Total_Amount]])</f>
        <v>0.34556462014506872</v>
      </c>
    </row>
    <row r="1835" spans="1:34">
      <c r="A1835" s="43" t="s">
        <v>3659</v>
      </c>
      <c r="B1835" s="46">
        <v>45721</v>
      </c>
      <c r="C1835" s="43">
        <f t="shared" si="28"/>
        <v>2025</v>
      </c>
      <c r="D1835" s="43" t="str">
        <f>TEXT(Combined[[#This Row],[Order_Date]],"MMM")</f>
        <v>Mar</v>
      </c>
      <c r="E1835" s="43" t="s">
        <v>890</v>
      </c>
      <c r="F1835" s="43" t="s">
        <v>1668</v>
      </c>
      <c r="G1835" s="43" t="s">
        <v>1792</v>
      </c>
      <c r="H1835" s="43">
        <v>4</v>
      </c>
      <c r="I1835" s="43">
        <v>861.55</v>
      </c>
      <c r="J1835" s="45">
        <v>0.12</v>
      </c>
      <c r="K1835" s="43" t="s">
        <v>1824</v>
      </c>
      <c r="L1835" s="43">
        <v>3032.6559999999999</v>
      </c>
      <c r="M1835" s="43" t="str">
        <f>VLOOKUP(Combined[[#This Row],[Customer_ID]],Customer[],2,FALSE)</f>
        <v>Antonio Leon</v>
      </c>
      <c r="N1835" s="43">
        <f>VLOOKUP(Combined[[#This Row],[Customer_ID]],Customer[],3,FALSE)</f>
        <v>48</v>
      </c>
      <c r="O1835" s="43" t="str">
        <f>VLOOKUP(Combined[[#This Row],[Customer_ID]],Customer[],4,FALSE)</f>
        <v>Male</v>
      </c>
      <c r="P1835" s="43" t="str">
        <f>VLOOKUP(Combined[[#This Row],[Customer_ID]],Customer[],5,FALSE)</f>
        <v>Morrisville</v>
      </c>
      <c r="Q1835" s="43" t="str">
        <f>VLOOKUP(Combined[[#This Row],[Customer_ID]],Customer[],6,FALSE)</f>
        <v>Hawaii</v>
      </c>
      <c r="R1835" s="43" t="str">
        <f>VLOOKUP(Combined[[#This Row],[Customer_ID]],Customer[],8,FALSE)</f>
        <v>Bronze</v>
      </c>
      <c r="S1835" s="43" t="str">
        <f>VLOOKUP(Combined[[#This Row],[Product_ID]],Product[],2,FALSE)</f>
        <v>Luxury Perfume Spray</v>
      </c>
      <c r="T1835" s="43" t="str">
        <f>VLOOKUP(Combined[[#This Row],[Product_ID]],Product[],3,FALSE)</f>
        <v>Beauty</v>
      </c>
      <c r="U1835" s="43" t="str">
        <f>VLOOKUP(Combined[[#This Row],[Product_ID]],Product[],4,FALSE)</f>
        <v>Fragrance</v>
      </c>
      <c r="V1835" s="43" t="str">
        <f>VLOOKUP(Combined[[#This Row],[Product_ID]],Product[],5,FALSE)</f>
        <v>Gibson, Green and Lopez</v>
      </c>
      <c r="W1835" s="43">
        <f>VLOOKUP(Combined[[#This Row],[Product_ID]],Product[],6,FALSE)</f>
        <v>482.75</v>
      </c>
      <c r="X1835" s="43">
        <f>VLOOKUP(Combined[[#This Row],[Product_ID]],Product[],7,FALSE)</f>
        <v>444</v>
      </c>
      <c r="Y1835" s="43" t="str">
        <f>_xlfn.XLOOKUP(Combined[[#This Row],[Store_ID]],Store[Store_ID],Store[Store_Name])</f>
        <v>Aguirre-Keller</v>
      </c>
      <c r="Z1835" s="43" t="str">
        <f>_xlfn.XLOOKUP(Combined[[#This Row],[Store_ID]],Store[Store_ID],Store[Region])</f>
        <v>South</v>
      </c>
      <c r="AA1835" s="43" t="str">
        <f>_xlfn.XLOOKUP(Combined[[#This Row],[Store_ID]],Store[Store_ID],Store[City])</f>
        <v>Lake Michael</v>
      </c>
      <c r="AB1835" s="43" t="str">
        <f>_xlfn.XLOOKUP(Combined[[#This Row],[Store_ID]],Store[Store_ID],Store[Store_Type])</f>
        <v>Online</v>
      </c>
      <c r="AC1835" s="43">
        <f>Combined[[#This Row],[Quantity]]*Combined[[#This Row],[Unit_Price]]</f>
        <v>3446.2</v>
      </c>
      <c r="AD1835" s="43">
        <f>Combined[[#This Row],[Gross_Sales]]*Combined[[#This Row],[Discount]]</f>
        <v>413.54399999999998</v>
      </c>
      <c r="AE1835" s="43">
        <f>Combined[[#This Row],[Quantity]]*Combined[[#This Row],[cost]]</f>
        <v>1931</v>
      </c>
      <c r="AF1835" s="43">
        <f>Combined[[#This Row],[Total_Amount]]-Combined[[#This Row],[Total_Cost]]</f>
        <v>1101.6559999999999</v>
      </c>
      <c r="AG1835" s="43" t="str">
        <f>IF(Combined[[#This Row],[Age]]&lt;=25,"18-25",IF(Combined[[#This Row],[Age]]&lt;=35,"26-35",IF(Combined[[#This Row],[Age]]&lt;=45,"36-45",IF(Combined[[#This Row],[Age]]&lt;=55,"46-55","56-64"))))</f>
        <v>46-55</v>
      </c>
      <c r="AH1835" s="43">
        <f>IF(Combined[[#This Row],[Total_Amount]]=0,0,Combined[[#This Row],[Profit]]/Combined[[#This Row],[Total_Amount]])</f>
        <v>0.36326441244902158</v>
      </c>
    </row>
    <row r="1836" spans="1:34">
      <c r="A1836" s="43" t="s">
        <v>3660</v>
      </c>
      <c r="B1836" s="46">
        <v>45842</v>
      </c>
      <c r="C1836" s="43">
        <f t="shared" si="28"/>
        <v>2025</v>
      </c>
      <c r="D1836" s="43" t="str">
        <f>TEXT(Combined[[#This Row],[Order_Date]],"MMM")</f>
        <v>Jul</v>
      </c>
      <c r="E1836" s="43" t="s">
        <v>1127</v>
      </c>
      <c r="F1836" s="43" t="s">
        <v>1634</v>
      </c>
      <c r="G1836" s="43" t="s">
        <v>1773</v>
      </c>
      <c r="H1836" s="43">
        <v>3</v>
      </c>
      <c r="I1836" s="43">
        <v>56.17</v>
      </c>
      <c r="J1836" s="45">
        <v>0.01</v>
      </c>
      <c r="K1836" s="43" t="s">
        <v>1829</v>
      </c>
      <c r="L1836" s="43">
        <v>166.82490000000001</v>
      </c>
      <c r="M1836" s="43" t="str">
        <f>VLOOKUP(Combined[[#This Row],[Customer_ID]],Customer[],2,FALSE)</f>
        <v>Denise Tate</v>
      </c>
      <c r="N1836" s="43">
        <f>VLOOKUP(Combined[[#This Row],[Customer_ID]],Customer[],3,FALSE)</f>
        <v>34</v>
      </c>
      <c r="O1836" s="43" t="str">
        <f>VLOOKUP(Combined[[#This Row],[Customer_ID]],Customer[],4,FALSE)</f>
        <v>Male</v>
      </c>
      <c r="P1836" s="43" t="str">
        <f>VLOOKUP(Combined[[#This Row],[Customer_ID]],Customer[],5,FALSE)</f>
        <v>Andersonside</v>
      </c>
      <c r="Q1836" s="43" t="str">
        <f>VLOOKUP(Combined[[#This Row],[Customer_ID]],Customer[],6,FALSE)</f>
        <v>Arkansas</v>
      </c>
      <c r="R1836" s="43" t="str">
        <f>VLOOKUP(Combined[[#This Row],[Customer_ID]],Customer[],8,FALSE)</f>
        <v>Platinum</v>
      </c>
      <c r="S1836" s="43" t="str">
        <f>VLOOKUP(Combined[[#This Row],[Product_ID]],Product[],2,FALSE)</f>
        <v>USB External Hard Drive</v>
      </c>
      <c r="T1836" s="43" t="str">
        <f>VLOOKUP(Combined[[#This Row],[Product_ID]],Product[],3,FALSE)</f>
        <v>Electronics</v>
      </c>
      <c r="U1836" s="43" t="str">
        <f>VLOOKUP(Combined[[#This Row],[Product_ID]],Product[],4,FALSE)</f>
        <v>Computer</v>
      </c>
      <c r="V1836" s="43" t="str">
        <f>VLOOKUP(Combined[[#This Row],[Product_ID]],Product[],5,FALSE)</f>
        <v>Robinson Inc</v>
      </c>
      <c r="W1836" s="43">
        <f>VLOOKUP(Combined[[#This Row],[Product_ID]],Product[],6,FALSE)</f>
        <v>253.33</v>
      </c>
      <c r="X1836" s="43">
        <f>VLOOKUP(Combined[[#This Row],[Product_ID]],Product[],7,FALSE)</f>
        <v>266</v>
      </c>
      <c r="Y1836" s="43" t="str">
        <f>_xlfn.XLOOKUP(Combined[[#This Row],[Store_ID]],Store[Store_ID],Store[Store_Name])</f>
        <v>Gray Ltd</v>
      </c>
      <c r="Z1836" s="43" t="str">
        <f>_xlfn.XLOOKUP(Combined[[#This Row],[Store_ID]],Store[Store_ID],Store[Region])</f>
        <v>North</v>
      </c>
      <c r="AA1836" s="43" t="str">
        <f>_xlfn.XLOOKUP(Combined[[#This Row],[Store_ID]],Store[Store_ID],Store[City])</f>
        <v>New Michaelchester</v>
      </c>
      <c r="AB1836" s="43" t="str">
        <f>_xlfn.XLOOKUP(Combined[[#This Row],[Store_ID]],Store[Store_ID],Store[Store_Type])</f>
        <v>Outlet</v>
      </c>
      <c r="AC1836" s="43">
        <f>Combined[[#This Row],[Quantity]]*Combined[[#This Row],[Unit_Price]]</f>
        <v>168.51</v>
      </c>
      <c r="AD1836" s="43">
        <f>Combined[[#This Row],[Gross_Sales]]*Combined[[#This Row],[Discount]]</f>
        <v>1.6851</v>
      </c>
      <c r="AE1836" s="43">
        <f>Combined[[#This Row],[Quantity]]*Combined[[#This Row],[cost]]</f>
        <v>759.99</v>
      </c>
      <c r="AF1836" s="43">
        <f>Combined[[#This Row],[Total_Amount]]-Combined[[#This Row],[Total_Cost]]</f>
        <v>-593.16509999999994</v>
      </c>
      <c r="AG1836" s="43" t="str">
        <f>IF(Combined[[#This Row],[Age]]&lt;=25,"18-25",IF(Combined[[#This Row],[Age]]&lt;=35,"26-35",IF(Combined[[#This Row],[Age]]&lt;=45,"36-45",IF(Combined[[#This Row],[Age]]&lt;=55,"46-55","56-64"))))</f>
        <v>26-35</v>
      </c>
      <c r="AH1836" s="43">
        <f>IF(Combined[[#This Row],[Total_Amount]]=0,0,Combined[[#This Row],[Profit]]/Combined[[#This Row],[Total_Amount]])</f>
        <v>-3.5556148992146848</v>
      </c>
    </row>
    <row r="1837" spans="1:34">
      <c r="A1837" s="43" t="s">
        <v>3661</v>
      </c>
      <c r="B1837" s="46">
        <v>45862</v>
      </c>
      <c r="C1837" s="43">
        <f t="shared" si="28"/>
        <v>2025</v>
      </c>
      <c r="D1837" s="43" t="str">
        <f>TEXT(Combined[[#This Row],[Order_Date]],"MMM")</f>
        <v>Jul</v>
      </c>
      <c r="E1837" s="43" t="s">
        <v>849</v>
      </c>
      <c r="F1837" s="43" t="s">
        <v>1578</v>
      </c>
      <c r="G1837" s="43" t="s">
        <v>1813</v>
      </c>
      <c r="H1837" s="43">
        <v>1</v>
      </c>
      <c r="I1837" s="43">
        <v>582.29</v>
      </c>
      <c r="J1837" s="45">
        <v>0.2</v>
      </c>
      <c r="K1837" s="43" t="s">
        <v>1824</v>
      </c>
      <c r="L1837" s="43">
        <v>465.83199999999999</v>
      </c>
      <c r="M1837" s="43" t="str">
        <f>VLOOKUP(Combined[[#This Row],[Customer_ID]],Customer[],2,FALSE)</f>
        <v>Cynthia Payne</v>
      </c>
      <c r="N1837" s="43">
        <f>VLOOKUP(Combined[[#This Row],[Customer_ID]],Customer[],3,FALSE)</f>
        <v>32</v>
      </c>
      <c r="O1837" s="43" t="str">
        <f>VLOOKUP(Combined[[#This Row],[Customer_ID]],Customer[],4,FALSE)</f>
        <v>Female</v>
      </c>
      <c r="P1837" s="43" t="str">
        <f>VLOOKUP(Combined[[#This Row],[Customer_ID]],Customer[],5,FALSE)</f>
        <v>South Gina</v>
      </c>
      <c r="Q1837" s="43" t="str">
        <f>VLOOKUP(Combined[[#This Row],[Customer_ID]],Customer[],6,FALSE)</f>
        <v>Kentucky</v>
      </c>
      <c r="R1837" s="43" t="str">
        <f>VLOOKUP(Combined[[#This Row],[Customer_ID]],Customer[],8,FALSE)</f>
        <v>Bronze</v>
      </c>
      <c r="S1837" s="43" t="str">
        <f>VLOOKUP(Combined[[#This Row],[Product_ID]],Product[],2,FALSE)</f>
        <v>4K Home Projector</v>
      </c>
      <c r="T1837" s="43" t="str">
        <f>VLOOKUP(Combined[[#This Row],[Product_ID]],Product[],3,FALSE)</f>
        <v>Electronics</v>
      </c>
      <c r="U1837" s="43" t="str">
        <f>VLOOKUP(Combined[[#This Row],[Product_ID]],Product[],4,FALSE)</f>
        <v>Appliances</v>
      </c>
      <c r="V1837" s="43" t="str">
        <f>VLOOKUP(Combined[[#This Row],[Product_ID]],Product[],5,FALSE)</f>
        <v>Thomas LLC</v>
      </c>
      <c r="W1837" s="43">
        <f>VLOOKUP(Combined[[#This Row],[Product_ID]],Product[],6,FALSE)</f>
        <v>465.34</v>
      </c>
      <c r="X1837" s="43">
        <f>VLOOKUP(Combined[[#This Row],[Product_ID]],Product[],7,FALSE)</f>
        <v>301</v>
      </c>
      <c r="Y1837" s="43" t="str">
        <f>_xlfn.XLOOKUP(Combined[[#This Row],[Store_ID]],Store[Store_ID],Store[Store_Name])</f>
        <v>Mann-Austin</v>
      </c>
      <c r="Z1837" s="43" t="str">
        <f>_xlfn.XLOOKUP(Combined[[#This Row],[Store_ID]],Store[Store_ID],Store[Region])</f>
        <v>East</v>
      </c>
      <c r="AA1837" s="43" t="str">
        <f>_xlfn.XLOOKUP(Combined[[#This Row],[Store_ID]],Store[Store_ID],Store[City])</f>
        <v>Vasquezborough</v>
      </c>
      <c r="AB1837" s="43" t="str">
        <f>_xlfn.XLOOKUP(Combined[[#This Row],[Store_ID]],Store[Store_ID],Store[Store_Type])</f>
        <v>Online</v>
      </c>
      <c r="AC1837" s="43">
        <f>Combined[[#This Row],[Quantity]]*Combined[[#This Row],[Unit_Price]]</f>
        <v>582.29</v>
      </c>
      <c r="AD1837" s="43">
        <f>Combined[[#This Row],[Gross_Sales]]*Combined[[#This Row],[Discount]]</f>
        <v>116.458</v>
      </c>
      <c r="AE1837" s="43">
        <f>Combined[[#This Row],[Quantity]]*Combined[[#This Row],[cost]]</f>
        <v>465.34</v>
      </c>
      <c r="AF1837" s="43">
        <f>Combined[[#This Row],[Total_Amount]]-Combined[[#This Row],[Total_Cost]]</f>
        <v>0.49200000000001864</v>
      </c>
      <c r="AG1837" s="43" t="str">
        <f>IF(Combined[[#This Row],[Age]]&lt;=25,"18-25",IF(Combined[[#This Row],[Age]]&lt;=35,"26-35",IF(Combined[[#This Row],[Age]]&lt;=45,"36-45",IF(Combined[[#This Row],[Age]]&lt;=55,"46-55","56-64"))))</f>
        <v>26-35</v>
      </c>
      <c r="AH1837" s="43">
        <f>IF(Combined[[#This Row],[Total_Amount]]=0,0,Combined[[#This Row],[Profit]]/Combined[[#This Row],[Total_Amount]])</f>
        <v>1.0561747582819958E-3</v>
      </c>
    </row>
    <row r="1838" spans="1:34">
      <c r="A1838" s="43" t="s">
        <v>3662</v>
      </c>
      <c r="B1838" s="46">
        <v>45681</v>
      </c>
      <c r="C1838" s="43">
        <f t="shared" si="28"/>
        <v>2025</v>
      </c>
      <c r="D1838" s="43" t="str">
        <f>TEXT(Combined[[#This Row],[Order_Date]],"MMM")</f>
        <v>Jan</v>
      </c>
      <c r="E1838" s="43" t="s">
        <v>833</v>
      </c>
      <c r="F1838" s="43" t="s">
        <v>1714</v>
      </c>
      <c r="G1838" s="43" t="s">
        <v>1752</v>
      </c>
      <c r="H1838" s="43">
        <v>3</v>
      </c>
      <c r="I1838" s="43">
        <v>63.96</v>
      </c>
      <c r="J1838" s="45">
        <v>0.02</v>
      </c>
      <c r="K1838" s="43" t="s">
        <v>1824</v>
      </c>
      <c r="L1838" s="43">
        <v>188.04239999999999</v>
      </c>
      <c r="M1838" s="43" t="str">
        <f>VLOOKUP(Combined[[#This Row],[Customer_ID]],Customer[],2,FALSE)</f>
        <v>Carol Bishop</v>
      </c>
      <c r="N1838" s="43">
        <f>VLOOKUP(Combined[[#This Row],[Customer_ID]],Customer[],3,FALSE)</f>
        <v>27</v>
      </c>
      <c r="O1838" s="43" t="str">
        <f>VLOOKUP(Combined[[#This Row],[Customer_ID]],Customer[],4,FALSE)</f>
        <v>Female</v>
      </c>
      <c r="P1838" s="43" t="str">
        <f>VLOOKUP(Combined[[#This Row],[Customer_ID]],Customer[],5,FALSE)</f>
        <v>Lake Saramouth</v>
      </c>
      <c r="Q1838" s="43" t="str">
        <f>VLOOKUP(Combined[[#This Row],[Customer_ID]],Customer[],6,FALSE)</f>
        <v>Oregon</v>
      </c>
      <c r="R1838" s="43" t="str">
        <f>VLOOKUP(Combined[[#This Row],[Customer_ID]],Customer[],8,FALSE)</f>
        <v>Silver</v>
      </c>
      <c r="S1838" s="43" t="str">
        <f>VLOOKUP(Combined[[#This Row],[Product_ID]],Product[],2,FALSE)</f>
        <v>Hydrating Face Cleanser</v>
      </c>
      <c r="T1838" s="43" t="str">
        <f>VLOOKUP(Combined[[#This Row],[Product_ID]],Product[],3,FALSE)</f>
        <v>Beauty</v>
      </c>
      <c r="U1838" s="43" t="str">
        <f>VLOOKUP(Combined[[#This Row],[Product_ID]],Product[],4,FALSE)</f>
        <v>Skincare</v>
      </c>
      <c r="V1838" s="43" t="str">
        <f>VLOOKUP(Combined[[#This Row],[Product_ID]],Product[],5,FALSE)</f>
        <v>Butler Group</v>
      </c>
      <c r="W1838" s="43">
        <f>VLOOKUP(Combined[[#This Row],[Product_ID]],Product[],6,FALSE)</f>
        <v>305.5</v>
      </c>
      <c r="X1838" s="43">
        <f>VLOOKUP(Combined[[#This Row],[Product_ID]],Product[],7,FALSE)</f>
        <v>159</v>
      </c>
      <c r="Y1838" s="43" t="str">
        <f>_xlfn.XLOOKUP(Combined[[#This Row],[Store_ID]],Store[Store_ID],Store[Store_Name])</f>
        <v>Rivera-Warner</v>
      </c>
      <c r="Z1838" s="43" t="str">
        <f>_xlfn.XLOOKUP(Combined[[#This Row],[Store_ID]],Store[Store_ID],Store[Region])</f>
        <v>East</v>
      </c>
      <c r="AA1838" s="43" t="str">
        <f>_xlfn.XLOOKUP(Combined[[#This Row],[Store_ID]],Store[Store_ID],Store[City])</f>
        <v>Washingtonfurt</v>
      </c>
      <c r="AB1838" s="43" t="str">
        <f>_xlfn.XLOOKUP(Combined[[#This Row],[Store_ID]],Store[Store_ID],Store[Store_Type])</f>
        <v>Flagship</v>
      </c>
      <c r="AC1838" s="43">
        <f>Combined[[#This Row],[Quantity]]*Combined[[#This Row],[Unit_Price]]</f>
        <v>191.88</v>
      </c>
      <c r="AD1838" s="43">
        <f>Combined[[#This Row],[Gross_Sales]]*Combined[[#This Row],[Discount]]</f>
        <v>3.8376000000000001</v>
      </c>
      <c r="AE1838" s="43">
        <f>Combined[[#This Row],[Quantity]]*Combined[[#This Row],[cost]]</f>
        <v>916.5</v>
      </c>
      <c r="AF1838" s="43">
        <f>Combined[[#This Row],[Total_Amount]]-Combined[[#This Row],[Total_Cost]]</f>
        <v>-728.45759999999996</v>
      </c>
      <c r="AG1838" s="43" t="str">
        <f>IF(Combined[[#This Row],[Age]]&lt;=25,"18-25",IF(Combined[[#This Row],[Age]]&lt;=35,"26-35",IF(Combined[[#This Row],[Age]]&lt;=45,"36-45",IF(Combined[[#This Row],[Age]]&lt;=55,"46-55","56-64"))))</f>
        <v>26-35</v>
      </c>
      <c r="AH1838" s="43">
        <f>IF(Combined[[#This Row],[Total_Amount]]=0,0,Combined[[#This Row],[Profit]]/Combined[[#This Row],[Total_Amount]])</f>
        <v>-3.8739007798241247</v>
      </c>
    </row>
    <row r="1839" spans="1:34">
      <c r="A1839" s="43" t="s">
        <v>3663</v>
      </c>
      <c r="B1839" s="46">
        <v>45392</v>
      </c>
      <c r="C1839" s="43">
        <f t="shared" si="28"/>
        <v>2024</v>
      </c>
      <c r="D1839" s="43" t="str">
        <f>TEXT(Combined[[#This Row],[Order_Date]],"MMM")</f>
        <v>Apr</v>
      </c>
      <c r="E1839" s="43" t="s">
        <v>241</v>
      </c>
      <c r="F1839" s="43" t="s">
        <v>1565</v>
      </c>
      <c r="G1839" s="43" t="s">
        <v>1794</v>
      </c>
      <c r="H1839" s="43">
        <v>1</v>
      </c>
      <c r="I1839" s="43">
        <v>829.83</v>
      </c>
      <c r="J1839" s="45">
        <v>0.26</v>
      </c>
      <c r="K1839" s="43" t="s">
        <v>1829</v>
      </c>
      <c r="L1839" s="43">
        <v>614.07420000000002</v>
      </c>
      <c r="M1839" s="43" t="str">
        <f>VLOOKUP(Combined[[#This Row],[Customer_ID]],Customer[],2,FALSE)</f>
        <v>Michael Thomas</v>
      </c>
      <c r="N1839" s="43">
        <f>VLOOKUP(Combined[[#This Row],[Customer_ID]],Customer[],3,FALSE)</f>
        <v>21</v>
      </c>
      <c r="O1839" s="43" t="str">
        <f>VLOOKUP(Combined[[#This Row],[Customer_ID]],Customer[],4,FALSE)</f>
        <v>Female</v>
      </c>
      <c r="P1839" s="43" t="str">
        <f>VLOOKUP(Combined[[#This Row],[Customer_ID]],Customer[],5,FALSE)</f>
        <v>Woodmouth</v>
      </c>
      <c r="Q1839" s="43" t="str">
        <f>VLOOKUP(Combined[[#This Row],[Customer_ID]],Customer[],6,FALSE)</f>
        <v>Nevada</v>
      </c>
      <c r="R1839" s="43" t="str">
        <f>VLOOKUP(Combined[[#This Row],[Customer_ID]],Customer[],8,FALSE)</f>
        <v>Silver</v>
      </c>
      <c r="S1839" s="43" t="str">
        <f>VLOOKUP(Combined[[#This Row],[Product_ID]],Product[],2,FALSE)</f>
        <v>Adjustable Dumbbell Set</v>
      </c>
      <c r="T1839" s="43" t="str">
        <f>VLOOKUP(Combined[[#This Row],[Product_ID]],Product[],3,FALSE)</f>
        <v>Sports</v>
      </c>
      <c r="U1839" s="43" t="str">
        <f>VLOOKUP(Combined[[#This Row],[Product_ID]],Product[],4,FALSE)</f>
        <v>Fitness</v>
      </c>
      <c r="V1839" s="43" t="str">
        <f>VLOOKUP(Combined[[#This Row],[Product_ID]],Product[],5,FALSE)</f>
        <v>Hill PLC</v>
      </c>
      <c r="W1839" s="43">
        <f>VLOOKUP(Combined[[#This Row],[Product_ID]],Product[],6,FALSE)</f>
        <v>495.72</v>
      </c>
      <c r="X1839" s="43">
        <f>VLOOKUP(Combined[[#This Row],[Product_ID]],Product[],7,FALSE)</f>
        <v>323</v>
      </c>
      <c r="Y1839" s="43" t="str">
        <f>_xlfn.XLOOKUP(Combined[[#This Row],[Store_ID]],Store[Store_ID],Store[Store_Name])</f>
        <v>Thomas, Bridges and Harris</v>
      </c>
      <c r="Z1839" s="43" t="str">
        <f>_xlfn.XLOOKUP(Combined[[#This Row],[Store_ID]],Store[Store_ID],Store[Region])</f>
        <v>North</v>
      </c>
      <c r="AA1839" s="43" t="str">
        <f>_xlfn.XLOOKUP(Combined[[#This Row],[Store_ID]],Store[Store_ID],Store[City])</f>
        <v>Sabrinatown</v>
      </c>
      <c r="AB1839" s="43" t="str">
        <f>_xlfn.XLOOKUP(Combined[[#This Row],[Store_ID]],Store[Store_ID],Store[Store_Type])</f>
        <v>Online</v>
      </c>
      <c r="AC1839" s="43">
        <f>Combined[[#This Row],[Quantity]]*Combined[[#This Row],[Unit_Price]]</f>
        <v>829.83</v>
      </c>
      <c r="AD1839" s="43">
        <f>Combined[[#This Row],[Gross_Sales]]*Combined[[#This Row],[Discount]]</f>
        <v>215.75580000000002</v>
      </c>
      <c r="AE1839" s="43">
        <f>Combined[[#This Row],[Quantity]]*Combined[[#This Row],[cost]]</f>
        <v>495.72</v>
      </c>
      <c r="AF1839" s="43">
        <f>Combined[[#This Row],[Total_Amount]]-Combined[[#This Row],[Total_Cost]]</f>
        <v>118.35419999999999</v>
      </c>
      <c r="AG1839" s="43" t="str">
        <f>IF(Combined[[#This Row],[Age]]&lt;=25,"18-25",IF(Combined[[#This Row],[Age]]&lt;=35,"26-35",IF(Combined[[#This Row],[Age]]&lt;=45,"36-45",IF(Combined[[#This Row],[Age]]&lt;=55,"46-55","56-64"))))</f>
        <v>18-25</v>
      </c>
      <c r="AH1839" s="43">
        <f>IF(Combined[[#This Row],[Total_Amount]]=0,0,Combined[[#This Row],[Profit]]/Combined[[#This Row],[Total_Amount]])</f>
        <v>0.19273599183942264</v>
      </c>
    </row>
    <row r="1840" spans="1:34">
      <c r="A1840" s="43" t="s">
        <v>3664</v>
      </c>
      <c r="B1840" s="46">
        <v>45586</v>
      </c>
      <c r="C1840" s="43">
        <f t="shared" si="28"/>
        <v>2024</v>
      </c>
      <c r="D1840" s="43" t="str">
        <f>TEXT(Combined[[#This Row],[Order_Date]],"MMM")</f>
        <v>Oct</v>
      </c>
      <c r="E1840" s="43" t="s">
        <v>1157</v>
      </c>
      <c r="F1840" s="43" t="s">
        <v>1616</v>
      </c>
      <c r="G1840" s="43" t="s">
        <v>1804</v>
      </c>
      <c r="H1840" s="43">
        <v>2</v>
      </c>
      <c r="I1840" s="43">
        <v>858.15</v>
      </c>
      <c r="J1840" s="45">
        <v>0.03</v>
      </c>
      <c r="K1840" s="43" t="s">
        <v>1824</v>
      </c>
      <c r="L1840" s="43">
        <v>1664.8109999999999</v>
      </c>
      <c r="M1840" s="43" t="str">
        <f>VLOOKUP(Combined[[#This Row],[Customer_ID]],Customer[],2,FALSE)</f>
        <v>James Holloway Jr.</v>
      </c>
      <c r="N1840" s="43">
        <f>VLOOKUP(Combined[[#This Row],[Customer_ID]],Customer[],3,FALSE)</f>
        <v>45</v>
      </c>
      <c r="O1840" s="43" t="str">
        <f>VLOOKUP(Combined[[#This Row],[Customer_ID]],Customer[],4,FALSE)</f>
        <v>Male</v>
      </c>
      <c r="P1840" s="43" t="str">
        <f>VLOOKUP(Combined[[#This Row],[Customer_ID]],Customer[],5,FALSE)</f>
        <v>Millston</v>
      </c>
      <c r="Q1840" s="43" t="str">
        <f>VLOOKUP(Combined[[#This Row],[Customer_ID]],Customer[],6,FALSE)</f>
        <v>Indiana</v>
      </c>
      <c r="R1840" s="43" t="str">
        <f>VLOOKUP(Combined[[#This Row],[Customer_ID]],Customer[],8,FALSE)</f>
        <v>Silver</v>
      </c>
      <c r="S1840" s="43" t="str">
        <f>VLOOKUP(Combined[[#This Row],[Product_ID]],Product[],2,FALSE)</f>
        <v>Gaming Mechanical Keyboard</v>
      </c>
      <c r="T1840" s="43" t="str">
        <f>VLOOKUP(Combined[[#This Row],[Product_ID]],Product[],3,FALSE)</f>
        <v>Electronics</v>
      </c>
      <c r="U1840" s="43" t="str">
        <f>VLOOKUP(Combined[[#This Row],[Product_ID]],Product[],4,FALSE)</f>
        <v>Computer</v>
      </c>
      <c r="V1840" s="43" t="str">
        <f>VLOOKUP(Combined[[#This Row],[Product_ID]],Product[],5,FALSE)</f>
        <v>Lucero LLC</v>
      </c>
      <c r="W1840" s="43">
        <f>VLOOKUP(Combined[[#This Row],[Product_ID]],Product[],6,FALSE)</f>
        <v>419.28</v>
      </c>
      <c r="X1840" s="43">
        <f>VLOOKUP(Combined[[#This Row],[Product_ID]],Product[],7,FALSE)</f>
        <v>86</v>
      </c>
      <c r="Y1840" s="43" t="str">
        <f>_xlfn.XLOOKUP(Combined[[#This Row],[Store_ID]],Store[Store_ID],Store[Store_Name])</f>
        <v>Frederick-Wright</v>
      </c>
      <c r="Z1840" s="43" t="str">
        <f>_xlfn.XLOOKUP(Combined[[#This Row],[Store_ID]],Store[Store_ID],Store[Region])</f>
        <v>West</v>
      </c>
      <c r="AA1840" s="43" t="str">
        <f>_xlfn.XLOOKUP(Combined[[#This Row],[Store_ID]],Store[Store_ID],Store[City])</f>
        <v>New Jimmymouth</v>
      </c>
      <c r="AB1840" s="43" t="str">
        <f>_xlfn.XLOOKUP(Combined[[#This Row],[Store_ID]],Store[Store_ID],Store[Store_Type])</f>
        <v>Flagship</v>
      </c>
      <c r="AC1840" s="43">
        <f>Combined[[#This Row],[Quantity]]*Combined[[#This Row],[Unit_Price]]</f>
        <v>1716.3</v>
      </c>
      <c r="AD1840" s="43">
        <f>Combined[[#This Row],[Gross_Sales]]*Combined[[#This Row],[Discount]]</f>
        <v>51.488999999999997</v>
      </c>
      <c r="AE1840" s="43">
        <f>Combined[[#This Row],[Quantity]]*Combined[[#This Row],[cost]]</f>
        <v>838.56</v>
      </c>
      <c r="AF1840" s="43">
        <f>Combined[[#This Row],[Total_Amount]]-Combined[[#This Row],[Total_Cost]]</f>
        <v>826.25099999999998</v>
      </c>
      <c r="AG1840" s="43" t="str">
        <f>IF(Combined[[#This Row],[Age]]&lt;=25,"18-25",IF(Combined[[#This Row],[Age]]&lt;=35,"26-35",IF(Combined[[#This Row],[Age]]&lt;=45,"36-45",IF(Combined[[#This Row],[Age]]&lt;=55,"46-55","56-64"))))</f>
        <v>36-45</v>
      </c>
      <c r="AH1840" s="43">
        <f>IF(Combined[[#This Row],[Total_Amount]]=0,0,Combined[[#This Row],[Profit]]/Combined[[#This Row],[Total_Amount]])</f>
        <v>0.49630318396502665</v>
      </c>
    </row>
    <row r="1841" spans="1:34">
      <c r="A1841" s="43" t="s">
        <v>3665</v>
      </c>
      <c r="B1841" s="46">
        <v>45340</v>
      </c>
      <c r="C1841" s="43">
        <f t="shared" si="28"/>
        <v>2024</v>
      </c>
      <c r="D1841" s="43" t="str">
        <f>TEXT(Combined[[#This Row],[Order_Date]],"MMM")</f>
        <v>Feb</v>
      </c>
      <c r="E1841" s="43" t="s">
        <v>1124</v>
      </c>
      <c r="F1841" s="43" t="s">
        <v>1694</v>
      </c>
      <c r="G1841" s="43" t="s">
        <v>1797</v>
      </c>
      <c r="H1841" s="43">
        <v>3</v>
      </c>
      <c r="I1841" s="43">
        <v>717.32</v>
      </c>
      <c r="J1841" s="45">
        <v>0.23</v>
      </c>
      <c r="K1841" s="43" t="s">
        <v>1829</v>
      </c>
      <c r="L1841" s="43">
        <v>1657.0092</v>
      </c>
      <c r="M1841" s="43" t="str">
        <f>VLOOKUP(Combined[[#This Row],[Customer_ID]],Customer[],2,FALSE)</f>
        <v>Melanie Lam</v>
      </c>
      <c r="N1841" s="43">
        <f>VLOOKUP(Combined[[#This Row],[Customer_ID]],Customer[],3,FALSE)</f>
        <v>32</v>
      </c>
      <c r="O1841" s="43" t="str">
        <f>VLOOKUP(Combined[[#This Row],[Customer_ID]],Customer[],4,FALSE)</f>
        <v>Male</v>
      </c>
      <c r="P1841" s="43" t="str">
        <f>VLOOKUP(Combined[[#This Row],[Customer_ID]],Customer[],5,FALSE)</f>
        <v>East Michaelton</v>
      </c>
      <c r="Q1841" s="43" t="str">
        <f>VLOOKUP(Combined[[#This Row],[Customer_ID]],Customer[],6,FALSE)</f>
        <v>Kansas</v>
      </c>
      <c r="R1841" s="43" t="str">
        <f>VLOOKUP(Combined[[#This Row],[Customer_ID]],Customer[],8,FALSE)</f>
        <v>Silver</v>
      </c>
      <c r="S1841" s="43" t="str">
        <f>VLOOKUP(Combined[[#This Row],[Product_ID]],Product[],2,FALSE)</f>
        <v>Shin Guards – Adult</v>
      </c>
      <c r="T1841" s="43" t="str">
        <f>VLOOKUP(Combined[[#This Row],[Product_ID]],Product[],3,FALSE)</f>
        <v>Sports</v>
      </c>
      <c r="U1841" s="43" t="str">
        <f>VLOOKUP(Combined[[#This Row],[Product_ID]],Product[],4,FALSE)</f>
        <v>Team Sports</v>
      </c>
      <c r="V1841" s="43" t="str">
        <f>VLOOKUP(Combined[[#This Row],[Product_ID]],Product[],5,FALSE)</f>
        <v>French Ltd</v>
      </c>
      <c r="W1841" s="43">
        <f>VLOOKUP(Combined[[#This Row],[Product_ID]],Product[],6,FALSE)</f>
        <v>107.06</v>
      </c>
      <c r="X1841" s="43">
        <f>VLOOKUP(Combined[[#This Row],[Product_ID]],Product[],7,FALSE)</f>
        <v>359</v>
      </c>
      <c r="Y1841" s="43" t="str">
        <f>_xlfn.XLOOKUP(Combined[[#This Row],[Store_ID]],Store[Store_ID],Store[Store_Name])</f>
        <v>Gardner, Humphrey and Contreras</v>
      </c>
      <c r="Z1841" s="43" t="str">
        <f>_xlfn.XLOOKUP(Combined[[#This Row],[Store_ID]],Store[Store_ID],Store[Region])</f>
        <v>East</v>
      </c>
      <c r="AA1841" s="43" t="str">
        <f>_xlfn.XLOOKUP(Combined[[#This Row],[Store_ID]],Store[Store_ID],Store[City])</f>
        <v>Johnsonville</v>
      </c>
      <c r="AB1841" s="43" t="str">
        <f>_xlfn.XLOOKUP(Combined[[#This Row],[Store_ID]],Store[Store_ID],Store[Store_Type])</f>
        <v>Flagship</v>
      </c>
      <c r="AC1841" s="43">
        <f>Combined[[#This Row],[Quantity]]*Combined[[#This Row],[Unit_Price]]</f>
        <v>2151.96</v>
      </c>
      <c r="AD1841" s="43">
        <f>Combined[[#This Row],[Gross_Sales]]*Combined[[#This Row],[Discount]]</f>
        <v>494.95080000000002</v>
      </c>
      <c r="AE1841" s="43">
        <f>Combined[[#This Row],[Quantity]]*Combined[[#This Row],[cost]]</f>
        <v>321.18</v>
      </c>
      <c r="AF1841" s="43">
        <f>Combined[[#This Row],[Total_Amount]]-Combined[[#This Row],[Total_Cost]]</f>
        <v>1335.8291999999999</v>
      </c>
      <c r="AG1841" s="43" t="str">
        <f>IF(Combined[[#This Row],[Age]]&lt;=25,"18-25",IF(Combined[[#This Row],[Age]]&lt;=35,"26-35",IF(Combined[[#This Row],[Age]]&lt;=45,"36-45",IF(Combined[[#This Row],[Age]]&lt;=55,"46-55","56-64"))))</f>
        <v>26-35</v>
      </c>
      <c r="AH1841" s="43">
        <f>IF(Combined[[#This Row],[Total_Amount]]=0,0,Combined[[#This Row],[Profit]]/Combined[[#This Row],[Total_Amount]])</f>
        <v>0.80616884927373966</v>
      </c>
    </row>
    <row r="1842" spans="1:34">
      <c r="A1842" s="43" t="s">
        <v>3666</v>
      </c>
      <c r="B1842" s="46">
        <v>45853</v>
      </c>
      <c r="C1842" s="43">
        <f t="shared" si="28"/>
        <v>2025</v>
      </c>
      <c r="D1842" s="43" t="str">
        <f>TEXT(Combined[[#This Row],[Order_Date]],"MMM")</f>
        <v>Jul</v>
      </c>
      <c r="E1842" s="43" t="s">
        <v>1328</v>
      </c>
      <c r="F1842" s="43" t="s">
        <v>1714</v>
      </c>
      <c r="G1842" s="43" t="s">
        <v>1794</v>
      </c>
      <c r="H1842" s="43">
        <v>1</v>
      </c>
      <c r="I1842" s="43">
        <v>163.19999999999999</v>
      </c>
      <c r="J1842" s="45">
        <v>0.22</v>
      </c>
      <c r="K1842" s="43" t="s">
        <v>1826</v>
      </c>
      <c r="L1842" s="43">
        <v>127.29600000000001</v>
      </c>
      <c r="M1842" s="43" t="str">
        <f>VLOOKUP(Combined[[#This Row],[Customer_ID]],Customer[],2,FALSE)</f>
        <v>Samuel Mullins</v>
      </c>
      <c r="N1842" s="43">
        <f>VLOOKUP(Combined[[#This Row],[Customer_ID]],Customer[],3,FALSE)</f>
        <v>27</v>
      </c>
      <c r="O1842" s="43" t="str">
        <f>VLOOKUP(Combined[[#This Row],[Customer_ID]],Customer[],4,FALSE)</f>
        <v>Female</v>
      </c>
      <c r="P1842" s="43" t="str">
        <f>VLOOKUP(Combined[[#This Row],[Customer_ID]],Customer[],5,FALSE)</f>
        <v>Hartmouth</v>
      </c>
      <c r="Q1842" s="43" t="str">
        <f>VLOOKUP(Combined[[#This Row],[Customer_ID]],Customer[],6,FALSE)</f>
        <v>Louisiana</v>
      </c>
      <c r="R1842" s="43" t="str">
        <f>VLOOKUP(Combined[[#This Row],[Customer_ID]],Customer[],8,FALSE)</f>
        <v>Bronze</v>
      </c>
      <c r="S1842" s="43" t="str">
        <f>VLOOKUP(Combined[[#This Row],[Product_ID]],Product[],2,FALSE)</f>
        <v>Hydrating Face Cleanser</v>
      </c>
      <c r="T1842" s="43" t="str">
        <f>VLOOKUP(Combined[[#This Row],[Product_ID]],Product[],3,FALSE)</f>
        <v>Beauty</v>
      </c>
      <c r="U1842" s="43" t="str">
        <f>VLOOKUP(Combined[[#This Row],[Product_ID]],Product[],4,FALSE)</f>
        <v>Skincare</v>
      </c>
      <c r="V1842" s="43" t="str">
        <f>VLOOKUP(Combined[[#This Row],[Product_ID]],Product[],5,FALSE)</f>
        <v>Butler Group</v>
      </c>
      <c r="W1842" s="43">
        <f>VLOOKUP(Combined[[#This Row],[Product_ID]],Product[],6,FALSE)</f>
        <v>305.5</v>
      </c>
      <c r="X1842" s="43">
        <f>VLOOKUP(Combined[[#This Row],[Product_ID]],Product[],7,FALSE)</f>
        <v>159</v>
      </c>
      <c r="Y1842" s="43" t="str">
        <f>_xlfn.XLOOKUP(Combined[[#This Row],[Store_ID]],Store[Store_ID],Store[Store_Name])</f>
        <v>Thomas, Bridges and Harris</v>
      </c>
      <c r="Z1842" s="43" t="str">
        <f>_xlfn.XLOOKUP(Combined[[#This Row],[Store_ID]],Store[Store_ID],Store[Region])</f>
        <v>North</v>
      </c>
      <c r="AA1842" s="43" t="str">
        <f>_xlfn.XLOOKUP(Combined[[#This Row],[Store_ID]],Store[Store_ID],Store[City])</f>
        <v>Sabrinatown</v>
      </c>
      <c r="AB1842" s="43" t="str">
        <f>_xlfn.XLOOKUP(Combined[[#This Row],[Store_ID]],Store[Store_ID],Store[Store_Type])</f>
        <v>Online</v>
      </c>
      <c r="AC1842" s="43">
        <f>Combined[[#This Row],[Quantity]]*Combined[[#This Row],[Unit_Price]]</f>
        <v>163.19999999999999</v>
      </c>
      <c r="AD1842" s="43">
        <f>Combined[[#This Row],[Gross_Sales]]*Combined[[#This Row],[Discount]]</f>
        <v>35.903999999999996</v>
      </c>
      <c r="AE1842" s="43">
        <f>Combined[[#This Row],[Quantity]]*Combined[[#This Row],[cost]]</f>
        <v>305.5</v>
      </c>
      <c r="AF1842" s="43">
        <f>Combined[[#This Row],[Total_Amount]]-Combined[[#This Row],[Total_Cost]]</f>
        <v>-178.20400000000001</v>
      </c>
      <c r="AG1842" s="43" t="str">
        <f>IF(Combined[[#This Row],[Age]]&lt;=25,"18-25",IF(Combined[[#This Row],[Age]]&lt;=35,"26-35",IF(Combined[[#This Row],[Age]]&lt;=45,"36-45",IF(Combined[[#This Row],[Age]]&lt;=55,"46-55","56-64"))))</f>
        <v>26-35</v>
      </c>
      <c r="AH1842" s="43">
        <f>IF(Combined[[#This Row],[Total_Amount]]=0,0,Combined[[#This Row],[Profit]]/Combined[[#This Row],[Total_Amount]])</f>
        <v>-1.3999183006535947</v>
      </c>
    </row>
    <row r="1843" spans="1:34">
      <c r="A1843" s="43" t="s">
        <v>3667</v>
      </c>
      <c r="B1843" s="46">
        <v>45489</v>
      </c>
      <c r="C1843" s="43">
        <f t="shared" si="28"/>
        <v>2024</v>
      </c>
      <c r="D1843" s="43" t="str">
        <f>TEXT(Combined[[#This Row],[Order_Date]],"MMM")</f>
        <v>Jul</v>
      </c>
      <c r="E1843" s="43" t="s">
        <v>435</v>
      </c>
      <c r="F1843" s="43" t="s">
        <v>1710</v>
      </c>
      <c r="G1843" s="43" t="s">
        <v>1794</v>
      </c>
      <c r="H1843" s="43">
        <v>2</v>
      </c>
      <c r="I1843" s="43">
        <v>966.71</v>
      </c>
      <c r="J1843" s="45">
        <v>0.11</v>
      </c>
      <c r="K1843" s="43" t="s">
        <v>1824</v>
      </c>
      <c r="L1843" s="43">
        <v>1720.7438</v>
      </c>
      <c r="M1843" s="43" t="str">
        <f>VLOOKUP(Combined[[#This Row],[Customer_ID]],Customer[],2,FALSE)</f>
        <v>James Wolfe</v>
      </c>
      <c r="N1843" s="43">
        <f>VLOOKUP(Combined[[#This Row],[Customer_ID]],Customer[],3,FALSE)</f>
        <v>62</v>
      </c>
      <c r="O1843" s="43" t="str">
        <f>VLOOKUP(Combined[[#This Row],[Customer_ID]],Customer[],4,FALSE)</f>
        <v>Female</v>
      </c>
      <c r="P1843" s="43" t="str">
        <f>VLOOKUP(Combined[[#This Row],[Customer_ID]],Customer[],5,FALSE)</f>
        <v>Benjaminton</v>
      </c>
      <c r="Q1843" s="43" t="str">
        <f>VLOOKUP(Combined[[#This Row],[Customer_ID]],Customer[],6,FALSE)</f>
        <v>Arizona</v>
      </c>
      <c r="R1843" s="43" t="str">
        <f>VLOOKUP(Combined[[#This Row],[Customer_ID]],Customer[],8,FALSE)</f>
        <v>Gold</v>
      </c>
      <c r="S1843" s="43" t="str">
        <f>VLOOKUP(Combined[[#This Row],[Product_ID]],Product[],2,FALSE)</f>
        <v>Badminton Racket Set</v>
      </c>
      <c r="T1843" s="43" t="str">
        <f>VLOOKUP(Combined[[#This Row],[Product_ID]],Product[],3,FALSE)</f>
        <v>Sports</v>
      </c>
      <c r="U1843" s="43" t="str">
        <f>VLOOKUP(Combined[[#This Row],[Product_ID]],Product[],4,FALSE)</f>
        <v>Equipment</v>
      </c>
      <c r="V1843" s="43" t="str">
        <f>VLOOKUP(Combined[[#This Row],[Product_ID]],Product[],5,FALSE)</f>
        <v>Robinson-Brown</v>
      </c>
      <c r="W1843" s="43">
        <f>VLOOKUP(Combined[[#This Row],[Product_ID]],Product[],6,FALSE)</f>
        <v>285.54000000000002</v>
      </c>
      <c r="X1843" s="43">
        <f>VLOOKUP(Combined[[#This Row],[Product_ID]],Product[],7,FALSE)</f>
        <v>358</v>
      </c>
      <c r="Y1843" s="43" t="str">
        <f>_xlfn.XLOOKUP(Combined[[#This Row],[Store_ID]],Store[Store_ID],Store[Store_Name])</f>
        <v>Thomas, Bridges and Harris</v>
      </c>
      <c r="Z1843" s="43" t="str">
        <f>_xlfn.XLOOKUP(Combined[[#This Row],[Store_ID]],Store[Store_ID],Store[Region])</f>
        <v>North</v>
      </c>
      <c r="AA1843" s="43" t="str">
        <f>_xlfn.XLOOKUP(Combined[[#This Row],[Store_ID]],Store[Store_ID],Store[City])</f>
        <v>Sabrinatown</v>
      </c>
      <c r="AB1843" s="43" t="str">
        <f>_xlfn.XLOOKUP(Combined[[#This Row],[Store_ID]],Store[Store_ID],Store[Store_Type])</f>
        <v>Online</v>
      </c>
      <c r="AC1843" s="43">
        <f>Combined[[#This Row],[Quantity]]*Combined[[#This Row],[Unit_Price]]</f>
        <v>1933.42</v>
      </c>
      <c r="AD1843" s="43">
        <f>Combined[[#This Row],[Gross_Sales]]*Combined[[#This Row],[Discount]]</f>
        <v>212.67620000000002</v>
      </c>
      <c r="AE1843" s="43">
        <f>Combined[[#This Row],[Quantity]]*Combined[[#This Row],[cost]]</f>
        <v>571.08000000000004</v>
      </c>
      <c r="AF1843" s="43">
        <f>Combined[[#This Row],[Total_Amount]]-Combined[[#This Row],[Total_Cost]]</f>
        <v>1149.6637999999998</v>
      </c>
      <c r="AG1843" s="43" t="str">
        <f>IF(Combined[[#This Row],[Age]]&lt;=25,"18-25",IF(Combined[[#This Row],[Age]]&lt;=35,"26-35",IF(Combined[[#This Row],[Age]]&lt;=45,"36-45",IF(Combined[[#This Row],[Age]]&lt;=55,"46-55","56-64"))))</f>
        <v>56-64</v>
      </c>
      <c r="AH1843" s="43">
        <f>IF(Combined[[#This Row],[Total_Amount]]=0,0,Combined[[#This Row],[Profit]]/Combined[[#This Row],[Total_Amount]])</f>
        <v>0.66812026287701853</v>
      </c>
    </row>
    <row r="1844" spans="1:34">
      <c r="A1844" s="43" t="s">
        <v>3668</v>
      </c>
      <c r="B1844" s="46">
        <v>45761</v>
      </c>
      <c r="C1844" s="43">
        <f t="shared" si="28"/>
        <v>2025</v>
      </c>
      <c r="D1844" s="43" t="str">
        <f>TEXT(Combined[[#This Row],[Order_Date]],"MMM")</f>
        <v>Apr</v>
      </c>
      <c r="E1844" s="43" t="s">
        <v>1092</v>
      </c>
      <c r="F1844" s="43" t="s">
        <v>1618</v>
      </c>
      <c r="G1844" s="43" t="s">
        <v>1797</v>
      </c>
      <c r="H1844" s="43">
        <v>2</v>
      </c>
      <c r="I1844" s="43">
        <v>873.94</v>
      </c>
      <c r="J1844" s="45">
        <v>0.14000000000000001</v>
      </c>
      <c r="K1844" s="43" t="s">
        <v>1829</v>
      </c>
      <c r="L1844" s="43">
        <v>1503.1768</v>
      </c>
      <c r="M1844" s="43" t="str">
        <f>VLOOKUP(Combined[[#This Row],[Customer_ID]],Customer[],2,FALSE)</f>
        <v>Sherry Cabrera</v>
      </c>
      <c r="N1844" s="43">
        <f>VLOOKUP(Combined[[#This Row],[Customer_ID]],Customer[],3,FALSE)</f>
        <v>55</v>
      </c>
      <c r="O1844" s="43" t="str">
        <f>VLOOKUP(Combined[[#This Row],[Customer_ID]],Customer[],4,FALSE)</f>
        <v>Male</v>
      </c>
      <c r="P1844" s="43" t="str">
        <f>VLOOKUP(Combined[[#This Row],[Customer_ID]],Customer[],5,FALSE)</f>
        <v>Shannonview</v>
      </c>
      <c r="Q1844" s="43" t="str">
        <f>VLOOKUP(Combined[[#This Row],[Customer_ID]],Customer[],6,FALSE)</f>
        <v>Pennsylvania</v>
      </c>
      <c r="R1844" s="43" t="str">
        <f>VLOOKUP(Combined[[#This Row],[Customer_ID]],Customer[],8,FALSE)</f>
        <v>Silver</v>
      </c>
      <c r="S1844" s="43" t="str">
        <f>VLOOKUP(Combined[[#This Row],[Product_ID]],Product[],2,FALSE)</f>
        <v>Bedroom Table Lamp</v>
      </c>
      <c r="T1844" s="43" t="str">
        <f>VLOOKUP(Combined[[#This Row],[Product_ID]],Product[],3,FALSE)</f>
        <v>Home</v>
      </c>
      <c r="U1844" s="43" t="str">
        <f>VLOOKUP(Combined[[#This Row],[Product_ID]],Product[],4,FALSE)</f>
        <v>Lighting</v>
      </c>
      <c r="V1844" s="43" t="str">
        <f>VLOOKUP(Combined[[#This Row],[Product_ID]],Product[],5,FALSE)</f>
        <v>Jones LLC</v>
      </c>
      <c r="W1844" s="43">
        <f>VLOOKUP(Combined[[#This Row],[Product_ID]],Product[],6,FALSE)</f>
        <v>382.22</v>
      </c>
      <c r="X1844" s="43">
        <f>VLOOKUP(Combined[[#This Row],[Product_ID]],Product[],7,FALSE)</f>
        <v>329</v>
      </c>
      <c r="Y1844" s="43" t="str">
        <f>_xlfn.XLOOKUP(Combined[[#This Row],[Store_ID]],Store[Store_ID],Store[Store_Name])</f>
        <v>Gardner, Humphrey and Contreras</v>
      </c>
      <c r="Z1844" s="43" t="str">
        <f>_xlfn.XLOOKUP(Combined[[#This Row],[Store_ID]],Store[Store_ID],Store[Region])</f>
        <v>East</v>
      </c>
      <c r="AA1844" s="43" t="str">
        <f>_xlfn.XLOOKUP(Combined[[#This Row],[Store_ID]],Store[Store_ID],Store[City])</f>
        <v>Johnsonville</v>
      </c>
      <c r="AB1844" s="43" t="str">
        <f>_xlfn.XLOOKUP(Combined[[#This Row],[Store_ID]],Store[Store_ID],Store[Store_Type])</f>
        <v>Flagship</v>
      </c>
      <c r="AC1844" s="43">
        <f>Combined[[#This Row],[Quantity]]*Combined[[#This Row],[Unit_Price]]</f>
        <v>1747.88</v>
      </c>
      <c r="AD1844" s="43">
        <f>Combined[[#This Row],[Gross_Sales]]*Combined[[#This Row],[Discount]]</f>
        <v>244.70320000000004</v>
      </c>
      <c r="AE1844" s="43">
        <f>Combined[[#This Row],[Quantity]]*Combined[[#This Row],[cost]]</f>
        <v>764.44</v>
      </c>
      <c r="AF1844" s="43">
        <f>Combined[[#This Row],[Total_Amount]]-Combined[[#This Row],[Total_Cost]]</f>
        <v>738.7367999999999</v>
      </c>
      <c r="AG1844" s="43" t="str">
        <f>IF(Combined[[#This Row],[Age]]&lt;=25,"18-25",IF(Combined[[#This Row],[Age]]&lt;=35,"26-35",IF(Combined[[#This Row],[Age]]&lt;=45,"36-45",IF(Combined[[#This Row],[Age]]&lt;=55,"46-55","56-64"))))</f>
        <v>46-55</v>
      </c>
      <c r="AH1844" s="43">
        <f>IF(Combined[[#This Row],[Total_Amount]]=0,0,Combined[[#This Row],[Profit]]/Combined[[#This Row],[Total_Amount]])</f>
        <v>0.49145037363535676</v>
      </c>
    </row>
    <row r="1845" spans="1:34">
      <c r="A1845" s="43" t="s">
        <v>3669</v>
      </c>
      <c r="B1845" s="46">
        <v>45379</v>
      </c>
      <c r="C1845" s="43">
        <f t="shared" si="28"/>
        <v>2024</v>
      </c>
      <c r="D1845" s="43" t="str">
        <f>TEXT(Combined[[#This Row],[Order_Date]],"MMM")</f>
        <v>Mar</v>
      </c>
      <c r="E1845" s="43" t="s">
        <v>502</v>
      </c>
      <c r="F1845" s="43" t="s">
        <v>1543</v>
      </c>
      <c r="G1845" s="43" t="s">
        <v>1766</v>
      </c>
      <c r="H1845" s="43">
        <v>1</v>
      </c>
      <c r="I1845" s="43">
        <v>140.24</v>
      </c>
      <c r="J1845" s="45">
        <v>0.27</v>
      </c>
      <c r="K1845" s="43" t="s">
        <v>1824</v>
      </c>
      <c r="L1845" s="43">
        <v>102.37520000000001</v>
      </c>
      <c r="M1845" s="43" t="str">
        <f>VLOOKUP(Combined[[#This Row],[Customer_ID]],Customer[],2,FALSE)</f>
        <v>Denise Griffin</v>
      </c>
      <c r="N1845" s="43">
        <f>VLOOKUP(Combined[[#This Row],[Customer_ID]],Customer[],3,FALSE)</f>
        <v>33</v>
      </c>
      <c r="O1845" s="43" t="str">
        <f>VLOOKUP(Combined[[#This Row],[Customer_ID]],Customer[],4,FALSE)</f>
        <v>Male</v>
      </c>
      <c r="P1845" s="43" t="str">
        <f>VLOOKUP(Combined[[#This Row],[Customer_ID]],Customer[],5,FALSE)</f>
        <v>West Markhaven</v>
      </c>
      <c r="Q1845" s="43" t="str">
        <f>VLOOKUP(Combined[[#This Row],[Customer_ID]],Customer[],6,FALSE)</f>
        <v>Florida</v>
      </c>
      <c r="R1845" s="43" t="str">
        <f>VLOOKUP(Combined[[#This Row],[Customer_ID]],Customer[],8,FALSE)</f>
        <v>Platinum</v>
      </c>
      <c r="S1845" s="43" t="str">
        <f>VLOOKUP(Combined[[#This Row],[Product_ID]],Product[],2,FALSE)</f>
        <v>Brother Laser Printer</v>
      </c>
      <c r="T1845" s="43" t="str">
        <f>VLOOKUP(Combined[[#This Row],[Product_ID]],Product[],3,FALSE)</f>
        <v>Electronics</v>
      </c>
      <c r="U1845" s="43" t="str">
        <f>VLOOKUP(Combined[[#This Row],[Product_ID]],Product[],4,FALSE)</f>
        <v>Computer</v>
      </c>
      <c r="V1845" s="43" t="str">
        <f>VLOOKUP(Combined[[#This Row],[Product_ID]],Product[],5,FALSE)</f>
        <v>Hunt Inc</v>
      </c>
      <c r="W1845" s="43">
        <f>VLOOKUP(Combined[[#This Row],[Product_ID]],Product[],6,FALSE)</f>
        <v>112.42</v>
      </c>
      <c r="X1845" s="43">
        <f>VLOOKUP(Combined[[#This Row],[Product_ID]],Product[],7,FALSE)</f>
        <v>416</v>
      </c>
      <c r="Y1845" s="43" t="str">
        <f>_xlfn.XLOOKUP(Combined[[#This Row],[Store_ID]],Store[Store_ID],Store[Store_Name])</f>
        <v>Johnson-Wright</v>
      </c>
      <c r="Z1845" s="43" t="str">
        <f>_xlfn.XLOOKUP(Combined[[#This Row],[Store_ID]],Store[Store_ID],Store[Region])</f>
        <v>North</v>
      </c>
      <c r="AA1845" s="43" t="str">
        <f>_xlfn.XLOOKUP(Combined[[#This Row],[Store_ID]],Store[Store_ID],Store[City])</f>
        <v>Hoodberg</v>
      </c>
      <c r="AB1845" s="43" t="str">
        <f>_xlfn.XLOOKUP(Combined[[#This Row],[Store_ID]],Store[Store_ID],Store[Store_Type])</f>
        <v>Outlet</v>
      </c>
      <c r="AC1845" s="43">
        <f>Combined[[#This Row],[Quantity]]*Combined[[#This Row],[Unit_Price]]</f>
        <v>140.24</v>
      </c>
      <c r="AD1845" s="43">
        <f>Combined[[#This Row],[Gross_Sales]]*Combined[[#This Row],[Discount]]</f>
        <v>37.864800000000002</v>
      </c>
      <c r="AE1845" s="43">
        <f>Combined[[#This Row],[Quantity]]*Combined[[#This Row],[cost]]</f>
        <v>112.42</v>
      </c>
      <c r="AF1845" s="43">
        <f>Combined[[#This Row],[Total_Amount]]-Combined[[#This Row],[Total_Cost]]</f>
        <v>-10.044799999999995</v>
      </c>
      <c r="AG1845" s="43" t="str">
        <f>IF(Combined[[#This Row],[Age]]&lt;=25,"18-25",IF(Combined[[#This Row],[Age]]&lt;=35,"26-35",IF(Combined[[#This Row],[Age]]&lt;=45,"36-45",IF(Combined[[#This Row],[Age]]&lt;=55,"46-55","56-64"))))</f>
        <v>26-35</v>
      </c>
      <c r="AH1845" s="43">
        <f>IF(Combined[[#This Row],[Total_Amount]]=0,0,Combined[[#This Row],[Profit]]/Combined[[#This Row],[Total_Amount]])</f>
        <v>-9.8117512835139711E-2</v>
      </c>
    </row>
    <row r="1846" spans="1:34">
      <c r="A1846" s="43" t="s">
        <v>3670</v>
      </c>
      <c r="B1846" s="46">
        <v>45716</v>
      </c>
      <c r="C1846" s="43">
        <f t="shared" si="28"/>
        <v>2025</v>
      </c>
      <c r="D1846" s="43" t="str">
        <f>TEXT(Combined[[#This Row],[Order_Date]],"MMM")</f>
        <v>Feb</v>
      </c>
      <c r="E1846" s="43" t="s">
        <v>657</v>
      </c>
      <c r="F1846" s="43" t="s">
        <v>1634</v>
      </c>
      <c r="G1846" s="43" t="s">
        <v>1773</v>
      </c>
      <c r="H1846" s="43">
        <v>2</v>
      </c>
      <c r="I1846" s="43">
        <v>549.91999999999996</v>
      </c>
      <c r="J1846" s="45">
        <v>0.28000000000000003</v>
      </c>
      <c r="K1846" s="43" t="s">
        <v>1824</v>
      </c>
      <c r="L1846" s="43">
        <v>791.88479999999993</v>
      </c>
      <c r="M1846" s="43" t="str">
        <f>VLOOKUP(Combined[[#This Row],[Customer_ID]],Customer[],2,FALSE)</f>
        <v>Mary Boyd</v>
      </c>
      <c r="N1846" s="43">
        <f>VLOOKUP(Combined[[#This Row],[Customer_ID]],Customer[],3,FALSE)</f>
        <v>25</v>
      </c>
      <c r="O1846" s="43" t="str">
        <f>VLOOKUP(Combined[[#This Row],[Customer_ID]],Customer[],4,FALSE)</f>
        <v>Female</v>
      </c>
      <c r="P1846" s="43" t="str">
        <f>VLOOKUP(Combined[[#This Row],[Customer_ID]],Customer[],5,FALSE)</f>
        <v>New Logan</v>
      </c>
      <c r="Q1846" s="43" t="str">
        <f>VLOOKUP(Combined[[#This Row],[Customer_ID]],Customer[],6,FALSE)</f>
        <v>Michigan</v>
      </c>
      <c r="R1846" s="43" t="str">
        <f>VLOOKUP(Combined[[#This Row],[Customer_ID]],Customer[],8,FALSE)</f>
        <v>Bronze</v>
      </c>
      <c r="S1846" s="43" t="str">
        <f>VLOOKUP(Combined[[#This Row],[Product_ID]],Product[],2,FALSE)</f>
        <v>USB External Hard Drive</v>
      </c>
      <c r="T1846" s="43" t="str">
        <f>VLOOKUP(Combined[[#This Row],[Product_ID]],Product[],3,FALSE)</f>
        <v>Electronics</v>
      </c>
      <c r="U1846" s="43" t="str">
        <f>VLOOKUP(Combined[[#This Row],[Product_ID]],Product[],4,FALSE)</f>
        <v>Computer</v>
      </c>
      <c r="V1846" s="43" t="str">
        <f>VLOOKUP(Combined[[#This Row],[Product_ID]],Product[],5,FALSE)</f>
        <v>Robinson Inc</v>
      </c>
      <c r="W1846" s="43">
        <f>VLOOKUP(Combined[[#This Row],[Product_ID]],Product[],6,FALSE)</f>
        <v>253.33</v>
      </c>
      <c r="X1846" s="43">
        <f>VLOOKUP(Combined[[#This Row],[Product_ID]],Product[],7,FALSE)</f>
        <v>266</v>
      </c>
      <c r="Y1846" s="43" t="str">
        <f>_xlfn.XLOOKUP(Combined[[#This Row],[Store_ID]],Store[Store_ID],Store[Store_Name])</f>
        <v>Gray Ltd</v>
      </c>
      <c r="Z1846" s="43" t="str">
        <f>_xlfn.XLOOKUP(Combined[[#This Row],[Store_ID]],Store[Store_ID],Store[Region])</f>
        <v>North</v>
      </c>
      <c r="AA1846" s="43" t="str">
        <f>_xlfn.XLOOKUP(Combined[[#This Row],[Store_ID]],Store[Store_ID],Store[City])</f>
        <v>New Michaelchester</v>
      </c>
      <c r="AB1846" s="43" t="str">
        <f>_xlfn.XLOOKUP(Combined[[#This Row],[Store_ID]],Store[Store_ID],Store[Store_Type])</f>
        <v>Outlet</v>
      </c>
      <c r="AC1846" s="43">
        <f>Combined[[#This Row],[Quantity]]*Combined[[#This Row],[Unit_Price]]</f>
        <v>1099.8399999999999</v>
      </c>
      <c r="AD1846" s="43">
        <f>Combined[[#This Row],[Gross_Sales]]*Combined[[#This Row],[Discount]]</f>
        <v>307.95519999999999</v>
      </c>
      <c r="AE1846" s="43">
        <f>Combined[[#This Row],[Quantity]]*Combined[[#This Row],[cost]]</f>
        <v>506.66</v>
      </c>
      <c r="AF1846" s="43">
        <f>Combined[[#This Row],[Total_Amount]]-Combined[[#This Row],[Total_Cost]]</f>
        <v>285.2247999999999</v>
      </c>
      <c r="AG1846" s="43" t="str">
        <f>IF(Combined[[#This Row],[Age]]&lt;=25,"18-25",IF(Combined[[#This Row],[Age]]&lt;=35,"26-35",IF(Combined[[#This Row],[Age]]&lt;=45,"36-45",IF(Combined[[#This Row],[Age]]&lt;=55,"46-55","56-64"))))</f>
        <v>18-25</v>
      </c>
      <c r="AH1846" s="43">
        <f>IF(Combined[[#This Row],[Total_Amount]]=0,0,Combined[[#This Row],[Profit]]/Combined[[#This Row],[Total_Amount]])</f>
        <v>0.36018471373613931</v>
      </c>
    </row>
    <row r="1847" spans="1:34">
      <c r="A1847" s="43" t="s">
        <v>3671</v>
      </c>
      <c r="B1847" s="46">
        <v>45364</v>
      </c>
      <c r="C1847" s="43">
        <f t="shared" si="28"/>
        <v>2024</v>
      </c>
      <c r="D1847" s="43" t="str">
        <f>TEXT(Combined[[#This Row],[Order_Date]],"MMM")</f>
        <v>Mar</v>
      </c>
      <c r="E1847" s="43" t="s">
        <v>390</v>
      </c>
      <c r="F1847" s="43" t="s">
        <v>1582</v>
      </c>
      <c r="G1847" s="43" t="s">
        <v>1773</v>
      </c>
      <c r="H1847" s="43">
        <v>4</v>
      </c>
      <c r="I1847" s="43">
        <v>715.88</v>
      </c>
      <c r="J1847" s="45">
        <v>0.19</v>
      </c>
      <c r="K1847" s="43" t="s">
        <v>1826</v>
      </c>
      <c r="L1847" s="43">
        <v>2319.4512</v>
      </c>
      <c r="M1847" s="43" t="str">
        <f>VLOOKUP(Combined[[#This Row],[Customer_ID]],Customer[],2,FALSE)</f>
        <v>Julie Farmer</v>
      </c>
      <c r="N1847" s="43">
        <f>VLOOKUP(Combined[[#This Row],[Customer_ID]],Customer[],3,FALSE)</f>
        <v>18</v>
      </c>
      <c r="O1847" s="43" t="str">
        <f>VLOOKUP(Combined[[#This Row],[Customer_ID]],Customer[],4,FALSE)</f>
        <v>Female</v>
      </c>
      <c r="P1847" s="43" t="str">
        <f>VLOOKUP(Combined[[#This Row],[Customer_ID]],Customer[],5,FALSE)</f>
        <v>Rodriguezmouth</v>
      </c>
      <c r="Q1847" s="43" t="str">
        <f>VLOOKUP(Combined[[#This Row],[Customer_ID]],Customer[],6,FALSE)</f>
        <v>Arizona</v>
      </c>
      <c r="R1847" s="43" t="str">
        <f>VLOOKUP(Combined[[#This Row],[Customer_ID]],Customer[],8,FALSE)</f>
        <v>Platinum</v>
      </c>
      <c r="S1847" s="43" t="str">
        <f>VLOOKUP(Combined[[#This Row],[Product_ID]],Product[],2,FALSE)</f>
        <v>Soccer Training Cone Set</v>
      </c>
      <c r="T1847" s="43" t="str">
        <f>VLOOKUP(Combined[[#This Row],[Product_ID]],Product[],3,FALSE)</f>
        <v>Sports</v>
      </c>
      <c r="U1847" s="43" t="str">
        <f>VLOOKUP(Combined[[#This Row],[Product_ID]],Product[],4,FALSE)</f>
        <v>Accessories</v>
      </c>
      <c r="V1847" s="43" t="str">
        <f>VLOOKUP(Combined[[#This Row],[Product_ID]],Product[],5,FALSE)</f>
        <v>Ford, Murphy and Wilson</v>
      </c>
      <c r="W1847" s="43">
        <f>VLOOKUP(Combined[[#This Row],[Product_ID]],Product[],6,FALSE)</f>
        <v>144.53</v>
      </c>
      <c r="X1847" s="43">
        <f>VLOOKUP(Combined[[#This Row],[Product_ID]],Product[],7,FALSE)</f>
        <v>367</v>
      </c>
      <c r="Y1847" s="43" t="str">
        <f>_xlfn.XLOOKUP(Combined[[#This Row],[Store_ID]],Store[Store_ID],Store[Store_Name])</f>
        <v>Gray Ltd</v>
      </c>
      <c r="Z1847" s="43" t="str">
        <f>_xlfn.XLOOKUP(Combined[[#This Row],[Store_ID]],Store[Store_ID],Store[Region])</f>
        <v>North</v>
      </c>
      <c r="AA1847" s="43" t="str">
        <f>_xlfn.XLOOKUP(Combined[[#This Row],[Store_ID]],Store[Store_ID],Store[City])</f>
        <v>New Michaelchester</v>
      </c>
      <c r="AB1847" s="43" t="str">
        <f>_xlfn.XLOOKUP(Combined[[#This Row],[Store_ID]],Store[Store_ID],Store[Store_Type])</f>
        <v>Outlet</v>
      </c>
      <c r="AC1847" s="43">
        <f>Combined[[#This Row],[Quantity]]*Combined[[#This Row],[Unit_Price]]</f>
        <v>2863.52</v>
      </c>
      <c r="AD1847" s="43">
        <f>Combined[[#This Row],[Gross_Sales]]*Combined[[#This Row],[Discount]]</f>
        <v>544.06880000000001</v>
      </c>
      <c r="AE1847" s="43">
        <f>Combined[[#This Row],[Quantity]]*Combined[[#This Row],[cost]]</f>
        <v>578.12</v>
      </c>
      <c r="AF1847" s="43">
        <f>Combined[[#This Row],[Total_Amount]]-Combined[[#This Row],[Total_Cost]]</f>
        <v>1741.3312000000001</v>
      </c>
      <c r="AG1847" s="43" t="str">
        <f>IF(Combined[[#This Row],[Age]]&lt;=25,"18-25",IF(Combined[[#This Row],[Age]]&lt;=35,"26-35",IF(Combined[[#This Row],[Age]]&lt;=45,"36-45",IF(Combined[[#This Row],[Age]]&lt;=55,"46-55","56-64"))))</f>
        <v>18-25</v>
      </c>
      <c r="AH1847" s="43">
        <f>IF(Combined[[#This Row],[Total_Amount]]=0,0,Combined[[#This Row],[Profit]]/Combined[[#This Row],[Total_Amount]])</f>
        <v>0.75075138463788338</v>
      </c>
    </row>
    <row r="1848" spans="1:34">
      <c r="A1848" s="43" t="s">
        <v>3672</v>
      </c>
      <c r="B1848" s="46">
        <v>45752</v>
      </c>
      <c r="C1848" s="43">
        <f t="shared" si="28"/>
        <v>2025</v>
      </c>
      <c r="D1848" s="43" t="str">
        <f>TEXT(Combined[[#This Row],[Order_Date]],"MMM")</f>
        <v>Apr</v>
      </c>
      <c r="E1848" s="43" t="s">
        <v>1160</v>
      </c>
      <c r="F1848" s="43" t="s">
        <v>1549</v>
      </c>
      <c r="G1848" s="43" t="s">
        <v>1782</v>
      </c>
      <c r="H1848" s="43">
        <v>3</v>
      </c>
      <c r="I1848" s="43">
        <v>591.9</v>
      </c>
      <c r="J1848" s="45">
        <v>0.27</v>
      </c>
      <c r="K1848" s="43" t="s">
        <v>1824</v>
      </c>
      <c r="L1848" s="43">
        <v>1296.261</v>
      </c>
      <c r="M1848" s="43" t="str">
        <f>VLOOKUP(Combined[[#This Row],[Customer_ID]],Customer[],2,FALSE)</f>
        <v>Michael Garner</v>
      </c>
      <c r="N1848" s="43">
        <f>VLOOKUP(Combined[[#This Row],[Customer_ID]],Customer[],3,FALSE)</f>
        <v>21</v>
      </c>
      <c r="O1848" s="43" t="str">
        <f>VLOOKUP(Combined[[#This Row],[Customer_ID]],Customer[],4,FALSE)</f>
        <v>Female</v>
      </c>
      <c r="P1848" s="43" t="str">
        <f>VLOOKUP(Combined[[#This Row],[Customer_ID]],Customer[],5,FALSE)</f>
        <v>Port Crystal</v>
      </c>
      <c r="Q1848" s="43" t="str">
        <f>VLOOKUP(Combined[[#This Row],[Customer_ID]],Customer[],6,FALSE)</f>
        <v>New Hampshire</v>
      </c>
      <c r="R1848" s="43" t="str">
        <f>VLOOKUP(Combined[[#This Row],[Customer_ID]],Customer[],8,FALSE)</f>
        <v>Platinum</v>
      </c>
      <c r="S1848" s="43" t="str">
        <f>VLOOKUP(Combined[[#This Row],[Product_ID]],Product[],2,FALSE)</f>
        <v>Women's Casual Hoodie</v>
      </c>
      <c r="T1848" s="43" t="str">
        <f>VLOOKUP(Combined[[#This Row],[Product_ID]],Product[],3,FALSE)</f>
        <v>Clothing</v>
      </c>
      <c r="U1848" s="43" t="str">
        <f>VLOOKUP(Combined[[#This Row],[Product_ID]],Product[],4,FALSE)</f>
        <v>Outerwear</v>
      </c>
      <c r="V1848" s="43" t="str">
        <f>VLOOKUP(Combined[[#This Row],[Product_ID]],Product[],5,FALSE)</f>
        <v>Sims Inc</v>
      </c>
      <c r="W1848" s="43">
        <f>VLOOKUP(Combined[[#This Row],[Product_ID]],Product[],6,FALSE)</f>
        <v>296.83</v>
      </c>
      <c r="X1848" s="43">
        <f>VLOOKUP(Combined[[#This Row],[Product_ID]],Product[],7,FALSE)</f>
        <v>352</v>
      </c>
      <c r="Y1848" s="43" t="str">
        <f>_xlfn.XLOOKUP(Combined[[#This Row],[Store_ID]],Store[Store_ID],Store[Store_Name])</f>
        <v>Bean, Jones and Park</v>
      </c>
      <c r="Z1848" s="43" t="str">
        <f>_xlfn.XLOOKUP(Combined[[#This Row],[Store_ID]],Store[Store_ID],Store[Region])</f>
        <v>West</v>
      </c>
      <c r="AA1848" s="43" t="str">
        <f>_xlfn.XLOOKUP(Combined[[#This Row],[Store_ID]],Store[Store_ID],Store[City])</f>
        <v>Thompsonborough</v>
      </c>
      <c r="AB1848" s="43" t="str">
        <f>_xlfn.XLOOKUP(Combined[[#This Row],[Store_ID]],Store[Store_ID],Store[Store_Type])</f>
        <v>Online</v>
      </c>
      <c r="AC1848" s="43">
        <f>Combined[[#This Row],[Quantity]]*Combined[[#This Row],[Unit_Price]]</f>
        <v>1775.6999999999998</v>
      </c>
      <c r="AD1848" s="43">
        <f>Combined[[#This Row],[Gross_Sales]]*Combined[[#This Row],[Discount]]</f>
        <v>479.43899999999996</v>
      </c>
      <c r="AE1848" s="43">
        <f>Combined[[#This Row],[Quantity]]*Combined[[#This Row],[cost]]</f>
        <v>890.49</v>
      </c>
      <c r="AF1848" s="43">
        <f>Combined[[#This Row],[Total_Amount]]-Combined[[#This Row],[Total_Cost]]</f>
        <v>405.77099999999996</v>
      </c>
      <c r="AG1848" s="43" t="str">
        <f>IF(Combined[[#This Row],[Age]]&lt;=25,"18-25",IF(Combined[[#This Row],[Age]]&lt;=35,"26-35",IF(Combined[[#This Row],[Age]]&lt;=45,"36-45",IF(Combined[[#This Row],[Age]]&lt;=55,"46-55","56-64"))))</f>
        <v>18-25</v>
      </c>
      <c r="AH1848" s="43">
        <f>IF(Combined[[#This Row],[Total_Amount]]=0,0,Combined[[#This Row],[Profit]]/Combined[[#This Row],[Total_Amount]])</f>
        <v>0.31303186626767293</v>
      </c>
    </row>
    <row r="1849" spans="1:34">
      <c r="A1849" s="43" t="s">
        <v>3673</v>
      </c>
      <c r="B1849" s="46">
        <v>45883</v>
      </c>
      <c r="C1849" s="43">
        <f t="shared" si="28"/>
        <v>2025</v>
      </c>
      <c r="D1849" s="43" t="str">
        <f>TEXT(Combined[[#This Row],[Order_Date]],"MMM")</f>
        <v>Aug</v>
      </c>
      <c r="E1849" s="43" t="s">
        <v>1172</v>
      </c>
      <c r="F1849" s="43" t="s">
        <v>1592</v>
      </c>
      <c r="G1849" s="43" t="s">
        <v>1789</v>
      </c>
      <c r="H1849" s="43">
        <v>2</v>
      </c>
      <c r="I1849" s="43">
        <v>523.14</v>
      </c>
      <c r="J1849" s="45">
        <v>0.13</v>
      </c>
      <c r="K1849" s="43" t="s">
        <v>1826</v>
      </c>
      <c r="L1849" s="43">
        <v>910.2636</v>
      </c>
      <c r="M1849" s="43" t="str">
        <f>VLOOKUP(Combined[[#This Row],[Customer_ID]],Customer[],2,FALSE)</f>
        <v>Joshua Bell</v>
      </c>
      <c r="N1849" s="43">
        <f>VLOOKUP(Combined[[#This Row],[Customer_ID]],Customer[],3,FALSE)</f>
        <v>26</v>
      </c>
      <c r="O1849" s="43" t="str">
        <f>VLOOKUP(Combined[[#This Row],[Customer_ID]],Customer[],4,FALSE)</f>
        <v>Male</v>
      </c>
      <c r="P1849" s="43" t="str">
        <f>VLOOKUP(Combined[[#This Row],[Customer_ID]],Customer[],5,FALSE)</f>
        <v>Port Richardshire</v>
      </c>
      <c r="Q1849" s="43" t="str">
        <f>VLOOKUP(Combined[[#This Row],[Customer_ID]],Customer[],6,FALSE)</f>
        <v>Minnesota</v>
      </c>
      <c r="R1849" s="43" t="str">
        <f>VLOOKUP(Combined[[#This Row],[Customer_ID]],Customer[],8,FALSE)</f>
        <v>Platinum</v>
      </c>
      <c r="S1849" s="43" t="str">
        <f>VLOOKUP(Combined[[#This Row],[Product_ID]],Product[],2,FALSE)</f>
        <v>Carbon Fiber Tennis Racket</v>
      </c>
      <c r="T1849" s="43" t="str">
        <f>VLOOKUP(Combined[[#This Row],[Product_ID]],Product[],3,FALSE)</f>
        <v>Sports</v>
      </c>
      <c r="U1849" s="43" t="str">
        <f>VLOOKUP(Combined[[#This Row],[Product_ID]],Product[],4,FALSE)</f>
        <v>Equipment</v>
      </c>
      <c r="V1849" s="43" t="str">
        <f>VLOOKUP(Combined[[#This Row],[Product_ID]],Product[],5,FALSE)</f>
        <v>Flores, Pineda and Rodriguez</v>
      </c>
      <c r="W1849" s="43">
        <f>VLOOKUP(Combined[[#This Row],[Product_ID]],Product[],6,FALSE)</f>
        <v>484.62</v>
      </c>
      <c r="X1849" s="43">
        <f>VLOOKUP(Combined[[#This Row],[Product_ID]],Product[],7,FALSE)</f>
        <v>432</v>
      </c>
      <c r="Y1849" s="43" t="str">
        <f>_xlfn.XLOOKUP(Combined[[#This Row],[Store_ID]],Store[Store_ID],Store[Store_Name])</f>
        <v>Hill, Wagner and Ballard</v>
      </c>
      <c r="Z1849" s="43" t="str">
        <f>_xlfn.XLOOKUP(Combined[[#This Row],[Store_ID]],Store[Store_ID],Store[Region])</f>
        <v>East</v>
      </c>
      <c r="AA1849" s="43" t="str">
        <f>_xlfn.XLOOKUP(Combined[[#This Row],[Store_ID]],Store[Store_ID],Store[City])</f>
        <v>East Davidville</v>
      </c>
      <c r="AB1849" s="43" t="str">
        <f>_xlfn.XLOOKUP(Combined[[#This Row],[Store_ID]],Store[Store_ID],Store[Store_Type])</f>
        <v>Online</v>
      </c>
      <c r="AC1849" s="43">
        <f>Combined[[#This Row],[Quantity]]*Combined[[#This Row],[Unit_Price]]</f>
        <v>1046.28</v>
      </c>
      <c r="AD1849" s="43">
        <f>Combined[[#This Row],[Gross_Sales]]*Combined[[#This Row],[Discount]]</f>
        <v>136.0164</v>
      </c>
      <c r="AE1849" s="43">
        <f>Combined[[#This Row],[Quantity]]*Combined[[#This Row],[cost]]</f>
        <v>969.24</v>
      </c>
      <c r="AF1849" s="43">
        <f>Combined[[#This Row],[Total_Amount]]-Combined[[#This Row],[Total_Cost]]</f>
        <v>-58.976400000000012</v>
      </c>
      <c r="AG1849" s="43" t="str">
        <f>IF(Combined[[#This Row],[Age]]&lt;=25,"18-25",IF(Combined[[#This Row],[Age]]&lt;=35,"26-35",IF(Combined[[#This Row],[Age]]&lt;=45,"36-45",IF(Combined[[#This Row],[Age]]&lt;=55,"46-55","56-64"))))</f>
        <v>26-35</v>
      </c>
      <c r="AH1849" s="43">
        <f>IF(Combined[[#This Row],[Total_Amount]]=0,0,Combined[[#This Row],[Profit]]/Combined[[#This Row],[Total_Amount]])</f>
        <v>-6.4790462894484646E-2</v>
      </c>
    </row>
    <row r="1850" spans="1:34">
      <c r="A1850" s="43" t="s">
        <v>3674</v>
      </c>
      <c r="B1850" s="46">
        <v>45477</v>
      </c>
      <c r="C1850" s="43">
        <f t="shared" si="28"/>
        <v>2024</v>
      </c>
      <c r="D1850" s="43" t="str">
        <f>TEXT(Combined[[#This Row],[Order_Date]],"MMM")</f>
        <v>Jul</v>
      </c>
      <c r="E1850" s="43" t="s">
        <v>730</v>
      </c>
      <c r="F1850" s="43" t="s">
        <v>1686</v>
      </c>
      <c r="G1850" s="43" t="s">
        <v>1799</v>
      </c>
      <c r="H1850" s="43">
        <v>2</v>
      </c>
      <c r="I1850" s="43">
        <v>478.62</v>
      </c>
      <c r="J1850" s="45">
        <v>0.17</v>
      </c>
      <c r="K1850" s="43" t="s">
        <v>1829</v>
      </c>
      <c r="L1850" s="43">
        <v>794.50919999999996</v>
      </c>
      <c r="M1850" s="43" t="str">
        <f>VLOOKUP(Combined[[#This Row],[Customer_ID]],Customer[],2,FALSE)</f>
        <v>Alexis Castaneda</v>
      </c>
      <c r="N1850" s="43">
        <f>VLOOKUP(Combined[[#This Row],[Customer_ID]],Customer[],3,FALSE)</f>
        <v>54</v>
      </c>
      <c r="O1850" s="43" t="str">
        <f>VLOOKUP(Combined[[#This Row],[Customer_ID]],Customer[],4,FALSE)</f>
        <v>Male</v>
      </c>
      <c r="P1850" s="43" t="str">
        <f>VLOOKUP(Combined[[#This Row],[Customer_ID]],Customer[],5,FALSE)</f>
        <v>Morrisbury</v>
      </c>
      <c r="Q1850" s="43" t="str">
        <f>VLOOKUP(Combined[[#This Row],[Customer_ID]],Customer[],6,FALSE)</f>
        <v>Alaska</v>
      </c>
      <c r="R1850" s="43" t="str">
        <f>VLOOKUP(Combined[[#This Row],[Customer_ID]],Customer[],8,FALSE)</f>
        <v>Gold</v>
      </c>
      <c r="S1850" s="43" t="str">
        <f>VLOOKUP(Combined[[#This Row],[Product_ID]],Product[],2,FALSE)</f>
        <v>Men's Sports Shorts</v>
      </c>
      <c r="T1850" s="43" t="str">
        <f>VLOOKUP(Combined[[#This Row],[Product_ID]],Product[],3,FALSE)</f>
        <v>Clothing</v>
      </c>
      <c r="U1850" s="43" t="str">
        <f>VLOOKUP(Combined[[#This Row],[Product_ID]],Product[],4,FALSE)</f>
        <v>Bottoms</v>
      </c>
      <c r="V1850" s="43" t="str">
        <f>VLOOKUP(Combined[[#This Row],[Product_ID]],Product[],5,FALSE)</f>
        <v>Fitzpatrick Ltd</v>
      </c>
      <c r="W1850" s="43">
        <f>VLOOKUP(Combined[[#This Row],[Product_ID]],Product[],6,FALSE)</f>
        <v>218.22</v>
      </c>
      <c r="X1850" s="43">
        <f>VLOOKUP(Combined[[#This Row],[Product_ID]],Product[],7,FALSE)</f>
        <v>224</v>
      </c>
      <c r="Y1850" s="43" t="str">
        <f>_xlfn.XLOOKUP(Combined[[#This Row],[Store_ID]],Store[Store_ID],Store[Store_Name])</f>
        <v>Mcdonald Inc</v>
      </c>
      <c r="Z1850" s="43" t="str">
        <f>_xlfn.XLOOKUP(Combined[[#This Row],[Store_ID]],Store[Store_ID],Store[Region])</f>
        <v>South</v>
      </c>
      <c r="AA1850" s="43" t="str">
        <f>_xlfn.XLOOKUP(Combined[[#This Row],[Store_ID]],Store[Store_ID],Store[City])</f>
        <v>Christopherland</v>
      </c>
      <c r="AB1850" s="43" t="str">
        <f>_xlfn.XLOOKUP(Combined[[#This Row],[Store_ID]],Store[Store_ID],Store[Store_Type])</f>
        <v>Outlet</v>
      </c>
      <c r="AC1850" s="43">
        <f>Combined[[#This Row],[Quantity]]*Combined[[#This Row],[Unit_Price]]</f>
        <v>957.24</v>
      </c>
      <c r="AD1850" s="43">
        <f>Combined[[#This Row],[Gross_Sales]]*Combined[[#This Row],[Discount]]</f>
        <v>162.73080000000002</v>
      </c>
      <c r="AE1850" s="43">
        <f>Combined[[#This Row],[Quantity]]*Combined[[#This Row],[cost]]</f>
        <v>436.44</v>
      </c>
      <c r="AF1850" s="43">
        <f>Combined[[#This Row],[Total_Amount]]-Combined[[#This Row],[Total_Cost]]</f>
        <v>358.06919999999997</v>
      </c>
      <c r="AG1850" s="43" t="str">
        <f>IF(Combined[[#This Row],[Age]]&lt;=25,"18-25",IF(Combined[[#This Row],[Age]]&lt;=35,"26-35",IF(Combined[[#This Row],[Age]]&lt;=45,"36-45",IF(Combined[[#This Row],[Age]]&lt;=55,"46-55","56-64"))))</f>
        <v>46-55</v>
      </c>
      <c r="AH1850" s="43">
        <f>IF(Combined[[#This Row],[Total_Amount]]=0,0,Combined[[#This Row],[Profit]]/Combined[[#This Row],[Total_Amount]])</f>
        <v>0.45067974039822317</v>
      </c>
    </row>
    <row r="1851" spans="1:34">
      <c r="A1851" s="43" t="s">
        <v>3675</v>
      </c>
      <c r="B1851" s="46">
        <v>45556</v>
      </c>
      <c r="C1851" s="43">
        <f t="shared" si="28"/>
        <v>2024</v>
      </c>
      <c r="D1851" s="43" t="str">
        <f>TEXT(Combined[[#This Row],[Order_Date]],"MMM")</f>
        <v>Sep</v>
      </c>
      <c r="E1851" s="43" t="s">
        <v>945</v>
      </c>
      <c r="F1851" s="43" t="s">
        <v>1712</v>
      </c>
      <c r="G1851" s="43" t="s">
        <v>1757</v>
      </c>
      <c r="H1851" s="43">
        <v>4</v>
      </c>
      <c r="I1851" s="43">
        <v>740.5</v>
      </c>
      <c r="J1851" s="45">
        <v>0.17</v>
      </c>
      <c r="K1851" s="43" t="s">
        <v>1826</v>
      </c>
      <c r="L1851" s="43">
        <v>2458.46</v>
      </c>
      <c r="M1851" s="43" t="str">
        <f>VLOOKUP(Combined[[#This Row],[Customer_ID]],Customer[],2,FALSE)</f>
        <v>Stephanie Jacobs</v>
      </c>
      <c r="N1851" s="43">
        <f>VLOOKUP(Combined[[#This Row],[Customer_ID]],Customer[],3,FALSE)</f>
        <v>48</v>
      </c>
      <c r="O1851" s="43" t="str">
        <f>VLOOKUP(Combined[[#This Row],[Customer_ID]],Customer[],4,FALSE)</f>
        <v>Female</v>
      </c>
      <c r="P1851" s="43" t="str">
        <f>VLOOKUP(Combined[[#This Row],[Customer_ID]],Customer[],5,FALSE)</f>
        <v>West Robinmouth</v>
      </c>
      <c r="Q1851" s="43" t="str">
        <f>VLOOKUP(Combined[[#This Row],[Customer_ID]],Customer[],6,FALSE)</f>
        <v>Louisiana</v>
      </c>
      <c r="R1851" s="43" t="str">
        <f>VLOOKUP(Combined[[#This Row],[Customer_ID]],Customer[],8,FALSE)</f>
        <v>Platinum</v>
      </c>
      <c r="S1851" s="43" t="str">
        <f>VLOOKUP(Combined[[#This Row],[Product_ID]],Product[],2,FALSE)</f>
        <v>Fitness Resistance Bands</v>
      </c>
      <c r="T1851" s="43" t="str">
        <f>VLOOKUP(Combined[[#This Row],[Product_ID]],Product[],3,FALSE)</f>
        <v>Sports</v>
      </c>
      <c r="U1851" s="43" t="str">
        <f>VLOOKUP(Combined[[#This Row],[Product_ID]],Product[],4,FALSE)</f>
        <v>Fitness</v>
      </c>
      <c r="V1851" s="43" t="str">
        <f>VLOOKUP(Combined[[#This Row],[Product_ID]],Product[],5,FALSE)</f>
        <v>Reese-Watson</v>
      </c>
      <c r="W1851" s="43">
        <f>VLOOKUP(Combined[[#This Row],[Product_ID]],Product[],6,FALSE)</f>
        <v>152.91999999999999</v>
      </c>
      <c r="X1851" s="43">
        <f>VLOOKUP(Combined[[#This Row],[Product_ID]],Product[],7,FALSE)</f>
        <v>281</v>
      </c>
      <c r="Y1851" s="43" t="str">
        <f>_xlfn.XLOOKUP(Combined[[#This Row],[Store_ID]],Store[Store_ID],Store[Store_Name])</f>
        <v>Martinez, Adkins and Johnson</v>
      </c>
      <c r="Z1851" s="43" t="str">
        <f>_xlfn.XLOOKUP(Combined[[#This Row],[Store_ID]],Store[Store_ID],Store[Region])</f>
        <v>North</v>
      </c>
      <c r="AA1851" s="43" t="str">
        <f>_xlfn.XLOOKUP(Combined[[#This Row],[Store_ID]],Store[Store_ID],Store[City])</f>
        <v>Danielmouth</v>
      </c>
      <c r="AB1851" s="43" t="str">
        <f>_xlfn.XLOOKUP(Combined[[#This Row],[Store_ID]],Store[Store_ID],Store[Store_Type])</f>
        <v>Flagship</v>
      </c>
      <c r="AC1851" s="43">
        <f>Combined[[#This Row],[Quantity]]*Combined[[#This Row],[Unit_Price]]</f>
        <v>2962</v>
      </c>
      <c r="AD1851" s="43">
        <f>Combined[[#This Row],[Gross_Sales]]*Combined[[#This Row],[Discount]]</f>
        <v>503.54</v>
      </c>
      <c r="AE1851" s="43">
        <f>Combined[[#This Row],[Quantity]]*Combined[[#This Row],[cost]]</f>
        <v>611.67999999999995</v>
      </c>
      <c r="AF1851" s="43">
        <f>Combined[[#This Row],[Total_Amount]]-Combined[[#This Row],[Total_Cost]]</f>
        <v>1846.7800000000002</v>
      </c>
      <c r="AG1851" s="43" t="str">
        <f>IF(Combined[[#This Row],[Age]]&lt;=25,"18-25",IF(Combined[[#This Row],[Age]]&lt;=35,"26-35",IF(Combined[[#This Row],[Age]]&lt;=45,"36-45",IF(Combined[[#This Row],[Age]]&lt;=55,"46-55","56-64"))))</f>
        <v>46-55</v>
      </c>
      <c r="AH1851" s="43">
        <f>IF(Combined[[#This Row],[Total_Amount]]=0,0,Combined[[#This Row],[Profit]]/Combined[[#This Row],[Total_Amount]])</f>
        <v>0.75119383679213825</v>
      </c>
    </row>
    <row r="1852" spans="1:34">
      <c r="A1852" s="43" t="s">
        <v>3676</v>
      </c>
      <c r="B1852" s="46">
        <v>45465</v>
      </c>
      <c r="C1852" s="43">
        <f t="shared" si="28"/>
        <v>2024</v>
      </c>
      <c r="D1852" s="43" t="str">
        <f>TEXT(Combined[[#This Row],[Order_Date]],"MMM")</f>
        <v>Jun</v>
      </c>
      <c r="E1852" s="43" t="s">
        <v>393</v>
      </c>
      <c r="F1852" s="43" t="s">
        <v>1640</v>
      </c>
      <c r="G1852" s="43" t="s">
        <v>1761</v>
      </c>
      <c r="H1852" s="43">
        <v>1</v>
      </c>
      <c r="I1852" s="43">
        <v>780.24</v>
      </c>
      <c r="J1852" s="45">
        <v>0.04</v>
      </c>
      <c r="K1852" s="43" t="s">
        <v>1829</v>
      </c>
      <c r="L1852" s="43">
        <v>749.03039999999999</v>
      </c>
      <c r="M1852" s="43" t="str">
        <f>VLOOKUP(Combined[[#This Row],[Customer_ID]],Customer[],2,FALSE)</f>
        <v>David Cole</v>
      </c>
      <c r="N1852" s="43">
        <f>VLOOKUP(Combined[[#This Row],[Customer_ID]],Customer[],3,FALSE)</f>
        <v>27</v>
      </c>
      <c r="O1852" s="43" t="str">
        <f>VLOOKUP(Combined[[#This Row],[Customer_ID]],Customer[],4,FALSE)</f>
        <v>Female</v>
      </c>
      <c r="P1852" s="43" t="str">
        <f>VLOOKUP(Combined[[#This Row],[Customer_ID]],Customer[],5,FALSE)</f>
        <v>Lake Michael</v>
      </c>
      <c r="Q1852" s="43" t="str">
        <f>VLOOKUP(Combined[[#This Row],[Customer_ID]],Customer[],6,FALSE)</f>
        <v>Michigan</v>
      </c>
      <c r="R1852" s="43" t="str">
        <f>VLOOKUP(Combined[[#This Row],[Customer_ID]],Customer[],8,FALSE)</f>
        <v>Silver</v>
      </c>
      <c r="S1852" s="43" t="str">
        <f>VLOOKUP(Combined[[#This Row],[Product_ID]],Product[],2,FALSE)</f>
        <v>Men's Winter Jacket</v>
      </c>
      <c r="T1852" s="43" t="str">
        <f>VLOOKUP(Combined[[#This Row],[Product_ID]],Product[],3,FALSE)</f>
        <v>Clothing</v>
      </c>
      <c r="U1852" s="43" t="str">
        <f>VLOOKUP(Combined[[#This Row],[Product_ID]],Product[],4,FALSE)</f>
        <v>Outerwear</v>
      </c>
      <c r="V1852" s="43" t="str">
        <f>VLOOKUP(Combined[[#This Row],[Product_ID]],Product[],5,FALSE)</f>
        <v>Kelly, Smith and Perez</v>
      </c>
      <c r="W1852" s="43">
        <f>VLOOKUP(Combined[[#This Row],[Product_ID]],Product[],6,FALSE)</f>
        <v>167.34</v>
      </c>
      <c r="X1852" s="43">
        <f>VLOOKUP(Combined[[#This Row],[Product_ID]],Product[],7,FALSE)</f>
        <v>296</v>
      </c>
      <c r="Y1852" s="43" t="str">
        <f>_xlfn.XLOOKUP(Combined[[#This Row],[Store_ID]],Store[Store_ID],Store[Store_Name])</f>
        <v>Black-Horn</v>
      </c>
      <c r="Z1852" s="43" t="str">
        <f>_xlfn.XLOOKUP(Combined[[#This Row],[Store_ID]],Store[Store_ID],Store[Region])</f>
        <v>South</v>
      </c>
      <c r="AA1852" s="43" t="str">
        <f>_xlfn.XLOOKUP(Combined[[#This Row],[Store_ID]],Store[Store_ID],Store[City])</f>
        <v>North Nancyview</v>
      </c>
      <c r="AB1852" s="43" t="str">
        <f>_xlfn.XLOOKUP(Combined[[#This Row],[Store_ID]],Store[Store_ID],Store[Store_Type])</f>
        <v>Outlet</v>
      </c>
      <c r="AC1852" s="43">
        <f>Combined[[#This Row],[Quantity]]*Combined[[#This Row],[Unit_Price]]</f>
        <v>780.24</v>
      </c>
      <c r="AD1852" s="43">
        <f>Combined[[#This Row],[Gross_Sales]]*Combined[[#This Row],[Discount]]</f>
        <v>31.209600000000002</v>
      </c>
      <c r="AE1852" s="43">
        <f>Combined[[#This Row],[Quantity]]*Combined[[#This Row],[cost]]</f>
        <v>167.34</v>
      </c>
      <c r="AF1852" s="43">
        <f>Combined[[#This Row],[Total_Amount]]-Combined[[#This Row],[Total_Cost]]</f>
        <v>581.69039999999995</v>
      </c>
      <c r="AG1852" s="43" t="str">
        <f>IF(Combined[[#This Row],[Age]]&lt;=25,"18-25",IF(Combined[[#This Row],[Age]]&lt;=35,"26-35",IF(Combined[[#This Row],[Age]]&lt;=45,"36-45",IF(Combined[[#This Row],[Age]]&lt;=55,"46-55","56-64"))))</f>
        <v>26-35</v>
      </c>
      <c r="AH1852" s="43">
        <f>IF(Combined[[#This Row],[Total_Amount]]=0,0,Combined[[#This Row],[Profit]]/Combined[[#This Row],[Total_Amount]])</f>
        <v>0.77659117707372083</v>
      </c>
    </row>
    <row r="1853" spans="1:34">
      <c r="A1853" s="43" t="s">
        <v>3677</v>
      </c>
      <c r="B1853" s="46">
        <v>45552</v>
      </c>
      <c r="C1853" s="43">
        <f t="shared" si="28"/>
        <v>2024</v>
      </c>
      <c r="D1853" s="43" t="str">
        <f>TEXT(Combined[[#This Row],[Order_Date]],"MMM")</f>
        <v>Sep</v>
      </c>
      <c r="E1853" s="43" t="s">
        <v>378</v>
      </c>
      <c r="F1853" s="43" t="s">
        <v>1688</v>
      </c>
      <c r="G1853" s="43" t="s">
        <v>1804</v>
      </c>
      <c r="H1853" s="43">
        <v>4</v>
      </c>
      <c r="I1853" s="43">
        <v>579.24</v>
      </c>
      <c r="J1853" s="45">
        <v>0.04</v>
      </c>
      <c r="K1853" s="43" t="s">
        <v>1829</v>
      </c>
      <c r="L1853" s="43">
        <v>2224.2815999999998</v>
      </c>
      <c r="M1853" s="43" t="str">
        <f>VLOOKUP(Combined[[#This Row],[Customer_ID]],Customer[],2,FALSE)</f>
        <v>Erica Carney</v>
      </c>
      <c r="N1853" s="43">
        <f>VLOOKUP(Combined[[#This Row],[Customer_ID]],Customer[],3,FALSE)</f>
        <v>62</v>
      </c>
      <c r="O1853" s="43" t="str">
        <f>VLOOKUP(Combined[[#This Row],[Customer_ID]],Customer[],4,FALSE)</f>
        <v>Female</v>
      </c>
      <c r="P1853" s="43" t="str">
        <f>VLOOKUP(Combined[[#This Row],[Customer_ID]],Customer[],5,FALSE)</f>
        <v>North Justin</v>
      </c>
      <c r="Q1853" s="43" t="str">
        <f>VLOOKUP(Combined[[#This Row],[Customer_ID]],Customer[],6,FALSE)</f>
        <v>North Dakota</v>
      </c>
      <c r="R1853" s="43" t="str">
        <f>VLOOKUP(Combined[[#This Row],[Customer_ID]],Customer[],8,FALSE)</f>
        <v>Platinum</v>
      </c>
      <c r="S1853" s="43" t="str">
        <f>VLOOKUP(Combined[[#This Row],[Product_ID]],Product[],2,FALSE)</f>
        <v>Kitchen Storage Rack</v>
      </c>
      <c r="T1853" s="43" t="str">
        <f>VLOOKUP(Combined[[#This Row],[Product_ID]],Product[],3,FALSE)</f>
        <v>Home</v>
      </c>
      <c r="U1853" s="43" t="str">
        <f>VLOOKUP(Combined[[#This Row],[Product_ID]],Product[],4,FALSE)</f>
        <v>Storage</v>
      </c>
      <c r="V1853" s="43" t="str">
        <f>VLOOKUP(Combined[[#This Row],[Product_ID]],Product[],5,FALSE)</f>
        <v>Duran Group</v>
      </c>
      <c r="W1853" s="43">
        <f>VLOOKUP(Combined[[#This Row],[Product_ID]],Product[],6,FALSE)</f>
        <v>138.05000000000001</v>
      </c>
      <c r="X1853" s="43">
        <f>VLOOKUP(Combined[[#This Row],[Product_ID]],Product[],7,FALSE)</f>
        <v>89</v>
      </c>
      <c r="Y1853" s="43" t="str">
        <f>_xlfn.XLOOKUP(Combined[[#This Row],[Store_ID]],Store[Store_ID],Store[Store_Name])</f>
        <v>Frederick-Wright</v>
      </c>
      <c r="Z1853" s="43" t="str">
        <f>_xlfn.XLOOKUP(Combined[[#This Row],[Store_ID]],Store[Store_ID],Store[Region])</f>
        <v>West</v>
      </c>
      <c r="AA1853" s="43" t="str">
        <f>_xlfn.XLOOKUP(Combined[[#This Row],[Store_ID]],Store[Store_ID],Store[City])</f>
        <v>New Jimmymouth</v>
      </c>
      <c r="AB1853" s="43" t="str">
        <f>_xlfn.XLOOKUP(Combined[[#This Row],[Store_ID]],Store[Store_ID],Store[Store_Type])</f>
        <v>Flagship</v>
      </c>
      <c r="AC1853" s="43">
        <f>Combined[[#This Row],[Quantity]]*Combined[[#This Row],[Unit_Price]]</f>
        <v>2316.96</v>
      </c>
      <c r="AD1853" s="43">
        <f>Combined[[#This Row],[Gross_Sales]]*Combined[[#This Row],[Discount]]</f>
        <v>92.678399999999996</v>
      </c>
      <c r="AE1853" s="43">
        <f>Combined[[#This Row],[Quantity]]*Combined[[#This Row],[cost]]</f>
        <v>552.20000000000005</v>
      </c>
      <c r="AF1853" s="43">
        <f>Combined[[#This Row],[Total_Amount]]-Combined[[#This Row],[Total_Cost]]</f>
        <v>1672.0815999999998</v>
      </c>
      <c r="AG1853" s="43" t="str">
        <f>IF(Combined[[#This Row],[Age]]&lt;=25,"18-25",IF(Combined[[#This Row],[Age]]&lt;=35,"26-35",IF(Combined[[#This Row],[Age]]&lt;=45,"36-45",IF(Combined[[#This Row],[Age]]&lt;=55,"46-55","56-64"))))</f>
        <v>56-64</v>
      </c>
      <c r="AH1853" s="43">
        <f>IF(Combined[[#This Row],[Total_Amount]]=0,0,Combined[[#This Row],[Profit]]/Combined[[#This Row],[Total_Amount]])</f>
        <v>0.75174006744469757</v>
      </c>
    </row>
    <row r="1854" spans="1:34">
      <c r="A1854" s="43" t="s">
        <v>3678</v>
      </c>
      <c r="B1854" s="46">
        <v>45635</v>
      </c>
      <c r="C1854" s="43">
        <f t="shared" si="28"/>
        <v>2024</v>
      </c>
      <c r="D1854" s="43" t="str">
        <f>TEXT(Combined[[#This Row],[Order_Date]],"MMM")</f>
        <v>Dec</v>
      </c>
      <c r="E1854" s="43" t="s">
        <v>1160</v>
      </c>
      <c r="F1854" s="43" t="s">
        <v>1546</v>
      </c>
      <c r="G1854" s="43" t="s">
        <v>1761</v>
      </c>
      <c r="H1854" s="43">
        <v>3</v>
      </c>
      <c r="I1854" s="43">
        <v>268.95</v>
      </c>
      <c r="J1854" s="45">
        <v>0.04</v>
      </c>
      <c r="K1854" s="43" t="s">
        <v>1826</v>
      </c>
      <c r="L1854" s="43">
        <v>774.57599999999991</v>
      </c>
      <c r="M1854" s="43" t="str">
        <f>VLOOKUP(Combined[[#This Row],[Customer_ID]],Customer[],2,FALSE)</f>
        <v>Michael Garner</v>
      </c>
      <c r="N1854" s="43">
        <f>VLOOKUP(Combined[[#This Row],[Customer_ID]],Customer[],3,FALSE)</f>
        <v>21</v>
      </c>
      <c r="O1854" s="43" t="str">
        <f>VLOOKUP(Combined[[#This Row],[Customer_ID]],Customer[],4,FALSE)</f>
        <v>Female</v>
      </c>
      <c r="P1854" s="43" t="str">
        <f>VLOOKUP(Combined[[#This Row],[Customer_ID]],Customer[],5,FALSE)</f>
        <v>Port Crystal</v>
      </c>
      <c r="Q1854" s="43" t="str">
        <f>VLOOKUP(Combined[[#This Row],[Customer_ID]],Customer[],6,FALSE)</f>
        <v>New Hampshire</v>
      </c>
      <c r="R1854" s="43" t="str">
        <f>VLOOKUP(Combined[[#This Row],[Customer_ID]],Customer[],8,FALSE)</f>
        <v>Platinum</v>
      </c>
      <c r="S1854" s="43" t="str">
        <f>VLOOKUP(Combined[[#This Row],[Product_ID]],Product[],2,FALSE)</f>
        <v>Men's Graphic T-Shirt</v>
      </c>
      <c r="T1854" s="43" t="str">
        <f>VLOOKUP(Combined[[#This Row],[Product_ID]],Product[],3,FALSE)</f>
        <v>Clothing</v>
      </c>
      <c r="U1854" s="43" t="str">
        <f>VLOOKUP(Combined[[#This Row],[Product_ID]],Product[],4,FALSE)</f>
        <v>Tops</v>
      </c>
      <c r="V1854" s="43" t="str">
        <f>VLOOKUP(Combined[[#This Row],[Product_ID]],Product[],5,FALSE)</f>
        <v>Terry-Moore</v>
      </c>
      <c r="W1854" s="43">
        <f>VLOOKUP(Combined[[#This Row],[Product_ID]],Product[],6,FALSE)</f>
        <v>342.56</v>
      </c>
      <c r="X1854" s="43">
        <f>VLOOKUP(Combined[[#This Row],[Product_ID]],Product[],7,FALSE)</f>
        <v>181</v>
      </c>
      <c r="Y1854" s="43" t="str">
        <f>_xlfn.XLOOKUP(Combined[[#This Row],[Store_ID]],Store[Store_ID],Store[Store_Name])</f>
        <v>Black-Horn</v>
      </c>
      <c r="Z1854" s="43" t="str">
        <f>_xlfn.XLOOKUP(Combined[[#This Row],[Store_ID]],Store[Store_ID],Store[Region])</f>
        <v>South</v>
      </c>
      <c r="AA1854" s="43" t="str">
        <f>_xlfn.XLOOKUP(Combined[[#This Row],[Store_ID]],Store[Store_ID],Store[City])</f>
        <v>North Nancyview</v>
      </c>
      <c r="AB1854" s="43" t="str">
        <f>_xlfn.XLOOKUP(Combined[[#This Row],[Store_ID]],Store[Store_ID],Store[Store_Type])</f>
        <v>Outlet</v>
      </c>
      <c r="AC1854" s="43">
        <f>Combined[[#This Row],[Quantity]]*Combined[[#This Row],[Unit_Price]]</f>
        <v>806.84999999999991</v>
      </c>
      <c r="AD1854" s="43">
        <f>Combined[[#This Row],[Gross_Sales]]*Combined[[#This Row],[Discount]]</f>
        <v>32.273999999999994</v>
      </c>
      <c r="AE1854" s="43">
        <f>Combined[[#This Row],[Quantity]]*Combined[[#This Row],[cost]]</f>
        <v>1027.68</v>
      </c>
      <c r="AF1854" s="43">
        <f>Combined[[#This Row],[Total_Amount]]-Combined[[#This Row],[Total_Cost]]</f>
        <v>-253.10400000000016</v>
      </c>
      <c r="AG1854" s="43" t="str">
        <f>IF(Combined[[#This Row],[Age]]&lt;=25,"18-25",IF(Combined[[#This Row],[Age]]&lt;=35,"26-35",IF(Combined[[#This Row],[Age]]&lt;=45,"36-45",IF(Combined[[#This Row],[Age]]&lt;=55,"46-55","56-64"))))</f>
        <v>18-25</v>
      </c>
      <c r="AH1854" s="43">
        <f>IF(Combined[[#This Row],[Total_Amount]]=0,0,Combined[[#This Row],[Profit]]/Combined[[#This Row],[Total_Amount]])</f>
        <v>-0.3267645782983209</v>
      </c>
    </row>
    <row r="1855" spans="1:34">
      <c r="A1855" s="43" t="s">
        <v>3679</v>
      </c>
      <c r="B1855" s="46">
        <v>45740</v>
      </c>
      <c r="C1855" s="43">
        <f t="shared" si="28"/>
        <v>2025</v>
      </c>
      <c r="D1855" s="43" t="str">
        <f>TEXT(Combined[[#This Row],[Order_Date]],"MMM")</f>
        <v>Mar</v>
      </c>
      <c r="E1855" s="43" t="s">
        <v>963</v>
      </c>
      <c r="F1855" s="43" t="s">
        <v>1555</v>
      </c>
      <c r="G1855" s="43" t="s">
        <v>1769</v>
      </c>
      <c r="H1855" s="43">
        <v>1</v>
      </c>
      <c r="I1855" s="43">
        <v>47.47</v>
      </c>
      <c r="J1855" s="45">
        <v>0.28000000000000003</v>
      </c>
      <c r="K1855" s="43" t="s">
        <v>1824</v>
      </c>
      <c r="L1855" s="43">
        <v>34.178400000000003</v>
      </c>
      <c r="M1855" s="43" t="str">
        <f>VLOOKUP(Combined[[#This Row],[Customer_ID]],Customer[],2,FALSE)</f>
        <v>Roberta Green</v>
      </c>
      <c r="N1855" s="43">
        <f>VLOOKUP(Combined[[#This Row],[Customer_ID]],Customer[],3,FALSE)</f>
        <v>64</v>
      </c>
      <c r="O1855" s="43" t="str">
        <f>VLOOKUP(Combined[[#This Row],[Customer_ID]],Customer[],4,FALSE)</f>
        <v>Male</v>
      </c>
      <c r="P1855" s="43" t="str">
        <f>VLOOKUP(Combined[[#This Row],[Customer_ID]],Customer[],5,FALSE)</f>
        <v>West Joseph</v>
      </c>
      <c r="Q1855" s="43" t="str">
        <f>VLOOKUP(Combined[[#This Row],[Customer_ID]],Customer[],6,FALSE)</f>
        <v>Washington</v>
      </c>
      <c r="R1855" s="43" t="str">
        <f>VLOOKUP(Combined[[#This Row],[Customer_ID]],Customer[],8,FALSE)</f>
        <v>Platinum</v>
      </c>
      <c r="S1855" s="43" t="str">
        <f>VLOOKUP(Combined[[#This Row],[Product_ID]],Product[],2,FALSE)</f>
        <v>Men's Leather Belt</v>
      </c>
      <c r="T1855" s="43" t="str">
        <f>VLOOKUP(Combined[[#This Row],[Product_ID]],Product[],3,FALSE)</f>
        <v>Clothing</v>
      </c>
      <c r="U1855" s="43" t="str">
        <f>VLOOKUP(Combined[[#This Row],[Product_ID]],Product[],4,FALSE)</f>
        <v>Accessories</v>
      </c>
      <c r="V1855" s="43" t="str">
        <f>VLOOKUP(Combined[[#This Row],[Product_ID]],Product[],5,FALSE)</f>
        <v>Baldwin, Garza and Gonzalez</v>
      </c>
      <c r="W1855" s="43">
        <f>VLOOKUP(Combined[[#This Row],[Product_ID]],Product[],6,FALSE)</f>
        <v>261</v>
      </c>
      <c r="X1855" s="43">
        <f>VLOOKUP(Combined[[#This Row],[Product_ID]],Product[],7,FALSE)</f>
        <v>59</v>
      </c>
      <c r="Y1855" s="43" t="str">
        <f>_xlfn.XLOOKUP(Combined[[#This Row],[Store_ID]],Store[Store_ID],Store[Store_Name])</f>
        <v>Alexander Group</v>
      </c>
      <c r="Z1855" s="43" t="str">
        <f>_xlfn.XLOOKUP(Combined[[#This Row],[Store_ID]],Store[Store_ID],Store[Region])</f>
        <v>South</v>
      </c>
      <c r="AA1855" s="43" t="str">
        <f>_xlfn.XLOOKUP(Combined[[#This Row],[Store_ID]],Store[Store_ID],Store[City])</f>
        <v>Port Sharon</v>
      </c>
      <c r="AB1855" s="43" t="str">
        <f>_xlfn.XLOOKUP(Combined[[#This Row],[Store_ID]],Store[Store_ID],Store[Store_Type])</f>
        <v>Online</v>
      </c>
      <c r="AC1855" s="43">
        <f>Combined[[#This Row],[Quantity]]*Combined[[#This Row],[Unit_Price]]</f>
        <v>47.47</v>
      </c>
      <c r="AD1855" s="43">
        <f>Combined[[#This Row],[Gross_Sales]]*Combined[[#This Row],[Discount]]</f>
        <v>13.291600000000001</v>
      </c>
      <c r="AE1855" s="43">
        <f>Combined[[#This Row],[Quantity]]*Combined[[#This Row],[cost]]</f>
        <v>261</v>
      </c>
      <c r="AF1855" s="43">
        <f>Combined[[#This Row],[Total_Amount]]-Combined[[#This Row],[Total_Cost]]</f>
        <v>-226.82159999999999</v>
      </c>
      <c r="AG1855" s="43" t="str">
        <f>IF(Combined[[#This Row],[Age]]&lt;=25,"18-25",IF(Combined[[#This Row],[Age]]&lt;=35,"26-35",IF(Combined[[#This Row],[Age]]&lt;=45,"36-45",IF(Combined[[#This Row],[Age]]&lt;=55,"46-55","56-64"))))</f>
        <v>56-64</v>
      </c>
      <c r="AH1855" s="43">
        <f>IF(Combined[[#This Row],[Total_Amount]]=0,0,Combined[[#This Row],[Profit]]/Combined[[#This Row],[Total_Amount]])</f>
        <v>-6.6364019380661459</v>
      </c>
    </row>
    <row r="1856" spans="1:34">
      <c r="A1856" s="43" t="s">
        <v>3680</v>
      </c>
      <c r="B1856" s="46">
        <v>45796</v>
      </c>
      <c r="C1856" s="43">
        <f t="shared" si="28"/>
        <v>2025</v>
      </c>
      <c r="D1856" s="43" t="str">
        <f>TEXT(Combined[[#This Row],[Order_Date]],"MMM")</f>
        <v>May</v>
      </c>
      <c r="E1856" s="43" t="s">
        <v>821</v>
      </c>
      <c r="F1856" s="43" t="s">
        <v>1614</v>
      </c>
      <c r="G1856" s="43" t="s">
        <v>1807</v>
      </c>
      <c r="H1856" s="43">
        <v>3</v>
      </c>
      <c r="I1856" s="43">
        <v>858.81</v>
      </c>
      <c r="J1856" s="45">
        <v>7.0000000000000007E-2</v>
      </c>
      <c r="K1856" s="43" t="s">
        <v>1824</v>
      </c>
      <c r="L1856" s="43">
        <v>2396.0799000000002</v>
      </c>
      <c r="M1856" s="43" t="str">
        <f>VLOOKUP(Combined[[#This Row],[Customer_ID]],Customer[],2,FALSE)</f>
        <v>Christopher David</v>
      </c>
      <c r="N1856" s="43">
        <f>VLOOKUP(Combined[[#This Row],[Customer_ID]],Customer[],3,FALSE)</f>
        <v>42</v>
      </c>
      <c r="O1856" s="43" t="str">
        <f>VLOOKUP(Combined[[#This Row],[Customer_ID]],Customer[],4,FALSE)</f>
        <v>Male</v>
      </c>
      <c r="P1856" s="43" t="str">
        <f>VLOOKUP(Combined[[#This Row],[Customer_ID]],Customer[],5,FALSE)</f>
        <v>Karenmouth</v>
      </c>
      <c r="Q1856" s="43" t="str">
        <f>VLOOKUP(Combined[[#This Row],[Customer_ID]],Customer[],6,FALSE)</f>
        <v>Massachusetts</v>
      </c>
      <c r="R1856" s="43" t="str">
        <f>VLOOKUP(Combined[[#This Row],[Customer_ID]],Customer[],8,FALSE)</f>
        <v>Silver</v>
      </c>
      <c r="S1856" s="43" t="str">
        <f>VLOOKUP(Combined[[#This Row],[Product_ID]],Product[],2,FALSE)</f>
        <v>Modern Wall Clock</v>
      </c>
      <c r="T1856" s="43" t="str">
        <f>VLOOKUP(Combined[[#This Row],[Product_ID]],Product[],3,FALSE)</f>
        <v>Home</v>
      </c>
      <c r="U1856" s="43" t="str">
        <f>VLOOKUP(Combined[[#This Row],[Product_ID]],Product[],4,FALSE)</f>
        <v>Decor</v>
      </c>
      <c r="V1856" s="43" t="str">
        <f>VLOOKUP(Combined[[#This Row],[Product_ID]],Product[],5,FALSE)</f>
        <v>Weiss-Watson</v>
      </c>
      <c r="W1856" s="43">
        <f>VLOOKUP(Combined[[#This Row],[Product_ID]],Product[],6,FALSE)</f>
        <v>179.77</v>
      </c>
      <c r="X1856" s="43">
        <f>VLOOKUP(Combined[[#This Row],[Product_ID]],Product[],7,FALSE)</f>
        <v>305</v>
      </c>
      <c r="Y1856" s="43" t="str">
        <f>_xlfn.XLOOKUP(Combined[[#This Row],[Store_ID]],Store[Store_ID],Store[Store_Name])</f>
        <v>Holloway Ltd</v>
      </c>
      <c r="Z1856" s="43" t="str">
        <f>_xlfn.XLOOKUP(Combined[[#This Row],[Store_ID]],Store[Store_ID],Store[Region])</f>
        <v>North</v>
      </c>
      <c r="AA1856" s="43" t="str">
        <f>_xlfn.XLOOKUP(Combined[[#This Row],[Store_ID]],Store[Store_ID],Store[City])</f>
        <v>Bensonhaven</v>
      </c>
      <c r="AB1856" s="43" t="str">
        <f>_xlfn.XLOOKUP(Combined[[#This Row],[Store_ID]],Store[Store_ID],Store[Store_Type])</f>
        <v>Flagship</v>
      </c>
      <c r="AC1856" s="43">
        <f>Combined[[#This Row],[Quantity]]*Combined[[#This Row],[Unit_Price]]</f>
        <v>2576.4299999999998</v>
      </c>
      <c r="AD1856" s="43">
        <f>Combined[[#This Row],[Gross_Sales]]*Combined[[#This Row],[Discount]]</f>
        <v>180.3501</v>
      </c>
      <c r="AE1856" s="43">
        <f>Combined[[#This Row],[Quantity]]*Combined[[#This Row],[cost]]</f>
        <v>539.31000000000006</v>
      </c>
      <c r="AF1856" s="43">
        <f>Combined[[#This Row],[Total_Amount]]-Combined[[#This Row],[Total_Cost]]</f>
        <v>1856.7699000000002</v>
      </c>
      <c r="AG1856" s="43" t="str">
        <f>IF(Combined[[#This Row],[Age]]&lt;=25,"18-25",IF(Combined[[#This Row],[Age]]&lt;=35,"26-35",IF(Combined[[#This Row],[Age]]&lt;=45,"36-45",IF(Combined[[#This Row],[Age]]&lt;=55,"46-55","56-64"))))</f>
        <v>36-45</v>
      </c>
      <c r="AH1856" s="43">
        <f>IF(Combined[[#This Row],[Total_Amount]]=0,0,Combined[[#This Row],[Profit]]/Combined[[#This Row],[Total_Amount]])</f>
        <v>0.77491985972587984</v>
      </c>
    </row>
    <row r="1857" spans="1:34">
      <c r="A1857" s="43" t="s">
        <v>3681</v>
      </c>
      <c r="B1857" s="46">
        <v>45710</v>
      </c>
      <c r="C1857" s="43">
        <f t="shared" si="28"/>
        <v>2025</v>
      </c>
      <c r="D1857" s="43" t="str">
        <f>TEXT(Combined[[#This Row],[Order_Date]],"MMM")</f>
        <v>Feb</v>
      </c>
      <c r="E1857" s="43" t="s">
        <v>978</v>
      </c>
      <c r="F1857" s="43" t="s">
        <v>1586</v>
      </c>
      <c r="G1857" s="43" t="s">
        <v>1789</v>
      </c>
      <c r="H1857" s="43">
        <v>3</v>
      </c>
      <c r="I1857" s="43">
        <v>569.98</v>
      </c>
      <c r="J1857" s="45">
        <v>0.05</v>
      </c>
      <c r="K1857" s="43" t="s">
        <v>1824</v>
      </c>
      <c r="L1857" s="43">
        <v>1624.443</v>
      </c>
      <c r="M1857" s="43" t="str">
        <f>VLOOKUP(Combined[[#This Row],[Customer_ID]],Customer[],2,FALSE)</f>
        <v>Kara Dodson</v>
      </c>
      <c r="N1857" s="43">
        <f>VLOOKUP(Combined[[#This Row],[Customer_ID]],Customer[],3,FALSE)</f>
        <v>20</v>
      </c>
      <c r="O1857" s="43" t="str">
        <f>VLOOKUP(Combined[[#This Row],[Customer_ID]],Customer[],4,FALSE)</f>
        <v>Male</v>
      </c>
      <c r="P1857" s="43" t="str">
        <f>VLOOKUP(Combined[[#This Row],[Customer_ID]],Customer[],5,FALSE)</f>
        <v>Joelside</v>
      </c>
      <c r="Q1857" s="43" t="str">
        <f>VLOOKUP(Combined[[#This Row],[Customer_ID]],Customer[],6,FALSE)</f>
        <v>Vermont</v>
      </c>
      <c r="R1857" s="43" t="str">
        <f>VLOOKUP(Combined[[#This Row],[Customer_ID]],Customer[],8,FALSE)</f>
        <v>Silver</v>
      </c>
      <c r="S1857" s="43" t="str">
        <f>VLOOKUP(Combined[[#This Row],[Product_ID]],Product[],2,FALSE)</f>
        <v>Knee Support Brace</v>
      </c>
      <c r="T1857" s="43" t="str">
        <f>VLOOKUP(Combined[[#This Row],[Product_ID]],Product[],3,FALSE)</f>
        <v>Sports</v>
      </c>
      <c r="U1857" s="43" t="str">
        <f>VLOOKUP(Combined[[#This Row],[Product_ID]],Product[],4,FALSE)</f>
        <v>Equipment</v>
      </c>
      <c r="V1857" s="43" t="str">
        <f>VLOOKUP(Combined[[#This Row],[Product_ID]],Product[],5,FALSE)</f>
        <v>May-Reese</v>
      </c>
      <c r="W1857" s="43">
        <f>VLOOKUP(Combined[[#This Row],[Product_ID]],Product[],6,FALSE)</f>
        <v>21.34</v>
      </c>
      <c r="X1857" s="43">
        <f>VLOOKUP(Combined[[#This Row],[Product_ID]],Product[],7,FALSE)</f>
        <v>65</v>
      </c>
      <c r="Y1857" s="43" t="str">
        <f>_xlfn.XLOOKUP(Combined[[#This Row],[Store_ID]],Store[Store_ID],Store[Store_Name])</f>
        <v>Hill, Wagner and Ballard</v>
      </c>
      <c r="Z1857" s="43" t="str">
        <f>_xlfn.XLOOKUP(Combined[[#This Row],[Store_ID]],Store[Store_ID],Store[Region])</f>
        <v>East</v>
      </c>
      <c r="AA1857" s="43" t="str">
        <f>_xlfn.XLOOKUP(Combined[[#This Row],[Store_ID]],Store[Store_ID],Store[City])</f>
        <v>East Davidville</v>
      </c>
      <c r="AB1857" s="43" t="str">
        <f>_xlfn.XLOOKUP(Combined[[#This Row],[Store_ID]],Store[Store_ID],Store[Store_Type])</f>
        <v>Online</v>
      </c>
      <c r="AC1857" s="43">
        <f>Combined[[#This Row],[Quantity]]*Combined[[#This Row],[Unit_Price]]</f>
        <v>1709.94</v>
      </c>
      <c r="AD1857" s="43">
        <f>Combined[[#This Row],[Gross_Sales]]*Combined[[#This Row],[Discount]]</f>
        <v>85.497000000000014</v>
      </c>
      <c r="AE1857" s="43">
        <f>Combined[[#This Row],[Quantity]]*Combined[[#This Row],[cost]]</f>
        <v>64.02</v>
      </c>
      <c r="AF1857" s="43">
        <f>Combined[[#This Row],[Total_Amount]]-Combined[[#This Row],[Total_Cost]]</f>
        <v>1560.423</v>
      </c>
      <c r="AG1857" s="43" t="str">
        <f>IF(Combined[[#This Row],[Age]]&lt;=25,"18-25",IF(Combined[[#This Row],[Age]]&lt;=35,"26-35",IF(Combined[[#This Row],[Age]]&lt;=45,"36-45",IF(Combined[[#This Row],[Age]]&lt;=55,"46-55","56-64"))))</f>
        <v>18-25</v>
      </c>
      <c r="AH1857" s="43">
        <f>IF(Combined[[#This Row],[Total_Amount]]=0,0,Combined[[#This Row],[Profit]]/Combined[[#This Row],[Total_Amount]])</f>
        <v>0.96058956823969821</v>
      </c>
    </row>
    <row r="1858" spans="1:34">
      <c r="A1858" s="43" t="s">
        <v>3682</v>
      </c>
      <c r="B1858" s="46">
        <v>45596</v>
      </c>
      <c r="C1858" s="43">
        <f t="shared" si="28"/>
        <v>2024</v>
      </c>
      <c r="D1858" s="43" t="str">
        <f>TEXT(Combined[[#This Row],[Order_Date]],"MMM")</f>
        <v>Oct</v>
      </c>
      <c r="E1858" s="43" t="s">
        <v>1029</v>
      </c>
      <c r="F1858" s="43" t="s">
        <v>1696</v>
      </c>
      <c r="G1858" s="43" t="s">
        <v>1794</v>
      </c>
      <c r="H1858" s="43">
        <v>3</v>
      </c>
      <c r="I1858" s="43">
        <v>306.52</v>
      </c>
      <c r="J1858" s="45">
        <v>0.01</v>
      </c>
      <c r="K1858" s="43" t="s">
        <v>1829</v>
      </c>
      <c r="L1858" s="43">
        <v>910.36439999999993</v>
      </c>
      <c r="M1858" s="43" t="str">
        <f>VLOOKUP(Combined[[#This Row],[Customer_ID]],Customer[],2,FALSE)</f>
        <v>Reginald Willis</v>
      </c>
      <c r="N1858" s="43">
        <f>VLOOKUP(Combined[[#This Row],[Customer_ID]],Customer[],3,FALSE)</f>
        <v>62</v>
      </c>
      <c r="O1858" s="43" t="str">
        <f>VLOOKUP(Combined[[#This Row],[Customer_ID]],Customer[],4,FALSE)</f>
        <v>Female</v>
      </c>
      <c r="P1858" s="43" t="str">
        <f>VLOOKUP(Combined[[#This Row],[Customer_ID]],Customer[],5,FALSE)</f>
        <v>Kellybury</v>
      </c>
      <c r="Q1858" s="43" t="str">
        <f>VLOOKUP(Combined[[#This Row],[Customer_ID]],Customer[],6,FALSE)</f>
        <v>New York</v>
      </c>
      <c r="R1858" s="43" t="str">
        <f>VLOOKUP(Combined[[#This Row],[Customer_ID]],Customer[],8,FALSE)</f>
        <v>Bronze</v>
      </c>
      <c r="S1858" s="43" t="str">
        <f>VLOOKUP(Combined[[#This Row],[Product_ID]],Product[],2,FALSE)</f>
        <v>Bluetooth Car Audio System</v>
      </c>
      <c r="T1858" s="43" t="str">
        <f>VLOOKUP(Combined[[#This Row],[Product_ID]],Product[],3,FALSE)</f>
        <v>Electronics</v>
      </c>
      <c r="U1858" s="43" t="str">
        <f>VLOOKUP(Combined[[#This Row],[Product_ID]],Product[],4,FALSE)</f>
        <v>Audio</v>
      </c>
      <c r="V1858" s="43" t="str">
        <f>VLOOKUP(Combined[[#This Row],[Product_ID]],Product[],5,FALSE)</f>
        <v>Bruce-Bowen</v>
      </c>
      <c r="W1858" s="43">
        <f>VLOOKUP(Combined[[#This Row],[Product_ID]],Product[],6,FALSE)</f>
        <v>403.71</v>
      </c>
      <c r="X1858" s="43">
        <f>VLOOKUP(Combined[[#This Row],[Product_ID]],Product[],7,FALSE)</f>
        <v>159</v>
      </c>
      <c r="Y1858" s="43" t="str">
        <f>_xlfn.XLOOKUP(Combined[[#This Row],[Store_ID]],Store[Store_ID],Store[Store_Name])</f>
        <v>Thomas, Bridges and Harris</v>
      </c>
      <c r="Z1858" s="43" t="str">
        <f>_xlfn.XLOOKUP(Combined[[#This Row],[Store_ID]],Store[Store_ID],Store[Region])</f>
        <v>North</v>
      </c>
      <c r="AA1858" s="43" t="str">
        <f>_xlfn.XLOOKUP(Combined[[#This Row],[Store_ID]],Store[Store_ID],Store[City])</f>
        <v>Sabrinatown</v>
      </c>
      <c r="AB1858" s="43" t="str">
        <f>_xlfn.XLOOKUP(Combined[[#This Row],[Store_ID]],Store[Store_ID],Store[Store_Type])</f>
        <v>Online</v>
      </c>
      <c r="AC1858" s="43">
        <f>Combined[[#This Row],[Quantity]]*Combined[[#This Row],[Unit_Price]]</f>
        <v>919.56</v>
      </c>
      <c r="AD1858" s="43">
        <f>Combined[[#This Row],[Gross_Sales]]*Combined[[#This Row],[Discount]]</f>
        <v>9.1955999999999989</v>
      </c>
      <c r="AE1858" s="43">
        <f>Combined[[#This Row],[Quantity]]*Combined[[#This Row],[cost]]</f>
        <v>1211.1299999999999</v>
      </c>
      <c r="AF1858" s="43">
        <f>Combined[[#This Row],[Total_Amount]]-Combined[[#This Row],[Total_Cost]]</f>
        <v>-300.76559999999995</v>
      </c>
      <c r="AG1858" s="43" t="str">
        <f>IF(Combined[[#This Row],[Age]]&lt;=25,"18-25",IF(Combined[[#This Row],[Age]]&lt;=35,"26-35",IF(Combined[[#This Row],[Age]]&lt;=45,"36-45",IF(Combined[[#This Row],[Age]]&lt;=55,"46-55","56-64"))))</f>
        <v>56-64</v>
      </c>
      <c r="AH1858" s="43">
        <f>IF(Combined[[#This Row],[Total_Amount]]=0,0,Combined[[#This Row],[Profit]]/Combined[[#This Row],[Total_Amount]])</f>
        <v>-0.33037935138939967</v>
      </c>
    </row>
    <row r="1859" spans="1:34">
      <c r="A1859" s="43" t="s">
        <v>3683</v>
      </c>
      <c r="B1859" s="46">
        <v>45354</v>
      </c>
      <c r="C1859" s="43">
        <f t="shared" ref="C1859:C1922" si="29">YEAR(B1859)</f>
        <v>2024</v>
      </c>
      <c r="D1859" s="43" t="str">
        <f>TEXT(Combined[[#This Row],[Order_Date]],"MMM")</f>
        <v>Mar</v>
      </c>
      <c r="E1859" s="43" t="s">
        <v>238</v>
      </c>
      <c r="F1859" s="43" t="s">
        <v>1660</v>
      </c>
      <c r="G1859" s="43" t="s">
        <v>1797</v>
      </c>
      <c r="H1859" s="43">
        <v>3</v>
      </c>
      <c r="I1859" s="43">
        <v>184.67</v>
      </c>
      <c r="J1859" s="45">
        <v>0.03</v>
      </c>
      <c r="K1859" s="43" t="s">
        <v>1829</v>
      </c>
      <c r="L1859" s="43">
        <v>537.38969999999995</v>
      </c>
      <c r="M1859" s="43" t="str">
        <f>VLOOKUP(Combined[[#This Row],[Customer_ID]],Customer[],2,FALSE)</f>
        <v>Mr. Mason Butler</v>
      </c>
      <c r="N1859" s="43">
        <f>VLOOKUP(Combined[[#This Row],[Customer_ID]],Customer[],3,FALSE)</f>
        <v>33</v>
      </c>
      <c r="O1859" s="43" t="str">
        <f>VLOOKUP(Combined[[#This Row],[Customer_ID]],Customer[],4,FALSE)</f>
        <v>Male</v>
      </c>
      <c r="P1859" s="43" t="str">
        <f>VLOOKUP(Combined[[#This Row],[Customer_ID]],Customer[],5,FALSE)</f>
        <v>Port Kathrynhaven</v>
      </c>
      <c r="Q1859" s="43" t="str">
        <f>VLOOKUP(Combined[[#This Row],[Customer_ID]],Customer[],6,FALSE)</f>
        <v>Arizona</v>
      </c>
      <c r="R1859" s="43" t="str">
        <f>VLOOKUP(Combined[[#This Row],[Customer_ID]],Customer[],8,FALSE)</f>
        <v>Gold</v>
      </c>
      <c r="S1859" s="43" t="str">
        <f>VLOOKUP(Combined[[#This Row],[Product_ID]],Product[],2,FALSE)</f>
        <v>Premium Blanket Throw</v>
      </c>
      <c r="T1859" s="43" t="str">
        <f>VLOOKUP(Combined[[#This Row],[Product_ID]],Product[],3,FALSE)</f>
        <v>Home</v>
      </c>
      <c r="U1859" s="43" t="str">
        <f>VLOOKUP(Combined[[#This Row],[Product_ID]],Product[],4,FALSE)</f>
        <v>Decor</v>
      </c>
      <c r="V1859" s="43" t="str">
        <f>VLOOKUP(Combined[[#This Row],[Product_ID]],Product[],5,FALSE)</f>
        <v>Hernandez, Kennedy and Porter</v>
      </c>
      <c r="W1859" s="43">
        <f>VLOOKUP(Combined[[#This Row],[Product_ID]],Product[],6,FALSE)</f>
        <v>461.47</v>
      </c>
      <c r="X1859" s="43">
        <f>VLOOKUP(Combined[[#This Row],[Product_ID]],Product[],7,FALSE)</f>
        <v>190</v>
      </c>
      <c r="Y1859" s="43" t="str">
        <f>_xlfn.XLOOKUP(Combined[[#This Row],[Store_ID]],Store[Store_ID],Store[Store_Name])</f>
        <v>Gardner, Humphrey and Contreras</v>
      </c>
      <c r="Z1859" s="43" t="str">
        <f>_xlfn.XLOOKUP(Combined[[#This Row],[Store_ID]],Store[Store_ID],Store[Region])</f>
        <v>East</v>
      </c>
      <c r="AA1859" s="43" t="str">
        <f>_xlfn.XLOOKUP(Combined[[#This Row],[Store_ID]],Store[Store_ID],Store[City])</f>
        <v>Johnsonville</v>
      </c>
      <c r="AB1859" s="43" t="str">
        <f>_xlfn.XLOOKUP(Combined[[#This Row],[Store_ID]],Store[Store_ID],Store[Store_Type])</f>
        <v>Flagship</v>
      </c>
      <c r="AC1859" s="43">
        <f>Combined[[#This Row],[Quantity]]*Combined[[#This Row],[Unit_Price]]</f>
        <v>554.01</v>
      </c>
      <c r="AD1859" s="43">
        <f>Combined[[#This Row],[Gross_Sales]]*Combined[[#This Row],[Discount]]</f>
        <v>16.6203</v>
      </c>
      <c r="AE1859" s="43">
        <f>Combined[[#This Row],[Quantity]]*Combined[[#This Row],[cost]]</f>
        <v>1384.41</v>
      </c>
      <c r="AF1859" s="43">
        <f>Combined[[#This Row],[Total_Amount]]-Combined[[#This Row],[Total_Cost]]</f>
        <v>-847.02030000000013</v>
      </c>
      <c r="AG1859" s="43" t="str">
        <f>IF(Combined[[#This Row],[Age]]&lt;=25,"18-25",IF(Combined[[#This Row],[Age]]&lt;=35,"26-35",IF(Combined[[#This Row],[Age]]&lt;=45,"36-45",IF(Combined[[#This Row],[Age]]&lt;=55,"46-55","56-64"))))</f>
        <v>26-35</v>
      </c>
      <c r="AH1859" s="43">
        <f>IF(Combined[[#This Row],[Total_Amount]]=0,0,Combined[[#This Row],[Profit]]/Combined[[#This Row],[Total_Amount]])</f>
        <v>-1.5761751667365418</v>
      </c>
    </row>
    <row r="1860" spans="1:34">
      <c r="A1860" s="43" t="s">
        <v>3684</v>
      </c>
      <c r="B1860" s="46">
        <v>45428</v>
      </c>
      <c r="C1860" s="43">
        <f t="shared" si="29"/>
        <v>2024</v>
      </c>
      <c r="D1860" s="43" t="str">
        <f>TEXT(Combined[[#This Row],[Order_Date]],"MMM")</f>
        <v>May</v>
      </c>
      <c r="E1860" s="43" t="s">
        <v>1484</v>
      </c>
      <c r="F1860" s="43" t="s">
        <v>1600</v>
      </c>
      <c r="G1860" s="43" t="s">
        <v>1773</v>
      </c>
      <c r="H1860" s="43">
        <v>4</v>
      </c>
      <c r="I1860" s="43">
        <v>189.56</v>
      </c>
      <c r="J1860" s="45">
        <v>0</v>
      </c>
      <c r="K1860" s="43" t="s">
        <v>1829</v>
      </c>
      <c r="L1860" s="43">
        <v>758.24</v>
      </c>
      <c r="M1860" s="43" t="str">
        <f>VLOOKUP(Combined[[#This Row],[Customer_ID]],Customer[],2,FALSE)</f>
        <v>Sheri Joyce</v>
      </c>
      <c r="N1860" s="43">
        <f>VLOOKUP(Combined[[#This Row],[Customer_ID]],Customer[],3,FALSE)</f>
        <v>26</v>
      </c>
      <c r="O1860" s="43" t="str">
        <f>VLOOKUP(Combined[[#This Row],[Customer_ID]],Customer[],4,FALSE)</f>
        <v>Male</v>
      </c>
      <c r="P1860" s="43" t="str">
        <f>VLOOKUP(Combined[[#This Row],[Customer_ID]],Customer[],5,FALSE)</f>
        <v>West Tylerfort</v>
      </c>
      <c r="Q1860" s="43" t="str">
        <f>VLOOKUP(Combined[[#This Row],[Customer_ID]],Customer[],6,FALSE)</f>
        <v>Kentucky</v>
      </c>
      <c r="R1860" s="43" t="str">
        <f>VLOOKUP(Combined[[#This Row],[Customer_ID]],Customer[],8,FALSE)</f>
        <v>Platinum</v>
      </c>
      <c r="S1860" s="43" t="str">
        <f>VLOOKUP(Combined[[#This Row],[Product_ID]],Product[],2,FALSE)</f>
        <v>Wireless Bluetooth Speaker</v>
      </c>
      <c r="T1860" s="43" t="str">
        <f>VLOOKUP(Combined[[#This Row],[Product_ID]],Product[],3,FALSE)</f>
        <v>Electronics</v>
      </c>
      <c r="U1860" s="43" t="str">
        <f>VLOOKUP(Combined[[#This Row],[Product_ID]],Product[],4,FALSE)</f>
        <v>Audio</v>
      </c>
      <c r="V1860" s="43" t="str">
        <f>VLOOKUP(Combined[[#This Row],[Product_ID]],Product[],5,FALSE)</f>
        <v>Reed-Schmidt</v>
      </c>
      <c r="W1860" s="43">
        <f>VLOOKUP(Combined[[#This Row],[Product_ID]],Product[],6,FALSE)</f>
        <v>322.41000000000003</v>
      </c>
      <c r="X1860" s="43">
        <f>VLOOKUP(Combined[[#This Row],[Product_ID]],Product[],7,FALSE)</f>
        <v>213</v>
      </c>
      <c r="Y1860" s="43" t="str">
        <f>_xlfn.XLOOKUP(Combined[[#This Row],[Store_ID]],Store[Store_ID],Store[Store_Name])</f>
        <v>Gray Ltd</v>
      </c>
      <c r="Z1860" s="43" t="str">
        <f>_xlfn.XLOOKUP(Combined[[#This Row],[Store_ID]],Store[Store_ID],Store[Region])</f>
        <v>North</v>
      </c>
      <c r="AA1860" s="43" t="str">
        <f>_xlfn.XLOOKUP(Combined[[#This Row],[Store_ID]],Store[Store_ID],Store[City])</f>
        <v>New Michaelchester</v>
      </c>
      <c r="AB1860" s="43" t="str">
        <f>_xlfn.XLOOKUP(Combined[[#This Row],[Store_ID]],Store[Store_ID],Store[Store_Type])</f>
        <v>Outlet</v>
      </c>
      <c r="AC1860" s="43">
        <f>Combined[[#This Row],[Quantity]]*Combined[[#This Row],[Unit_Price]]</f>
        <v>758.24</v>
      </c>
      <c r="AD1860" s="43">
        <f>Combined[[#This Row],[Gross_Sales]]*Combined[[#This Row],[Discount]]</f>
        <v>0</v>
      </c>
      <c r="AE1860" s="43">
        <f>Combined[[#This Row],[Quantity]]*Combined[[#This Row],[cost]]</f>
        <v>1289.6400000000001</v>
      </c>
      <c r="AF1860" s="43">
        <f>Combined[[#This Row],[Total_Amount]]-Combined[[#This Row],[Total_Cost]]</f>
        <v>-531.40000000000009</v>
      </c>
      <c r="AG1860" s="43" t="str">
        <f>IF(Combined[[#This Row],[Age]]&lt;=25,"18-25",IF(Combined[[#This Row],[Age]]&lt;=35,"26-35",IF(Combined[[#This Row],[Age]]&lt;=45,"36-45",IF(Combined[[#This Row],[Age]]&lt;=55,"46-55","56-64"))))</f>
        <v>26-35</v>
      </c>
      <c r="AH1860" s="43">
        <f>IF(Combined[[#This Row],[Total_Amount]]=0,0,Combined[[#This Row],[Profit]]/Combined[[#This Row],[Total_Amount]])</f>
        <v>-0.70083350917915188</v>
      </c>
    </row>
    <row r="1861" spans="1:34">
      <c r="A1861" s="43" t="s">
        <v>3685</v>
      </c>
      <c r="B1861" s="46">
        <v>45511</v>
      </c>
      <c r="C1861" s="43">
        <f t="shared" si="29"/>
        <v>2024</v>
      </c>
      <c r="D1861" s="43" t="str">
        <f>TEXT(Combined[[#This Row],[Order_Date]],"MMM")</f>
        <v>Aug</v>
      </c>
      <c r="E1861" s="43" t="s">
        <v>678</v>
      </c>
      <c r="F1861" s="43" t="s">
        <v>1698</v>
      </c>
      <c r="G1861" s="43" t="s">
        <v>1773</v>
      </c>
      <c r="H1861" s="43">
        <v>1</v>
      </c>
      <c r="I1861" s="43">
        <v>805.24</v>
      </c>
      <c r="J1861" s="45">
        <v>0.04</v>
      </c>
      <c r="K1861" s="43" t="s">
        <v>1826</v>
      </c>
      <c r="L1861" s="43">
        <v>773.03039999999999</v>
      </c>
      <c r="M1861" s="43" t="str">
        <f>VLOOKUP(Combined[[#This Row],[Customer_ID]],Customer[],2,FALSE)</f>
        <v>John Perez</v>
      </c>
      <c r="N1861" s="43">
        <f>VLOOKUP(Combined[[#This Row],[Customer_ID]],Customer[],3,FALSE)</f>
        <v>54</v>
      </c>
      <c r="O1861" s="43" t="str">
        <f>VLOOKUP(Combined[[#This Row],[Customer_ID]],Customer[],4,FALSE)</f>
        <v>Male</v>
      </c>
      <c r="P1861" s="43" t="str">
        <f>VLOOKUP(Combined[[#This Row],[Customer_ID]],Customer[],5,FALSE)</f>
        <v>Kathrynview</v>
      </c>
      <c r="Q1861" s="43" t="str">
        <f>VLOOKUP(Combined[[#This Row],[Customer_ID]],Customer[],6,FALSE)</f>
        <v>Louisiana</v>
      </c>
      <c r="R1861" s="43" t="str">
        <f>VLOOKUP(Combined[[#This Row],[Customer_ID]],Customer[],8,FALSE)</f>
        <v>Platinum</v>
      </c>
      <c r="S1861" s="43" t="str">
        <f>VLOOKUP(Combined[[#This Row],[Product_ID]],Product[],2,FALSE)</f>
        <v>Women's Ankle Boots</v>
      </c>
      <c r="T1861" s="43" t="str">
        <f>VLOOKUP(Combined[[#This Row],[Product_ID]],Product[],3,FALSE)</f>
        <v>Clothing</v>
      </c>
      <c r="U1861" s="43" t="str">
        <f>VLOOKUP(Combined[[#This Row],[Product_ID]],Product[],4,FALSE)</f>
        <v>Footwear</v>
      </c>
      <c r="V1861" s="43" t="str">
        <f>VLOOKUP(Combined[[#This Row],[Product_ID]],Product[],5,FALSE)</f>
        <v>Poole PLC</v>
      </c>
      <c r="W1861" s="43">
        <f>VLOOKUP(Combined[[#This Row],[Product_ID]],Product[],6,FALSE)</f>
        <v>158.13999999999999</v>
      </c>
      <c r="X1861" s="43">
        <f>VLOOKUP(Combined[[#This Row],[Product_ID]],Product[],7,FALSE)</f>
        <v>82</v>
      </c>
      <c r="Y1861" s="43" t="str">
        <f>_xlfn.XLOOKUP(Combined[[#This Row],[Store_ID]],Store[Store_ID],Store[Store_Name])</f>
        <v>Gray Ltd</v>
      </c>
      <c r="Z1861" s="43" t="str">
        <f>_xlfn.XLOOKUP(Combined[[#This Row],[Store_ID]],Store[Store_ID],Store[Region])</f>
        <v>North</v>
      </c>
      <c r="AA1861" s="43" t="str">
        <f>_xlfn.XLOOKUP(Combined[[#This Row],[Store_ID]],Store[Store_ID],Store[City])</f>
        <v>New Michaelchester</v>
      </c>
      <c r="AB1861" s="43" t="str">
        <f>_xlfn.XLOOKUP(Combined[[#This Row],[Store_ID]],Store[Store_ID],Store[Store_Type])</f>
        <v>Outlet</v>
      </c>
      <c r="AC1861" s="43">
        <f>Combined[[#This Row],[Quantity]]*Combined[[#This Row],[Unit_Price]]</f>
        <v>805.24</v>
      </c>
      <c r="AD1861" s="43">
        <f>Combined[[#This Row],[Gross_Sales]]*Combined[[#This Row],[Discount]]</f>
        <v>32.209600000000002</v>
      </c>
      <c r="AE1861" s="43">
        <f>Combined[[#This Row],[Quantity]]*Combined[[#This Row],[cost]]</f>
        <v>158.13999999999999</v>
      </c>
      <c r="AF1861" s="43">
        <f>Combined[[#This Row],[Total_Amount]]-Combined[[#This Row],[Total_Cost]]</f>
        <v>614.8904</v>
      </c>
      <c r="AG1861" s="43" t="str">
        <f>IF(Combined[[#This Row],[Age]]&lt;=25,"18-25",IF(Combined[[#This Row],[Age]]&lt;=35,"26-35",IF(Combined[[#This Row],[Age]]&lt;=45,"36-45",IF(Combined[[#This Row],[Age]]&lt;=55,"46-55","56-64"))))</f>
        <v>46-55</v>
      </c>
      <c r="AH1861" s="43">
        <f>IF(Combined[[#This Row],[Total_Amount]]=0,0,Combined[[#This Row],[Profit]]/Combined[[#This Row],[Total_Amount]])</f>
        <v>0.79542848508933151</v>
      </c>
    </row>
    <row r="1862" spans="1:34">
      <c r="A1862" s="43" t="s">
        <v>3686</v>
      </c>
      <c r="B1862" s="46">
        <v>45549</v>
      </c>
      <c r="C1862" s="43">
        <f t="shared" si="29"/>
        <v>2024</v>
      </c>
      <c r="D1862" s="43" t="str">
        <f>TEXT(Combined[[#This Row],[Order_Date]],"MMM")</f>
        <v>Sep</v>
      </c>
      <c r="E1862" s="43" t="s">
        <v>619</v>
      </c>
      <c r="F1862" s="43" t="s">
        <v>1656</v>
      </c>
      <c r="G1862" s="43" t="s">
        <v>1807</v>
      </c>
      <c r="H1862" s="43">
        <v>3</v>
      </c>
      <c r="I1862" s="43">
        <v>683.74</v>
      </c>
      <c r="J1862" s="45">
        <v>0.24</v>
      </c>
      <c r="K1862" s="43" t="s">
        <v>1824</v>
      </c>
      <c r="L1862" s="43">
        <v>1558.9272000000001</v>
      </c>
      <c r="M1862" s="43" t="str">
        <f>VLOOKUP(Combined[[#This Row],[Customer_ID]],Customer[],2,FALSE)</f>
        <v>Kimberly Brooks</v>
      </c>
      <c r="N1862" s="43">
        <f>VLOOKUP(Combined[[#This Row],[Customer_ID]],Customer[],3,FALSE)</f>
        <v>42</v>
      </c>
      <c r="O1862" s="43" t="str">
        <f>VLOOKUP(Combined[[#This Row],[Customer_ID]],Customer[],4,FALSE)</f>
        <v>Male</v>
      </c>
      <c r="P1862" s="43" t="str">
        <f>VLOOKUP(Combined[[#This Row],[Customer_ID]],Customer[],5,FALSE)</f>
        <v>Kingfort</v>
      </c>
      <c r="Q1862" s="43" t="str">
        <f>VLOOKUP(Combined[[#This Row],[Customer_ID]],Customer[],6,FALSE)</f>
        <v>New Mexico</v>
      </c>
      <c r="R1862" s="43" t="str">
        <f>VLOOKUP(Combined[[#This Row],[Customer_ID]],Customer[],8,FALSE)</f>
        <v>Silver</v>
      </c>
      <c r="S1862" s="43" t="str">
        <f>VLOOKUP(Combined[[#This Row],[Product_ID]],Product[],2,FALSE)</f>
        <v>Sports Stopwatch Pro</v>
      </c>
      <c r="T1862" s="43" t="str">
        <f>VLOOKUP(Combined[[#This Row],[Product_ID]],Product[],3,FALSE)</f>
        <v>Sports</v>
      </c>
      <c r="U1862" s="43" t="str">
        <f>VLOOKUP(Combined[[#This Row],[Product_ID]],Product[],4,FALSE)</f>
        <v>Accessories</v>
      </c>
      <c r="V1862" s="43" t="str">
        <f>VLOOKUP(Combined[[#This Row],[Product_ID]],Product[],5,FALSE)</f>
        <v>Thompson-French</v>
      </c>
      <c r="W1862" s="43">
        <f>VLOOKUP(Combined[[#This Row],[Product_ID]],Product[],6,FALSE)</f>
        <v>434.84</v>
      </c>
      <c r="X1862" s="43">
        <f>VLOOKUP(Combined[[#This Row],[Product_ID]],Product[],7,FALSE)</f>
        <v>185</v>
      </c>
      <c r="Y1862" s="43" t="str">
        <f>_xlfn.XLOOKUP(Combined[[#This Row],[Store_ID]],Store[Store_ID],Store[Store_Name])</f>
        <v>Holloway Ltd</v>
      </c>
      <c r="Z1862" s="43" t="str">
        <f>_xlfn.XLOOKUP(Combined[[#This Row],[Store_ID]],Store[Store_ID],Store[Region])</f>
        <v>North</v>
      </c>
      <c r="AA1862" s="43" t="str">
        <f>_xlfn.XLOOKUP(Combined[[#This Row],[Store_ID]],Store[Store_ID],Store[City])</f>
        <v>Bensonhaven</v>
      </c>
      <c r="AB1862" s="43" t="str">
        <f>_xlfn.XLOOKUP(Combined[[#This Row],[Store_ID]],Store[Store_ID],Store[Store_Type])</f>
        <v>Flagship</v>
      </c>
      <c r="AC1862" s="43">
        <f>Combined[[#This Row],[Quantity]]*Combined[[#This Row],[Unit_Price]]</f>
        <v>2051.2200000000003</v>
      </c>
      <c r="AD1862" s="43">
        <f>Combined[[#This Row],[Gross_Sales]]*Combined[[#This Row],[Discount]]</f>
        <v>492.29280000000006</v>
      </c>
      <c r="AE1862" s="43">
        <f>Combined[[#This Row],[Quantity]]*Combined[[#This Row],[cost]]</f>
        <v>1304.52</v>
      </c>
      <c r="AF1862" s="43">
        <f>Combined[[#This Row],[Total_Amount]]-Combined[[#This Row],[Total_Cost]]</f>
        <v>254.4072000000001</v>
      </c>
      <c r="AG1862" s="43" t="str">
        <f>IF(Combined[[#This Row],[Age]]&lt;=25,"18-25",IF(Combined[[#This Row],[Age]]&lt;=35,"26-35",IF(Combined[[#This Row],[Age]]&lt;=45,"36-45",IF(Combined[[#This Row],[Age]]&lt;=55,"46-55","56-64"))))</f>
        <v>36-45</v>
      </c>
      <c r="AH1862" s="43">
        <f>IF(Combined[[#This Row],[Total_Amount]]=0,0,Combined[[#This Row],[Profit]]/Combined[[#This Row],[Total_Amount]])</f>
        <v>0.16319376555877663</v>
      </c>
    </row>
    <row r="1863" spans="1:34">
      <c r="A1863" s="43" t="s">
        <v>3687</v>
      </c>
      <c r="B1863" s="46">
        <v>45573</v>
      </c>
      <c r="C1863" s="43">
        <f t="shared" si="29"/>
        <v>2024</v>
      </c>
      <c r="D1863" s="43" t="str">
        <f>TEXT(Combined[[#This Row],[Order_Date]],"MMM")</f>
        <v>Oct</v>
      </c>
      <c r="E1863" s="43" t="s">
        <v>684</v>
      </c>
      <c r="F1863" s="43" t="s">
        <v>1660</v>
      </c>
      <c r="G1863" s="43" t="s">
        <v>1810</v>
      </c>
      <c r="H1863" s="43">
        <v>3</v>
      </c>
      <c r="I1863" s="43">
        <v>439.21</v>
      </c>
      <c r="J1863" s="45">
        <v>0.28000000000000003</v>
      </c>
      <c r="K1863" s="43" t="s">
        <v>1829</v>
      </c>
      <c r="L1863" s="43">
        <v>948.69359999999983</v>
      </c>
      <c r="M1863" s="43" t="str">
        <f>VLOOKUP(Combined[[#This Row],[Customer_ID]],Customer[],2,FALSE)</f>
        <v>Antonio Jones</v>
      </c>
      <c r="N1863" s="43">
        <f>VLOOKUP(Combined[[#This Row],[Customer_ID]],Customer[],3,FALSE)</f>
        <v>48</v>
      </c>
      <c r="O1863" s="43" t="str">
        <f>VLOOKUP(Combined[[#This Row],[Customer_ID]],Customer[],4,FALSE)</f>
        <v>Male</v>
      </c>
      <c r="P1863" s="43" t="str">
        <f>VLOOKUP(Combined[[#This Row],[Customer_ID]],Customer[],5,FALSE)</f>
        <v>Matthewborough</v>
      </c>
      <c r="Q1863" s="43" t="str">
        <f>VLOOKUP(Combined[[#This Row],[Customer_ID]],Customer[],6,FALSE)</f>
        <v>Georgia</v>
      </c>
      <c r="R1863" s="43" t="str">
        <f>VLOOKUP(Combined[[#This Row],[Customer_ID]],Customer[],8,FALSE)</f>
        <v>Silver</v>
      </c>
      <c r="S1863" s="43" t="str">
        <f>VLOOKUP(Combined[[#This Row],[Product_ID]],Product[],2,FALSE)</f>
        <v>Premium Blanket Throw</v>
      </c>
      <c r="T1863" s="43" t="str">
        <f>VLOOKUP(Combined[[#This Row],[Product_ID]],Product[],3,FALSE)</f>
        <v>Home</v>
      </c>
      <c r="U1863" s="43" t="str">
        <f>VLOOKUP(Combined[[#This Row],[Product_ID]],Product[],4,FALSE)</f>
        <v>Decor</v>
      </c>
      <c r="V1863" s="43" t="str">
        <f>VLOOKUP(Combined[[#This Row],[Product_ID]],Product[],5,FALSE)</f>
        <v>Hernandez, Kennedy and Porter</v>
      </c>
      <c r="W1863" s="43">
        <f>VLOOKUP(Combined[[#This Row],[Product_ID]],Product[],6,FALSE)</f>
        <v>461.47</v>
      </c>
      <c r="X1863" s="43">
        <f>VLOOKUP(Combined[[#This Row],[Product_ID]],Product[],7,FALSE)</f>
        <v>190</v>
      </c>
      <c r="Y1863" s="43" t="str">
        <f>_xlfn.XLOOKUP(Combined[[#This Row],[Store_ID]],Store[Store_ID],Store[Store_Name])</f>
        <v>Guerrero-Schmitt</v>
      </c>
      <c r="Z1863" s="43" t="str">
        <f>_xlfn.XLOOKUP(Combined[[#This Row],[Store_ID]],Store[Store_ID],Store[Region])</f>
        <v>East</v>
      </c>
      <c r="AA1863" s="43" t="str">
        <f>_xlfn.XLOOKUP(Combined[[#This Row],[Store_ID]],Store[Store_ID],Store[City])</f>
        <v>East Stevechester</v>
      </c>
      <c r="AB1863" s="43" t="str">
        <f>_xlfn.XLOOKUP(Combined[[#This Row],[Store_ID]],Store[Store_ID],Store[Store_Type])</f>
        <v>Flagship</v>
      </c>
      <c r="AC1863" s="43">
        <f>Combined[[#This Row],[Quantity]]*Combined[[#This Row],[Unit_Price]]</f>
        <v>1317.6299999999999</v>
      </c>
      <c r="AD1863" s="43">
        <f>Combined[[#This Row],[Gross_Sales]]*Combined[[#This Row],[Discount]]</f>
        <v>368.93639999999999</v>
      </c>
      <c r="AE1863" s="43">
        <f>Combined[[#This Row],[Quantity]]*Combined[[#This Row],[cost]]</f>
        <v>1384.41</v>
      </c>
      <c r="AF1863" s="43">
        <f>Combined[[#This Row],[Total_Amount]]-Combined[[#This Row],[Total_Cost]]</f>
        <v>-435.71640000000025</v>
      </c>
      <c r="AG1863" s="43" t="str">
        <f>IF(Combined[[#This Row],[Age]]&lt;=25,"18-25",IF(Combined[[#This Row],[Age]]&lt;=35,"26-35",IF(Combined[[#This Row],[Age]]&lt;=45,"36-45",IF(Combined[[#This Row],[Age]]&lt;=55,"46-55","56-64"))))</f>
        <v>46-55</v>
      </c>
      <c r="AH1863" s="43">
        <f>IF(Combined[[#This Row],[Total_Amount]]=0,0,Combined[[#This Row],[Profit]]/Combined[[#This Row],[Total_Amount]])</f>
        <v>-0.4592804252078862</v>
      </c>
    </row>
    <row r="1864" spans="1:34">
      <c r="A1864" s="43" t="s">
        <v>3688</v>
      </c>
      <c r="B1864" s="46">
        <v>45904</v>
      </c>
      <c r="C1864" s="43">
        <f t="shared" si="29"/>
        <v>2025</v>
      </c>
      <c r="D1864" s="43" t="str">
        <f>TEXT(Combined[[#This Row],[Order_Date]],"MMM")</f>
        <v>Sep</v>
      </c>
      <c r="E1864" s="43" t="s">
        <v>414</v>
      </c>
      <c r="F1864" s="43" t="s">
        <v>1680</v>
      </c>
      <c r="G1864" s="43" t="s">
        <v>1776</v>
      </c>
      <c r="H1864" s="43">
        <v>1</v>
      </c>
      <c r="I1864" s="43">
        <v>126.92</v>
      </c>
      <c r="J1864" s="45">
        <v>0.24</v>
      </c>
      <c r="K1864" s="43" t="s">
        <v>1829</v>
      </c>
      <c r="L1864" s="43">
        <v>96.459199999999996</v>
      </c>
      <c r="M1864" s="43" t="str">
        <f>VLOOKUP(Combined[[#This Row],[Customer_ID]],Customer[],2,FALSE)</f>
        <v>Michael Jones</v>
      </c>
      <c r="N1864" s="43">
        <f>VLOOKUP(Combined[[#This Row],[Customer_ID]],Customer[],3,FALSE)</f>
        <v>40</v>
      </c>
      <c r="O1864" s="43" t="str">
        <f>VLOOKUP(Combined[[#This Row],[Customer_ID]],Customer[],4,FALSE)</f>
        <v>Male</v>
      </c>
      <c r="P1864" s="43" t="str">
        <f>VLOOKUP(Combined[[#This Row],[Customer_ID]],Customer[],5,FALSE)</f>
        <v>North Edwardton</v>
      </c>
      <c r="Q1864" s="43" t="str">
        <f>VLOOKUP(Combined[[#This Row],[Customer_ID]],Customer[],6,FALSE)</f>
        <v>Tennessee</v>
      </c>
      <c r="R1864" s="43" t="str">
        <f>VLOOKUP(Combined[[#This Row],[Customer_ID]],Customer[],8,FALSE)</f>
        <v>Bronze</v>
      </c>
      <c r="S1864" s="43" t="str">
        <f>VLOOKUP(Combined[[#This Row],[Product_ID]],Product[],2,FALSE)</f>
        <v>Women's Hair Dryer Brush</v>
      </c>
      <c r="T1864" s="43" t="str">
        <f>VLOOKUP(Combined[[#This Row],[Product_ID]],Product[],3,FALSE)</f>
        <v>Beauty</v>
      </c>
      <c r="U1864" s="43" t="str">
        <f>VLOOKUP(Combined[[#This Row],[Product_ID]],Product[],4,FALSE)</f>
        <v>Haircare</v>
      </c>
      <c r="V1864" s="43" t="str">
        <f>VLOOKUP(Combined[[#This Row],[Product_ID]],Product[],5,FALSE)</f>
        <v>Torres, Spencer and Potter</v>
      </c>
      <c r="W1864" s="43">
        <f>VLOOKUP(Combined[[#This Row],[Product_ID]],Product[],6,FALSE)</f>
        <v>340.39</v>
      </c>
      <c r="X1864" s="43">
        <f>VLOOKUP(Combined[[#This Row],[Product_ID]],Product[],7,FALSE)</f>
        <v>177</v>
      </c>
      <c r="Y1864" s="43" t="str">
        <f>_xlfn.XLOOKUP(Combined[[#This Row],[Store_ID]],Store[Store_ID],Store[Store_Name])</f>
        <v>Benson-Elliott</v>
      </c>
      <c r="Z1864" s="43" t="str">
        <f>_xlfn.XLOOKUP(Combined[[#This Row],[Store_ID]],Store[Store_ID],Store[Region])</f>
        <v>East</v>
      </c>
      <c r="AA1864" s="43" t="str">
        <f>_xlfn.XLOOKUP(Combined[[#This Row],[Store_ID]],Store[Store_ID],Store[City])</f>
        <v>Port Josephberg</v>
      </c>
      <c r="AB1864" s="43" t="str">
        <f>_xlfn.XLOOKUP(Combined[[#This Row],[Store_ID]],Store[Store_ID],Store[Store_Type])</f>
        <v>Online</v>
      </c>
      <c r="AC1864" s="43">
        <f>Combined[[#This Row],[Quantity]]*Combined[[#This Row],[Unit_Price]]</f>
        <v>126.92</v>
      </c>
      <c r="AD1864" s="43">
        <f>Combined[[#This Row],[Gross_Sales]]*Combined[[#This Row],[Discount]]</f>
        <v>30.460799999999999</v>
      </c>
      <c r="AE1864" s="43">
        <f>Combined[[#This Row],[Quantity]]*Combined[[#This Row],[cost]]</f>
        <v>340.39</v>
      </c>
      <c r="AF1864" s="43">
        <f>Combined[[#This Row],[Total_Amount]]-Combined[[#This Row],[Total_Cost]]</f>
        <v>-243.93079999999998</v>
      </c>
      <c r="AG1864" s="43" t="str">
        <f>IF(Combined[[#This Row],[Age]]&lt;=25,"18-25",IF(Combined[[#This Row],[Age]]&lt;=35,"26-35",IF(Combined[[#This Row],[Age]]&lt;=45,"36-45",IF(Combined[[#This Row],[Age]]&lt;=55,"46-55","56-64"))))</f>
        <v>36-45</v>
      </c>
      <c r="AH1864" s="43">
        <f>IF(Combined[[#This Row],[Total_Amount]]=0,0,Combined[[#This Row],[Profit]]/Combined[[#This Row],[Total_Amount]])</f>
        <v>-2.528849503209647</v>
      </c>
    </row>
    <row r="1865" spans="1:34">
      <c r="A1865" s="43" t="s">
        <v>3689</v>
      </c>
      <c r="B1865" s="46">
        <v>45489</v>
      </c>
      <c r="C1865" s="43">
        <f t="shared" si="29"/>
        <v>2024</v>
      </c>
      <c r="D1865" s="43" t="str">
        <f>TEXT(Combined[[#This Row],[Order_Date]],"MMM")</f>
        <v>Jul</v>
      </c>
      <c r="E1865" s="43" t="s">
        <v>27</v>
      </c>
      <c r="F1865" s="43" t="s">
        <v>1694</v>
      </c>
      <c r="G1865" s="43" t="s">
        <v>1769</v>
      </c>
      <c r="H1865" s="43">
        <v>4</v>
      </c>
      <c r="I1865" s="43">
        <v>834.7</v>
      </c>
      <c r="J1865" s="45">
        <v>0.14000000000000001</v>
      </c>
      <c r="K1865" s="43" t="s">
        <v>1824</v>
      </c>
      <c r="L1865" s="43">
        <v>2871.3679999999999</v>
      </c>
      <c r="M1865" s="43" t="str">
        <f>VLOOKUP(Combined[[#This Row],[Customer_ID]],Customer[],2,FALSE)</f>
        <v>Caroline Collins</v>
      </c>
      <c r="N1865" s="43">
        <f>VLOOKUP(Combined[[#This Row],[Customer_ID]],Customer[],3,FALSE)</f>
        <v>64</v>
      </c>
      <c r="O1865" s="43" t="str">
        <f>VLOOKUP(Combined[[#This Row],[Customer_ID]],Customer[],4,FALSE)</f>
        <v>Female</v>
      </c>
      <c r="P1865" s="43" t="str">
        <f>VLOOKUP(Combined[[#This Row],[Customer_ID]],Customer[],5,FALSE)</f>
        <v>Nicholasshire</v>
      </c>
      <c r="Q1865" s="43" t="str">
        <f>VLOOKUP(Combined[[#This Row],[Customer_ID]],Customer[],6,FALSE)</f>
        <v>California</v>
      </c>
      <c r="R1865" s="43" t="str">
        <f>VLOOKUP(Combined[[#This Row],[Customer_ID]],Customer[],8,FALSE)</f>
        <v>Silver</v>
      </c>
      <c r="S1865" s="43" t="str">
        <f>VLOOKUP(Combined[[#This Row],[Product_ID]],Product[],2,FALSE)</f>
        <v>Shin Guards – Adult</v>
      </c>
      <c r="T1865" s="43" t="str">
        <f>VLOOKUP(Combined[[#This Row],[Product_ID]],Product[],3,FALSE)</f>
        <v>Sports</v>
      </c>
      <c r="U1865" s="43" t="str">
        <f>VLOOKUP(Combined[[#This Row],[Product_ID]],Product[],4,FALSE)</f>
        <v>Team Sports</v>
      </c>
      <c r="V1865" s="43" t="str">
        <f>VLOOKUP(Combined[[#This Row],[Product_ID]],Product[],5,FALSE)</f>
        <v>French Ltd</v>
      </c>
      <c r="W1865" s="43">
        <f>VLOOKUP(Combined[[#This Row],[Product_ID]],Product[],6,FALSE)</f>
        <v>107.06</v>
      </c>
      <c r="X1865" s="43">
        <f>VLOOKUP(Combined[[#This Row],[Product_ID]],Product[],7,FALSE)</f>
        <v>359</v>
      </c>
      <c r="Y1865" s="43" t="str">
        <f>_xlfn.XLOOKUP(Combined[[#This Row],[Store_ID]],Store[Store_ID],Store[Store_Name])</f>
        <v>Alexander Group</v>
      </c>
      <c r="Z1865" s="43" t="str">
        <f>_xlfn.XLOOKUP(Combined[[#This Row],[Store_ID]],Store[Store_ID],Store[Region])</f>
        <v>South</v>
      </c>
      <c r="AA1865" s="43" t="str">
        <f>_xlfn.XLOOKUP(Combined[[#This Row],[Store_ID]],Store[Store_ID],Store[City])</f>
        <v>Port Sharon</v>
      </c>
      <c r="AB1865" s="43" t="str">
        <f>_xlfn.XLOOKUP(Combined[[#This Row],[Store_ID]],Store[Store_ID],Store[Store_Type])</f>
        <v>Online</v>
      </c>
      <c r="AC1865" s="43">
        <f>Combined[[#This Row],[Quantity]]*Combined[[#This Row],[Unit_Price]]</f>
        <v>3338.8</v>
      </c>
      <c r="AD1865" s="43">
        <f>Combined[[#This Row],[Gross_Sales]]*Combined[[#This Row],[Discount]]</f>
        <v>467.43200000000007</v>
      </c>
      <c r="AE1865" s="43">
        <f>Combined[[#This Row],[Quantity]]*Combined[[#This Row],[cost]]</f>
        <v>428.24</v>
      </c>
      <c r="AF1865" s="43">
        <f>Combined[[#This Row],[Total_Amount]]-Combined[[#This Row],[Total_Cost]]</f>
        <v>2443.1279999999997</v>
      </c>
      <c r="AG1865" s="43" t="str">
        <f>IF(Combined[[#This Row],[Age]]&lt;=25,"18-25",IF(Combined[[#This Row],[Age]]&lt;=35,"26-35",IF(Combined[[#This Row],[Age]]&lt;=45,"36-45",IF(Combined[[#This Row],[Age]]&lt;=55,"46-55","56-64"))))</f>
        <v>56-64</v>
      </c>
      <c r="AH1865" s="43">
        <f>IF(Combined[[#This Row],[Total_Amount]]=0,0,Combined[[#This Row],[Profit]]/Combined[[#This Row],[Total_Amount]])</f>
        <v>0.85085854547379502</v>
      </c>
    </row>
    <row r="1866" spans="1:34">
      <c r="A1866" s="43" t="s">
        <v>3690</v>
      </c>
      <c r="B1866" s="46">
        <v>45909</v>
      </c>
      <c r="C1866" s="43">
        <f t="shared" si="29"/>
        <v>2025</v>
      </c>
      <c r="D1866" s="43" t="str">
        <f>TEXT(Combined[[#This Row],[Order_Date]],"MMM")</f>
        <v>Sep</v>
      </c>
      <c r="E1866" s="43" t="s">
        <v>1071</v>
      </c>
      <c r="F1866" s="43" t="s">
        <v>1632</v>
      </c>
      <c r="G1866" s="43" t="s">
        <v>1792</v>
      </c>
      <c r="H1866" s="43">
        <v>2</v>
      </c>
      <c r="I1866" s="43">
        <v>271.88</v>
      </c>
      <c r="J1866" s="45">
        <v>0.11</v>
      </c>
      <c r="K1866" s="43" t="s">
        <v>1829</v>
      </c>
      <c r="L1866" s="43">
        <v>483.94639999999998</v>
      </c>
      <c r="M1866" s="43" t="str">
        <f>VLOOKUP(Combined[[#This Row],[Customer_ID]],Customer[],2,FALSE)</f>
        <v>Angela Williams</v>
      </c>
      <c r="N1866" s="43">
        <f>VLOOKUP(Combined[[#This Row],[Customer_ID]],Customer[],3,FALSE)</f>
        <v>56</v>
      </c>
      <c r="O1866" s="43" t="str">
        <f>VLOOKUP(Combined[[#This Row],[Customer_ID]],Customer[],4,FALSE)</f>
        <v>Female</v>
      </c>
      <c r="P1866" s="43" t="str">
        <f>VLOOKUP(Combined[[#This Row],[Customer_ID]],Customer[],5,FALSE)</f>
        <v>Lake Alyssaburgh</v>
      </c>
      <c r="Q1866" s="43" t="str">
        <f>VLOOKUP(Combined[[#This Row],[Customer_ID]],Customer[],6,FALSE)</f>
        <v>Illinois</v>
      </c>
      <c r="R1866" s="43" t="str">
        <f>VLOOKUP(Combined[[#This Row],[Customer_ID]],Customer[],8,FALSE)</f>
        <v>Bronze</v>
      </c>
      <c r="S1866" s="43" t="str">
        <f>VLOOKUP(Combined[[#This Row],[Product_ID]],Product[],2,FALSE)</f>
        <v>Smart Home WiFi Camera</v>
      </c>
      <c r="T1866" s="43" t="str">
        <f>VLOOKUP(Combined[[#This Row],[Product_ID]],Product[],3,FALSE)</f>
        <v>Electronics</v>
      </c>
      <c r="U1866" s="43" t="str">
        <f>VLOOKUP(Combined[[#This Row],[Product_ID]],Product[],4,FALSE)</f>
        <v>Accessories</v>
      </c>
      <c r="V1866" s="43" t="str">
        <f>VLOOKUP(Combined[[#This Row],[Product_ID]],Product[],5,FALSE)</f>
        <v>Holmes LLC</v>
      </c>
      <c r="W1866" s="43">
        <f>VLOOKUP(Combined[[#This Row],[Product_ID]],Product[],6,FALSE)</f>
        <v>450.71</v>
      </c>
      <c r="X1866" s="43">
        <f>VLOOKUP(Combined[[#This Row],[Product_ID]],Product[],7,FALSE)</f>
        <v>389</v>
      </c>
      <c r="Y1866" s="43" t="str">
        <f>_xlfn.XLOOKUP(Combined[[#This Row],[Store_ID]],Store[Store_ID],Store[Store_Name])</f>
        <v>Aguirre-Keller</v>
      </c>
      <c r="Z1866" s="43" t="str">
        <f>_xlfn.XLOOKUP(Combined[[#This Row],[Store_ID]],Store[Store_ID],Store[Region])</f>
        <v>South</v>
      </c>
      <c r="AA1866" s="43" t="str">
        <f>_xlfn.XLOOKUP(Combined[[#This Row],[Store_ID]],Store[Store_ID],Store[City])</f>
        <v>Lake Michael</v>
      </c>
      <c r="AB1866" s="43" t="str">
        <f>_xlfn.XLOOKUP(Combined[[#This Row],[Store_ID]],Store[Store_ID],Store[Store_Type])</f>
        <v>Online</v>
      </c>
      <c r="AC1866" s="43">
        <f>Combined[[#This Row],[Quantity]]*Combined[[#This Row],[Unit_Price]]</f>
        <v>543.76</v>
      </c>
      <c r="AD1866" s="43">
        <f>Combined[[#This Row],[Gross_Sales]]*Combined[[#This Row],[Discount]]</f>
        <v>59.813600000000001</v>
      </c>
      <c r="AE1866" s="43">
        <f>Combined[[#This Row],[Quantity]]*Combined[[#This Row],[cost]]</f>
        <v>901.42</v>
      </c>
      <c r="AF1866" s="43">
        <f>Combined[[#This Row],[Total_Amount]]-Combined[[#This Row],[Total_Cost]]</f>
        <v>-417.47359999999998</v>
      </c>
      <c r="AG1866" s="43" t="str">
        <f>IF(Combined[[#This Row],[Age]]&lt;=25,"18-25",IF(Combined[[#This Row],[Age]]&lt;=35,"26-35",IF(Combined[[#This Row],[Age]]&lt;=45,"36-45",IF(Combined[[#This Row],[Age]]&lt;=55,"46-55","56-64"))))</f>
        <v>56-64</v>
      </c>
      <c r="AH1866" s="43">
        <f>IF(Combined[[#This Row],[Total_Amount]]=0,0,Combined[[#This Row],[Profit]]/Combined[[#This Row],[Total_Amount]])</f>
        <v>-0.86264429283904165</v>
      </c>
    </row>
    <row r="1867" spans="1:34">
      <c r="A1867" s="43" t="s">
        <v>3691</v>
      </c>
      <c r="B1867" s="46">
        <v>45720</v>
      </c>
      <c r="C1867" s="43">
        <f t="shared" si="29"/>
        <v>2025</v>
      </c>
      <c r="D1867" s="43" t="str">
        <f>TEXT(Combined[[#This Row],[Order_Date]],"MMM")</f>
        <v>Mar</v>
      </c>
      <c r="E1867" s="43" t="s">
        <v>1478</v>
      </c>
      <c r="F1867" s="43" t="s">
        <v>1570</v>
      </c>
      <c r="G1867" s="43" t="s">
        <v>1757</v>
      </c>
      <c r="H1867" s="43">
        <v>4</v>
      </c>
      <c r="I1867" s="43">
        <v>972.14</v>
      </c>
      <c r="J1867" s="45">
        <v>0.25</v>
      </c>
      <c r="K1867" s="43" t="s">
        <v>1824</v>
      </c>
      <c r="L1867" s="43">
        <v>2916.42</v>
      </c>
      <c r="M1867" s="43" t="str">
        <f>VLOOKUP(Combined[[#This Row],[Customer_ID]],Customer[],2,FALSE)</f>
        <v>Jordan Medina</v>
      </c>
      <c r="N1867" s="43">
        <f>VLOOKUP(Combined[[#This Row],[Customer_ID]],Customer[],3,FALSE)</f>
        <v>33</v>
      </c>
      <c r="O1867" s="43" t="str">
        <f>VLOOKUP(Combined[[#This Row],[Customer_ID]],Customer[],4,FALSE)</f>
        <v>Male</v>
      </c>
      <c r="P1867" s="43" t="str">
        <f>VLOOKUP(Combined[[#This Row],[Customer_ID]],Customer[],5,FALSE)</f>
        <v>Robinchester</v>
      </c>
      <c r="Q1867" s="43" t="str">
        <f>VLOOKUP(Combined[[#This Row],[Customer_ID]],Customer[],6,FALSE)</f>
        <v>Florida</v>
      </c>
      <c r="R1867" s="43" t="str">
        <f>VLOOKUP(Combined[[#This Row],[Customer_ID]],Customer[],8,FALSE)</f>
        <v>Bronze</v>
      </c>
      <c r="S1867" s="43" t="str">
        <f>VLOOKUP(Combined[[#This Row],[Product_ID]],Product[],2,FALSE)</f>
        <v>HD Smart TV Stick</v>
      </c>
      <c r="T1867" s="43" t="str">
        <f>VLOOKUP(Combined[[#This Row],[Product_ID]],Product[],3,FALSE)</f>
        <v>Electronics</v>
      </c>
      <c r="U1867" s="43" t="str">
        <f>VLOOKUP(Combined[[#This Row],[Product_ID]],Product[],4,FALSE)</f>
        <v>Accessories</v>
      </c>
      <c r="V1867" s="43" t="str">
        <f>VLOOKUP(Combined[[#This Row],[Product_ID]],Product[],5,FALSE)</f>
        <v>Gibson, Hobbs and Weaver</v>
      </c>
      <c r="W1867" s="43">
        <f>VLOOKUP(Combined[[#This Row],[Product_ID]],Product[],6,FALSE)</f>
        <v>449.4</v>
      </c>
      <c r="X1867" s="43">
        <f>VLOOKUP(Combined[[#This Row],[Product_ID]],Product[],7,FALSE)</f>
        <v>338</v>
      </c>
      <c r="Y1867" s="43" t="str">
        <f>_xlfn.XLOOKUP(Combined[[#This Row],[Store_ID]],Store[Store_ID],Store[Store_Name])</f>
        <v>Martinez, Adkins and Johnson</v>
      </c>
      <c r="Z1867" s="43" t="str">
        <f>_xlfn.XLOOKUP(Combined[[#This Row],[Store_ID]],Store[Store_ID],Store[Region])</f>
        <v>North</v>
      </c>
      <c r="AA1867" s="43" t="str">
        <f>_xlfn.XLOOKUP(Combined[[#This Row],[Store_ID]],Store[Store_ID],Store[City])</f>
        <v>Danielmouth</v>
      </c>
      <c r="AB1867" s="43" t="str">
        <f>_xlfn.XLOOKUP(Combined[[#This Row],[Store_ID]],Store[Store_ID],Store[Store_Type])</f>
        <v>Flagship</v>
      </c>
      <c r="AC1867" s="43">
        <f>Combined[[#This Row],[Quantity]]*Combined[[#This Row],[Unit_Price]]</f>
        <v>3888.56</v>
      </c>
      <c r="AD1867" s="43">
        <f>Combined[[#This Row],[Gross_Sales]]*Combined[[#This Row],[Discount]]</f>
        <v>972.14</v>
      </c>
      <c r="AE1867" s="43">
        <f>Combined[[#This Row],[Quantity]]*Combined[[#This Row],[cost]]</f>
        <v>1797.6</v>
      </c>
      <c r="AF1867" s="43">
        <f>Combined[[#This Row],[Total_Amount]]-Combined[[#This Row],[Total_Cost]]</f>
        <v>1118.8200000000002</v>
      </c>
      <c r="AG1867" s="43" t="str">
        <f>IF(Combined[[#This Row],[Age]]&lt;=25,"18-25",IF(Combined[[#This Row],[Age]]&lt;=35,"26-35",IF(Combined[[#This Row],[Age]]&lt;=45,"36-45",IF(Combined[[#This Row],[Age]]&lt;=55,"46-55","56-64"))))</f>
        <v>26-35</v>
      </c>
      <c r="AH1867" s="43">
        <f>IF(Combined[[#This Row],[Total_Amount]]=0,0,Combined[[#This Row],[Profit]]/Combined[[#This Row],[Total_Amount]])</f>
        <v>0.38362787252864816</v>
      </c>
    </row>
    <row r="1868" spans="1:34">
      <c r="A1868" s="43" t="s">
        <v>3692</v>
      </c>
      <c r="B1868" s="46">
        <v>45831</v>
      </c>
      <c r="C1868" s="43">
        <f t="shared" si="29"/>
        <v>2025</v>
      </c>
      <c r="D1868" s="43" t="str">
        <f>TEXT(Combined[[#This Row],[Order_Date]],"MMM")</f>
        <v>Jun</v>
      </c>
      <c r="E1868" s="43" t="s">
        <v>335</v>
      </c>
      <c r="F1868" s="43" t="s">
        <v>1634</v>
      </c>
      <c r="G1868" s="43" t="s">
        <v>1769</v>
      </c>
      <c r="H1868" s="43">
        <v>3</v>
      </c>
      <c r="I1868" s="43">
        <v>523.66</v>
      </c>
      <c r="J1868" s="45">
        <v>0.27</v>
      </c>
      <c r="K1868" s="43" t="s">
        <v>1826</v>
      </c>
      <c r="L1868" s="43">
        <v>1146.8154</v>
      </c>
      <c r="M1868" s="43" t="str">
        <f>VLOOKUP(Combined[[#This Row],[Customer_ID]],Customer[],2,FALSE)</f>
        <v>Christy Vasquez</v>
      </c>
      <c r="N1868" s="43">
        <f>VLOOKUP(Combined[[#This Row],[Customer_ID]],Customer[],3,FALSE)</f>
        <v>28</v>
      </c>
      <c r="O1868" s="43" t="str">
        <f>VLOOKUP(Combined[[#This Row],[Customer_ID]],Customer[],4,FALSE)</f>
        <v>Female</v>
      </c>
      <c r="P1868" s="43" t="str">
        <f>VLOOKUP(Combined[[#This Row],[Customer_ID]],Customer[],5,FALSE)</f>
        <v>Port Travisstad</v>
      </c>
      <c r="Q1868" s="43" t="str">
        <f>VLOOKUP(Combined[[#This Row],[Customer_ID]],Customer[],6,FALSE)</f>
        <v>South Carolina</v>
      </c>
      <c r="R1868" s="43" t="str">
        <f>VLOOKUP(Combined[[#This Row],[Customer_ID]],Customer[],8,FALSE)</f>
        <v>Gold</v>
      </c>
      <c r="S1868" s="43" t="str">
        <f>VLOOKUP(Combined[[#This Row],[Product_ID]],Product[],2,FALSE)</f>
        <v>USB External Hard Drive</v>
      </c>
      <c r="T1868" s="43" t="str">
        <f>VLOOKUP(Combined[[#This Row],[Product_ID]],Product[],3,FALSE)</f>
        <v>Electronics</v>
      </c>
      <c r="U1868" s="43" t="str">
        <f>VLOOKUP(Combined[[#This Row],[Product_ID]],Product[],4,FALSE)</f>
        <v>Computer</v>
      </c>
      <c r="V1868" s="43" t="str">
        <f>VLOOKUP(Combined[[#This Row],[Product_ID]],Product[],5,FALSE)</f>
        <v>Robinson Inc</v>
      </c>
      <c r="W1868" s="43">
        <f>VLOOKUP(Combined[[#This Row],[Product_ID]],Product[],6,FALSE)</f>
        <v>253.33</v>
      </c>
      <c r="X1868" s="43">
        <f>VLOOKUP(Combined[[#This Row],[Product_ID]],Product[],7,FALSE)</f>
        <v>266</v>
      </c>
      <c r="Y1868" s="43" t="str">
        <f>_xlfn.XLOOKUP(Combined[[#This Row],[Store_ID]],Store[Store_ID],Store[Store_Name])</f>
        <v>Alexander Group</v>
      </c>
      <c r="Z1868" s="43" t="str">
        <f>_xlfn.XLOOKUP(Combined[[#This Row],[Store_ID]],Store[Store_ID],Store[Region])</f>
        <v>South</v>
      </c>
      <c r="AA1868" s="43" t="str">
        <f>_xlfn.XLOOKUP(Combined[[#This Row],[Store_ID]],Store[Store_ID],Store[City])</f>
        <v>Port Sharon</v>
      </c>
      <c r="AB1868" s="43" t="str">
        <f>_xlfn.XLOOKUP(Combined[[#This Row],[Store_ID]],Store[Store_ID],Store[Store_Type])</f>
        <v>Online</v>
      </c>
      <c r="AC1868" s="43">
        <f>Combined[[#This Row],[Quantity]]*Combined[[#This Row],[Unit_Price]]</f>
        <v>1570.98</v>
      </c>
      <c r="AD1868" s="43">
        <f>Combined[[#This Row],[Gross_Sales]]*Combined[[#This Row],[Discount]]</f>
        <v>424.16460000000001</v>
      </c>
      <c r="AE1868" s="43">
        <f>Combined[[#This Row],[Quantity]]*Combined[[#This Row],[cost]]</f>
        <v>759.99</v>
      </c>
      <c r="AF1868" s="43">
        <f>Combined[[#This Row],[Total_Amount]]-Combined[[#This Row],[Total_Cost]]</f>
        <v>386.82539999999995</v>
      </c>
      <c r="AG1868" s="43" t="str">
        <f>IF(Combined[[#This Row],[Age]]&lt;=25,"18-25",IF(Combined[[#This Row],[Age]]&lt;=35,"26-35",IF(Combined[[#This Row],[Age]]&lt;=45,"36-45",IF(Combined[[#This Row],[Age]]&lt;=55,"46-55","56-64"))))</f>
        <v>26-35</v>
      </c>
      <c r="AH1868" s="43">
        <f>IF(Combined[[#This Row],[Total_Amount]]=0,0,Combined[[#This Row],[Profit]]/Combined[[#This Row],[Total_Amount]])</f>
        <v>0.33730398109408016</v>
      </c>
    </row>
    <row r="1869" spans="1:34">
      <c r="A1869" s="43" t="s">
        <v>3693</v>
      </c>
      <c r="B1869" s="46">
        <v>45602</v>
      </c>
      <c r="C1869" s="43">
        <f t="shared" si="29"/>
        <v>2024</v>
      </c>
      <c r="D1869" s="43" t="str">
        <f>TEXT(Combined[[#This Row],[Order_Date]],"MMM")</f>
        <v>Nov</v>
      </c>
      <c r="E1869" s="43" t="s">
        <v>499</v>
      </c>
      <c r="F1869" s="43" t="s">
        <v>1676</v>
      </c>
      <c r="G1869" s="43" t="s">
        <v>1761</v>
      </c>
      <c r="H1869" s="43">
        <v>4</v>
      </c>
      <c r="I1869" s="43">
        <v>838.99</v>
      </c>
      <c r="J1869" s="45">
        <v>0.16</v>
      </c>
      <c r="K1869" s="43" t="s">
        <v>1824</v>
      </c>
      <c r="L1869" s="43">
        <v>2819.0064000000002</v>
      </c>
      <c r="M1869" s="43" t="str">
        <f>VLOOKUP(Combined[[#This Row],[Customer_ID]],Customer[],2,FALSE)</f>
        <v>Theresa Campbell</v>
      </c>
      <c r="N1869" s="43">
        <f>VLOOKUP(Combined[[#This Row],[Customer_ID]],Customer[],3,FALSE)</f>
        <v>42</v>
      </c>
      <c r="O1869" s="43" t="str">
        <f>VLOOKUP(Combined[[#This Row],[Customer_ID]],Customer[],4,FALSE)</f>
        <v>Female</v>
      </c>
      <c r="P1869" s="43" t="str">
        <f>VLOOKUP(Combined[[#This Row],[Customer_ID]],Customer[],5,FALSE)</f>
        <v>New Brian</v>
      </c>
      <c r="Q1869" s="43" t="str">
        <f>VLOOKUP(Combined[[#This Row],[Customer_ID]],Customer[],6,FALSE)</f>
        <v>Wisconsin</v>
      </c>
      <c r="R1869" s="43" t="str">
        <f>VLOOKUP(Combined[[#This Row],[Customer_ID]],Customer[],8,FALSE)</f>
        <v>Bronze</v>
      </c>
      <c r="S1869" s="43" t="str">
        <f>VLOOKUP(Combined[[#This Row],[Product_ID]],Product[],2,FALSE)</f>
        <v>Matte Lipstick Set</v>
      </c>
      <c r="T1869" s="43" t="str">
        <f>VLOOKUP(Combined[[#This Row],[Product_ID]],Product[],3,FALSE)</f>
        <v>Beauty</v>
      </c>
      <c r="U1869" s="43" t="str">
        <f>VLOOKUP(Combined[[#This Row],[Product_ID]],Product[],4,FALSE)</f>
        <v>Makeup</v>
      </c>
      <c r="V1869" s="43" t="str">
        <f>VLOOKUP(Combined[[#This Row],[Product_ID]],Product[],5,FALSE)</f>
        <v>Zhang Inc</v>
      </c>
      <c r="W1869" s="43">
        <f>VLOOKUP(Combined[[#This Row],[Product_ID]],Product[],6,FALSE)</f>
        <v>299.11</v>
      </c>
      <c r="X1869" s="43">
        <f>VLOOKUP(Combined[[#This Row],[Product_ID]],Product[],7,FALSE)</f>
        <v>118</v>
      </c>
      <c r="Y1869" s="43" t="str">
        <f>_xlfn.XLOOKUP(Combined[[#This Row],[Store_ID]],Store[Store_ID],Store[Store_Name])</f>
        <v>Black-Horn</v>
      </c>
      <c r="Z1869" s="43" t="str">
        <f>_xlfn.XLOOKUP(Combined[[#This Row],[Store_ID]],Store[Store_ID],Store[Region])</f>
        <v>South</v>
      </c>
      <c r="AA1869" s="43" t="str">
        <f>_xlfn.XLOOKUP(Combined[[#This Row],[Store_ID]],Store[Store_ID],Store[City])</f>
        <v>North Nancyview</v>
      </c>
      <c r="AB1869" s="43" t="str">
        <f>_xlfn.XLOOKUP(Combined[[#This Row],[Store_ID]],Store[Store_ID],Store[Store_Type])</f>
        <v>Outlet</v>
      </c>
      <c r="AC1869" s="43">
        <f>Combined[[#This Row],[Quantity]]*Combined[[#This Row],[Unit_Price]]</f>
        <v>3355.96</v>
      </c>
      <c r="AD1869" s="43">
        <f>Combined[[#This Row],[Gross_Sales]]*Combined[[#This Row],[Discount]]</f>
        <v>536.95360000000005</v>
      </c>
      <c r="AE1869" s="43">
        <f>Combined[[#This Row],[Quantity]]*Combined[[#This Row],[cost]]</f>
        <v>1196.44</v>
      </c>
      <c r="AF1869" s="43">
        <f>Combined[[#This Row],[Total_Amount]]-Combined[[#This Row],[Total_Cost]]</f>
        <v>1622.5664000000002</v>
      </c>
      <c r="AG1869" s="43" t="str">
        <f>IF(Combined[[#This Row],[Age]]&lt;=25,"18-25",IF(Combined[[#This Row],[Age]]&lt;=35,"26-35",IF(Combined[[#This Row],[Age]]&lt;=45,"36-45",IF(Combined[[#This Row],[Age]]&lt;=55,"46-55","56-64"))))</f>
        <v>36-45</v>
      </c>
      <c r="AH1869" s="43">
        <f>IF(Combined[[#This Row],[Total_Amount]]=0,0,Combined[[#This Row],[Profit]]/Combined[[#This Row],[Total_Amount]])</f>
        <v>0.57558095646749863</v>
      </c>
    </row>
    <row r="1870" spans="1:34">
      <c r="A1870" s="43" t="s">
        <v>3694</v>
      </c>
      <c r="B1870" s="46">
        <v>45722</v>
      </c>
      <c r="C1870" s="43">
        <f t="shared" si="29"/>
        <v>2025</v>
      </c>
      <c r="D1870" s="43" t="str">
        <f>TEXT(Combined[[#This Row],[Order_Date]],"MMM")</f>
        <v>Mar</v>
      </c>
      <c r="E1870" s="43" t="s">
        <v>461</v>
      </c>
      <c r="F1870" s="43" t="s">
        <v>1570</v>
      </c>
      <c r="G1870" s="43" t="s">
        <v>1807</v>
      </c>
      <c r="H1870" s="43">
        <v>4</v>
      </c>
      <c r="I1870" s="43">
        <v>838.7</v>
      </c>
      <c r="J1870" s="45">
        <v>0.21</v>
      </c>
      <c r="K1870" s="43" t="s">
        <v>1829</v>
      </c>
      <c r="L1870" s="43">
        <v>2650.2919999999999</v>
      </c>
      <c r="M1870" s="43" t="str">
        <f>VLOOKUP(Combined[[#This Row],[Customer_ID]],Customer[],2,FALSE)</f>
        <v>Matthew Hanna</v>
      </c>
      <c r="N1870" s="43">
        <f>VLOOKUP(Combined[[#This Row],[Customer_ID]],Customer[],3,FALSE)</f>
        <v>33</v>
      </c>
      <c r="O1870" s="43" t="str">
        <f>VLOOKUP(Combined[[#This Row],[Customer_ID]],Customer[],4,FALSE)</f>
        <v>Female</v>
      </c>
      <c r="P1870" s="43" t="str">
        <f>VLOOKUP(Combined[[#This Row],[Customer_ID]],Customer[],5,FALSE)</f>
        <v>Gonzalezbury</v>
      </c>
      <c r="Q1870" s="43" t="str">
        <f>VLOOKUP(Combined[[#This Row],[Customer_ID]],Customer[],6,FALSE)</f>
        <v>Michigan</v>
      </c>
      <c r="R1870" s="43" t="str">
        <f>VLOOKUP(Combined[[#This Row],[Customer_ID]],Customer[],8,FALSE)</f>
        <v>Platinum</v>
      </c>
      <c r="S1870" s="43" t="str">
        <f>VLOOKUP(Combined[[#This Row],[Product_ID]],Product[],2,FALSE)</f>
        <v>HD Smart TV Stick</v>
      </c>
      <c r="T1870" s="43" t="str">
        <f>VLOOKUP(Combined[[#This Row],[Product_ID]],Product[],3,FALSE)</f>
        <v>Electronics</v>
      </c>
      <c r="U1870" s="43" t="str">
        <f>VLOOKUP(Combined[[#This Row],[Product_ID]],Product[],4,FALSE)</f>
        <v>Accessories</v>
      </c>
      <c r="V1870" s="43" t="str">
        <f>VLOOKUP(Combined[[#This Row],[Product_ID]],Product[],5,FALSE)</f>
        <v>Gibson, Hobbs and Weaver</v>
      </c>
      <c r="W1870" s="43">
        <f>VLOOKUP(Combined[[#This Row],[Product_ID]],Product[],6,FALSE)</f>
        <v>449.4</v>
      </c>
      <c r="X1870" s="43">
        <f>VLOOKUP(Combined[[#This Row],[Product_ID]],Product[],7,FALSE)</f>
        <v>338</v>
      </c>
      <c r="Y1870" s="43" t="str">
        <f>_xlfn.XLOOKUP(Combined[[#This Row],[Store_ID]],Store[Store_ID],Store[Store_Name])</f>
        <v>Holloway Ltd</v>
      </c>
      <c r="Z1870" s="43" t="str">
        <f>_xlfn.XLOOKUP(Combined[[#This Row],[Store_ID]],Store[Store_ID],Store[Region])</f>
        <v>North</v>
      </c>
      <c r="AA1870" s="43" t="str">
        <f>_xlfn.XLOOKUP(Combined[[#This Row],[Store_ID]],Store[Store_ID],Store[City])</f>
        <v>Bensonhaven</v>
      </c>
      <c r="AB1870" s="43" t="str">
        <f>_xlfn.XLOOKUP(Combined[[#This Row],[Store_ID]],Store[Store_ID],Store[Store_Type])</f>
        <v>Flagship</v>
      </c>
      <c r="AC1870" s="43">
        <f>Combined[[#This Row],[Quantity]]*Combined[[#This Row],[Unit_Price]]</f>
        <v>3354.8</v>
      </c>
      <c r="AD1870" s="43">
        <f>Combined[[#This Row],[Gross_Sales]]*Combined[[#This Row],[Discount]]</f>
        <v>704.50800000000004</v>
      </c>
      <c r="AE1870" s="43">
        <f>Combined[[#This Row],[Quantity]]*Combined[[#This Row],[cost]]</f>
        <v>1797.6</v>
      </c>
      <c r="AF1870" s="43">
        <f>Combined[[#This Row],[Total_Amount]]-Combined[[#This Row],[Total_Cost]]</f>
        <v>852.69200000000001</v>
      </c>
      <c r="AG1870" s="43" t="str">
        <f>IF(Combined[[#This Row],[Age]]&lt;=25,"18-25",IF(Combined[[#This Row],[Age]]&lt;=35,"26-35",IF(Combined[[#This Row],[Age]]&lt;=45,"36-45",IF(Combined[[#This Row],[Age]]&lt;=55,"46-55","56-64"))))</f>
        <v>26-35</v>
      </c>
      <c r="AH1870" s="43">
        <f>IF(Combined[[#This Row],[Total_Amount]]=0,0,Combined[[#This Row],[Profit]]/Combined[[#This Row],[Total_Amount]])</f>
        <v>0.32173511447040554</v>
      </c>
    </row>
    <row r="1871" spans="1:34">
      <c r="A1871" s="43" t="s">
        <v>3695</v>
      </c>
      <c r="B1871" s="46">
        <v>45794</v>
      </c>
      <c r="C1871" s="43">
        <f t="shared" si="29"/>
        <v>2025</v>
      </c>
      <c r="D1871" s="43" t="str">
        <f>TEXT(Combined[[#This Row],[Order_Date]],"MMM")</f>
        <v>May</v>
      </c>
      <c r="E1871" s="43" t="s">
        <v>1304</v>
      </c>
      <c r="F1871" s="43" t="s">
        <v>1696</v>
      </c>
      <c r="G1871" s="43" t="s">
        <v>1782</v>
      </c>
      <c r="H1871" s="43">
        <v>3</v>
      </c>
      <c r="I1871" s="43">
        <v>943.24</v>
      </c>
      <c r="J1871" s="45">
        <v>0.21</v>
      </c>
      <c r="K1871" s="43" t="s">
        <v>1824</v>
      </c>
      <c r="L1871" s="43">
        <v>2235.4787999999999</v>
      </c>
      <c r="M1871" s="43" t="str">
        <f>VLOOKUP(Combined[[#This Row],[Customer_ID]],Customer[],2,FALSE)</f>
        <v>Dr. Tamara White Md</v>
      </c>
      <c r="N1871" s="43">
        <f>VLOOKUP(Combined[[#This Row],[Customer_ID]],Customer[],3,FALSE)</f>
        <v>60</v>
      </c>
      <c r="O1871" s="43" t="str">
        <f>VLOOKUP(Combined[[#This Row],[Customer_ID]],Customer[],4,FALSE)</f>
        <v>Male</v>
      </c>
      <c r="P1871" s="43" t="str">
        <f>VLOOKUP(Combined[[#This Row],[Customer_ID]],Customer[],5,FALSE)</f>
        <v>New Benjamin</v>
      </c>
      <c r="Q1871" s="43" t="str">
        <f>VLOOKUP(Combined[[#This Row],[Customer_ID]],Customer[],6,FALSE)</f>
        <v>North Carolina</v>
      </c>
      <c r="R1871" s="43" t="str">
        <f>VLOOKUP(Combined[[#This Row],[Customer_ID]],Customer[],8,FALSE)</f>
        <v>Bronze</v>
      </c>
      <c r="S1871" s="43" t="str">
        <f>VLOOKUP(Combined[[#This Row],[Product_ID]],Product[],2,FALSE)</f>
        <v>Bluetooth Car Audio System</v>
      </c>
      <c r="T1871" s="43" t="str">
        <f>VLOOKUP(Combined[[#This Row],[Product_ID]],Product[],3,FALSE)</f>
        <v>Electronics</v>
      </c>
      <c r="U1871" s="43" t="str">
        <f>VLOOKUP(Combined[[#This Row],[Product_ID]],Product[],4,FALSE)</f>
        <v>Audio</v>
      </c>
      <c r="V1871" s="43" t="str">
        <f>VLOOKUP(Combined[[#This Row],[Product_ID]],Product[],5,FALSE)</f>
        <v>Bruce-Bowen</v>
      </c>
      <c r="W1871" s="43">
        <f>VLOOKUP(Combined[[#This Row],[Product_ID]],Product[],6,FALSE)</f>
        <v>403.71</v>
      </c>
      <c r="X1871" s="43">
        <f>VLOOKUP(Combined[[#This Row],[Product_ID]],Product[],7,FALSE)</f>
        <v>159</v>
      </c>
      <c r="Y1871" s="43" t="str">
        <f>_xlfn.XLOOKUP(Combined[[#This Row],[Store_ID]],Store[Store_ID],Store[Store_Name])</f>
        <v>Bean, Jones and Park</v>
      </c>
      <c r="Z1871" s="43" t="str">
        <f>_xlfn.XLOOKUP(Combined[[#This Row],[Store_ID]],Store[Store_ID],Store[Region])</f>
        <v>West</v>
      </c>
      <c r="AA1871" s="43" t="str">
        <f>_xlfn.XLOOKUP(Combined[[#This Row],[Store_ID]],Store[Store_ID],Store[City])</f>
        <v>Thompsonborough</v>
      </c>
      <c r="AB1871" s="43" t="str">
        <f>_xlfn.XLOOKUP(Combined[[#This Row],[Store_ID]],Store[Store_ID],Store[Store_Type])</f>
        <v>Online</v>
      </c>
      <c r="AC1871" s="43">
        <f>Combined[[#This Row],[Quantity]]*Combined[[#This Row],[Unit_Price]]</f>
        <v>2829.7200000000003</v>
      </c>
      <c r="AD1871" s="43">
        <f>Combined[[#This Row],[Gross_Sales]]*Combined[[#This Row],[Discount]]</f>
        <v>594.24120000000005</v>
      </c>
      <c r="AE1871" s="43">
        <f>Combined[[#This Row],[Quantity]]*Combined[[#This Row],[cost]]</f>
        <v>1211.1299999999999</v>
      </c>
      <c r="AF1871" s="43">
        <f>Combined[[#This Row],[Total_Amount]]-Combined[[#This Row],[Total_Cost]]</f>
        <v>1024.3488</v>
      </c>
      <c r="AG1871" s="43" t="str">
        <f>IF(Combined[[#This Row],[Age]]&lt;=25,"18-25",IF(Combined[[#This Row],[Age]]&lt;=35,"26-35",IF(Combined[[#This Row],[Age]]&lt;=45,"36-45",IF(Combined[[#This Row],[Age]]&lt;=55,"46-55","56-64"))))</f>
        <v>56-64</v>
      </c>
      <c r="AH1871" s="43">
        <f>IF(Combined[[#This Row],[Total_Amount]]=0,0,Combined[[#This Row],[Profit]]/Combined[[#This Row],[Total_Amount]])</f>
        <v>0.45822344635967921</v>
      </c>
    </row>
    <row r="1872" spans="1:34">
      <c r="A1872" s="43" t="s">
        <v>3696</v>
      </c>
      <c r="B1872" s="46">
        <v>45659</v>
      </c>
      <c r="C1872" s="43">
        <f t="shared" si="29"/>
        <v>2025</v>
      </c>
      <c r="D1872" s="43" t="str">
        <f>TEXT(Combined[[#This Row],[Order_Date]],"MMM")</f>
        <v>Jan</v>
      </c>
      <c r="E1872" s="43" t="s">
        <v>945</v>
      </c>
      <c r="F1872" s="43" t="s">
        <v>1543</v>
      </c>
      <c r="G1872" s="43" t="s">
        <v>1807</v>
      </c>
      <c r="H1872" s="43">
        <v>2</v>
      </c>
      <c r="I1872" s="43">
        <v>310.33</v>
      </c>
      <c r="J1872" s="45">
        <v>0.26</v>
      </c>
      <c r="K1872" s="43" t="s">
        <v>1824</v>
      </c>
      <c r="L1872" s="43">
        <v>459.28840000000002</v>
      </c>
      <c r="M1872" s="43" t="str">
        <f>VLOOKUP(Combined[[#This Row],[Customer_ID]],Customer[],2,FALSE)</f>
        <v>Stephanie Jacobs</v>
      </c>
      <c r="N1872" s="43">
        <f>VLOOKUP(Combined[[#This Row],[Customer_ID]],Customer[],3,FALSE)</f>
        <v>48</v>
      </c>
      <c r="O1872" s="43" t="str">
        <f>VLOOKUP(Combined[[#This Row],[Customer_ID]],Customer[],4,FALSE)</f>
        <v>Female</v>
      </c>
      <c r="P1872" s="43" t="str">
        <f>VLOOKUP(Combined[[#This Row],[Customer_ID]],Customer[],5,FALSE)</f>
        <v>West Robinmouth</v>
      </c>
      <c r="Q1872" s="43" t="str">
        <f>VLOOKUP(Combined[[#This Row],[Customer_ID]],Customer[],6,FALSE)</f>
        <v>Louisiana</v>
      </c>
      <c r="R1872" s="43" t="str">
        <f>VLOOKUP(Combined[[#This Row],[Customer_ID]],Customer[],8,FALSE)</f>
        <v>Platinum</v>
      </c>
      <c r="S1872" s="43" t="str">
        <f>VLOOKUP(Combined[[#This Row],[Product_ID]],Product[],2,FALSE)</f>
        <v>Brother Laser Printer</v>
      </c>
      <c r="T1872" s="43" t="str">
        <f>VLOOKUP(Combined[[#This Row],[Product_ID]],Product[],3,FALSE)</f>
        <v>Electronics</v>
      </c>
      <c r="U1872" s="43" t="str">
        <f>VLOOKUP(Combined[[#This Row],[Product_ID]],Product[],4,FALSE)</f>
        <v>Computer</v>
      </c>
      <c r="V1872" s="43" t="str">
        <f>VLOOKUP(Combined[[#This Row],[Product_ID]],Product[],5,FALSE)</f>
        <v>Hunt Inc</v>
      </c>
      <c r="W1872" s="43">
        <f>VLOOKUP(Combined[[#This Row],[Product_ID]],Product[],6,FALSE)</f>
        <v>112.42</v>
      </c>
      <c r="X1872" s="43">
        <f>VLOOKUP(Combined[[#This Row],[Product_ID]],Product[],7,FALSE)</f>
        <v>416</v>
      </c>
      <c r="Y1872" s="43" t="str">
        <f>_xlfn.XLOOKUP(Combined[[#This Row],[Store_ID]],Store[Store_ID],Store[Store_Name])</f>
        <v>Holloway Ltd</v>
      </c>
      <c r="Z1872" s="43" t="str">
        <f>_xlfn.XLOOKUP(Combined[[#This Row],[Store_ID]],Store[Store_ID],Store[Region])</f>
        <v>North</v>
      </c>
      <c r="AA1872" s="43" t="str">
        <f>_xlfn.XLOOKUP(Combined[[#This Row],[Store_ID]],Store[Store_ID],Store[City])</f>
        <v>Bensonhaven</v>
      </c>
      <c r="AB1872" s="43" t="str">
        <f>_xlfn.XLOOKUP(Combined[[#This Row],[Store_ID]],Store[Store_ID],Store[Store_Type])</f>
        <v>Flagship</v>
      </c>
      <c r="AC1872" s="43">
        <f>Combined[[#This Row],[Quantity]]*Combined[[#This Row],[Unit_Price]]</f>
        <v>620.66</v>
      </c>
      <c r="AD1872" s="43">
        <f>Combined[[#This Row],[Gross_Sales]]*Combined[[#This Row],[Discount]]</f>
        <v>161.3716</v>
      </c>
      <c r="AE1872" s="43">
        <f>Combined[[#This Row],[Quantity]]*Combined[[#This Row],[cost]]</f>
        <v>224.84</v>
      </c>
      <c r="AF1872" s="43">
        <f>Combined[[#This Row],[Total_Amount]]-Combined[[#This Row],[Total_Cost]]</f>
        <v>234.44840000000002</v>
      </c>
      <c r="AG1872" s="43" t="str">
        <f>IF(Combined[[#This Row],[Age]]&lt;=25,"18-25",IF(Combined[[#This Row],[Age]]&lt;=35,"26-35",IF(Combined[[#This Row],[Age]]&lt;=45,"36-45",IF(Combined[[#This Row],[Age]]&lt;=55,"46-55","56-64"))))</f>
        <v>46-55</v>
      </c>
      <c r="AH1872" s="43">
        <f>IF(Combined[[#This Row],[Total_Amount]]=0,0,Combined[[#This Row],[Profit]]/Combined[[#This Row],[Total_Amount]])</f>
        <v>0.51046009435465822</v>
      </c>
    </row>
    <row r="1873" spans="1:34">
      <c r="A1873" s="43" t="s">
        <v>3697</v>
      </c>
      <c r="B1873" s="46">
        <v>45501</v>
      </c>
      <c r="C1873" s="43">
        <f t="shared" si="29"/>
        <v>2024</v>
      </c>
      <c r="D1873" s="43" t="str">
        <f>TEXT(Combined[[#This Row],[Order_Date]],"MMM")</f>
        <v>Jul</v>
      </c>
      <c r="E1873" s="43" t="s">
        <v>1086</v>
      </c>
      <c r="F1873" s="43" t="s">
        <v>1638</v>
      </c>
      <c r="G1873" s="43" t="s">
        <v>1752</v>
      </c>
      <c r="H1873" s="43">
        <v>3</v>
      </c>
      <c r="I1873" s="43">
        <v>201.05</v>
      </c>
      <c r="J1873" s="45">
        <v>0.23</v>
      </c>
      <c r="K1873" s="43" t="s">
        <v>1826</v>
      </c>
      <c r="L1873" s="43">
        <v>464.42550000000011</v>
      </c>
      <c r="M1873" s="43" t="str">
        <f>VLOOKUP(Combined[[#This Row],[Customer_ID]],Customer[],2,FALSE)</f>
        <v>John Jordan</v>
      </c>
      <c r="N1873" s="43">
        <f>VLOOKUP(Combined[[#This Row],[Customer_ID]],Customer[],3,FALSE)</f>
        <v>58</v>
      </c>
      <c r="O1873" s="43" t="str">
        <f>VLOOKUP(Combined[[#This Row],[Customer_ID]],Customer[],4,FALSE)</f>
        <v>Female</v>
      </c>
      <c r="P1873" s="43" t="str">
        <f>VLOOKUP(Combined[[#This Row],[Customer_ID]],Customer[],5,FALSE)</f>
        <v>Port Crystalberg</v>
      </c>
      <c r="Q1873" s="43" t="str">
        <f>VLOOKUP(Combined[[#This Row],[Customer_ID]],Customer[],6,FALSE)</f>
        <v>Tennessee</v>
      </c>
      <c r="R1873" s="43" t="str">
        <f>VLOOKUP(Combined[[#This Row],[Customer_ID]],Customer[],8,FALSE)</f>
        <v>Platinum</v>
      </c>
      <c r="S1873" s="43" t="str">
        <f>VLOOKUP(Combined[[#This Row],[Product_ID]],Product[],2,FALSE)</f>
        <v>High-Grip Football</v>
      </c>
      <c r="T1873" s="43" t="str">
        <f>VLOOKUP(Combined[[#This Row],[Product_ID]],Product[],3,FALSE)</f>
        <v>Sports</v>
      </c>
      <c r="U1873" s="43" t="str">
        <f>VLOOKUP(Combined[[#This Row],[Product_ID]],Product[],4,FALSE)</f>
        <v>Team Sports</v>
      </c>
      <c r="V1873" s="43" t="str">
        <f>VLOOKUP(Combined[[#This Row],[Product_ID]],Product[],5,FALSE)</f>
        <v>Bridges, Banks and Cummings</v>
      </c>
      <c r="W1873" s="43">
        <f>VLOOKUP(Combined[[#This Row],[Product_ID]],Product[],6,FALSE)</f>
        <v>318.91000000000003</v>
      </c>
      <c r="X1873" s="43">
        <f>VLOOKUP(Combined[[#This Row],[Product_ID]],Product[],7,FALSE)</f>
        <v>114</v>
      </c>
      <c r="Y1873" s="43" t="str">
        <f>_xlfn.XLOOKUP(Combined[[#This Row],[Store_ID]],Store[Store_ID],Store[Store_Name])</f>
        <v>Rivera-Warner</v>
      </c>
      <c r="Z1873" s="43" t="str">
        <f>_xlfn.XLOOKUP(Combined[[#This Row],[Store_ID]],Store[Store_ID],Store[Region])</f>
        <v>East</v>
      </c>
      <c r="AA1873" s="43" t="str">
        <f>_xlfn.XLOOKUP(Combined[[#This Row],[Store_ID]],Store[Store_ID],Store[City])</f>
        <v>Washingtonfurt</v>
      </c>
      <c r="AB1873" s="43" t="str">
        <f>_xlfn.XLOOKUP(Combined[[#This Row],[Store_ID]],Store[Store_ID],Store[Store_Type])</f>
        <v>Flagship</v>
      </c>
      <c r="AC1873" s="43">
        <f>Combined[[#This Row],[Quantity]]*Combined[[#This Row],[Unit_Price]]</f>
        <v>603.15000000000009</v>
      </c>
      <c r="AD1873" s="43">
        <f>Combined[[#This Row],[Gross_Sales]]*Combined[[#This Row],[Discount]]</f>
        <v>138.72450000000003</v>
      </c>
      <c r="AE1873" s="43">
        <f>Combined[[#This Row],[Quantity]]*Combined[[#This Row],[cost]]</f>
        <v>956.73</v>
      </c>
      <c r="AF1873" s="43">
        <f>Combined[[#This Row],[Total_Amount]]-Combined[[#This Row],[Total_Cost]]</f>
        <v>-492.3044999999999</v>
      </c>
      <c r="AG1873" s="43" t="str">
        <f>IF(Combined[[#This Row],[Age]]&lt;=25,"18-25",IF(Combined[[#This Row],[Age]]&lt;=35,"26-35",IF(Combined[[#This Row],[Age]]&lt;=45,"36-45",IF(Combined[[#This Row],[Age]]&lt;=55,"46-55","56-64"))))</f>
        <v>56-64</v>
      </c>
      <c r="AH1873" s="43">
        <f>IF(Combined[[#This Row],[Total_Amount]]=0,0,Combined[[#This Row],[Profit]]/Combined[[#This Row],[Total_Amount]])</f>
        <v>-1.0600290035753845</v>
      </c>
    </row>
    <row r="1874" spans="1:34">
      <c r="A1874" s="43" t="s">
        <v>3698</v>
      </c>
      <c r="B1874" s="46">
        <v>45408</v>
      </c>
      <c r="C1874" s="43">
        <f t="shared" si="29"/>
        <v>2024</v>
      </c>
      <c r="D1874" s="43" t="str">
        <f>TEXT(Combined[[#This Row],[Order_Date]],"MMM")</f>
        <v>Apr</v>
      </c>
      <c r="E1874" s="43" t="s">
        <v>806</v>
      </c>
      <c r="F1874" s="43" t="s">
        <v>1664</v>
      </c>
      <c r="G1874" s="43" t="s">
        <v>1807</v>
      </c>
      <c r="H1874" s="43">
        <v>1</v>
      </c>
      <c r="I1874" s="43">
        <v>803.37</v>
      </c>
      <c r="J1874" s="45">
        <v>0.3</v>
      </c>
      <c r="K1874" s="43" t="s">
        <v>1826</v>
      </c>
      <c r="L1874" s="43">
        <v>562.35899999999992</v>
      </c>
      <c r="M1874" s="43" t="str">
        <f>VLOOKUP(Combined[[#This Row],[Customer_ID]],Customer[],2,FALSE)</f>
        <v>John Mccoy</v>
      </c>
      <c r="N1874" s="43">
        <f>VLOOKUP(Combined[[#This Row],[Customer_ID]],Customer[],3,FALSE)</f>
        <v>26</v>
      </c>
      <c r="O1874" s="43" t="str">
        <f>VLOOKUP(Combined[[#This Row],[Customer_ID]],Customer[],4,FALSE)</f>
        <v>Male</v>
      </c>
      <c r="P1874" s="43" t="str">
        <f>VLOOKUP(Combined[[#This Row],[Customer_ID]],Customer[],5,FALSE)</f>
        <v>Robinborough</v>
      </c>
      <c r="Q1874" s="43" t="str">
        <f>VLOOKUP(Combined[[#This Row],[Customer_ID]],Customer[],6,FALSE)</f>
        <v>South Dakota</v>
      </c>
      <c r="R1874" s="43" t="str">
        <f>VLOOKUP(Combined[[#This Row],[Customer_ID]],Customer[],8,FALSE)</f>
        <v>Silver</v>
      </c>
      <c r="S1874" s="43" t="str">
        <f>VLOOKUP(Combined[[#This Row],[Product_ID]],Product[],2,FALSE)</f>
        <v>Womens Cotton Scarf</v>
      </c>
      <c r="T1874" s="43" t="str">
        <f>VLOOKUP(Combined[[#This Row],[Product_ID]],Product[],3,FALSE)</f>
        <v>Clothing</v>
      </c>
      <c r="U1874" s="43" t="str">
        <f>VLOOKUP(Combined[[#This Row],[Product_ID]],Product[],4,FALSE)</f>
        <v>Accessories</v>
      </c>
      <c r="V1874" s="43" t="str">
        <f>VLOOKUP(Combined[[#This Row],[Product_ID]],Product[],5,FALSE)</f>
        <v>Shepherd-Gould</v>
      </c>
      <c r="W1874" s="43">
        <f>VLOOKUP(Combined[[#This Row],[Product_ID]],Product[],6,FALSE)</f>
        <v>113.83</v>
      </c>
      <c r="X1874" s="43">
        <f>VLOOKUP(Combined[[#This Row],[Product_ID]],Product[],7,FALSE)</f>
        <v>485</v>
      </c>
      <c r="Y1874" s="43" t="str">
        <f>_xlfn.XLOOKUP(Combined[[#This Row],[Store_ID]],Store[Store_ID],Store[Store_Name])</f>
        <v>Holloway Ltd</v>
      </c>
      <c r="Z1874" s="43" t="str">
        <f>_xlfn.XLOOKUP(Combined[[#This Row],[Store_ID]],Store[Store_ID],Store[Region])</f>
        <v>North</v>
      </c>
      <c r="AA1874" s="43" t="str">
        <f>_xlfn.XLOOKUP(Combined[[#This Row],[Store_ID]],Store[Store_ID],Store[City])</f>
        <v>Bensonhaven</v>
      </c>
      <c r="AB1874" s="43" t="str">
        <f>_xlfn.XLOOKUP(Combined[[#This Row],[Store_ID]],Store[Store_ID],Store[Store_Type])</f>
        <v>Flagship</v>
      </c>
      <c r="AC1874" s="43">
        <f>Combined[[#This Row],[Quantity]]*Combined[[#This Row],[Unit_Price]]</f>
        <v>803.37</v>
      </c>
      <c r="AD1874" s="43">
        <f>Combined[[#This Row],[Gross_Sales]]*Combined[[#This Row],[Discount]]</f>
        <v>241.011</v>
      </c>
      <c r="AE1874" s="43">
        <f>Combined[[#This Row],[Quantity]]*Combined[[#This Row],[cost]]</f>
        <v>113.83</v>
      </c>
      <c r="AF1874" s="43">
        <f>Combined[[#This Row],[Total_Amount]]-Combined[[#This Row],[Total_Cost]]</f>
        <v>448.52899999999994</v>
      </c>
      <c r="AG1874" s="43" t="str">
        <f>IF(Combined[[#This Row],[Age]]&lt;=25,"18-25",IF(Combined[[#This Row],[Age]]&lt;=35,"26-35",IF(Combined[[#This Row],[Age]]&lt;=45,"36-45",IF(Combined[[#This Row],[Age]]&lt;=55,"46-55","56-64"))))</f>
        <v>26-35</v>
      </c>
      <c r="AH1874" s="43">
        <f>IF(Combined[[#This Row],[Total_Amount]]=0,0,Combined[[#This Row],[Profit]]/Combined[[#This Row],[Total_Amount]])</f>
        <v>0.79758481681630422</v>
      </c>
    </row>
    <row r="1875" spans="1:34">
      <c r="A1875" s="43" t="s">
        <v>3699</v>
      </c>
      <c r="B1875" s="46">
        <v>45886</v>
      </c>
      <c r="C1875" s="43">
        <f t="shared" si="29"/>
        <v>2025</v>
      </c>
      <c r="D1875" s="43" t="str">
        <f>TEXT(Combined[[#This Row],[Order_Date]],"MMM")</f>
        <v>Aug</v>
      </c>
      <c r="E1875" s="43" t="s">
        <v>144</v>
      </c>
      <c r="F1875" s="43" t="s">
        <v>1670</v>
      </c>
      <c r="G1875" s="43" t="s">
        <v>1801</v>
      </c>
      <c r="H1875" s="43">
        <v>3</v>
      </c>
      <c r="I1875" s="43">
        <v>259.98</v>
      </c>
      <c r="J1875" s="45">
        <v>7.0000000000000007E-2</v>
      </c>
      <c r="K1875" s="43" t="s">
        <v>1829</v>
      </c>
      <c r="L1875" s="43">
        <v>725.3442</v>
      </c>
      <c r="M1875" s="43" t="str">
        <f>VLOOKUP(Combined[[#This Row],[Customer_ID]],Customer[],2,FALSE)</f>
        <v>Thomas Phillips</v>
      </c>
      <c r="N1875" s="43">
        <f>VLOOKUP(Combined[[#This Row],[Customer_ID]],Customer[],3,FALSE)</f>
        <v>20</v>
      </c>
      <c r="O1875" s="43" t="str">
        <f>VLOOKUP(Combined[[#This Row],[Customer_ID]],Customer[],4,FALSE)</f>
        <v>Female</v>
      </c>
      <c r="P1875" s="43" t="str">
        <f>VLOOKUP(Combined[[#This Row],[Customer_ID]],Customer[],5,FALSE)</f>
        <v>Luisfurt</v>
      </c>
      <c r="Q1875" s="43" t="str">
        <f>VLOOKUP(Combined[[#This Row],[Customer_ID]],Customer[],6,FALSE)</f>
        <v>Georgia</v>
      </c>
      <c r="R1875" s="43" t="str">
        <f>VLOOKUP(Combined[[#This Row],[Customer_ID]],Customer[],8,FALSE)</f>
        <v>Gold</v>
      </c>
      <c r="S1875" s="43" t="str">
        <f>VLOOKUP(Combined[[#This Row],[Product_ID]],Product[],2,FALSE)</f>
        <v>Tennis Ball 3-Pack</v>
      </c>
      <c r="T1875" s="43" t="str">
        <f>VLOOKUP(Combined[[#This Row],[Product_ID]],Product[],3,FALSE)</f>
        <v>Sports</v>
      </c>
      <c r="U1875" s="43" t="str">
        <f>VLOOKUP(Combined[[#This Row],[Product_ID]],Product[],4,FALSE)</f>
        <v>Equipment</v>
      </c>
      <c r="V1875" s="43" t="str">
        <f>VLOOKUP(Combined[[#This Row],[Product_ID]],Product[],5,FALSE)</f>
        <v>Lopez LLC</v>
      </c>
      <c r="W1875" s="43">
        <f>VLOOKUP(Combined[[#This Row],[Product_ID]],Product[],6,FALSE)</f>
        <v>103.45</v>
      </c>
      <c r="X1875" s="43">
        <f>VLOOKUP(Combined[[#This Row],[Product_ID]],Product[],7,FALSE)</f>
        <v>465</v>
      </c>
      <c r="Y1875" s="43" t="str">
        <f>_xlfn.XLOOKUP(Combined[[#This Row],[Store_ID]],Store[Store_ID],Store[Store_Name])</f>
        <v>Shelton PLC</v>
      </c>
      <c r="Z1875" s="43" t="str">
        <f>_xlfn.XLOOKUP(Combined[[#This Row],[Store_ID]],Store[Store_ID],Store[Region])</f>
        <v>North</v>
      </c>
      <c r="AA1875" s="43" t="str">
        <f>_xlfn.XLOOKUP(Combined[[#This Row],[Store_ID]],Store[Store_ID],Store[City])</f>
        <v>East Jenniferstad</v>
      </c>
      <c r="AB1875" s="43" t="str">
        <f>_xlfn.XLOOKUP(Combined[[#This Row],[Store_ID]],Store[Store_ID],Store[Store_Type])</f>
        <v>Flagship</v>
      </c>
      <c r="AC1875" s="43">
        <f>Combined[[#This Row],[Quantity]]*Combined[[#This Row],[Unit_Price]]</f>
        <v>779.94</v>
      </c>
      <c r="AD1875" s="43">
        <f>Combined[[#This Row],[Gross_Sales]]*Combined[[#This Row],[Discount]]</f>
        <v>54.595800000000011</v>
      </c>
      <c r="AE1875" s="43">
        <f>Combined[[#This Row],[Quantity]]*Combined[[#This Row],[cost]]</f>
        <v>310.35000000000002</v>
      </c>
      <c r="AF1875" s="43">
        <f>Combined[[#This Row],[Total_Amount]]-Combined[[#This Row],[Total_Cost]]</f>
        <v>414.99419999999998</v>
      </c>
      <c r="AG1875" s="43" t="str">
        <f>IF(Combined[[#This Row],[Age]]&lt;=25,"18-25",IF(Combined[[#This Row],[Age]]&lt;=35,"26-35",IF(Combined[[#This Row],[Age]]&lt;=45,"36-45",IF(Combined[[#This Row],[Age]]&lt;=55,"46-55","56-64"))))</f>
        <v>18-25</v>
      </c>
      <c r="AH1875" s="43">
        <f>IF(Combined[[#This Row],[Total_Amount]]=0,0,Combined[[#This Row],[Profit]]/Combined[[#This Row],[Total_Amount]])</f>
        <v>0.57213416747524826</v>
      </c>
    </row>
    <row r="1876" spans="1:34">
      <c r="A1876" s="43" t="s">
        <v>3700</v>
      </c>
      <c r="B1876" s="46">
        <v>45426</v>
      </c>
      <c r="C1876" s="43">
        <f t="shared" si="29"/>
        <v>2024</v>
      </c>
      <c r="D1876" s="43" t="str">
        <f>TEXT(Combined[[#This Row],[Order_Date]],"MMM")</f>
        <v>May</v>
      </c>
      <c r="E1876" s="43" t="s">
        <v>428</v>
      </c>
      <c r="F1876" s="43" t="s">
        <v>1549</v>
      </c>
      <c r="G1876" s="43" t="s">
        <v>1766</v>
      </c>
      <c r="H1876" s="43">
        <v>4</v>
      </c>
      <c r="I1876" s="43">
        <v>591.9</v>
      </c>
      <c r="J1876" s="45">
        <v>0.2</v>
      </c>
      <c r="K1876" s="43" t="s">
        <v>1826</v>
      </c>
      <c r="L1876" s="43">
        <v>1894.08</v>
      </c>
      <c r="M1876" s="43" t="str">
        <f>VLOOKUP(Combined[[#This Row],[Customer_ID]],Customer[],2,FALSE)</f>
        <v>Donald Lee</v>
      </c>
      <c r="N1876" s="43">
        <f>VLOOKUP(Combined[[#This Row],[Customer_ID]],Customer[],3,FALSE)</f>
        <v>26</v>
      </c>
      <c r="O1876" s="43" t="str">
        <f>VLOOKUP(Combined[[#This Row],[Customer_ID]],Customer[],4,FALSE)</f>
        <v>Male</v>
      </c>
      <c r="P1876" s="43" t="str">
        <f>VLOOKUP(Combined[[#This Row],[Customer_ID]],Customer[],5,FALSE)</f>
        <v>Wongberg</v>
      </c>
      <c r="Q1876" s="43" t="str">
        <f>VLOOKUP(Combined[[#This Row],[Customer_ID]],Customer[],6,FALSE)</f>
        <v>Illinois</v>
      </c>
      <c r="R1876" s="43" t="str">
        <f>VLOOKUP(Combined[[#This Row],[Customer_ID]],Customer[],8,FALSE)</f>
        <v>Bronze</v>
      </c>
      <c r="S1876" s="43" t="str">
        <f>VLOOKUP(Combined[[#This Row],[Product_ID]],Product[],2,FALSE)</f>
        <v>Women's Casual Hoodie</v>
      </c>
      <c r="T1876" s="43" t="str">
        <f>VLOOKUP(Combined[[#This Row],[Product_ID]],Product[],3,FALSE)</f>
        <v>Clothing</v>
      </c>
      <c r="U1876" s="43" t="str">
        <f>VLOOKUP(Combined[[#This Row],[Product_ID]],Product[],4,FALSE)</f>
        <v>Outerwear</v>
      </c>
      <c r="V1876" s="43" t="str">
        <f>VLOOKUP(Combined[[#This Row],[Product_ID]],Product[],5,FALSE)</f>
        <v>Sims Inc</v>
      </c>
      <c r="W1876" s="43">
        <f>VLOOKUP(Combined[[#This Row],[Product_ID]],Product[],6,FALSE)</f>
        <v>296.83</v>
      </c>
      <c r="X1876" s="43">
        <f>VLOOKUP(Combined[[#This Row],[Product_ID]],Product[],7,FALSE)</f>
        <v>352</v>
      </c>
      <c r="Y1876" s="43" t="str">
        <f>_xlfn.XLOOKUP(Combined[[#This Row],[Store_ID]],Store[Store_ID],Store[Store_Name])</f>
        <v>Johnson-Wright</v>
      </c>
      <c r="Z1876" s="43" t="str">
        <f>_xlfn.XLOOKUP(Combined[[#This Row],[Store_ID]],Store[Store_ID],Store[Region])</f>
        <v>North</v>
      </c>
      <c r="AA1876" s="43" t="str">
        <f>_xlfn.XLOOKUP(Combined[[#This Row],[Store_ID]],Store[Store_ID],Store[City])</f>
        <v>Hoodberg</v>
      </c>
      <c r="AB1876" s="43" t="str">
        <f>_xlfn.XLOOKUP(Combined[[#This Row],[Store_ID]],Store[Store_ID],Store[Store_Type])</f>
        <v>Outlet</v>
      </c>
      <c r="AC1876" s="43">
        <f>Combined[[#This Row],[Quantity]]*Combined[[#This Row],[Unit_Price]]</f>
        <v>2367.6</v>
      </c>
      <c r="AD1876" s="43">
        <f>Combined[[#This Row],[Gross_Sales]]*Combined[[#This Row],[Discount]]</f>
        <v>473.52</v>
      </c>
      <c r="AE1876" s="43">
        <f>Combined[[#This Row],[Quantity]]*Combined[[#This Row],[cost]]</f>
        <v>1187.32</v>
      </c>
      <c r="AF1876" s="43">
        <f>Combined[[#This Row],[Total_Amount]]-Combined[[#This Row],[Total_Cost]]</f>
        <v>706.76</v>
      </c>
      <c r="AG1876" s="43" t="str">
        <f>IF(Combined[[#This Row],[Age]]&lt;=25,"18-25",IF(Combined[[#This Row],[Age]]&lt;=35,"26-35",IF(Combined[[#This Row],[Age]]&lt;=45,"36-45",IF(Combined[[#This Row],[Age]]&lt;=55,"46-55","56-64"))))</f>
        <v>26-35</v>
      </c>
      <c r="AH1876" s="43">
        <f>IF(Combined[[#This Row],[Total_Amount]]=0,0,Combined[[#This Row],[Profit]]/Combined[[#This Row],[Total_Amount]])</f>
        <v>0.37314157796925157</v>
      </c>
    </row>
    <row r="1877" spans="1:34">
      <c r="A1877" s="43" t="s">
        <v>3701</v>
      </c>
      <c r="B1877" s="46">
        <v>45730</v>
      </c>
      <c r="C1877" s="43">
        <f t="shared" si="29"/>
        <v>2025</v>
      </c>
      <c r="D1877" s="43" t="str">
        <f>TEXT(Combined[[#This Row],[Order_Date]],"MMM")</f>
        <v>Mar</v>
      </c>
      <c r="E1877" s="43" t="s">
        <v>127</v>
      </c>
      <c r="F1877" s="43" t="s">
        <v>1668</v>
      </c>
      <c r="G1877" s="43" t="s">
        <v>1794</v>
      </c>
      <c r="H1877" s="43">
        <v>2</v>
      </c>
      <c r="I1877" s="43">
        <v>396.9</v>
      </c>
      <c r="J1877" s="45">
        <v>0.18</v>
      </c>
      <c r="K1877" s="43" t="s">
        <v>1826</v>
      </c>
      <c r="L1877" s="43">
        <v>650.91600000000005</v>
      </c>
      <c r="M1877" s="43" t="str">
        <f>VLOOKUP(Combined[[#This Row],[Customer_ID]],Customer[],2,FALSE)</f>
        <v>Sarah Vance</v>
      </c>
      <c r="N1877" s="43">
        <f>VLOOKUP(Combined[[#This Row],[Customer_ID]],Customer[],3,FALSE)</f>
        <v>41</v>
      </c>
      <c r="O1877" s="43" t="str">
        <f>VLOOKUP(Combined[[#This Row],[Customer_ID]],Customer[],4,FALSE)</f>
        <v>Male</v>
      </c>
      <c r="P1877" s="43" t="str">
        <f>VLOOKUP(Combined[[#This Row],[Customer_ID]],Customer[],5,FALSE)</f>
        <v>Johnsonville</v>
      </c>
      <c r="Q1877" s="43" t="str">
        <f>VLOOKUP(Combined[[#This Row],[Customer_ID]],Customer[],6,FALSE)</f>
        <v>Oregon</v>
      </c>
      <c r="R1877" s="43" t="str">
        <f>VLOOKUP(Combined[[#This Row],[Customer_ID]],Customer[],8,FALSE)</f>
        <v>Silver</v>
      </c>
      <c r="S1877" s="43" t="str">
        <f>VLOOKUP(Combined[[#This Row],[Product_ID]],Product[],2,FALSE)</f>
        <v>Luxury Perfume Spray</v>
      </c>
      <c r="T1877" s="43" t="str">
        <f>VLOOKUP(Combined[[#This Row],[Product_ID]],Product[],3,FALSE)</f>
        <v>Beauty</v>
      </c>
      <c r="U1877" s="43" t="str">
        <f>VLOOKUP(Combined[[#This Row],[Product_ID]],Product[],4,FALSE)</f>
        <v>Fragrance</v>
      </c>
      <c r="V1877" s="43" t="str">
        <f>VLOOKUP(Combined[[#This Row],[Product_ID]],Product[],5,FALSE)</f>
        <v>Gibson, Green and Lopez</v>
      </c>
      <c r="W1877" s="43">
        <f>VLOOKUP(Combined[[#This Row],[Product_ID]],Product[],6,FALSE)</f>
        <v>482.75</v>
      </c>
      <c r="X1877" s="43">
        <f>VLOOKUP(Combined[[#This Row],[Product_ID]],Product[],7,FALSE)</f>
        <v>444</v>
      </c>
      <c r="Y1877" s="43" t="str">
        <f>_xlfn.XLOOKUP(Combined[[#This Row],[Store_ID]],Store[Store_ID],Store[Store_Name])</f>
        <v>Thomas, Bridges and Harris</v>
      </c>
      <c r="Z1877" s="43" t="str">
        <f>_xlfn.XLOOKUP(Combined[[#This Row],[Store_ID]],Store[Store_ID],Store[Region])</f>
        <v>North</v>
      </c>
      <c r="AA1877" s="43" t="str">
        <f>_xlfn.XLOOKUP(Combined[[#This Row],[Store_ID]],Store[Store_ID],Store[City])</f>
        <v>Sabrinatown</v>
      </c>
      <c r="AB1877" s="43" t="str">
        <f>_xlfn.XLOOKUP(Combined[[#This Row],[Store_ID]],Store[Store_ID],Store[Store_Type])</f>
        <v>Online</v>
      </c>
      <c r="AC1877" s="43">
        <f>Combined[[#This Row],[Quantity]]*Combined[[#This Row],[Unit_Price]]</f>
        <v>793.8</v>
      </c>
      <c r="AD1877" s="43">
        <f>Combined[[#This Row],[Gross_Sales]]*Combined[[#This Row],[Discount]]</f>
        <v>142.88399999999999</v>
      </c>
      <c r="AE1877" s="43">
        <f>Combined[[#This Row],[Quantity]]*Combined[[#This Row],[cost]]</f>
        <v>965.5</v>
      </c>
      <c r="AF1877" s="43">
        <f>Combined[[#This Row],[Total_Amount]]-Combined[[#This Row],[Total_Cost]]</f>
        <v>-314.58399999999995</v>
      </c>
      <c r="AG1877" s="43" t="str">
        <f>IF(Combined[[#This Row],[Age]]&lt;=25,"18-25",IF(Combined[[#This Row],[Age]]&lt;=35,"26-35",IF(Combined[[#This Row],[Age]]&lt;=45,"36-45",IF(Combined[[#This Row],[Age]]&lt;=55,"46-55","56-64"))))</f>
        <v>36-45</v>
      </c>
      <c r="AH1877" s="43">
        <f>IF(Combined[[#This Row],[Total_Amount]]=0,0,Combined[[#This Row],[Profit]]/Combined[[#This Row],[Total_Amount]])</f>
        <v>-0.4832943114011638</v>
      </c>
    </row>
    <row r="1878" spans="1:34">
      <c r="A1878" s="43" t="s">
        <v>3702</v>
      </c>
      <c r="B1878" s="46">
        <v>45731</v>
      </c>
      <c r="C1878" s="43">
        <f t="shared" si="29"/>
        <v>2025</v>
      </c>
      <c r="D1878" s="43" t="str">
        <f>TEXT(Combined[[#This Row],[Order_Date]],"MMM")</f>
        <v>Mar</v>
      </c>
      <c r="E1878" s="43" t="s">
        <v>1400</v>
      </c>
      <c r="F1878" s="43" t="s">
        <v>1744</v>
      </c>
      <c r="G1878" s="43" t="s">
        <v>1761</v>
      </c>
      <c r="H1878" s="43">
        <v>1</v>
      </c>
      <c r="I1878" s="43">
        <v>176.84</v>
      </c>
      <c r="J1878" s="45">
        <v>0.19</v>
      </c>
      <c r="K1878" s="43" t="s">
        <v>1824</v>
      </c>
      <c r="L1878" s="43">
        <v>143.24039999999999</v>
      </c>
      <c r="M1878" s="43" t="str">
        <f>VLOOKUP(Combined[[#This Row],[Customer_ID]],Customer[],2,FALSE)</f>
        <v>April Phillips</v>
      </c>
      <c r="N1878" s="43">
        <f>VLOOKUP(Combined[[#This Row],[Customer_ID]],Customer[],3,FALSE)</f>
        <v>62</v>
      </c>
      <c r="O1878" s="43" t="str">
        <f>VLOOKUP(Combined[[#This Row],[Customer_ID]],Customer[],4,FALSE)</f>
        <v>Female</v>
      </c>
      <c r="P1878" s="43" t="str">
        <f>VLOOKUP(Combined[[#This Row],[Customer_ID]],Customer[],5,FALSE)</f>
        <v>Lake Carolyn</v>
      </c>
      <c r="Q1878" s="43" t="str">
        <f>VLOOKUP(Combined[[#This Row],[Customer_ID]],Customer[],6,FALSE)</f>
        <v>Hawaii</v>
      </c>
      <c r="R1878" s="43" t="str">
        <f>VLOOKUP(Combined[[#This Row],[Customer_ID]],Customer[],8,FALSE)</f>
        <v>Platinum</v>
      </c>
      <c r="S1878" s="43" t="str">
        <f>VLOOKUP(Combined[[#This Row],[Product_ID]],Product[],2,FALSE)</f>
        <v>Portable Bluetooth Speaker</v>
      </c>
      <c r="T1878" s="43" t="str">
        <f>VLOOKUP(Combined[[#This Row],[Product_ID]],Product[],3,FALSE)</f>
        <v>Electronics</v>
      </c>
      <c r="U1878" s="43" t="str">
        <f>VLOOKUP(Combined[[#This Row],[Product_ID]],Product[],4,FALSE)</f>
        <v>Audio</v>
      </c>
      <c r="V1878" s="43" t="str">
        <f>VLOOKUP(Combined[[#This Row],[Product_ID]],Product[],5,FALSE)</f>
        <v>Flores-King</v>
      </c>
      <c r="W1878" s="43">
        <f>VLOOKUP(Combined[[#This Row],[Product_ID]],Product[],6,FALSE)</f>
        <v>431.67</v>
      </c>
      <c r="X1878" s="43">
        <f>VLOOKUP(Combined[[#This Row],[Product_ID]],Product[],7,FALSE)</f>
        <v>73</v>
      </c>
      <c r="Y1878" s="43" t="str">
        <f>_xlfn.XLOOKUP(Combined[[#This Row],[Store_ID]],Store[Store_ID],Store[Store_Name])</f>
        <v>Black-Horn</v>
      </c>
      <c r="Z1878" s="43" t="str">
        <f>_xlfn.XLOOKUP(Combined[[#This Row],[Store_ID]],Store[Store_ID],Store[Region])</f>
        <v>South</v>
      </c>
      <c r="AA1878" s="43" t="str">
        <f>_xlfn.XLOOKUP(Combined[[#This Row],[Store_ID]],Store[Store_ID],Store[City])</f>
        <v>North Nancyview</v>
      </c>
      <c r="AB1878" s="43" t="str">
        <f>_xlfn.XLOOKUP(Combined[[#This Row],[Store_ID]],Store[Store_ID],Store[Store_Type])</f>
        <v>Outlet</v>
      </c>
      <c r="AC1878" s="43">
        <f>Combined[[#This Row],[Quantity]]*Combined[[#This Row],[Unit_Price]]</f>
        <v>176.84</v>
      </c>
      <c r="AD1878" s="43">
        <f>Combined[[#This Row],[Gross_Sales]]*Combined[[#This Row],[Discount]]</f>
        <v>33.599600000000002</v>
      </c>
      <c r="AE1878" s="43">
        <f>Combined[[#This Row],[Quantity]]*Combined[[#This Row],[cost]]</f>
        <v>431.67</v>
      </c>
      <c r="AF1878" s="43">
        <f>Combined[[#This Row],[Total_Amount]]-Combined[[#This Row],[Total_Cost]]</f>
        <v>-288.42960000000005</v>
      </c>
      <c r="AG1878" s="43" t="str">
        <f>IF(Combined[[#This Row],[Age]]&lt;=25,"18-25",IF(Combined[[#This Row],[Age]]&lt;=35,"26-35",IF(Combined[[#This Row],[Age]]&lt;=45,"36-45",IF(Combined[[#This Row],[Age]]&lt;=55,"46-55","56-64"))))</f>
        <v>56-64</v>
      </c>
      <c r="AH1878" s="43">
        <f>IF(Combined[[#This Row],[Total_Amount]]=0,0,Combined[[#This Row],[Profit]]/Combined[[#This Row],[Total_Amount]])</f>
        <v>-2.0136051002370845</v>
      </c>
    </row>
    <row r="1879" spans="1:34">
      <c r="A1879" s="43" t="s">
        <v>3703</v>
      </c>
      <c r="B1879" s="46">
        <v>45272</v>
      </c>
      <c r="C1879" s="43">
        <f t="shared" si="29"/>
        <v>2023</v>
      </c>
      <c r="D1879" s="43" t="str">
        <f>TEXT(Combined[[#This Row],[Order_Date]],"MMM")</f>
        <v>Dec</v>
      </c>
      <c r="E1879" s="43" t="s">
        <v>812</v>
      </c>
      <c r="F1879" s="43" t="s">
        <v>1600</v>
      </c>
      <c r="G1879" s="43" t="s">
        <v>1752</v>
      </c>
      <c r="H1879" s="43">
        <v>2</v>
      </c>
      <c r="I1879" s="43">
        <v>614.21</v>
      </c>
      <c r="J1879" s="45">
        <v>0.11</v>
      </c>
      <c r="K1879" s="43" t="s">
        <v>1826</v>
      </c>
      <c r="L1879" s="43">
        <v>1093.2937999999999</v>
      </c>
      <c r="M1879" s="43" t="str">
        <f>VLOOKUP(Combined[[#This Row],[Customer_ID]],Customer[],2,FALSE)</f>
        <v>Linda Kline</v>
      </c>
      <c r="N1879" s="43">
        <f>VLOOKUP(Combined[[#This Row],[Customer_ID]],Customer[],3,FALSE)</f>
        <v>34</v>
      </c>
      <c r="O1879" s="43" t="str">
        <f>VLOOKUP(Combined[[#This Row],[Customer_ID]],Customer[],4,FALSE)</f>
        <v>Male</v>
      </c>
      <c r="P1879" s="43" t="str">
        <f>VLOOKUP(Combined[[#This Row],[Customer_ID]],Customer[],5,FALSE)</f>
        <v>Masseyland</v>
      </c>
      <c r="Q1879" s="43" t="str">
        <f>VLOOKUP(Combined[[#This Row],[Customer_ID]],Customer[],6,FALSE)</f>
        <v>Alaska</v>
      </c>
      <c r="R1879" s="43" t="str">
        <f>VLOOKUP(Combined[[#This Row],[Customer_ID]],Customer[],8,FALSE)</f>
        <v>Silver</v>
      </c>
      <c r="S1879" s="43" t="str">
        <f>VLOOKUP(Combined[[#This Row],[Product_ID]],Product[],2,FALSE)</f>
        <v>Wireless Bluetooth Speaker</v>
      </c>
      <c r="T1879" s="43" t="str">
        <f>VLOOKUP(Combined[[#This Row],[Product_ID]],Product[],3,FALSE)</f>
        <v>Electronics</v>
      </c>
      <c r="U1879" s="43" t="str">
        <f>VLOOKUP(Combined[[#This Row],[Product_ID]],Product[],4,FALSE)</f>
        <v>Audio</v>
      </c>
      <c r="V1879" s="43" t="str">
        <f>VLOOKUP(Combined[[#This Row],[Product_ID]],Product[],5,FALSE)</f>
        <v>Reed-Schmidt</v>
      </c>
      <c r="W1879" s="43">
        <f>VLOOKUP(Combined[[#This Row],[Product_ID]],Product[],6,FALSE)</f>
        <v>322.41000000000003</v>
      </c>
      <c r="X1879" s="43">
        <f>VLOOKUP(Combined[[#This Row],[Product_ID]],Product[],7,FALSE)</f>
        <v>213</v>
      </c>
      <c r="Y1879" s="43" t="str">
        <f>_xlfn.XLOOKUP(Combined[[#This Row],[Store_ID]],Store[Store_ID],Store[Store_Name])</f>
        <v>Rivera-Warner</v>
      </c>
      <c r="Z1879" s="43" t="str">
        <f>_xlfn.XLOOKUP(Combined[[#This Row],[Store_ID]],Store[Store_ID],Store[Region])</f>
        <v>East</v>
      </c>
      <c r="AA1879" s="43" t="str">
        <f>_xlfn.XLOOKUP(Combined[[#This Row],[Store_ID]],Store[Store_ID],Store[City])</f>
        <v>Washingtonfurt</v>
      </c>
      <c r="AB1879" s="43" t="str">
        <f>_xlfn.XLOOKUP(Combined[[#This Row],[Store_ID]],Store[Store_ID],Store[Store_Type])</f>
        <v>Flagship</v>
      </c>
      <c r="AC1879" s="43">
        <f>Combined[[#This Row],[Quantity]]*Combined[[#This Row],[Unit_Price]]</f>
        <v>1228.42</v>
      </c>
      <c r="AD1879" s="43">
        <f>Combined[[#This Row],[Gross_Sales]]*Combined[[#This Row],[Discount]]</f>
        <v>135.12620000000001</v>
      </c>
      <c r="AE1879" s="43">
        <f>Combined[[#This Row],[Quantity]]*Combined[[#This Row],[cost]]</f>
        <v>644.82000000000005</v>
      </c>
      <c r="AF1879" s="43">
        <f>Combined[[#This Row],[Total_Amount]]-Combined[[#This Row],[Total_Cost]]</f>
        <v>448.47379999999987</v>
      </c>
      <c r="AG1879" s="43" t="str">
        <f>IF(Combined[[#This Row],[Age]]&lt;=25,"18-25",IF(Combined[[#This Row],[Age]]&lt;=35,"26-35",IF(Combined[[#This Row],[Age]]&lt;=45,"36-45",IF(Combined[[#This Row],[Age]]&lt;=55,"46-55","56-64"))))</f>
        <v>26-35</v>
      </c>
      <c r="AH1879" s="43">
        <f>IF(Combined[[#This Row],[Total_Amount]]=0,0,Combined[[#This Row],[Profit]]/Combined[[#This Row],[Total_Amount]])</f>
        <v>0.41020428360610833</v>
      </c>
    </row>
    <row r="1880" spans="1:34">
      <c r="A1880" s="43" t="s">
        <v>3704</v>
      </c>
      <c r="B1880" s="46">
        <v>45584</v>
      </c>
      <c r="C1880" s="43">
        <f t="shared" si="29"/>
        <v>2024</v>
      </c>
      <c r="D1880" s="43" t="str">
        <f>TEXT(Combined[[#This Row],[Order_Date]],"MMM")</f>
        <v>Oct</v>
      </c>
      <c r="E1880" s="43" t="s">
        <v>381</v>
      </c>
      <c r="F1880" s="43" t="s">
        <v>1551</v>
      </c>
      <c r="G1880" s="43" t="s">
        <v>1779</v>
      </c>
      <c r="H1880" s="43">
        <v>3</v>
      </c>
      <c r="I1880" s="43">
        <v>604.66</v>
      </c>
      <c r="J1880" s="45">
        <v>0.18</v>
      </c>
      <c r="K1880" s="43" t="s">
        <v>1829</v>
      </c>
      <c r="L1880" s="43">
        <v>1487.4636</v>
      </c>
      <c r="M1880" s="43" t="str">
        <f>VLOOKUP(Combined[[#This Row],[Customer_ID]],Customer[],2,FALSE)</f>
        <v>Travis Holland</v>
      </c>
      <c r="N1880" s="43">
        <f>VLOOKUP(Combined[[#This Row],[Customer_ID]],Customer[],3,FALSE)</f>
        <v>38</v>
      </c>
      <c r="O1880" s="43" t="str">
        <f>VLOOKUP(Combined[[#This Row],[Customer_ID]],Customer[],4,FALSE)</f>
        <v>Male</v>
      </c>
      <c r="P1880" s="43" t="str">
        <f>VLOOKUP(Combined[[#This Row],[Customer_ID]],Customer[],5,FALSE)</f>
        <v>Webstermouth</v>
      </c>
      <c r="Q1880" s="43" t="str">
        <f>VLOOKUP(Combined[[#This Row],[Customer_ID]],Customer[],6,FALSE)</f>
        <v>New Hampshire</v>
      </c>
      <c r="R1880" s="43" t="str">
        <f>VLOOKUP(Combined[[#This Row],[Customer_ID]],Customer[],8,FALSE)</f>
        <v>Bronze</v>
      </c>
      <c r="S1880" s="43" t="str">
        <f>VLOOKUP(Combined[[#This Row],[Product_ID]],Product[],2,FALSE)</f>
        <v>Men's Running Jacket</v>
      </c>
      <c r="T1880" s="43" t="str">
        <f>VLOOKUP(Combined[[#This Row],[Product_ID]],Product[],3,FALSE)</f>
        <v>Clothing</v>
      </c>
      <c r="U1880" s="43" t="str">
        <f>VLOOKUP(Combined[[#This Row],[Product_ID]],Product[],4,FALSE)</f>
        <v>Outerwear</v>
      </c>
      <c r="V1880" s="43" t="str">
        <f>VLOOKUP(Combined[[#This Row],[Product_ID]],Product[],5,FALSE)</f>
        <v>Pineda Ltd</v>
      </c>
      <c r="W1880" s="43">
        <f>VLOOKUP(Combined[[#This Row],[Product_ID]],Product[],6,FALSE)</f>
        <v>364.67</v>
      </c>
      <c r="X1880" s="43">
        <f>VLOOKUP(Combined[[#This Row],[Product_ID]],Product[],7,FALSE)</f>
        <v>452</v>
      </c>
      <c r="Y1880" s="43" t="str">
        <f>_xlfn.XLOOKUP(Combined[[#This Row],[Store_ID]],Store[Store_ID],Store[Store_Name])</f>
        <v>Martinez-Mullins</v>
      </c>
      <c r="Z1880" s="43" t="str">
        <f>_xlfn.XLOOKUP(Combined[[#This Row],[Store_ID]],Store[Store_ID],Store[Region])</f>
        <v>South</v>
      </c>
      <c r="AA1880" s="43" t="str">
        <f>_xlfn.XLOOKUP(Combined[[#This Row],[Store_ID]],Store[Store_ID],Store[City])</f>
        <v>Williamsfurt</v>
      </c>
      <c r="AB1880" s="43" t="str">
        <f>_xlfn.XLOOKUP(Combined[[#This Row],[Store_ID]],Store[Store_ID],Store[Store_Type])</f>
        <v>Online</v>
      </c>
      <c r="AC1880" s="43">
        <f>Combined[[#This Row],[Quantity]]*Combined[[#This Row],[Unit_Price]]</f>
        <v>1813.98</v>
      </c>
      <c r="AD1880" s="43">
        <f>Combined[[#This Row],[Gross_Sales]]*Combined[[#This Row],[Discount]]</f>
        <v>326.51639999999998</v>
      </c>
      <c r="AE1880" s="43">
        <f>Combined[[#This Row],[Quantity]]*Combined[[#This Row],[cost]]</f>
        <v>1094.01</v>
      </c>
      <c r="AF1880" s="43">
        <f>Combined[[#This Row],[Total_Amount]]-Combined[[#This Row],[Total_Cost]]</f>
        <v>393.45360000000005</v>
      </c>
      <c r="AG1880" s="43" t="str">
        <f>IF(Combined[[#This Row],[Age]]&lt;=25,"18-25",IF(Combined[[#This Row],[Age]]&lt;=35,"26-35",IF(Combined[[#This Row],[Age]]&lt;=45,"36-45",IF(Combined[[#This Row],[Age]]&lt;=55,"46-55","56-64"))))</f>
        <v>36-45</v>
      </c>
      <c r="AH1880" s="43">
        <f>IF(Combined[[#This Row],[Total_Amount]]=0,0,Combined[[#This Row],[Profit]]/Combined[[#This Row],[Total_Amount]])</f>
        <v>0.2645130946397613</v>
      </c>
    </row>
    <row r="1881" spans="1:34">
      <c r="A1881" s="43" t="s">
        <v>3705</v>
      </c>
      <c r="B1881" s="46">
        <v>45534</v>
      </c>
      <c r="C1881" s="43">
        <f t="shared" si="29"/>
        <v>2024</v>
      </c>
      <c r="D1881" s="43" t="str">
        <f>TEXT(Combined[[#This Row],[Order_Date]],"MMM")</f>
        <v>Aug</v>
      </c>
      <c r="E1881" s="43" t="s">
        <v>1530</v>
      </c>
      <c r="F1881" s="43" t="s">
        <v>1549</v>
      </c>
      <c r="G1881" s="43" t="s">
        <v>1794</v>
      </c>
      <c r="H1881" s="43">
        <v>3</v>
      </c>
      <c r="I1881" s="43">
        <v>24.29</v>
      </c>
      <c r="J1881" s="45">
        <v>0.12</v>
      </c>
      <c r="K1881" s="43" t="s">
        <v>1826</v>
      </c>
      <c r="L1881" s="43">
        <v>64.125600000000006</v>
      </c>
      <c r="M1881" s="43" t="str">
        <f>VLOOKUP(Combined[[#This Row],[Customer_ID]],Customer[],2,FALSE)</f>
        <v>Traci Gonzalez</v>
      </c>
      <c r="N1881" s="43">
        <f>VLOOKUP(Combined[[#This Row],[Customer_ID]],Customer[],3,FALSE)</f>
        <v>35</v>
      </c>
      <c r="O1881" s="43" t="str">
        <f>VLOOKUP(Combined[[#This Row],[Customer_ID]],Customer[],4,FALSE)</f>
        <v>Male</v>
      </c>
      <c r="P1881" s="43" t="str">
        <f>VLOOKUP(Combined[[#This Row],[Customer_ID]],Customer[],5,FALSE)</f>
        <v>Snyderfurt</v>
      </c>
      <c r="Q1881" s="43" t="str">
        <f>VLOOKUP(Combined[[#This Row],[Customer_ID]],Customer[],6,FALSE)</f>
        <v>New Mexico</v>
      </c>
      <c r="R1881" s="43" t="str">
        <f>VLOOKUP(Combined[[#This Row],[Customer_ID]],Customer[],8,FALSE)</f>
        <v>Silver</v>
      </c>
      <c r="S1881" s="43" t="str">
        <f>VLOOKUP(Combined[[#This Row],[Product_ID]],Product[],2,FALSE)</f>
        <v>Women's Casual Hoodie</v>
      </c>
      <c r="T1881" s="43" t="str">
        <f>VLOOKUP(Combined[[#This Row],[Product_ID]],Product[],3,FALSE)</f>
        <v>Clothing</v>
      </c>
      <c r="U1881" s="43" t="str">
        <f>VLOOKUP(Combined[[#This Row],[Product_ID]],Product[],4,FALSE)</f>
        <v>Outerwear</v>
      </c>
      <c r="V1881" s="43" t="str">
        <f>VLOOKUP(Combined[[#This Row],[Product_ID]],Product[],5,FALSE)</f>
        <v>Sims Inc</v>
      </c>
      <c r="W1881" s="43">
        <f>VLOOKUP(Combined[[#This Row],[Product_ID]],Product[],6,FALSE)</f>
        <v>296.83</v>
      </c>
      <c r="X1881" s="43">
        <f>VLOOKUP(Combined[[#This Row],[Product_ID]],Product[],7,FALSE)</f>
        <v>352</v>
      </c>
      <c r="Y1881" s="43" t="str">
        <f>_xlfn.XLOOKUP(Combined[[#This Row],[Store_ID]],Store[Store_ID],Store[Store_Name])</f>
        <v>Thomas, Bridges and Harris</v>
      </c>
      <c r="Z1881" s="43" t="str">
        <f>_xlfn.XLOOKUP(Combined[[#This Row],[Store_ID]],Store[Store_ID],Store[Region])</f>
        <v>North</v>
      </c>
      <c r="AA1881" s="43" t="str">
        <f>_xlfn.XLOOKUP(Combined[[#This Row],[Store_ID]],Store[Store_ID],Store[City])</f>
        <v>Sabrinatown</v>
      </c>
      <c r="AB1881" s="43" t="str">
        <f>_xlfn.XLOOKUP(Combined[[#This Row],[Store_ID]],Store[Store_ID],Store[Store_Type])</f>
        <v>Online</v>
      </c>
      <c r="AC1881" s="43">
        <f>Combined[[#This Row],[Quantity]]*Combined[[#This Row],[Unit_Price]]</f>
        <v>72.87</v>
      </c>
      <c r="AD1881" s="43">
        <f>Combined[[#This Row],[Gross_Sales]]*Combined[[#This Row],[Discount]]</f>
        <v>8.7444000000000006</v>
      </c>
      <c r="AE1881" s="43">
        <f>Combined[[#This Row],[Quantity]]*Combined[[#This Row],[cost]]</f>
        <v>890.49</v>
      </c>
      <c r="AF1881" s="43">
        <f>Combined[[#This Row],[Total_Amount]]-Combined[[#This Row],[Total_Cost]]</f>
        <v>-826.36440000000005</v>
      </c>
      <c r="AG1881" s="43" t="str">
        <f>IF(Combined[[#This Row],[Age]]&lt;=25,"18-25",IF(Combined[[#This Row],[Age]]&lt;=35,"26-35",IF(Combined[[#This Row],[Age]]&lt;=45,"36-45",IF(Combined[[#This Row],[Age]]&lt;=55,"46-55","56-64"))))</f>
        <v>26-35</v>
      </c>
      <c r="AH1881" s="43">
        <f>IF(Combined[[#This Row],[Total_Amount]]=0,0,Combined[[#This Row],[Profit]]/Combined[[#This Row],[Total_Amount]])</f>
        <v>-12.886653692129196</v>
      </c>
    </row>
    <row r="1882" spans="1:34">
      <c r="A1882" s="43" t="s">
        <v>3706</v>
      </c>
      <c r="B1882" s="46">
        <v>45482</v>
      </c>
      <c r="C1882" s="43">
        <f t="shared" si="29"/>
        <v>2024</v>
      </c>
      <c r="D1882" s="43" t="str">
        <f>TEXT(Combined[[#This Row],[Order_Date]],"MMM")</f>
        <v>Jul</v>
      </c>
      <c r="E1882" s="43" t="s">
        <v>419</v>
      </c>
      <c r="F1882" s="43" t="s">
        <v>1674</v>
      </c>
      <c r="G1882" s="43" t="s">
        <v>1792</v>
      </c>
      <c r="H1882" s="43">
        <v>1</v>
      </c>
      <c r="I1882" s="43">
        <v>503.95</v>
      </c>
      <c r="J1882" s="45">
        <v>0.24</v>
      </c>
      <c r="K1882" s="43" t="s">
        <v>1826</v>
      </c>
      <c r="L1882" s="43">
        <v>383.00200000000001</v>
      </c>
      <c r="M1882" s="43" t="str">
        <f>VLOOKUP(Combined[[#This Row],[Customer_ID]],Customer[],2,FALSE)</f>
        <v>Joel Robinson</v>
      </c>
      <c r="N1882" s="43">
        <f>VLOOKUP(Combined[[#This Row],[Customer_ID]],Customer[],3,FALSE)</f>
        <v>62</v>
      </c>
      <c r="O1882" s="43" t="str">
        <f>VLOOKUP(Combined[[#This Row],[Customer_ID]],Customer[],4,FALSE)</f>
        <v>Male</v>
      </c>
      <c r="P1882" s="43" t="str">
        <f>VLOOKUP(Combined[[#This Row],[Customer_ID]],Customer[],5,FALSE)</f>
        <v>Lake Danielport</v>
      </c>
      <c r="Q1882" s="43" t="str">
        <f>VLOOKUP(Combined[[#This Row],[Customer_ID]],Customer[],6,FALSE)</f>
        <v>Hawaii</v>
      </c>
      <c r="R1882" s="43" t="str">
        <f>VLOOKUP(Combined[[#This Row],[Customer_ID]],Customer[],8,FALSE)</f>
        <v>Platinum</v>
      </c>
      <c r="S1882" s="43" t="str">
        <f>VLOOKUP(Combined[[#This Row],[Product_ID]],Product[],2,FALSE)</f>
        <v>Organic Sunscreen Lotion</v>
      </c>
      <c r="T1882" s="43" t="str">
        <f>VLOOKUP(Combined[[#This Row],[Product_ID]],Product[],3,FALSE)</f>
        <v>Beauty</v>
      </c>
      <c r="U1882" s="43" t="str">
        <f>VLOOKUP(Combined[[#This Row],[Product_ID]],Product[],4,FALSE)</f>
        <v>Skincare</v>
      </c>
      <c r="V1882" s="43" t="str">
        <f>VLOOKUP(Combined[[#This Row],[Product_ID]],Product[],5,FALSE)</f>
        <v>Anderson-Riley</v>
      </c>
      <c r="W1882" s="43">
        <f>VLOOKUP(Combined[[#This Row],[Product_ID]],Product[],6,FALSE)</f>
        <v>266.86</v>
      </c>
      <c r="X1882" s="43">
        <f>VLOOKUP(Combined[[#This Row],[Product_ID]],Product[],7,FALSE)</f>
        <v>458</v>
      </c>
      <c r="Y1882" s="43" t="str">
        <f>_xlfn.XLOOKUP(Combined[[#This Row],[Store_ID]],Store[Store_ID],Store[Store_Name])</f>
        <v>Aguirre-Keller</v>
      </c>
      <c r="Z1882" s="43" t="str">
        <f>_xlfn.XLOOKUP(Combined[[#This Row],[Store_ID]],Store[Store_ID],Store[Region])</f>
        <v>South</v>
      </c>
      <c r="AA1882" s="43" t="str">
        <f>_xlfn.XLOOKUP(Combined[[#This Row],[Store_ID]],Store[Store_ID],Store[City])</f>
        <v>Lake Michael</v>
      </c>
      <c r="AB1882" s="43" t="str">
        <f>_xlfn.XLOOKUP(Combined[[#This Row],[Store_ID]],Store[Store_ID],Store[Store_Type])</f>
        <v>Online</v>
      </c>
      <c r="AC1882" s="43">
        <f>Combined[[#This Row],[Quantity]]*Combined[[#This Row],[Unit_Price]]</f>
        <v>503.95</v>
      </c>
      <c r="AD1882" s="43">
        <f>Combined[[#This Row],[Gross_Sales]]*Combined[[#This Row],[Discount]]</f>
        <v>120.94799999999999</v>
      </c>
      <c r="AE1882" s="43">
        <f>Combined[[#This Row],[Quantity]]*Combined[[#This Row],[cost]]</f>
        <v>266.86</v>
      </c>
      <c r="AF1882" s="43">
        <f>Combined[[#This Row],[Total_Amount]]-Combined[[#This Row],[Total_Cost]]</f>
        <v>116.142</v>
      </c>
      <c r="AG1882" s="43" t="str">
        <f>IF(Combined[[#This Row],[Age]]&lt;=25,"18-25",IF(Combined[[#This Row],[Age]]&lt;=35,"26-35",IF(Combined[[#This Row],[Age]]&lt;=45,"36-45",IF(Combined[[#This Row],[Age]]&lt;=55,"46-55","56-64"))))</f>
        <v>56-64</v>
      </c>
      <c r="AH1882" s="43">
        <f>IF(Combined[[#This Row],[Total_Amount]]=0,0,Combined[[#This Row],[Profit]]/Combined[[#This Row],[Total_Amount]])</f>
        <v>0.30324123633819144</v>
      </c>
    </row>
    <row r="1883" spans="1:34">
      <c r="A1883" s="43" t="s">
        <v>3707</v>
      </c>
      <c r="B1883" s="46">
        <v>45475</v>
      </c>
      <c r="C1883" s="43">
        <f t="shared" si="29"/>
        <v>2024</v>
      </c>
      <c r="D1883" s="43" t="str">
        <f>TEXT(Combined[[#This Row],[Order_Date]],"MMM")</f>
        <v>Jul</v>
      </c>
      <c r="E1883" s="43" t="s">
        <v>1005</v>
      </c>
      <c r="F1883" s="43" t="s">
        <v>1650</v>
      </c>
      <c r="G1883" s="43" t="s">
        <v>1799</v>
      </c>
      <c r="H1883" s="43">
        <v>4</v>
      </c>
      <c r="I1883" s="43">
        <v>860.78</v>
      </c>
      <c r="J1883" s="45">
        <v>0.03</v>
      </c>
      <c r="K1883" s="43" t="s">
        <v>1824</v>
      </c>
      <c r="L1883" s="43">
        <v>3339.8263999999999</v>
      </c>
      <c r="M1883" s="43" t="str">
        <f>VLOOKUP(Combined[[#This Row],[Customer_ID]],Customer[],2,FALSE)</f>
        <v>Casey Simpson</v>
      </c>
      <c r="N1883" s="43">
        <f>VLOOKUP(Combined[[#This Row],[Customer_ID]],Customer[],3,FALSE)</f>
        <v>54</v>
      </c>
      <c r="O1883" s="43" t="str">
        <f>VLOOKUP(Combined[[#This Row],[Customer_ID]],Customer[],4,FALSE)</f>
        <v>Male</v>
      </c>
      <c r="P1883" s="43" t="str">
        <f>VLOOKUP(Combined[[#This Row],[Customer_ID]],Customer[],5,FALSE)</f>
        <v>West Mathewside</v>
      </c>
      <c r="Q1883" s="43" t="str">
        <f>VLOOKUP(Combined[[#This Row],[Customer_ID]],Customer[],6,FALSE)</f>
        <v>Mississippi</v>
      </c>
      <c r="R1883" s="43" t="str">
        <f>VLOOKUP(Combined[[#This Row],[Customer_ID]],Customer[],8,FALSE)</f>
        <v>Platinum</v>
      </c>
      <c r="S1883" s="43" t="str">
        <f>VLOOKUP(Combined[[#This Row],[Product_ID]],Product[],2,FALSE)</f>
        <v>HDMI Cable – 2m</v>
      </c>
      <c r="T1883" s="43" t="str">
        <f>VLOOKUP(Combined[[#This Row],[Product_ID]],Product[],3,FALSE)</f>
        <v>Electronics</v>
      </c>
      <c r="U1883" s="43" t="str">
        <f>VLOOKUP(Combined[[#This Row],[Product_ID]],Product[],4,FALSE)</f>
        <v>Accessories</v>
      </c>
      <c r="V1883" s="43" t="str">
        <f>VLOOKUP(Combined[[#This Row],[Product_ID]],Product[],5,FALSE)</f>
        <v>Bautista, Green and Hale</v>
      </c>
      <c r="W1883" s="43">
        <f>VLOOKUP(Combined[[#This Row],[Product_ID]],Product[],6,FALSE)</f>
        <v>88.49</v>
      </c>
      <c r="X1883" s="43">
        <f>VLOOKUP(Combined[[#This Row],[Product_ID]],Product[],7,FALSE)</f>
        <v>246</v>
      </c>
      <c r="Y1883" s="43" t="str">
        <f>_xlfn.XLOOKUP(Combined[[#This Row],[Store_ID]],Store[Store_ID],Store[Store_Name])</f>
        <v>Mcdonald Inc</v>
      </c>
      <c r="Z1883" s="43" t="str">
        <f>_xlfn.XLOOKUP(Combined[[#This Row],[Store_ID]],Store[Store_ID],Store[Region])</f>
        <v>South</v>
      </c>
      <c r="AA1883" s="43" t="str">
        <f>_xlfn.XLOOKUP(Combined[[#This Row],[Store_ID]],Store[Store_ID],Store[City])</f>
        <v>Christopherland</v>
      </c>
      <c r="AB1883" s="43" t="str">
        <f>_xlfn.XLOOKUP(Combined[[#This Row],[Store_ID]],Store[Store_ID],Store[Store_Type])</f>
        <v>Outlet</v>
      </c>
      <c r="AC1883" s="43">
        <f>Combined[[#This Row],[Quantity]]*Combined[[#This Row],[Unit_Price]]</f>
        <v>3443.12</v>
      </c>
      <c r="AD1883" s="43">
        <f>Combined[[#This Row],[Gross_Sales]]*Combined[[#This Row],[Discount]]</f>
        <v>103.2936</v>
      </c>
      <c r="AE1883" s="43">
        <f>Combined[[#This Row],[Quantity]]*Combined[[#This Row],[cost]]</f>
        <v>353.96</v>
      </c>
      <c r="AF1883" s="43">
        <f>Combined[[#This Row],[Total_Amount]]-Combined[[#This Row],[Total_Cost]]</f>
        <v>2985.8663999999999</v>
      </c>
      <c r="AG1883" s="43" t="str">
        <f>IF(Combined[[#This Row],[Age]]&lt;=25,"18-25",IF(Combined[[#This Row],[Age]]&lt;=35,"26-35",IF(Combined[[#This Row],[Age]]&lt;=45,"36-45",IF(Combined[[#This Row],[Age]]&lt;=55,"46-55","56-64"))))</f>
        <v>46-55</v>
      </c>
      <c r="AH1883" s="43">
        <f>IF(Combined[[#This Row],[Total_Amount]]=0,0,Combined[[#This Row],[Profit]]/Combined[[#This Row],[Total_Amount]])</f>
        <v>0.89401844359335558</v>
      </c>
    </row>
    <row r="1884" spans="1:34">
      <c r="A1884" s="43" t="s">
        <v>3708</v>
      </c>
      <c r="B1884" s="46">
        <v>45234</v>
      </c>
      <c r="C1884" s="43">
        <f t="shared" si="29"/>
        <v>2023</v>
      </c>
      <c r="D1884" s="43" t="str">
        <f>TEXT(Combined[[#This Row],[Order_Date]],"MMM")</f>
        <v>Nov</v>
      </c>
      <c r="E1884" s="43" t="s">
        <v>646</v>
      </c>
      <c r="F1884" s="43" t="s">
        <v>1632</v>
      </c>
      <c r="G1884" s="43" t="s">
        <v>1766</v>
      </c>
      <c r="H1884" s="43">
        <v>3</v>
      </c>
      <c r="I1884" s="43">
        <v>41.97</v>
      </c>
      <c r="J1884" s="45">
        <v>0.03</v>
      </c>
      <c r="K1884" s="43" t="s">
        <v>1829</v>
      </c>
      <c r="L1884" s="43">
        <v>122.1327</v>
      </c>
      <c r="M1884" s="43" t="str">
        <f>VLOOKUP(Combined[[#This Row],[Customer_ID]],Customer[],2,FALSE)</f>
        <v>Andrea Jacobs</v>
      </c>
      <c r="N1884" s="43">
        <f>VLOOKUP(Combined[[#This Row],[Customer_ID]],Customer[],3,FALSE)</f>
        <v>45</v>
      </c>
      <c r="O1884" s="43" t="str">
        <f>VLOOKUP(Combined[[#This Row],[Customer_ID]],Customer[],4,FALSE)</f>
        <v>Female</v>
      </c>
      <c r="P1884" s="43" t="str">
        <f>VLOOKUP(Combined[[#This Row],[Customer_ID]],Customer[],5,FALSE)</f>
        <v>Christopherland</v>
      </c>
      <c r="Q1884" s="43" t="str">
        <f>VLOOKUP(Combined[[#This Row],[Customer_ID]],Customer[],6,FALSE)</f>
        <v>Minnesota</v>
      </c>
      <c r="R1884" s="43" t="str">
        <f>VLOOKUP(Combined[[#This Row],[Customer_ID]],Customer[],8,FALSE)</f>
        <v>Platinum</v>
      </c>
      <c r="S1884" s="43" t="str">
        <f>VLOOKUP(Combined[[#This Row],[Product_ID]],Product[],2,FALSE)</f>
        <v>Smart Home WiFi Camera</v>
      </c>
      <c r="T1884" s="43" t="str">
        <f>VLOOKUP(Combined[[#This Row],[Product_ID]],Product[],3,FALSE)</f>
        <v>Electronics</v>
      </c>
      <c r="U1884" s="43" t="str">
        <f>VLOOKUP(Combined[[#This Row],[Product_ID]],Product[],4,FALSE)</f>
        <v>Accessories</v>
      </c>
      <c r="V1884" s="43" t="str">
        <f>VLOOKUP(Combined[[#This Row],[Product_ID]],Product[],5,FALSE)</f>
        <v>Holmes LLC</v>
      </c>
      <c r="W1884" s="43">
        <f>VLOOKUP(Combined[[#This Row],[Product_ID]],Product[],6,FALSE)</f>
        <v>450.71</v>
      </c>
      <c r="X1884" s="43">
        <f>VLOOKUP(Combined[[#This Row],[Product_ID]],Product[],7,FALSE)</f>
        <v>389</v>
      </c>
      <c r="Y1884" s="43" t="str">
        <f>_xlfn.XLOOKUP(Combined[[#This Row],[Store_ID]],Store[Store_ID],Store[Store_Name])</f>
        <v>Johnson-Wright</v>
      </c>
      <c r="Z1884" s="43" t="str">
        <f>_xlfn.XLOOKUP(Combined[[#This Row],[Store_ID]],Store[Store_ID],Store[Region])</f>
        <v>North</v>
      </c>
      <c r="AA1884" s="43" t="str">
        <f>_xlfn.XLOOKUP(Combined[[#This Row],[Store_ID]],Store[Store_ID],Store[City])</f>
        <v>Hoodberg</v>
      </c>
      <c r="AB1884" s="43" t="str">
        <f>_xlfn.XLOOKUP(Combined[[#This Row],[Store_ID]],Store[Store_ID],Store[Store_Type])</f>
        <v>Outlet</v>
      </c>
      <c r="AC1884" s="43">
        <f>Combined[[#This Row],[Quantity]]*Combined[[#This Row],[Unit_Price]]</f>
        <v>125.91</v>
      </c>
      <c r="AD1884" s="43">
        <f>Combined[[#This Row],[Gross_Sales]]*Combined[[#This Row],[Discount]]</f>
        <v>3.7772999999999999</v>
      </c>
      <c r="AE1884" s="43">
        <f>Combined[[#This Row],[Quantity]]*Combined[[#This Row],[cost]]</f>
        <v>1352.1299999999999</v>
      </c>
      <c r="AF1884" s="43">
        <f>Combined[[#This Row],[Total_Amount]]-Combined[[#This Row],[Total_Cost]]</f>
        <v>-1229.9973</v>
      </c>
      <c r="AG1884" s="43" t="str">
        <f>IF(Combined[[#This Row],[Age]]&lt;=25,"18-25",IF(Combined[[#This Row],[Age]]&lt;=35,"26-35",IF(Combined[[#This Row],[Age]]&lt;=45,"36-45",IF(Combined[[#This Row],[Age]]&lt;=55,"46-55","56-64"))))</f>
        <v>36-45</v>
      </c>
      <c r="AH1884" s="43">
        <f>IF(Combined[[#This Row],[Total_Amount]]=0,0,Combined[[#This Row],[Profit]]/Combined[[#This Row],[Total_Amount]])</f>
        <v>-10.070990815727484</v>
      </c>
    </row>
    <row r="1885" spans="1:34">
      <c r="A1885" s="43" t="s">
        <v>3709</v>
      </c>
      <c r="B1885" s="46">
        <v>45397</v>
      </c>
      <c r="C1885" s="43">
        <f t="shared" si="29"/>
        <v>2024</v>
      </c>
      <c r="D1885" s="43" t="str">
        <f>TEXT(Combined[[#This Row],[Order_Date]],"MMM")</f>
        <v>Apr</v>
      </c>
      <c r="E1885" s="43" t="s">
        <v>134</v>
      </c>
      <c r="F1885" s="43" t="s">
        <v>1578</v>
      </c>
      <c r="G1885" s="43" t="s">
        <v>1773</v>
      </c>
      <c r="H1885" s="43">
        <v>1</v>
      </c>
      <c r="I1885" s="43">
        <v>649.59</v>
      </c>
      <c r="J1885" s="45">
        <v>0.12</v>
      </c>
      <c r="K1885" s="43" t="s">
        <v>1829</v>
      </c>
      <c r="L1885" s="43">
        <v>571.63920000000007</v>
      </c>
      <c r="M1885" s="43" t="str">
        <f>VLOOKUP(Combined[[#This Row],[Customer_ID]],Customer[],2,FALSE)</f>
        <v>Robert Jones Dds</v>
      </c>
      <c r="N1885" s="43">
        <f>VLOOKUP(Combined[[#This Row],[Customer_ID]],Customer[],3,FALSE)</f>
        <v>25</v>
      </c>
      <c r="O1885" s="43" t="str">
        <f>VLOOKUP(Combined[[#This Row],[Customer_ID]],Customer[],4,FALSE)</f>
        <v>Male</v>
      </c>
      <c r="P1885" s="43" t="str">
        <f>VLOOKUP(Combined[[#This Row],[Customer_ID]],Customer[],5,FALSE)</f>
        <v>Tristanton</v>
      </c>
      <c r="Q1885" s="43" t="str">
        <f>VLOOKUP(Combined[[#This Row],[Customer_ID]],Customer[],6,FALSE)</f>
        <v>Oklahoma</v>
      </c>
      <c r="R1885" s="43" t="str">
        <f>VLOOKUP(Combined[[#This Row],[Customer_ID]],Customer[],8,FALSE)</f>
        <v>Platinum</v>
      </c>
      <c r="S1885" s="43" t="str">
        <f>VLOOKUP(Combined[[#This Row],[Product_ID]],Product[],2,FALSE)</f>
        <v>4K Home Projector</v>
      </c>
      <c r="T1885" s="43" t="str">
        <f>VLOOKUP(Combined[[#This Row],[Product_ID]],Product[],3,FALSE)</f>
        <v>Electronics</v>
      </c>
      <c r="U1885" s="43" t="str">
        <f>VLOOKUP(Combined[[#This Row],[Product_ID]],Product[],4,FALSE)</f>
        <v>Appliances</v>
      </c>
      <c r="V1885" s="43" t="str">
        <f>VLOOKUP(Combined[[#This Row],[Product_ID]],Product[],5,FALSE)</f>
        <v>Thomas LLC</v>
      </c>
      <c r="W1885" s="43">
        <f>VLOOKUP(Combined[[#This Row],[Product_ID]],Product[],6,FALSE)</f>
        <v>465.34</v>
      </c>
      <c r="X1885" s="43">
        <f>VLOOKUP(Combined[[#This Row],[Product_ID]],Product[],7,FALSE)</f>
        <v>301</v>
      </c>
      <c r="Y1885" s="43" t="str">
        <f>_xlfn.XLOOKUP(Combined[[#This Row],[Store_ID]],Store[Store_ID],Store[Store_Name])</f>
        <v>Gray Ltd</v>
      </c>
      <c r="Z1885" s="43" t="str">
        <f>_xlfn.XLOOKUP(Combined[[#This Row],[Store_ID]],Store[Store_ID],Store[Region])</f>
        <v>North</v>
      </c>
      <c r="AA1885" s="43" t="str">
        <f>_xlfn.XLOOKUP(Combined[[#This Row],[Store_ID]],Store[Store_ID],Store[City])</f>
        <v>New Michaelchester</v>
      </c>
      <c r="AB1885" s="43" t="str">
        <f>_xlfn.XLOOKUP(Combined[[#This Row],[Store_ID]],Store[Store_ID],Store[Store_Type])</f>
        <v>Outlet</v>
      </c>
      <c r="AC1885" s="43">
        <f>Combined[[#This Row],[Quantity]]*Combined[[#This Row],[Unit_Price]]</f>
        <v>649.59</v>
      </c>
      <c r="AD1885" s="43">
        <f>Combined[[#This Row],[Gross_Sales]]*Combined[[#This Row],[Discount]]</f>
        <v>77.950800000000001</v>
      </c>
      <c r="AE1885" s="43">
        <f>Combined[[#This Row],[Quantity]]*Combined[[#This Row],[cost]]</f>
        <v>465.34</v>
      </c>
      <c r="AF1885" s="43">
        <f>Combined[[#This Row],[Total_Amount]]-Combined[[#This Row],[Total_Cost]]</f>
        <v>106.2992000000001</v>
      </c>
      <c r="AG1885" s="43" t="str">
        <f>IF(Combined[[#This Row],[Age]]&lt;=25,"18-25",IF(Combined[[#This Row],[Age]]&lt;=35,"26-35",IF(Combined[[#This Row],[Age]]&lt;=45,"36-45",IF(Combined[[#This Row],[Age]]&lt;=55,"46-55","56-64"))))</f>
        <v>18-25</v>
      </c>
      <c r="AH1885" s="43">
        <f>IF(Combined[[#This Row],[Total_Amount]]=0,0,Combined[[#This Row],[Profit]]/Combined[[#This Row],[Total_Amount]])</f>
        <v>0.18595505696600248</v>
      </c>
    </row>
    <row r="1886" spans="1:34">
      <c r="A1886" s="43" t="s">
        <v>3710</v>
      </c>
      <c r="B1886" s="46">
        <v>45502</v>
      </c>
      <c r="C1886" s="43">
        <f t="shared" si="29"/>
        <v>2024</v>
      </c>
      <c r="D1886" s="43" t="str">
        <f>TEXT(Combined[[#This Row],[Order_Date]],"MMM")</f>
        <v>Jul</v>
      </c>
      <c r="E1886" s="43" t="s">
        <v>202</v>
      </c>
      <c r="F1886" s="43" t="s">
        <v>1674</v>
      </c>
      <c r="G1886" s="43" t="s">
        <v>1786</v>
      </c>
      <c r="H1886" s="43">
        <v>2</v>
      </c>
      <c r="I1886" s="43">
        <v>386.09</v>
      </c>
      <c r="J1886" s="45">
        <v>0.19</v>
      </c>
      <c r="K1886" s="43" t="s">
        <v>1826</v>
      </c>
      <c r="L1886" s="43">
        <v>625.46579999999994</v>
      </c>
      <c r="M1886" s="43" t="str">
        <f>VLOOKUP(Combined[[#This Row],[Customer_ID]],Customer[],2,FALSE)</f>
        <v>Sharon Brown</v>
      </c>
      <c r="N1886" s="43">
        <f>VLOOKUP(Combined[[#This Row],[Customer_ID]],Customer[],3,FALSE)</f>
        <v>37</v>
      </c>
      <c r="O1886" s="43" t="str">
        <f>VLOOKUP(Combined[[#This Row],[Customer_ID]],Customer[],4,FALSE)</f>
        <v>Female</v>
      </c>
      <c r="P1886" s="43" t="str">
        <f>VLOOKUP(Combined[[#This Row],[Customer_ID]],Customer[],5,FALSE)</f>
        <v>East Andrea</v>
      </c>
      <c r="Q1886" s="43" t="str">
        <f>VLOOKUP(Combined[[#This Row],[Customer_ID]],Customer[],6,FALSE)</f>
        <v>Michigan</v>
      </c>
      <c r="R1886" s="43" t="str">
        <f>VLOOKUP(Combined[[#This Row],[Customer_ID]],Customer[],8,FALSE)</f>
        <v>Gold</v>
      </c>
      <c r="S1886" s="43" t="str">
        <f>VLOOKUP(Combined[[#This Row],[Product_ID]],Product[],2,FALSE)</f>
        <v>Organic Sunscreen Lotion</v>
      </c>
      <c r="T1886" s="43" t="str">
        <f>VLOOKUP(Combined[[#This Row],[Product_ID]],Product[],3,FALSE)</f>
        <v>Beauty</v>
      </c>
      <c r="U1886" s="43" t="str">
        <f>VLOOKUP(Combined[[#This Row],[Product_ID]],Product[],4,FALSE)</f>
        <v>Skincare</v>
      </c>
      <c r="V1886" s="43" t="str">
        <f>VLOOKUP(Combined[[#This Row],[Product_ID]],Product[],5,FALSE)</f>
        <v>Anderson-Riley</v>
      </c>
      <c r="W1886" s="43">
        <f>VLOOKUP(Combined[[#This Row],[Product_ID]],Product[],6,FALSE)</f>
        <v>266.86</v>
      </c>
      <c r="X1886" s="43">
        <f>VLOOKUP(Combined[[#This Row],[Product_ID]],Product[],7,FALSE)</f>
        <v>458</v>
      </c>
      <c r="Y1886" s="43" t="str">
        <f>_xlfn.XLOOKUP(Combined[[#This Row],[Store_ID]],Store[Store_ID],Store[Store_Name])</f>
        <v>Moore, Padilla and Butler</v>
      </c>
      <c r="Z1886" s="43" t="str">
        <f>_xlfn.XLOOKUP(Combined[[#This Row],[Store_ID]],Store[Store_ID],Store[Region])</f>
        <v>South</v>
      </c>
      <c r="AA1886" s="43" t="str">
        <f>_xlfn.XLOOKUP(Combined[[#This Row],[Store_ID]],Store[Store_ID],Store[City])</f>
        <v>East Johnstad</v>
      </c>
      <c r="AB1886" s="43" t="str">
        <f>_xlfn.XLOOKUP(Combined[[#This Row],[Store_ID]],Store[Store_ID],Store[Store_Type])</f>
        <v>Flagship</v>
      </c>
      <c r="AC1886" s="43">
        <f>Combined[[#This Row],[Quantity]]*Combined[[#This Row],[Unit_Price]]</f>
        <v>772.18</v>
      </c>
      <c r="AD1886" s="43">
        <f>Combined[[#This Row],[Gross_Sales]]*Combined[[#This Row],[Discount]]</f>
        <v>146.71420000000001</v>
      </c>
      <c r="AE1886" s="43">
        <f>Combined[[#This Row],[Quantity]]*Combined[[#This Row],[cost]]</f>
        <v>533.72</v>
      </c>
      <c r="AF1886" s="43">
        <f>Combined[[#This Row],[Total_Amount]]-Combined[[#This Row],[Total_Cost]]</f>
        <v>91.745799999999917</v>
      </c>
      <c r="AG1886" s="43" t="str">
        <f>IF(Combined[[#This Row],[Age]]&lt;=25,"18-25",IF(Combined[[#This Row],[Age]]&lt;=35,"26-35",IF(Combined[[#This Row],[Age]]&lt;=45,"36-45",IF(Combined[[#This Row],[Age]]&lt;=55,"46-55","56-64"))))</f>
        <v>36-45</v>
      </c>
      <c r="AH1886" s="43">
        <f>IF(Combined[[#This Row],[Total_Amount]]=0,0,Combined[[#This Row],[Profit]]/Combined[[#This Row],[Total_Amount]])</f>
        <v>0.14668395937875409</v>
      </c>
    </row>
    <row r="1887" spans="1:34">
      <c r="A1887" s="43" t="s">
        <v>3711</v>
      </c>
      <c r="B1887" s="46">
        <v>45644</v>
      </c>
      <c r="C1887" s="43">
        <f t="shared" si="29"/>
        <v>2024</v>
      </c>
      <c r="D1887" s="43" t="str">
        <f>TEXT(Combined[[#This Row],[Order_Date]],"MMM")</f>
        <v>Dec</v>
      </c>
      <c r="E1887" s="43" t="s">
        <v>353</v>
      </c>
      <c r="F1887" s="43" t="s">
        <v>1650</v>
      </c>
      <c r="G1887" s="43" t="s">
        <v>1794</v>
      </c>
      <c r="H1887" s="43">
        <v>1</v>
      </c>
      <c r="I1887" s="43">
        <v>891.62</v>
      </c>
      <c r="J1887" s="45">
        <v>0.06</v>
      </c>
      <c r="K1887" s="43" t="s">
        <v>1826</v>
      </c>
      <c r="L1887" s="43">
        <v>838.12279999999998</v>
      </c>
      <c r="M1887" s="43" t="str">
        <f>VLOOKUP(Combined[[#This Row],[Customer_ID]],Customer[],2,FALSE)</f>
        <v>Sheila Wilson</v>
      </c>
      <c r="N1887" s="43">
        <f>VLOOKUP(Combined[[#This Row],[Customer_ID]],Customer[],3,FALSE)</f>
        <v>35</v>
      </c>
      <c r="O1887" s="43" t="str">
        <f>VLOOKUP(Combined[[#This Row],[Customer_ID]],Customer[],4,FALSE)</f>
        <v>Male</v>
      </c>
      <c r="P1887" s="43" t="str">
        <f>VLOOKUP(Combined[[#This Row],[Customer_ID]],Customer[],5,FALSE)</f>
        <v>South Dustin</v>
      </c>
      <c r="Q1887" s="43" t="str">
        <f>VLOOKUP(Combined[[#This Row],[Customer_ID]],Customer[],6,FALSE)</f>
        <v>Tennessee</v>
      </c>
      <c r="R1887" s="43" t="str">
        <f>VLOOKUP(Combined[[#This Row],[Customer_ID]],Customer[],8,FALSE)</f>
        <v>Silver</v>
      </c>
      <c r="S1887" s="43" t="str">
        <f>VLOOKUP(Combined[[#This Row],[Product_ID]],Product[],2,FALSE)</f>
        <v>HDMI Cable – 2m</v>
      </c>
      <c r="T1887" s="43" t="str">
        <f>VLOOKUP(Combined[[#This Row],[Product_ID]],Product[],3,FALSE)</f>
        <v>Electronics</v>
      </c>
      <c r="U1887" s="43" t="str">
        <f>VLOOKUP(Combined[[#This Row],[Product_ID]],Product[],4,FALSE)</f>
        <v>Accessories</v>
      </c>
      <c r="V1887" s="43" t="str">
        <f>VLOOKUP(Combined[[#This Row],[Product_ID]],Product[],5,FALSE)</f>
        <v>Bautista, Green and Hale</v>
      </c>
      <c r="W1887" s="43">
        <f>VLOOKUP(Combined[[#This Row],[Product_ID]],Product[],6,FALSE)</f>
        <v>88.49</v>
      </c>
      <c r="X1887" s="43">
        <f>VLOOKUP(Combined[[#This Row],[Product_ID]],Product[],7,FALSE)</f>
        <v>246</v>
      </c>
      <c r="Y1887" s="43" t="str">
        <f>_xlfn.XLOOKUP(Combined[[#This Row],[Store_ID]],Store[Store_ID],Store[Store_Name])</f>
        <v>Thomas, Bridges and Harris</v>
      </c>
      <c r="Z1887" s="43" t="str">
        <f>_xlfn.XLOOKUP(Combined[[#This Row],[Store_ID]],Store[Store_ID],Store[Region])</f>
        <v>North</v>
      </c>
      <c r="AA1887" s="43" t="str">
        <f>_xlfn.XLOOKUP(Combined[[#This Row],[Store_ID]],Store[Store_ID],Store[City])</f>
        <v>Sabrinatown</v>
      </c>
      <c r="AB1887" s="43" t="str">
        <f>_xlfn.XLOOKUP(Combined[[#This Row],[Store_ID]],Store[Store_ID],Store[Store_Type])</f>
        <v>Online</v>
      </c>
      <c r="AC1887" s="43">
        <f>Combined[[#This Row],[Quantity]]*Combined[[#This Row],[Unit_Price]]</f>
        <v>891.62</v>
      </c>
      <c r="AD1887" s="43">
        <f>Combined[[#This Row],[Gross_Sales]]*Combined[[#This Row],[Discount]]</f>
        <v>53.497199999999999</v>
      </c>
      <c r="AE1887" s="43">
        <f>Combined[[#This Row],[Quantity]]*Combined[[#This Row],[cost]]</f>
        <v>88.49</v>
      </c>
      <c r="AF1887" s="43">
        <f>Combined[[#This Row],[Total_Amount]]-Combined[[#This Row],[Total_Cost]]</f>
        <v>749.63279999999997</v>
      </c>
      <c r="AG1887" s="43" t="str">
        <f>IF(Combined[[#This Row],[Age]]&lt;=25,"18-25",IF(Combined[[#This Row],[Age]]&lt;=35,"26-35",IF(Combined[[#This Row],[Age]]&lt;=45,"36-45",IF(Combined[[#This Row],[Age]]&lt;=55,"46-55","56-64"))))</f>
        <v>26-35</v>
      </c>
      <c r="AH1887" s="43">
        <f>IF(Combined[[#This Row],[Total_Amount]]=0,0,Combined[[#This Row],[Profit]]/Combined[[#This Row],[Total_Amount]])</f>
        <v>0.89441881309039672</v>
      </c>
    </row>
    <row r="1888" spans="1:34">
      <c r="A1888" s="43" t="s">
        <v>3712</v>
      </c>
      <c r="B1888" s="46">
        <v>45617</v>
      </c>
      <c r="C1888" s="43">
        <f t="shared" si="29"/>
        <v>2024</v>
      </c>
      <c r="D1888" s="43" t="str">
        <f>TEXT(Combined[[#This Row],[Order_Date]],"MMM")</f>
        <v>Nov</v>
      </c>
      <c r="E1888" s="43" t="s">
        <v>1190</v>
      </c>
      <c r="F1888" s="43" t="s">
        <v>1676</v>
      </c>
      <c r="G1888" s="43" t="s">
        <v>1801</v>
      </c>
      <c r="H1888" s="43">
        <v>2</v>
      </c>
      <c r="I1888" s="43">
        <v>558.9</v>
      </c>
      <c r="J1888" s="45">
        <v>0.05</v>
      </c>
      <c r="K1888" s="43" t="s">
        <v>1829</v>
      </c>
      <c r="L1888" s="43">
        <v>1061.9100000000001</v>
      </c>
      <c r="M1888" s="43" t="str">
        <f>VLOOKUP(Combined[[#This Row],[Customer_ID]],Customer[],2,FALSE)</f>
        <v>Erika Padilla</v>
      </c>
      <c r="N1888" s="43">
        <f>VLOOKUP(Combined[[#This Row],[Customer_ID]],Customer[],3,FALSE)</f>
        <v>50</v>
      </c>
      <c r="O1888" s="43" t="str">
        <f>VLOOKUP(Combined[[#This Row],[Customer_ID]],Customer[],4,FALSE)</f>
        <v>Male</v>
      </c>
      <c r="P1888" s="43" t="str">
        <f>VLOOKUP(Combined[[#This Row],[Customer_ID]],Customer[],5,FALSE)</f>
        <v>Andrewsland</v>
      </c>
      <c r="Q1888" s="43" t="str">
        <f>VLOOKUP(Combined[[#This Row],[Customer_ID]],Customer[],6,FALSE)</f>
        <v>Alabama</v>
      </c>
      <c r="R1888" s="43" t="str">
        <f>VLOOKUP(Combined[[#This Row],[Customer_ID]],Customer[],8,FALSE)</f>
        <v>Silver</v>
      </c>
      <c r="S1888" s="43" t="str">
        <f>VLOOKUP(Combined[[#This Row],[Product_ID]],Product[],2,FALSE)</f>
        <v>Matte Lipstick Set</v>
      </c>
      <c r="T1888" s="43" t="str">
        <f>VLOOKUP(Combined[[#This Row],[Product_ID]],Product[],3,FALSE)</f>
        <v>Beauty</v>
      </c>
      <c r="U1888" s="43" t="str">
        <f>VLOOKUP(Combined[[#This Row],[Product_ID]],Product[],4,FALSE)</f>
        <v>Makeup</v>
      </c>
      <c r="V1888" s="43" t="str">
        <f>VLOOKUP(Combined[[#This Row],[Product_ID]],Product[],5,FALSE)</f>
        <v>Zhang Inc</v>
      </c>
      <c r="W1888" s="43">
        <f>VLOOKUP(Combined[[#This Row],[Product_ID]],Product[],6,FALSE)</f>
        <v>299.11</v>
      </c>
      <c r="X1888" s="43">
        <f>VLOOKUP(Combined[[#This Row],[Product_ID]],Product[],7,FALSE)</f>
        <v>118</v>
      </c>
      <c r="Y1888" s="43" t="str">
        <f>_xlfn.XLOOKUP(Combined[[#This Row],[Store_ID]],Store[Store_ID],Store[Store_Name])</f>
        <v>Shelton PLC</v>
      </c>
      <c r="Z1888" s="43" t="str">
        <f>_xlfn.XLOOKUP(Combined[[#This Row],[Store_ID]],Store[Store_ID],Store[Region])</f>
        <v>North</v>
      </c>
      <c r="AA1888" s="43" t="str">
        <f>_xlfn.XLOOKUP(Combined[[#This Row],[Store_ID]],Store[Store_ID],Store[City])</f>
        <v>East Jenniferstad</v>
      </c>
      <c r="AB1888" s="43" t="str">
        <f>_xlfn.XLOOKUP(Combined[[#This Row],[Store_ID]],Store[Store_ID],Store[Store_Type])</f>
        <v>Flagship</v>
      </c>
      <c r="AC1888" s="43">
        <f>Combined[[#This Row],[Quantity]]*Combined[[#This Row],[Unit_Price]]</f>
        <v>1117.8</v>
      </c>
      <c r="AD1888" s="43">
        <f>Combined[[#This Row],[Gross_Sales]]*Combined[[#This Row],[Discount]]</f>
        <v>55.89</v>
      </c>
      <c r="AE1888" s="43">
        <f>Combined[[#This Row],[Quantity]]*Combined[[#This Row],[cost]]</f>
        <v>598.22</v>
      </c>
      <c r="AF1888" s="43">
        <f>Combined[[#This Row],[Total_Amount]]-Combined[[#This Row],[Total_Cost]]</f>
        <v>463.69000000000005</v>
      </c>
      <c r="AG1888" s="43" t="str">
        <f>IF(Combined[[#This Row],[Age]]&lt;=25,"18-25",IF(Combined[[#This Row],[Age]]&lt;=35,"26-35",IF(Combined[[#This Row],[Age]]&lt;=45,"36-45",IF(Combined[[#This Row],[Age]]&lt;=55,"46-55","56-64"))))</f>
        <v>46-55</v>
      </c>
      <c r="AH1888" s="43">
        <f>IF(Combined[[#This Row],[Total_Amount]]=0,0,Combined[[#This Row],[Profit]]/Combined[[#This Row],[Total_Amount]])</f>
        <v>0.436656590483186</v>
      </c>
    </row>
    <row r="1889" spans="1:34">
      <c r="A1889" s="43" t="s">
        <v>3713</v>
      </c>
      <c r="B1889" s="46">
        <v>45797</v>
      </c>
      <c r="C1889" s="43">
        <f t="shared" si="29"/>
        <v>2025</v>
      </c>
      <c r="D1889" s="43" t="str">
        <f>TEXT(Combined[[#This Row],[Order_Date]],"MMM")</f>
        <v>May</v>
      </c>
      <c r="E1889" s="43" t="s">
        <v>1104</v>
      </c>
      <c r="F1889" s="43" t="s">
        <v>1546</v>
      </c>
      <c r="G1889" s="43" t="s">
        <v>1766</v>
      </c>
      <c r="H1889" s="43">
        <v>2</v>
      </c>
      <c r="I1889" s="43">
        <v>99.04</v>
      </c>
      <c r="J1889" s="45">
        <v>0.26</v>
      </c>
      <c r="K1889" s="43" t="s">
        <v>1829</v>
      </c>
      <c r="L1889" s="43">
        <v>146.57919999999999</v>
      </c>
      <c r="M1889" s="43" t="str">
        <f>VLOOKUP(Combined[[#This Row],[Customer_ID]],Customer[],2,FALSE)</f>
        <v>Michael Greene</v>
      </c>
      <c r="N1889" s="43">
        <f>VLOOKUP(Combined[[#This Row],[Customer_ID]],Customer[],3,FALSE)</f>
        <v>52</v>
      </c>
      <c r="O1889" s="43" t="str">
        <f>VLOOKUP(Combined[[#This Row],[Customer_ID]],Customer[],4,FALSE)</f>
        <v>Female</v>
      </c>
      <c r="P1889" s="43" t="str">
        <f>VLOOKUP(Combined[[#This Row],[Customer_ID]],Customer[],5,FALSE)</f>
        <v>Port Saramouth</v>
      </c>
      <c r="Q1889" s="43" t="str">
        <f>VLOOKUP(Combined[[#This Row],[Customer_ID]],Customer[],6,FALSE)</f>
        <v>Wisconsin</v>
      </c>
      <c r="R1889" s="43" t="str">
        <f>VLOOKUP(Combined[[#This Row],[Customer_ID]],Customer[],8,FALSE)</f>
        <v>Silver</v>
      </c>
      <c r="S1889" s="43" t="str">
        <f>VLOOKUP(Combined[[#This Row],[Product_ID]],Product[],2,FALSE)</f>
        <v>Men's Graphic T-Shirt</v>
      </c>
      <c r="T1889" s="43" t="str">
        <f>VLOOKUP(Combined[[#This Row],[Product_ID]],Product[],3,FALSE)</f>
        <v>Clothing</v>
      </c>
      <c r="U1889" s="43" t="str">
        <f>VLOOKUP(Combined[[#This Row],[Product_ID]],Product[],4,FALSE)</f>
        <v>Tops</v>
      </c>
      <c r="V1889" s="43" t="str">
        <f>VLOOKUP(Combined[[#This Row],[Product_ID]],Product[],5,FALSE)</f>
        <v>Terry-Moore</v>
      </c>
      <c r="W1889" s="43">
        <f>VLOOKUP(Combined[[#This Row],[Product_ID]],Product[],6,FALSE)</f>
        <v>342.56</v>
      </c>
      <c r="X1889" s="43">
        <f>VLOOKUP(Combined[[#This Row],[Product_ID]],Product[],7,FALSE)</f>
        <v>181</v>
      </c>
      <c r="Y1889" s="43" t="str">
        <f>_xlfn.XLOOKUP(Combined[[#This Row],[Store_ID]],Store[Store_ID],Store[Store_Name])</f>
        <v>Johnson-Wright</v>
      </c>
      <c r="Z1889" s="43" t="str">
        <f>_xlfn.XLOOKUP(Combined[[#This Row],[Store_ID]],Store[Store_ID],Store[Region])</f>
        <v>North</v>
      </c>
      <c r="AA1889" s="43" t="str">
        <f>_xlfn.XLOOKUP(Combined[[#This Row],[Store_ID]],Store[Store_ID],Store[City])</f>
        <v>Hoodberg</v>
      </c>
      <c r="AB1889" s="43" t="str">
        <f>_xlfn.XLOOKUP(Combined[[#This Row],[Store_ID]],Store[Store_ID],Store[Store_Type])</f>
        <v>Outlet</v>
      </c>
      <c r="AC1889" s="43">
        <f>Combined[[#This Row],[Quantity]]*Combined[[#This Row],[Unit_Price]]</f>
        <v>198.08</v>
      </c>
      <c r="AD1889" s="43">
        <f>Combined[[#This Row],[Gross_Sales]]*Combined[[#This Row],[Discount]]</f>
        <v>51.500800000000005</v>
      </c>
      <c r="AE1889" s="43">
        <f>Combined[[#This Row],[Quantity]]*Combined[[#This Row],[cost]]</f>
        <v>685.12</v>
      </c>
      <c r="AF1889" s="43">
        <f>Combined[[#This Row],[Total_Amount]]-Combined[[#This Row],[Total_Cost]]</f>
        <v>-538.54079999999999</v>
      </c>
      <c r="AG1889" s="43" t="str">
        <f>IF(Combined[[#This Row],[Age]]&lt;=25,"18-25",IF(Combined[[#This Row],[Age]]&lt;=35,"26-35",IF(Combined[[#This Row],[Age]]&lt;=45,"36-45",IF(Combined[[#This Row],[Age]]&lt;=55,"46-55","56-64"))))</f>
        <v>46-55</v>
      </c>
      <c r="AH1889" s="43">
        <f>IF(Combined[[#This Row],[Total_Amount]]=0,0,Combined[[#This Row],[Profit]]/Combined[[#This Row],[Total_Amount]])</f>
        <v>-3.6740601667903769</v>
      </c>
    </row>
    <row r="1890" spans="1:34">
      <c r="A1890" s="43" t="s">
        <v>3714</v>
      </c>
      <c r="B1890" s="46">
        <v>45740</v>
      </c>
      <c r="C1890" s="43">
        <f t="shared" si="29"/>
        <v>2025</v>
      </c>
      <c r="D1890" s="43" t="str">
        <f>TEXT(Combined[[#This Row],[Order_Date]],"MMM")</f>
        <v>Mar</v>
      </c>
      <c r="E1890" s="43" t="s">
        <v>923</v>
      </c>
      <c r="F1890" s="43" t="s">
        <v>1551</v>
      </c>
      <c r="G1890" s="43" t="s">
        <v>1782</v>
      </c>
      <c r="H1890" s="43">
        <v>4</v>
      </c>
      <c r="I1890" s="43">
        <v>625.13</v>
      </c>
      <c r="J1890" s="45">
        <v>0.06</v>
      </c>
      <c r="K1890" s="43" t="s">
        <v>1824</v>
      </c>
      <c r="L1890" s="43">
        <v>2350.4888000000001</v>
      </c>
      <c r="M1890" s="43" t="str">
        <f>VLOOKUP(Combined[[#This Row],[Customer_ID]],Customer[],2,FALSE)</f>
        <v>James Powell</v>
      </c>
      <c r="N1890" s="43">
        <f>VLOOKUP(Combined[[#This Row],[Customer_ID]],Customer[],3,FALSE)</f>
        <v>40</v>
      </c>
      <c r="O1890" s="43" t="str">
        <f>VLOOKUP(Combined[[#This Row],[Customer_ID]],Customer[],4,FALSE)</f>
        <v>Female</v>
      </c>
      <c r="P1890" s="43" t="str">
        <f>VLOOKUP(Combined[[#This Row],[Customer_ID]],Customer[],5,FALSE)</f>
        <v>West Beverlymouth</v>
      </c>
      <c r="Q1890" s="43" t="str">
        <f>VLOOKUP(Combined[[#This Row],[Customer_ID]],Customer[],6,FALSE)</f>
        <v>Missouri</v>
      </c>
      <c r="R1890" s="43" t="str">
        <f>VLOOKUP(Combined[[#This Row],[Customer_ID]],Customer[],8,FALSE)</f>
        <v>Bronze</v>
      </c>
      <c r="S1890" s="43" t="str">
        <f>VLOOKUP(Combined[[#This Row],[Product_ID]],Product[],2,FALSE)</f>
        <v>Men's Running Jacket</v>
      </c>
      <c r="T1890" s="43" t="str">
        <f>VLOOKUP(Combined[[#This Row],[Product_ID]],Product[],3,FALSE)</f>
        <v>Clothing</v>
      </c>
      <c r="U1890" s="43" t="str">
        <f>VLOOKUP(Combined[[#This Row],[Product_ID]],Product[],4,FALSE)</f>
        <v>Outerwear</v>
      </c>
      <c r="V1890" s="43" t="str">
        <f>VLOOKUP(Combined[[#This Row],[Product_ID]],Product[],5,FALSE)</f>
        <v>Pineda Ltd</v>
      </c>
      <c r="W1890" s="43">
        <f>VLOOKUP(Combined[[#This Row],[Product_ID]],Product[],6,FALSE)</f>
        <v>364.67</v>
      </c>
      <c r="X1890" s="43">
        <f>VLOOKUP(Combined[[#This Row],[Product_ID]],Product[],7,FALSE)</f>
        <v>452</v>
      </c>
      <c r="Y1890" s="43" t="str">
        <f>_xlfn.XLOOKUP(Combined[[#This Row],[Store_ID]],Store[Store_ID],Store[Store_Name])</f>
        <v>Bean, Jones and Park</v>
      </c>
      <c r="Z1890" s="43" t="str">
        <f>_xlfn.XLOOKUP(Combined[[#This Row],[Store_ID]],Store[Store_ID],Store[Region])</f>
        <v>West</v>
      </c>
      <c r="AA1890" s="43" t="str">
        <f>_xlfn.XLOOKUP(Combined[[#This Row],[Store_ID]],Store[Store_ID],Store[City])</f>
        <v>Thompsonborough</v>
      </c>
      <c r="AB1890" s="43" t="str">
        <f>_xlfn.XLOOKUP(Combined[[#This Row],[Store_ID]],Store[Store_ID],Store[Store_Type])</f>
        <v>Online</v>
      </c>
      <c r="AC1890" s="43">
        <f>Combined[[#This Row],[Quantity]]*Combined[[#This Row],[Unit_Price]]</f>
        <v>2500.52</v>
      </c>
      <c r="AD1890" s="43">
        <f>Combined[[#This Row],[Gross_Sales]]*Combined[[#This Row],[Discount]]</f>
        <v>150.03119999999998</v>
      </c>
      <c r="AE1890" s="43">
        <f>Combined[[#This Row],[Quantity]]*Combined[[#This Row],[cost]]</f>
        <v>1458.68</v>
      </c>
      <c r="AF1890" s="43">
        <f>Combined[[#This Row],[Total_Amount]]-Combined[[#This Row],[Total_Cost]]</f>
        <v>891.80880000000002</v>
      </c>
      <c r="AG1890" s="43" t="str">
        <f>IF(Combined[[#This Row],[Age]]&lt;=25,"18-25",IF(Combined[[#This Row],[Age]]&lt;=35,"26-35",IF(Combined[[#This Row],[Age]]&lt;=45,"36-45",IF(Combined[[#This Row],[Age]]&lt;=55,"46-55","56-64"))))</f>
        <v>36-45</v>
      </c>
      <c r="AH1890" s="43">
        <f>IF(Combined[[#This Row],[Total_Amount]]=0,0,Combined[[#This Row],[Profit]]/Combined[[#This Row],[Total_Amount]])</f>
        <v>0.37941418823182649</v>
      </c>
    </row>
    <row r="1891" spans="1:34">
      <c r="A1891" s="43" t="s">
        <v>3715</v>
      </c>
      <c r="B1891" s="46">
        <v>45824</v>
      </c>
      <c r="C1891" s="43">
        <f t="shared" si="29"/>
        <v>2025</v>
      </c>
      <c r="D1891" s="43" t="str">
        <f>TEXT(Combined[[#This Row],[Order_Date]],"MMM")</f>
        <v>Jun</v>
      </c>
      <c r="E1891" s="43" t="s">
        <v>144</v>
      </c>
      <c r="F1891" s="43" t="s">
        <v>1628</v>
      </c>
      <c r="G1891" s="43" t="s">
        <v>1810</v>
      </c>
      <c r="H1891" s="43">
        <v>4</v>
      </c>
      <c r="I1891" s="43">
        <v>38.380000000000003</v>
      </c>
      <c r="J1891" s="45">
        <v>0.16</v>
      </c>
      <c r="K1891" s="43" t="s">
        <v>1829</v>
      </c>
      <c r="L1891" s="43">
        <v>128.95679999999999</v>
      </c>
      <c r="M1891" s="43" t="str">
        <f>VLOOKUP(Combined[[#This Row],[Customer_ID]],Customer[],2,FALSE)</f>
        <v>Thomas Phillips</v>
      </c>
      <c r="N1891" s="43">
        <f>VLOOKUP(Combined[[#This Row],[Customer_ID]],Customer[],3,FALSE)</f>
        <v>20</v>
      </c>
      <c r="O1891" s="43" t="str">
        <f>VLOOKUP(Combined[[#This Row],[Customer_ID]],Customer[],4,FALSE)</f>
        <v>Female</v>
      </c>
      <c r="P1891" s="43" t="str">
        <f>VLOOKUP(Combined[[#This Row],[Customer_ID]],Customer[],5,FALSE)</f>
        <v>Luisfurt</v>
      </c>
      <c r="Q1891" s="43" t="str">
        <f>VLOOKUP(Combined[[#This Row],[Customer_ID]],Customer[],6,FALSE)</f>
        <v>Georgia</v>
      </c>
      <c r="R1891" s="43" t="str">
        <f>VLOOKUP(Combined[[#This Row],[Customer_ID]],Customer[],8,FALSE)</f>
        <v>Gold</v>
      </c>
      <c r="S1891" s="43" t="str">
        <f>VLOOKUP(Combined[[#This Row],[Product_ID]],Product[],2,FALSE)</f>
        <v>Noise-Canceling Headphones</v>
      </c>
      <c r="T1891" s="43" t="str">
        <f>VLOOKUP(Combined[[#This Row],[Product_ID]],Product[],3,FALSE)</f>
        <v>Electronics</v>
      </c>
      <c r="U1891" s="43" t="str">
        <f>VLOOKUP(Combined[[#This Row],[Product_ID]],Product[],4,FALSE)</f>
        <v>Audio</v>
      </c>
      <c r="V1891" s="43" t="str">
        <f>VLOOKUP(Combined[[#This Row],[Product_ID]],Product[],5,FALSE)</f>
        <v>Taylor-Hart</v>
      </c>
      <c r="W1891" s="43">
        <f>VLOOKUP(Combined[[#This Row],[Product_ID]],Product[],6,FALSE)</f>
        <v>38.520000000000003</v>
      </c>
      <c r="X1891" s="43">
        <f>VLOOKUP(Combined[[#This Row],[Product_ID]],Product[],7,FALSE)</f>
        <v>378</v>
      </c>
      <c r="Y1891" s="43" t="str">
        <f>_xlfn.XLOOKUP(Combined[[#This Row],[Store_ID]],Store[Store_ID],Store[Store_Name])</f>
        <v>Guerrero-Schmitt</v>
      </c>
      <c r="Z1891" s="43" t="str">
        <f>_xlfn.XLOOKUP(Combined[[#This Row],[Store_ID]],Store[Store_ID],Store[Region])</f>
        <v>East</v>
      </c>
      <c r="AA1891" s="43" t="str">
        <f>_xlfn.XLOOKUP(Combined[[#This Row],[Store_ID]],Store[Store_ID],Store[City])</f>
        <v>East Stevechester</v>
      </c>
      <c r="AB1891" s="43" t="str">
        <f>_xlfn.XLOOKUP(Combined[[#This Row],[Store_ID]],Store[Store_ID],Store[Store_Type])</f>
        <v>Flagship</v>
      </c>
      <c r="AC1891" s="43">
        <f>Combined[[#This Row],[Quantity]]*Combined[[#This Row],[Unit_Price]]</f>
        <v>153.52000000000001</v>
      </c>
      <c r="AD1891" s="43">
        <f>Combined[[#This Row],[Gross_Sales]]*Combined[[#This Row],[Discount]]</f>
        <v>24.563200000000002</v>
      </c>
      <c r="AE1891" s="43">
        <f>Combined[[#This Row],[Quantity]]*Combined[[#This Row],[cost]]</f>
        <v>154.08000000000001</v>
      </c>
      <c r="AF1891" s="43">
        <f>Combined[[#This Row],[Total_Amount]]-Combined[[#This Row],[Total_Cost]]</f>
        <v>-25.123200000000026</v>
      </c>
      <c r="AG1891" s="43" t="str">
        <f>IF(Combined[[#This Row],[Age]]&lt;=25,"18-25",IF(Combined[[#This Row],[Age]]&lt;=35,"26-35",IF(Combined[[#This Row],[Age]]&lt;=45,"36-45",IF(Combined[[#This Row],[Age]]&lt;=55,"46-55","56-64"))))</f>
        <v>18-25</v>
      </c>
      <c r="AH1891" s="43">
        <f>IF(Combined[[#This Row],[Total_Amount]]=0,0,Combined[[#This Row],[Profit]]/Combined[[#This Row],[Total_Amount]])</f>
        <v>-0.1948187299933003</v>
      </c>
    </row>
    <row r="1892" spans="1:34">
      <c r="A1892" s="43" t="s">
        <v>3716</v>
      </c>
      <c r="B1892" s="46">
        <v>45404</v>
      </c>
      <c r="C1892" s="43">
        <f t="shared" si="29"/>
        <v>2024</v>
      </c>
      <c r="D1892" s="43" t="str">
        <f>TEXT(Combined[[#This Row],[Order_Date]],"MMM")</f>
        <v>Apr</v>
      </c>
      <c r="E1892" s="43" t="s">
        <v>1513</v>
      </c>
      <c r="F1892" s="43" t="s">
        <v>1736</v>
      </c>
      <c r="G1892" s="43" t="s">
        <v>1789</v>
      </c>
      <c r="H1892" s="43">
        <v>4</v>
      </c>
      <c r="I1892" s="43">
        <v>731.72</v>
      </c>
      <c r="J1892" s="45">
        <v>0.22</v>
      </c>
      <c r="K1892" s="43" t="s">
        <v>1829</v>
      </c>
      <c r="L1892" s="43">
        <v>2282.9663999999998</v>
      </c>
      <c r="M1892" s="43" t="str">
        <f>VLOOKUP(Combined[[#This Row],[Customer_ID]],Customer[],2,FALSE)</f>
        <v>Darrell Miller</v>
      </c>
      <c r="N1892" s="43">
        <f>VLOOKUP(Combined[[#This Row],[Customer_ID]],Customer[],3,FALSE)</f>
        <v>59</v>
      </c>
      <c r="O1892" s="43" t="str">
        <f>VLOOKUP(Combined[[#This Row],[Customer_ID]],Customer[],4,FALSE)</f>
        <v>Female</v>
      </c>
      <c r="P1892" s="43" t="str">
        <f>VLOOKUP(Combined[[#This Row],[Customer_ID]],Customer[],5,FALSE)</f>
        <v>Port Carol</v>
      </c>
      <c r="Q1892" s="43" t="str">
        <f>VLOOKUP(Combined[[#This Row],[Customer_ID]],Customer[],6,FALSE)</f>
        <v>Florida</v>
      </c>
      <c r="R1892" s="43" t="str">
        <f>VLOOKUP(Combined[[#This Row],[Customer_ID]],Customer[],8,FALSE)</f>
        <v>Platinum</v>
      </c>
      <c r="S1892" s="43" t="str">
        <f>VLOOKUP(Combined[[#This Row],[Product_ID]],Product[],2,FALSE)</f>
        <v>Vitamin E Body Lotion</v>
      </c>
      <c r="T1892" s="43" t="str">
        <f>VLOOKUP(Combined[[#This Row],[Product_ID]],Product[],3,FALSE)</f>
        <v>Beauty</v>
      </c>
      <c r="U1892" s="43" t="str">
        <f>VLOOKUP(Combined[[#This Row],[Product_ID]],Product[],4,FALSE)</f>
        <v>Skincare</v>
      </c>
      <c r="V1892" s="43" t="str">
        <f>VLOOKUP(Combined[[#This Row],[Product_ID]],Product[],5,FALSE)</f>
        <v>Hoffman-Williams</v>
      </c>
      <c r="W1892" s="43">
        <f>VLOOKUP(Combined[[#This Row],[Product_ID]],Product[],6,FALSE)</f>
        <v>358.47</v>
      </c>
      <c r="X1892" s="43">
        <f>VLOOKUP(Combined[[#This Row],[Product_ID]],Product[],7,FALSE)</f>
        <v>213</v>
      </c>
      <c r="Y1892" s="43" t="str">
        <f>_xlfn.XLOOKUP(Combined[[#This Row],[Store_ID]],Store[Store_ID],Store[Store_Name])</f>
        <v>Hill, Wagner and Ballard</v>
      </c>
      <c r="Z1892" s="43" t="str">
        <f>_xlfn.XLOOKUP(Combined[[#This Row],[Store_ID]],Store[Store_ID],Store[Region])</f>
        <v>East</v>
      </c>
      <c r="AA1892" s="43" t="str">
        <f>_xlfn.XLOOKUP(Combined[[#This Row],[Store_ID]],Store[Store_ID],Store[City])</f>
        <v>East Davidville</v>
      </c>
      <c r="AB1892" s="43" t="str">
        <f>_xlfn.XLOOKUP(Combined[[#This Row],[Store_ID]],Store[Store_ID],Store[Store_Type])</f>
        <v>Online</v>
      </c>
      <c r="AC1892" s="43">
        <f>Combined[[#This Row],[Quantity]]*Combined[[#This Row],[Unit_Price]]</f>
        <v>2926.88</v>
      </c>
      <c r="AD1892" s="43">
        <f>Combined[[#This Row],[Gross_Sales]]*Combined[[#This Row],[Discount]]</f>
        <v>643.91359999999997</v>
      </c>
      <c r="AE1892" s="43">
        <f>Combined[[#This Row],[Quantity]]*Combined[[#This Row],[cost]]</f>
        <v>1433.88</v>
      </c>
      <c r="AF1892" s="43">
        <f>Combined[[#This Row],[Total_Amount]]-Combined[[#This Row],[Total_Cost]]</f>
        <v>849.08639999999968</v>
      </c>
      <c r="AG1892" s="43" t="str">
        <f>IF(Combined[[#This Row],[Age]]&lt;=25,"18-25",IF(Combined[[#This Row],[Age]]&lt;=35,"26-35",IF(Combined[[#This Row],[Age]]&lt;=45,"36-45",IF(Combined[[#This Row],[Age]]&lt;=55,"46-55","56-64"))))</f>
        <v>56-64</v>
      </c>
      <c r="AH1892" s="43">
        <f>IF(Combined[[#This Row],[Total_Amount]]=0,0,Combined[[#This Row],[Profit]]/Combined[[#This Row],[Total_Amount]])</f>
        <v>0.37192242513950263</v>
      </c>
    </row>
    <row r="1893" spans="1:34">
      <c r="A1893" s="43" t="s">
        <v>3717</v>
      </c>
      <c r="B1893" s="46">
        <v>45916</v>
      </c>
      <c r="C1893" s="43">
        <f t="shared" si="29"/>
        <v>2025</v>
      </c>
      <c r="D1893" s="43" t="str">
        <f>TEXT(Combined[[#This Row],[Order_Date]],"MMM")</f>
        <v>Sep</v>
      </c>
      <c r="E1893" s="43" t="s">
        <v>1411</v>
      </c>
      <c r="F1893" s="43" t="s">
        <v>1710</v>
      </c>
      <c r="G1893" s="43" t="s">
        <v>1813</v>
      </c>
      <c r="H1893" s="43">
        <v>3</v>
      </c>
      <c r="I1893" s="43">
        <v>825.33</v>
      </c>
      <c r="J1893" s="45">
        <v>0.21</v>
      </c>
      <c r="K1893" s="43" t="s">
        <v>1824</v>
      </c>
      <c r="L1893" s="43">
        <v>1956.0320999999999</v>
      </c>
      <c r="M1893" s="43" t="str">
        <f>VLOOKUP(Combined[[#This Row],[Customer_ID]],Customer[],2,FALSE)</f>
        <v>Christina Robertson</v>
      </c>
      <c r="N1893" s="43">
        <f>VLOOKUP(Combined[[#This Row],[Customer_ID]],Customer[],3,FALSE)</f>
        <v>59</v>
      </c>
      <c r="O1893" s="43" t="str">
        <f>VLOOKUP(Combined[[#This Row],[Customer_ID]],Customer[],4,FALSE)</f>
        <v>Male</v>
      </c>
      <c r="P1893" s="43" t="str">
        <f>VLOOKUP(Combined[[#This Row],[Customer_ID]],Customer[],5,FALSE)</f>
        <v>Hubbardborough</v>
      </c>
      <c r="Q1893" s="43" t="str">
        <f>VLOOKUP(Combined[[#This Row],[Customer_ID]],Customer[],6,FALSE)</f>
        <v>Kentucky</v>
      </c>
      <c r="R1893" s="43" t="str">
        <f>VLOOKUP(Combined[[#This Row],[Customer_ID]],Customer[],8,FALSE)</f>
        <v>Platinum</v>
      </c>
      <c r="S1893" s="43" t="str">
        <f>VLOOKUP(Combined[[#This Row],[Product_ID]],Product[],2,FALSE)</f>
        <v>Badminton Racket Set</v>
      </c>
      <c r="T1893" s="43" t="str">
        <f>VLOOKUP(Combined[[#This Row],[Product_ID]],Product[],3,FALSE)</f>
        <v>Sports</v>
      </c>
      <c r="U1893" s="43" t="str">
        <f>VLOOKUP(Combined[[#This Row],[Product_ID]],Product[],4,FALSE)</f>
        <v>Equipment</v>
      </c>
      <c r="V1893" s="43" t="str">
        <f>VLOOKUP(Combined[[#This Row],[Product_ID]],Product[],5,FALSE)</f>
        <v>Robinson-Brown</v>
      </c>
      <c r="W1893" s="43">
        <f>VLOOKUP(Combined[[#This Row],[Product_ID]],Product[],6,FALSE)</f>
        <v>285.54000000000002</v>
      </c>
      <c r="X1893" s="43">
        <f>VLOOKUP(Combined[[#This Row],[Product_ID]],Product[],7,FALSE)</f>
        <v>358</v>
      </c>
      <c r="Y1893" s="43" t="str">
        <f>_xlfn.XLOOKUP(Combined[[#This Row],[Store_ID]],Store[Store_ID],Store[Store_Name])</f>
        <v>Mann-Austin</v>
      </c>
      <c r="Z1893" s="43" t="str">
        <f>_xlfn.XLOOKUP(Combined[[#This Row],[Store_ID]],Store[Store_ID],Store[Region])</f>
        <v>East</v>
      </c>
      <c r="AA1893" s="43" t="str">
        <f>_xlfn.XLOOKUP(Combined[[#This Row],[Store_ID]],Store[Store_ID],Store[City])</f>
        <v>Vasquezborough</v>
      </c>
      <c r="AB1893" s="43" t="str">
        <f>_xlfn.XLOOKUP(Combined[[#This Row],[Store_ID]],Store[Store_ID],Store[Store_Type])</f>
        <v>Online</v>
      </c>
      <c r="AC1893" s="43">
        <f>Combined[[#This Row],[Quantity]]*Combined[[#This Row],[Unit_Price]]</f>
        <v>2475.9900000000002</v>
      </c>
      <c r="AD1893" s="43">
        <f>Combined[[#This Row],[Gross_Sales]]*Combined[[#This Row],[Discount]]</f>
        <v>519.9579</v>
      </c>
      <c r="AE1893" s="43">
        <f>Combined[[#This Row],[Quantity]]*Combined[[#This Row],[cost]]</f>
        <v>856.62000000000012</v>
      </c>
      <c r="AF1893" s="43">
        <f>Combined[[#This Row],[Total_Amount]]-Combined[[#This Row],[Total_Cost]]</f>
        <v>1099.4120999999998</v>
      </c>
      <c r="AG1893" s="43" t="str">
        <f>IF(Combined[[#This Row],[Age]]&lt;=25,"18-25",IF(Combined[[#This Row],[Age]]&lt;=35,"26-35",IF(Combined[[#This Row],[Age]]&lt;=45,"36-45",IF(Combined[[#This Row],[Age]]&lt;=55,"46-55","56-64"))))</f>
        <v>56-64</v>
      </c>
      <c r="AH1893" s="43">
        <f>IF(Combined[[#This Row],[Total_Amount]]=0,0,Combined[[#This Row],[Profit]]/Combined[[#This Row],[Total_Amount]])</f>
        <v>0.56206240173665856</v>
      </c>
    </row>
    <row r="1894" spans="1:34">
      <c r="A1894" s="43" t="s">
        <v>3718</v>
      </c>
      <c r="B1894" s="46">
        <v>45269</v>
      </c>
      <c r="C1894" s="43">
        <f t="shared" si="29"/>
        <v>2023</v>
      </c>
      <c r="D1894" s="43" t="str">
        <f>TEXT(Combined[[#This Row],[Order_Date]],"MMM")</f>
        <v>Dec</v>
      </c>
      <c r="E1894" s="43" t="s">
        <v>221</v>
      </c>
      <c r="F1894" s="43" t="s">
        <v>1688</v>
      </c>
      <c r="G1894" s="43" t="s">
        <v>1799</v>
      </c>
      <c r="H1894" s="43">
        <v>2</v>
      </c>
      <c r="I1894" s="43">
        <v>47.3</v>
      </c>
      <c r="J1894" s="45">
        <v>0.01</v>
      </c>
      <c r="K1894" s="43" t="s">
        <v>1826</v>
      </c>
      <c r="L1894" s="43">
        <v>93.653999999999996</v>
      </c>
      <c r="M1894" s="43" t="str">
        <f>VLOOKUP(Combined[[#This Row],[Customer_ID]],Customer[],2,FALSE)</f>
        <v>Alyssa Vargas</v>
      </c>
      <c r="N1894" s="43">
        <f>VLOOKUP(Combined[[#This Row],[Customer_ID]],Customer[],3,FALSE)</f>
        <v>53</v>
      </c>
      <c r="O1894" s="43" t="str">
        <f>VLOOKUP(Combined[[#This Row],[Customer_ID]],Customer[],4,FALSE)</f>
        <v>Male</v>
      </c>
      <c r="P1894" s="43" t="str">
        <f>VLOOKUP(Combined[[#This Row],[Customer_ID]],Customer[],5,FALSE)</f>
        <v>New Kathrynland</v>
      </c>
      <c r="Q1894" s="43" t="str">
        <f>VLOOKUP(Combined[[#This Row],[Customer_ID]],Customer[],6,FALSE)</f>
        <v>Montana</v>
      </c>
      <c r="R1894" s="43" t="str">
        <f>VLOOKUP(Combined[[#This Row],[Customer_ID]],Customer[],8,FALSE)</f>
        <v>Platinum</v>
      </c>
      <c r="S1894" s="43" t="str">
        <f>VLOOKUP(Combined[[#This Row],[Product_ID]],Product[],2,FALSE)</f>
        <v>Kitchen Storage Rack</v>
      </c>
      <c r="T1894" s="43" t="str">
        <f>VLOOKUP(Combined[[#This Row],[Product_ID]],Product[],3,FALSE)</f>
        <v>Home</v>
      </c>
      <c r="U1894" s="43" t="str">
        <f>VLOOKUP(Combined[[#This Row],[Product_ID]],Product[],4,FALSE)</f>
        <v>Storage</v>
      </c>
      <c r="V1894" s="43" t="str">
        <f>VLOOKUP(Combined[[#This Row],[Product_ID]],Product[],5,FALSE)</f>
        <v>Duran Group</v>
      </c>
      <c r="W1894" s="43">
        <f>VLOOKUP(Combined[[#This Row],[Product_ID]],Product[],6,FALSE)</f>
        <v>138.05000000000001</v>
      </c>
      <c r="X1894" s="43">
        <f>VLOOKUP(Combined[[#This Row],[Product_ID]],Product[],7,FALSE)</f>
        <v>89</v>
      </c>
      <c r="Y1894" s="43" t="str">
        <f>_xlfn.XLOOKUP(Combined[[#This Row],[Store_ID]],Store[Store_ID],Store[Store_Name])</f>
        <v>Mcdonald Inc</v>
      </c>
      <c r="Z1894" s="43" t="str">
        <f>_xlfn.XLOOKUP(Combined[[#This Row],[Store_ID]],Store[Store_ID],Store[Region])</f>
        <v>South</v>
      </c>
      <c r="AA1894" s="43" t="str">
        <f>_xlfn.XLOOKUP(Combined[[#This Row],[Store_ID]],Store[Store_ID],Store[City])</f>
        <v>Christopherland</v>
      </c>
      <c r="AB1894" s="43" t="str">
        <f>_xlfn.XLOOKUP(Combined[[#This Row],[Store_ID]],Store[Store_ID],Store[Store_Type])</f>
        <v>Outlet</v>
      </c>
      <c r="AC1894" s="43">
        <f>Combined[[#This Row],[Quantity]]*Combined[[#This Row],[Unit_Price]]</f>
        <v>94.6</v>
      </c>
      <c r="AD1894" s="43">
        <f>Combined[[#This Row],[Gross_Sales]]*Combined[[#This Row],[Discount]]</f>
        <v>0.94599999999999995</v>
      </c>
      <c r="AE1894" s="43">
        <f>Combined[[#This Row],[Quantity]]*Combined[[#This Row],[cost]]</f>
        <v>276.10000000000002</v>
      </c>
      <c r="AF1894" s="43">
        <f>Combined[[#This Row],[Total_Amount]]-Combined[[#This Row],[Total_Cost]]</f>
        <v>-182.44600000000003</v>
      </c>
      <c r="AG1894" s="43" t="str">
        <f>IF(Combined[[#This Row],[Age]]&lt;=25,"18-25",IF(Combined[[#This Row],[Age]]&lt;=35,"26-35",IF(Combined[[#This Row],[Age]]&lt;=45,"36-45",IF(Combined[[#This Row],[Age]]&lt;=55,"46-55","56-64"))))</f>
        <v>46-55</v>
      </c>
      <c r="AH1894" s="43">
        <f>IF(Combined[[#This Row],[Total_Amount]]=0,0,Combined[[#This Row],[Profit]]/Combined[[#This Row],[Total_Amount]])</f>
        <v>-1.9480855062250415</v>
      </c>
    </row>
    <row r="1895" spans="1:34">
      <c r="A1895" s="43" t="s">
        <v>3719</v>
      </c>
      <c r="B1895" s="46">
        <v>45493</v>
      </c>
      <c r="C1895" s="43">
        <f t="shared" si="29"/>
        <v>2024</v>
      </c>
      <c r="D1895" s="43" t="str">
        <f>TEXT(Combined[[#This Row],[Order_Date]],"MMM")</f>
        <v>Jul</v>
      </c>
      <c r="E1895" s="43" t="s">
        <v>568</v>
      </c>
      <c r="F1895" s="43" t="s">
        <v>1692</v>
      </c>
      <c r="G1895" s="43" t="s">
        <v>1807</v>
      </c>
      <c r="H1895" s="43">
        <v>1</v>
      </c>
      <c r="I1895" s="43">
        <v>389.12</v>
      </c>
      <c r="J1895" s="45">
        <v>0.18</v>
      </c>
      <c r="K1895" s="43" t="s">
        <v>1826</v>
      </c>
      <c r="L1895" s="43">
        <v>319.07839999999999</v>
      </c>
      <c r="M1895" s="43" t="str">
        <f>VLOOKUP(Combined[[#This Row],[Customer_ID]],Customer[],2,FALSE)</f>
        <v>Amy Wilson</v>
      </c>
      <c r="N1895" s="43">
        <f>VLOOKUP(Combined[[#This Row],[Customer_ID]],Customer[],3,FALSE)</f>
        <v>44</v>
      </c>
      <c r="O1895" s="43" t="str">
        <f>VLOOKUP(Combined[[#This Row],[Customer_ID]],Customer[],4,FALSE)</f>
        <v>Female</v>
      </c>
      <c r="P1895" s="43" t="str">
        <f>VLOOKUP(Combined[[#This Row],[Customer_ID]],Customer[],5,FALSE)</f>
        <v>Morrisburgh</v>
      </c>
      <c r="Q1895" s="43" t="str">
        <f>VLOOKUP(Combined[[#This Row],[Customer_ID]],Customer[],6,FALSE)</f>
        <v>Indiana</v>
      </c>
      <c r="R1895" s="43" t="str">
        <f>VLOOKUP(Combined[[#This Row],[Customer_ID]],Customer[],8,FALSE)</f>
        <v>Platinum</v>
      </c>
      <c r="S1895" s="43" t="str">
        <f>VLOOKUP(Combined[[#This Row],[Product_ID]],Product[],2,FALSE)</f>
        <v>Professional Jump Rope</v>
      </c>
      <c r="T1895" s="43" t="str">
        <f>VLOOKUP(Combined[[#This Row],[Product_ID]],Product[],3,FALSE)</f>
        <v>Sports</v>
      </c>
      <c r="U1895" s="43" t="str">
        <f>VLOOKUP(Combined[[#This Row],[Product_ID]],Product[],4,FALSE)</f>
        <v>Fitness</v>
      </c>
      <c r="V1895" s="43" t="str">
        <f>VLOOKUP(Combined[[#This Row],[Product_ID]],Product[],5,FALSE)</f>
        <v>Davis PLC</v>
      </c>
      <c r="W1895" s="43">
        <f>VLOOKUP(Combined[[#This Row],[Product_ID]],Product[],6,FALSE)</f>
        <v>477.61</v>
      </c>
      <c r="X1895" s="43">
        <f>VLOOKUP(Combined[[#This Row],[Product_ID]],Product[],7,FALSE)</f>
        <v>300</v>
      </c>
      <c r="Y1895" s="43" t="str">
        <f>_xlfn.XLOOKUP(Combined[[#This Row],[Store_ID]],Store[Store_ID],Store[Store_Name])</f>
        <v>Holloway Ltd</v>
      </c>
      <c r="Z1895" s="43" t="str">
        <f>_xlfn.XLOOKUP(Combined[[#This Row],[Store_ID]],Store[Store_ID],Store[Region])</f>
        <v>North</v>
      </c>
      <c r="AA1895" s="43" t="str">
        <f>_xlfn.XLOOKUP(Combined[[#This Row],[Store_ID]],Store[Store_ID],Store[City])</f>
        <v>Bensonhaven</v>
      </c>
      <c r="AB1895" s="43" t="str">
        <f>_xlfn.XLOOKUP(Combined[[#This Row],[Store_ID]],Store[Store_ID],Store[Store_Type])</f>
        <v>Flagship</v>
      </c>
      <c r="AC1895" s="43">
        <f>Combined[[#This Row],[Quantity]]*Combined[[#This Row],[Unit_Price]]</f>
        <v>389.12</v>
      </c>
      <c r="AD1895" s="43">
        <f>Combined[[#This Row],[Gross_Sales]]*Combined[[#This Row],[Discount]]</f>
        <v>70.041600000000003</v>
      </c>
      <c r="AE1895" s="43">
        <f>Combined[[#This Row],[Quantity]]*Combined[[#This Row],[cost]]</f>
        <v>477.61</v>
      </c>
      <c r="AF1895" s="43">
        <f>Combined[[#This Row],[Total_Amount]]-Combined[[#This Row],[Total_Cost]]</f>
        <v>-158.53160000000003</v>
      </c>
      <c r="AG1895" s="43" t="str">
        <f>IF(Combined[[#This Row],[Age]]&lt;=25,"18-25",IF(Combined[[#This Row],[Age]]&lt;=35,"26-35",IF(Combined[[#This Row],[Age]]&lt;=45,"36-45",IF(Combined[[#This Row],[Age]]&lt;=55,"46-55","56-64"))))</f>
        <v>36-45</v>
      </c>
      <c r="AH1895" s="43">
        <f>IF(Combined[[#This Row],[Total_Amount]]=0,0,Combined[[#This Row],[Profit]]/Combined[[#This Row],[Total_Amount]])</f>
        <v>-0.49684215540757393</v>
      </c>
    </row>
    <row r="1896" spans="1:34">
      <c r="A1896" s="43" t="s">
        <v>3720</v>
      </c>
      <c r="B1896" s="46">
        <v>45558</v>
      </c>
      <c r="C1896" s="43">
        <f t="shared" si="29"/>
        <v>2024</v>
      </c>
      <c r="D1896" s="43" t="str">
        <f>TEXT(Combined[[#This Row],[Order_Date]],"MMM")</f>
        <v>Sep</v>
      </c>
      <c r="E1896" s="43" t="s">
        <v>1414</v>
      </c>
      <c r="F1896" s="43" t="s">
        <v>1712</v>
      </c>
      <c r="G1896" s="43" t="s">
        <v>1810</v>
      </c>
      <c r="H1896" s="43">
        <v>3</v>
      </c>
      <c r="I1896" s="43">
        <v>543.83000000000004</v>
      </c>
      <c r="J1896" s="45">
        <v>0.05</v>
      </c>
      <c r="K1896" s="43" t="s">
        <v>1824</v>
      </c>
      <c r="L1896" s="43">
        <v>1549.9155000000001</v>
      </c>
      <c r="M1896" s="43" t="str">
        <f>VLOOKUP(Combined[[#This Row],[Customer_ID]],Customer[],2,FALSE)</f>
        <v>Kelly Garrett</v>
      </c>
      <c r="N1896" s="43">
        <f>VLOOKUP(Combined[[#This Row],[Customer_ID]],Customer[],3,FALSE)</f>
        <v>62</v>
      </c>
      <c r="O1896" s="43" t="str">
        <f>VLOOKUP(Combined[[#This Row],[Customer_ID]],Customer[],4,FALSE)</f>
        <v>Female</v>
      </c>
      <c r="P1896" s="43" t="str">
        <f>VLOOKUP(Combined[[#This Row],[Customer_ID]],Customer[],5,FALSE)</f>
        <v>Port Taylorberg</v>
      </c>
      <c r="Q1896" s="43" t="str">
        <f>VLOOKUP(Combined[[#This Row],[Customer_ID]],Customer[],6,FALSE)</f>
        <v>Pennsylvania</v>
      </c>
      <c r="R1896" s="43" t="str">
        <f>VLOOKUP(Combined[[#This Row],[Customer_ID]],Customer[],8,FALSE)</f>
        <v>Silver</v>
      </c>
      <c r="S1896" s="43" t="str">
        <f>VLOOKUP(Combined[[#This Row],[Product_ID]],Product[],2,FALSE)</f>
        <v>Fitness Resistance Bands</v>
      </c>
      <c r="T1896" s="43" t="str">
        <f>VLOOKUP(Combined[[#This Row],[Product_ID]],Product[],3,FALSE)</f>
        <v>Sports</v>
      </c>
      <c r="U1896" s="43" t="str">
        <f>VLOOKUP(Combined[[#This Row],[Product_ID]],Product[],4,FALSE)</f>
        <v>Fitness</v>
      </c>
      <c r="V1896" s="43" t="str">
        <f>VLOOKUP(Combined[[#This Row],[Product_ID]],Product[],5,FALSE)</f>
        <v>Reese-Watson</v>
      </c>
      <c r="W1896" s="43">
        <f>VLOOKUP(Combined[[#This Row],[Product_ID]],Product[],6,FALSE)</f>
        <v>152.91999999999999</v>
      </c>
      <c r="X1896" s="43">
        <f>VLOOKUP(Combined[[#This Row],[Product_ID]],Product[],7,FALSE)</f>
        <v>281</v>
      </c>
      <c r="Y1896" s="43" t="str">
        <f>_xlfn.XLOOKUP(Combined[[#This Row],[Store_ID]],Store[Store_ID],Store[Store_Name])</f>
        <v>Guerrero-Schmitt</v>
      </c>
      <c r="Z1896" s="43" t="str">
        <f>_xlfn.XLOOKUP(Combined[[#This Row],[Store_ID]],Store[Store_ID],Store[Region])</f>
        <v>East</v>
      </c>
      <c r="AA1896" s="43" t="str">
        <f>_xlfn.XLOOKUP(Combined[[#This Row],[Store_ID]],Store[Store_ID],Store[City])</f>
        <v>East Stevechester</v>
      </c>
      <c r="AB1896" s="43" t="str">
        <f>_xlfn.XLOOKUP(Combined[[#This Row],[Store_ID]],Store[Store_ID],Store[Store_Type])</f>
        <v>Flagship</v>
      </c>
      <c r="AC1896" s="43">
        <f>Combined[[#This Row],[Quantity]]*Combined[[#This Row],[Unit_Price]]</f>
        <v>1631.4900000000002</v>
      </c>
      <c r="AD1896" s="43">
        <f>Combined[[#This Row],[Gross_Sales]]*Combined[[#This Row],[Discount]]</f>
        <v>81.574500000000015</v>
      </c>
      <c r="AE1896" s="43">
        <f>Combined[[#This Row],[Quantity]]*Combined[[#This Row],[cost]]</f>
        <v>458.76</v>
      </c>
      <c r="AF1896" s="43">
        <f>Combined[[#This Row],[Total_Amount]]-Combined[[#This Row],[Total_Cost]]</f>
        <v>1091.1555000000001</v>
      </c>
      <c r="AG1896" s="43" t="str">
        <f>IF(Combined[[#This Row],[Age]]&lt;=25,"18-25",IF(Combined[[#This Row],[Age]]&lt;=35,"26-35",IF(Combined[[#This Row],[Age]]&lt;=45,"36-45",IF(Combined[[#This Row],[Age]]&lt;=55,"46-55","56-64"))))</f>
        <v>56-64</v>
      </c>
      <c r="AH1896" s="43">
        <f>IF(Combined[[#This Row],[Total_Amount]]=0,0,Combined[[#This Row],[Profit]]/Combined[[#This Row],[Total_Amount]])</f>
        <v>0.70400967020460148</v>
      </c>
    </row>
    <row r="1897" spans="1:34">
      <c r="A1897" s="43" t="s">
        <v>3721</v>
      </c>
      <c r="B1897" s="46">
        <v>45423</v>
      </c>
      <c r="C1897" s="43">
        <f t="shared" si="29"/>
        <v>2024</v>
      </c>
      <c r="D1897" s="43" t="str">
        <f>TEXT(Combined[[#This Row],[Order_Date]],"MMM")</f>
        <v>May</v>
      </c>
      <c r="E1897" s="43" t="s">
        <v>103</v>
      </c>
      <c r="F1897" s="43" t="s">
        <v>1576</v>
      </c>
      <c r="G1897" s="43" t="s">
        <v>1757</v>
      </c>
      <c r="H1897" s="43">
        <v>2</v>
      </c>
      <c r="I1897" s="43">
        <v>660.27</v>
      </c>
      <c r="J1897" s="45">
        <v>0.01</v>
      </c>
      <c r="K1897" s="43" t="s">
        <v>1826</v>
      </c>
      <c r="L1897" s="43">
        <v>1307.3345999999999</v>
      </c>
      <c r="M1897" s="43" t="str">
        <f>VLOOKUP(Combined[[#This Row],[Customer_ID]],Customer[],2,FALSE)</f>
        <v>Heather Collins</v>
      </c>
      <c r="N1897" s="43">
        <f>VLOOKUP(Combined[[#This Row],[Customer_ID]],Customer[],3,FALSE)</f>
        <v>40</v>
      </c>
      <c r="O1897" s="43" t="str">
        <f>VLOOKUP(Combined[[#This Row],[Customer_ID]],Customer[],4,FALSE)</f>
        <v>Male</v>
      </c>
      <c r="P1897" s="43" t="str">
        <f>VLOOKUP(Combined[[#This Row],[Customer_ID]],Customer[],5,FALSE)</f>
        <v>Rogerschester</v>
      </c>
      <c r="Q1897" s="43" t="str">
        <f>VLOOKUP(Combined[[#This Row],[Customer_ID]],Customer[],6,FALSE)</f>
        <v>Idaho</v>
      </c>
      <c r="R1897" s="43" t="str">
        <f>VLOOKUP(Combined[[#This Row],[Customer_ID]],Customer[],8,FALSE)</f>
        <v>Platinum</v>
      </c>
      <c r="S1897" s="43" t="str">
        <f>VLOOKUP(Combined[[#This Row],[Product_ID]],Product[],2,FALSE)</f>
        <v>Decorative Wall Mirror</v>
      </c>
      <c r="T1897" s="43" t="str">
        <f>VLOOKUP(Combined[[#This Row],[Product_ID]],Product[],3,FALSE)</f>
        <v>Home</v>
      </c>
      <c r="U1897" s="43" t="str">
        <f>VLOOKUP(Combined[[#This Row],[Product_ID]],Product[],4,FALSE)</f>
        <v>Decor</v>
      </c>
      <c r="V1897" s="43" t="str">
        <f>VLOOKUP(Combined[[#This Row],[Product_ID]],Product[],5,FALSE)</f>
        <v>Luna, Anderson and Bowman</v>
      </c>
      <c r="W1897" s="43">
        <f>VLOOKUP(Combined[[#This Row],[Product_ID]],Product[],6,FALSE)</f>
        <v>48.01</v>
      </c>
      <c r="X1897" s="43">
        <f>VLOOKUP(Combined[[#This Row],[Product_ID]],Product[],7,FALSE)</f>
        <v>439</v>
      </c>
      <c r="Y1897" s="43" t="str">
        <f>_xlfn.XLOOKUP(Combined[[#This Row],[Store_ID]],Store[Store_ID],Store[Store_Name])</f>
        <v>Martinez, Adkins and Johnson</v>
      </c>
      <c r="Z1897" s="43" t="str">
        <f>_xlfn.XLOOKUP(Combined[[#This Row],[Store_ID]],Store[Store_ID],Store[Region])</f>
        <v>North</v>
      </c>
      <c r="AA1897" s="43" t="str">
        <f>_xlfn.XLOOKUP(Combined[[#This Row],[Store_ID]],Store[Store_ID],Store[City])</f>
        <v>Danielmouth</v>
      </c>
      <c r="AB1897" s="43" t="str">
        <f>_xlfn.XLOOKUP(Combined[[#This Row],[Store_ID]],Store[Store_ID],Store[Store_Type])</f>
        <v>Flagship</v>
      </c>
      <c r="AC1897" s="43">
        <f>Combined[[#This Row],[Quantity]]*Combined[[#This Row],[Unit_Price]]</f>
        <v>1320.54</v>
      </c>
      <c r="AD1897" s="43">
        <f>Combined[[#This Row],[Gross_Sales]]*Combined[[#This Row],[Discount]]</f>
        <v>13.205399999999999</v>
      </c>
      <c r="AE1897" s="43">
        <f>Combined[[#This Row],[Quantity]]*Combined[[#This Row],[cost]]</f>
        <v>96.02</v>
      </c>
      <c r="AF1897" s="43">
        <f>Combined[[#This Row],[Total_Amount]]-Combined[[#This Row],[Total_Cost]]</f>
        <v>1211.3145999999999</v>
      </c>
      <c r="AG1897" s="43" t="str">
        <f>IF(Combined[[#This Row],[Age]]&lt;=25,"18-25",IF(Combined[[#This Row],[Age]]&lt;=35,"26-35",IF(Combined[[#This Row],[Age]]&lt;=45,"36-45",IF(Combined[[#This Row],[Age]]&lt;=55,"46-55","56-64"))))</f>
        <v>36-45</v>
      </c>
      <c r="AH1897" s="43">
        <f>IF(Combined[[#This Row],[Total_Amount]]=0,0,Combined[[#This Row],[Profit]]/Combined[[#This Row],[Total_Amount]])</f>
        <v>0.92655285035674873</v>
      </c>
    </row>
    <row r="1898" spans="1:34">
      <c r="A1898" s="43" t="s">
        <v>3722</v>
      </c>
      <c r="B1898" s="46">
        <v>45780</v>
      </c>
      <c r="C1898" s="43">
        <f t="shared" si="29"/>
        <v>2025</v>
      </c>
      <c r="D1898" s="43" t="str">
        <f>TEXT(Combined[[#This Row],[Order_Date]],"MMM")</f>
        <v>May</v>
      </c>
      <c r="E1898" s="43" t="s">
        <v>1346</v>
      </c>
      <c r="F1898" s="43" t="s">
        <v>1574</v>
      </c>
      <c r="G1898" s="43" t="s">
        <v>1782</v>
      </c>
      <c r="H1898" s="43">
        <v>4</v>
      </c>
      <c r="I1898" s="43">
        <v>729.31</v>
      </c>
      <c r="J1898" s="45">
        <v>0.03</v>
      </c>
      <c r="K1898" s="43" t="s">
        <v>1824</v>
      </c>
      <c r="L1898" s="43">
        <v>2829.7228</v>
      </c>
      <c r="M1898" s="43" t="str">
        <f>VLOOKUP(Combined[[#This Row],[Customer_ID]],Customer[],2,FALSE)</f>
        <v>Monique Castro</v>
      </c>
      <c r="N1898" s="43">
        <f>VLOOKUP(Combined[[#This Row],[Customer_ID]],Customer[],3,FALSE)</f>
        <v>48</v>
      </c>
      <c r="O1898" s="43" t="str">
        <f>VLOOKUP(Combined[[#This Row],[Customer_ID]],Customer[],4,FALSE)</f>
        <v>Female</v>
      </c>
      <c r="P1898" s="43" t="str">
        <f>VLOOKUP(Combined[[#This Row],[Customer_ID]],Customer[],5,FALSE)</f>
        <v>New Sarah</v>
      </c>
      <c r="Q1898" s="43" t="str">
        <f>VLOOKUP(Combined[[#This Row],[Customer_ID]],Customer[],6,FALSE)</f>
        <v>Indiana</v>
      </c>
      <c r="R1898" s="43" t="str">
        <f>VLOOKUP(Combined[[#This Row],[Customer_ID]],Customer[],8,FALSE)</f>
        <v>Gold</v>
      </c>
      <c r="S1898" s="43" t="str">
        <f>VLOOKUP(Combined[[#This Row],[Product_ID]],Product[],2,FALSE)</f>
        <v>USB-C Fast Charger</v>
      </c>
      <c r="T1898" s="43" t="str">
        <f>VLOOKUP(Combined[[#This Row],[Product_ID]],Product[],3,FALSE)</f>
        <v>Electronics</v>
      </c>
      <c r="U1898" s="43" t="str">
        <f>VLOOKUP(Combined[[#This Row],[Product_ID]],Product[],4,FALSE)</f>
        <v>Accessories</v>
      </c>
      <c r="V1898" s="43" t="str">
        <f>VLOOKUP(Combined[[#This Row],[Product_ID]],Product[],5,FALSE)</f>
        <v>Dawson-Perkins</v>
      </c>
      <c r="W1898" s="43">
        <f>VLOOKUP(Combined[[#This Row],[Product_ID]],Product[],6,FALSE)</f>
        <v>242.23</v>
      </c>
      <c r="X1898" s="43">
        <f>VLOOKUP(Combined[[#This Row],[Product_ID]],Product[],7,FALSE)</f>
        <v>453</v>
      </c>
      <c r="Y1898" s="43" t="str">
        <f>_xlfn.XLOOKUP(Combined[[#This Row],[Store_ID]],Store[Store_ID],Store[Store_Name])</f>
        <v>Bean, Jones and Park</v>
      </c>
      <c r="Z1898" s="43" t="str">
        <f>_xlfn.XLOOKUP(Combined[[#This Row],[Store_ID]],Store[Store_ID],Store[Region])</f>
        <v>West</v>
      </c>
      <c r="AA1898" s="43" t="str">
        <f>_xlfn.XLOOKUP(Combined[[#This Row],[Store_ID]],Store[Store_ID],Store[City])</f>
        <v>Thompsonborough</v>
      </c>
      <c r="AB1898" s="43" t="str">
        <f>_xlfn.XLOOKUP(Combined[[#This Row],[Store_ID]],Store[Store_ID],Store[Store_Type])</f>
        <v>Online</v>
      </c>
      <c r="AC1898" s="43">
        <f>Combined[[#This Row],[Quantity]]*Combined[[#This Row],[Unit_Price]]</f>
        <v>2917.24</v>
      </c>
      <c r="AD1898" s="43">
        <f>Combined[[#This Row],[Gross_Sales]]*Combined[[#This Row],[Discount]]</f>
        <v>87.517199999999988</v>
      </c>
      <c r="AE1898" s="43">
        <f>Combined[[#This Row],[Quantity]]*Combined[[#This Row],[cost]]</f>
        <v>968.92</v>
      </c>
      <c r="AF1898" s="43">
        <f>Combined[[#This Row],[Total_Amount]]-Combined[[#This Row],[Total_Cost]]</f>
        <v>1860.8027999999999</v>
      </c>
      <c r="AG1898" s="43" t="str">
        <f>IF(Combined[[#This Row],[Age]]&lt;=25,"18-25",IF(Combined[[#This Row],[Age]]&lt;=35,"26-35",IF(Combined[[#This Row],[Age]]&lt;=45,"36-45",IF(Combined[[#This Row],[Age]]&lt;=55,"46-55","56-64"))))</f>
        <v>46-55</v>
      </c>
      <c r="AH1898" s="43">
        <f>IF(Combined[[#This Row],[Total_Amount]]=0,0,Combined[[#This Row],[Profit]]/Combined[[#This Row],[Total_Amount]])</f>
        <v>0.65759190264148837</v>
      </c>
    </row>
    <row r="1899" spans="1:34">
      <c r="A1899" s="43" t="s">
        <v>3723</v>
      </c>
      <c r="B1899" s="46">
        <v>45345</v>
      </c>
      <c r="C1899" s="43">
        <f t="shared" si="29"/>
        <v>2024</v>
      </c>
      <c r="D1899" s="43" t="str">
        <f>TEXT(Combined[[#This Row],[Order_Date]],"MMM")</f>
        <v>Feb</v>
      </c>
      <c r="E1899" s="43" t="s">
        <v>1307</v>
      </c>
      <c r="F1899" s="43" t="s">
        <v>1722</v>
      </c>
      <c r="G1899" s="43" t="s">
        <v>1776</v>
      </c>
      <c r="H1899" s="43">
        <v>2</v>
      </c>
      <c r="I1899" s="43">
        <v>152.91</v>
      </c>
      <c r="J1899" s="45">
        <v>0.24</v>
      </c>
      <c r="K1899" s="43" t="s">
        <v>1826</v>
      </c>
      <c r="L1899" s="43">
        <v>232.42320000000001</v>
      </c>
      <c r="M1899" s="43" t="str">
        <f>VLOOKUP(Combined[[#This Row],[Customer_ID]],Customer[],2,FALSE)</f>
        <v>Holly Robinson</v>
      </c>
      <c r="N1899" s="43">
        <f>VLOOKUP(Combined[[#This Row],[Customer_ID]],Customer[],3,FALSE)</f>
        <v>45</v>
      </c>
      <c r="O1899" s="43" t="str">
        <f>VLOOKUP(Combined[[#This Row],[Customer_ID]],Customer[],4,FALSE)</f>
        <v>Female</v>
      </c>
      <c r="P1899" s="43" t="str">
        <f>VLOOKUP(Combined[[#This Row],[Customer_ID]],Customer[],5,FALSE)</f>
        <v>East Amy</v>
      </c>
      <c r="Q1899" s="43" t="str">
        <f>VLOOKUP(Combined[[#This Row],[Customer_ID]],Customer[],6,FALSE)</f>
        <v>Washington</v>
      </c>
      <c r="R1899" s="43" t="str">
        <f>VLOOKUP(Combined[[#This Row],[Customer_ID]],Customer[],8,FALSE)</f>
        <v>Platinum</v>
      </c>
      <c r="S1899" s="43" t="str">
        <f>VLOOKUP(Combined[[#This Row],[Product_ID]],Product[],2,FALSE)</f>
        <v>LED Bedside Lamp</v>
      </c>
      <c r="T1899" s="43" t="str">
        <f>VLOOKUP(Combined[[#This Row],[Product_ID]],Product[],3,FALSE)</f>
        <v>Home</v>
      </c>
      <c r="U1899" s="43" t="str">
        <f>VLOOKUP(Combined[[#This Row],[Product_ID]],Product[],4,FALSE)</f>
        <v>Lighting</v>
      </c>
      <c r="V1899" s="43" t="str">
        <f>VLOOKUP(Combined[[#This Row],[Product_ID]],Product[],5,FALSE)</f>
        <v>Aguilar, Horton and Lewis</v>
      </c>
      <c r="W1899" s="43">
        <f>VLOOKUP(Combined[[#This Row],[Product_ID]],Product[],6,FALSE)</f>
        <v>371.38</v>
      </c>
      <c r="X1899" s="43">
        <f>VLOOKUP(Combined[[#This Row],[Product_ID]],Product[],7,FALSE)</f>
        <v>220</v>
      </c>
      <c r="Y1899" s="43" t="str">
        <f>_xlfn.XLOOKUP(Combined[[#This Row],[Store_ID]],Store[Store_ID],Store[Store_Name])</f>
        <v>Benson-Elliott</v>
      </c>
      <c r="Z1899" s="43" t="str">
        <f>_xlfn.XLOOKUP(Combined[[#This Row],[Store_ID]],Store[Store_ID],Store[Region])</f>
        <v>East</v>
      </c>
      <c r="AA1899" s="43" t="str">
        <f>_xlfn.XLOOKUP(Combined[[#This Row],[Store_ID]],Store[Store_ID],Store[City])</f>
        <v>Port Josephberg</v>
      </c>
      <c r="AB1899" s="43" t="str">
        <f>_xlfn.XLOOKUP(Combined[[#This Row],[Store_ID]],Store[Store_ID],Store[Store_Type])</f>
        <v>Online</v>
      </c>
      <c r="AC1899" s="43">
        <f>Combined[[#This Row],[Quantity]]*Combined[[#This Row],[Unit_Price]]</f>
        <v>305.82</v>
      </c>
      <c r="AD1899" s="43">
        <f>Combined[[#This Row],[Gross_Sales]]*Combined[[#This Row],[Discount]]</f>
        <v>73.396799999999999</v>
      </c>
      <c r="AE1899" s="43">
        <f>Combined[[#This Row],[Quantity]]*Combined[[#This Row],[cost]]</f>
        <v>742.76</v>
      </c>
      <c r="AF1899" s="43">
        <f>Combined[[#This Row],[Total_Amount]]-Combined[[#This Row],[Total_Cost]]</f>
        <v>-510.33679999999998</v>
      </c>
      <c r="AG1899" s="43" t="str">
        <f>IF(Combined[[#This Row],[Age]]&lt;=25,"18-25",IF(Combined[[#This Row],[Age]]&lt;=35,"26-35",IF(Combined[[#This Row],[Age]]&lt;=45,"36-45",IF(Combined[[#This Row],[Age]]&lt;=55,"46-55","56-64"))))</f>
        <v>36-45</v>
      </c>
      <c r="AH1899" s="43">
        <f>IF(Combined[[#This Row],[Total_Amount]]=0,0,Combined[[#This Row],[Profit]]/Combined[[#This Row],[Total_Amount]])</f>
        <v>-2.1957222858991701</v>
      </c>
    </row>
    <row r="1900" spans="1:34">
      <c r="A1900" s="43" t="s">
        <v>3724</v>
      </c>
      <c r="B1900" s="46">
        <v>45344</v>
      </c>
      <c r="C1900" s="43">
        <f t="shared" si="29"/>
        <v>2024</v>
      </c>
      <c r="D1900" s="43" t="str">
        <f>TEXT(Combined[[#This Row],[Order_Date]],"MMM")</f>
        <v>Feb</v>
      </c>
      <c r="E1900" s="43" t="s">
        <v>1422</v>
      </c>
      <c r="F1900" s="43" t="s">
        <v>1696</v>
      </c>
      <c r="G1900" s="43" t="s">
        <v>1801</v>
      </c>
      <c r="H1900" s="43">
        <v>4</v>
      </c>
      <c r="I1900" s="43">
        <v>592.14</v>
      </c>
      <c r="J1900" s="45">
        <v>0.12</v>
      </c>
      <c r="K1900" s="43" t="s">
        <v>1829</v>
      </c>
      <c r="L1900" s="43">
        <v>2084.3328000000001</v>
      </c>
      <c r="M1900" s="43" t="str">
        <f>VLOOKUP(Combined[[#This Row],[Customer_ID]],Customer[],2,FALSE)</f>
        <v>Paul Cox</v>
      </c>
      <c r="N1900" s="43">
        <f>VLOOKUP(Combined[[#This Row],[Customer_ID]],Customer[],3,FALSE)</f>
        <v>60</v>
      </c>
      <c r="O1900" s="43" t="str">
        <f>VLOOKUP(Combined[[#This Row],[Customer_ID]],Customer[],4,FALSE)</f>
        <v>Female</v>
      </c>
      <c r="P1900" s="43" t="str">
        <f>VLOOKUP(Combined[[#This Row],[Customer_ID]],Customer[],5,FALSE)</f>
        <v>East Julie</v>
      </c>
      <c r="Q1900" s="43" t="str">
        <f>VLOOKUP(Combined[[#This Row],[Customer_ID]],Customer[],6,FALSE)</f>
        <v>Kansas</v>
      </c>
      <c r="R1900" s="43" t="str">
        <f>VLOOKUP(Combined[[#This Row],[Customer_ID]],Customer[],8,FALSE)</f>
        <v>Silver</v>
      </c>
      <c r="S1900" s="43" t="str">
        <f>VLOOKUP(Combined[[#This Row],[Product_ID]],Product[],2,FALSE)</f>
        <v>Bluetooth Car Audio System</v>
      </c>
      <c r="T1900" s="43" t="str">
        <f>VLOOKUP(Combined[[#This Row],[Product_ID]],Product[],3,FALSE)</f>
        <v>Electronics</v>
      </c>
      <c r="U1900" s="43" t="str">
        <f>VLOOKUP(Combined[[#This Row],[Product_ID]],Product[],4,FALSE)</f>
        <v>Audio</v>
      </c>
      <c r="V1900" s="43" t="str">
        <f>VLOOKUP(Combined[[#This Row],[Product_ID]],Product[],5,FALSE)</f>
        <v>Bruce-Bowen</v>
      </c>
      <c r="W1900" s="43">
        <f>VLOOKUP(Combined[[#This Row],[Product_ID]],Product[],6,FALSE)</f>
        <v>403.71</v>
      </c>
      <c r="X1900" s="43">
        <f>VLOOKUP(Combined[[#This Row],[Product_ID]],Product[],7,FALSE)</f>
        <v>159</v>
      </c>
      <c r="Y1900" s="43" t="str">
        <f>_xlfn.XLOOKUP(Combined[[#This Row],[Store_ID]],Store[Store_ID],Store[Store_Name])</f>
        <v>Shelton PLC</v>
      </c>
      <c r="Z1900" s="43" t="str">
        <f>_xlfn.XLOOKUP(Combined[[#This Row],[Store_ID]],Store[Store_ID],Store[Region])</f>
        <v>North</v>
      </c>
      <c r="AA1900" s="43" t="str">
        <f>_xlfn.XLOOKUP(Combined[[#This Row],[Store_ID]],Store[Store_ID],Store[City])</f>
        <v>East Jenniferstad</v>
      </c>
      <c r="AB1900" s="43" t="str">
        <f>_xlfn.XLOOKUP(Combined[[#This Row],[Store_ID]],Store[Store_ID],Store[Store_Type])</f>
        <v>Flagship</v>
      </c>
      <c r="AC1900" s="43">
        <f>Combined[[#This Row],[Quantity]]*Combined[[#This Row],[Unit_Price]]</f>
        <v>2368.56</v>
      </c>
      <c r="AD1900" s="43">
        <f>Combined[[#This Row],[Gross_Sales]]*Combined[[#This Row],[Discount]]</f>
        <v>284.22719999999998</v>
      </c>
      <c r="AE1900" s="43">
        <f>Combined[[#This Row],[Quantity]]*Combined[[#This Row],[cost]]</f>
        <v>1614.84</v>
      </c>
      <c r="AF1900" s="43">
        <f>Combined[[#This Row],[Total_Amount]]-Combined[[#This Row],[Total_Cost]]</f>
        <v>469.49280000000022</v>
      </c>
      <c r="AG1900" s="43" t="str">
        <f>IF(Combined[[#This Row],[Age]]&lt;=25,"18-25",IF(Combined[[#This Row],[Age]]&lt;=35,"26-35",IF(Combined[[#This Row],[Age]]&lt;=45,"36-45",IF(Combined[[#This Row],[Age]]&lt;=55,"46-55","56-64"))))</f>
        <v>56-64</v>
      </c>
      <c r="AH1900" s="43">
        <f>IF(Combined[[#This Row],[Total_Amount]]=0,0,Combined[[#This Row],[Profit]]/Combined[[#This Row],[Total_Amount]])</f>
        <v>0.22524848239206338</v>
      </c>
    </row>
    <row r="1901" spans="1:34">
      <c r="A1901" s="43" t="s">
        <v>3725</v>
      </c>
      <c r="B1901" s="46">
        <v>45525</v>
      </c>
      <c r="C1901" s="43">
        <f t="shared" si="29"/>
        <v>2024</v>
      </c>
      <c r="D1901" s="43" t="str">
        <f>TEXT(Combined[[#This Row],[Order_Date]],"MMM")</f>
        <v>Aug</v>
      </c>
      <c r="E1901" s="43" t="s">
        <v>230</v>
      </c>
      <c r="F1901" s="43" t="s">
        <v>1704</v>
      </c>
      <c r="G1901" s="43" t="s">
        <v>1794</v>
      </c>
      <c r="H1901" s="43">
        <v>1</v>
      </c>
      <c r="I1901" s="43">
        <v>984.37</v>
      </c>
      <c r="J1901" s="45">
        <v>0</v>
      </c>
      <c r="K1901" s="43" t="s">
        <v>1826</v>
      </c>
      <c r="L1901" s="43">
        <v>984.37</v>
      </c>
      <c r="M1901" s="43" t="str">
        <f>VLOOKUP(Combined[[#This Row],[Customer_ID]],Customer[],2,FALSE)</f>
        <v>James Bean</v>
      </c>
      <c r="N1901" s="43">
        <f>VLOOKUP(Combined[[#This Row],[Customer_ID]],Customer[],3,FALSE)</f>
        <v>50</v>
      </c>
      <c r="O1901" s="43" t="str">
        <f>VLOOKUP(Combined[[#This Row],[Customer_ID]],Customer[],4,FALSE)</f>
        <v>Male</v>
      </c>
      <c r="P1901" s="43" t="str">
        <f>VLOOKUP(Combined[[#This Row],[Customer_ID]],Customer[],5,FALSE)</f>
        <v>Stevensonton</v>
      </c>
      <c r="Q1901" s="43" t="str">
        <f>VLOOKUP(Combined[[#This Row],[Customer_ID]],Customer[],6,FALSE)</f>
        <v>New Mexico</v>
      </c>
      <c r="R1901" s="43" t="str">
        <f>VLOOKUP(Combined[[#This Row],[Customer_ID]],Customer[],8,FALSE)</f>
        <v>Bronze</v>
      </c>
      <c r="S1901" s="43" t="str">
        <f>VLOOKUP(Combined[[#This Row],[Product_ID]],Product[],2,FALSE)</f>
        <v>Essential Oil Diffuser</v>
      </c>
      <c r="T1901" s="43" t="str">
        <f>VLOOKUP(Combined[[#This Row],[Product_ID]],Product[],3,FALSE)</f>
        <v>Home</v>
      </c>
      <c r="U1901" s="43" t="str">
        <f>VLOOKUP(Combined[[#This Row],[Product_ID]],Product[],4,FALSE)</f>
        <v>Decor</v>
      </c>
      <c r="V1901" s="43" t="str">
        <f>VLOOKUP(Combined[[#This Row],[Product_ID]],Product[],5,FALSE)</f>
        <v>Hernandez Inc</v>
      </c>
      <c r="W1901" s="43">
        <f>VLOOKUP(Combined[[#This Row],[Product_ID]],Product[],6,FALSE)</f>
        <v>325.26</v>
      </c>
      <c r="X1901" s="43">
        <f>VLOOKUP(Combined[[#This Row],[Product_ID]],Product[],7,FALSE)</f>
        <v>400</v>
      </c>
      <c r="Y1901" s="43" t="str">
        <f>_xlfn.XLOOKUP(Combined[[#This Row],[Store_ID]],Store[Store_ID],Store[Store_Name])</f>
        <v>Thomas, Bridges and Harris</v>
      </c>
      <c r="Z1901" s="43" t="str">
        <f>_xlfn.XLOOKUP(Combined[[#This Row],[Store_ID]],Store[Store_ID],Store[Region])</f>
        <v>North</v>
      </c>
      <c r="AA1901" s="43" t="str">
        <f>_xlfn.XLOOKUP(Combined[[#This Row],[Store_ID]],Store[Store_ID],Store[City])</f>
        <v>Sabrinatown</v>
      </c>
      <c r="AB1901" s="43" t="str">
        <f>_xlfn.XLOOKUP(Combined[[#This Row],[Store_ID]],Store[Store_ID],Store[Store_Type])</f>
        <v>Online</v>
      </c>
      <c r="AC1901" s="43">
        <f>Combined[[#This Row],[Quantity]]*Combined[[#This Row],[Unit_Price]]</f>
        <v>984.37</v>
      </c>
      <c r="AD1901" s="43">
        <f>Combined[[#This Row],[Gross_Sales]]*Combined[[#This Row],[Discount]]</f>
        <v>0</v>
      </c>
      <c r="AE1901" s="43">
        <f>Combined[[#This Row],[Quantity]]*Combined[[#This Row],[cost]]</f>
        <v>325.26</v>
      </c>
      <c r="AF1901" s="43">
        <f>Combined[[#This Row],[Total_Amount]]-Combined[[#This Row],[Total_Cost]]</f>
        <v>659.11</v>
      </c>
      <c r="AG1901" s="43" t="str">
        <f>IF(Combined[[#This Row],[Age]]&lt;=25,"18-25",IF(Combined[[#This Row],[Age]]&lt;=35,"26-35",IF(Combined[[#This Row],[Age]]&lt;=45,"36-45",IF(Combined[[#This Row],[Age]]&lt;=55,"46-55","56-64"))))</f>
        <v>46-55</v>
      </c>
      <c r="AH1901" s="43">
        <f>IF(Combined[[#This Row],[Total_Amount]]=0,0,Combined[[#This Row],[Profit]]/Combined[[#This Row],[Total_Amount]])</f>
        <v>0.66957546451029593</v>
      </c>
    </row>
    <row r="1902" spans="1:34">
      <c r="A1902" s="43" t="s">
        <v>3726</v>
      </c>
      <c r="B1902" s="46">
        <v>45329</v>
      </c>
      <c r="C1902" s="43">
        <f t="shared" si="29"/>
        <v>2024</v>
      </c>
      <c r="D1902" s="43" t="str">
        <f>TEXT(Combined[[#This Row],[Order_Date]],"MMM")</f>
        <v>Feb</v>
      </c>
      <c r="E1902" s="43" t="s">
        <v>926</v>
      </c>
      <c r="F1902" s="43" t="s">
        <v>1546</v>
      </c>
      <c r="G1902" s="43" t="s">
        <v>1794</v>
      </c>
      <c r="H1902" s="43">
        <v>2</v>
      </c>
      <c r="I1902" s="43">
        <v>237.59</v>
      </c>
      <c r="J1902" s="45">
        <v>0.12</v>
      </c>
      <c r="K1902" s="43" t="s">
        <v>1824</v>
      </c>
      <c r="L1902" s="43">
        <v>418.15839999999997</v>
      </c>
      <c r="M1902" s="43" t="str">
        <f>VLOOKUP(Combined[[#This Row],[Customer_ID]],Customer[],2,FALSE)</f>
        <v>Ricardo Jones</v>
      </c>
      <c r="N1902" s="43">
        <f>VLOOKUP(Combined[[#This Row],[Customer_ID]],Customer[],3,FALSE)</f>
        <v>30</v>
      </c>
      <c r="O1902" s="43" t="str">
        <f>VLOOKUP(Combined[[#This Row],[Customer_ID]],Customer[],4,FALSE)</f>
        <v>Male</v>
      </c>
      <c r="P1902" s="43" t="str">
        <f>VLOOKUP(Combined[[#This Row],[Customer_ID]],Customer[],5,FALSE)</f>
        <v>Danielland</v>
      </c>
      <c r="Q1902" s="43" t="str">
        <f>VLOOKUP(Combined[[#This Row],[Customer_ID]],Customer[],6,FALSE)</f>
        <v>Minnesota</v>
      </c>
      <c r="R1902" s="43" t="str">
        <f>VLOOKUP(Combined[[#This Row],[Customer_ID]],Customer[],8,FALSE)</f>
        <v>Silver</v>
      </c>
      <c r="S1902" s="43" t="str">
        <f>VLOOKUP(Combined[[#This Row],[Product_ID]],Product[],2,FALSE)</f>
        <v>Men's Graphic T-Shirt</v>
      </c>
      <c r="T1902" s="43" t="str">
        <f>VLOOKUP(Combined[[#This Row],[Product_ID]],Product[],3,FALSE)</f>
        <v>Clothing</v>
      </c>
      <c r="U1902" s="43" t="str">
        <f>VLOOKUP(Combined[[#This Row],[Product_ID]],Product[],4,FALSE)</f>
        <v>Tops</v>
      </c>
      <c r="V1902" s="43" t="str">
        <f>VLOOKUP(Combined[[#This Row],[Product_ID]],Product[],5,FALSE)</f>
        <v>Terry-Moore</v>
      </c>
      <c r="W1902" s="43">
        <f>VLOOKUP(Combined[[#This Row],[Product_ID]],Product[],6,FALSE)</f>
        <v>342.56</v>
      </c>
      <c r="X1902" s="43">
        <f>VLOOKUP(Combined[[#This Row],[Product_ID]],Product[],7,FALSE)</f>
        <v>181</v>
      </c>
      <c r="Y1902" s="43" t="str">
        <f>_xlfn.XLOOKUP(Combined[[#This Row],[Store_ID]],Store[Store_ID],Store[Store_Name])</f>
        <v>Thomas, Bridges and Harris</v>
      </c>
      <c r="Z1902" s="43" t="str">
        <f>_xlfn.XLOOKUP(Combined[[#This Row],[Store_ID]],Store[Store_ID],Store[Region])</f>
        <v>North</v>
      </c>
      <c r="AA1902" s="43" t="str">
        <f>_xlfn.XLOOKUP(Combined[[#This Row],[Store_ID]],Store[Store_ID],Store[City])</f>
        <v>Sabrinatown</v>
      </c>
      <c r="AB1902" s="43" t="str">
        <f>_xlfn.XLOOKUP(Combined[[#This Row],[Store_ID]],Store[Store_ID],Store[Store_Type])</f>
        <v>Online</v>
      </c>
      <c r="AC1902" s="43">
        <f>Combined[[#This Row],[Quantity]]*Combined[[#This Row],[Unit_Price]]</f>
        <v>475.18</v>
      </c>
      <c r="AD1902" s="43">
        <f>Combined[[#This Row],[Gross_Sales]]*Combined[[#This Row],[Discount]]</f>
        <v>57.021599999999999</v>
      </c>
      <c r="AE1902" s="43">
        <f>Combined[[#This Row],[Quantity]]*Combined[[#This Row],[cost]]</f>
        <v>685.12</v>
      </c>
      <c r="AF1902" s="43">
        <f>Combined[[#This Row],[Total_Amount]]-Combined[[#This Row],[Total_Cost]]</f>
        <v>-266.96160000000003</v>
      </c>
      <c r="AG1902" s="43" t="str">
        <f>IF(Combined[[#This Row],[Age]]&lt;=25,"18-25",IF(Combined[[#This Row],[Age]]&lt;=35,"26-35",IF(Combined[[#This Row],[Age]]&lt;=45,"36-45",IF(Combined[[#This Row],[Age]]&lt;=55,"46-55","56-64"))))</f>
        <v>26-35</v>
      </c>
      <c r="AH1902" s="43">
        <f>IF(Combined[[#This Row],[Total_Amount]]=0,0,Combined[[#This Row],[Profit]]/Combined[[#This Row],[Total_Amount]])</f>
        <v>-0.63842218642504867</v>
      </c>
    </row>
    <row r="1903" spans="1:34">
      <c r="A1903" s="43" t="s">
        <v>3727</v>
      </c>
      <c r="B1903" s="46">
        <v>45250</v>
      </c>
      <c r="C1903" s="43">
        <f t="shared" si="29"/>
        <v>2023</v>
      </c>
      <c r="D1903" s="43" t="str">
        <f>TEXT(Combined[[#This Row],[Order_Date]],"MMM")</f>
        <v>Nov</v>
      </c>
      <c r="E1903" s="43" t="s">
        <v>1337</v>
      </c>
      <c r="F1903" s="43" t="s">
        <v>1598</v>
      </c>
      <c r="G1903" s="43" t="s">
        <v>1782</v>
      </c>
      <c r="H1903" s="43">
        <v>1</v>
      </c>
      <c r="I1903" s="43">
        <v>52.06</v>
      </c>
      <c r="J1903" s="45">
        <v>0.27</v>
      </c>
      <c r="K1903" s="43" t="s">
        <v>1829</v>
      </c>
      <c r="L1903" s="43">
        <v>38.003799999999998</v>
      </c>
      <c r="M1903" s="43" t="str">
        <f>VLOOKUP(Combined[[#This Row],[Customer_ID]],Customer[],2,FALSE)</f>
        <v>John Smith</v>
      </c>
      <c r="N1903" s="43">
        <f>VLOOKUP(Combined[[#This Row],[Customer_ID]],Customer[],3,FALSE)</f>
        <v>27</v>
      </c>
      <c r="O1903" s="43" t="str">
        <f>VLOOKUP(Combined[[#This Row],[Customer_ID]],Customer[],4,FALSE)</f>
        <v>Male</v>
      </c>
      <c r="P1903" s="43" t="str">
        <f>VLOOKUP(Combined[[#This Row],[Customer_ID]],Customer[],5,FALSE)</f>
        <v>South Andrewport</v>
      </c>
      <c r="Q1903" s="43" t="str">
        <f>VLOOKUP(Combined[[#This Row],[Customer_ID]],Customer[],6,FALSE)</f>
        <v>California</v>
      </c>
      <c r="R1903" s="43" t="str">
        <f>VLOOKUP(Combined[[#This Row],[Customer_ID]],Customer[],8,FALSE)</f>
        <v>Platinum</v>
      </c>
      <c r="S1903" s="43" t="str">
        <f>VLOOKUP(Combined[[#This Row],[Product_ID]],Product[],2,FALSE)</f>
        <v>Women's Scarf Set</v>
      </c>
      <c r="T1903" s="43" t="str">
        <f>VLOOKUP(Combined[[#This Row],[Product_ID]],Product[],3,FALSE)</f>
        <v>Clothing</v>
      </c>
      <c r="U1903" s="43" t="str">
        <f>VLOOKUP(Combined[[#This Row],[Product_ID]],Product[],4,FALSE)</f>
        <v>Accessories</v>
      </c>
      <c r="V1903" s="43" t="str">
        <f>VLOOKUP(Combined[[#This Row],[Product_ID]],Product[],5,FALSE)</f>
        <v>Brown and Sons</v>
      </c>
      <c r="W1903" s="43">
        <f>VLOOKUP(Combined[[#This Row],[Product_ID]],Product[],6,FALSE)</f>
        <v>174.02</v>
      </c>
      <c r="X1903" s="43">
        <f>VLOOKUP(Combined[[#This Row],[Product_ID]],Product[],7,FALSE)</f>
        <v>268</v>
      </c>
      <c r="Y1903" s="43" t="str">
        <f>_xlfn.XLOOKUP(Combined[[#This Row],[Store_ID]],Store[Store_ID],Store[Store_Name])</f>
        <v>Bean, Jones and Park</v>
      </c>
      <c r="Z1903" s="43" t="str">
        <f>_xlfn.XLOOKUP(Combined[[#This Row],[Store_ID]],Store[Store_ID],Store[Region])</f>
        <v>West</v>
      </c>
      <c r="AA1903" s="43" t="str">
        <f>_xlfn.XLOOKUP(Combined[[#This Row],[Store_ID]],Store[Store_ID],Store[City])</f>
        <v>Thompsonborough</v>
      </c>
      <c r="AB1903" s="43" t="str">
        <f>_xlfn.XLOOKUP(Combined[[#This Row],[Store_ID]],Store[Store_ID],Store[Store_Type])</f>
        <v>Online</v>
      </c>
      <c r="AC1903" s="43">
        <f>Combined[[#This Row],[Quantity]]*Combined[[#This Row],[Unit_Price]]</f>
        <v>52.06</v>
      </c>
      <c r="AD1903" s="43">
        <f>Combined[[#This Row],[Gross_Sales]]*Combined[[#This Row],[Discount]]</f>
        <v>14.056200000000002</v>
      </c>
      <c r="AE1903" s="43">
        <f>Combined[[#This Row],[Quantity]]*Combined[[#This Row],[cost]]</f>
        <v>174.02</v>
      </c>
      <c r="AF1903" s="43">
        <f>Combined[[#This Row],[Total_Amount]]-Combined[[#This Row],[Total_Cost]]</f>
        <v>-136.01620000000003</v>
      </c>
      <c r="AG1903" s="43" t="str">
        <f>IF(Combined[[#This Row],[Age]]&lt;=25,"18-25",IF(Combined[[#This Row],[Age]]&lt;=35,"26-35",IF(Combined[[#This Row],[Age]]&lt;=45,"36-45",IF(Combined[[#This Row],[Age]]&lt;=55,"46-55","56-64"))))</f>
        <v>26-35</v>
      </c>
      <c r="AH1903" s="43">
        <f>IF(Combined[[#This Row],[Total_Amount]]=0,0,Combined[[#This Row],[Profit]]/Combined[[#This Row],[Total_Amount]])</f>
        <v>-3.5790157826322639</v>
      </c>
    </row>
    <row r="1904" spans="1:34">
      <c r="A1904" s="43" t="s">
        <v>3728</v>
      </c>
      <c r="B1904" s="46">
        <v>45691</v>
      </c>
      <c r="C1904" s="43">
        <f t="shared" si="29"/>
        <v>2025</v>
      </c>
      <c r="D1904" s="43" t="str">
        <f>TEXT(Combined[[#This Row],[Order_Date]],"MMM")</f>
        <v>Feb</v>
      </c>
      <c r="E1904" s="43" t="s">
        <v>1405</v>
      </c>
      <c r="F1904" s="43" t="s">
        <v>1551</v>
      </c>
      <c r="G1904" s="43" t="s">
        <v>1757</v>
      </c>
      <c r="H1904" s="43">
        <v>2</v>
      </c>
      <c r="I1904" s="43">
        <v>594.63</v>
      </c>
      <c r="J1904" s="45">
        <v>0.12</v>
      </c>
      <c r="K1904" s="43" t="s">
        <v>1824</v>
      </c>
      <c r="L1904" s="43">
        <v>1046.5488</v>
      </c>
      <c r="M1904" s="43" t="str">
        <f>VLOOKUP(Combined[[#This Row],[Customer_ID]],Customer[],2,FALSE)</f>
        <v>Tyler Weber</v>
      </c>
      <c r="N1904" s="43">
        <f>VLOOKUP(Combined[[#This Row],[Customer_ID]],Customer[],3,FALSE)</f>
        <v>54</v>
      </c>
      <c r="O1904" s="43" t="str">
        <f>VLOOKUP(Combined[[#This Row],[Customer_ID]],Customer[],4,FALSE)</f>
        <v>Male</v>
      </c>
      <c r="P1904" s="43" t="str">
        <f>VLOOKUP(Combined[[#This Row],[Customer_ID]],Customer[],5,FALSE)</f>
        <v>East Yvette</v>
      </c>
      <c r="Q1904" s="43" t="str">
        <f>VLOOKUP(Combined[[#This Row],[Customer_ID]],Customer[],6,FALSE)</f>
        <v>Illinois</v>
      </c>
      <c r="R1904" s="43" t="str">
        <f>VLOOKUP(Combined[[#This Row],[Customer_ID]],Customer[],8,FALSE)</f>
        <v>Gold</v>
      </c>
      <c r="S1904" s="43" t="str">
        <f>VLOOKUP(Combined[[#This Row],[Product_ID]],Product[],2,FALSE)</f>
        <v>Men's Running Jacket</v>
      </c>
      <c r="T1904" s="43" t="str">
        <f>VLOOKUP(Combined[[#This Row],[Product_ID]],Product[],3,FALSE)</f>
        <v>Clothing</v>
      </c>
      <c r="U1904" s="43" t="str">
        <f>VLOOKUP(Combined[[#This Row],[Product_ID]],Product[],4,FALSE)</f>
        <v>Outerwear</v>
      </c>
      <c r="V1904" s="43" t="str">
        <f>VLOOKUP(Combined[[#This Row],[Product_ID]],Product[],5,FALSE)</f>
        <v>Pineda Ltd</v>
      </c>
      <c r="W1904" s="43">
        <f>VLOOKUP(Combined[[#This Row],[Product_ID]],Product[],6,FALSE)</f>
        <v>364.67</v>
      </c>
      <c r="X1904" s="43">
        <f>VLOOKUP(Combined[[#This Row],[Product_ID]],Product[],7,FALSE)</f>
        <v>452</v>
      </c>
      <c r="Y1904" s="43" t="str">
        <f>_xlfn.XLOOKUP(Combined[[#This Row],[Store_ID]],Store[Store_ID],Store[Store_Name])</f>
        <v>Martinez, Adkins and Johnson</v>
      </c>
      <c r="Z1904" s="43" t="str">
        <f>_xlfn.XLOOKUP(Combined[[#This Row],[Store_ID]],Store[Store_ID],Store[Region])</f>
        <v>North</v>
      </c>
      <c r="AA1904" s="43" t="str">
        <f>_xlfn.XLOOKUP(Combined[[#This Row],[Store_ID]],Store[Store_ID],Store[City])</f>
        <v>Danielmouth</v>
      </c>
      <c r="AB1904" s="43" t="str">
        <f>_xlfn.XLOOKUP(Combined[[#This Row],[Store_ID]],Store[Store_ID],Store[Store_Type])</f>
        <v>Flagship</v>
      </c>
      <c r="AC1904" s="43">
        <f>Combined[[#This Row],[Quantity]]*Combined[[#This Row],[Unit_Price]]</f>
        <v>1189.26</v>
      </c>
      <c r="AD1904" s="43">
        <f>Combined[[#This Row],[Gross_Sales]]*Combined[[#This Row],[Discount]]</f>
        <v>142.71119999999999</v>
      </c>
      <c r="AE1904" s="43">
        <f>Combined[[#This Row],[Quantity]]*Combined[[#This Row],[cost]]</f>
        <v>729.34</v>
      </c>
      <c r="AF1904" s="43">
        <f>Combined[[#This Row],[Total_Amount]]-Combined[[#This Row],[Total_Cost]]</f>
        <v>317.2088</v>
      </c>
      <c r="AG1904" s="43" t="str">
        <f>IF(Combined[[#This Row],[Age]]&lt;=25,"18-25",IF(Combined[[#This Row],[Age]]&lt;=35,"26-35",IF(Combined[[#This Row],[Age]]&lt;=45,"36-45",IF(Combined[[#This Row],[Age]]&lt;=55,"46-55","56-64"))))</f>
        <v>46-55</v>
      </c>
      <c r="AH1904" s="43">
        <f>IF(Combined[[#This Row],[Total_Amount]]=0,0,Combined[[#This Row],[Profit]]/Combined[[#This Row],[Total_Amount]])</f>
        <v>0.30309986500390618</v>
      </c>
    </row>
    <row r="1905" spans="1:34">
      <c r="A1905" s="43" t="s">
        <v>3729</v>
      </c>
      <c r="B1905" s="46">
        <v>45644</v>
      </c>
      <c r="C1905" s="43">
        <f t="shared" si="29"/>
        <v>2024</v>
      </c>
      <c r="D1905" s="43" t="str">
        <f>TEXT(Combined[[#This Row],[Order_Date]],"MMM")</f>
        <v>Dec</v>
      </c>
      <c r="E1905" s="43" t="s">
        <v>556</v>
      </c>
      <c r="F1905" s="43" t="s">
        <v>1551</v>
      </c>
      <c r="G1905" s="43" t="s">
        <v>1752</v>
      </c>
      <c r="H1905" s="43">
        <v>3</v>
      </c>
      <c r="I1905" s="43">
        <v>476.1</v>
      </c>
      <c r="J1905" s="45">
        <v>0.05</v>
      </c>
      <c r="K1905" s="43" t="s">
        <v>1829</v>
      </c>
      <c r="L1905" s="43">
        <v>1356.885</v>
      </c>
      <c r="M1905" s="43" t="str">
        <f>VLOOKUP(Combined[[#This Row],[Customer_ID]],Customer[],2,FALSE)</f>
        <v>Antonio Wade</v>
      </c>
      <c r="N1905" s="43">
        <f>VLOOKUP(Combined[[#This Row],[Customer_ID]],Customer[],3,FALSE)</f>
        <v>36</v>
      </c>
      <c r="O1905" s="43" t="str">
        <f>VLOOKUP(Combined[[#This Row],[Customer_ID]],Customer[],4,FALSE)</f>
        <v>Female</v>
      </c>
      <c r="P1905" s="43" t="str">
        <f>VLOOKUP(Combined[[#This Row],[Customer_ID]],Customer[],5,FALSE)</f>
        <v>New Jasonmouth</v>
      </c>
      <c r="Q1905" s="43" t="str">
        <f>VLOOKUP(Combined[[#This Row],[Customer_ID]],Customer[],6,FALSE)</f>
        <v>Tennessee</v>
      </c>
      <c r="R1905" s="43" t="str">
        <f>VLOOKUP(Combined[[#This Row],[Customer_ID]],Customer[],8,FALSE)</f>
        <v>Gold</v>
      </c>
      <c r="S1905" s="43" t="str">
        <f>VLOOKUP(Combined[[#This Row],[Product_ID]],Product[],2,FALSE)</f>
        <v>Men's Running Jacket</v>
      </c>
      <c r="T1905" s="43" t="str">
        <f>VLOOKUP(Combined[[#This Row],[Product_ID]],Product[],3,FALSE)</f>
        <v>Clothing</v>
      </c>
      <c r="U1905" s="43" t="str">
        <f>VLOOKUP(Combined[[#This Row],[Product_ID]],Product[],4,FALSE)</f>
        <v>Outerwear</v>
      </c>
      <c r="V1905" s="43" t="str">
        <f>VLOOKUP(Combined[[#This Row],[Product_ID]],Product[],5,FALSE)</f>
        <v>Pineda Ltd</v>
      </c>
      <c r="W1905" s="43">
        <f>VLOOKUP(Combined[[#This Row],[Product_ID]],Product[],6,FALSE)</f>
        <v>364.67</v>
      </c>
      <c r="X1905" s="43">
        <f>VLOOKUP(Combined[[#This Row],[Product_ID]],Product[],7,FALSE)</f>
        <v>452</v>
      </c>
      <c r="Y1905" s="43" t="str">
        <f>_xlfn.XLOOKUP(Combined[[#This Row],[Store_ID]],Store[Store_ID],Store[Store_Name])</f>
        <v>Rivera-Warner</v>
      </c>
      <c r="Z1905" s="43" t="str">
        <f>_xlfn.XLOOKUP(Combined[[#This Row],[Store_ID]],Store[Store_ID],Store[Region])</f>
        <v>East</v>
      </c>
      <c r="AA1905" s="43" t="str">
        <f>_xlfn.XLOOKUP(Combined[[#This Row],[Store_ID]],Store[Store_ID],Store[City])</f>
        <v>Washingtonfurt</v>
      </c>
      <c r="AB1905" s="43" t="str">
        <f>_xlfn.XLOOKUP(Combined[[#This Row],[Store_ID]],Store[Store_ID],Store[Store_Type])</f>
        <v>Flagship</v>
      </c>
      <c r="AC1905" s="43">
        <f>Combined[[#This Row],[Quantity]]*Combined[[#This Row],[Unit_Price]]</f>
        <v>1428.3000000000002</v>
      </c>
      <c r="AD1905" s="43">
        <f>Combined[[#This Row],[Gross_Sales]]*Combined[[#This Row],[Discount]]</f>
        <v>71.415000000000006</v>
      </c>
      <c r="AE1905" s="43">
        <f>Combined[[#This Row],[Quantity]]*Combined[[#This Row],[cost]]</f>
        <v>1094.01</v>
      </c>
      <c r="AF1905" s="43">
        <f>Combined[[#This Row],[Total_Amount]]-Combined[[#This Row],[Total_Cost]]</f>
        <v>262.875</v>
      </c>
      <c r="AG1905" s="43" t="str">
        <f>IF(Combined[[#This Row],[Age]]&lt;=25,"18-25",IF(Combined[[#This Row],[Age]]&lt;=35,"26-35",IF(Combined[[#This Row],[Age]]&lt;=45,"36-45",IF(Combined[[#This Row],[Age]]&lt;=55,"46-55","56-64"))))</f>
        <v>36-45</v>
      </c>
      <c r="AH1905" s="43">
        <f>IF(Combined[[#This Row],[Total_Amount]]=0,0,Combined[[#This Row],[Profit]]/Combined[[#This Row],[Total_Amount]])</f>
        <v>0.19373417791485645</v>
      </c>
    </row>
    <row r="1906" spans="1:34">
      <c r="A1906" s="43" t="s">
        <v>3730</v>
      </c>
      <c r="B1906" s="46">
        <v>45514</v>
      </c>
      <c r="C1906" s="43">
        <f t="shared" si="29"/>
        <v>2024</v>
      </c>
      <c r="D1906" s="43" t="str">
        <f>TEXT(Combined[[#This Row],[Order_Date]],"MMM")</f>
        <v>Aug</v>
      </c>
      <c r="E1906" s="43" t="s">
        <v>227</v>
      </c>
      <c r="F1906" s="43" t="s">
        <v>1670</v>
      </c>
      <c r="G1906" s="43" t="s">
        <v>1776</v>
      </c>
      <c r="H1906" s="43">
        <v>1</v>
      </c>
      <c r="I1906" s="43">
        <v>546.47</v>
      </c>
      <c r="J1906" s="45">
        <v>0.08</v>
      </c>
      <c r="K1906" s="43" t="s">
        <v>1829</v>
      </c>
      <c r="L1906" s="43">
        <v>502.75240000000002</v>
      </c>
      <c r="M1906" s="43" t="str">
        <f>VLOOKUP(Combined[[#This Row],[Customer_ID]],Customer[],2,FALSE)</f>
        <v>Kristin Stein</v>
      </c>
      <c r="N1906" s="43">
        <f>VLOOKUP(Combined[[#This Row],[Customer_ID]],Customer[],3,FALSE)</f>
        <v>23</v>
      </c>
      <c r="O1906" s="43" t="str">
        <f>VLOOKUP(Combined[[#This Row],[Customer_ID]],Customer[],4,FALSE)</f>
        <v>Male</v>
      </c>
      <c r="P1906" s="43" t="str">
        <f>VLOOKUP(Combined[[#This Row],[Customer_ID]],Customer[],5,FALSE)</f>
        <v>Jennifermouth</v>
      </c>
      <c r="Q1906" s="43" t="str">
        <f>VLOOKUP(Combined[[#This Row],[Customer_ID]],Customer[],6,FALSE)</f>
        <v>Missouri</v>
      </c>
      <c r="R1906" s="43" t="str">
        <f>VLOOKUP(Combined[[#This Row],[Customer_ID]],Customer[],8,FALSE)</f>
        <v>Silver</v>
      </c>
      <c r="S1906" s="43" t="str">
        <f>VLOOKUP(Combined[[#This Row],[Product_ID]],Product[],2,FALSE)</f>
        <v>Tennis Ball 3-Pack</v>
      </c>
      <c r="T1906" s="43" t="str">
        <f>VLOOKUP(Combined[[#This Row],[Product_ID]],Product[],3,FALSE)</f>
        <v>Sports</v>
      </c>
      <c r="U1906" s="43" t="str">
        <f>VLOOKUP(Combined[[#This Row],[Product_ID]],Product[],4,FALSE)</f>
        <v>Equipment</v>
      </c>
      <c r="V1906" s="43" t="str">
        <f>VLOOKUP(Combined[[#This Row],[Product_ID]],Product[],5,FALSE)</f>
        <v>Lopez LLC</v>
      </c>
      <c r="W1906" s="43">
        <f>VLOOKUP(Combined[[#This Row],[Product_ID]],Product[],6,FALSE)</f>
        <v>103.45</v>
      </c>
      <c r="X1906" s="43">
        <f>VLOOKUP(Combined[[#This Row],[Product_ID]],Product[],7,FALSE)</f>
        <v>465</v>
      </c>
      <c r="Y1906" s="43" t="str">
        <f>_xlfn.XLOOKUP(Combined[[#This Row],[Store_ID]],Store[Store_ID],Store[Store_Name])</f>
        <v>Benson-Elliott</v>
      </c>
      <c r="Z1906" s="43" t="str">
        <f>_xlfn.XLOOKUP(Combined[[#This Row],[Store_ID]],Store[Store_ID],Store[Region])</f>
        <v>East</v>
      </c>
      <c r="AA1906" s="43" t="str">
        <f>_xlfn.XLOOKUP(Combined[[#This Row],[Store_ID]],Store[Store_ID],Store[City])</f>
        <v>Port Josephberg</v>
      </c>
      <c r="AB1906" s="43" t="str">
        <f>_xlfn.XLOOKUP(Combined[[#This Row],[Store_ID]],Store[Store_ID],Store[Store_Type])</f>
        <v>Online</v>
      </c>
      <c r="AC1906" s="43">
        <f>Combined[[#This Row],[Quantity]]*Combined[[#This Row],[Unit_Price]]</f>
        <v>546.47</v>
      </c>
      <c r="AD1906" s="43">
        <f>Combined[[#This Row],[Gross_Sales]]*Combined[[#This Row],[Discount]]</f>
        <v>43.717600000000004</v>
      </c>
      <c r="AE1906" s="43">
        <f>Combined[[#This Row],[Quantity]]*Combined[[#This Row],[cost]]</f>
        <v>103.45</v>
      </c>
      <c r="AF1906" s="43">
        <f>Combined[[#This Row],[Total_Amount]]-Combined[[#This Row],[Total_Cost]]</f>
        <v>399.30240000000003</v>
      </c>
      <c r="AG1906" s="43" t="str">
        <f>IF(Combined[[#This Row],[Age]]&lt;=25,"18-25",IF(Combined[[#This Row],[Age]]&lt;=35,"26-35",IF(Combined[[#This Row],[Age]]&lt;=45,"36-45",IF(Combined[[#This Row],[Age]]&lt;=55,"46-55","56-64"))))</f>
        <v>18-25</v>
      </c>
      <c r="AH1906" s="43">
        <f>IF(Combined[[#This Row],[Total_Amount]]=0,0,Combined[[#This Row],[Profit]]/Combined[[#This Row],[Total_Amount]])</f>
        <v>0.79423270779015676</v>
      </c>
    </row>
    <row r="1907" spans="1:34">
      <c r="A1907" s="43" t="s">
        <v>3731</v>
      </c>
      <c r="B1907" s="46">
        <v>45760</v>
      </c>
      <c r="C1907" s="43">
        <f t="shared" si="29"/>
        <v>2025</v>
      </c>
      <c r="D1907" s="43" t="str">
        <f>TEXT(Combined[[#This Row],[Order_Date]],"MMM")</f>
        <v>Apr</v>
      </c>
      <c r="E1907" s="43" t="s">
        <v>582</v>
      </c>
      <c r="F1907" s="43" t="s">
        <v>1698</v>
      </c>
      <c r="G1907" s="43" t="s">
        <v>1794</v>
      </c>
      <c r="H1907" s="43">
        <v>1</v>
      </c>
      <c r="I1907" s="43">
        <v>979.49</v>
      </c>
      <c r="J1907" s="45">
        <v>0.19</v>
      </c>
      <c r="K1907" s="43" t="s">
        <v>1829</v>
      </c>
      <c r="L1907" s="43">
        <v>793.38690000000008</v>
      </c>
      <c r="M1907" s="43" t="str">
        <f>VLOOKUP(Combined[[#This Row],[Customer_ID]],Customer[],2,FALSE)</f>
        <v>John Bradford</v>
      </c>
      <c r="N1907" s="43">
        <f>VLOOKUP(Combined[[#This Row],[Customer_ID]],Customer[],3,FALSE)</f>
        <v>48</v>
      </c>
      <c r="O1907" s="43" t="str">
        <f>VLOOKUP(Combined[[#This Row],[Customer_ID]],Customer[],4,FALSE)</f>
        <v>Male</v>
      </c>
      <c r="P1907" s="43" t="str">
        <f>VLOOKUP(Combined[[#This Row],[Customer_ID]],Customer[],5,FALSE)</f>
        <v>Anabury</v>
      </c>
      <c r="Q1907" s="43" t="str">
        <f>VLOOKUP(Combined[[#This Row],[Customer_ID]],Customer[],6,FALSE)</f>
        <v>Vermont</v>
      </c>
      <c r="R1907" s="43" t="str">
        <f>VLOOKUP(Combined[[#This Row],[Customer_ID]],Customer[],8,FALSE)</f>
        <v>Silver</v>
      </c>
      <c r="S1907" s="43" t="str">
        <f>VLOOKUP(Combined[[#This Row],[Product_ID]],Product[],2,FALSE)</f>
        <v>Women's Ankle Boots</v>
      </c>
      <c r="T1907" s="43" t="str">
        <f>VLOOKUP(Combined[[#This Row],[Product_ID]],Product[],3,FALSE)</f>
        <v>Clothing</v>
      </c>
      <c r="U1907" s="43" t="str">
        <f>VLOOKUP(Combined[[#This Row],[Product_ID]],Product[],4,FALSE)</f>
        <v>Footwear</v>
      </c>
      <c r="V1907" s="43" t="str">
        <f>VLOOKUP(Combined[[#This Row],[Product_ID]],Product[],5,FALSE)</f>
        <v>Poole PLC</v>
      </c>
      <c r="W1907" s="43">
        <f>VLOOKUP(Combined[[#This Row],[Product_ID]],Product[],6,FALSE)</f>
        <v>158.13999999999999</v>
      </c>
      <c r="X1907" s="43">
        <f>VLOOKUP(Combined[[#This Row],[Product_ID]],Product[],7,FALSE)</f>
        <v>82</v>
      </c>
      <c r="Y1907" s="43" t="str">
        <f>_xlfn.XLOOKUP(Combined[[#This Row],[Store_ID]],Store[Store_ID],Store[Store_Name])</f>
        <v>Thomas, Bridges and Harris</v>
      </c>
      <c r="Z1907" s="43" t="str">
        <f>_xlfn.XLOOKUP(Combined[[#This Row],[Store_ID]],Store[Store_ID],Store[Region])</f>
        <v>North</v>
      </c>
      <c r="AA1907" s="43" t="str">
        <f>_xlfn.XLOOKUP(Combined[[#This Row],[Store_ID]],Store[Store_ID],Store[City])</f>
        <v>Sabrinatown</v>
      </c>
      <c r="AB1907" s="43" t="str">
        <f>_xlfn.XLOOKUP(Combined[[#This Row],[Store_ID]],Store[Store_ID],Store[Store_Type])</f>
        <v>Online</v>
      </c>
      <c r="AC1907" s="43">
        <f>Combined[[#This Row],[Quantity]]*Combined[[#This Row],[Unit_Price]]</f>
        <v>979.49</v>
      </c>
      <c r="AD1907" s="43">
        <f>Combined[[#This Row],[Gross_Sales]]*Combined[[#This Row],[Discount]]</f>
        <v>186.10310000000001</v>
      </c>
      <c r="AE1907" s="43">
        <f>Combined[[#This Row],[Quantity]]*Combined[[#This Row],[cost]]</f>
        <v>158.13999999999999</v>
      </c>
      <c r="AF1907" s="43">
        <f>Combined[[#This Row],[Total_Amount]]-Combined[[#This Row],[Total_Cost]]</f>
        <v>635.2469000000001</v>
      </c>
      <c r="AG1907" s="43" t="str">
        <f>IF(Combined[[#This Row],[Age]]&lt;=25,"18-25",IF(Combined[[#This Row],[Age]]&lt;=35,"26-35",IF(Combined[[#This Row],[Age]]&lt;=45,"36-45",IF(Combined[[#This Row],[Age]]&lt;=55,"46-55","56-64"))))</f>
        <v>46-55</v>
      </c>
      <c r="AH1907" s="43">
        <f>IF(Combined[[#This Row],[Total_Amount]]=0,0,Combined[[#This Row],[Profit]]/Combined[[#This Row],[Total_Amount]])</f>
        <v>0.8006773240142987</v>
      </c>
    </row>
    <row r="1908" spans="1:34">
      <c r="A1908" s="43" t="s">
        <v>3732</v>
      </c>
      <c r="B1908" s="46">
        <v>45289</v>
      </c>
      <c r="C1908" s="43">
        <f t="shared" si="29"/>
        <v>2023</v>
      </c>
      <c r="D1908" s="43" t="str">
        <f>TEXT(Combined[[#This Row],[Order_Date]],"MMM")</f>
        <v>Dec</v>
      </c>
      <c r="E1908" s="43" t="s">
        <v>634</v>
      </c>
      <c r="F1908" s="43" t="s">
        <v>1582</v>
      </c>
      <c r="G1908" s="43" t="s">
        <v>1761</v>
      </c>
      <c r="H1908" s="43">
        <v>3</v>
      </c>
      <c r="I1908" s="43">
        <v>988.53</v>
      </c>
      <c r="J1908" s="45">
        <v>0.3</v>
      </c>
      <c r="K1908" s="43" t="s">
        <v>1829</v>
      </c>
      <c r="L1908" s="43">
        <v>2075.913</v>
      </c>
      <c r="M1908" s="43" t="str">
        <f>VLOOKUP(Combined[[#This Row],[Customer_ID]],Customer[],2,FALSE)</f>
        <v>David Roberts</v>
      </c>
      <c r="N1908" s="43">
        <f>VLOOKUP(Combined[[#This Row],[Customer_ID]],Customer[],3,FALSE)</f>
        <v>38</v>
      </c>
      <c r="O1908" s="43" t="str">
        <f>VLOOKUP(Combined[[#This Row],[Customer_ID]],Customer[],4,FALSE)</f>
        <v>Male</v>
      </c>
      <c r="P1908" s="43" t="str">
        <f>VLOOKUP(Combined[[#This Row],[Customer_ID]],Customer[],5,FALSE)</f>
        <v>Port Amanda</v>
      </c>
      <c r="Q1908" s="43" t="str">
        <f>VLOOKUP(Combined[[#This Row],[Customer_ID]],Customer[],6,FALSE)</f>
        <v>Georgia</v>
      </c>
      <c r="R1908" s="43" t="str">
        <f>VLOOKUP(Combined[[#This Row],[Customer_ID]],Customer[],8,FALSE)</f>
        <v>Gold</v>
      </c>
      <c r="S1908" s="43" t="str">
        <f>VLOOKUP(Combined[[#This Row],[Product_ID]],Product[],2,FALSE)</f>
        <v>Soccer Training Cone Set</v>
      </c>
      <c r="T1908" s="43" t="str">
        <f>VLOOKUP(Combined[[#This Row],[Product_ID]],Product[],3,FALSE)</f>
        <v>Sports</v>
      </c>
      <c r="U1908" s="43" t="str">
        <f>VLOOKUP(Combined[[#This Row],[Product_ID]],Product[],4,FALSE)</f>
        <v>Accessories</v>
      </c>
      <c r="V1908" s="43" t="str">
        <f>VLOOKUP(Combined[[#This Row],[Product_ID]],Product[],5,FALSE)</f>
        <v>Ford, Murphy and Wilson</v>
      </c>
      <c r="W1908" s="43">
        <f>VLOOKUP(Combined[[#This Row],[Product_ID]],Product[],6,FALSE)</f>
        <v>144.53</v>
      </c>
      <c r="X1908" s="43">
        <f>VLOOKUP(Combined[[#This Row],[Product_ID]],Product[],7,FALSE)</f>
        <v>367</v>
      </c>
      <c r="Y1908" s="43" t="str">
        <f>_xlfn.XLOOKUP(Combined[[#This Row],[Store_ID]],Store[Store_ID],Store[Store_Name])</f>
        <v>Black-Horn</v>
      </c>
      <c r="Z1908" s="43" t="str">
        <f>_xlfn.XLOOKUP(Combined[[#This Row],[Store_ID]],Store[Store_ID],Store[Region])</f>
        <v>South</v>
      </c>
      <c r="AA1908" s="43" t="str">
        <f>_xlfn.XLOOKUP(Combined[[#This Row],[Store_ID]],Store[Store_ID],Store[City])</f>
        <v>North Nancyview</v>
      </c>
      <c r="AB1908" s="43" t="str">
        <f>_xlfn.XLOOKUP(Combined[[#This Row],[Store_ID]],Store[Store_ID],Store[Store_Type])</f>
        <v>Outlet</v>
      </c>
      <c r="AC1908" s="43">
        <f>Combined[[#This Row],[Quantity]]*Combined[[#This Row],[Unit_Price]]</f>
        <v>2965.59</v>
      </c>
      <c r="AD1908" s="43">
        <f>Combined[[#This Row],[Gross_Sales]]*Combined[[#This Row],[Discount]]</f>
        <v>889.67700000000002</v>
      </c>
      <c r="AE1908" s="43">
        <f>Combined[[#This Row],[Quantity]]*Combined[[#This Row],[cost]]</f>
        <v>433.59000000000003</v>
      </c>
      <c r="AF1908" s="43">
        <f>Combined[[#This Row],[Total_Amount]]-Combined[[#This Row],[Total_Cost]]</f>
        <v>1642.3229999999999</v>
      </c>
      <c r="AG1908" s="43" t="str">
        <f>IF(Combined[[#This Row],[Age]]&lt;=25,"18-25",IF(Combined[[#This Row],[Age]]&lt;=35,"26-35",IF(Combined[[#This Row],[Age]]&lt;=45,"36-45",IF(Combined[[#This Row],[Age]]&lt;=55,"46-55","56-64"))))</f>
        <v>36-45</v>
      </c>
      <c r="AH1908" s="43">
        <f>IF(Combined[[#This Row],[Total_Amount]]=0,0,Combined[[#This Row],[Profit]]/Combined[[#This Row],[Total_Amount]])</f>
        <v>0.791132865394648</v>
      </c>
    </row>
    <row r="1909" spans="1:34">
      <c r="A1909" s="43" t="s">
        <v>3733</v>
      </c>
      <c r="B1909" s="46">
        <v>45704</v>
      </c>
      <c r="C1909" s="43">
        <f t="shared" si="29"/>
        <v>2025</v>
      </c>
      <c r="D1909" s="43" t="str">
        <f>TEXT(Combined[[#This Row],[Order_Date]],"MMM")</f>
        <v>Feb</v>
      </c>
      <c r="E1909" s="43" t="s">
        <v>815</v>
      </c>
      <c r="F1909" s="43" t="s">
        <v>1700</v>
      </c>
      <c r="G1909" s="43" t="s">
        <v>1766</v>
      </c>
      <c r="H1909" s="43">
        <v>4</v>
      </c>
      <c r="I1909" s="43">
        <v>849.29</v>
      </c>
      <c r="J1909" s="45">
        <v>0.26</v>
      </c>
      <c r="K1909" s="43" t="s">
        <v>1824</v>
      </c>
      <c r="L1909" s="43">
        <v>2513.8984</v>
      </c>
      <c r="M1909" s="43" t="str">
        <f>VLOOKUP(Combined[[#This Row],[Customer_ID]],Customer[],2,FALSE)</f>
        <v>Damon Perez</v>
      </c>
      <c r="N1909" s="43">
        <f>VLOOKUP(Combined[[#This Row],[Customer_ID]],Customer[],3,FALSE)</f>
        <v>21</v>
      </c>
      <c r="O1909" s="43" t="str">
        <f>VLOOKUP(Combined[[#This Row],[Customer_ID]],Customer[],4,FALSE)</f>
        <v>Male</v>
      </c>
      <c r="P1909" s="43" t="str">
        <f>VLOOKUP(Combined[[#This Row],[Customer_ID]],Customer[],5,FALSE)</f>
        <v>Jasonton</v>
      </c>
      <c r="Q1909" s="43" t="str">
        <f>VLOOKUP(Combined[[#This Row],[Customer_ID]],Customer[],6,FALSE)</f>
        <v>Ohio</v>
      </c>
      <c r="R1909" s="43" t="str">
        <f>VLOOKUP(Combined[[#This Row],[Customer_ID]],Customer[],8,FALSE)</f>
        <v>Gold</v>
      </c>
      <c r="S1909" s="43" t="str">
        <f>VLOOKUP(Combined[[#This Row],[Product_ID]],Product[],2,FALSE)</f>
        <v>Wireless Mouse</v>
      </c>
      <c r="T1909" s="43" t="str">
        <f>VLOOKUP(Combined[[#This Row],[Product_ID]],Product[],3,FALSE)</f>
        <v>Electronics</v>
      </c>
      <c r="U1909" s="43" t="str">
        <f>VLOOKUP(Combined[[#This Row],[Product_ID]],Product[],4,FALSE)</f>
        <v>Computer</v>
      </c>
      <c r="V1909" s="43" t="str">
        <f>VLOOKUP(Combined[[#This Row],[Product_ID]],Product[],5,FALSE)</f>
        <v>Larson Ltd</v>
      </c>
      <c r="W1909" s="43">
        <f>VLOOKUP(Combined[[#This Row],[Product_ID]],Product[],6,FALSE)</f>
        <v>392.89</v>
      </c>
      <c r="X1909" s="43">
        <f>VLOOKUP(Combined[[#This Row],[Product_ID]],Product[],7,FALSE)</f>
        <v>320</v>
      </c>
      <c r="Y1909" s="43" t="str">
        <f>_xlfn.XLOOKUP(Combined[[#This Row],[Store_ID]],Store[Store_ID],Store[Store_Name])</f>
        <v>Johnson-Wright</v>
      </c>
      <c r="Z1909" s="43" t="str">
        <f>_xlfn.XLOOKUP(Combined[[#This Row],[Store_ID]],Store[Store_ID],Store[Region])</f>
        <v>North</v>
      </c>
      <c r="AA1909" s="43" t="str">
        <f>_xlfn.XLOOKUP(Combined[[#This Row],[Store_ID]],Store[Store_ID],Store[City])</f>
        <v>Hoodberg</v>
      </c>
      <c r="AB1909" s="43" t="str">
        <f>_xlfn.XLOOKUP(Combined[[#This Row],[Store_ID]],Store[Store_ID],Store[Store_Type])</f>
        <v>Outlet</v>
      </c>
      <c r="AC1909" s="43">
        <f>Combined[[#This Row],[Quantity]]*Combined[[#This Row],[Unit_Price]]</f>
        <v>3397.16</v>
      </c>
      <c r="AD1909" s="43">
        <f>Combined[[#This Row],[Gross_Sales]]*Combined[[#This Row],[Discount]]</f>
        <v>883.26160000000004</v>
      </c>
      <c r="AE1909" s="43">
        <f>Combined[[#This Row],[Quantity]]*Combined[[#This Row],[cost]]</f>
        <v>1571.56</v>
      </c>
      <c r="AF1909" s="43">
        <f>Combined[[#This Row],[Total_Amount]]-Combined[[#This Row],[Total_Cost]]</f>
        <v>942.33840000000009</v>
      </c>
      <c r="AG1909" s="43" t="str">
        <f>IF(Combined[[#This Row],[Age]]&lt;=25,"18-25",IF(Combined[[#This Row],[Age]]&lt;=35,"26-35",IF(Combined[[#This Row],[Age]]&lt;=45,"36-45",IF(Combined[[#This Row],[Age]]&lt;=55,"46-55","56-64"))))</f>
        <v>18-25</v>
      </c>
      <c r="AH1909" s="43">
        <f>IF(Combined[[#This Row],[Total_Amount]]=0,0,Combined[[#This Row],[Profit]]/Combined[[#This Row],[Total_Amount]])</f>
        <v>0.37485142597648341</v>
      </c>
    </row>
    <row r="1910" spans="1:34">
      <c r="A1910" s="43" t="s">
        <v>3734</v>
      </c>
      <c r="B1910" s="46">
        <v>45318</v>
      </c>
      <c r="C1910" s="43">
        <f t="shared" si="29"/>
        <v>2024</v>
      </c>
      <c r="D1910" s="43" t="str">
        <f>TEXT(Combined[[#This Row],[Order_Date]],"MMM")</f>
        <v>Jan</v>
      </c>
      <c r="E1910" s="43" t="s">
        <v>1077</v>
      </c>
      <c r="F1910" s="43" t="s">
        <v>1738</v>
      </c>
      <c r="G1910" s="43" t="s">
        <v>1799</v>
      </c>
      <c r="H1910" s="43">
        <v>2</v>
      </c>
      <c r="I1910" s="43">
        <v>452.29</v>
      </c>
      <c r="J1910" s="45">
        <v>0.01</v>
      </c>
      <c r="K1910" s="43" t="s">
        <v>1829</v>
      </c>
      <c r="L1910" s="43">
        <v>895.53420000000006</v>
      </c>
      <c r="M1910" s="43" t="str">
        <f>VLOOKUP(Combined[[#This Row],[Customer_ID]],Customer[],2,FALSE)</f>
        <v>Ryan Moore</v>
      </c>
      <c r="N1910" s="43">
        <f>VLOOKUP(Combined[[#This Row],[Customer_ID]],Customer[],3,FALSE)</f>
        <v>38</v>
      </c>
      <c r="O1910" s="43" t="str">
        <f>VLOOKUP(Combined[[#This Row],[Customer_ID]],Customer[],4,FALSE)</f>
        <v>Male</v>
      </c>
      <c r="P1910" s="43" t="str">
        <f>VLOOKUP(Combined[[#This Row],[Customer_ID]],Customer[],5,FALSE)</f>
        <v>Cartershire</v>
      </c>
      <c r="Q1910" s="43" t="str">
        <f>VLOOKUP(Combined[[#This Row],[Customer_ID]],Customer[],6,FALSE)</f>
        <v>Virginia</v>
      </c>
      <c r="R1910" s="43" t="str">
        <f>VLOOKUP(Combined[[#This Row],[Customer_ID]],Customer[],8,FALSE)</f>
        <v>Bronze</v>
      </c>
      <c r="S1910" s="43" t="str">
        <f>VLOOKUP(Combined[[#This Row],[Product_ID]],Product[],2,FALSE)</f>
        <v>Sports Stopwatch Basic</v>
      </c>
      <c r="T1910" s="43" t="str">
        <f>VLOOKUP(Combined[[#This Row],[Product_ID]],Product[],3,FALSE)</f>
        <v>Sports</v>
      </c>
      <c r="U1910" s="43" t="str">
        <f>VLOOKUP(Combined[[#This Row],[Product_ID]],Product[],4,FALSE)</f>
        <v>Accessories</v>
      </c>
      <c r="V1910" s="43" t="str">
        <f>VLOOKUP(Combined[[#This Row],[Product_ID]],Product[],5,FALSE)</f>
        <v>Wilson Group</v>
      </c>
      <c r="W1910" s="43">
        <f>VLOOKUP(Combined[[#This Row],[Product_ID]],Product[],6,FALSE)</f>
        <v>60.65</v>
      </c>
      <c r="X1910" s="43">
        <f>VLOOKUP(Combined[[#This Row],[Product_ID]],Product[],7,FALSE)</f>
        <v>75</v>
      </c>
      <c r="Y1910" s="43" t="str">
        <f>_xlfn.XLOOKUP(Combined[[#This Row],[Store_ID]],Store[Store_ID],Store[Store_Name])</f>
        <v>Mcdonald Inc</v>
      </c>
      <c r="Z1910" s="43" t="str">
        <f>_xlfn.XLOOKUP(Combined[[#This Row],[Store_ID]],Store[Store_ID],Store[Region])</f>
        <v>South</v>
      </c>
      <c r="AA1910" s="43" t="str">
        <f>_xlfn.XLOOKUP(Combined[[#This Row],[Store_ID]],Store[Store_ID],Store[City])</f>
        <v>Christopherland</v>
      </c>
      <c r="AB1910" s="43" t="str">
        <f>_xlfn.XLOOKUP(Combined[[#This Row],[Store_ID]],Store[Store_ID],Store[Store_Type])</f>
        <v>Outlet</v>
      </c>
      <c r="AC1910" s="43">
        <f>Combined[[#This Row],[Quantity]]*Combined[[#This Row],[Unit_Price]]</f>
        <v>904.58</v>
      </c>
      <c r="AD1910" s="43">
        <f>Combined[[#This Row],[Gross_Sales]]*Combined[[#This Row],[Discount]]</f>
        <v>9.0457999999999998</v>
      </c>
      <c r="AE1910" s="43">
        <f>Combined[[#This Row],[Quantity]]*Combined[[#This Row],[cost]]</f>
        <v>121.3</v>
      </c>
      <c r="AF1910" s="43">
        <f>Combined[[#This Row],[Total_Amount]]-Combined[[#This Row],[Total_Cost]]</f>
        <v>774.2342000000001</v>
      </c>
      <c r="AG1910" s="43" t="str">
        <f>IF(Combined[[#This Row],[Age]]&lt;=25,"18-25",IF(Combined[[#This Row],[Age]]&lt;=35,"26-35",IF(Combined[[#This Row],[Age]]&lt;=45,"36-45",IF(Combined[[#This Row],[Age]]&lt;=55,"46-55","56-64"))))</f>
        <v>36-45</v>
      </c>
      <c r="AH1910" s="43">
        <f>IF(Combined[[#This Row],[Total_Amount]]=0,0,Combined[[#This Row],[Profit]]/Combined[[#This Row],[Total_Amount]])</f>
        <v>0.86455011991725172</v>
      </c>
    </row>
    <row r="1911" spans="1:34">
      <c r="A1911" s="43" t="s">
        <v>3735</v>
      </c>
      <c r="B1911" s="46">
        <v>45495</v>
      </c>
      <c r="C1911" s="43">
        <f t="shared" si="29"/>
        <v>2024</v>
      </c>
      <c r="D1911" s="43" t="str">
        <f>TEXT(Combined[[#This Row],[Order_Date]],"MMM")</f>
        <v>Jul</v>
      </c>
      <c r="E1911" s="43" t="s">
        <v>1377</v>
      </c>
      <c r="F1911" s="43" t="s">
        <v>1656</v>
      </c>
      <c r="G1911" s="43" t="s">
        <v>1810</v>
      </c>
      <c r="H1911" s="43">
        <v>2</v>
      </c>
      <c r="I1911" s="43">
        <v>810.81</v>
      </c>
      <c r="J1911" s="45">
        <v>0.11</v>
      </c>
      <c r="K1911" s="43" t="s">
        <v>1829</v>
      </c>
      <c r="L1911" s="43">
        <v>1443.2418</v>
      </c>
      <c r="M1911" s="43" t="str">
        <f>VLOOKUP(Combined[[#This Row],[Customer_ID]],Customer[],2,FALSE)</f>
        <v>Gene Lee</v>
      </c>
      <c r="N1911" s="43">
        <f>VLOOKUP(Combined[[#This Row],[Customer_ID]],Customer[],3,FALSE)</f>
        <v>41</v>
      </c>
      <c r="O1911" s="43" t="str">
        <f>VLOOKUP(Combined[[#This Row],[Customer_ID]],Customer[],4,FALSE)</f>
        <v>Female</v>
      </c>
      <c r="P1911" s="43" t="str">
        <f>VLOOKUP(Combined[[#This Row],[Customer_ID]],Customer[],5,FALSE)</f>
        <v>Mcfarlandmouth</v>
      </c>
      <c r="Q1911" s="43" t="str">
        <f>VLOOKUP(Combined[[#This Row],[Customer_ID]],Customer[],6,FALSE)</f>
        <v>Virginia</v>
      </c>
      <c r="R1911" s="43" t="str">
        <f>VLOOKUP(Combined[[#This Row],[Customer_ID]],Customer[],8,FALSE)</f>
        <v>Platinum</v>
      </c>
      <c r="S1911" s="43" t="str">
        <f>VLOOKUP(Combined[[#This Row],[Product_ID]],Product[],2,FALSE)</f>
        <v>Sports Stopwatch Pro</v>
      </c>
      <c r="T1911" s="43" t="str">
        <f>VLOOKUP(Combined[[#This Row],[Product_ID]],Product[],3,FALSE)</f>
        <v>Sports</v>
      </c>
      <c r="U1911" s="43" t="str">
        <f>VLOOKUP(Combined[[#This Row],[Product_ID]],Product[],4,FALSE)</f>
        <v>Accessories</v>
      </c>
      <c r="V1911" s="43" t="str">
        <f>VLOOKUP(Combined[[#This Row],[Product_ID]],Product[],5,FALSE)</f>
        <v>Thompson-French</v>
      </c>
      <c r="W1911" s="43">
        <f>VLOOKUP(Combined[[#This Row],[Product_ID]],Product[],6,FALSE)</f>
        <v>434.84</v>
      </c>
      <c r="X1911" s="43">
        <f>VLOOKUP(Combined[[#This Row],[Product_ID]],Product[],7,FALSE)</f>
        <v>185</v>
      </c>
      <c r="Y1911" s="43" t="str">
        <f>_xlfn.XLOOKUP(Combined[[#This Row],[Store_ID]],Store[Store_ID],Store[Store_Name])</f>
        <v>Guerrero-Schmitt</v>
      </c>
      <c r="Z1911" s="43" t="str">
        <f>_xlfn.XLOOKUP(Combined[[#This Row],[Store_ID]],Store[Store_ID],Store[Region])</f>
        <v>East</v>
      </c>
      <c r="AA1911" s="43" t="str">
        <f>_xlfn.XLOOKUP(Combined[[#This Row],[Store_ID]],Store[Store_ID],Store[City])</f>
        <v>East Stevechester</v>
      </c>
      <c r="AB1911" s="43" t="str">
        <f>_xlfn.XLOOKUP(Combined[[#This Row],[Store_ID]],Store[Store_ID],Store[Store_Type])</f>
        <v>Flagship</v>
      </c>
      <c r="AC1911" s="43">
        <f>Combined[[#This Row],[Quantity]]*Combined[[#This Row],[Unit_Price]]</f>
        <v>1621.62</v>
      </c>
      <c r="AD1911" s="43">
        <f>Combined[[#This Row],[Gross_Sales]]*Combined[[#This Row],[Discount]]</f>
        <v>178.37819999999999</v>
      </c>
      <c r="AE1911" s="43">
        <f>Combined[[#This Row],[Quantity]]*Combined[[#This Row],[cost]]</f>
        <v>869.68</v>
      </c>
      <c r="AF1911" s="43">
        <f>Combined[[#This Row],[Total_Amount]]-Combined[[#This Row],[Total_Cost]]</f>
        <v>573.56180000000006</v>
      </c>
      <c r="AG1911" s="43" t="str">
        <f>IF(Combined[[#This Row],[Age]]&lt;=25,"18-25",IF(Combined[[#This Row],[Age]]&lt;=35,"26-35",IF(Combined[[#This Row],[Age]]&lt;=45,"36-45",IF(Combined[[#This Row],[Age]]&lt;=55,"46-55","56-64"))))</f>
        <v>36-45</v>
      </c>
      <c r="AH1911" s="43">
        <f>IF(Combined[[#This Row],[Total_Amount]]=0,0,Combined[[#This Row],[Profit]]/Combined[[#This Row],[Total_Amount]])</f>
        <v>0.39741213149452853</v>
      </c>
    </row>
    <row r="1912" spans="1:34">
      <c r="A1912" s="43" t="s">
        <v>3736</v>
      </c>
      <c r="B1912" s="46">
        <v>45560</v>
      </c>
      <c r="C1912" s="43">
        <f t="shared" si="29"/>
        <v>2024</v>
      </c>
      <c r="D1912" s="43" t="str">
        <f>TEXT(Combined[[#This Row],[Order_Date]],"MMM")</f>
        <v>Sep</v>
      </c>
      <c r="E1912" s="43" t="s">
        <v>127</v>
      </c>
      <c r="F1912" s="43" t="s">
        <v>1670</v>
      </c>
      <c r="G1912" s="43" t="s">
        <v>1782</v>
      </c>
      <c r="H1912" s="43">
        <v>1</v>
      </c>
      <c r="I1912" s="43">
        <v>846.67</v>
      </c>
      <c r="J1912" s="45">
        <v>0.1</v>
      </c>
      <c r="K1912" s="43" t="s">
        <v>1829</v>
      </c>
      <c r="L1912" s="43">
        <v>762.00299999999993</v>
      </c>
      <c r="M1912" s="43" t="str">
        <f>VLOOKUP(Combined[[#This Row],[Customer_ID]],Customer[],2,FALSE)</f>
        <v>Sarah Vance</v>
      </c>
      <c r="N1912" s="43">
        <f>VLOOKUP(Combined[[#This Row],[Customer_ID]],Customer[],3,FALSE)</f>
        <v>41</v>
      </c>
      <c r="O1912" s="43" t="str">
        <f>VLOOKUP(Combined[[#This Row],[Customer_ID]],Customer[],4,FALSE)</f>
        <v>Male</v>
      </c>
      <c r="P1912" s="43" t="str">
        <f>VLOOKUP(Combined[[#This Row],[Customer_ID]],Customer[],5,FALSE)</f>
        <v>Johnsonville</v>
      </c>
      <c r="Q1912" s="43" t="str">
        <f>VLOOKUP(Combined[[#This Row],[Customer_ID]],Customer[],6,FALSE)</f>
        <v>Oregon</v>
      </c>
      <c r="R1912" s="43" t="str">
        <f>VLOOKUP(Combined[[#This Row],[Customer_ID]],Customer[],8,FALSE)</f>
        <v>Silver</v>
      </c>
      <c r="S1912" s="43" t="str">
        <f>VLOOKUP(Combined[[#This Row],[Product_ID]],Product[],2,FALSE)</f>
        <v>Tennis Ball 3-Pack</v>
      </c>
      <c r="T1912" s="43" t="str">
        <f>VLOOKUP(Combined[[#This Row],[Product_ID]],Product[],3,FALSE)</f>
        <v>Sports</v>
      </c>
      <c r="U1912" s="43" t="str">
        <f>VLOOKUP(Combined[[#This Row],[Product_ID]],Product[],4,FALSE)</f>
        <v>Equipment</v>
      </c>
      <c r="V1912" s="43" t="str">
        <f>VLOOKUP(Combined[[#This Row],[Product_ID]],Product[],5,FALSE)</f>
        <v>Lopez LLC</v>
      </c>
      <c r="W1912" s="43">
        <f>VLOOKUP(Combined[[#This Row],[Product_ID]],Product[],6,FALSE)</f>
        <v>103.45</v>
      </c>
      <c r="X1912" s="43">
        <f>VLOOKUP(Combined[[#This Row],[Product_ID]],Product[],7,FALSE)</f>
        <v>465</v>
      </c>
      <c r="Y1912" s="43" t="str">
        <f>_xlfn.XLOOKUP(Combined[[#This Row],[Store_ID]],Store[Store_ID],Store[Store_Name])</f>
        <v>Bean, Jones and Park</v>
      </c>
      <c r="Z1912" s="43" t="str">
        <f>_xlfn.XLOOKUP(Combined[[#This Row],[Store_ID]],Store[Store_ID],Store[Region])</f>
        <v>West</v>
      </c>
      <c r="AA1912" s="43" t="str">
        <f>_xlfn.XLOOKUP(Combined[[#This Row],[Store_ID]],Store[Store_ID],Store[City])</f>
        <v>Thompsonborough</v>
      </c>
      <c r="AB1912" s="43" t="str">
        <f>_xlfn.XLOOKUP(Combined[[#This Row],[Store_ID]],Store[Store_ID],Store[Store_Type])</f>
        <v>Online</v>
      </c>
      <c r="AC1912" s="43">
        <f>Combined[[#This Row],[Quantity]]*Combined[[#This Row],[Unit_Price]]</f>
        <v>846.67</v>
      </c>
      <c r="AD1912" s="43">
        <f>Combined[[#This Row],[Gross_Sales]]*Combined[[#This Row],[Discount]]</f>
        <v>84.667000000000002</v>
      </c>
      <c r="AE1912" s="43">
        <f>Combined[[#This Row],[Quantity]]*Combined[[#This Row],[cost]]</f>
        <v>103.45</v>
      </c>
      <c r="AF1912" s="43">
        <f>Combined[[#This Row],[Total_Amount]]-Combined[[#This Row],[Total_Cost]]</f>
        <v>658.55299999999988</v>
      </c>
      <c r="AG1912" s="43" t="str">
        <f>IF(Combined[[#This Row],[Age]]&lt;=25,"18-25",IF(Combined[[#This Row],[Age]]&lt;=35,"26-35",IF(Combined[[#This Row],[Age]]&lt;=45,"36-45",IF(Combined[[#This Row],[Age]]&lt;=55,"46-55","56-64"))))</f>
        <v>36-45</v>
      </c>
      <c r="AH1912" s="43">
        <f>IF(Combined[[#This Row],[Total_Amount]]=0,0,Combined[[#This Row],[Profit]]/Combined[[#This Row],[Total_Amount]])</f>
        <v>0.8642393796349882</v>
      </c>
    </row>
    <row r="1913" spans="1:34">
      <c r="A1913" s="43" t="s">
        <v>3737</v>
      </c>
      <c r="B1913" s="46">
        <v>45367</v>
      </c>
      <c r="C1913" s="43">
        <f t="shared" si="29"/>
        <v>2024</v>
      </c>
      <c r="D1913" s="43" t="str">
        <f>TEXT(Combined[[#This Row],[Order_Date]],"MMM")</f>
        <v>Mar</v>
      </c>
      <c r="E1913" s="43" t="s">
        <v>78</v>
      </c>
      <c r="F1913" s="43" t="s">
        <v>1596</v>
      </c>
      <c r="G1913" s="43" t="s">
        <v>1776</v>
      </c>
      <c r="H1913" s="43">
        <v>4</v>
      </c>
      <c r="I1913" s="43">
        <v>73.55</v>
      </c>
      <c r="J1913" s="45">
        <v>0.24</v>
      </c>
      <c r="K1913" s="43" t="s">
        <v>1829</v>
      </c>
      <c r="L1913" s="43">
        <v>223.59200000000001</v>
      </c>
      <c r="M1913" s="43" t="str">
        <f>VLOOKUP(Combined[[#This Row],[Customer_ID]],Customer[],2,FALSE)</f>
        <v>Adam Cruz</v>
      </c>
      <c r="N1913" s="43">
        <f>VLOOKUP(Combined[[#This Row],[Customer_ID]],Customer[],3,FALSE)</f>
        <v>60</v>
      </c>
      <c r="O1913" s="43" t="str">
        <f>VLOOKUP(Combined[[#This Row],[Customer_ID]],Customer[],4,FALSE)</f>
        <v>Female</v>
      </c>
      <c r="P1913" s="43" t="str">
        <f>VLOOKUP(Combined[[#This Row],[Customer_ID]],Customer[],5,FALSE)</f>
        <v>Brandonville</v>
      </c>
      <c r="Q1913" s="43" t="str">
        <f>VLOOKUP(Combined[[#This Row],[Customer_ID]],Customer[],6,FALSE)</f>
        <v>Georgia</v>
      </c>
      <c r="R1913" s="43" t="str">
        <f>VLOOKUP(Combined[[#This Row],[Customer_ID]],Customer[],8,FALSE)</f>
        <v>Platinum</v>
      </c>
      <c r="S1913" s="43" t="str">
        <f>VLOOKUP(Combined[[#This Row],[Product_ID]],Product[],2,FALSE)</f>
        <v>Foldable Camping Chair</v>
      </c>
      <c r="T1913" s="43" t="str">
        <f>VLOOKUP(Combined[[#This Row],[Product_ID]],Product[],3,FALSE)</f>
        <v>Sports</v>
      </c>
      <c r="U1913" s="43" t="str">
        <f>VLOOKUP(Combined[[#This Row],[Product_ID]],Product[],4,FALSE)</f>
        <v>Outdoor</v>
      </c>
      <c r="V1913" s="43" t="str">
        <f>VLOOKUP(Combined[[#This Row],[Product_ID]],Product[],5,FALSE)</f>
        <v>Cook Ltd</v>
      </c>
      <c r="W1913" s="43">
        <f>VLOOKUP(Combined[[#This Row],[Product_ID]],Product[],6,FALSE)</f>
        <v>166.06</v>
      </c>
      <c r="X1913" s="43">
        <f>VLOOKUP(Combined[[#This Row],[Product_ID]],Product[],7,FALSE)</f>
        <v>340</v>
      </c>
      <c r="Y1913" s="43" t="str">
        <f>_xlfn.XLOOKUP(Combined[[#This Row],[Store_ID]],Store[Store_ID],Store[Store_Name])</f>
        <v>Benson-Elliott</v>
      </c>
      <c r="Z1913" s="43" t="str">
        <f>_xlfn.XLOOKUP(Combined[[#This Row],[Store_ID]],Store[Store_ID],Store[Region])</f>
        <v>East</v>
      </c>
      <c r="AA1913" s="43" t="str">
        <f>_xlfn.XLOOKUP(Combined[[#This Row],[Store_ID]],Store[Store_ID],Store[City])</f>
        <v>Port Josephberg</v>
      </c>
      <c r="AB1913" s="43" t="str">
        <f>_xlfn.XLOOKUP(Combined[[#This Row],[Store_ID]],Store[Store_ID],Store[Store_Type])</f>
        <v>Online</v>
      </c>
      <c r="AC1913" s="43">
        <f>Combined[[#This Row],[Quantity]]*Combined[[#This Row],[Unit_Price]]</f>
        <v>294.2</v>
      </c>
      <c r="AD1913" s="43">
        <f>Combined[[#This Row],[Gross_Sales]]*Combined[[#This Row],[Discount]]</f>
        <v>70.60799999999999</v>
      </c>
      <c r="AE1913" s="43">
        <f>Combined[[#This Row],[Quantity]]*Combined[[#This Row],[cost]]</f>
        <v>664.24</v>
      </c>
      <c r="AF1913" s="43">
        <f>Combined[[#This Row],[Total_Amount]]-Combined[[#This Row],[Total_Cost]]</f>
        <v>-440.64800000000002</v>
      </c>
      <c r="AG1913" s="43" t="str">
        <f>IF(Combined[[#This Row],[Age]]&lt;=25,"18-25",IF(Combined[[#This Row],[Age]]&lt;=35,"26-35",IF(Combined[[#This Row],[Age]]&lt;=45,"36-45",IF(Combined[[#This Row],[Age]]&lt;=55,"46-55","56-64"))))</f>
        <v>56-64</v>
      </c>
      <c r="AH1913" s="43">
        <f>IF(Combined[[#This Row],[Total_Amount]]=0,0,Combined[[#This Row],[Profit]]/Combined[[#This Row],[Total_Amount]])</f>
        <v>-1.9707681849082257</v>
      </c>
    </row>
    <row r="1914" spans="1:34">
      <c r="A1914" s="43" t="s">
        <v>3738</v>
      </c>
      <c r="B1914" s="46">
        <v>45861</v>
      </c>
      <c r="C1914" s="43">
        <f t="shared" si="29"/>
        <v>2025</v>
      </c>
      <c r="D1914" s="43" t="str">
        <f>TEXT(Combined[[#This Row],[Order_Date]],"MMM")</f>
        <v>Jul</v>
      </c>
      <c r="E1914" s="43" t="s">
        <v>884</v>
      </c>
      <c r="F1914" s="43" t="s">
        <v>1732</v>
      </c>
      <c r="G1914" s="43" t="s">
        <v>1776</v>
      </c>
      <c r="H1914" s="43">
        <v>1</v>
      </c>
      <c r="I1914" s="43">
        <v>882.03</v>
      </c>
      <c r="J1914" s="45">
        <v>0.04</v>
      </c>
      <c r="K1914" s="43" t="s">
        <v>1829</v>
      </c>
      <c r="L1914" s="43">
        <v>846.74879999999996</v>
      </c>
      <c r="M1914" s="43" t="str">
        <f>VLOOKUP(Combined[[#This Row],[Customer_ID]],Customer[],2,FALSE)</f>
        <v>Stephen Fowler</v>
      </c>
      <c r="N1914" s="43">
        <f>VLOOKUP(Combined[[#This Row],[Customer_ID]],Customer[],3,FALSE)</f>
        <v>42</v>
      </c>
      <c r="O1914" s="43" t="str">
        <f>VLOOKUP(Combined[[#This Row],[Customer_ID]],Customer[],4,FALSE)</f>
        <v>Female</v>
      </c>
      <c r="P1914" s="43" t="str">
        <f>VLOOKUP(Combined[[#This Row],[Customer_ID]],Customer[],5,FALSE)</f>
        <v>Port Mariastad</v>
      </c>
      <c r="Q1914" s="43" t="str">
        <f>VLOOKUP(Combined[[#This Row],[Customer_ID]],Customer[],6,FALSE)</f>
        <v>Rhode Island</v>
      </c>
      <c r="R1914" s="43" t="str">
        <f>VLOOKUP(Combined[[#This Row],[Customer_ID]],Customer[],8,FALSE)</f>
        <v>Platinum</v>
      </c>
      <c r="S1914" s="43" t="str">
        <f>VLOOKUP(Combined[[#This Row],[Product_ID]],Product[],2,FALSE)</f>
        <v>Microwave Oven</v>
      </c>
      <c r="T1914" s="43" t="str">
        <f>VLOOKUP(Combined[[#This Row],[Product_ID]],Product[],3,FALSE)</f>
        <v>Home</v>
      </c>
      <c r="U1914" s="43" t="str">
        <f>VLOOKUP(Combined[[#This Row],[Product_ID]],Product[],4,FALSE)</f>
        <v>Appliances</v>
      </c>
      <c r="V1914" s="43" t="str">
        <f>VLOOKUP(Combined[[#This Row],[Product_ID]],Product[],5,FALSE)</f>
        <v>Green, Powell and Palmer</v>
      </c>
      <c r="W1914" s="43">
        <f>VLOOKUP(Combined[[#This Row],[Product_ID]],Product[],6,FALSE)</f>
        <v>447.43</v>
      </c>
      <c r="X1914" s="43">
        <f>VLOOKUP(Combined[[#This Row],[Product_ID]],Product[],7,FALSE)</f>
        <v>191</v>
      </c>
      <c r="Y1914" s="43" t="str">
        <f>_xlfn.XLOOKUP(Combined[[#This Row],[Store_ID]],Store[Store_ID],Store[Store_Name])</f>
        <v>Benson-Elliott</v>
      </c>
      <c r="Z1914" s="43" t="str">
        <f>_xlfn.XLOOKUP(Combined[[#This Row],[Store_ID]],Store[Store_ID],Store[Region])</f>
        <v>East</v>
      </c>
      <c r="AA1914" s="43" t="str">
        <f>_xlfn.XLOOKUP(Combined[[#This Row],[Store_ID]],Store[Store_ID],Store[City])</f>
        <v>Port Josephberg</v>
      </c>
      <c r="AB1914" s="43" t="str">
        <f>_xlfn.XLOOKUP(Combined[[#This Row],[Store_ID]],Store[Store_ID],Store[Store_Type])</f>
        <v>Online</v>
      </c>
      <c r="AC1914" s="43">
        <f>Combined[[#This Row],[Quantity]]*Combined[[#This Row],[Unit_Price]]</f>
        <v>882.03</v>
      </c>
      <c r="AD1914" s="43">
        <f>Combined[[#This Row],[Gross_Sales]]*Combined[[#This Row],[Discount]]</f>
        <v>35.281199999999998</v>
      </c>
      <c r="AE1914" s="43">
        <f>Combined[[#This Row],[Quantity]]*Combined[[#This Row],[cost]]</f>
        <v>447.43</v>
      </c>
      <c r="AF1914" s="43">
        <f>Combined[[#This Row],[Total_Amount]]-Combined[[#This Row],[Total_Cost]]</f>
        <v>399.31879999999995</v>
      </c>
      <c r="AG1914" s="43" t="str">
        <f>IF(Combined[[#This Row],[Age]]&lt;=25,"18-25",IF(Combined[[#This Row],[Age]]&lt;=35,"26-35",IF(Combined[[#This Row],[Age]]&lt;=45,"36-45",IF(Combined[[#This Row],[Age]]&lt;=55,"46-55","56-64"))))</f>
        <v>36-45</v>
      </c>
      <c r="AH1914" s="43">
        <f>IF(Combined[[#This Row],[Total_Amount]]=0,0,Combined[[#This Row],[Profit]]/Combined[[#This Row],[Total_Amount]])</f>
        <v>0.47159062994833884</v>
      </c>
    </row>
    <row r="1915" spans="1:34">
      <c r="A1915" s="43" t="s">
        <v>3739</v>
      </c>
      <c r="B1915" s="46">
        <v>45589</v>
      </c>
      <c r="C1915" s="43">
        <f t="shared" si="29"/>
        <v>2024</v>
      </c>
      <c r="D1915" s="43" t="str">
        <f>TEXT(Combined[[#This Row],[Order_Date]],"MMM")</f>
        <v>Oct</v>
      </c>
      <c r="E1915" s="43" t="s">
        <v>44</v>
      </c>
      <c r="F1915" s="43" t="s">
        <v>1592</v>
      </c>
      <c r="G1915" s="43" t="s">
        <v>1799</v>
      </c>
      <c r="H1915" s="43">
        <v>1</v>
      </c>
      <c r="I1915" s="43">
        <v>958.44</v>
      </c>
      <c r="J1915" s="45">
        <v>0.21</v>
      </c>
      <c r="K1915" s="43" t="s">
        <v>1824</v>
      </c>
      <c r="L1915" s="43">
        <v>757.16760000000011</v>
      </c>
      <c r="M1915" s="43" t="str">
        <f>VLOOKUP(Combined[[#This Row],[Customer_ID]],Customer[],2,FALSE)</f>
        <v>Melissa Howard</v>
      </c>
      <c r="N1915" s="43">
        <f>VLOOKUP(Combined[[#This Row],[Customer_ID]],Customer[],3,FALSE)</f>
        <v>53</v>
      </c>
      <c r="O1915" s="43" t="str">
        <f>VLOOKUP(Combined[[#This Row],[Customer_ID]],Customer[],4,FALSE)</f>
        <v>Female</v>
      </c>
      <c r="P1915" s="43" t="str">
        <f>VLOOKUP(Combined[[#This Row],[Customer_ID]],Customer[],5,FALSE)</f>
        <v>Maynardton</v>
      </c>
      <c r="Q1915" s="43" t="str">
        <f>VLOOKUP(Combined[[#This Row],[Customer_ID]],Customer[],6,FALSE)</f>
        <v>New Hampshire</v>
      </c>
      <c r="R1915" s="43" t="str">
        <f>VLOOKUP(Combined[[#This Row],[Customer_ID]],Customer[],8,FALSE)</f>
        <v>Gold</v>
      </c>
      <c r="S1915" s="43" t="str">
        <f>VLOOKUP(Combined[[#This Row],[Product_ID]],Product[],2,FALSE)</f>
        <v>Carbon Fiber Tennis Racket</v>
      </c>
      <c r="T1915" s="43" t="str">
        <f>VLOOKUP(Combined[[#This Row],[Product_ID]],Product[],3,FALSE)</f>
        <v>Sports</v>
      </c>
      <c r="U1915" s="43" t="str">
        <f>VLOOKUP(Combined[[#This Row],[Product_ID]],Product[],4,FALSE)</f>
        <v>Equipment</v>
      </c>
      <c r="V1915" s="43" t="str">
        <f>VLOOKUP(Combined[[#This Row],[Product_ID]],Product[],5,FALSE)</f>
        <v>Flores, Pineda and Rodriguez</v>
      </c>
      <c r="W1915" s="43">
        <f>VLOOKUP(Combined[[#This Row],[Product_ID]],Product[],6,FALSE)</f>
        <v>484.62</v>
      </c>
      <c r="X1915" s="43">
        <f>VLOOKUP(Combined[[#This Row],[Product_ID]],Product[],7,FALSE)</f>
        <v>432</v>
      </c>
      <c r="Y1915" s="43" t="str">
        <f>_xlfn.XLOOKUP(Combined[[#This Row],[Store_ID]],Store[Store_ID],Store[Store_Name])</f>
        <v>Mcdonald Inc</v>
      </c>
      <c r="Z1915" s="43" t="str">
        <f>_xlfn.XLOOKUP(Combined[[#This Row],[Store_ID]],Store[Store_ID],Store[Region])</f>
        <v>South</v>
      </c>
      <c r="AA1915" s="43" t="str">
        <f>_xlfn.XLOOKUP(Combined[[#This Row],[Store_ID]],Store[Store_ID],Store[City])</f>
        <v>Christopherland</v>
      </c>
      <c r="AB1915" s="43" t="str">
        <f>_xlfn.XLOOKUP(Combined[[#This Row],[Store_ID]],Store[Store_ID],Store[Store_Type])</f>
        <v>Outlet</v>
      </c>
      <c r="AC1915" s="43">
        <f>Combined[[#This Row],[Quantity]]*Combined[[#This Row],[Unit_Price]]</f>
        <v>958.44</v>
      </c>
      <c r="AD1915" s="43">
        <f>Combined[[#This Row],[Gross_Sales]]*Combined[[#This Row],[Discount]]</f>
        <v>201.2724</v>
      </c>
      <c r="AE1915" s="43">
        <f>Combined[[#This Row],[Quantity]]*Combined[[#This Row],[cost]]</f>
        <v>484.62</v>
      </c>
      <c r="AF1915" s="43">
        <f>Combined[[#This Row],[Total_Amount]]-Combined[[#This Row],[Total_Cost]]</f>
        <v>272.5476000000001</v>
      </c>
      <c r="AG1915" s="43" t="str">
        <f>IF(Combined[[#This Row],[Age]]&lt;=25,"18-25",IF(Combined[[#This Row],[Age]]&lt;=35,"26-35",IF(Combined[[#This Row],[Age]]&lt;=45,"36-45",IF(Combined[[#This Row],[Age]]&lt;=55,"46-55","56-64"))))</f>
        <v>46-55</v>
      </c>
      <c r="AH1915" s="43">
        <f>IF(Combined[[#This Row],[Total_Amount]]=0,0,Combined[[#This Row],[Profit]]/Combined[[#This Row],[Total_Amount]])</f>
        <v>0.35995676518646608</v>
      </c>
    </row>
    <row r="1916" spans="1:34">
      <c r="A1916" s="43" t="s">
        <v>3740</v>
      </c>
      <c r="B1916" s="46">
        <v>45560</v>
      </c>
      <c r="C1916" s="43">
        <f t="shared" si="29"/>
        <v>2024</v>
      </c>
      <c r="D1916" s="43" t="str">
        <f>TEXT(Combined[[#This Row],[Order_Date]],"MMM")</f>
        <v>Sep</v>
      </c>
      <c r="E1916" s="43" t="s">
        <v>44</v>
      </c>
      <c r="F1916" s="43" t="s">
        <v>1746</v>
      </c>
      <c r="G1916" s="43" t="s">
        <v>1761</v>
      </c>
      <c r="H1916" s="43">
        <v>1</v>
      </c>
      <c r="I1916" s="43">
        <v>716.29</v>
      </c>
      <c r="J1916" s="45">
        <v>0.01</v>
      </c>
      <c r="K1916" s="43" t="s">
        <v>1826</v>
      </c>
      <c r="L1916" s="43">
        <v>709.12709999999993</v>
      </c>
      <c r="M1916" s="43" t="str">
        <f>VLOOKUP(Combined[[#This Row],[Customer_ID]],Customer[],2,FALSE)</f>
        <v>Melissa Howard</v>
      </c>
      <c r="N1916" s="43">
        <f>VLOOKUP(Combined[[#This Row],[Customer_ID]],Customer[],3,FALSE)</f>
        <v>53</v>
      </c>
      <c r="O1916" s="43" t="str">
        <f>VLOOKUP(Combined[[#This Row],[Customer_ID]],Customer[],4,FALSE)</f>
        <v>Female</v>
      </c>
      <c r="P1916" s="43" t="str">
        <f>VLOOKUP(Combined[[#This Row],[Customer_ID]],Customer[],5,FALSE)</f>
        <v>Maynardton</v>
      </c>
      <c r="Q1916" s="43" t="str">
        <f>VLOOKUP(Combined[[#This Row],[Customer_ID]],Customer[],6,FALSE)</f>
        <v>New Hampshire</v>
      </c>
      <c r="R1916" s="43" t="str">
        <f>VLOOKUP(Combined[[#This Row],[Customer_ID]],Customer[],8,FALSE)</f>
        <v>Gold</v>
      </c>
      <c r="S1916" s="43" t="str">
        <f>VLOOKUP(Combined[[#This Row],[Product_ID]],Product[],2,FALSE)</f>
        <v>Stainless Steel Cookware Set</v>
      </c>
      <c r="T1916" s="43" t="str">
        <f>VLOOKUP(Combined[[#This Row],[Product_ID]],Product[],3,FALSE)</f>
        <v>Home</v>
      </c>
      <c r="U1916" s="43" t="str">
        <f>VLOOKUP(Combined[[#This Row],[Product_ID]],Product[],4,FALSE)</f>
        <v>Kitchen</v>
      </c>
      <c r="V1916" s="43" t="str">
        <f>VLOOKUP(Combined[[#This Row],[Product_ID]],Product[],5,FALSE)</f>
        <v>Campbell Ltd</v>
      </c>
      <c r="W1916" s="43">
        <f>VLOOKUP(Combined[[#This Row],[Product_ID]],Product[],6,FALSE)</f>
        <v>201.41</v>
      </c>
      <c r="X1916" s="43">
        <f>VLOOKUP(Combined[[#This Row],[Product_ID]],Product[],7,FALSE)</f>
        <v>146</v>
      </c>
      <c r="Y1916" s="43" t="str">
        <f>_xlfn.XLOOKUP(Combined[[#This Row],[Store_ID]],Store[Store_ID],Store[Store_Name])</f>
        <v>Black-Horn</v>
      </c>
      <c r="Z1916" s="43" t="str">
        <f>_xlfn.XLOOKUP(Combined[[#This Row],[Store_ID]],Store[Store_ID],Store[Region])</f>
        <v>South</v>
      </c>
      <c r="AA1916" s="43" t="str">
        <f>_xlfn.XLOOKUP(Combined[[#This Row],[Store_ID]],Store[Store_ID],Store[City])</f>
        <v>North Nancyview</v>
      </c>
      <c r="AB1916" s="43" t="str">
        <f>_xlfn.XLOOKUP(Combined[[#This Row],[Store_ID]],Store[Store_ID],Store[Store_Type])</f>
        <v>Outlet</v>
      </c>
      <c r="AC1916" s="43">
        <f>Combined[[#This Row],[Quantity]]*Combined[[#This Row],[Unit_Price]]</f>
        <v>716.29</v>
      </c>
      <c r="AD1916" s="43">
        <f>Combined[[#This Row],[Gross_Sales]]*Combined[[#This Row],[Discount]]</f>
        <v>7.1628999999999996</v>
      </c>
      <c r="AE1916" s="43">
        <f>Combined[[#This Row],[Quantity]]*Combined[[#This Row],[cost]]</f>
        <v>201.41</v>
      </c>
      <c r="AF1916" s="43">
        <f>Combined[[#This Row],[Total_Amount]]-Combined[[#This Row],[Total_Cost]]</f>
        <v>507.71709999999996</v>
      </c>
      <c r="AG1916" s="43" t="str">
        <f>IF(Combined[[#This Row],[Age]]&lt;=25,"18-25",IF(Combined[[#This Row],[Age]]&lt;=35,"26-35",IF(Combined[[#This Row],[Age]]&lt;=45,"36-45",IF(Combined[[#This Row],[Age]]&lt;=55,"46-55","56-64"))))</f>
        <v>46-55</v>
      </c>
      <c r="AH1916" s="43">
        <f>IF(Combined[[#This Row],[Total_Amount]]=0,0,Combined[[#This Row],[Profit]]/Combined[[#This Row],[Total_Amount]])</f>
        <v>0.71597475262192067</v>
      </c>
    </row>
    <row r="1917" spans="1:34">
      <c r="A1917" s="43" t="s">
        <v>3741</v>
      </c>
      <c r="B1917" s="46">
        <v>45408</v>
      </c>
      <c r="C1917" s="43">
        <f t="shared" si="29"/>
        <v>2024</v>
      </c>
      <c r="D1917" s="43" t="str">
        <f>TEXT(Combined[[#This Row],[Order_Date]],"MMM")</f>
        <v>Apr</v>
      </c>
      <c r="E1917" s="43" t="s">
        <v>1017</v>
      </c>
      <c r="F1917" s="43" t="s">
        <v>1565</v>
      </c>
      <c r="G1917" s="43" t="s">
        <v>1804</v>
      </c>
      <c r="H1917" s="43">
        <v>2</v>
      </c>
      <c r="I1917" s="43">
        <v>409.14</v>
      </c>
      <c r="J1917" s="45">
        <v>0.01</v>
      </c>
      <c r="K1917" s="43" t="s">
        <v>1826</v>
      </c>
      <c r="L1917" s="43">
        <v>810.09719999999993</v>
      </c>
      <c r="M1917" s="43" t="str">
        <f>VLOOKUP(Combined[[#This Row],[Customer_ID]],Customer[],2,FALSE)</f>
        <v>Kristy Dunlap</v>
      </c>
      <c r="N1917" s="43">
        <f>VLOOKUP(Combined[[#This Row],[Customer_ID]],Customer[],3,FALSE)</f>
        <v>64</v>
      </c>
      <c r="O1917" s="43" t="str">
        <f>VLOOKUP(Combined[[#This Row],[Customer_ID]],Customer[],4,FALSE)</f>
        <v>Female</v>
      </c>
      <c r="P1917" s="43" t="str">
        <f>VLOOKUP(Combined[[#This Row],[Customer_ID]],Customer[],5,FALSE)</f>
        <v>Whiteport</v>
      </c>
      <c r="Q1917" s="43" t="str">
        <f>VLOOKUP(Combined[[#This Row],[Customer_ID]],Customer[],6,FALSE)</f>
        <v>North Carolina</v>
      </c>
      <c r="R1917" s="43" t="str">
        <f>VLOOKUP(Combined[[#This Row],[Customer_ID]],Customer[],8,FALSE)</f>
        <v>Platinum</v>
      </c>
      <c r="S1917" s="43" t="str">
        <f>VLOOKUP(Combined[[#This Row],[Product_ID]],Product[],2,FALSE)</f>
        <v>Adjustable Dumbbell Set</v>
      </c>
      <c r="T1917" s="43" t="str">
        <f>VLOOKUP(Combined[[#This Row],[Product_ID]],Product[],3,FALSE)</f>
        <v>Sports</v>
      </c>
      <c r="U1917" s="43" t="str">
        <f>VLOOKUP(Combined[[#This Row],[Product_ID]],Product[],4,FALSE)</f>
        <v>Fitness</v>
      </c>
      <c r="V1917" s="43" t="str">
        <f>VLOOKUP(Combined[[#This Row],[Product_ID]],Product[],5,FALSE)</f>
        <v>Hill PLC</v>
      </c>
      <c r="W1917" s="43">
        <f>VLOOKUP(Combined[[#This Row],[Product_ID]],Product[],6,FALSE)</f>
        <v>495.72</v>
      </c>
      <c r="X1917" s="43">
        <f>VLOOKUP(Combined[[#This Row],[Product_ID]],Product[],7,FALSE)</f>
        <v>323</v>
      </c>
      <c r="Y1917" s="43" t="str">
        <f>_xlfn.XLOOKUP(Combined[[#This Row],[Store_ID]],Store[Store_ID],Store[Store_Name])</f>
        <v>Frederick-Wright</v>
      </c>
      <c r="Z1917" s="43" t="str">
        <f>_xlfn.XLOOKUP(Combined[[#This Row],[Store_ID]],Store[Store_ID],Store[Region])</f>
        <v>West</v>
      </c>
      <c r="AA1917" s="43" t="str">
        <f>_xlfn.XLOOKUP(Combined[[#This Row],[Store_ID]],Store[Store_ID],Store[City])</f>
        <v>New Jimmymouth</v>
      </c>
      <c r="AB1917" s="43" t="str">
        <f>_xlfn.XLOOKUP(Combined[[#This Row],[Store_ID]],Store[Store_ID],Store[Store_Type])</f>
        <v>Flagship</v>
      </c>
      <c r="AC1917" s="43">
        <f>Combined[[#This Row],[Quantity]]*Combined[[#This Row],[Unit_Price]]</f>
        <v>818.28</v>
      </c>
      <c r="AD1917" s="43">
        <f>Combined[[#This Row],[Gross_Sales]]*Combined[[#This Row],[Discount]]</f>
        <v>8.1828000000000003</v>
      </c>
      <c r="AE1917" s="43">
        <f>Combined[[#This Row],[Quantity]]*Combined[[#This Row],[cost]]</f>
        <v>991.44</v>
      </c>
      <c r="AF1917" s="43">
        <f>Combined[[#This Row],[Total_Amount]]-Combined[[#This Row],[Total_Cost]]</f>
        <v>-181.34280000000012</v>
      </c>
      <c r="AG1917" s="43" t="str">
        <f>IF(Combined[[#This Row],[Age]]&lt;=25,"18-25",IF(Combined[[#This Row],[Age]]&lt;=35,"26-35",IF(Combined[[#This Row],[Age]]&lt;=45,"36-45",IF(Combined[[#This Row],[Age]]&lt;=55,"46-55","56-64"))))</f>
        <v>56-64</v>
      </c>
      <c r="AH1917" s="43">
        <f>IF(Combined[[#This Row],[Total_Amount]]=0,0,Combined[[#This Row],[Profit]]/Combined[[#This Row],[Total_Amount]])</f>
        <v>-0.22385313762348535</v>
      </c>
    </row>
    <row r="1918" spans="1:34">
      <c r="A1918" s="43" t="s">
        <v>3742</v>
      </c>
      <c r="B1918" s="46">
        <v>45714</v>
      </c>
      <c r="C1918" s="43">
        <f t="shared" si="29"/>
        <v>2025</v>
      </c>
      <c r="D1918" s="43" t="str">
        <f>TEXT(Combined[[#This Row],[Order_Date]],"MMM")</f>
        <v>Feb</v>
      </c>
      <c r="E1918" s="43" t="s">
        <v>304</v>
      </c>
      <c r="F1918" s="43" t="s">
        <v>1746</v>
      </c>
      <c r="G1918" s="43" t="s">
        <v>1786</v>
      </c>
      <c r="H1918" s="43">
        <v>4</v>
      </c>
      <c r="I1918" s="43">
        <v>261.73</v>
      </c>
      <c r="J1918" s="45">
        <v>0.1</v>
      </c>
      <c r="K1918" s="43" t="s">
        <v>1826</v>
      </c>
      <c r="L1918" s="43">
        <v>942.22800000000007</v>
      </c>
      <c r="M1918" s="43" t="str">
        <f>VLOOKUP(Combined[[#This Row],[Customer_ID]],Customer[],2,FALSE)</f>
        <v>Christy Hoffman</v>
      </c>
      <c r="N1918" s="43">
        <f>VLOOKUP(Combined[[#This Row],[Customer_ID]],Customer[],3,FALSE)</f>
        <v>26</v>
      </c>
      <c r="O1918" s="43" t="str">
        <f>VLOOKUP(Combined[[#This Row],[Customer_ID]],Customer[],4,FALSE)</f>
        <v>Female</v>
      </c>
      <c r="P1918" s="43" t="str">
        <f>VLOOKUP(Combined[[#This Row],[Customer_ID]],Customer[],5,FALSE)</f>
        <v>Garyberg</v>
      </c>
      <c r="Q1918" s="43" t="str">
        <f>VLOOKUP(Combined[[#This Row],[Customer_ID]],Customer[],6,FALSE)</f>
        <v>Indiana</v>
      </c>
      <c r="R1918" s="43" t="str">
        <f>VLOOKUP(Combined[[#This Row],[Customer_ID]],Customer[],8,FALSE)</f>
        <v>Platinum</v>
      </c>
      <c r="S1918" s="43" t="str">
        <f>VLOOKUP(Combined[[#This Row],[Product_ID]],Product[],2,FALSE)</f>
        <v>Stainless Steel Cookware Set</v>
      </c>
      <c r="T1918" s="43" t="str">
        <f>VLOOKUP(Combined[[#This Row],[Product_ID]],Product[],3,FALSE)</f>
        <v>Home</v>
      </c>
      <c r="U1918" s="43" t="str">
        <f>VLOOKUP(Combined[[#This Row],[Product_ID]],Product[],4,FALSE)</f>
        <v>Kitchen</v>
      </c>
      <c r="V1918" s="43" t="str">
        <f>VLOOKUP(Combined[[#This Row],[Product_ID]],Product[],5,FALSE)</f>
        <v>Campbell Ltd</v>
      </c>
      <c r="W1918" s="43">
        <f>VLOOKUP(Combined[[#This Row],[Product_ID]],Product[],6,FALSE)</f>
        <v>201.41</v>
      </c>
      <c r="X1918" s="43">
        <f>VLOOKUP(Combined[[#This Row],[Product_ID]],Product[],7,FALSE)</f>
        <v>146</v>
      </c>
      <c r="Y1918" s="43" t="str">
        <f>_xlfn.XLOOKUP(Combined[[#This Row],[Store_ID]],Store[Store_ID],Store[Store_Name])</f>
        <v>Moore, Padilla and Butler</v>
      </c>
      <c r="Z1918" s="43" t="str">
        <f>_xlfn.XLOOKUP(Combined[[#This Row],[Store_ID]],Store[Store_ID],Store[Region])</f>
        <v>South</v>
      </c>
      <c r="AA1918" s="43" t="str">
        <f>_xlfn.XLOOKUP(Combined[[#This Row],[Store_ID]],Store[Store_ID],Store[City])</f>
        <v>East Johnstad</v>
      </c>
      <c r="AB1918" s="43" t="str">
        <f>_xlfn.XLOOKUP(Combined[[#This Row],[Store_ID]],Store[Store_ID],Store[Store_Type])</f>
        <v>Flagship</v>
      </c>
      <c r="AC1918" s="43">
        <f>Combined[[#This Row],[Quantity]]*Combined[[#This Row],[Unit_Price]]</f>
        <v>1046.92</v>
      </c>
      <c r="AD1918" s="43">
        <f>Combined[[#This Row],[Gross_Sales]]*Combined[[#This Row],[Discount]]</f>
        <v>104.69200000000001</v>
      </c>
      <c r="AE1918" s="43">
        <f>Combined[[#This Row],[Quantity]]*Combined[[#This Row],[cost]]</f>
        <v>805.64</v>
      </c>
      <c r="AF1918" s="43">
        <f>Combined[[#This Row],[Total_Amount]]-Combined[[#This Row],[Total_Cost]]</f>
        <v>136.58800000000008</v>
      </c>
      <c r="AG1918" s="43" t="str">
        <f>IF(Combined[[#This Row],[Age]]&lt;=25,"18-25",IF(Combined[[#This Row],[Age]]&lt;=35,"26-35",IF(Combined[[#This Row],[Age]]&lt;=45,"36-45",IF(Combined[[#This Row],[Age]]&lt;=55,"46-55","56-64"))))</f>
        <v>26-35</v>
      </c>
      <c r="AH1918" s="43">
        <f>IF(Combined[[#This Row],[Total_Amount]]=0,0,Combined[[#This Row],[Profit]]/Combined[[#This Row],[Total_Amount]])</f>
        <v>0.14496279032251225</v>
      </c>
    </row>
    <row r="1919" spans="1:34">
      <c r="A1919" s="43" t="s">
        <v>3743</v>
      </c>
      <c r="B1919" s="46">
        <v>45661</v>
      </c>
      <c r="C1919" s="43">
        <f t="shared" si="29"/>
        <v>2025</v>
      </c>
      <c r="D1919" s="43" t="str">
        <f>TEXT(Combined[[#This Row],[Order_Date]],"MMM")</f>
        <v>Jan</v>
      </c>
      <c r="E1919" s="43" t="s">
        <v>1437</v>
      </c>
      <c r="F1919" s="43" t="s">
        <v>1572</v>
      </c>
      <c r="G1919" s="43" t="s">
        <v>1752</v>
      </c>
      <c r="H1919" s="43">
        <v>2</v>
      </c>
      <c r="I1919" s="43">
        <v>687.35</v>
      </c>
      <c r="J1919" s="45">
        <v>0.2</v>
      </c>
      <c r="K1919" s="43" t="s">
        <v>1829</v>
      </c>
      <c r="L1919" s="43">
        <v>1099.76</v>
      </c>
      <c r="M1919" s="43" t="str">
        <f>VLOOKUP(Combined[[#This Row],[Customer_ID]],Customer[],2,FALSE)</f>
        <v>Cynthia Parrish</v>
      </c>
      <c r="N1919" s="43">
        <f>VLOOKUP(Combined[[#This Row],[Customer_ID]],Customer[],3,FALSE)</f>
        <v>18</v>
      </c>
      <c r="O1919" s="43" t="str">
        <f>VLOOKUP(Combined[[#This Row],[Customer_ID]],Customer[],4,FALSE)</f>
        <v>Male</v>
      </c>
      <c r="P1919" s="43" t="str">
        <f>VLOOKUP(Combined[[#This Row],[Customer_ID]],Customer[],5,FALSE)</f>
        <v>Espinozaberg</v>
      </c>
      <c r="Q1919" s="43" t="str">
        <f>VLOOKUP(Combined[[#This Row],[Customer_ID]],Customer[],6,FALSE)</f>
        <v>Minnesota</v>
      </c>
      <c r="R1919" s="43" t="str">
        <f>VLOOKUP(Combined[[#This Row],[Customer_ID]],Customer[],8,FALSE)</f>
        <v>Silver</v>
      </c>
      <c r="S1919" s="43" t="str">
        <f>VLOOKUP(Combined[[#This Row],[Product_ID]],Product[],2,FALSE)</f>
        <v>Hair Strengthening Shampoo</v>
      </c>
      <c r="T1919" s="43" t="str">
        <f>VLOOKUP(Combined[[#This Row],[Product_ID]],Product[],3,FALSE)</f>
        <v>Beauty</v>
      </c>
      <c r="U1919" s="43" t="str">
        <f>VLOOKUP(Combined[[#This Row],[Product_ID]],Product[],4,FALSE)</f>
        <v>Haircare</v>
      </c>
      <c r="V1919" s="43" t="str">
        <f>VLOOKUP(Combined[[#This Row],[Product_ID]],Product[],5,FALSE)</f>
        <v>Rice LLC</v>
      </c>
      <c r="W1919" s="43">
        <f>VLOOKUP(Combined[[#This Row],[Product_ID]],Product[],6,FALSE)</f>
        <v>115.82</v>
      </c>
      <c r="X1919" s="43">
        <f>VLOOKUP(Combined[[#This Row],[Product_ID]],Product[],7,FALSE)</f>
        <v>460</v>
      </c>
      <c r="Y1919" s="43" t="str">
        <f>_xlfn.XLOOKUP(Combined[[#This Row],[Store_ID]],Store[Store_ID],Store[Store_Name])</f>
        <v>Rivera-Warner</v>
      </c>
      <c r="Z1919" s="43" t="str">
        <f>_xlfn.XLOOKUP(Combined[[#This Row],[Store_ID]],Store[Store_ID],Store[Region])</f>
        <v>East</v>
      </c>
      <c r="AA1919" s="43" t="str">
        <f>_xlfn.XLOOKUP(Combined[[#This Row],[Store_ID]],Store[Store_ID],Store[City])</f>
        <v>Washingtonfurt</v>
      </c>
      <c r="AB1919" s="43" t="str">
        <f>_xlfn.XLOOKUP(Combined[[#This Row],[Store_ID]],Store[Store_ID],Store[Store_Type])</f>
        <v>Flagship</v>
      </c>
      <c r="AC1919" s="43">
        <f>Combined[[#This Row],[Quantity]]*Combined[[#This Row],[Unit_Price]]</f>
        <v>1374.7</v>
      </c>
      <c r="AD1919" s="43">
        <f>Combined[[#This Row],[Gross_Sales]]*Combined[[#This Row],[Discount]]</f>
        <v>274.94</v>
      </c>
      <c r="AE1919" s="43">
        <f>Combined[[#This Row],[Quantity]]*Combined[[#This Row],[cost]]</f>
        <v>231.64</v>
      </c>
      <c r="AF1919" s="43">
        <f>Combined[[#This Row],[Total_Amount]]-Combined[[#This Row],[Total_Cost]]</f>
        <v>868.12</v>
      </c>
      <c r="AG1919" s="43" t="str">
        <f>IF(Combined[[#This Row],[Age]]&lt;=25,"18-25",IF(Combined[[#This Row],[Age]]&lt;=35,"26-35",IF(Combined[[#This Row],[Age]]&lt;=45,"36-45",IF(Combined[[#This Row],[Age]]&lt;=55,"46-55","56-64"))))</f>
        <v>18-25</v>
      </c>
      <c r="AH1919" s="43">
        <f>IF(Combined[[#This Row],[Total_Amount]]=0,0,Combined[[#This Row],[Profit]]/Combined[[#This Row],[Total_Amount]])</f>
        <v>0.78937222666763662</v>
      </c>
    </row>
    <row r="1920" spans="1:34">
      <c r="A1920" s="43" t="s">
        <v>3744</v>
      </c>
      <c r="B1920" s="46">
        <v>45921</v>
      </c>
      <c r="C1920" s="43">
        <f t="shared" si="29"/>
        <v>2025</v>
      </c>
      <c r="D1920" s="43" t="str">
        <f>TEXT(Combined[[#This Row],[Order_Date]],"MMM")</f>
        <v>Sep</v>
      </c>
      <c r="E1920" s="43" t="s">
        <v>675</v>
      </c>
      <c r="F1920" s="43" t="s">
        <v>1716</v>
      </c>
      <c r="G1920" s="43" t="s">
        <v>1782</v>
      </c>
      <c r="H1920" s="43">
        <v>2</v>
      </c>
      <c r="I1920" s="43">
        <v>30.14</v>
      </c>
      <c r="J1920" s="45">
        <v>0.21</v>
      </c>
      <c r="K1920" s="43" t="s">
        <v>1824</v>
      </c>
      <c r="L1920" s="43">
        <v>47.621200000000002</v>
      </c>
      <c r="M1920" s="43" t="str">
        <f>VLOOKUP(Combined[[#This Row],[Customer_ID]],Customer[],2,FALSE)</f>
        <v>Jacqueline Pacheco</v>
      </c>
      <c r="N1920" s="43">
        <f>VLOOKUP(Combined[[#This Row],[Customer_ID]],Customer[],3,FALSE)</f>
        <v>28</v>
      </c>
      <c r="O1920" s="43" t="str">
        <f>VLOOKUP(Combined[[#This Row],[Customer_ID]],Customer[],4,FALSE)</f>
        <v>Female</v>
      </c>
      <c r="P1920" s="43" t="str">
        <f>VLOOKUP(Combined[[#This Row],[Customer_ID]],Customer[],5,FALSE)</f>
        <v>South Emily</v>
      </c>
      <c r="Q1920" s="43" t="str">
        <f>VLOOKUP(Combined[[#This Row],[Customer_ID]],Customer[],6,FALSE)</f>
        <v>New Jersey</v>
      </c>
      <c r="R1920" s="43" t="str">
        <f>VLOOKUP(Combined[[#This Row],[Customer_ID]],Customer[],8,FALSE)</f>
        <v>Bronze</v>
      </c>
      <c r="S1920" s="43" t="str">
        <f>VLOOKUP(Combined[[#This Row],[Product_ID]],Product[],2,FALSE)</f>
        <v>Wooden Bookshelf</v>
      </c>
      <c r="T1920" s="43" t="str">
        <f>VLOOKUP(Combined[[#This Row],[Product_ID]],Product[],3,FALSE)</f>
        <v>Home</v>
      </c>
      <c r="U1920" s="43" t="str">
        <f>VLOOKUP(Combined[[#This Row],[Product_ID]],Product[],4,FALSE)</f>
        <v>Furniture</v>
      </c>
      <c r="V1920" s="43" t="str">
        <f>VLOOKUP(Combined[[#This Row],[Product_ID]],Product[],5,FALSE)</f>
        <v>Collins-Stephenson</v>
      </c>
      <c r="W1920" s="43">
        <f>VLOOKUP(Combined[[#This Row],[Product_ID]],Product[],6,FALSE)</f>
        <v>388.46</v>
      </c>
      <c r="X1920" s="43">
        <f>VLOOKUP(Combined[[#This Row],[Product_ID]],Product[],7,FALSE)</f>
        <v>208</v>
      </c>
      <c r="Y1920" s="43" t="str">
        <f>_xlfn.XLOOKUP(Combined[[#This Row],[Store_ID]],Store[Store_ID],Store[Store_Name])</f>
        <v>Bean, Jones and Park</v>
      </c>
      <c r="Z1920" s="43" t="str">
        <f>_xlfn.XLOOKUP(Combined[[#This Row],[Store_ID]],Store[Store_ID],Store[Region])</f>
        <v>West</v>
      </c>
      <c r="AA1920" s="43" t="str">
        <f>_xlfn.XLOOKUP(Combined[[#This Row],[Store_ID]],Store[Store_ID],Store[City])</f>
        <v>Thompsonborough</v>
      </c>
      <c r="AB1920" s="43" t="str">
        <f>_xlfn.XLOOKUP(Combined[[#This Row],[Store_ID]],Store[Store_ID],Store[Store_Type])</f>
        <v>Online</v>
      </c>
      <c r="AC1920" s="43">
        <f>Combined[[#This Row],[Quantity]]*Combined[[#This Row],[Unit_Price]]</f>
        <v>60.28</v>
      </c>
      <c r="AD1920" s="43">
        <f>Combined[[#This Row],[Gross_Sales]]*Combined[[#This Row],[Discount]]</f>
        <v>12.658799999999999</v>
      </c>
      <c r="AE1920" s="43">
        <f>Combined[[#This Row],[Quantity]]*Combined[[#This Row],[cost]]</f>
        <v>776.92</v>
      </c>
      <c r="AF1920" s="43">
        <f>Combined[[#This Row],[Total_Amount]]-Combined[[#This Row],[Total_Cost]]</f>
        <v>-729.29879999999991</v>
      </c>
      <c r="AG1920" s="43" t="str">
        <f>IF(Combined[[#This Row],[Age]]&lt;=25,"18-25",IF(Combined[[#This Row],[Age]]&lt;=35,"26-35",IF(Combined[[#This Row],[Age]]&lt;=45,"36-45",IF(Combined[[#This Row],[Age]]&lt;=55,"46-55","56-64"))))</f>
        <v>26-35</v>
      </c>
      <c r="AH1920" s="43">
        <f>IF(Combined[[#This Row],[Total_Amount]]=0,0,Combined[[#This Row],[Profit]]/Combined[[#This Row],[Total_Amount]])</f>
        <v>-15.314582580867343</v>
      </c>
    </row>
    <row r="1921" spans="1:34">
      <c r="A1921" s="43" t="s">
        <v>3745</v>
      </c>
      <c r="B1921" s="46">
        <v>45651</v>
      </c>
      <c r="C1921" s="43">
        <f t="shared" si="29"/>
        <v>2024</v>
      </c>
      <c r="D1921" s="43" t="str">
        <f>TEXT(Combined[[#This Row],[Order_Date]],"MMM")</f>
        <v>Dec</v>
      </c>
      <c r="E1921" s="43" t="s">
        <v>353</v>
      </c>
      <c r="F1921" s="43" t="s">
        <v>1616</v>
      </c>
      <c r="G1921" s="43" t="s">
        <v>1782</v>
      </c>
      <c r="H1921" s="43">
        <v>3</v>
      </c>
      <c r="I1921" s="43">
        <v>570.12</v>
      </c>
      <c r="J1921" s="45">
        <v>0.12</v>
      </c>
      <c r="K1921" s="43" t="s">
        <v>1826</v>
      </c>
      <c r="L1921" s="43">
        <v>1505.1168</v>
      </c>
      <c r="M1921" s="43" t="str">
        <f>VLOOKUP(Combined[[#This Row],[Customer_ID]],Customer[],2,FALSE)</f>
        <v>Sheila Wilson</v>
      </c>
      <c r="N1921" s="43">
        <f>VLOOKUP(Combined[[#This Row],[Customer_ID]],Customer[],3,FALSE)</f>
        <v>35</v>
      </c>
      <c r="O1921" s="43" t="str">
        <f>VLOOKUP(Combined[[#This Row],[Customer_ID]],Customer[],4,FALSE)</f>
        <v>Male</v>
      </c>
      <c r="P1921" s="43" t="str">
        <f>VLOOKUP(Combined[[#This Row],[Customer_ID]],Customer[],5,FALSE)</f>
        <v>South Dustin</v>
      </c>
      <c r="Q1921" s="43" t="str">
        <f>VLOOKUP(Combined[[#This Row],[Customer_ID]],Customer[],6,FALSE)</f>
        <v>Tennessee</v>
      </c>
      <c r="R1921" s="43" t="str">
        <f>VLOOKUP(Combined[[#This Row],[Customer_ID]],Customer[],8,FALSE)</f>
        <v>Silver</v>
      </c>
      <c r="S1921" s="43" t="str">
        <f>VLOOKUP(Combined[[#This Row],[Product_ID]],Product[],2,FALSE)</f>
        <v>Gaming Mechanical Keyboard</v>
      </c>
      <c r="T1921" s="43" t="str">
        <f>VLOOKUP(Combined[[#This Row],[Product_ID]],Product[],3,FALSE)</f>
        <v>Electronics</v>
      </c>
      <c r="U1921" s="43" t="str">
        <f>VLOOKUP(Combined[[#This Row],[Product_ID]],Product[],4,FALSE)</f>
        <v>Computer</v>
      </c>
      <c r="V1921" s="43" t="str">
        <f>VLOOKUP(Combined[[#This Row],[Product_ID]],Product[],5,FALSE)</f>
        <v>Lucero LLC</v>
      </c>
      <c r="W1921" s="43">
        <f>VLOOKUP(Combined[[#This Row],[Product_ID]],Product[],6,FALSE)</f>
        <v>419.28</v>
      </c>
      <c r="X1921" s="43">
        <f>VLOOKUP(Combined[[#This Row],[Product_ID]],Product[],7,FALSE)</f>
        <v>86</v>
      </c>
      <c r="Y1921" s="43" t="str">
        <f>_xlfn.XLOOKUP(Combined[[#This Row],[Store_ID]],Store[Store_ID],Store[Store_Name])</f>
        <v>Bean, Jones and Park</v>
      </c>
      <c r="Z1921" s="43" t="str">
        <f>_xlfn.XLOOKUP(Combined[[#This Row],[Store_ID]],Store[Store_ID],Store[Region])</f>
        <v>West</v>
      </c>
      <c r="AA1921" s="43" t="str">
        <f>_xlfn.XLOOKUP(Combined[[#This Row],[Store_ID]],Store[Store_ID],Store[City])</f>
        <v>Thompsonborough</v>
      </c>
      <c r="AB1921" s="43" t="str">
        <f>_xlfn.XLOOKUP(Combined[[#This Row],[Store_ID]],Store[Store_ID],Store[Store_Type])</f>
        <v>Online</v>
      </c>
      <c r="AC1921" s="43">
        <f>Combined[[#This Row],[Quantity]]*Combined[[#This Row],[Unit_Price]]</f>
        <v>1710.3600000000001</v>
      </c>
      <c r="AD1921" s="43">
        <f>Combined[[#This Row],[Gross_Sales]]*Combined[[#This Row],[Discount]]</f>
        <v>205.2432</v>
      </c>
      <c r="AE1921" s="43">
        <f>Combined[[#This Row],[Quantity]]*Combined[[#This Row],[cost]]</f>
        <v>1257.8399999999999</v>
      </c>
      <c r="AF1921" s="43">
        <f>Combined[[#This Row],[Total_Amount]]-Combined[[#This Row],[Total_Cost]]</f>
        <v>247.27680000000009</v>
      </c>
      <c r="AG1921" s="43" t="str">
        <f>IF(Combined[[#This Row],[Age]]&lt;=25,"18-25",IF(Combined[[#This Row],[Age]]&lt;=35,"26-35",IF(Combined[[#This Row],[Age]]&lt;=45,"36-45",IF(Combined[[#This Row],[Age]]&lt;=55,"46-55","56-64"))))</f>
        <v>26-35</v>
      </c>
      <c r="AH1921" s="43">
        <f>IF(Combined[[#This Row],[Total_Amount]]=0,0,Combined[[#This Row],[Profit]]/Combined[[#This Row],[Total_Amount]])</f>
        <v>0.1642907713208703</v>
      </c>
    </row>
    <row r="1922" spans="1:34">
      <c r="A1922" s="43" t="s">
        <v>3746</v>
      </c>
      <c r="B1922" s="46">
        <v>45883</v>
      </c>
      <c r="C1922" s="43">
        <f t="shared" si="29"/>
        <v>2025</v>
      </c>
      <c r="D1922" s="43" t="str">
        <f>TEXT(Combined[[#This Row],[Order_Date]],"MMM")</f>
        <v>Aug</v>
      </c>
      <c r="E1922" s="43" t="s">
        <v>893</v>
      </c>
      <c r="F1922" s="43" t="s">
        <v>1702</v>
      </c>
      <c r="G1922" s="43" t="s">
        <v>1813</v>
      </c>
      <c r="H1922" s="43">
        <v>3</v>
      </c>
      <c r="I1922" s="43">
        <v>401.87</v>
      </c>
      <c r="J1922" s="45">
        <v>0.28999999999999998</v>
      </c>
      <c r="K1922" s="43" t="s">
        <v>1829</v>
      </c>
      <c r="L1922" s="43">
        <v>855.98310000000004</v>
      </c>
      <c r="M1922" s="43" t="str">
        <f>VLOOKUP(Combined[[#This Row],[Customer_ID]],Customer[],2,FALSE)</f>
        <v>Brittany Watson</v>
      </c>
      <c r="N1922" s="43">
        <f>VLOOKUP(Combined[[#This Row],[Customer_ID]],Customer[],3,FALSE)</f>
        <v>59</v>
      </c>
      <c r="O1922" s="43" t="str">
        <f>VLOOKUP(Combined[[#This Row],[Customer_ID]],Customer[],4,FALSE)</f>
        <v>Male</v>
      </c>
      <c r="P1922" s="43" t="str">
        <f>VLOOKUP(Combined[[#This Row],[Customer_ID]],Customer[],5,FALSE)</f>
        <v>North Joshualand</v>
      </c>
      <c r="Q1922" s="43" t="str">
        <f>VLOOKUP(Combined[[#This Row],[Customer_ID]],Customer[],6,FALSE)</f>
        <v>Connecticut</v>
      </c>
      <c r="R1922" s="43" t="str">
        <f>VLOOKUP(Combined[[#This Row],[Customer_ID]],Customer[],8,FALSE)</f>
        <v>Platinum</v>
      </c>
      <c r="S1922" s="43" t="str">
        <f>VLOOKUP(Combined[[#This Row],[Product_ID]],Product[],2,FALSE)</f>
        <v>WiFi Mesh Router</v>
      </c>
      <c r="T1922" s="43" t="str">
        <f>VLOOKUP(Combined[[#This Row],[Product_ID]],Product[],3,FALSE)</f>
        <v>Electronics</v>
      </c>
      <c r="U1922" s="43" t="str">
        <f>VLOOKUP(Combined[[#This Row],[Product_ID]],Product[],4,FALSE)</f>
        <v>Appliances</v>
      </c>
      <c r="V1922" s="43" t="str">
        <f>VLOOKUP(Combined[[#This Row],[Product_ID]],Product[],5,FALSE)</f>
        <v>White, Reeves and Woods</v>
      </c>
      <c r="W1922" s="43">
        <f>VLOOKUP(Combined[[#This Row],[Product_ID]],Product[],6,FALSE)</f>
        <v>480.9</v>
      </c>
      <c r="X1922" s="43">
        <f>VLOOKUP(Combined[[#This Row],[Product_ID]],Product[],7,FALSE)</f>
        <v>104</v>
      </c>
      <c r="Y1922" s="43" t="str">
        <f>_xlfn.XLOOKUP(Combined[[#This Row],[Store_ID]],Store[Store_ID],Store[Store_Name])</f>
        <v>Mann-Austin</v>
      </c>
      <c r="Z1922" s="43" t="str">
        <f>_xlfn.XLOOKUP(Combined[[#This Row],[Store_ID]],Store[Store_ID],Store[Region])</f>
        <v>East</v>
      </c>
      <c r="AA1922" s="43" t="str">
        <f>_xlfn.XLOOKUP(Combined[[#This Row],[Store_ID]],Store[Store_ID],Store[City])</f>
        <v>Vasquezborough</v>
      </c>
      <c r="AB1922" s="43" t="str">
        <f>_xlfn.XLOOKUP(Combined[[#This Row],[Store_ID]],Store[Store_ID],Store[Store_Type])</f>
        <v>Online</v>
      </c>
      <c r="AC1922" s="43">
        <f>Combined[[#This Row],[Quantity]]*Combined[[#This Row],[Unit_Price]]</f>
        <v>1205.6100000000001</v>
      </c>
      <c r="AD1922" s="43">
        <f>Combined[[#This Row],[Gross_Sales]]*Combined[[#This Row],[Discount]]</f>
        <v>349.62690000000003</v>
      </c>
      <c r="AE1922" s="43">
        <f>Combined[[#This Row],[Quantity]]*Combined[[#This Row],[cost]]</f>
        <v>1442.6999999999998</v>
      </c>
      <c r="AF1922" s="43">
        <f>Combined[[#This Row],[Total_Amount]]-Combined[[#This Row],[Total_Cost]]</f>
        <v>-586.71689999999978</v>
      </c>
      <c r="AG1922" s="43" t="str">
        <f>IF(Combined[[#This Row],[Age]]&lt;=25,"18-25",IF(Combined[[#This Row],[Age]]&lt;=35,"26-35",IF(Combined[[#This Row],[Age]]&lt;=45,"36-45",IF(Combined[[#This Row],[Age]]&lt;=55,"46-55","56-64"))))</f>
        <v>56-64</v>
      </c>
      <c r="AH1922" s="43">
        <f>IF(Combined[[#This Row],[Total_Amount]]=0,0,Combined[[#This Row],[Profit]]/Combined[[#This Row],[Total_Amount]])</f>
        <v>-0.68543047169973303</v>
      </c>
    </row>
    <row r="1923" spans="1:34">
      <c r="A1923" s="43" t="s">
        <v>3747</v>
      </c>
      <c r="B1923" s="46">
        <v>45624</v>
      </c>
      <c r="C1923" s="43">
        <f t="shared" ref="C1923:C1986" si="30">YEAR(B1923)</f>
        <v>2024</v>
      </c>
      <c r="D1923" s="43" t="str">
        <f>TEXT(Combined[[#This Row],[Order_Date]],"MMM")</f>
        <v>Nov</v>
      </c>
      <c r="E1923" s="43" t="s">
        <v>1524</v>
      </c>
      <c r="F1923" s="43" t="s">
        <v>1706</v>
      </c>
      <c r="G1923" s="43" t="s">
        <v>1794</v>
      </c>
      <c r="H1923" s="43">
        <v>4</v>
      </c>
      <c r="I1923" s="43">
        <v>619.35</v>
      </c>
      <c r="J1923" s="45">
        <v>0.3</v>
      </c>
      <c r="K1923" s="43" t="s">
        <v>1824</v>
      </c>
      <c r="L1923" s="43">
        <v>1734.18</v>
      </c>
      <c r="M1923" s="43" t="str">
        <f>VLOOKUP(Combined[[#This Row],[Customer_ID]],Customer[],2,FALSE)</f>
        <v>Christopher Ford</v>
      </c>
      <c r="N1923" s="43">
        <f>VLOOKUP(Combined[[#This Row],[Customer_ID]],Customer[],3,FALSE)</f>
        <v>56</v>
      </c>
      <c r="O1923" s="43" t="str">
        <f>VLOOKUP(Combined[[#This Row],[Customer_ID]],Customer[],4,FALSE)</f>
        <v>Male</v>
      </c>
      <c r="P1923" s="43" t="str">
        <f>VLOOKUP(Combined[[#This Row],[Customer_ID]],Customer[],5,FALSE)</f>
        <v>North Seanfurt</v>
      </c>
      <c r="Q1923" s="43" t="str">
        <f>VLOOKUP(Combined[[#This Row],[Customer_ID]],Customer[],6,FALSE)</f>
        <v>Ohio</v>
      </c>
      <c r="R1923" s="43" t="str">
        <f>VLOOKUP(Combined[[#This Row],[Customer_ID]],Customer[],8,FALSE)</f>
        <v>Bronze</v>
      </c>
      <c r="S1923" s="43" t="str">
        <f>VLOOKUP(Combined[[#This Row],[Product_ID]],Product[],2,FALSE)</f>
        <v>Decorative Lamp Shade</v>
      </c>
      <c r="T1923" s="43" t="str">
        <f>VLOOKUP(Combined[[#This Row],[Product_ID]],Product[],3,FALSE)</f>
        <v>Home</v>
      </c>
      <c r="U1923" s="43" t="str">
        <f>VLOOKUP(Combined[[#This Row],[Product_ID]],Product[],4,FALSE)</f>
        <v>Lighting</v>
      </c>
      <c r="V1923" s="43" t="str">
        <f>VLOOKUP(Combined[[#This Row],[Product_ID]],Product[],5,FALSE)</f>
        <v>Ramirez-Hanson</v>
      </c>
      <c r="W1923" s="43">
        <f>VLOOKUP(Combined[[#This Row],[Product_ID]],Product[],6,FALSE)</f>
        <v>228.53</v>
      </c>
      <c r="X1923" s="43">
        <f>VLOOKUP(Combined[[#This Row],[Product_ID]],Product[],7,FALSE)</f>
        <v>469</v>
      </c>
      <c r="Y1923" s="43" t="str">
        <f>_xlfn.XLOOKUP(Combined[[#This Row],[Store_ID]],Store[Store_ID],Store[Store_Name])</f>
        <v>Thomas, Bridges and Harris</v>
      </c>
      <c r="Z1923" s="43" t="str">
        <f>_xlfn.XLOOKUP(Combined[[#This Row],[Store_ID]],Store[Store_ID],Store[Region])</f>
        <v>North</v>
      </c>
      <c r="AA1923" s="43" t="str">
        <f>_xlfn.XLOOKUP(Combined[[#This Row],[Store_ID]],Store[Store_ID],Store[City])</f>
        <v>Sabrinatown</v>
      </c>
      <c r="AB1923" s="43" t="str">
        <f>_xlfn.XLOOKUP(Combined[[#This Row],[Store_ID]],Store[Store_ID],Store[Store_Type])</f>
        <v>Online</v>
      </c>
      <c r="AC1923" s="43">
        <f>Combined[[#This Row],[Quantity]]*Combined[[#This Row],[Unit_Price]]</f>
        <v>2477.4</v>
      </c>
      <c r="AD1923" s="43">
        <f>Combined[[#This Row],[Gross_Sales]]*Combined[[#This Row],[Discount]]</f>
        <v>743.22</v>
      </c>
      <c r="AE1923" s="43">
        <f>Combined[[#This Row],[Quantity]]*Combined[[#This Row],[cost]]</f>
        <v>914.12</v>
      </c>
      <c r="AF1923" s="43">
        <f>Combined[[#This Row],[Total_Amount]]-Combined[[#This Row],[Total_Cost]]</f>
        <v>820.06000000000006</v>
      </c>
      <c r="AG1923" s="43" t="str">
        <f>IF(Combined[[#This Row],[Age]]&lt;=25,"18-25",IF(Combined[[#This Row],[Age]]&lt;=35,"26-35",IF(Combined[[#This Row],[Age]]&lt;=45,"36-45",IF(Combined[[#This Row],[Age]]&lt;=55,"46-55","56-64"))))</f>
        <v>56-64</v>
      </c>
      <c r="AH1923" s="43">
        <f>IF(Combined[[#This Row],[Total_Amount]]=0,0,Combined[[#This Row],[Profit]]/Combined[[#This Row],[Total_Amount]])</f>
        <v>0.47288055449837968</v>
      </c>
    </row>
    <row r="1924" spans="1:34">
      <c r="A1924" s="43" t="s">
        <v>3748</v>
      </c>
      <c r="B1924" s="46">
        <v>45276</v>
      </c>
      <c r="C1924" s="43">
        <f t="shared" si="30"/>
        <v>2023</v>
      </c>
      <c r="D1924" s="43" t="str">
        <f>TEXT(Combined[[#This Row],[Order_Date]],"MMM")</f>
        <v>Dec</v>
      </c>
      <c r="E1924" s="43" t="s">
        <v>791</v>
      </c>
      <c r="F1924" s="43" t="s">
        <v>1640</v>
      </c>
      <c r="G1924" s="43" t="s">
        <v>1807</v>
      </c>
      <c r="H1924" s="43">
        <v>4</v>
      </c>
      <c r="I1924" s="43">
        <v>569.36</v>
      </c>
      <c r="J1924" s="45">
        <v>0.27</v>
      </c>
      <c r="K1924" s="43" t="s">
        <v>1826</v>
      </c>
      <c r="L1924" s="43">
        <v>1662.5311999999999</v>
      </c>
      <c r="M1924" s="43" t="str">
        <f>VLOOKUP(Combined[[#This Row],[Customer_ID]],Customer[],2,FALSE)</f>
        <v>Douglas Rhodes</v>
      </c>
      <c r="N1924" s="43">
        <f>VLOOKUP(Combined[[#This Row],[Customer_ID]],Customer[],3,FALSE)</f>
        <v>32</v>
      </c>
      <c r="O1924" s="43" t="str">
        <f>VLOOKUP(Combined[[#This Row],[Customer_ID]],Customer[],4,FALSE)</f>
        <v>Male</v>
      </c>
      <c r="P1924" s="43" t="str">
        <f>VLOOKUP(Combined[[#This Row],[Customer_ID]],Customer[],5,FALSE)</f>
        <v>Mikehaven</v>
      </c>
      <c r="Q1924" s="43" t="str">
        <f>VLOOKUP(Combined[[#This Row],[Customer_ID]],Customer[],6,FALSE)</f>
        <v>New Hampshire</v>
      </c>
      <c r="R1924" s="43" t="str">
        <f>VLOOKUP(Combined[[#This Row],[Customer_ID]],Customer[],8,FALSE)</f>
        <v>Platinum</v>
      </c>
      <c r="S1924" s="43" t="str">
        <f>VLOOKUP(Combined[[#This Row],[Product_ID]],Product[],2,FALSE)</f>
        <v>Men's Winter Jacket</v>
      </c>
      <c r="T1924" s="43" t="str">
        <f>VLOOKUP(Combined[[#This Row],[Product_ID]],Product[],3,FALSE)</f>
        <v>Clothing</v>
      </c>
      <c r="U1924" s="43" t="str">
        <f>VLOOKUP(Combined[[#This Row],[Product_ID]],Product[],4,FALSE)</f>
        <v>Outerwear</v>
      </c>
      <c r="V1924" s="43" t="str">
        <f>VLOOKUP(Combined[[#This Row],[Product_ID]],Product[],5,FALSE)</f>
        <v>Kelly, Smith and Perez</v>
      </c>
      <c r="W1924" s="43">
        <f>VLOOKUP(Combined[[#This Row],[Product_ID]],Product[],6,FALSE)</f>
        <v>167.34</v>
      </c>
      <c r="X1924" s="43">
        <f>VLOOKUP(Combined[[#This Row],[Product_ID]],Product[],7,FALSE)</f>
        <v>296</v>
      </c>
      <c r="Y1924" s="43" t="str">
        <f>_xlfn.XLOOKUP(Combined[[#This Row],[Store_ID]],Store[Store_ID],Store[Store_Name])</f>
        <v>Holloway Ltd</v>
      </c>
      <c r="Z1924" s="43" t="str">
        <f>_xlfn.XLOOKUP(Combined[[#This Row],[Store_ID]],Store[Store_ID],Store[Region])</f>
        <v>North</v>
      </c>
      <c r="AA1924" s="43" t="str">
        <f>_xlfn.XLOOKUP(Combined[[#This Row],[Store_ID]],Store[Store_ID],Store[City])</f>
        <v>Bensonhaven</v>
      </c>
      <c r="AB1924" s="43" t="str">
        <f>_xlfn.XLOOKUP(Combined[[#This Row],[Store_ID]],Store[Store_ID],Store[Store_Type])</f>
        <v>Flagship</v>
      </c>
      <c r="AC1924" s="43">
        <f>Combined[[#This Row],[Quantity]]*Combined[[#This Row],[Unit_Price]]</f>
        <v>2277.44</v>
      </c>
      <c r="AD1924" s="43">
        <f>Combined[[#This Row],[Gross_Sales]]*Combined[[#This Row],[Discount]]</f>
        <v>614.90880000000004</v>
      </c>
      <c r="AE1924" s="43">
        <f>Combined[[#This Row],[Quantity]]*Combined[[#This Row],[cost]]</f>
        <v>669.36</v>
      </c>
      <c r="AF1924" s="43">
        <f>Combined[[#This Row],[Total_Amount]]-Combined[[#This Row],[Total_Cost]]</f>
        <v>993.17119999999989</v>
      </c>
      <c r="AG1924" s="43" t="str">
        <f>IF(Combined[[#This Row],[Age]]&lt;=25,"18-25",IF(Combined[[#This Row],[Age]]&lt;=35,"26-35",IF(Combined[[#This Row],[Age]]&lt;=45,"36-45",IF(Combined[[#This Row],[Age]]&lt;=55,"46-55","56-64"))))</f>
        <v>26-35</v>
      </c>
      <c r="AH1924" s="43">
        <f>IF(Combined[[#This Row],[Total_Amount]]=0,0,Combined[[#This Row],[Profit]]/Combined[[#This Row],[Total_Amount]])</f>
        <v>0.59738499945143886</v>
      </c>
    </row>
    <row r="1925" spans="1:34">
      <c r="A1925" s="43" t="s">
        <v>3749</v>
      </c>
      <c r="B1925" s="46">
        <v>45344</v>
      </c>
      <c r="C1925" s="43">
        <f t="shared" si="30"/>
        <v>2024</v>
      </c>
      <c r="D1925" s="43" t="str">
        <f>TEXT(Combined[[#This Row],[Order_Date]],"MMM")</f>
        <v>Feb</v>
      </c>
      <c r="E1925" s="43" t="s">
        <v>1466</v>
      </c>
      <c r="F1925" s="43" t="s">
        <v>1602</v>
      </c>
      <c r="G1925" s="43" t="s">
        <v>1769</v>
      </c>
      <c r="H1925" s="43">
        <v>2</v>
      </c>
      <c r="I1925" s="43">
        <v>846.35</v>
      </c>
      <c r="J1925" s="45">
        <v>0.3</v>
      </c>
      <c r="K1925" s="43" t="s">
        <v>1829</v>
      </c>
      <c r="L1925" s="43">
        <v>1184.8900000000001</v>
      </c>
      <c r="M1925" s="43" t="str">
        <f>VLOOKUP(Combined[[#This Row],[Customer_ID]],Customer[],2,FALSE)</f>
        <v>Elizabeth Foster</v>
      </c>
      <c r="N1925" s="43">
        <f>VLOOKUP(Combined[[#This Row],[Customer_ID]],Customer[],3,FALSE)</f>
        <v>33</v>
      </c>
      <c r="O1925" s="43" t="str">
        <f>VLOOKUP(Combined[[#This Row],[Customer_ID]],Customer[],4,FALSE)</f>
        <v>Female</v>
      </c>
      <c r="P1925" s="43" t="str">
        <f>VLOOKUP(Combined[[#This Row],[Customer_ID]],Customer[],5,FALSE)</f>
        <v>Anthonymouth</v>
      </c>
      <c r="Q1925" s="43" t="str">
        <f>VLOOKUP(Combined[[#This Row],[Customer_ID]],Customer[],6,FALSE)</f>
        <v>Oklahoma</v>
      </c>
      <c r="R1925" s="43" t="str">
        <f>VLOOKUP(Combined[[#This Row],[Customer_ID]],Customer[],8,FALSE)</f>
        <v>Gold</v>
      </c>
      <c r="S1925" s="43" t="str">
        <f>VLOOKUP(Combined[[#This Row],[Product_ID]],Product[],2,FALSE)</f>
        <v>Decorative Floor Vase</v>
      </c>
      <c r="T1925" s="43" t="str">
        <f>VLOOKUP(Combined[[#This Row],[Product_ID]],Product[],3,FALSE)</f>
        <v>Home</v>
      </c>
      <c r="U1925" s="43" t="str">
        <f>VLOOKUP(Combined[[#This Row],[Product_ID]],Product[],4,FALSE)</f>
        <v>Decor</v>
      </c>
      <c r="V1925" s="43" t="str">
        <f>VLOOKUP(Combined[[#This Row],[Product_ID]],Product[],5,FALSE)</f>
        <v>Khan, Jones and Paul</v>
      </c>
      <c r="W1925" s="43">
        <f>VLOOKUP(Combined[[#This Row],[Product_ID]],Product[],6,FALSE)</f>
        <v>219.12</v>
      </c>
      <c r="X1925" s="43">
        <f>VLOOKUP(Combined[[#This Row],[Product_ID]],Product[],7,FALSE)</f>
        <v>378</v>
      </c>
      <c r="Y1925" s="43" t="str">
        <f>_xlfn.XLOOKUP(Combined[[#This Row],[Store_ID]],Store[Store_ID],Store[Store_Name])</f>
        <v>Alexander Group</v>
      </c>
      <c r="Z1925" s="43" t="str">
        <f>_xlfn.XLOOKUP(Combined[[#This Row],[Store_ID]],Store[Store_ID],Store[Region])</f>
        <v>South</v>
      </c>
      <c r="AA1925" s="43" t="str">
        <f>_xlfn.XLOOKUP(Combined[[#This Row],[Store_ID]],Store[Store_ID],Store[City])</f>
        <v>Port Sharon</v>
      </c>
      <c r="AB1925" s="43" t="str">
        <f>_xlfn.XLOOKUP(Combined[[#This Row],[Store_ID]],Store[Store_ID],Store[Store_Type])</f>
        <v>Online</v>
      </c>
      <c r="AC1925" s="43">
        <f>Combined[[#This Row],[Quantity]]*Combined[[#This Row],[Unit_Price]]</f>
        <v>1692.7</v>
      </c>
      <c r="AD1925" s="43">
        <f>Combined[[#This Row],[Gross_Sales]]*Combined[[#This Row],[Discount]]</f>
        <v>507.81</v>
      </c>
      <c r="AE1925" s="43">
        <f>Combined[[#This Row],[Quantity]]*Combined[[#This Row],[cost]]</f>
        <v>438.24</v>
      </c>
      <c r="AF1925" s="43">
        <f>Combined[[#This Row],[Total_Amount]]-Combined[[#This Row],[Total_Cost]]</f>
        <v>746.65000000000009</v>
      </c>
      <c r="AG1925" s="43" t="str">
        <f>IF(Combined[[#This Row],[Age]]&lt;=25,"18-25",IF(Combined[[#This Row],[Age]]&lt;=35,"26-35",IF(Combined[[#This Row],[Age]]&lt;=45,"36-45",IF(Combined[[#This Row],[Age]]&lt;=55,"46-55","56-64"))))</f>
        <v>26-35</v>
      </c>
      <c r="AH1925" s="43">
        <f>IF(Combined[[#This Row],[Total_Amount]]=0,0,Combined[[#This Row],[Profit]]/Combined[[#This Row],[Total_Amount]])</f>
        <v>0.63014288246166317</v>
      </c>
    </row>
    <row r="1926" spans="1:34">
      <c r="A1926" s="43" t="s">
        <v>3750</v>
      </c>
      <c r="B1926" s="46">
        <v>45849</v>
      </c>
      <c r="C1926" s="43">
        <f t="shared" si="30"/>
        <v>2025</v>
      </c>
      <c r="D1926" s="43" t="str">
        <f>TEXT(Combined[[#This Row],[Order_Date]],"MMM")</f>
        <v>Jul</v>
      </c>
      <c r="E1926" s="43" t="s">
        <v>1346</v>
      </c>
      <c r="F1926" s="43" t="s">
        <v>1608</v>
      </c>
      <c r="G1926" s="43" t="s">
        <v>1761</v>
      </c>
      <c r="H1926" s="43">
        <v>1</v>
      </c>
      <c r="I1926" s="43">
        <v>788.45</v>
      </c>
      <c r="J1926" s="45">
        <v>0.28999999999999998</v>
      </c>
      <c r="K1926" s="43" t="s">
        <v>1826</v>
      </c>
      <c r="L1926" s="43">
        <v>559.79949999999997</v>
      </c>
      <c r="M1926" s="43" t="str">
        <f>VLOOKUP(Combined[[#This Row],[Customer_ID]],Customer[],2,FALSE)</f>
        <v>Monique Castro</v>
      </c>
      <c r="N1926" s="43">
        <f>VLOOKUP(Combined[[#This Row],[Customer_ID]],Customer[],3,FALSE)</f>
        <v>48</v>
      </c>
      <c r="O1926" s="43" t="str">
        <f>VLOOKUP(Combined[[#This Row],[Customer_ID]],Customer[],4,FALSE)</f>
        <v>Female</v>
      </c>
      <c r="P1926" s="43" t="str">
        <f>VLOOKUP(Combined[[#This Row],[Customer_ID]],Customer[],5,FALSE)</f>
        <v>New Sarah</v>
      </c>
      <c r="Q1926" s="43" t="str">
        <f>VLOOKUP(Combined[[#This Row],[Customer_ID]],Customer[],6,FALSE)</f>
        <v>Indiana</v>
      </c>
      <c r="R1926" s="43" t="str">
        <f>VLOOKUP(Combined[[#This Row],[Customer_ID]],Customer[],8,FALSE)</f>
        <v>Gold</v>
      </c>
      <c r="S1926" s="43" t="str">
        <f>VLOOKUP(Combined[[#This Row],[Product_ID]],Product[],2,FALSE)</f>
        <v>Stainless Steel Cutlery Set</v>
      </c>
      <c r="T1926" s="43" t="str">
        <f>VLOOKUP(Combined[[#This Row],[Product_ID]],Product[],3,FALSE)</f>
        <v>Home</v>
      </c>
      <c r="U1926" s="43" t="str">
        <f>VLOOKUP(Combined[[#This Row],[Product_ID]],Product[],4,FALSE)</f>
        <v>Kitchen</v>
      </c>
      <c r="V1926" s="43" t="str">
        <f>VLOOKUP(Combined[[#This Row],[Product_ID]],Product[],5,FALSE)</f>
        <v>Stevens, Fernandez and Martin</v>
      </c>
      <c r="W1926" s="43">
        <f>VLOOKUP(Combined[[#This Row],[Product_ID]],Product[],6,FALSE)</f>
        <v>19.52</v>
      </c>
      <c r="X1926" s="43">
        <f>VLOOKUP(Combined[[#This Row],[Product_ID]],Product[],7,FALSE)</f>
        <v>57</v>
      </c>
      <c r="Y1926" s="43" t="str">
        <f>_xlfn.XLOOKUP(Combined[[#This Row],[Store_ID]],Store[Store_ID],Store[Store_Name])</f>
        <v>Black-Horn</v>
      </c>
      <c r="Z1926" s="43" t="str">
        <f>_xlfn.XLOOKUP(Combined[[#This Row],[Store_ID]],Store[Store_ID],Store[Region])</f>
        <v>South</v>
      </c>
      <c r="AA1926" s="43" t="str">
        <f>_xlfn.XLOOKUP(Combined[[#This Row],[Store_ID]],Store[Store_ID],Store[City])</f>
        <v>North Nancyview</v>
      </c>
      <c r="AB1926" s="43" t="str">
        <f>_xlfn.XLOOKUP(Combined[[#This Row],[Store_ID]],Store[Store_ID],Store[Store_Type])</f>
        <v>Outlet</v>
      </c>
      <c r="AC1926" s="43">
        <f>Combined[[#This Row],[Quantity]]*Combined[[#This Row],[Unit_Price]]</f>
        <v>788.45</v>
      </c>
      <c r="AD1926" s="43">
        <f>Combined[[#This Row],[Gross_Sales]]*Combined[[#This Row],[Discount]]</f>
        <v>228.65049999999999</v>
      </c>
      <c r="AE1926" s="43">
        <f>Combined[[#This Row],[Quantity]]*Combined[[#This Row],[cost]]</f>
        <v>19.52</v>
      </c>
      <c r="AF1926" s="43">
        <f>Combined[[#This Row],[Total_Amount]]-Combined[[#This Row],[Total_Cost]]</f>
        <v>540.27949999999998</v>
      </c>
      <c r="AG1926" s="43" t="str">
        <f>IF(Combined[[#This Row],[Age]]&lt;=25,"18-25",IF(Combined[[#This Row],[Age]]&lt;=35,"26-35",IF(Combined[[#This Row],[Age]]&lt;=45,"36-45",IF(Combined[[#This Row],[Age]]&lt;=55,"46-55","56-64"))))</f>
        <v>46-55</v>
      </c>
      <c r="AH1926" s="43">
        <f>IF(Combined[[#This Row],[Total_Amount]]=0,0,Combined[[#This Row],[Profit]]/Combined[[#This Row],[Total_Amount]])</f>
        <v>0.96513037257089374</v>
      </c>
    </row>
    <row r="1927" spans="1:34">
      <c r="A1927" s="43" t="s">
        <v>3751</v>
      </c>
      <c r="B1927" s="46">
        <v>45880</v>
      </c>
      <c r="C1927" s="43">
        <f t="shared" si="30"/>
        <v>2025</v>
      </c>
      <c r="D1927" s="43" t="str">
        <f>TEXT(Combined[[#This Row],[Order_Date]],"MMM")</f>
        <v>Aug</v>
      </c>
      <c r="E1927" s="43" t="s">
        <v>1127</v>
      </c>
      <c r="F1927" s="43" t="s">
        <v>1618</v>
      </c>
      <c r="G1927" s="43" t="s">
        <v>1794</v>
      </c>
      <c r="H1927" s="43">
        <v>2</v>
      </c>
      <c r="I1927" s="43">
        <v>338.81</v>
      </c>
      <c r="J1927" s="45">
        <v>7.0000000000000007E-2</v>
      </c>
      <c r="K1927" s="43" t="s">
        <v>1829</v>
      </c>
      <c r="L1927" s="43">
        <v>630.1866</v>
      </c>
      <c r="M1927" s="43" t="str">
        <f>VLOOKUP(Combined[[#This Row],[Customer_ID]],Customer[],2,FALSE)</f>
        <v>Denise Tate</v>
      </c>
      <c r="N1927" s="43">
        <f>VLOOKUP(Combined[[#This Row],[Customer_ID]],Customer[],3,FALSE)</f>
        <v>34</v>
      </c>
      <c r="O1927" s="43" t="str">
        <f>VLOOKUP(Combined[[#This Row],[Customer_ID]],Customer[],4,FALSE)</f>
        <v>Male</v>
      </c>
      <c r="P1927" s="43" t="str">
        <f>VLOOKUP(Combined[[#This Row],[Customer_ID]],Customer[],5,FALSE)</f>
        <v>Andersonside</v>
      </c>
      <c r="Q1927" s="43" t="str">
        <f>VLOOKUP(Combined[[#This Row],[Customer_ID]],Customer[],6,FALSE)</f>
        <v>Arkansas</v>
      </c>
      <c r="R1927" s="43" t="str">
        <f>VLOOKUP(Combined[[#This Row],[Customer_ID]],Customer[],8,FALSE)</f>
        <v>Platinum</v>
      </c>
      <c r="S1927" s="43" t="str">
        <f>VLOOKUP(Combined[[#This Row],[Product_ID]],Product[],2,FALSE)</f>
        <v>Bedroom Table Lamp</v>
      </c>
      <c r="T1927" s="43" t="str">
        <f>VLOOKUP(Combined[[#This Row],[Product_ID]],Product[],3,FALSE)</f>
        <v>Home</v>
      </c>
      <c r="U1927" s="43" t="str">
        <f>VLOOKUP(Combined[[#This Row],[Product_ID]],Product[],4,FALSE)</f>
        <v>Lighting</v>
      </c>
      <c r="V1927" s="43" t="str">
        <f>VLOOKUP(Combined[[#This Row],[Product_ID]],Product[],5,FALSE)</f>
        <v>Jones LLC</v>
      </c>
      <c r="W1927" s="43">
        <f>VLOOKUP(Combined[[#This Row],[Product_ID]],Product[],6,FALSE)</f>
        <v>382.22</v>
      </c>
      <c r="X1927" s="43">
        <f>VLOOKUP(Combined[[#This Row],[Product_ID]],Product[],7,FALSE)</f>
        <v>329</v>
      </c>
      <c r="Y1927" s="43" t="str">
        <f>_xlfn.XLOOKUP(Combined[[#This Row],[Store_ID]],Store[Store_ID],Store[Store_Name])</f>
        <v>Thomas, Bridges and Harris</v>
      </c>
      <c r="Z1927" s="43" t="str">
        <f>_xlfn.XLOOKUP(Combined[[#This Row],[Store_ID]],Store[Store_ID],Store[Region])</f>
        <v>North</v>
      </c>
      <c r="AA1927" s="43" t="str">
        <f>_xlfn.XLOOKUP(Combined[[#This Row],[Store_ID]],Store[Store_ID],Store[City])</f>
        <v>Sabrinatown</v>
      </c>
      <c r="AB1927" s="43" t="str">
        <f>_xlfn.XLOOKUP(Combined[[#This Row],[Store_ID]],Store[Store_ID],Store[Store_Type])</f>
        <v>Online</v>
      </c>
      <c r="AC1927" s="43">
        <f>Combined[[#This Row],[Quantity]]*Combined[[#This Row],[Unit_Price]]</f>
        <v>677.62</v>
      </c>
      <c r="AD1927" s="43">
        <f>Combined[[#This Row],[Gross_Sales]]*Combined[[#This Row],[Discount]]</f>
        <v>47.433400000000006</v>
      </c>
      <c r="AE1927" s="43">
        <f>Combined[[#This Row],[Quantity]]*Combined[[#This Row],[cost]]</f>
        <v>764.44</v>
      </c>
      <c r="AF1927" s="43">
        <f>Combined[[#This Row],[Total_Amount]]-Combined[[#This Row],[Total_Cost]]</f>
        <v>-134.25340000000006</v>
      </c>
      <c r="AG1927" s="43" t="str">
        <f>IF(Combined[[#This Row],[Age]]&lt;=25,"18-25",IF(Combined[[#This Row],[Age]]&lt;=35,"26-35",IF(Combined[[#This Row],[Age]]&lt;=45,"36-45",IF(Combined[[#This Row],[Age]]&lt;=55,"46-55","56-64"))))</f>
        <v>26-35</v>
      </c>
      <c r="AH1927" s="43">
        <f>IF(Combined[[#This Row],[Total_Amount]]=0,0,Combined[[#This Row],[Profit]]/Combined[[#This Row],[Total_Amount]])</f>
        <v>-0.2130375352316283</v>
      </c>
    </row>
    <row r="1928" spans="1:34">
      <c r="A1928" s="43" t="s">
        <v>3752</v>
      </c>
      <c r="B1928" s="46">
        <v>45907</v>
      </c>
      <c r="C1928" s="43">
        <f t="shared" si="30"/>
        <v>2025</v>
      </c>
      <c r="D1928" s="43" t="str">
        <f>TEXT(Combined[[#This Row],[Order_Date]],"MMM")</f>
        <v>Sep</v>
      </c>
      <c r="E1928" s="43" t="s">
        <v>110</v>
      </c>
      <c r="F1928" s="43" t="s">
        <v>1576</v>
      </c>
      <c r="G1928" s="43" t="s">
        <v>1773</v>
      </c>
      <c r="H1928" s="43">
        <v>4</v>
      </c>
      <c r="I1928" s="43">
        <v>94.48</v>
      </c>
      <c r="J1928" s="45">
        <v>0.06</v>
      </c>
      <c r="K1928" s="43" t="s">
        <v>1829</v>
      </c>
      <c r="L1928" s="43">
        <v>355.2448</v>
      </c>
      <c r="M1928" s="43" t="str">
        <f>VLOOKUP(Combined[[#This Row],[Customer_ID]],Customer[],2,FALSE)</f>
        <v>Amber Carlson</v>
      </c>
      <c r="N1928" s="43">
        <f>VLOOKUP(Combined[[#This Row],[Customer_ID]],Customer[],3,FALSE)</f>
        <v>18</v>
      </c>
      <c r="O1928" s="43" t="str">
        <f>VLOOKUP(Combined[[#This Row],[Customer_ID]],Customer[],4,FALSE)</f>
        <v>Female</v>
      </c>
      <c r="P1928" s="43" t="str">
        <f>VLOOKUP(Combined[[#This Row],[Customer_ID]],Customer[],5,FALSE)</f>
        <v>East Michellemouth</v>
      </c>
      <c r="Q1928" s="43" t="str">
        <f>VLOOKUP(Combined[[#This Row],[Customer_ID]],Customer[],6,FALSE)</f>
        <v>Missouri</v>
      </c>
      <c r="R1928" s="43" t="str">
        <f>VLOOKUP(Combined[[#This Row],[Customer_ID]],Customer[],8,FALSE)</f>
        <v>Gold</v>
      </c>
      <c r="S1928" s="43" t="str">
        <f>VLOOKUP(Combined[[#This Row],[Product_ID]],Product[],2,FALSE)</f>
        <v>Decorative Wall Mirror</v>
      </c>
      <c r="T1928" s="43" t="str">
        <f>VLOOKUP(Combined[[#This Row],[Product_ID]],Product[],3,FALSE)</f>
        <v>Home</v>
      </c>
      <c r="U1928" s="43" t="str">
        <f>VLOOKUP(Combined[[#This Row],[Product_ID]],Product[],4,FALSE)</f>
        <v>Decor</v>
      </c>
      <c r="V1928" s="43" t="str">
        <f>VLOOKUP(Combined[[#This Row],[Product_ID]],Product[],5,FALSE)</f>
        <v>Luna, Anderson and Bowman</v>
      </c>
      <c r="W1928" s="43">
        <f>VLOOKUP(Combined[[#This Row],[Product_ID]],Product[],6,FALSE)</f>
        <v>48.01</v>
      </c>
      <c r="X1928" s="43">
        <f>VLOOKUP(Combined[[#This Row],[Product_ID]],Product[],7,FALSE)</f>
        <v>439</v>
      </c>
      <c r="Y1928" s="43" t="str">
        <f>_xlfn.XLOOKUP(Combined[[#This Row],[Store_ID]],Store[Store_ID],Store[Store_Name])</f>
        <v>Gray Ltd</v>
      </c>
      <c r="Z1928" s="43" t="str">
        <f>_xlfn.XLOOKUP(Combined[[#This Row],[Store_ID]],Store[Store_ID],Store[Region])</f>
        <v>North</v>
      </c>
      <c r="AA1928" s="43" t="str">
        <f>_xlfn.XLOOKUP(Combined[[#This Row],[Store_ID]],Store[Store_ID],Store[City])</f>
        <v>New Michaelchester</v>
      </c>
      <c r="AB1928" s="43" t="str">
        <f>_xlfn.XLOOKUP(Combined[[#This Row],[Store_ID]],Store[Store_ID],Store[Store_Type])</f>
        <v>Outlet</v>
      </c>
      <c r="AC1928" s="43">
        <f>Combined[[#This Row],[Quantity]]*Combined[[#This Row],[Unit_Price]]</f>
        <v>377.92</v>
      </c>
      <c r="AD1928" s="43">
        <f>Combined[[#This Row],[Gross_Sales]]*Combined[[#This Row],[Discount]]</f>
        <v>22.6752</v>
      </c>
      <c r="AE1928" s="43">
        <f>Combined[[#This Row],[Quantity]]*Combined[[#This Row],[cost]]</f>
        <v>192.04</v>
      </c>
      <c r="AF1928" s="43">
        <f>Combined[[#This Row],[Total_Amount]]-Combined[[#This Row],[Total_Cost]]</f>
        <v>163.20480000000001</v>
      </c>
      <c r="AG1928" s="43" t="str">
        <f>IF(Combined[[#This Row],[Age]]&lt;=25,"18-25",IF(Combined[[#This Row],[Age]]&lt;=35,"26-35",IF(Combined[[#This Row],[Age]]&lt;=45,"36-45",IF(Combined[[#This Row],[Age]]&lt;=55,"46-55","56-64"))))</f>
        <v>18-25</v>
      </c>
      <c r="AH1928" s="43">
        <f>IF(Combined[[#This Row],[Total_Amount]]=0,0,Combined[[#This Row],[Profit]]/Combined[[#This Row],[Total_Amount]])</f>
        <v>0.45941502873511453</v>
      </c>
    </row>
    <row r="1929" spans="1:34">
      <c r="A1929" s="43" t="s">
        <v>3753</v>
      </c>
      <c r="B1929" s="46">
        <v>45545</v>
      </c>
      <c r="C1929" s="43">
        <f t="shared" si="30"/>
        <v>2024</v>
      </c>
      <c r="D1929" s="43" t="str">
        <f>TEXT(Combined[[#This Row],[Order_Date]],"MMM")</f>
        <v>Sep</v>
      </c>
      <c r="E1929" s="43" t="s">
        <v>1469</v>
      </c>
      <c r="F1929" s="43" t="s">
        <v>1586</v>
      </c>
      <c r="G1929" s="43" t="s">
        <v>1797</v>
      </c>
      <c r="H1929" s="43">
        <v>3</v>
      </c>
      <c r="I1929" s="43">
        <v>941.85</v>
      </c>
      <c r="J1929" s="45">
        <v>0.16</v>
      </c>
      <c r="K1929" s="43" t="s">
        <v>1826</v>
      </c>
      <c r="L1929" s="43">
        <v>2373.462</v>
      </c>
      <c r="M1929" s="43" t="str">
        <f>VLOOKUP(Combined[[#This Row],[Customer_ID]],Customer[],2,FALSE)</f>
        <v>Andrea Harris</v>
      </c>
      <c r="N1929" s="43">
        <f>VLOOKUP(Combined[[#This Row],[Customer_ID]],Customer[],3,FALSE)</f>
        <v>41</v>
      </c>
      <c r="O1929" s="43" t="str">
        <f>VLOOKUP(Combined[[#This Row],[Customer_ID]],Customer[],4,FALSE)</f>
        <v>Female</v>
      </c>
      <c r="P1929" s="43" t="str">
        <f>VLOOKUP(Combined[[#This Row],[Customer_ID]],Customer[],5,FALSE)</f>
        <v>West Kelseyberg</v>
      </c>
      <c r="Q1929" s="43" t="str">
        <f>VLOOKUP(Combined[[#This Row],[Customer_ID]],Customer[],6,FALSE)</f>
        <v>Kansas</v>
      </c>
      <c r="R1929" s="43" t="str">
        <f>VLOOKUP(Combined[[#This Row],[Customer_ID]],Customer[],8,FALSE)</f>
        <v>Platinum</v>
      </c>
      <c r="S1929" s="43" t="str">
        <f>VLOOKUP(Combined[[#This Row],[Product_ID]],Product[],2,FALSE)</f>
        <v>Knee Support Brace</v>
      </c>
      <c r="T1929" s="43" t="str">
        <f>VLOOKUP(Combined[[#This Row],[Product_ID]],Product[],3,FALSE)</f>
        <v>Sports</v>
      </c>
      <c r="U1929" s="43" t="str">
        <f>VLOOKUP(Combined[[#This Row],[Product_ID]],Product[],4,FALSE)</f>
        <v>Equipment</v>
      </c>
      <c r="V1929" s="43" t="str">
        <f>VLOOKUP(Combined[[#This Row],[Product_ID]],Product[],5,FALSE)</f>
        <v>May-Reese</v>
      </c>
      <c r="W1929" s="43">
        <f>VLOOKUP(Combined[[#This Row],[Product_ID]],Product[],6,FALSE)</f>
        <v>21.34</v>
      </c>
      <c r="X1929" s="43">
        <f>VLOOKUP(Combined[[#This Row],[Product_ID]],Product[],7,FALSE)</f>
        <v>65</v>
      </c>
      <c r="Y1929" s="43" t="str">
        <f>_xlfn.XLOOKUP(Combined[[#This Row],[Store_ID]],Store[Store_ID],Store[Store_Name])</f>
        <v>Gardner, Humphrey and Contreras</v>
      </c>
      <c r="Z1929" s="43" t="str">
        <f>_xlfn.XLOOKUP(Combined[[#This Row],[Store_ID]],Store[Store_ID],Store[Region])</f>
        <v>East</v>
      </c>
      <c r="AA1929" s="43" t="str">
        <f>_xlfn.XLOOKUP(Combined[[#This Row],[Store_ID]],Store[Store_ID],Store[City])</f>
        <v>Johnsonville</v>
      </c>
      <c r="AB1929" s="43" t="str">
        <f>_xlfn.XLOOKUP(Combined[[#This Row],[Store_ID]],Store[Store_ID],Store[Store_Type])</f>
        <v>Flagship</v>
      </c>
      <c r="AC1929" s="43">
        <f>Combined[[#This Row],[Quantity]]*Combined[[#This Row],[Unit_Price]]</f>
        <v>2825.55</v>
      </c>
      <c r="AD1929" s="43">
        <f>Combined[[#This Row],[Gross_Sales]]*Combined[[#This Row],[Discount]]</f>
        <v>452.08800000000002</v>
      </c>
      <c r="AE1929" s="43">
        <f>Combined[[#This Row],[Quantity]]*Combined[[#This Row],[cost]]</f>
        <v>64.02</v>
      </c>
      <c r="AF1929" s="43">
        <f>Combined[[#This Row],[Total_Amount]]-Combined[[#This Row],[Total_Cost]]</f>
        <v>2309.442</v>
      </c>
      <c r="AG1929" s="43" t="str">
        <f>IF(Combined[[#This Row],[Age]]&lt;=25,"18-25",IF(Combined[[#This Row],[Age]]&lt;=35,"26-35",IF(Combined[[#This Row],[Age]]&lt;=45,"36-45",IF(Combined[[#This Row],[Age]]&lt;=55,"46-55","56-64"))))</f>
        <v>36-45</v>
      </c>
      <c r="AH1929" s="43">
        <f>IF(Combined[[#This Row],[Total_Amount]]=0,0,Combined[[#This Row],[Profit]]/Combined[[#This Row],[Total_Amount]])</f>
        <v>0.97302674321307858</v>
      </c>
    </row>
    <row r="1930" spans="1:34">
      <c r="A1930" s="43" t="s">
        <v>3754</v>
      </c>
      <c r="B1930" s="46">
        <v>45257</v>
      </c>
      <c r="C1930" s="43">
        <f t="shared" si="30"/>
        <v>2023</v>
      </c>
      <c r="D1930" s="43" t="str">
        <f>TEXT(Combined[[#This Row],[Order_Date]],"MMM")</f>
        <v>Nov</v>
      </c>
      <c r="E1930" s="43" t="s">
        <v>538</v>
      </c>
      <c r="F1930" s="43" t="s">
        <v>1638</v>
      </c>
      <c r="G1930" s="43" t="s">
        <v>1773</v>
      </c>
      <c r="H1930" s="43">
        <v>2</v>
      </c>
      <c r="I1930" s="43">
        <v>336.97</v>
      </c>
      <c r="J1930" s="45">
        <v>0.14000000000000001</v>
      </c>
      <c r="K1930" s="43" t="s">
        <v>1826</v>
      </c>
      <c r="L1930" s="43">
        <v>579.58840000000009</v>
      </c>
      <c r="M1930" s="43" t="str">
        <f>VLOOKUP(Combined[[#This Row],[Customer_ID]],Customer[],2,FALSE)</f>
        <v>Cynthia Morris</v>
      </c>
      <c r="N1930" s="43">
        <f>VLOOKUP(Combined[[#This Row],[Customer_ID]],Customer[],3,FALSE)</f>
        <v>18</v>
      </c>
      <c r="O1930" s="43" t="str">
        <f>VLOOKUP(Combined[[#This Row],[Customer_ID]],Customer[],4,FALSE)</f>
        <v>Female</v>
      </c>
      <c r="P1930" s="43" t="str">
        <f>VLOOKUP(Combined[[#This Row],[Customer_ID]],Customer[],5,FALSE)</f>
        <v>Hessmouth</v>
      </c>
      <c r="Q1930" s="43" t="str">
        <f>VLOOKUP(Combined[[#This Row],[Customer_ID]],Customer[],6,FALSE)</f>
        <v>Arizona</v>
      </c>
      <c r="R1930" s="43" t="str">
        <f>VLOOKUP(Combined[[#This Row],[Customer_ID]],Customer[],8,FALSE)</f>
        <v>Silver</v>
      </c>
      <c r="S1930" s="43" t="str">
        <f>VLOOKUP(Combined[[#This Row],[Product_ID]],Product[],2,FALSE)</f>
        <v>High-Grip Football</v>
      </c>
      <c r="T1930" s="43" t="str">
        <f>VLOOKUP(Combined[[#This Row],[Product_ID]],Product[],3,FALSE)</f>
        <v>Sports</v>
      </c>
      <c r="U1930" s="43" t="str">
        <f>VLOOKUP(Combined[[#This Row],[Product_ID]],Product[],4,FALSE)</f>
        <v>Team Sports</v>
      </c>
      <c r="V1930" s="43" t="str">
        <f>VLOOKUP(Combined[[#This Row],[Product_ID]],Product[],5,FALSE)</f>
        <v>Bridges, Banks and Cummings</v>
      </c>
      <c r="W1930" s="43">
        <f>VLOOKUP(Combined[[#This Row],[Product_ID]],Product[],6,FALSE)</f>
        <v>318.91000000000003</v>
      </c>
      <c r="X1930" s="43">
        <f>VLOOKUP(Combined[[#This Row],[Product_ID]],Product[],7,FALSE)</f>
        <v>114</v>
      </c>
      <c r="Y1930" s="43" t="str">
        <f>_xlfn.XLOOKUP(Combined[[#This Row],[Store_ID]],Store[Store_ID],Store[Store_Name])</f>
        <v>Gray Ltd</v>
      </c>
      <c r="Z1930" s="43" t="str">
        <f>_xlfn.XLOOKUP(Combined[[#This Row],[Store_ID]],Store[Store_ID],Store[Region])</f>
        <v>North</v>
      </c>
      <c r="AA1930" s="43" t="str">
        <f>_xlfn.XLOOKUP(Combined[[#This Row],[Store_ID]],Store[Store_ID],Store[City])</f>
        <v>New Michaelchester</v>
      </c>
      <c r="AB1930" s="43" t="str">
        <f>_xlfn.XLOOKUP(Combined[[#This Row],[Store_ID]],Store[Store_ID],Store[Store_Type])</f>
        <v>Outlet</v>
      </c>
      <c r="AC1930" s="43">
        <f>Combined[[#This Row],[Quantity]]*Combined[[#This Row],[Unit_Price]]</f>
        <v>673.94</v>
      </c>
      <c r="AD1930" s="43">
        <f>Combined[[#This Row],[Gross_Sales]]*Combined[[#This Row],[Discount]]</f>
        <v>94.351600000000019</v>
      </c>
      <c r="AE1930" s="43">
        <f>Combined[[#This Row],[Quantity]]*Combined[[#This Row],[cost]]</f>
        <v>637.82000000000005</v>
      </c>
      <c r="AF1930" s="43">
        <f>Combined[[#This Row],[Total_Amount]]-Combined[[#This Row],[Total_Cost]]</f>
        <v>-58.231599999999958</v>
      </c>
      <c r="AG1930" s="43" t="str">
        <f>IF(Combined[[#This Row],[Age]]&lt;=25,"18-25",IF(Combined[[#This Row],[Age]]&lt;=35,"26-35",IF(Combined[[#This Row],[Age]]&lt;=45,"36-45",IF(Combined[[#This Row],[Age]]&lt;=55,"46-55","56-64"))))</f>
        <v>18-25</v>
      </c>
      <c r="AH1930" s="43">
        <f>IF(Combined[[#This Row],[Total_Amount]]=0,0,Combined[[#This Row],[Profit]]/Combined[[#This Row],[Total_Amount]])</f>
        <v>-0.1004706098327709</v>
      </c>
    </row>
    <row r="1931" spans="1:34">
      <c r="A1931" s="43" t="s">
        <v>3755</v>
      </c>
      <c r="B1931" s="46">
        <v>45466</v>
      </c>
      <c r="C1931" s="43">
        <f t="shared" si="30"/>
        <v>2024</v>
      </c>
      <c r="D1931" s="43" t="str">
        <f>TEXT(Combined[[#This Row],[Order_Date]],"MMM")</f>
        <v>Jun</v>
      </c>
      <c r="E1931" s="43" t="s">
        <v>978</v>
      </c>
      <c r="F1931" s="43" t="s">
        <v>1555</v>
      </c>
      <c r="G1931" s="43" t="s">
        <v>1773</v>
      </c>
      <c r="H1931" s="43">
        <v>2</v>
      </c>
      <c r="I1931" s="43">
        <v>344.16</v>
      </c>
      <c r="J1931" s="45">
        <v>0.09</v>
      </c>
      <c r="K1931" s="43" t="s">
        <v>1826</v>
      </c>
      <c r="L1931" s="43">
        <v>626.37120000000004</v>
      </c>
      <c r="M1931" s="43" t="str">
        <f>VLOOKUP(Combined[[#This Row],[Customer_ID]],Customer[],2,FALSE)</f>
        <v>Kara Dodson</v>
      </c>
      <c r="N1931" s="43">
        <f>VLOOKUP(Combined[[#This Row],[Customer_ID]],Customer[],3,FALSE)</f>
        <v>20</v>
      </c>
      <c r="O1931" s="43" t="str">
        <f>VLOOKUP(Combined[[#This Row],[Customer_ID]],Customer[],4,FALSE)</f>
        <v>Male</v>
      </c>
      <c r="P1931" s="43" t="str">
        <f>VLOOKUP(Combined[[#This Row],[Customer_ID]],Customer[],5,FALSE)</f>
        <v>Joelside</v>
      </c>
      <c r="Q1931" s="43" t="str">
        <f>VLOOKUP(Combined[[#This Row],[Customer_ID]],Customer[],6,FALSE)</f>
        <v>Vermont</v>
      </c>
      <c r="R1931" s="43" t="str">
        <f>VLOOKUP(Combined[[#This Row],[Customer_ID]],Customer[],8,FALSE)</f>
        <v>Silver</v>
      </c>
      <c r="S1931" s="43" t="str">
        <f>VLOOKUP(Combined[[#This Row],[Product_ID]],Product[],2,FALSE)</f>
        <v>Men's Leather Belt</v>
      </c>
      <c r="T1931" s="43" t="str">
        <f>VLOOKUP(Combined[[#This Row],[Product_ID]],Product[],3,FALSE)</f>
        <v>Clothing</v>
      </c>
      <c r="U1931" s="43" t="str">
        <f>VLOOKUP(Combined[[#This Row],[Product_ID]],Product[],4,FALSE)</f>
        <v>Accessories</v>
      </c>
      <c r="V1931" s="43" t="str">
        <f>VLOOKUP(Combined[[#This Row],[Product_ID]],Product[],5,FALSE)</f>
        <v>Baldwin, Garza and Gonzalez</v>
      </c>
      <c r="W1931" s="43">
        <f>VLOOKUP(Combined[[#This Row],[Product_ID]],Product[],6,FALSE)</f>
        <v>261</v>
      </c>
      <c r="X1931" s="43">
        <f>VLOOKUP(Combined[[#This Row],[Product_ID]],Product[],7,FALSE)</f>
        <v>59</v>
      </c>
      <c r="Y1931" s="43" t="str">
        <f>_xlfn.XLOOKUP(Combined[[#This Row],[Store_ID]],Store[Store_ID],Store[Store_Name])</f>
        <v>Gray Ltd</v>
      </c>
      <c r="Z1931" s="43" t="str">
        <f>_xlfn.XLOOKUP(Combined[[#This Row],[Store_ID]],Store[Store_ID],Store[Region])</f>
        <v>North</v>
      </c>
      <c r="AA1931" s="43" t="str">
        <f>_xlfn.XLOOKUP(Combined[[#This Row],[Store_ID]],Store[Store_ID],Store[City])</f>
        <v>New Michaelchester</v>
      </c>
      <c r="AB1931" s="43" t="str">
        <f>_xlfn.XLOOKUP(Combined[[#This Row],[Store_ID]],Store[Store_ID],Store[Store_Type])</f>
        <v>Outlet</v>
      </c>
      <c r="AC1931" s="43">
        <f>Combined[[#This Row],[Quantity]]*Combined[[#This Row],[Unit_Price]]</f>
        <v>688.32</v>
      </c>
      <c r="AD1931" s="43">
        <f>Combined[[#This Row],[Gross_Sales]]*Combined[[#This Row],[Discount]]</f>
        <v>61.948800000000006</v>
      </c>
      <c r="AE1931" s="43">
        <f>Combined[[#This Row],[Quantity]]*Combined[[#This Row],[cost]]</f>
        <v>522</v>
      </c>
      <c r="AF1931" s="43">
        <f>Combined[[#This Row],[Total_Amount]]-Combined[[#This Row],[Total_Cost]]</f>
        <v>104.37120000000004</v>
      </c>
      <c r="AG1931" s="43" t="str">
        <f>IF(Combined[[#This Row],[Age]]&lt;=25,"18-25",IF(Combined[[#This Row],[Age]]&lt;=35,"26-35",IF(Combined[[#This Row],[Age]]&lt;=45,"36-45",IF(Combined[[#This Row],[Age]]&lt;=55,"46-55","56-64"))))</f>
        <v>18-25</v>
      </c>
      <c r="AH1931" s="43">
        <f>IF(Combined[[#This Row],[Total_Amount]]=0,0,Combined[[#This Row],[Profit]]/Combined[[#This Row],[Total_Amount]])</f>
        <v>0.16662835072876919</v>
      </c>
    </row>
    <row r="1932" spans="1:34">
      <c r="A1932" s="43" t="s">
        <v>3756</v>
      </c>
      <c r="B1932" s="46">
        <v>45847</v>
      </c>
      <c r="C1932" s="43">
        <f t="shared" si="30"/>
        <v>2025</v>
      </c>
      <c r="D1932" s="43" t="str">
        <f>TEXT(Combined[[#This Row],[Order_Date]],"MMM")</f>
        <v>Jul</v>
      </c>
      <c r="E1932" s="43" t="s">
        <v>948</v>
      </c>
      <c r="F1932" s="43" t="s">
        <v>1644</v>
      </c>
      <c r="G1932" s="43" t="s">
        <v>1786</v>
      </c>
      <c r="H1932" s="43">
        <v>1</v>
      </c>
      <c r="I1932" s="43">
        <v>841.53</v>
      </c>
      <c r="J1932" s="45">
        <v>0.15</v>
      </c>
      <c r="K1932" s="43" t="s">
        <v>1824</v>
      </c>
      <c r="L1932" s="43">
        <v>715.30049999999994</v>
      </c>
      <c r="M1932" s="43" t="str">
        <f>VLOOKUP(Combined[[#This Row],[Customer_ID]],Customer[],2,FALSE)</f>
        <v>Matthew Avery</v>
      </c>
      <c r="N1932" s="43">
        <f>VLOOKUP(Combined[[#This Row],[Customer_ID]],Customer[],3,FALSE)</f>
        <v>29</v>
      </c>
      <c r="O1932" s="43" t="str">
        <f>VLOOKUP(Combined[[#This Row],[Customer_ID]],Customer[],4,FALSE)</f>
        <v>Male</v>
      </c>
      <c r="P1932" s="43" t="str">
        <f>VLOOKUP(Combined[[#This Row],[Customer_ID]],Customer[],5,FALSE)</f>
        <v>Lake Melissashire</v>
      </c>
      <c r="Q1932" s="43" t="str">
        <f>VLOOKUP(Combined[[#This Row],[Customer_ID]],Customer[],6,FALSE)</f>
        <v>Oregon</v>
      </c>
      <c r="R1932" s="43" t="str">
        <f>VLOOKUP(Combined[[#This Row],[Customer_ID]],Customer[],8,FALSE)</f>
        <v>Silver</v>
      </c>
      <c r="S1932" s="43" t="str">
        <f>VLOOKUP(Combined[[#This Row],[Product_ID]],Product[],2,FALSE)</f>
        <v>Car Dashboard Phone Holder</v>
      </c>
      <c r="T1932" s="43" t="str">
        <f>VLOOKUP(Combined[[#This Row],[Product_ID]],Product[],3,FALSE)</f>
        <v>Electronics</v>
      </c>
      <c r="U1932" s="43" t="str">
        <f>VLOOKUP(Combined[[#This Row],[Product_ID]],Product[],4,FALSE)</f>
        <v>Accessories</v>
      </c>
      <c r="V1932" s="43" t="str">
        <f>VLOOKUP(Combined[[#This Row],[Product_ID]],Product[],5,FALSE)</f>
        <v>Byrd, Stewart and Valdez</v>
      </c>
      <c r="W1932" s="43">
        <f>VLOOKUP(Combined[[#This Row],[Product_ID]],Product[],6,FALSE)</f>
        <v>177.98</v>
      </c>
      <c r="X1932" s="43">
        <f>VLOOKUP(Combined[[#This Row],[Product_ID]],Product[],7,FALSE)</f>
        <v>103</v>
      </c>
      <c r="Y1932" s="43" t="str">
        <f>_xlfn.XLOOKUP(Combined[[#This Row],[Store_ID]],Store[Store_ID],Store[Store_Name])</f>
        <v>Moore, Padilla and Butler</v>
      </c>
      <c r="Z1932" s="43" t="str">
        <f>_xlfn.XLOOKUP(Combined[[#This Row],[Store_ID]],Store[Store_ID],Store[Region])</f>
        <v>South</v>
      </c>
      <c r="AA1932" s="43" t="str">
        <f>_xlfn.XLOOKUP(Combined[[#This Row],[Store_ID]],Store[Store_ID],Store[City])</f>
        <v>East Johnstad</v>
      </c>
      <c r="AB1932" s="43" t="str">
        <f>_xlfn.XLOOKUP(Combined[[#This Row],[Store_ID]],Store[Store_ID],Store[Store_Type])</f>
        <v>Flagship</v>
      </c>
      <c r="AC1932" s="43">
        <f>Combined[[#This Row],[Quantity]]*Combined[[#This Row],[Unit_Price]]</f>
        <v>841.53</v>
      </c>
      <c r="AD1932" s="43">
        <f>Combined[[#This Row],[Gross_Sales]]*Combined[[#This Row],[Discount]]</f>
        <v>126.22949999999999</v>
      </c>
      <c r="AE1932" s="43">
        <f>Combined[[#This Row],[Quantity]]*Combined[[#This Row],[cost]]</f>
        <v>177.98</v>
      </c>
      <c r="AF1932" s="43">
        <f>Combined[[#This Row],[Total_Amount]]-Combined[[#This Row],[Total_Cost]]</f>
        <v>537.32049999999992</v>
      </c>
      <c r="AG1932" s="43" t="str">
        <f>IF(Combined[[#This Row],[Age]]&lt;=25,"18-25",IF(Combined[[#This Row],[Age]]&lt;=35,"26-35",IF(Combined[[#This Row],[Age]]&lt;=45,"36-45",IF(Combined[[#This Row],[Age]]&lt;=55,"46-55","56-64"))))</f>
        <v>26-35</v>
      </c>
      <c r="AH1932" s="43">
        <f>IF(Combined[[#This Row],[Total_Amount]]=0,0,Combined[[#This Row],[Profit]]/Combined[[#This Row],[Total_Amount]])</f>
        <v>0.75118149644799626</v>
      </c>
    </row>
    <row r="1933" spans="1:34">
      <c r="A1933" s="43" t="s">
        <v>3757</v>
      </c>
      <c r="B1933" s="46">
        <v>45825</v>
      </c>
      <c r="C1933" s="43">
        <f t="shared" si="30"/>
        <v>2025</v>
      </c>
      <c r="D1933" s="43" t="str">
        <f>TEXT(Combined[[#This Row],[Order_Date]],"MMM")</f>
        <v>Jun</v>
      </c>
      <c r="E1933" s="43" t="s">
        <v>1316</v>
      </c>
      <c r="F1933" s="43" t="s">
        <v>1714</v>
      </c>
      <c r="G1933" s="43" t="s">
        <v>1807</v>
      </c>
      <c r="H1933" s="43">
        <v>3</v>
      </c>
      <c r="I1933" s="43">
        <v>63.36</v>
      </c>
      <c r="J1933" s="45">
        <v>0.28999999999999998</v>
      </c>
      <c r="K1933" s="43" t="s">
        <v>1829</v>
      </c>
      <c r="L1933" s="43">
        <v>134.95679999999999</v>
      </c>
      <c r="M1933" s="43" t="str">
        <f>VLOOKUP(Combined[[#This Row],[Customer_ID]],Customer[],2,FALSE)</f>
        <v>Edwin Barnes</v>
      </c>
      <c r="N1933" s="43">
        <f>VLOOKUP(Combined[[#This Row],[Customer_ID]],Customer[],3,FALSE)</f>
        <v>53</v>
      </c>
      <c r="O1933" s="43" t="str">
        <f>VLOOKUP(Combined[[#This Row],[Customer_ID]],Customer[],4,FALSE)</f>
        <v>Male</v>
      </c>
      <c r="P1933" s="43" t="str">
        <f>VLOOKUP(Combined[[#This Row],[Customer_ID]],Customer[],5,FALSE)</f>
        <v>Lake Alexandra</v>
      </c>
      <c r="Q1933" s="43" t="str">
        <f>VLOOKUP(Combined[[#This Row],[Customer_ID]],Customer[],6,FALSE)</f>
        <v>North Carolina</v>
      </c>
      <c r="R1933" s="43" t="str">
        <f>VLOOKUP(Combined[[#This Row],[Customer_ID]],Customer[],8,FALSE)</f>
        <v>Bronze</v>
      </c>
      <c r="S1933" s="43" t="str">
        <f>VLOOKUP(Combined[[#This Row],[Product_ID]],Product[],2,FALSE)</f>
        <v>Hydrating Face Cleanser</v>
      </c>
      <c r="T1933" s="43" t="str">
        <f>VLOOKUP(Combined[[#This Row],[Product_ID]],Product[],3,FALSE)</f>
        <v>Beauty</v>
      </c>
      <c r="U1933" s="43" t="str">
        <f>VLOOKUP(Combined[[#This Row],[Product_ID]],Product[],4,FALSE)</f>
        <v>Skincare</v>
      </c>
      <c r="V1933" s="43" t="str">
        <f>VLOOKUP(Combined[[#This Row],[Product_ID]],Product[],5,FALSE)</f>
        <v>Butler Group</v>
      </c>
      <c r="W1933" s="43">
        <f>VLOOKUP(Combined[[#This Row],[Product_ID]],Product[],6,FALSE)</f>
        <v>305.5</v>
      </c>
      <c r="X1933" s="43">
        <f>VLOOKUP(Combined[[#This Row],[Product_ID]],Product[],7,FALSE)</f>
        <v>159</v>
      </c>
      <c r="Y1933" s="43" t="str">
        <f>_xlfn.XLOOKUP(Combined[[#This Row],[Store_ID]],Store[Store_ID],Store[Store_Name])</f>
        <v>Holloway Ltd</v>
      </c>
      <c r="Z1933" s="43" t="str">
        <f>_xlfn.XLOOKUP(Combined[[#This Row],[Store_ID]],Store[Store_ID],Store[Region])</f>
        <v>North</v>
      </c>
      <c r="AA1933" s="43" t="str">
        <f>_xlfn.XLOOKUP(Combined[[#This Row],[Store_ID]],Store[Store_ID],Store[City])</f>
        <v>Bensonhaven</v>
      </c>
      <c r="AB1933" s="43" t="str">
        <f>_xlfn.XLOOKUP(Combined[[#This Row],[Store_ID]],Store[Store_ID],Store[Store_Type])</f>
        <v>Flagship</v>
      </c>
      <c r="AC1933" s="43">
        <f>Combined[[#This Row],[Quantity]]*Combined[[#This Row],[Unit_Price]]</f>
        <v>190.07999999999998</v>
      </c>
      <c r="AD1933" s="43">
        <f>Combined[[#This Row],[Gross_Sales]]*Combined[[#This Row],[Discount]]</f>
        <v>55.12319999999999</v>
      </c>
      <c r="AE1933" s="43">
        <f>Combined[[#This Row],[Quantity]]*Combined[[#This Row],[cost]]</f>
        <v>916.5</v>
      </c>
      <c r="AF1933" s="43">
        <f>Combined[[#This Row],[Total_Amount]]-Combined[[#This Row],[Total_Cost]]</f>
        <v>-781.54320000000007</v>
      </c>
      <c r="AG1933" s="43" t="str">
        <f>IF(Combined[[#This Row],[Age]]&lt;=25,"18-25",IF(Combined[[#This Row],[Age]]&lt;=35,"26-35",IF(Combined[[#This Row],[Age]]&lt;=45,"36-45",IF(Combined[[#This Row],[Age]]&lt;=55,"46-55","56-64"))))</f>
        <v>46-55</v>
      </c>
      <c r="AH1933" s="43">
        <f>IF(Combined[[#This Row],[Total_Amount]]=0,0,Combined[[#This Row],[Profit]]/Combined[[#This Row],[Total_Amount]])</f>
        <v>-5.7910620287380858</v>
      </c>
    </row>
    <row r="1934" spans="1:34">
      <c r="A1934" s="43" t="s">
        <v>3758</v>
      </c>
      <c r="B1934" s="46">
        <v>45839</v>
      </c>
      <c r="C1934" s="43">
        <f t="shared" si="30"/>
        <v>2025</v>
      </c>
      <c r="D1934" s="43" t="str">
        <f>TEXT(Combined[[#This Row],[Order_Date]],"MMM")</f>
        <v>Jul</v>
      </c>
      <c r="E1934" s="43" t="s">
        <v>1524</v>
      </c>
      <c r="F1934" s="43" t="s">
        <v>1704</v>
      </c>
      <c r="G1934" s="43" t="s">
        <v>1782</v>
      </c>
      <c r="H1934" s="43">
        <v>2</v>
      </c>
      <c r="I1934" s="43">
        <v>552.49</v>
      </c>
      <c r="J1934" s="45">
        <v>0.1</v>
      </c>
      <c r="K1934" s="43" t="s">
        <v>1824</v>
      </c>
      <c r="L1934" s="43">
        <v>994.48200000000008</v>
      </c>
      <c r="M1934" s="43" t="str">
        <f>VLOOKUP(Combined[[#This Row],[Customer_ID]],Customer[],2,FALSE)</f>
        <v>Christopher Ford</v>
      </c>
      <c r="N1934" s="43">
        <f>VLOOKUP(Combined[[#This Row],[Customer_ID]],Customer[],3,FALSE)</f>
        <v>56</v>
      </c>
      <c r="O1934" s="43" t="str">
        <f>VLOOKUP(Combined[[#This Row],[Customer_ID]],Customer[],4,FALSE)</f>
        <v>Male</v>
      </c>
      <c r="P1934" s="43" t="str">
        <f>VLOOKUP(Combined[[#This Row],[Customer_ID]],Customer[],5,FALSE)</f>
        <v>North Seanfurt</v>
      </c>
      <c r="Q1934" s="43" t="str">
        <f>VLOOKUP(Combined[[#This Row],[Customer_ID]],Customer[],6,FALSE)</f>
        <v>Ohio</v>
      </c>
      <c r="R1934" s="43" t="str">
        <f>VLOOKUP(Combined[[#This Row],[Customer_ID]],Customer[],8,FALSE)</f>
        <v>Bronze</v>
      </c>
      <c r="S1934" s="43" t="str">
        <f>VLOOKUP(Combined[[#This Row],[Product_ID]],Product[],2,FALSE)</f>
        <v>Essential Oil Diffuser</v>
      </c>
      <c r="T1934" s="43" t="str">
        <f>VLOOKUP(Combined[[#This Row],[Product_ID]],Product[],3,FALSE)</f>
        <v>Home</v>
      </c>
      <c r="U1934" s="43" t="str">
        <f>VLOOKUP(Combined[[#This Row],[Product_ID]],Product[],4,FALSE)</f>
        <v>Decor</v>
      </c>
      <c r="V1934" s="43" t="str">
        <f>VLOOKUP(Combined[[#This Row],[Product_ID]],Product[],5,FALSE)</f>
        <v>Hernandez Inc</v>
      </c>
      <c r="W1934" s="43">
        <f>VLOOKUP(Combined[[#This Row],[Product_ID]],Product[],6,FALSE)</f>
        <v>325.26</v>
      </c>
      <c r="X1934" s="43">
        <f>VLOOKUP(Combined[[#This Row],[Product_ID]],Product[],7,FALSE)</f>
        <v>400</v>
      </c>
      <c r="Y1934" s="43" t="str">
        <f>_xlfn.XLOOKUP(Combined[[#This Row],[Store_ID]],Store[Store_ID],Store[Store_Name])</f>
        <v>Bean, Jones and Park</v>
      </c>
      <c r="Z1934" s="43" t="str">
        <f>_xlfn.XLOOKUP(Combined[[#This Row],[Store_ID]],Store[Store_ID],Store[Region])</f>
        <v>West</v>
      </c>
      <c r="AA1934" s="43" t="str">
        <f>_xlfn.XLOOKUP(Combined[[#This Row],[Store_ID]],Store[Store_ID],Store[City])</f>
        <v>Thompsonborough</v>
      </c>
      <c r="AB1934" s="43" t="str">
        <f>_xlfn.XLOOKUP(Combined[[#This Row],[Store_ID]],Store[Store_ID],Store[Store_Type])</f>
        <v>Online</v>
      </c>
      <c r="AC1934" s="43">
        <f>Combined[[#This Row],[Quantity]]*Combined[[#This Row],[Unit_Price]]</f>
        <v>1104.98</v>
      </c>
      <c r="AD1934" s="43">
        <f>Combined[[#This Row],[Gross_Sales]]*Combined[[#This Row],[Discount]]</f>
        <v>110.498</v>
      </c>
      <c r="AE1934" s="43">
        <f>Combined[[#This Row],[Quantity]]*Combined[[#This Row],[cost]]</f>
        <v>650.52</v>
      </c>
      <c r="AF1934" s="43">
        <f>Combined[[#This Row],[Total_Amount]]-Combined[[#This Row],[Total_Cost]]</f>
        <v>343.9620000000001</v>
      </c>
      <c r="AG1934" s="43" t="str">
        <f>IF(Combined[[#This Row],[Age]]&lt;=25,"18-25",IF(Combined[[#This Row],[Age]]&lt;=35,"26-35",IF(Combined[[#This Row],[Age]]&lt;=45,"36-45",IF(Combined[[#This Row],[Age]]&lt;=55,"46-55","56-64"))))</f>
        <v>56-64</v>
      </c>
      <c r="AH1934" s="43">
        <f>IF(Combined[[#This Row],[Total_Amount]]=0,0,Combined[[#This Row],[Profit]]/Combined[[#This Row],[Total_Amount]])</f>
        <v>0.34587051349345699</v>
      </c>
    </row>
    <row r="1935" spans="1:34">
      <c r="A1935" s="43" t="s">
        <v>3759</v>
      </c>
      <c r="B1935" s="46">
        <v>45720</v>
      </c>
      <c r="C1935" s="43">
        <f t="shared" si="30"/>
        <v>2025</v>
      </c>
      <c r="D1935" s="43" t="str">
        <f>TEXT(Combined[[#This Row],[Order_Date]],"MMM")</f>
        <v>Mar</v>
      </c>
      <c r="E1935" s="43" t="s">
        <v>758</v>
      </c>
      <c r="F1935" s="43" t="s">
        <v>1596</v>
      </c>
      <c r="G1935" s="43" t="s">
        <v>1776</v>
      </c>
      <c r="H1935" s="43">
        <v>3</v>
      </c>
      <c r="I1935" s="43">
        <v>447.38</v>
      </c>
      <c r="J1935" s="45">
        <v>0.03</v>
      </c>
      <c r="K1935" s="43" t="s">
        <v>1824</v>
      </c>
      <c r="L1935" s="43">
        <v>1301.8758</v>
      </c>
      <c r="M1935" s="43" t="str">
        <f>VLOOKUP(Combined[[#This Row],[Customer_ID]],Customer[],2,FALSE)</f>
        <v>Joshua Wilson</v>
      </c>
      <c r="N1935" s="43">
        <f>VLOOKUP(Combined[[#This Row],[Customer_ID]],Customer[],3,FALSE)</f>
        <v>42</v>
      </c>
      <c r="O1935" s="43" t="str">
        <f>VLOOKUP(Combined[[#This Row],[Customer_ID]],Customer[],4,FALSE)</f>
        <v>Female</v>
      </c>
      <c r="P1935" s="43" t="str">
        <f>VLOOKUP(Combined[[#This Row],[Customer_ID]],Customer[],5,FALSE)</f>
        <v>North Larryport</v>
      </c>
      <c r="Q1935" s="43" t="str">
        <f>VLOOKUP(Combined[[#This Row],[Customer_ID]],Customer[],6,FALSE)</f>
        <v>Virginia</v>
      </c>
      <c r="R1935" s="43" t="str">
        <f>VLOOKUP(Combined[[#This Row],[Customer_ID]],Customer[],8,FALSE)</f>
        <v>Bronze</v>
      </c>
      <c r="S1935" s="43" t="str">
        <f>VLOOKUP(Combined[[#This Row],[Product_ID]],Product[],2,FALSE)</f>
        <v>Foldable Camping Chair</v>
      </c>
      <c r="T1935" s="43" t="str">
        <f>VLOOKUP(Combined[[#This Row],[Product_ID]],Product[],3,FALSE)</f>
        <v>Sports</v>
      </c>
      <c r="U1935" s="43" t="str">
        <f>VLOOKUP(Combined[[#This Row],[Product_ID]],Product[],4,FALSE)</f>
        <v>Outdoor</v>
      </c>
      <c r="V1935" s="43" t="str">
        <f>VLOOKUP(Combined[[#This Row],[Product_ID]],Product[],5,FALSE)</f>
        <v>Cook Ltd</v>
      </c>
      <c r="W1935" s="43">
        <f>VLOOKUP(Combined[[#This Row],[Product_ID]],Product[],6,FALSE)</f>
        <v>166.06</v>
      </c>
      <c r="X1935" s="43">
        <f>VLOOKUP(Combined[[#This Row],[Product_ID]],Product[],7,FALSE)</f>
        <v>340</v>
      </c>
      <c r="Y1935" s="43" t="str">
        <f>_xlfn.XLOOKUP(Combined[[#This Row],[Store_ID]],Store[Store_ID],Store[Store_Name])</f>
        <v>Benson-Elliott</v>
      </c>
      <c r="Z1935" s="43" t="str">
        <f>_xlfn.XLOOKUP(Combined[[#This Row],[Store_ID]],Store[Store_ID],Store[Region])</f>
        <v>East</v>
      </c>
      <c r="AA1935" s="43" t="str">
        <f>_xlfn.XLOOKUP(Combined[[#This Row],[Store_ID]],Store[Store_ID],Store[City])</f>
        <v>Port Josephberg</v>
      </c>
      <c r="AB1935" s="43" t="str">
        <f>_xlfn.XLOOKUP(Combined[[#This Row],[Store_ID]],Store[Store_ID],Store[Store_Type])</f>
        <v>Online</v>
      </c>
      <c r="AC1935" s="43">
        <f>Combined[[#This Row],[Quantity]]*Combined[[#This Row],[Unit_Price]]</f>
        <v>1342.1399999999999</v>
      </c>
      <c r="AD1935" s="43">
        <f>Combined[[#This Row],[Gross_Sales]]*Combined[[#This Row],[Discount]]</f>
        <v>40.264199999999995</v>
      </c>
      <c r="AE1935" s="43">
        <f>Combined[[#This Row],[Quantity]]*Combined[[#This Row],[cost]]</f>
        <v>498.18</v>
      </c>
      <c r="AF1935" s="43">
        <f>Combined[[#This Row],[Total_Amount]]-Combined[[#This Row],[Total_Cost]]</f>
        <v>803.69579999999996</v>
      </c>
      <c r="AG1935" s="43" t="str">
        <f>IF(Combined[[#This Row],[Age]]&lt;=25,"18-25",IF(Combined[[#This Row],[Age]]&lt;=35,"26-35",IF(Combined[[#This Row],[Age]]&lt;=45,"36-45",IF(Combined[[#This Row],[Age]]&lt;=55,"46-55","56-64"))))</f>
        <v>36-45</v>
      </c>
      <c r="AH1935" s="43">
        <f>IF(Combined[[#This Row],[Total_Amount]]=0,0,Combined[[#This Row],[Profit]]/Combined[[#This Row],[Total_Amount]])</f>
        <v>0.61733676899132772</v>
      </c>
    </row>
    <row r="1936" spans="1:34">
      <c r="A1936" s="43" t="s">
        <v>3760</v>
      </c>
      <c r="B1936" s="46">
        <v>45250</v>
      </c>
      <c r="C1936" s="43">
        <f t="shared" si="30"/>
        <v>2023</v>
      </c>
      <c r="D1936" s="43" t="str">
        <f>TEXT(Combined[[#This Row],[Order_Date]],"MMM")</f>
        <v>Nov</v>
      </c>
      <c r="E1936" s="43" t="s">
        <v>1392</v>
      </c>
      <c r="F1936" s="43" t="s">
        <v>1694</v>
      </c>
      <c r="G1936" s="43" t="s">
        <v>1813</v>
      </c>
      <c r="H1936" s="43">
        <v>1</v>
      </c>
      <c r="I1936" s="43">
        <v>727.7</v>
      </c>
      <c r="J1936" s="45">
        <v>0.21</v>
      </c>
      <c r="K1936" s="43" t="s">
        <v>1829</v>
      </c>
      <c r="L1936" s="43">
        <v>574.88300000000004</v>
      </c>
      <c r="M1936" s="43" t="str">
        <f>VLOOKUP(Combined[[#This Row],[Customer_ID]],Customer[],2,FALSE)</f>
        <v>Shane Mills</v>
      </c>
      <c r="N1936" s="43">
        <f>VLOOKUP(Combined[[#This Row],[Customer_ID]],Customer[],3,FALSE)</f>
        <v>59</v>
      </c>
      <c r="O1936" s="43" t="str">
        <f>VLOOKUP(Combined[[#This Row],[Customer_ID]],Customer[],4,FALSE)</f>
        <v>Male</v>
      </c>
      <c r="P1936" s="43" t="str">
        <f>VLOOKUP(Combined[[#This Row],[Customer_ID]],Customer[],5,FALSE)</f>
        <v>Lake Meganstad</v>
      </c>
      <c r="Q1936" s="43" t="str">
        <f>VLOOKUP(Combined[[#This Row],[Customer_ID]],Customer[],6,FALSE)</f>
        <v>Nebraska</v>
      </c>
      <c r="R1936" s="43" t="str">
        <f>VLOOKUP(Combined[[#This Row],[Customer_ID]],Customer[],8,FALSE)</f>
        <v>Bronze</v>
      </c>
      <c r="S1936" s="43" t="str">
        <f>VLOOKUP(Combined[[#This Row],[Product_ID]],Product[],2,FALSE)</f>
        <v>Shin Guards – Adult</v>
      </c>
      <c r="T1936" s="43" t="str">
        <f>VLOOKUP(Combined[[#This Row],[Product_ID]],Product[],3,FALSE)</f>
        <v>Sports</v>
      </c>
      <c r="U1936" s="43" t="str">
        <f>VLOOKUP(Combined[[#This Row],[Product_ID]],Product[],4,FALSE)</f>
        <v>Team Sports</v>
      </c>
      <c r="V1936" s="43" t="str">
        <f>VLOOKUP(Combined[[#This Row],[Product_ID]],Product[],5,FALSE)</f>
        <v>French Ltd</v>
      </c>
      <c r="W1936" s="43">
        <f>VLOOKUP(Combined[[#This Row],[Product_ID]],Product[],6,FALSE)</f>
        <v>107.06</v>
      </c>
      <c r="X1936" s="43">
        <f>VLOOKUP(Combined[[#This Row],[Product_ID]],Product[],7,FALSE)</f>
        <v>359</v>
      </c>
      <c r="Y1936" s="43" t="str">
        <f>_xlfn.XLOOKUP(Combined[[#This Row],[Store_ID]],Store[Store_ID],Store[Store_Name])</f>
        <v>Mann-Austin</v>
      </c>
      <c r="Z1936" s="43" t="str">
        <f>_xlfn.XLOOKUP(Combined[[#This Row],[Store_ID]],Store[Store_ID],Store[Region])</f>
        <v>East</v>
      </c>
      <c r="AA1936" s="43" t="str">
        <f>_xlfn.XLOOKUP(Combined[[#This Row],[Store_ID]],Store[Store_ID],Store[City])</f>
        <v>Vasquezborough</v>
      </c>
      <c r="AB1936" s="43" t="str">
        <f>_xlfn.XLOOKUP(Combined[[#This Row],[Store_ID]],Store[Store_ID],Store[Store_Type])</f>
        <v>Online</v>
      </c>
      <c r="AC1936" s="43">
        <f>Combined[[#This Row],[Quantity]]*Combined[[#This Row],[Unit_Price]]</f>
        <v>727.7</v>
      </c>
      <c r="AD1936" s="43">
        <f>Combined[[#This Row],[Gross_Sales]]*Combined[[#This Row],[Discount]]</f>
        <v>152.81700000000001</v>
      </c>
      <c r="AE1936" s="43">
        <f>Combined[[#This Row],[Quantity]]*Combined[[#This Row],[cost]]</f>
        <v>107.06</v>
      </c>
      <c r="AF1936" s="43">
        <f>Combined[[#This Row],[Total_Amount]]-Combined[[#This Row],[Total_Cost]]</f>
        <v>467.82300000000004</v>
      </c>
      <c r="AG1936" s="43" t="str">
        <f>IF(Combined[[#This Row],[Age]]&lt;=25,"18-25",IF(Combined[[#This Row],[Age]]&lt;=35,"26-35",IF(Combined[[#This Row],[Age]]&lt;=45,"36-45",IF(Combined[[#This Row],[Age]]&lt;=55,"46-55","56-64"))))</f>
        <v>56-64</v>
      </c>
      <c r="AH1936" s="43">
        <f>IF(Combined[[#This Row],[Total_Amount]]=0,0,Combined[[#This Row],[Profit]]/Combined[[#This Row],[Total_Amount]])</f>
        <v>0.81377080205885377</v>
      </c>
    </row>
    <row r="1937" spans="1:34">
      <c r="A1937" s="43" t="s">
        <v>3761</v>
      </c>
      <c r="B1937" s="46">
        <v>45258</v>
      </c>
      <c r="C1937" s="43">
        <f t="shared" si="30"/>
        <v>2023</v>
      </c>
      <c r="D1937" s="43" t="str">
        <f>TEXT(Combined[[#This Row],[Order_Date]],"MMM")</f>
        <v>Nov</v>
      </c>
      <c r="E1937" s="43" t="s">
        <v>1352</v>
      </c>
      <c r="F1937" s="43" t="s">
        <v>1650</v>
      </c>
      <c r="G1937" s="43" t="s">
        <v>1779</v>
      </c>
      <c r="H1937" s="43">
        <v>4</v>
      </c>
      <c r="I1937" s="43">
        <v>581.34</v>
      </c>
      <c r="J1937" s="45">
        <v>0.08</v>
      </c>
      <c r="K1937" s="43" t="s">
        <v>1824</v>
      </c>
      <c r="L1937" s="43">
        <v>2139.3312000000001</v>
      </c>
      <c r="M1937" s="43" t="str">
        <f>VLOOKUP(Combined[[#This Row],[Customer_ID]],Customer[],2,FALSE)</f>
        <v>Sharon Simpson</v>
      </c>
      <c r="N1937" s="43">
        <f>VLOOKUP(Combined[[#This Row],[Customer_ID]],Customer[],3,FALSE)</f>
        <v>61</v>
      </c>
      <c r="O1937" s="43" t="str">
        <f>VLOOKUP(Combined[[#This Row],[Customer_ID]],Customer[],4,FALSE)</f>
        <v>Male</v>
      </c>
      <c r="P1937" s="43" t="str">
        <f>VLOOKUP(Combined[[#This Row],[Customer_ID]],Customer[],5,FALSE)</f>
        <v>South Michellebury</v>
      </c>
      <c r="Q1937" s="43" t="str">
        <f>VLOOKUP(Combined[[#This Row],[Customer_ID]],Customer[],6,FALSE)</f>
        <v>South Dakota</v>
      </c>
      <c r="R1937" s="43" t="str">
        <f>VLOOKUP(Combined[[#This Row],[Customer_ID]],Customer[],8,FALSE)</f>
        <v>Gold</v>
      </c>
      <c r="S1937" s="43" t="str">
        <f>VLOOKUP(Combined[[#This Row],[Product_ID]],Product[],2,FALSE)</f>
        <v>HDMI Cable – 2m</v>
      </c>
      <c r="T1937" s="43" t="str">
        <f>VLOOKUP(Combined[[#This Row],[Product_ID]],Product[],3,FALSE)</f>
        <v>Electronics</v>
      </c>
      <c r="U1937" s="43" t="str">
        <f>VLOOKUP(Combined[[#This Row],[Product_ID]],Product[],4,FALSE)</f>
        <v>Accessories</v>
      </c>
      <c r="V1937" s="43" t="str">
        <f>VLOOKUP(Combined[[#This Row],[Product_ID]],Product[],5,FALSE)</f>
        <v>Bautista, Green and Hale</v>
      </c>
      <c r="W1937" s="43">
        <f>VLOOKUP(Combined[[#This Row],[Product_ID]],Product[],6,FALSE)</f>
        <v>88.49</v>
      </c>
      <c r="X1937" s="43">
        <f>VLOOKUP(Combined[[#This Row],[Product_ID]],Product[],7,FALSE)</f>
        <v>246</v>
      </c>
      <c r="Y1937" s="43" t="str">
        <f>_xlfn.XLOOKUP(Combined[[#This Row],[Store_ID]],Store[Store_ID],Store[Store_Name])</f>
        <v>Martinez-Mullins</v>
      </c>
      <c r="Z1937" s="43" t="str">
        <f>_xlfn.XLOOKUP(Combined[[#This Row],[Store_ID]],Store[Store_ID],Store[Region])</f>
        <v>South</v>
      </c>
      <c r="AA1937" s="43" t="str">
        <f>_xlfn.XLOOKUP(Combined[[#This Row],[Store_ID]],Store[Store_ID],Store[City])</f>
        <v>Williamsfurt</v>
      </c>
      <c r="AB1937" s="43" t="str">
        <f>_xlfn.XLOOKUP(Combined[[#This Row],[Store_ID]],Store[Store_ID],Store[Store_Type])</f>
        <v>Online</v>
      </c>
      <c r="AC1937" s="43">
        <f>Combined[[#This Row],[Quantity]]*Combined[[#This Row],[Unit_Price]]</f>
        <v>2325.36</v>
      </c>
      <c r="AD1937" s="43">
        <f>Combined[[#This Row],[Gross_Sales]]*Combined[[#This Row],[Discount]]</f>
        <v>186.02880000000002</v>
      </c>
      <c r="AE1937" s="43">
        <f>Combined[[#This Row],[Quantity]]*Combined[[#This Row],[cost]]</f>
        <v>353.96</v>
      </c>
      <c r="AF1937" s="43">
        <f>Combined[[#This Row],[Total_Amount]]-Combined[[#This Row],[Total_Cost]]</f>
        <v>1785.3712</v>
      </c>
      <c r="AG1937" s="43" t="str">
        <f>IF(Combined[[#This Row],[Age]]&lt;=25,"18-25",IF(Combined[[#This Row],[Age]]&lt;=35,"26-35",IF(Combined[[#This Row],[Age]]&lt;=45,"36-45",IF(Combined[[#This Row],[Age]]&lt;=55,"46-55","56-64"))))</f>
        <v>56-64</v>
      </c>
      <c r="AH1937" s="43">
        <f>IF(Combined[[#This Row],[Total_Amount]]=0,0,Combined[[#This Row],[Profit]]/Combined[[#This Row],[Total_Amount]])</f>
        <v>0.83454642273248758</v>
      </c>
    </row>
    <row r="1938" spans="1:34">
      <c r="A1938" s="43" t="s">
        <v>3762</v>
      </c>
      <c r="B1938" s="46">
        <v>45793</v>
      </c>
      <c r="C1938" s="43">
        <f t="shared" si="30"/>
        <v>2025</v>
      </c>
      <c r="D1938" s="43" t="str">
        <f>TEXT(Combined[[#This Row],[Order_Date]],"MMM")</f>
        <v>May</v>
      </c>
      <c r="E1938" s="43" t="s">
        <v>344</v>
      </c>
      <c r="F1938" s="43" t="s">
        <v>1680</v>
      </c>
      <c r="G1938" s="43" t="s">
        <v>1757</v>
      </c>
      <c r="H1938" s="43">
        <v>1</v>
      </c>
      <c r="I1938" s="43">
        <v>338.83</v>
      </c>
      <c r="J1938" s="45">
        <v>0.19</v>
      </c>
      <c r="K1938" s="43" t="s">
        <v>1826</v>
      </c>
      <c r="L1938" s="43">
        <v>274.45229999999998</v>
      </c>
      <c r="M1938" s="43" t="str">
        <f>VLOOKUP(Combined[[#This Row],[Customer_ID]],Customer[],2,FALSE)</f>
        <v>Samantha Walker</v>
      </c>
      <c r="N1938" s="43">
        <f>VLOOKUP(Combined[[#This Row],[Customer_ID]],Customer[],3,FALSE)</f>
        <v>30</v>
      </c>
      <c r="O1938" s="43" t="str">
        <f>VLOOKUP(Combined[[#This Row],[Customer_ID]],Customer[],4,FALSE)</f>
        <v>Female</v>
      </c>
      <c r="P1938" s="43" t="str">
        <f>VLOOKUP(Combined[[#This Row],[Customer_ID]],Customer[],5,FALSE)</f>
        <v>Timothyburgh</v>
      </c>
      <c r="Q1938" s="43" t="str">
        <f>VLOOKUP(Combined[[#This Row],[Customer_ID]],Customer[],6,FALSE)</f>
        <v>Louisiana</v>
      </c>
      <c r="R1938" s="43" t="str">
        <f>VLOOKUP(Combined[[#This Row],[Customer_ID]],Customer[],8,FALSE)</f>
        <v>Platinum</v>
      </c>
      <c r="S1938" s="43" t="str">
        <f>VLOOKUP(Combined[[#This Row],[Product_ID]],Product[],2,FALSE)</f>
        <v>Women's Hair Dryer Brush</v>
      </c>
      <c r="T1938" s="43" t="str">
        <f>VLOOKUP(Combined[[#This Row],[Product_ID]],Product[],3,FALSE)</f>
        <v>Beauty</v>
      </c>
      <c r="U1938" s="43" t="str">
        <f>VLOOKUP(Combined[[#This Row],[Product_ID]],Product[],4,FALSE)</f>
        <v>Haircare</v>
      </c>
      <c r="V1938" s="43" t="str">
        <f>VLOOKUP(Combined[[#This Row],[Product_ID]],Product[],5,FALSE)</f>
        <v>Torres, Spencer and Potter</v>
      </c>
      <c r="W1938" s="43">
        <f>VLOOKUP(Combined[[#This Row],[Product_ID]],Product[],6,FALSE)</f>
        <v>340.39</v>
      </c>
      <c r="X1938" s="43">
        <f>VLOOKUP(Combined[[#This Row],[Product_ID]],Product[],7,FALSE)</f>
        <v>177</v>
      </c>
      <c r="Y1938" s="43" t="str">
        <f>_xlfn.XLOOKUP(Combined[[#This Row],[Store_ID]],Store[Store_ID],Store[Store_Name])</f>
        <v>Martinez, Adkins and Johnson</v>
      </c>
      <c r="Z1938" s="43" t="str">
        <f>_xlfn.XLOOKUP(Combined[[#This Row],[Store_ID]],Store[Store_ID],Store[Region])</f>
        <v>North</v>
      </c>
      <c r="AA1938" s="43" t="str">
        <f>_xlfn.XLOOKUP(Combined[[#This Row],[Store_ID]],Store[Store_ID],Store[City])</f>
        <v>Danielmouth</v>
      </c>
      <c r="AB1938" s="43" t="str">
        <f>_xlfn.XLOOKUP(Combined[[#This Row],[Store_ID]],Store[Store_ID],Store[Store_Type])</f>
        <v>Flagship</v>
      </c>
      <c r="AC1938" s="43">
        <f>Combined[[#This Row],[Quantity]]*Combined[[#This Row],[Unit_Price]]</f>
        <v>338.83</v>
      </c>
      <c r="AD1938" s="43">
        <f>Combined[[#This Row],[Gross_Sales]]*Combined[[#This Row],[Discount]]</f>
        <v>64.377700000000004</v>
      </c>
      <c r="AE1938" s="43">
        <f>Combined[[#This Row],[Quantity]]*Combined[[#This Row],[cost]]</f>
        <v>340.39</v>
      </c>
      <c r="AF1938" s="43">
        <f>Combined[[#This Row],[Total_Amount]]-Combined[[#This Row],[Total_Cost]]</f>
        <v>-65.937700000000007</v>
      </c>
      <c r="AG1938" s="43" t="str">
        <f>IF(Combined[[#This Row],[Age]]&lt;=25,"18-25",IF(Combined[[#This Row],[Age]]&lt;=35,"26-35",IF(Combined[[#This Row],[Age]]&lt;=45,"36-45",IF(Combined[[#This Row],[Age]]&lt;=55,"46-55","56-64"))))</f>
        <v>26-35</v>
      </c>
      <c r="AH1938" s="43">
        <f>IF(Combined[[#This Row],[Total_Amount]]=0,0,Combined[[#This Row],[Profit]]/Combined[[#This Row],[Total_Amount]])</f>
        <v>-0.24025194906364425</v>
      </c>
    </row>
    <row r="1939" spans="1:34">
      <c r="A1939" s="43" t="s">
        <v>3763</v>
      </c>
      <c r="B1939" s="46">
        <v>45265</v>
      </c>
      <c r="C1939" s="43">
        <f t="shared" si="30"/>
        <v>2023</v>
      </c>
      <c r="D1939" s="43" t="str">
        <f>TEXT(Combined[[#This Row],[Order_Date]],"MMM")</f>
        <v>Dec</v>
      </c>
      <c r="E1939" s="43" t="s">
        <v>905</v>
      </c>
      <c r="F1939" s="43" t="s">
        <v>1646</v>
      </c>
      <c r="G1939" s="43" t="s">
        <v>1797</v>
      </c>
      <c r="H1939" s="43">
        <v>4</v>
      </c>
      <c r="I1939" s="43">
        <v>568.80999999999995</v>
      </c>
      <c r="J1939" s="45">
        <v>0.25</v>
      </c>
      <c r="K1939" s="43" t="s">
        <v>1824</v>
      </c>
      <c r="L1939" s="43">
        <v>1706.43</v>
      </c>
      <c r="M1939" s="43" t="str">
        <f>VLOOKUP(Combined[[#This Row],[Customer_ID]],Customer[],2,FALSE)</f>
        <v>Donna Guerra</v>
      </c>
      <c r="N1939" s="43">
        <f>VLOOKUP(Combined[[#This Row],[Customer_ID]],Customer[],3,FALSE)</f>
        <v>46</v>
      </c>
      <c r="O1939" s="43" t="str">
        <f>VLOOKUP(Combined[[#This Row],[Customer_ID]],Customer[],4,FALSE)</f>
        <v>Female</v>
      </c>
      <c r="P1939" s="43" t="str">
        <f>VLOOKUP(Combined[[#This Row],[Customer_ID]],Customer[],5,FALSE)</f>
        <v>North Robert</v>
      </c>
      <c r="Q1939" s="43" t="str">
        <f>VLOOKUP(Combined[[#This Row],[Customer_ID]],Customer[],6,FALSE)</f>
        <v>Massachusetts</v>
      </c>
      <c r="R1939" s="43" t="str">
        <f>VLOOKUP(Combined[[#This Row],[Customer_ID]],Customer[],8,FALSE)</f>
        <v>Silver</v>
      </c>
      <c r="S1939" s="43" t="str">
        <f>VLOOKUP(Combined[[#This Row],[Product_ID]],Product[],2,FALSE)</f>
        <v>Men's Roll-On Perfume</v>
      </c>
      <c r="T1939" s="43" t="str">
        <f>VLOOKUP(Combined[[#This Row],[Product_ID]],Product[],3,FALSE)</f>
        <v>Beauty</v>
      </c>
      <c r="U1939" s="43" t="str">
        <f>VLOOKUP(Combined[[#This Row],[Product_ID]],Product[],4,FALSE)</f>
        <v>Fragrance</v>
      </c>
      <c r="V1939" s="43" t="str">
        <f>VLOOKUP(Combined[[#This Row],[Product_ID]],Product[],5,FALSE)</f>
        <v>Sullivan and Sons</v>
      </c>
      <c r="W1939" s="43">
        <f>VLOOKUP(Combined[[#This Row],[Product_ID]],Product[],6,FALSE)</f>
        <v>43.29</v>
      </c>
      <c r="X1939" s="43">
        <f>VLOOKUP(Combined[[#This Row],[Product_ID]],Product[],7,FALSE)</f>
        <v>267</v>
      </c>
      <c r="Y1939" s="43" t="str">
        <f>_xlfn.XLOOKUP(Combined[[#This Row],[Store_ID]],Store[Store_ID],Store[Store_Name])</f>
        <v>Gardner, Humphrey and Contreras</v>
      </c>
      <c r="Z1939" s="43" t="str">
        <f>_xlfn.XLOOKUP(Combined[[#This Row],[Store_ID]],Store[Store_ID],Store[Region])</f>
        <v>East</v>
      </c>
      <c r="AA1939" s="43" t="str">
        <f>_xlfn.XLOOKUP(Combined[[#This Row],[Store_ID]],Store[Store_ID],Store[City])</f>
        <v>Johnsonville</v>
      </c>
      <c r="AB1939" s="43" t="str">
        <f>_xlfn.XLOOKUP(Combined[[#This Row],[Store_ID]],Store[Store_ID],Store[Store_Type])</f>
        <v>Flagship</v>
      </c>
      <c r="AC1939" s="43">
        <f>Combined[[#This Row],[Quantity]]*Combined[[#This Row],[Unit_Price]]</f>
        <v>2275.2399999999998</v>
      </c>
      <c r="AD1939" s="43">
        <f>Combined[[#This Row],[Gross_Sales]]*Combined[[#This Row],[Discount]]</f>
        <v>568.80999999999995</v>
      </c>
      <c r="AE1939" s="43">
        <f>Combined[[#This Row],[Quantity]]*Combined[[#This Row],[cost]]</f>
        <v>173.16</v>
      </c>
      <c r="AF1939" s="43">
        <f>Combined[[#This Row],[Total_Amount]]-Combined[[#This Row],[Total_Cost]]</f>
        <v>1533.27</v>
      </c>
      <c r="AG1939" s="43" t="str">
        <f>IF(Combined[[#This Row],[Age]]&lt;=25,"18-25",IF(Combined[[#This Row],[Age]]&lt;=35,"26-35",IF(Combined[[#This Row],[Age]]&lt;=45,"36-45",IF(Combined[[#This Row],[Age]]&lt;=55,"46-55","56-64"))))</f>
        <v>46-55</v>
      </c>
      <c r="AH1939" s="43">
        <f>IF(Combined[[#This Row],[Total_Amount]]=0,0,Combined[[#This Row],[Profit]]/Combined[[#This Row],[Total_Amount]])</f>
        <v>0.89852499077020442</v>
      </c>
    </row>
    <row r="1940" spans="1:34">
      <c r="A1940" s="43" t="s">
        <v>3764</v>
      </c>
      <c r="B1940" s="46">
        <v>45607</v>
      </c>
      <c r="C1940" s="43">
        <f t="shared" si="30"/>
        <v>2024</v>
      </c>
      <c r="D1940" s="43" t="str">
        <f>TEXT(Combined[[#This Row],[Order_Date]],"MMM")</f>
        <v>Nov</v>
      </c>
      <c r="E1940" s="43" t="s">
        <v>1172</v>
      </c>
      <c r="F1940" s="43" t="s">
        <v>1670</v>
      </c>
      <c r="G1940" s="43" t="s">
        <v>1807</v>
      </c>
      <c r="H1940" s="43">
        <v>2</v>
      </c>
      <c r="I1940" s="43">
        <v>352.63</v>
      </c>
      <c r="J1940" s="45">
        <v>0.15</v>
      </c>
      <c r="K1940" s="43" t="s">
        <v>1826</v>
      </c>
      <c r="L1940" s="43">
        <v>599.471</v>
      </c>
      <c r="M1940" s="43" t="str">
        <f>VLOOKUP(Combined[[#This Row],[Customer_ID]],Customer[],2,FALSE)</f>
        <v>Joshua Bell</v>
      </c>
      <c r="N1940" s="43">
        <f>VLOOKUP(Combined[[#This Row],[Customer_ID]],Customer[],3,FALSE)</f>
        <v>26</v>
      </c>
      <c r="O1940" s="43" t="str">
        <f>VLOOKUP(Combined[[#This Row],[Customer_ID]],Customer[],4,FALSE)</f>
        <v>Male</v>
      </c>
      <c r="P1940" s="43" t="str">
        <f>VLOOKUP(Combined[[#This Row],[Customer_ID]],Customer[],5,FALSE)</f>
        <v>Port Richardshire</v>
      </c>
      <c r="Q1940" s="43" t="str">
        <f>VLOOKUP(Combined[[#This Row],[Customer_ID]],Customer[],6,FALSE)</f>
        <v>Minnesota</v>
      </c>
      <c r="R1940" s="43" t="str">
        <f>VLOOKUP(Combined[[#This Row],[Customer_ID]],Customer[],8,FALSE)</f>
        <v>Platinum</v>
      </c>
      <c r="S1940" s="43" t="str">
        <f>VLOOKUP(Combined[[#This Row],[Product_ID]],Product[],2,FALSE)</f>
        <v>Tennis Ball 3-Pack</v>
      </c>
      <c r="T1940" s="43" t="str">
        <f>VLOOKUP(Combined[[#This Row],[Product_ID]],Product[],3,FALSE)</f>
        <v>Sports</v>
      </c>
      <c r="U1940" s="43" t="str">
        <f>VLOOKUP(Combined[[#This Row],[Product_ID]],Product[],4,FALSE)</f>
        <v>Equipment</v>
      </c>
      <c r="V1940" s="43" t="str">
        <f>VLOOKUP(Combined[[#This Row],[Product_ID]],Product[],5,FALSE)</f>
        <v>Lopez LLC</v>
      </c>
      <c r="W1940" s="43">
        <f>VLOOKUP(Combined[[#This Row],[Product_ID]],Product[],6,FALSE)</f>
        <v>103.45</v>
      </c>
      <c r="X1940" s="43">
        <f>VLOOKUP(Combined[[#This Row],[Product_ID]],Product[],7,FALSE)</f>
        <v>465</v>
      </c>
      <c r="Y1940" s="43" t="str">
        <f>_xlfn.XLOOKUP(Combined[[#This Row],[Store_ID]],Store[Store_ID],Store[Store_Name])</f>
        <v>Holloway Ltd</v>
      </c>
      <c r="Z1940" s="43" t="str">
        <f>_xlfn.XLOOKUP(Combined[[#This Row],[Store_ID]],Store[Store_ID],Store[Region])</f>
        <v>North</v>
      </c>
      <c r="AA1940" s="43" t="str">
        <f>_xlfn.XLOOKUP(Combined[[#This Row],[Store_ID]],Store[Store_ID],Store[City])</f>
        <v>Bensonhaven</v>
      </c>
      <c r="AB1940" s="43" t="str">
        <f>_xlfn.XLOOKUP(Combined[[#This Row],[Store_ID]],Store[Store_ID],Store[Store_Type])</f>
        <v>Flagship</v>
      </c>
      <c r="AC1940" s="43">
        <f>Combined[[#This Row],[Quantity]]*Combined[[#This Row],[Unit_Price]]</f>
        <v>705.26</v>
      </c>
      <c r="AD1940" s="43">
        <f>Combined[[#This Row],[Gross_Sales]]*Combined[[#This Row],[Discount]]</f>
        <v>105.789</v>
      </c>
      <c r="AE1940" s="43">
        <f>Combined[[#This Row],[Quantity]]*Combined[[#This Row],[cost]]</f>
        <v>206.9</v>
      </c>
      <c r="AF1940" s="43">
        <f>Combined[[#This Row],[Total_Amount]]-Combined[[#This Row],[Total_Cost]]</f>
        <v>392.57100000000003</v>
      </c>
      <c r="AG1940" s="43" t="str">
        <f>IF(Combined[[#This Row],[Age]]&lt;=25,"18-25",IF(Combined[[#This Row],[Age]]&lt;=35,"26-35",IF(Combined[[#This Row],[Age]]&lt;=45,"36-45",IF(Combined[[#This Row],[Age]]&lt;=55,"46-55","56-64"))))</f>
        <v>26-35</v>
      </c>
      <c r="AH1940" s="43">
        <f>IF(Combined[[#This Row],[Total_Amount]]=0,0,Combined[[#This Row],[Profit]]/Combined[[#This Row],[Total_Amount]])</f>
        <v>0.6548623703231683</v>
      </c>
    </row>
    <row r="1941" spans="1:34">
      <c r="A1941" s="43" t="s">
        <v>3765</v>
      </c>
      <c r="B1941" s="46">
        <v>45382</v>
      </c>
      <c r="C1941" s="43">
        <f t="shared" si="30"/>
        <v>2024</v>
      </c>
      <c r="D1941" s="43" t="str">
        <f>TEXT(Combined[[#This Row],[Order_Date]],"MMM")</f>
        <v>Mar</v>
      </c>
      <c r="E1941" s="43" t="s">
        <v>523</v>
      </c>
      <c r="F1941" s="43" t="s">
        <v>1740</v>
      </c>
      <c r="G1941" s="43" t="s">
        <v>1797</v>
      </c>
      <c r="H1941" s="43">
        <v>2</v>
      </c>
      <c r="I1941" s="43">
        <v>629.86</v>
      </c>
      <c r="J1941" s="45">
        <v>0.15</v>
      </c>
      <c r="K1941" s="43" t="s">
        <v>1826</v>
      </c>
      <c r="L1941" s="43">
        <v>1070.7619999999999</v>
      </c>
      <c r="M1941" s="43" t="str">
        <f>VLOOKUP(Combined[[#This Row],[Customer_ID]],Customer[],2,FALSE)</f>
        <v>Maria Sanchez</v>
      </c>
      <c r="N1941" s="43">
        <f>VLOOKUP(Combined[[#This Row],[Customer_ID]],Customer[],3,FALSE)</f>
        <v>46</v>
      </c>
      <c r="O1941" s="43" t="str">
        <f>VLOOKUP(Combined[[#This Row],[Customer_ID]],Customer[],4,FALSE)</f>
        <v>Male</v>
      </c>
      <c r="P1941" s="43" t="str">
        <f>VLOOKUP(Combined[[#This Row],[Customer_ID]],Customer[],5,FALSE)</f>
        <v>East Peterbury</v>
      </c>
      <c r="Q1941" s="43" t="str">
        <f>VLOOKUP(Combined[[#This Row],[Customer_ID]],Customer[],6,FALSE)</f>
        <v>North Dakota</v>
      </c>
      <c r="R1941" s="43" t="str">
        <f>VLOOKUP(Combined[[#This Row],[Customer_ID]],Customer[],8,FALSE)</f>
        <v>Bronze</v>
      </c>
      <c r="S1941" s="43" t="str">
        <f>VLOOKUP(Combined[[#This Row],[Product_ID]],Product[],2,FALSE)</f>
        <v>Women's Formal Blazer</v>
      </c>
      <c r="T1941" s="43" t="str">
        <f>VLOOKUP(Combined[[#This Row],[Product_ID]],Product[],3,FALSE)</f>
        <v>Clothing</v>
      </c>
      <c r="U1941" s="43" t="str">
        <f>VLOOKUP(Combined[[#This Row],[Product_ID]],Product[],4,FALSE)</f>
        <v>Outerwear</v>
      </c>
      <c r="V1941" s="43" t="str">
        <f>VLOOKUP(Combined[[#This Row],[Product_ID]],Product[],5,FALSE)</f>
        <v>Phillips and Sons</v>
      </c>
      <c r="W1941" s="43">
        <f>VLOOKUP(Combined[[#This Row],[Product_ID]],Product[],6,FALSE)</f>
        <v>358.47</v>
      </c>
      <c r="X1941" s="43">
        <f>VLOOKUP(Combined[[#This Row],[Product_ID]],Product[],7,FALSE)</f>
        <v>143</v>
      </c>
      <c r="Y1941" s="43" t="str">
        <f>_xlfn.XLOOKUP(Combined[[#This Row],[Store_ID]],Store[Store_ID],Store[Store_Name])</f>
        <v>Gardner, Humphrey and Contreras</v>
      </c>
      <c r="Z1941" s="43" t="str">
        <f>_xlfn.XLOOKUP(Combined[[#This Row],[Store_ID]],Store[Store_ID],Store[Region])</f>
        <v>East</v>
      </c>
      <c r="AA1941" s="43" t="str">
        <f>_xlfn.XLOOKUP(Combined[[#This Row],[Store_ID]],Store[Store_ID],Store[City])</f>
        <v>Johnsonville</v>
      </c>
      <c r="AB1941" s="43" t="str">
        <f>_xlfn.XLOOKUP(Combined[[#This Row],[Store_ID]],Store[Store_ID],Store[Store_Type])</f>
        <v>Flagship</v>
      </c>
      <c r="AC1941" s="43">
        <f>Combined[[#This Row],[Quantity]]*Combined[[#This Row],[Unit_Price]]</f>
        <v>1259.72</v>
      </c>
      <c r="AD1941" s="43">
        <f>Combined[[#This Row],[Gross_Sales]]*Combined[[#This Row],[Discount]]</f>
        <v>188.958</v>
      </c>
      <c r="AE1941" s="43">
        <f>Combined[[#This Row],[Quantity]]*Combined[[#This Row],[cost]]</f>
        <v>716.94</v>
      </c>
      <c r="AF1941" s="43">
        <f>Combined[[#This Row],[Total_Amount]]-Combined[[#This Row],[Total_Cost]]</f>
        <v>353.82199999999989</v>
      </c>
      <c r="AG1941" s="43" t="str">
        <f>IF(Combined[[#This Row],[Age]]&lt;=25,"18-25",IF(Combined[[#This Row],[Age]]&lt;=35,"26-35",IF(Combined[[#This Row],[Age]]&lt;=45,"36-45",IF(Combined[[#This Row],[Age]]&lt;=55,"46-55","56-64"))))</f>
        <v>46-55</v>
      </c>
      <c r="AH1941" s="43">
        <f>IF(Combined[[#This Row],[Total_Amount]]=0,0,Combined[[#This Row],[Profit]]/Combined[[#This Row],[Total_Amount]])</f>
        <v>0.33043944405946413</v>
      </c>
    </row>
    <row r="1942" spans="1:34">
      <c r="A1942" s="43" t="s">
        <v>3766</v>
      </c>
      <c r="B1942" s="46">
        <v>45793</v>
      </c>
      <c r="C1942" s="43">
        <f t="shared" si="30"/>
        <v>2025</v>
      </c>
      <c r="D1942" s="43" t="str">
        <f>TEXT(Combined[[#This Row],[Order_Date]],"MMM")</f>
        <v>May</v>
      </c>
      <c r="E1942" s="43" t="s">
        <v>1516</v>
      </c>
      <c r="F1942" s="43" t="s">
        <v>1744</v>
      </c>
      <c r="G1942" s="43" t="s">
        <v>1766</v>
      </c>
      <c r="H1942" s="43">
        <v>3</v>
      </c>
      <c r="I1942" s="43">
        <v>212.08</v>
      </c>
      <c r="J1942" s="45">
        <v>7.0000000000000007E-2</v>
      </c>
      <c r="K1942" s="43" t="s">
        <v>1824</v>
      </c>
      <c r="L1942" s="43">
        <v>591.70319999999992</v>
      </c>
      <c r="M1942" s="43" t="str">
        <f>VLOOKUP(Combined[[#This Row],[Customer_ID]],Customer[],2,FALSE)</f>
        <v>Amanda Powell</v>
      </c>
      <c r="N1942" s="43">
        <f>VLOOKUP(Combined[[#This Row],[Customer_ID]],Customer[],3,FALSE)</f>
        <v>28</v>
      </c>
      <c r="O1942" s="43" t="str">
        <f>VLOOKUP(Combined[[#This Row],[Customer_ID]],Customer[],4,FALSE)</f>
        <v>Male</v>
      </c>
      <c r="P1942" s="43" t="str">
        <f>VLOOKUP(Combined[[#This Row],[Customer_ID]],Customer[],5,FALSE)</f>
        <v>South William</v>
      </c>
      <c r="Q1942" s="43" t="str">
        <f>VLOOKUP(Combined[[#This Row],[Customer_ID]],Customer[],6,FALSE)</f>
        <v>Alabama</v>
      </c>
      <c r="R1942" s="43" t="str">
        <f>VLOOKUP(Combined[[#This Row],[Customer_ID]],Customer[],8,FALSE)</f>
        <v>Silver</v>
      </c>
      <c r="S1942" s="43" t="str">
        <f>VLOOKUP(Combined[[#This Row],[Product_ID]],Product[],2,FALSE)</f>
        <v>Portable Bluetooth Speaker</v>
      </c>
      <c r="T1942" s="43" t="str">
        <f>VLOOKUP(Combined[[#This Row],[Product_ID]],Product[],3,FALSE)</f>
        <v>Electronics</v>
      </c>
      <c r="U1942" s="43" t="str">
        <f>VLOOKUP(Combined[[#This Row],[Product_ID]],Product[],4,FALSE)</f>
        <v>Audio</v>
      </c>
      <c r="V1942" s="43" t="str">
        <f>VLOOKUP(Combined[[#This Row],[Product_ID]],Product[],5,FALSE)</f>
        <v>Flores-King</v>
      </c>
      <c r="W1942" s="43">
        <f>VLOOKUP(Combined[[#This Row],[Product_ID]],Product[],6,FALSE)</f>
        <v>431.67</v>
      </c>
      <c r="X1942" s="43">
        <f>VLOOKUP(Combined[[#This Row],[Product_ID]],Product[],7,FALSE)</f>
        <v>73</v>
      </c>
      <c r="Y1942" s="43" t="str">
        <f>_xlfn.XLOOKUP(Combined[[#This Row],[Store_ID]],Store[Store_ID],Store[Store_Name])</f>
        <v>Johnson-Wright</v>
      </c>
      <c r="Z1942" s="43" t="str">
        <f>_xlfn.XLOOKUP(Combined[[#This Row],[Store_ID]],Store[Store_ID],Store[Region])</f>
        <v>North</v>
      </c>
      <c r="AA1942" s="43" t="str">
        <f>_xlfn.XLOOKUP(Combined[[#This Row],[Store_ID]],Store[Store_ID],Store[City])</f>
        <v>Hoodberg</v>
      </c>
      <c r="AB1942" s="43" t="str">
        <f>_xlfn.XLOOKUP(Combined[[#This Row],[Store_ID]],Store[Store_ID],Store[Store_Type])</f>
        <v>Outlet</v>
      </c>
      <c r="AC1942" s="43">
        <f>Combined[[#This Row],[Quantity]]*Combined[[#This Row],[Unit_Price]]</f>
        <v>636.24</v>
      </c>
      <c r="AD1942" s="43">
        <f>Combined[[#This Row],[Gross_Sales]]*Combined[[#This Row],[Discount]]</f>
        <v>44.536800000000007</v>
      </c>
      <c r="AE1942" s="43">
        <f>Combined[[#This Row],[Quantity]]*Combined[[#This Row],[cost]]</f>
        <v>1295.01</v>
      </c>
      <c r="AF1942" s="43">
        <f>Combined[[#This Row],[Total_Amount]]-Combined[[#This Row],[Total_Cost]]</f>
        <v>-703.30680000000007</v>
      </c>
      <c r="AG1942" s="43" t="str">
        <f>IF(Combined[[#This Row],[Age]]&lt;=25,"18-25",IF(Combined[[#This Row],[Age]]&lt;=35,"26-35",IF(Combined[[#This Row],[Age]]&lt;=45,"36-45",IF(Combined[[#This Row],[Age]]&lt;=55,"46-55","56-64"))))</f>
        <v>26-35</v>
      </c>
      <c r="AH1942" s="43">
        <f>IF(Combined[[#This Row],[Total_Amount]]=0,0,Combined[[#This Row],[Profit]]/Combined[[#This Row],[Total_Amount]])</f>
        <v>-1.1886141565568686</v>
      </c>
    </row>
    <row r="1943" spans="1:34">
      <c r="A1943" s="43" t="s">
        <v>3767</v>
      </c>
      <c r="B1943" s="46">
        <v>45590</v>
      </c>
      <c r="C1943" s="43">
        <f t="shared" si="30"/>
        <v>2024</v>
      </c>
      <c r="D1943" s="43" t="str">
        <f>TEXT(Combined[[#This Row],[Order_Date]],"MMM")</f>
        <v>Oct</v>
      </c>
      <c r="E1943" s="43" t="s">
        <v>538</v>
      </c>
      <c r="F1943" s="43" t="s">
        <v>1662</v>
      </c>
      <c r="G1943" s="43" t="s">
        <v>1761</v>
      </c>
      <c r="H1943" s="43">
        <v>3</v>
      </c>
      <c r="I1943" s="43">
        <v>878.62</v>
      </c>
      <c r="J1943" s="45">
        <v>0.05</v>
      </c>
      <c r="K1943" s="43" t="s">
        <v>1826</v>
      </c>
      <c r="L1943" s="43">
        <v>2504.067</v>
      </c>
      <c r="M1943" s="43" t="str">
        <f>VLOOKUP(Combined[[#This Row],[Customer_ID]],Customer[],2,FALSE)</f>
        <v>Cynthia Morris</v>
      </c>
      <c r="N1943" s="43">
        <f>VLOOKUP(Combined[[#This Row],[Customer_ID]],Customer[],3,FALSE)</f>
        <v>18</v>
      </c>
      <c r="O1943" s="43" t="str">
        <f>VLOOKUP(Combined[[#This Row],[Customer_ID]],Customer[],4,FALSE)</f>
        <v>Female</v>
      </c>
      <c r="P1943" s="43" t="str">
        <f>VLOOKUP(Combined[[#This Row],[Customer_ID]],Customer[],5,FALSE)</f>
        <v>Hessmouth</v>
      </c>
      <c r="Q1943" s="43" t="str">
        <f>VLOOKUP(Combined[[#This Row],[Customer_ID]],Customer[],6,FALSE)</f>
        <v>Arizona</v>
      </c>
      <c r="R1943" s="43" t="str">
        <f>VLOOKUP(Combined[[#This Row],[Customer_ID]],Customer[],8,FALSE)</f>
        <v>Silver</v>
      </c>
      <c r="S1943" s="43" t="str">
        <f>VLOOKUP(Combined[[#This Row],[Product_ID]],Product[],2,FALSE)</f>
        <v>Foam Roller</v>
      </c>
      <c r="T1943" s="43" t="str">
        <f>VLOOKUP(Combined[[#This Row],[Product_ID]],Product[],3,FALSE)</f>
        <v>Sports</v>
      </c>
      <c r="U1943" s="43" t="str">
        <f>VLOOKUP(Combined[[#This Row],[Product_ID]],Product[],4,FALSE)</f>
        <v>Fitness</v>
      </c>
      <c r="V1943" s="43" t="str">
        <f>VLOOKUP(Combined[[#This Row],[Product_ID]],Product[],5,FALSE)</f>
        <v>Atkinson, Camacho and Oliver</v>
      </c>
      <c r="W1943" s="43">
        <f>VLOOKUP(Combined[[#This Row],[Product_ID]],Product[],6,FALSE)</f>
        <v>30.62</v>
      </c>
      <c r="X1943" s="43">
        <f>VLOOKUP(Combined[[#This Row],[Product_ID]],Product[],7,FALSE)</f>
        <v>138</v>
      </c>
      <c r="Y1943" s="43" t="str">
        <f>_xlfn.XLOOKUP(Combined[[#This Row],[Store_ID]],Store[Store_ID],Store[Store_Name])</f>
        <v>Black-Horn</v>
      </c>
      <c r="Z1943" s="43" t="str">
        <f>_xlfn.XLOOKUP(Combined[[#This Row],[Store_ID]],Store[Store_ID],Store[Region])</f>
        <v>South</v>
      </c>
      <c r="AA1943" s="43" t="str">
        <f>_xlfn.XLOOKUP(Combined[[#This Row],[Store_ID]],Store[Store_ID],Store[City])</f>
        <v>North Nancyview</v>
      </c>
      <c r="AB1943" s="43" t="str">
        <f>_xlfn.XLOOKUP(Combined[[#This Row],[Store_ID]],Store[Store_ID],Store[Store_Type])</f>
        <v>Outlet</v>
      </c>
      <c r="AC1943" s="43">
        <f>Combined[[#This Row],[Quantity]]*Combined[[#This Row],[Unit_Price]]</f>
        <v>2635.86</v>
      </c>
      <c r="AD1943" s="43">
        <f>Combined[[#This Row],[Gross_Sales]]*Combined[[#This Row],[Discount]]</f>
        <v>131.79300000000001</v>
      </c>
      <c r="AE1943" s="43">
        <f>Combined[[#This Row],[Quantity]]*Combined[[#This Row],[cost]]</f>
        <v>91.86</v>
      </c>
      <c r="AF1943" s="43">
        <f>Combined[[#This Row],[Total_Amount]]-Combined[[#This Row],[Total_Cost]]</f>
        <v>2412.2069999999999</v>
      </c>
      <c r="AG1943" s="43" t="str">
        <f>IF(Combined[[#This Row],[Age]]&lt;=25,"18-25",IF(Combined[[#This Row],[Age]]&lt;=35,"26-35",IF(Combined[[#This Row],[Age]]&lt;=45,"36-45",IF(Combined[[#This Row],[Age]]&lt;=55,"46-55","56-64"))))</f>
        <v>18-25</v>
      </c>
      <c r="AH1943" s="43">
        <f>IF(Combined[[#This Row],[Total_Amount]]=0,0,Combined[[#This Row],[Profit]]/Combined[[#This Row],[Total_Amount]])</f>
        <v>0.96331567805494023</v>
      </c>
    </row>
    <row r="1944" spans="1:34">
      <c r="A1944" s="43" t="s">
        <v>3768</v>
      </c>
      <c r="B1944" s="46">
        <v>45679</v>
      </c>
      <c r="C1944" s="43">
        <f t="shared" si="30"/>
        <v>2025</v>
      </c>
      <c r="D1944" s="43" t="str">
        <f>TEXT(Combined[[#This Row],[Order_Date]],"MMM")</f>
        <v>Jan</v>
      </c>
      <c r="E1944" s="43" t="s">
        <v>833</v>
      </c>
      <c r="F1944" s="43" t="s">
        <v>1708</v>
      </c>
      <c r="G1944" s="43" t="s">
        <v>1789</v>
      </c>
      <c r="H1944" s="43">
        <v>4</v>
      </c>
      <c r="I1944" s="43">
        <v>87.83</v>
      </c>
      <c r="J1944" s="45">
        <v>0.23</v>
      </c>
      <c r="K1944" s="43" t="s">
        <v>1826</v>
      </c>
      <c r="L1944" s="43">
        <v>270.51639999999998</v>
      </c>
      <c r="M1944" s="43" t="str">
        <f>VLOOKUP(Combined[[#This Row],[Customer_ID]],Customer[],2,FALSE)</f>
        <v>Carol Bishop</v>
      </c>
      <c r="N1944" s="43">
        <f>VLOOKUP(Combined[[#This Row],[Customer_ID]],Customer[],3,FALSE)</f>
        <v>27</v>
      </c>
      <c r="O1944" s="43" t="str">
        <f>VLOOKUP(Combined[[#This Row],[Customer_ID]],Customer[],4,FALSE)</f>
        <v>Female</v>
      </c>
      <c r="P1944" s="43" t="str">
        <f>VLOOKUP(Combined[[#This Row],[Customer_ID]],Customer[],5,FALSE)</f>
        <v>Lake Saramouth</v>
      </c>
      <c r="Q1944" s="43" t="str">
        <f>VLOOKUP(Combined[[#This Row],[Customer_ID]],Customer[],6,FALSE)</f>
        <v>Oregon</v>
      </c>
      <c r="R1944" s="43" t="str">
        <f>VLOOKUP(Combined[[#This Row],[Customer_ID]],Customer[],8,FALSE)</f>
        <v>Silver</v>
      </c>
      <c r="S1944" s="43" t="str">
        <f>VLOOKUP(Combined[[#This Row],[Product_ID]],Product[],2,FALSE)</f>
        <v>Wall-Mounted Spice Rack</v>
      </c>
      <c r="T1944" s="43" t="str">
        <f>VLOOKUP(Combined[[#This Row],[Product_ID]],Product[],3,FALSE)</f>
        <v>Home</v>
      </c>
      <c r="U1944" s="43" t="str">
        <f>VLOOKUP(Combined[[#This Row],[Product_ID]],Product[],4,FALSE)</f>
        <v>Kitchen</v>
      </c>
      <c r="V1944" s="43" t="str">
        <f>VLOOKUP(Combined[[#This Row],[Product_ID]],Product[],5,FALSE)</f>
        <v>Allison Ltd</v>
      </c>
      <c r="W1944" s="43">
        <f>VLOOKUP(Combined[[#This Row],[Product_ID]],Product[],6,FALSE)</f>
        <v>143.43</v>
      </c>
      <c r="X1944" s="43">
        <f>VLOOKUP(Combined[[#This Row],[Product_ID]],Product[],7,FALSE)</f>
        <v>58</v>
      </c>
      <c r="Y1944" s="43" t="str">
        <f>_xlfn.XLOOKUP(Combined[[#This Row],[Store_ID]],Store[Store_ID],Store[Store_Name])</f>
        <v>Hill, Wagner and Ballard</v>
      </c>
      <c r="Z1944" s="43" t="str">
        <f>_xlfn.XLOOKUP(Combined[[#This Row],[Store_ID]],Store[Store_ID],Store[Region])</f>
        <v>East</v>
      </c>
      <c r="AA1944" s="43" t="str">
        <f>_xlfn.XLOOKUP(Combined[[#This Row],[Store_ID]],Store[Store_ID],Store[City])</f>
        <v>East Davidville</v>
      </c>
      <c r="AB1944" s="43" t="str">
        <f>_xlfn.XLOOKUP(Combined[[#This Row],[Store_ID]],Store[Store_ID],Store[Store_Type])</f>
        <v>Online</v>
      </c>
      <c r="AC1944" s="43">
        <f>Combined[[#This Row],[Quantity]]*Combined[[#This Row],[Unit_Price]]</f>
        <v>351.32</v>
      </c>
      <c r="AD1944" s="43">
        <f>Combined[[#This Row],[Gross_Sales]]*Combined[[#This Row],[Discount]]</f>
        <v>80.803600000000003</v>
      </c>
      <c r="AE1944" s="43">
        <f>Combined[[#This Row],[Quantity]]*Combined[[#This Row],[cost]]</f>
        <v>573.72</v>
      </c>
      <c r="AF1944" s="43">
        <f>Combined[[#This Row],[Total_Amount]]-Combined[[#This Row],[Total_Cost]]</f>
        <v>-303.20360000000005</v>
      </c>
      <c r="AG1944" s="43" t="str">
        <f>IF(Combined[[#This Row],[Age]]&lt;=25,"18-25",IF(Combined[[#This Row],[Age]]&lt;=35,"26-35",IF(Combined[[#This Row],[Age]]&lt;=45,"36-45",IF(Combined[[#This Row],[Age]]&lt;=55,"46-55","56-64"))))</f>
        <v>26-35</v>
      </c>
      <c r="AH1944" s="43">
        <f>IF(Combined[[#This Row],[Total_Amount]]=0,0,Combined[[#This Row],[Profit]]/Combined[[#This Row],[Total_Amount]])</f>
        <v>-1.1208326001676796</v>
      </c>
    </row>
    <row r="1945" spans="1:34">
      <c r="A1945" s="43" t="s">
        <v>3769</v>
      </c>
      <c r="B1945" s="46">
        <v>45814</v>
      </c>
      <c r="C1945" s="43">
        <f t="shared" si="30"/>
        <v>2025</v>
      </c>
      <c r="D1945" s="43" t="str">
        <f>TEXT(Combined[[#This Row],[Order_Date]],"MMM")</f>
        <v>Jun</v>
      </c>
      <c r="E1945" s="43" t="s">
        <v>875</v>
      </c>
      <c r="F1945" s="43" t="s">
        <v>1660</v>
      </c>
      <c r="G1945" s="43" t="s">
        <v>1786</v>
      </c>
      <c r="H1945" s="43">
        <v>3</v>
      </c>
      <c r="I1945" s="43">
        <v>442.64</v>
      </c>
      <c r="J1945" s="45">
        <v>0.15</v>
      </c>
      <c r="K1945" s="43" t="s">
        <v>1829</v>
      </c>
      <c r="L1945" s="43">
        <v>1128.732</v>
      </c>
      <c r="M1945" s="43" t="str">
        <f>VLOOKUP(Combined[[#This Row],[Customer_ID]],Customer[],2,FALSE)</f>
        <v>Shannon Miller</v>
      </c>
      <c r="N1945" s="43">
        <f>VLOOKUP(Combined[[#This Row],[Customer_ID]],Customer[],3,FALSE)</f>
        <v>22</v>
      </c>
      <c r="O1945" s="43" t="str">
        <f>VLOOKUP(Combined[[#This Row],[Customer_ID]],Customer[],4,FALSE)</f>
        <v>Male</v>
      </c>
      <c r="P1945" s="43" t="str">
        <f>VLOOKUP(Combined[[#This Row],[Customer_ID]],Customer[],5,FALSE)</f>
        <v>North Austinport</v>
      </c>
      <c r="Q1945" s="43" t="str">
        <f>VLOOKUP(Combined[[#This Row],[Customer_ID]],Customer[],6,FALSE)</f>
        <v>Kentucky</v>
      </c>
      <c r="R1945" s="43" t="str">
        <f>VLOOKUP(Combined[[#This Row],[Customer_ID]],Customer[],8,FALSE)</f>
        <v>Gold</v>
      </c>
      <c r="S1945" s="43" t="str">
        <f>VLOOKUP(Combined[[#This Row],[Product_ID]],Product[],2,FALSE)</f>
        <v>Premium Blanket Throw</v>
      </c>
      <c r="T1945" s="43" t="str">
        <f>VLOOKUP(Combined[[#This Row],[Product_ID]],Product[],3,FALSE)</f>
        <v>Home</v>
      </c>
      <c r="U1945" s="43" t="str">
        <f>VLOOKUP(Combined[[#This Row],[Product_ID]],Product[],4,FALSE)</f>
        <v>Decor</v>
      </c>
      <c r="V1945" s="43" t="str">
        <f>VLOOKUP(Combined[[#This Row],[Product_ID]],Product[],5,FALSE)</f>
        <v>Hernandez, Kennedy and Porter</v>
      </c>
      <c r="W1945" s="43">
        <f>VLOOKUP(Combined[[#This Row],[Product_ID]],Product[],6,FALSE)</f>
        <v>461.47</v>
      </c>
      <c r="X1945" s="43">
        <f>VLOOKUP(Combined[[#This Row],[Product_ID]],Product[],7,FALSE)</f>
        <v>190</v>
      </c>
      <c r="Y1945" s="43" t="str">
        <f>_xlfn.XLOOKUP(Combined[[#This Row],[Store_ID]],Store[Store_ID],Store[Store_Name])</f>
        <v>Moore, Padilla and Butler</v>
      </c>
      <c r="Z1945" s="43" t="str">
        <f>_xlfn.XLOOKUP(Combined[[#This Row],[Store_ID]],Store[Store_ID],Store[Region])</f>
        <v>South</v>
      </c>
      <c r="AA1945" s="43" t="str">
        <f>_xlfn.XLOOKUP(Combined[[#This Row],[Store_ID]],Store[Store_ID],Store[City])</f>
        <v>East Johnstad</v>
      </c>
      <c r="AB1945" s="43" t="str">
        <f>_xlfn.XLOOKUP(Combined[[#This Row],[Store_ID]],Store[Store_ID],Store[Store_Type])</f>
        <v>Flagship</v>
      </c>
      <c r="AC1945" s="43">
        <f>Combined[[#This Row],[Quantity]]*Combined[[#This Row],[Unit_Price]]</f>
        <v>1327.92</v>
      </c>
      <c r="AD1945" s="43">
        <f>Combined[[#This Row],[Gross_Sales]]*Combined[[#This Row],[Discount]]</f>
        <v>199.18800000000002</v>
      </c>
      <c r="AE1945" s="43">
        <f>Combined[[#This Row],[Quantity]]*Combined[[#This Row],[cost]]</f>
        <v>1384.41</v>
      </c>
      <c r="AF1945" s="43">
        <f>Combined[[#This Row],[Total_Amount]]-Combined[[#This Row],[Total_Cost]]</f>
        <v>-255.67800000000011</v>
      </c>
      <c r="AG1945" s="43" t="str">
        <f>IF(Combined[[#This Row],[Age]]&lt;=25,"18-25",IF(Combined[[#This Row],[Age]]&lt;=35,"26-35",IF(Combined[[#This Row],[Age]]&lt;=45,"36-45",IF(Combined[[#This Row],[Age]]&lt;=55,"46-55","56-64"))))</f>
        <v>18-25</v>
      </c>
      <c r="AH1945" s="43">
        <f>IF(Combined[[#This Row],[Total_Amount]]=0,0,Combined[[#This Row],[Profit]]/Combined[[#This Row],[Total_Amount]])</f>
        <v>-0.22651789795983468</v>
      </c>
    </row>
    <row r="1946" spans="1:34">
      <c r="A1946" s="43" t="s">
        <v>3770</v>
      </c>
      <c r="B1946" s="46">
        <v>45795</v>
      </c>
      <c r="C1946" s="43">
        <f t="shared" si="30"/>
        <v>2025</v>
      </c>
      <c r="D1946" s="43" t="str">
        <f>TEXT(Combined[[#This Row],[Order_Date]],"MMM")</f>
        <v>May</v>
      </c>
      <c r="E1946" s="43" t="s">
        <v>335</v>
      </c>
      <c r="F1946" s="43" t="s">
        <v>1624</v>
      </c>
      <c r="G1946" s="43" t="s">
        <v>1761</v>
      </c>
      <c r="H1946" s="43">
        <v>3</v>
      </c>
      <c r="I1946" s="43">
        <v>410.04</v>
      </c>
      <c r="J1946" s="45">
        <v>0.09</v>
      </c>
      <c r="K1946" s="43" t="s">
        <v>1829</v>
      </c>
      <c r="L1946" s="43">
        <v>1119.4092000000001</v>
      </c>
      <c r="M1946" s="43" t="str">
        <f>VLOOKUP(Combined[[#This Row],[Customer_ID]],Customer[],2,FALSE)</f>
        <v>Christy Vasquez</v>
      </c>
      <c r="N1946" s="43">
        <f>VLOOKUP(Combined[[#This Row],[Customer_ID]],Customer[],3,FALSE)</f>
        <v>28</v>
      </c>
      <c r="O1946" s="43" t="str">
        <f>VLOOKUP(Combined[[#This Row],[Customer_ID]],Customer[],4,FALSE)</f>
        <v>Female</v>
      </c>
      <c r="P1946" s="43" t="str">
        <f>VLOOKUP(Combined[[#This Row],[Customer_ID]],Customer[],5,FALSE)</f>
        <v>Port Travisstad</v>
      </c>
      <c r="Q1946" s="43" t="str">
        <f>VLOOKUP(Combined[[#This Row],[Customer_ID]],Customer[],6,FALSE)</f>
        <v>South Carolina</v>
      </c>
      <c r="R1946" s="43" t="str">
        <f>VLOOKUP(Combined[[#This Row],[Customer_ID]],Customer[],8,FALSE)</f>
        <v>Gold</v>
      </c>
      <c r="S1946" s="43" t="str">
        <f>VLOOKUP(Combined[[#This Row],[Product_ID]],Product[],2,FALSE)</f>
        <v>Sports Water Hydration Pack</v>
      </c>
      <c r="T1946" s="43" t="str">
        <f>VLOOKUP(Combined[[#This Row],[Product_ID]],Product[],3,FALSE)</f>
        <v>Sports</v>
      </c>
      <c r="U1946" s="43" t="str">
        <f>VLOOKUP(Combined[[#This Row],[Product_ID]],Product[],4,FALSE)</f>
        <v>Outdoor</v>
      </c>
      <c r="V1946" s="43" t="str">
        <f>VLOOKUP(Combined[[#This Row],[Product_ID]],Product[],5,FALSE)</f>
        <v>Sims-Smith</v>
      </c>
      <c r="W1946" s="43">
        <f>VLOOKUP(Combined[[#This Row],[Product_ID]],Product[],6,FALSE)</f>
        <v>135.61000000000001</v>
      </c>
      <c r="X1946" s="43">
        <f>VLOOKUP(Combined[[#This Row],[Product_ID]],Product[],7,FALSE)</f>
        <v>394</v>
      </c>
      <c r="Y1946" s="43" t="str">
        <f>_xlfn.XLOOKUP(Combined[[#This Row],[Store_ID]],Store[Store_ID],Store[Store_Name])</f>
        <v>Black-Horn</v>
      </c>
      <c r="Z1946" s="43" t="str">
        <f>_xlfn.XLOOKUP(Combined[[#This Row],[Store_ID]],Store[Store_ID],Store[Region])</f>
        <v>South</v>
      </c>
      <c r="AA1946" s="43" t="str">
        <f>_xlfn.XLOOKUP(Combined[[#This Row],[Store_ID]],Store[Store_ID],Store[City])</f>
        <v>North Nancyview</v>
      </c>
      <c r="AB1946" s="43" t="str">
        <f>_xlfn.XLOOKUP(Combined[[#This Row],[Store_ID]],Store[Store_ID],Store[Store_Type])</f>
        <v>Outlet</v>
      </c>
      <c r="AC1946" s="43">
        <f>Combined[[#This Row],[Quantity]]*Combined[[#This Row],[Unit_Price]]</f>
        <v>1230.1200000000001</v>
      </c>
      <c r="AD1946" s="43">
        <f>Combined[[#This Row],[Gross_Sales]]*Combined[[#This Row],[Discount]]</f>
        <v>110.71080000000001</v>
      </c>
      <c r="AE1946" s="43">
        <f>Combined[[#This Row],[Quantity]]*Combined[[#This Row],[cost]]</f>
        <v>406.83000000000004</v>
      </c>
      <c r="AF1946" s="43">
        <f>Combined[[#This Row],[Total_Amount]]-Combined[[#This Row],[Total_Cost]]</f>
        <v>712.57920000000001</v>
      </c>
      <c r="AG1946" s="43" t="str">
        <f>IF(Combined[[#This Row],[Age]]&lt;=25,"18-25",IF(Combined[[#This Row],[Age]]&lt;=35,"26-35",IF(Combined[[#This Row],[Age]]&lt;=45,"36-45",IF(Combined[[#This Row],[Age]]&lt;=55,"46-55","56-64"))))</f>
        <v>26-35</v>
      </c>
      <c r="AH1946" s="43">
        <f>IF(Combined[[#This Row],[Total_Amount]]=0,0,Combined[[#This Row],[Profit]]/Combined[[#This Row],[Total_Amount]])</f>
        <v>0.63656721777880687</v>
      </c>
    </row>
    <row r="1947" spans="1:34">
      <c r="A1947" s="43" t="s">
        <v>3771</v>
      </c>
      <c r="B1947" s="46">
        <v>45797</v>
      </c>
      <c r="C1947" s="43">
        <f t="shared" si="30"/>
        <v>2025</v>
      </c>
      <c r="D1947" s="43" t="str">
        <f>TEXT(Combined[[#This Row],[Order_Date]],"MMM")</f>
        <v>May</v>
      </c>
      <c r="E1947" s="43" t="s">
        <v>455</v>
      </c>
      <c r="F1947" s="43" t="s">
        <v>1736</v>
      </c>
      <c r="G1947" s="43" t="s">
        <v>1807</v>
      </c>
      <c r="H1947" s="43">
        <v>1</v>
      </c>
      <c r="I1947" s="43">
        <v>355.31</v>
      </c>
      <c r="J1947" s="45">
        <v>0.27</v>
      </c>
      <c r="K1947" s="43" t="s">
        <v>1824</v>
      </c>
      <c r="L1947" s="43">
        <v>259.37630000000001</v>
      </c>
      <c r="M1947" s="43" t="str">
        <f>VLOOKUP(Combined[[#This Row],[Customer_ID]],Customer[],2,FALSE)</f>
        <v>Hayley Pope</v>
      </c>
      <c r="N1947" s="43">
        <f>VLOOKUP(Combined[[#This Row],[Customer_ID]],Customer[],3,FALSE)</f>
        <v>62</v>
      </c>
      <c r="O1947" s="43" t="str">
        <f>VLOOKUP(Combined[[#This Row],[Customer_ID]],Customer[],4,FALSE)</f>
        <v>Female</v>
      </c>
      <c r="P1947" s="43" t="str">
        <f>VLOOKUP(Combined[[#This Row],[Customer_ID]],Customer[],5,FALSE)</f>
        <v>West Stephenville</v>
      </c>
      <c r="Q1947" s="43" t="str">
        <f>VLOOKUP(Combined[[#This Row],[Customer_ID]],Customer[],6,FALSE)</f>
        <v>Florida</v>
      </c>
      <c r="R1947" s="43" t="str">
        <f>VLOOKUP(Combined[[#This Row],[Customer_ID]],Customer[],8,FALSE)</f>
        <v>Bronze</v>
      </c>
      <c r="S1947" s="43" t="str">
        <f>VLOOKUP(Combined[[#This Row],[Product_ID]],Product[],2,FALSE)</f>
        <v>Vitamin E Body Lotion</v>
      </c>
      <c r="T1947" s="43" t="str">
        <f>VLOOKUP(Combined[[#This Row],[Product_ID]],Product[],3,FALSE)</f>
        <v>Beauty</v>
      </c>
      <c r="U1947" s="43" t="str">
        <f>VLOOKUP(Combined[[#This Row],[Product_ID]],Product[],4,FALSE)</f>
        <v>Skincare</v>
      </c>
      <c r="V1947" s="43" t="str">
        <f>VLOOKUP(Combined[[#This Row],[Product_ID]],Product[],5,FALSE)</f>
        <v>Hoffman-Williams</v>
      </c>
      <c r="W1947" s="43">
        <f>VLOOKUP(Combined[[#This Row],[Product_ID]],Product[],6,FALSE)</f>
        <v>358.47</v>
      </c>
      <c r="X1947" s="43">
        <f>VLOOKUP(Combined[[#This Row],[Product_ID]],Product[],7,FALSE)</f>
        <v>213</v>
      </c>
      <c r="Y1947" s="43" t="str">
        <f>_xlfn.XLOOKUP(Combined[[#This Row],[Store_ID]],Store[Store_ID],Store[Store_Name])</f>
        <v>Holloway Ltd</v>
      </c>
      <c r="Z1947" s="43" t="str">
        <f>_xlfn.XLOOKUP(Combined[[#This Row],[Store_ID]],Store[Store_ID],Store[Region])</f>
        <v>North</v>
      </c>
      <c r="AA1947" s="43" t="str">
        <f>_xlfn.XLOOKUP(Combined[[#This Row],[Store_ID]],Store[Store_ID],Store[City])</f>
        <v>Bensonhaven</v>
      </c>
      <c r="AB1947" s="43" t="str">
        <f>_xlfn.XLOOKUP(Combined[[#This Row],[Store_ID]],Store[Store_ID],Store[Store_Type])</f>
        <v>Flagship</v>
      </c>
      <c r="AC1947" s="43">
        <f>Combined[[#This Row],[Quantity]]*Combined[[#This Row],[Unit_Price]]</f>
        <v>355.31</v>
      </c>
      <c r="AD1947" s="43">
        <f>Combined[[#This Row],[Gross_Sales]]*Combined[[#This Row],[Discount]]</f>
        <v>95.933700000000002</v>
      </c>
      <c r="AE1947" s="43">
        <f>Combined[[#This Row],[Quantity]]*Combined[[#This Row],[cost]]</f>
        <v>358.47</v>
      </c>
      <c r="AF1947" s="43">
        <f>Combined[[#This Row],[Total_Amount]]-Combined[[#This Row],[Total_Cost]]</f>
        <v>-99.093700000000013</v>
      </c>
      <c r="AG1947" s="43" t="str">
        <f>IF(Combined[[#This Row],[Age]]&lt;=25,"18-25",IF(Combined[[#This Row],[Age]]&lt;=35,"26-35",IF(Combined[[#This Row],[Age]]&lt;=45,"36-45",IF(Combined[[#This Row],[Age]]&lt;=55,"46-55","56-64"))))</f>
        <v>56-64</v>
      </c>
      <c r="AH1947" s="43">
        <f>IF(Combined[[#This Row],[Total_Amount]]=0,0,Combined[[#This Row],[Profit]]/Combined[[#This Row],[Total_Amount]])</f>
        <v>-0.38204608516660932</v>
      </c>
    </row>
    <row r="1948" spans="1:34">
      <c r="A1948" s="43" t="s">
        <v>3772</v>
      </c>
      <c r="B1948" s="46">
        <v>45607</v>
      </c>
      <c r="C1948" s="43">
        <f t="shared" si="30"/>
        <v>2024</v>
      </c>
      <c r="D1948" s="43" t="str">
        <f>TEXT(Combined[[#This Row],[Order_Date]],"MMM")</f>
        <v>Nov</v>
      </c>
      <c r="E1948" s="43" t="s">
        <v>1175</v>
      </c>
      <c r="F1948" s="43" t="s">
        <v>1565</v>
      </c>
      <c r="G1948" s="43" t="s">
        <v>1797</v>
      </c>
      <c r="H1948" s="43">
        <v>4</v>
      </c>
      <c r="I1948" s="43">
        <v>243.13</v>
      </c>
      <c r="J1948" s="45">
        <v>0.25</v>
      </c>
      <c r="K1948" s="43" t="s">
        <v>1829</v>
      </c>
      <c r="L1948" s="43">
        <v>729.39</v>
      </c>
      <c r="M1948" s="43" t="str">
        <f>VLOOKUP(Combined[[#This Row],[Customer_ID]],Customer[],2,FALSE)</f>
        <v>Michele Burke</v>
      </c>
      <c r="N1948" s="43">
        <f>VLOOKUP(Combined[[#This Row],[Customer_ID]],Customer[],3,FALSE)</f>
        <v>30</v>
      </c>
      <c r="O1948" s="43" t="str">
        <f>VLOOKUP(Combined[[#This Row],[Customer_ID]],Customer[],4,FALSE)</f>
        <v>Male</v>
      </c>
      <c r="P1948" s="43" t="str">
        <f>VLOOKUP(Combined[[#This Row],[Customer_ID]],Customer[],5,FALSE)</f>
        <v>Chambersberg</v>
      </c>
      <c r="Q1948" s="43" t="str">
        <f>VLOOKUP(Combined[[#This Row],[Customer_ID]],Customer[],6,FALSE)</f>
        <v>Connecticut</v>
      </c>
      <c r="R1948" s="43" t="str">
        <f>VLOOKUP(Combined[[#This Row],[Customer_ID]],Customer[],8,FALSE)</f>
        <v>Bronze</v>
      </c>
      <c r="S1948" s="43" t="str">
        <f>VLOOKUP(Combined[[#This Row],[Product_ID]],Product[],2,FALSE)</f>
        <v>Adjustable Dumbbell Set</v>
      </c>
      <c r="T1948" s="43" t="str">
        <f>VLOOKUP(Combined[[#This Row],[Product_ID]],Product[],3,FALSE)</f>
        <v>Sports</v>
      </c>
      <c r="U1948" s="43" t="str">
        <f>VLOOKUP(Combined[[#This Row],[Product_ID]],Product[],4,FALSE)</f>
        <v>Fitness</v>
      </c>
      <c r="V1948" s="43" t="str">
        <f>VLOOKUP(Combined[[#This Row],[Product_ID]],Product[],5,FALSE)</f>
        <v>Hill PLC</v>
      </c>
      <c r="W1948" s="43">
        <f>VLOOKUP(Combined[[#This Row],[Product_ID]],Product[],6,FALSE)</f>
        <v>495.72</v>
      </c>
      <c r="X1948" s="43">
        <f>VLOOKUP(Combined[[#This Row],[Product_ID]],Product[],7,FALSE)</f>
        <v>323</v>
      </c>
      <c r="Y1948" s="43" t="str">
        <f>_xlfn.XLOOKUP(Combined[[#This Row],[Store_ID]],Store[Store_ID],Store[Store_Name])</f>
        <v>Gardner, Humphrey and Contreras</v>
      </c>
      <c r="Z1948" s="43" t="str">
        <f>_xlfn.XLOOKUP(Combined[[#This Row],[Store_ID]],Store[Store_ID],Store[Region])</f>
        <v>East</v>
      </c>
      <c r="AA1948" s="43" t="str">
        <f>_xlfn.XLOOKUP(Combined[[#This Row],[Store_ID]],Store[Store_ID],Store[City])</f>
        <v>Johnsonville</v>
      </c>
      <c r="AB1948" s="43" t="str">
        <f>_xlfn.XLOOKUP(Combined[[#This Row],[Store_ID]],Store[Store_ID],Store[Store_Type])</f>
        <v>Flagship</v>
      </c>
      <c r="AC1948" s="43">
        <f>Combined[[#This Row],[Quantity]]*Combined[[#This Row],[Unit_Price]]</f>
        <v>972.52</v>
      </c>
      <c r="AD1948" s="43">
        <f>Combined[[#This Row],[Gross_Sales]]*Combined[[#This Row],[Discount]]</f>
        <v>243.13</v>
      </c>
      <c r="AE1948" s="43">
        <f>Combined[[#This Row],[Quantity]]*Combined[[#This Row],[cost]]</f>
        <v>1982.88</v>
      </c>
      <c r="AF1948" s="43">
        <f>Combined[[#This Row],[Total_Amount]]-Combined[[#This Row],[Total_Cost]]</f>
        <v>-1253.4900000000002</v>
      </c>
      <c r="AG1948" s="43" t="str">
        <f>IF(Combined[[#This Row],[Age]]&lt;=25,"18-25",IF(Combined[[#This Row],[Age]]&lt;=35,"26-35",IF(Combined[[#This Row],[Age]]&lt;=45,"36-45",IF(Combined[[#This Row],[Age]]&lt;=55,"46-55","56-64"))))</f>
        <v>26-35</v>
      </c>
      <c r="AH1948" s="43">
        <f>IF(Combined[[#This Row],[Total_Amount]]=0,0,Combined[[#This Row],[Profit]]/Combined[[#This Row],[Total_Amount]])</f>
        <v>-1.718545634022951</v>
      </c>
    </row>
    <row r="1949" spans="1:34">
      <c r="A1949" s="43" t="s">
        <v>3773</v>
      </c>
      <c r="B1949" s="46">
        <v>45614</v>
      </c>
      <c r="C1949" s="43">
        <f t="shared" si="30"/>
        <v>2024</v>
      </c>
      <c r="D1949" s="43" t="str">
        <f>TEXT(Combined[[#This Row],[Order_Date]],"MMM")</f>
        <v>Nov</v>
      </c>
      <c r="E1949" s="43" t="s">
        <v>737</v>
      </c>
      <c r="F1949" s="43" t="s">
        <v>1666</v>
      </c>
      <c r="G1949" s="43" t="s">
        <v>1792</v>
      </c>
      <c r="H1949" s="43">
        <v>2</v>
      </c>
      <c r="I1949" s="43">
        <v>410.63</v>
      </c>
      <c r="J1949" s="45">
        <v>0.28000000000000003</v>
      </c>
      <c r="K1949" s="43" t="s">
        <v>1829</v>
      </c>
      <c r="L1949" s="43">
        <v>591.30719999999997</v>
      </c>
      <c r="M1949" s="43" t="str">
        <f>VLOOKUP(Combined[[#This Row],[Customer_ID]],Customer[],2,FALSE)</f>
        <v>Tanner Thompson</v>
      </c>
      <c r="N1949" s="43">
        <f>VLOOKUP(Combined[[#This Row],[Customer_ID]],Customer[],3,FALSE)</f>
        <v>32</v>
      </c>
      <c r="O1949" s="43" t="str">
        <f>VLOOKUP(Combined[[#This Row],[Customer_ID]],Customer[],4,FALSE)</f>
        <v>Female</v>
      </c>
      <c r="P1949" s="43" t="str">
        <f>VLOOKUP(Combined[[#This Row],[Customer_ID]],Customer[],5,FALSE)</f>
        <v>Port Lisashire</v>
      </c>
      <c r="Q1949" s="43" t="str">
        <f>VLOOKUP(Combined[[#This Row],[Customer_ID]],Customer[],6,FALSE)</f>
        <v>Maryland</v>
      </c>
      <c r="R1949" s="43" t="str">
        <f>VLOOKUP(Combined[[#This Row],[Customer_ID]],Customer[],8,FALSE)</f>
        <v>Bronze</v>
      </c>
      <c r="S1949" s="43" t="str">
        <f>VLOOKUP(Combined[[#This Row],[Product_ID]],Product[],2,FALSE)</f>
        <v>Men's Hair Styling Gel</v>
      </c>
      <c r="T1949" s="43" t="str">
        <f>VLOOKUP(Combined[[#This Row],[Product_ID]],Product[],3,FALSE)</f>
        <v>Beauty</v>
      </c>
      <c r="U1949" s="43" t="str">
        <f>VLOOKUP(Combined[[#This Row],[Product_ID]],Product[],4,FALSE)</f>
        <v>Haircare</v>
      </c>
      <c r="V1949" s="43" t="str">
        <f>VLOOKUP(Combined[[#This Row],[Product_ID]],Product[],5,FALSE)</f>
        <v>Cline-Mccarthy</v>
      </c>
      <c r="W1949" s="43">
        <f>VLOOKUP(Combined[[#This Row],[Product_ID]],Product[],6,FALSE)</f>
        <v>17.309999999999999</v>
      </c>
      <c r="X1949" s="43">
        <f>VLOOKUP(Combined[[#This Row],[Product_ID]],Product[],7,FALSE)</f>
        <v>399</v>
      </c>
      <c r="Y1949" s="43" t="str">
        <f>_xlfn.XLOOKUP(Combined[[#This Row],[Store_ID]],Store[Store_ID],Store[Store_Name])</f>
        <v>Aguirre-Keller</v>
      </c>
      <c r="Z1949" s="43" t="str">
        <f>_xlfn.XLOOKUP(Combined[[#This Row],[Store_ID]],Store[Store_ID],Store[Region])</f>
        <v>South</v>
      </c>
      <c r="AA1949" s="43" t="str">
        <f>_xlfn.XLOOKUP(Combined[[#This Row],[Store_ID]],Store[Store_ID],Store[City])</f>
        <v>Lake Michael</v>
      </c>
      <c r="AB1949" s="43" t="str">
        <f>_xlfn.XLOOKUP(Combined[[#This Row],[Store_ID]],Store[Store_ID],Store[Store_Type])</f>
        <v>Online</v>
      </c>
      <c r="AC1949" s="43">
        <f>Combined[[#This Row],[Quantity]]*Combined[[#This Row],[Unit_Price]]</f>
        <v>821.26</v>
      </c>
      <c r="AD1949" s="43">
        <f>Combined[[#This Row],[Gross_Sales]]*Combined[[#This Row],[Discount]]</f>
        <v>229.95280000000002</v>
      </c>
      <c r="AE1949" s="43">
        <f>Combined[[#This Row],[Quantity]]*Combined[[#This Row],[cost]]</f>
        <v>34.619999999999997</v>
      </c>
      <c r="AF1949" s="43">
        <f>Combined[[#This Row],[Total_Amount]]-Combined[[#This Row],[Total_Cost]]</f>
        <v>556.68719999999996</v>
      </c>
      <c r="AG1949" s="43" t="str">
        <f>IF(Combined[[#This Row],[Age]]&lt;=25,"18-25",IF(Combined[[#This Row],[Age]]&lt;=35,"26-35",IF(Combined[[#This Row],[Age]]&lt;=45,"36-45",IF(Combined[[#This Row],[Age]]&lt;=55,"46-55","56-64"))))</f>
        <v>26-35</v>
      </c>
      <c r="AH1949" s="43">
        <f>IF(Combined[[#This Row],[Total_Amount]]=0,0,Combined[[#This Row],[Profit]]/Combined[[#This Row],[Total_Amount]])</f>
        <v>0.94145175299742667</v>
      </c>
    </row>
    <row r="1950" spans="1:34">
      <c r="A1950" s="43" t="s">
        <v>3774</v>
      </c>
      <c r="B1950" s="46">
        <v>45293</v>
      </c>
      <c r="C1950" s="43">
        <f t="shared" si="30"/>
        <v>2024</v>
      </c>
      <c r="D1950" s="43" t="str">
        <f>TEXT(Combined[[#This Row],[Order_Date]],"MMM")</f>
        <v>Jan</v>
      </c>
      <c r="E1950" s="43" t="s">
        <v>1319</v>
      </c>
      <c r="F1950" s="43" t="s">
        <v>1736</v>
      </c>
      <c r="G1950" s="43" t="s">
        <v>1789</v>
      </c>
      <c r="H1950" s="43">
        <v>4</v>
      </c>
      <c r="I1950" s="43">
        <v>101.25</v>
      </c>
      <c r="J1950" s="45">
        <v>0.16</v>
      </c>
      <c r="K1950" s="43" t="s">
        <v>1826</v>
      </c>
      <c r="L1950" s="43">
        <v>340.2</v>
      </c>
      <c r="M1950" s="43" t="str">
        <f>VLOOKUP(Combined[[#This Row],[Customer_ID]],Customer[],2,FALSE)</f>
        <v>Bryce Hawkins</v>
      </c>
      <c r="N1950" s="43">
        <f>VLOOKUP(Combined[[#This Row],[Customer_ID]],Customer[],3,FALSE)</f>
        <v>40</v>
      </c>
      <c r="O1950" s="43" t="str">
        <f>VLOOKUP(Combined[[#This Row],[Customer_ID]],Customer[],4,FALSE)</f>
        <v>Male</v>
      </c>
      <c r="P1950" s="43" t="str">
        <f>VLOOKUP(Combined[[#This Row],[Customer_ID]],Customer[],5,FALSE)</f>
        <v>Lake Monique</v>
      </c>
      <c r="Q1950" s="43" t="str">
        <f>VLOOKUP(Combined[[#This Row],[Customer_ID]],Customer[],6,FALSE)</f>
        <v>Utah</v>
      </c>
      <c r="R1950" s="43" t="str">
        <f>VLOOKUP(Combined[[#This Row],[Customer_ID]],Customer[],8,FALSE)</f>
        <v>Bronze</v>
      </c>
      <c r="S1950" s="43" t="str">
        <f>VLOOKUP(Combined[[#This Row],[Product_ID]],Product[],2,FALSE)</f>
        <v>Vitamin E Body Lotion</v>
      </c>
      <c r="T1950" s="43" t="str">
        <f>VLOOKUP(Combined[[#This Row],[Product_ID]],Product[],3,FALSE)</f>
        <v>Beauty</v>
      </c>
      <c r="U1950" s="43" t="str">
        <f>VLOOKUP(Combined[[#This Row],[Product_ID]],Product[],4,FALSE)</f>
        <v>Skincare</v>
      </c>
      <c r="V1950" s="43" t="str">
        <f>VLOOKUP(Combined[[#This Row],[Product_ID]],Product[],5,FALSE)</f>
        <v>Hoffman-Williams</v>
      </c>
      <c r="W1950" s="43">
        <f>VLOOKUP(Combined[[#This Row],[Product_ID]],Product[],6,FALSE)</f>
        <v>358.47</v>
      </c>
      <c r="X1950" s="43">
        <f>VLOOKUP(Combined[[#This Row],[Product_ID]],Product[],7,FALSE)</f>
        <v>213</v>
      </c>
      <c r="Y1950" s="43" t="str">
        <f>_xlfn.XLOOKUP(Combined[[#This Row],[Store_ID]],Store[Store_ID],Store[Store_Name])</f>
        <v>Hill, Wagner and Ballard</v>
      </c>
      <c r="Z1950" s="43" t="str">
        <f>_xlfn.XLOOKUP(Combined[[#This Row],[Store_ID]],Store[Store_ID],Store[Region])</f>
        <v>East</v>
      </c>
      <c r="AA1950" s="43" t="str">
        <f>_xlfn.XLOOKUP(Combined[[#This Row],[Store_ID]],Store[Store_ID],Store[City])</f>
        <v>East Davidville</v>
      </c>
      <c r="AB1950" s="43" t="str">
        <f>_xlfn.XLOOKUP(Combined[[#This Row],[Store_ID]],Store[Store_ID],Store[Store_Type])</f>
        <v>Online</v>
      </c>
      <c r="AC1950" s="43">
        <f>Combined[[#This Row],[Quantity]]*Combined[[#This Row],[Unit_Price]]</f>
        <v>405</v>
      </c>
      <c r="AD1950" s="43">
        <f>Combined[[#This Row],[Gross_Sales]]*Combined[[#This Row],[Discount]]</f>
        <v>64.8</v>
      </c>
      <c r="AE1950" s="43">
        <f>Combined[[#This Row],[Quantity]]*Combined[[#This Row],[cost]]</f>
        <v>1433.88</v>
      </c>
      <c r="AF1950" s="43">
        <f>Combined[[#This Row],[Total_Amount]]-Combined[[#This Row],[Total_Cost]]</f>
        <v>-1093.68</v>
      </c>
      <c r="AG1950" s="43" t="str">
        <f>IF(Combined[[#This Row],[Age]]&lt;=25,"18-25",IF(Combined[[#This Row],[Age]]&lt;=35,"26-35",IF(Combined[[#This Row],[Age]]&lt;=45,"36-45",IF(Combined[[#This Row],[Age]]&lt;=55,"46-55","56-64"))))</f>
        <v>36-45</v>
      </c>
      <c r="AH1950" s="43">
        <f>IF(Combined[[#This Row],[Total_Amount]]=0,0,Combined[[#This Row],[Profit]]/Combined[[#This Row],[Total_Amount]])</f>
        <v>-3.2148148148148152</v>
      </c>
    </row>
    <row r="1951" spans="1:34">
      <c r="A1951" s="43" t="s">
        <v>3775</v>
      </c>
      <c r="B1951" s="46">
        <v>45301</v>
      </c>
      <c r="C1951" s="43">
        <f t="shared" si="30"/>
        <v>2024</v>
      </c>
      <c r="D1951" s="43" t="str">
        <f>TEXT(Combined[[#This Row],[Order_Date]],"MMM")</f>
        <v>Jan</v>
      </c>
      <c r="E1951" s="43" t="s">
        <v>730</v>
      </c>
      <c r="F1951" s="43" t="s">
        <v>1560</v>
      </c>
      <c r="G1951" s="43" t="s">
        <v>1807</v>
      </c>
      <c r="H1951" s="43">
        <v>4</v>
      </c>
      <c r="I1951" s="43">
        <v>716.39</v>
      </c>
      <c r="J1951" s="45">
        <v>0.03</v>
      </c>
      <c r="K1951" s="43" t="s">
        <v>1826</v>
      </c>
      <c r="L1951" s="43">
        <v>2779.5931999999998</v>
      </c>
      <c r="M1951" s="43" t="str">
        <f>VLOOKUP(Combined[[#This Row],[Customer_ID]],Customer[],2,FALSE)</f>
        <v>Alexis Castaneda</v>
      </c>
      <c r="N1951" s="43">
        <f>VLOOKUP(Combined[[#This Row],[Customer_ID]],Customer[],3,FALSE)</f>
        <v>54</v>
      </c>
      <c r="O1951" s="43" t="str">
        <f>VLOOKUP(Combined[[#This Row],[Customer_ID]],Customer[],4,FALSE)</f>
        <v>Male</v>
      </c>
      <c r="P1951" s="43" t="str">
        <f>VLOOKUP(Combined[[#This Row],[Customer_ID]],Customer[],5,FALSE)</f>
        <v>Morrisbury</v>
      </c>
      <c r="Q1951" s="43" t="str">
        <f>VLOOKUP(Combined[[#This Row],[Customer_ID]],Customer[],6,FALSE)</f>
        <v>Alaska</v>
      </c>
      <c r="R1951" s="43" t="str">
        <f>VLOOKUP(Combined[[#This Row],[Customer_ID]],Customer[],8,FALSE)</f>
        <v>Gold</v>
      </c>
      <c r="S1951" s="43" t="str">
        <f>VLOOKUP(Combined[[#This Row],[Product_ID]],Product[],2,FALSE)</f>
        <v>LED Table Lamp</v>
      </c>
      <c r="T1951" s="43" t="str">
        <f>VLOOKUP(Combined[[#This Row],[Product_ID]],Product[],3,FALSE)</f>
        <v>Home</v>
      </c>
      <c r="U1951" s="43" t="str">
        <f>VLOOKUP(Combined[[#This Row],[Product_ID]],Product[],4,FALSE)</f>
        <v>Lighting</v>
      </c>
      <c r="V1951" s="43" t="str">
        <f>VLOOKUP(Combined[[#This Row],[Product_ID]],Product[],5,FALSE)</f>
        <v>Harrell LLC</v>
      </c>
      <c r="W1951" s="43">
        <f>VLOOKUP(Combined[[#This Row],[Product_ID]],Product[],6,FALSE)</f>
        <v>218.86</v>
      </c>
      <c r="X1951" s="43">
        <f>VLOOKUP(Combined[[#This Row],[Product_ID]],Product[],7,FALSE)</f>
        <v>170</v>
      </c>
      <c r="Y1951" s="43" t="str">
        <f>_xlfn.XLOOKUP(Combined[[#This Row],[Store_ID]],Store[Store_ID],Store[Store_Name])</f>
        <v>Holloway Ltd</v>
      </c>
      <c r="Z1951" s="43" t="str">
        <f>_xlfn.XLOOKUP(Combined[[#This Row],[Store_ID]],Store[Store_ID],Store[Region])</f>
        <v>North</v>
      </c>
      <c r="AA1951" s="43" t="str">
        <f>_xlfn.XLOOKUP(Combined[[#This Row],[Store_ID]],Store[Store_ID],Store[City])</f>
        <v>Bensonhaven</v>
      </c>
      <c r="AB1951" s="43" t="str">
        <f>_xlfn.XLOOKUP(Combined[[#This Row],[Store_ID]],Store[Store_ID],Store[Store_Type])</f>
        <v>Flagship</v>
      </c>
      <c r="AC1951" s="43">
        <f>Combined[[#This Row],[Quantity]]*Combined[[#This Row],[Unit_Price]]</f>
        <v>2865.56</v>
      </c>
      <c r="AD1951" s="43">
        <f>Combined[[#This Row],[Gross_Sales]]*Combined[[#This Row],[Discount]]</f>
        <v>85.966799999999992</v>
      </c>
      <c r="AE1951" s="43">
        <f>Combined[[#This Row],[Quantity]]*Combined[[#This Row],[cost]]</f>
        <v>875.44</v>
      </c>
      <c r="AF1951" s="43">
        <f>Combined[[#This Row],[Total_Amount]]-Combined[[#This Row],[Total_Cost]]</f>
        <v>1904.1531999999997</v>
      </c>
      <c r="AG1951" s="43" t="str">
        <f>IF(Combined[[#This Row],[Age]]&lt;=25,"18-25",IF(Combined[[#This Row],[Age]]&lt;=35,"26-35",IF(Combined[[#This Row],[Age]]&lt;=45,"36-45",IF(Combined[[#This Row],[Age]]&lt;=55,"46-55","56-64"))))</f>
        <v>46-55</v>
      </c>
      <c r="AH1951" s="43">
        <f>IF(Combined[[#This Row],[Total_Amount]]=0,0,Combined[[#This Row],[Profit]]/Combined[[#This Row],[Total_Amount]])</f>
        <v>0.6850474378768806</v>
      </c>
    </row>
    <row r="1952" spans="1:34">
      <c r="A1952" s="43" t="s">
        <v>3776</v>
      </c>
      <c r="B1952" s="46">
        <v>45311</v>
      </c>
      <c r="C1952" s="43">
        <f t="shared" si="30"/>
        <v>2024</v>
      </c>
      <c r="D1952" s="43" t="str">
        <f>TEXT(Combined[[#This Row],[Order_Date]],"MMM")</f>
        <v>Jan</v>
      </c>
      <c r="E1952" s="43" t="s">
        <v>338</v>
      </c>
      <c r="F1952" s="43" t="s">
        <v>1694</v>
      </c>
      <c r="G1952" s="43" t="s">
        <v>1757</v>
      </c>
      <c r="H1952" s="43">
        <v>1</v>
      </c>
      <c r="I1952" s="43">
        <v>721.74</v>
      </c>
      <c r="J1952" s="45">
        <v>0.24</v>
      </c>
      <c r="K1952" s="43" t="s">
        <v>1826</v>
      </c>
      <c r="L1952" s="43">
        <v>548.52240000000006</v>
      </c>
      <c r="M1952" s="43" t="str">
        <f>VLOOKUP(Combined[[#This Row],[Customer_ID]],Customer[],2,FALSE)</f>
        <v>David Patterson</v>
      </c>
      <c r="N1952" s="43">
        <f>VLOOKUP(Combined[[#This Row],[Customer_ID]],Customer[],3,FALSE)</f>
        <v>43</v>
      </c>
      <c r="O1952" s="43" t="str">
        <f>VLOOKUP(Combined[[#This Row],[Customer_ID]],Customer[],4,FALSE)</f>
        <v>Female</v>
      </c>
      <c r="P1952" s="43" t="str">
        <f>VLOOKUP(Combined[[#This Row],[Customer_ID]],Customer[],5,FALSE)</f>
        <v>New Amyport</v>
      </c>
      <c r="Q1952" s="43" t="str">
        <f>VLOOKUP(Combined[[#This Row],[Customer_ID]],Customer[],6,FALSE)</f>
        <v>Nevada</v>
      </c>
      <c r="R1952" s="43" t="str">
        <f>VLOOKUP(Combined[[#This Row],[Customer_ID]],Customer[],8,FALSE)</f>
        <v>Gold</v>
      </c>
      <c r="S1952" s="43" t="str">
        <f>VLOOKUP(Combined[[#This Row],[Product_ID]],Product[],2,FALSE)</f>
        <v>Shin Guards – Adult</v>
      </c>
      <c r="T1952" s="43" t="str">
        <f>VLOOKUP(Combined[[#This Row],[Product_ID]],Product[],3,FALSE)</f>
        <v>Sports</v>
      </c>
      <c r="U1952" s="43" t="str">
        <f>VLOOKUP(Combined[[#This Row],[Product_ID]],Product[],4,FALSE)</f>
        <v>Team Sports</v>
      </c>
      <c r="V1952" s="43" t="str">
        <f>VLOOKUP(Combined[[#This Row],[Product_ID]],Product[],5,FALSE)</f>
        <v>French Ltd</v>
      </c>
      <c r="W1952" s="43">
        <f>VLOOKUP(Combined[[#This Row],[Product_ID]],Product[],6,FALSE)</f>
        <v>107.06</v>
      </c>
      <c r="X1952" s="43">
        <f>VLOOKUP(Combined[[#This Row],[Product_ID]],Product[],7,FALSE)</f>
        <v>359</v>
      </c>
      <c r="Y1952" s="43" t="str">
        <f>_xlfn.XLOOKUP(Combined[[#This Row],[Store_ID]],Store[Store_ID],Store[Store_Name])</f>
        <v>Martinez, Adkins and Johnson</v>
      </c>
      <c r="Z1952" s="43" t="str">
        <f>_xlfn.XLOOKUP(Combined[[#This Row],[Store_ID]],Store[Store_ID],Store[Region])</f>
        <v>North</v>
      </c>
      <c r="AA1952" s="43" t="str">
        <f>_xlfn.XLOOKUP(Combined[[#This Row],[Store_ID]],Store[Store_ID],Store[City])</f>
        <v>Danielmouth</v>
      </c>
      <c r="AB1952" s="43" t="str">
        <f>_xlfn.XLOOKUP(Combined[[#This Row],[Store_ID]],Store[Store_ID],Store[Store_Type])</f>
        <v>Flagship</v>
      </c>
      <c r="AC1952" s="43">
        <f>Combined[[#This Row],[Quantity]]*Combined[[#This Row],[Unit_Price]]</f>
        <v>721.74</v>
      </c>
      <c r="AD1952" s="43">
        <f>Combined[[#This Row],[Gross_Sales]]*Combined[[#This Row],[Discount]]</f>
        <v>173.2176</v>
      </c>
      <c r="AE1952" s="43">
        <f>Combined[[#This Row],[Quantity]]*Combined[[#This Row],[cost]]</f>
        <v>107.06</v>
      </c>
      <c r="AF1952" s="43">
        <f>Combined[[#This Row],[Total_Amount]]-Combined[[#This Row],[Total_Cost]]</f>
        <v>441.46240000000006</v>
      </c>
      <c r="AG1952" s="43" t="str">
        <f>IF(Combined[[#This Row],[Age]]&lt;=25,"18-25",IF(Combined[[#This Row],[Age]]&lt;=35,"26-35",IF(Combined[[#This Row],[Age]]&lt;=45,"36-45",IF(Combined[[#This Row],[Age]]&lt;=55,"46-55","56-64"))))</f>
        <v>36-45</v>
      </c>
      <c r="AH1952" s="43">
        <f>IF(Combined[[#This Row],[Total_Amount]]=0,0,Combined[[#This Row],[Profit]]/Combined[[#This Row],[Total_Amount]])</f>
        <v>0.80482109755226039</v>
      </c>
    </row>
    <row r="1953" spans="1:34">
      <c r="A1953" s="43" t="s">
        <v>3777</v>
      </c>
      <c r="B1953" s="46">
        <v>45702</v>
      </c>
      <c r="C1953" s="43">
        <f t="shared" si="30"/>
        <v>2025</v>
      </c>
      <c r="D1953" s="43" t="str">
        <f>TEXT(Combined[[#This Row],[Order_Date]],"MMM")</f>
        <v>Feb</v>
      </c>
      <c r="E1953" s="43" t="s">
        <v>205</v>
      </c>
      <c r="F1953" s="43" t="s">
        <v>1672</v>
      </c>
      <c r="G1953" s="43" t="s">
        <v>1792</v>
      </c>
      <c r="H1953" s="43">
        <v>2</v>
      </c>
      <c r="I1953" s="43">
        <v>527.91</v>
      </c>
      <c r="J1953" s="45">
        <v>0.02</v>
      </c>
      <c r="K1953" s="43" t="s">
        <v>1824</v>
      </c>
      <c r="L1953" s="43">
        <v>1034.7036000000001</v>
      </c>
      <c r="M1953" s="43" t="str">
        <f>VLOOKUP(Combined[[#This Row],[Customer_ID]],Customer[],2,FALSE)</f>
        <v>Katherine Dorsey</v>
      </c>
      <c r="N1953" s="43">
        <f>VLOOKUP(Combined[[#This Row],[Customer_ID]],Customer[],3,FALSE)</f>
        <v>24</v>
      </c>
      <c r="O1953" s="43" t="str">
        <f>VLOOKUP(Combined[[#This Row],[Customer_ID]],Customer[],4,FALSE)</f>
        <v>Male</v>
      </c>
      <c r="P1953" s="43" t="str">
        <f>VLOOKUP(Combined[[#This Row],[Customer_ID]],Customer[],5,FALSE)</f>
        <v>Christopherland</v>
      </c>
      <c r="Q1953" s="43" t="str">
        <f>VLOOKUP(Combined[[#This Row],[Customer_ID]],Customer[],6,FALSE)</f>
        <v>Oklahoma</v>
      </c>
      <c r="R1953" s="43" t="str">
        <f>VLOOKUP(Combined[[#This Row],[Customer_ID]],Customer[],8,FALSE)</f>
        <v>Platinum</v>
      </c>
      <c r="S1953" s="43" t="str">
        <f>VLOOKUP(Combined[[#This Row],[Product_ID]],Product[],2,FALSE)</f>
        <v>Laptop Cooling Pad</v>
      </c>
      <c r="T1953" s="43" t="str">
        <f>VLOOKUP(Combined[[#This Row],[Product_ID]],Product[],3,FALSE)</f>
        <v>Electronics</v>
      </c>
      <c r="U1953" s="43" t="str">
        <f>VLOOKUP(Combined[[#This Row],[Product_ID]],Product[],4,FALSE)</f>
        <v>Computer</v>
      </c>
      <c r="V1953" s="43" t="str">
        <f>VLOOKUP(Combined[[#This Row],[Product_ID]],Product[],5,FALSE)</f>
        <v>Murray, Gould and Ware</v>
      </c>
      <c r="W1953" s="43">
        <f>VLOOKUP(Combined[[#This Row],[Product_ID]],Product[],6,FALSE)</f>
        <v>86.42</v>
      </c>
      <c r="X1953" s="43">
        <f>VLOOKUP(Combined[[#This Row],[Product_ID]],Product[],7,FALSE)</f>
        <v>222</v>
      </c>
      <c r="Y1953" s="43" t="str">
        <f>_xlfn.XLOOKUP(Combined[[#This Row],[Store_ID]],Store[Store_ID],Store[Store_Name])</f>
        <v>Aguirre-Keller</v>
      </c>
      <c r="Z1953" s="43" t="str">
        <f>_xlfn.XLOOKUP(Combined[[#This Row],[Store_ID]],Store[Store_ID],Store[Region])</f>
        <v>South</v>
      </c>
      <c r="AA1953" s="43" t="str">
        <f>_xlfn.XLOOKUP(Combined[[#This Row],[Store_ID]],Store[Store_ID],Store[City])</f>
        <v>Lake Michael</v>
      </c>
      <c r="AB1953" s="43" t="str">
        <f>_xlfn.XLOOKUP(Combined[[#This Row],[Store_ID]],Store[Store_ID],Store[Store_Type])</f>
        <v>Online</v>
      </c>
      <c r="AC1953" s="43">
        <f>Combined[[#This Row],[Quantity]]*Combined[[#This Row],[Unit_Price]]</f>
        <v>1055.82</v>
      </c>
      <c r="AD1953" s="43">
        <f>Combined[[#This Row],[Gross_Sales]]*Combined[[#This Row],[Discount]]</f>
        <v>21.116399999999999</v>
      </c>
      <c r="AE1953" s="43">
        <f>Combined[[#This Row],[Quantity]]*Combined[[#This Row],[cost]]</f>
        <v>172.84</v>
      </c>
      <c r="AF1953" s="43">
        <f>Combined[[#This Row],[Total_Amount]]-Combined[[#This Row],[Total_Cost]]</f>
        <v>861.86360000000002</v>
      </c>
      <c r="AG1953" s="43" t="str">
        <f>IF(Combined[[#This Row],[Age]]&lt;=25,"18-25",IF(Combined[[#This Row],[Age]]&lt;=35,"26-35",IF(Combined[[#This Row],[Age]]&lt;=45,"36-45",IF(Combined[[#This Row],[Age]]&lt;=55,"46-55","56-64"))))</f>
        <v>18-25</v>
      </c>
      <c r="AH1953" s="43">
        <f>IF(Combined[[#This Row],[Total_Amount]]=0,0,Combined[[#This Row],[Profit]]/Combined[[#This Row],[Total_Amount]])</f>
        <v>0.83295699367432374</v>
      </c>
    </row>
    <row r="1954" spans="1:34">
      <c r="A1954" s="43" t="s">
        <v>3778</v>
      </c>
      <c r="B1954" s="46">
        <v>45525</v>
      </c>
      <c r="C1954" s="43">
        <f t="shared" si="30"/>
        <v>2024</v>
      </c>
      <c r="D1954" s="43" t="str">
        <f>TEXT(Combined[[#This Row],[Order_Date]],"MMM")</f>
        <v>Aug</v>
      </c>
      <c r="E1954" s="43" t="s">
        <v>1005</v>
      </c>
      <c r="F1954" s="43" t="s">
        <v>1652</v>
      </c>
      <c r="G1954" s="43" t="s">
        <v>1797</v>
      </c>
      <c r="H1954" s="43">
        <v>2</v>
      </c>
      <c r="I1954" s="43">
        <v>945.92</v>
      </c>
      <c r="J1954" s="45">
        <v>0.19</v>
      </c>
      <c r="K1954" s="43" t="s">
        <v>1829</v>
      </c>
      <c r="L1954" s="43">
        <v>1532.3904</v>
      </c>
      <c r="M1954" s="43" t="str">
        <f>VLOOKUP(Combined[[#This Row],[Customer_ID]],Customer[],2,FALSE)</f>
        <v>Casey Simpson</v>
      </c>
      <c r="N1954" s="43">
        <f>VLOOKUP(Combined[[#This Row],[Customer_ID]],Customer[],3,FALSE)</f>
        <v>54</v>
      </c>
      <c r="O1954" s="43" t="str">
        <f>VLOOKUP(Combined[[#This Row],[Customer_ID]],Customer[],4,FALSE)</f>
        <v>Male</v>
      </c>
      <c r="P1954" s="43" t="str">
        <f>VLOOKUP(Combined[[#This Row],[Customer_ID]],Customer[],5,FALSE)</f>
        <v>West Mathewside</v>
      </c>
      <c r="Q1954" s="43" t="str">
        <f>VLOOKUP(Combined[[#This Row],[Customer_ID]],Customer[],6,FALSE)</f>
        <v>Mississippi</v>
      </c>
      <c r="R1954" s="43" t="str">
        <f>VLOOKUP(Combined[[#This Row],[Customer_ID]],Customer[],8,FALSE)</f>
        <v>Platinum</v>
      </c>
      <c r="S1954" s="43" t="str">
        <f>VLOOKUP(Combined[[#This Row],[Product_ID]],Product[],2,FALSE)</f>
        <v>Rugby Ball</v>
      </c>
      <c r="T1954" s="43" t="str">
        <f>VLOOKUP(Combined[[#This Row],[Product_ID]],Product[],3,FALSE)</f>
        <v>Sports</v>
      </c>
      <c r="U1954" s="43" t="str">
        <f>VLOOKUP(Combined[[#This Row],[Product_ID]],Product[],4,FALSE)</f>
        <v>Team Sports</v>
      </c>
      <c r="V1954" s="43" t="str">
        <f>VLOOKUP(Combined[[#This Row],[Product_ID]],Product[],5,FALSE)</f>
        <v>Harris Inc</v>
      </c>
      <c r="W1954" s="43">
        <f>VLOOKUP(Combined[[#This Row],[Product_ID]],Product[],6,FALSE)</f>
        <v>212.26</v>
      </c>
      <c r="X1954" s="43">
        <f>VLOOKUP(Combined[[#This Row],[Product_ID]],Product[],7,FALSE)</f>
        <v>82</v>
      </c>
      <c r="Y1954" s="43" t="str">
        <f>_xlfn.XLOOKUP(Combined[[#This Row],[Store_ID]],Store[Store_ID],Store[Store_Name])</f>
        <v>Gardner, Humphrey and Contreras</v>
      </c>
      <c r="Z1954" s="43" t="str">
        <f>_xlfn.XLOOKUP(Combined[[#This Row],[Store_ID]],Store[Store_ID],Store[Region])</f>
        <v>East</v>
      </c>
      <c r="AA1954" s="43" t="str">
        <f>_xlfn.XLOOKUP(Combined[[#This Row],[Store_ID]],Store[Store_ID],Store[City])</f>
        <v>Johnsonville</v>
      </c>
      <c r="AB1954" s="43" t="str">
        <f>_xlfn.XLOOKUP(Combined[[#This Row],[Store_ID]],Store[Store_ID],Store[Store_Type])</f>
        <v>Flagship</v>
      </c>
      <c r="AC1954" s="43">
        <f>Combined[[#This Row],[Quantity]]*Combined[[#This Row],[Unit_Price]]</f>
        <v>1891.84</v>
      </c>
      <c r="AD1954" s="43">
        <f>Combined[[#This Row],[Gross_Sales]]*Combined[[#This Row],[Discount]]</f>
        <v>359.44959999999998</v>
      </c>
      <c r="AE1954" s="43">
        <f>Combined[[#This Row],[Quantity]]*Combined[[#This Row],[cost]]</f>
        <v>424.52</v>
      </c>
      <c r="AF1954" s="43">
        <f>Combined[[#This Row],[Total_Amount]]-Combined[[#This Row],[Total_Cost]]</f>
        <v>1107.8704</v>
      </c>
      <c r="AG1954" s="43" t="str">
        <f>IF(Combined[[#This Row],[Age]]&lt;=25,"18-25",IF(Combined[[#This Row],[Age]]&lt;=35,"26-35",IF(Combined[[#This Row],[Age]]&lt;=45,"36-45",IF(Combined[[#This Row],[Age]]&lt;=55,"46-55","56-64"))))</f>
        <v>46-55</v>
      </c>
      <c r="AH1954" s="43">
        <f>IF(Combined[[#This Row],[Total_Amount]]=0,0,Combined[[#This Row],[Profit]]/Combined[[#This Row],[Total_Amount]])</f>
        <v>0.7229687682721061</v>
      </c>
    </row>
    <row r="1955" spans="1:34">
      <c r="A1955" s="43" t="s">
        <v>3779</v>
      </c>
      <c r="B1955" s="46">
        <v>45780</v>
      </c>
      <c r="C1955" s="43">
        <f t="shared" si="30"/>
        <v>2025</v>
      </c>
      <c r="D1955" s="43" t="str">
        <f>TEXT(Combined[[#This Row],[Order_Date]],"MMM")</f>
        <v>May</v>
      </c>
      <c r="E1955" s="43" t="s">
        <v>295</v>
      </c>
      <c r="F1955" s="43" t="s">
        <v>1660</v>
      </c>
      <c r="G1955" s="43" t="s">
        <v>1807</v>
      </c>
      <c r="H1955" s="43">
        <v>2</v>
      </c>
      <c r="I1955" s="43">
        <v>981.35</v>
      </c>
      <c r="J1955" s="45">
        <v>0.16</v>
      </c>
      <c r="K1955" s="43" t="s">
        <v>1826</v>
      </c>
      <c r="L1955" s="43">
        <v>1648.6679999999999</v>
      </c>
      <c r="M1955" s="43" t="str">
        <f>VLOOKUP(Combined[[#This Row],[Customer_ID]],Customer[],2,FALSE)</f>
        <v>Krystal Ford</v>
      </c>
      <c r="N1955" s="43">
        <f>VLOOKUP(Combined[[#This Row],[Customer_ID]],Customer[],3,FALSE)</f>
        <v>34</v>
      </c>
      <c r="O1955" s="43" t="str">
        <f>VLOOKUP(Combined[[#This Row],[Customer_ID]],Customer[],4,FALSE)</f>
        <v>Female</v>
      </c>
      <c r="P1955" s="43" t="str">
        <f>VLOOKUP(Combined[[#This Row],[Customer_ID]],Customer[],5,FALSE)</f>
        <v>South David</v>
      </c>
      <c r="Q1955" s="43" t="str">
        <f>VLOOKUP(Combined[[#This Row],[Customer_ID]],Customer[],6,FALSE)</f>
        <v>Arizona</v>
      </c>
      <c r="R1955" s="43" t="str">
        <f>VLOOKUP(Combined[[#This Row],[Customer_ID]],Customer[],8,FALSE)</f>
        <v>Platinum</v>
      </c>
      <c r="S1955" s="43" t="str">
        <f>VLOOKUP(Combined[[#This Row],[Product_ID]],Product[],2,FALSE)</f>
        <v>Premium Blanket Throw</v>
      </c>
      <c r="T1955" s="43" t="str">
        <f>VLOOKUP(Combined[[#This Row],[Product_ID]],Product[],3,FALSE)</f>
        <v>Home</v>
      </c>
      <c r="U1955" s="43" t="str">
        <f>VLOOKUP(Combined[[#This Row],[Product_ID]],Product[],4,FALSE)</f>
        <v>Decor</v>
      </c>
      <c r="V1955" s="43" t="str">
        <f>VLOOKUP(Combined[[#This Row],[Product_ID]],Product[],5,FALSE)</f>
        <v>Hernandez, Kennedy and Porter</v>
      </c>
      <c r="W1955" s="43">
        <f>VLOOKUP(Combined[[#This Row],[Product_ID]],Product[],6,FALSE)</f>
        <v>461.47</v>
      </c>
      <c r="X1955" s="43">
        <f>VLOOKUP(Combined[[#This Row],[Product_ID]],Product[],7,FALSE)</f>
        <v>190</v>
      </c>
      <c r="Y1955" s="43" t="str">
        <f>_xlfn.XLOOKUP(Combined[[#This Row],[Store_ID]],Store[Store_ID],Store[Store_Name])</f>
        <v>Holloway Ltd</v>
      </c>
      <c r="Z1955" s="43" t="str">
        <f>_xlfn.XLOOKUP(Combined[[#This Row],[Store_ID]],Store[Store_ID],Store[Region])</f>
        <v>North</v>
      </c>
      <c r="AA1955" s="43" t="str">
        <f>_xlfn.XLOOKUP(Combined[[#This Row],[Store_ID]],Store[Store_ID],Store[City])</f>
        <v>Bensonhaven</v>
      </c>
      <c r="AB1955" s="43" t="str">
        <f>_xlfn.XLOOKUP(Combined[[#This Row],[Store_ID]],Store[Store_ID],Store[Store_Type])</f>
        <v>Flagship</v>
      </c>
      <c r="AC1955" s="43">
        <f>Combined[[#This Row],[Quantity]]*Combined[[#This Row],[Unit_Price]]</f>
        <v>1962.7</v>
      </c>
      <c r="AD1955" s="43">
        <f>Combined[[#This Row],[Gross_Sales]]*Combined[[#This Row],[Discount]]</f>
        <v>314.03200000000004</v>
      </c>
      <c r="AE1955" s="43">
        <f>Combined[[#This Row],[Quantity]]*Combined[[#This Row],[cost]]</f>
        <v>922.94</v>
      </c>
      <c r="AF1955" s="43">
        <f>Combined[[#This Row],[Total_Amount]]-Combined[[#This Row],[Total_Cost]]</f>
        <v>725.72799999999984</v>
      </c>
      <c r="AG1955" s="43" t="str">
        <f>IF(Combined[[#This Row],[Age]]&lt;=25,"18-25",IF(Combined[[#This Row],[Age]]&lt;=35,"26-35",IF(Combined[[#This Row],[Age]]&lt;=45,"36-45",IF(Combined[[#This Row],[Age]]&lt;=55,"46-55","56-64"))))</f>
        <v>26-35</v>
      </c>
      <c r="AH1955" s="43">
        <f>IF(Combined[[#This Row],[Total_Amount]]=0,0,Combined[[#This Row],[Profit]]/Combined[[#This Row],[Total_Amount]])</f>
        <v>0.44019050530488846</v>
      </c>
    </row>
    <row r="1956" spans="1:34">
      <c r="A1956" s="43" t="s">
        <v>3780</v>
      </c>
      <c r="B1956" s="46">
        <v>45819</v>
      </c>
      <c r="C1956" s="43">
        <f t="shared" si="30"/>
        <v>2025</v>
      </c>
      <c r="D1956" s="43" t="str">
        <f>TEXT(Combined[[#This Row],[Order_Date]],"MMM")</f>
        <v>Jun</v>
      </c>
      <c r="E1956" s="43" t="s">
        <v>722</v>
      </c>
      <c r="F1956" s="43" t="s">
        <v>1666</v>
      </c>
      <c r="G1956" s="43" t="s">
        <v>1766</v>
      </c>
      <c r="H1956" s="43">
        <v>1</v>
      </c>
      <c r="I1956" s="43">
        <v>913.99</v>
      </c>
      <c r="J1956" s="45">
        <v>0.14000000000000001</v>
      </c>
      <c r="K1956" s="43" t="s">
        <v>1824</v>
      </c>
      <c r="L1956" s="43">
        <v>786.03139999999996</v>
      </c>
      <c r="M1956" s="43" t="str">
        <f>VLOOKUP(Combined[[#This Row],[Customer_ID]],Customer[],2,FALSE)</f>
        <v>Robert Harris</v>
      </c>
      <c r="N1956" s="43">
        <f>VLOOKUP(Combined[[#This Row],[Customer_ID]],Customer[],3,FALSE)</f>
        <v>50</v>
      </c>
      <c r="O1956" s="43" t="str">
        <f>VLOOKUP(Combined[[#This Row],[Customer_ID]],Customer[],4,FALSE)</f>
        <v>Male</v>
      </c>
      <c r="P1956" s="43" t="str">
        <f>VLOOKUP(Combined[[#This Row],[Customer_ID]],Customer[],5,FALSE)</f>
        <v>East jeremy</v>
      </c>
      <c r="Q1956" s="43" t="str">
        <f>VLOOKUP(Combined[[#This Row],[Customer_ID]],Customer[],6,FALSE)</f>
        <v>Iowa</v>
      </c>
      <c r="R1956" s="43" t="str">
        <f>VLOOKUP(Combined[[#This Row],[Customer_ID]],Customer[],8,FALSE)</f>
        <v>Platinum</v>
      </c>
      <c r="S1956" s="43" t="str">
        <f>VLOOKUP(Combined[[#This Row],[Product_ID]],Product[],2,FALSE)</f>
        <v>Men's Hair Styling Gel</v>
      </c>
      <c r="T1956" s="43" t="str">
        <f>VLOOKUP(Combined[[#This Row],[Product_ID]],Product[],3,FALSE)</f>
        <v>Beauty</v>
      </c>
      <c r="U1956" s="43" t="str">
        <f>VLOOKUP(Combined[[#This Row],[Product_ID]],Product[],4,FALSE)</f>
        <v>Haircare</v>
      </c>
      <c r="V1956" s="43" t="str">
        <f>VLOOKUP(Combined[[#This Row],[Product_ID]],Product[],5,FALSE)</f>
        <v>Cline-Mccarthy</v>
      </c>
      <c r="W1956" s="43">
        <f>VLOOKUP(Combined[[#This Row],[Product_ID]],Product[],6,FALSE)</f>
        <v>17.309999999999999</v>
      </c>
      <c r="X1956" s="43">
        <f>VLOOKUP(Combined[[#This Row],[Product_ID]],Product[],7,FALSE)</f>
        <v>399</v>
      </c>
      <c r="Y1956" s="43" t="str">
        <f>_xlfn.XLOOKUP(Combined[[#This Row],[Store_ID]],Store[Store_ID],Store[Store_Name])</f>
        <v>Johnson-Wright</v>
      </c>
      <c r="Z1956" s="43" t="str">
        <f>_xlfn.XLOOKUP(Combined[[#This Row],[Store_ID]],Store[Store_ID],Store[Region])</f>
        <v>North</v>
      </c>
      <c r="AA1956" s="43" t="str">
        <f>_xlfn.XLOOKUP(Combined[[#This Row],[Store_ID]],Store[Store_ID],Store[City])</f>
        <v>Hoodberg</v>
      </c>
      <c r="AB1956" s="43" t="str">
        <f>_xlfn.XLOOKUP(Combined[[#This Row],[Store_ID]],Store[Store_ID],Store[Store_Type])</f>
        <v>Outlet</v>
      </c>
      <c r="AC1956" s="43">
        <f>Combined[[#This Row],[Quantity]]*Combined[[#This Row],[Unit_Price]]</f>
        <v>913.99</v>
      </c>
      <c r="AD1956" s="43">
        <f>Combined[[#This Row],[Gross_Sales]]*Combined[[#This Row],[Discount]]</f>
        <v>127.95860000000002</v>
      </c>
      <c r="AE1956" s="43">
        <f>Combined[[#This Row],[Quantity]]*Combined[[#This Row],[cost]]</f>
        <v>17.309999999999999</v>
      </c>
      <c r="AF1956" s="43">
        <f>Combined[[#This Row],[Total_Amount]]-Combined[[#This Row],[Total_Cost]]</f>
        <v>768.72140000000002</v>
      </c>
      <c r="AG1956" s="43" t="str">
        <f>IF(Combined[[#This Row],[Age]]&lt;=25,"18-25",IF(Combined[[#This Row],[Age]]&lt;=35,"26-35",IF(Combined[[#This Row],[Age]]&lt;=45,"36-45",IF(Combined[[#This Row],[Age]]&lt;=55,"46-55","56-64"))))</f>
        <v>46-55</v>
      </c>
      <c r="AH1956" s="43">
        <f>IF(Combined[[#This Row],[Total_Amount]]=0,0,Combined[[#This Row],[Profit]]/Combined[[#This Row],[Total_Amount]])</f>
        <v>0.97797797899676786</v>
      </c>
    </row>
    <row r="1957" spans="1:34">
      <c r="A1957" s="43" t="s">
        <v>3781</v>
      </c>
      <c r="B1957" s="46">
        <v>45863</v>
      </c>
      <c r="C1957" s="43">
        <f t="shared" si="30"/>
        <v>2025</v>
      </c>
      <c r="D1957" s="43" t="str">
        <f>TEXT(Combined[[#This Row],[Order_Date]],"MMM")</f>
        <v>Jul</v>
      </c>
      <c r="E1957" s="43" t="s">
        <v>55</v>
      </c>
      <c r="F1957" s="43" t="s">
        <v>1680</v>
      </c>
      <c r="G1957" s="43" t="s">
        <v>1782</v>
      </c>
      <c r="H1957" s="43">
        <v>4</v>
      </c>
      <c r="I1957" s="43">
        <v>270.69</v>
      </c>
      <c r="J1957" s="45">
        <v>0.18</v>
      </c>
      <c r="K1957" s="43" t="s">
        <v>1826</v>
      </c>
      <c r="L1957" s="43">
        <v>887.86320000000001</v>
      </c>
      <c r="M1957" s="43" t="str">
        <f>VLOOKUP(Combined[[#This Row],[Customer_ID]],Customer[],2,FALSE)</f>
        <v>Brian Lopez</v>
      </c>
      <c r="N1957" s="43">
        <f>VLOOKUP(Combined[[#This Row],[Customer_ID]],Customer[],3,FALSE)</f>
        <v>28</v>
      </c>
      <c r="O1957" s="43" t="str">
        <f>VLOOKUP(Combined[[#This Row],[Customer_ID]],Customer[],4,FALSE)</f>
        <v>Female</v>
      </c>
      <c r="P1957" s="43" t="str">
        <f>VLOOKUP(Combined[[#This Row],[Customer_ID]],Customer[],5,FALSE)</f>
        <v>East Krista</v>
      </c>
      <c r="Q1957" s="43" t="str">
        <f>VLOOKUP(Combined[[#This Row],[Customer_ID]],Customer[],6,FALSE)</f>
        <v>New York</v>
      </c>
      <c r="R1957" s="43" t="str">
        <f>VLOOKUP(Combined[[#This Row],[Customer_ID]],Customer[],8,FALSE)</f>
        <v>Gold</v>
      </c>
      <c r="S1957" s="43" t="str">
        <f>VLOOKUP(Combined[[#This Row],[Product_ID]],Product[],2,FALSE)</f>
        <v>Women's Hair Dryer Brush</v>
      </c>
      <c r="T1957" s="43" t="str">
        <f>VLOOKUP(Combined[[#This Row],[Product_ID]],Product[],3,FALSE)</f>
        <v>Beauty</v>
      </c>
      <c r="U1957" s="43" t="str">
        <f>VLOOKUP(Combined[[#This Row],[Product_ID]],Product[],4,FALSE)</f>
        <v>Haircare</v>
      </c>
      <c r="V1957" s="43" t="str">
        <f>VLOOKUP(Combined[[#This Row],[Product_ID]],Product[],5,FALSE)</f>
        <v>Torres, Spencer and Potter</v>
      </c>
      <c r="W1957" s="43">
        <f>VLOOKUP(Combined[[#This Row],[Product_ID]],Product[],6,FALSE)</f>
        <v>340.39</v>
      </c>
      <c r="X1957" s="43">
        <f>VLOOKUP(Combined[[#This Row],[Product_ID]],Product[],7,FALSE)</f>
        <v>177</v>
      </c>
      <c r="Y1957" s="43" t="str">
        <f>_xlfn.XLOOKUP(Combined[[#This Row],[Store_ID]],Store[Store_ID],Store[Store_Name])</f>
        <v>Bean, Jones and Park</v>
      </c>
      <c r="Z1957" s="43" t="str">
        <f>_xlfn.XLOOKUP(Combined[[#This Row],[Store_ID]],Store[Store_ID],Store[Region])</f>
        <v>West</v>
      </c>
      <c r="AA1957" s="43" t="str">
        <f>_xlfn.XLOOKUP(Combined[[#This Row],[Store_ID]],Store[Store_ID],Store[City])</f>
        <v>Thompsonborough</v>
      </c>
      <c r="AB1957" s="43" t="str">
        <f>_xlfn.XLOOKUP(Combined[[#This Row],[Store_ID]],Store[Store_ID],Store[Store_Type])</f>
        <v>Online</v>
      </c>
      <c r="AC1957" s="43">
        <f>Combined[[#This Row],[Quantity]]*Combined[[#This Row],[Unit_Price]]</f>
        <v>1082.76</v>
      </c>
      <c r="AD1957" s="43">
        <f>Combined[[#This Row],[Gross_Sales]]*Combined[[#This Row],[Discount]]</f>
        <v>194.89679999999998</v>
      </c>
      <c r="AE1957" s="43">
        <f>Combined[[#This Row],[Quantity]]*Combined[[#This Row],[cost]]</f>
        <v>1361.56</v>
      </c>
      <c r="AF1957" s="43">
        <f>Combined[[#This Row],[Total_Amount]]-Combined[[#This Row],[Total_Cost]]</f>
        <v>-473.69679999999994</v>
      </c>
      <c r="AG1957" s="43" t="str">
        <f>IF(Combined[[#This Row],[Age]]&lt;=25,"18-25",IF(Combined[[#This Row],[Age]]&lt;=35,"26-35",IF(Combined[[#This Row],[Age]]&lt;=45,"36-45",IF(Combined[[#This Row],[Age]]&lt;=55,"46-55","56-64"))))</f>
        <v>26-35</v>
      </c>
      <c r="AH1957" s="43">
        <f>IF(Combined[[#This Row],[Total_Amount]]=0,0,Combined[[#This Row],[Profit]]/Combined[[#This Row],[Total_Amount]])</f>
        <v>-0.53352453395973609</v>
      </c>
    </row>
    <row r="1958" spans="1:34">
      <c r="A1958" s="43" t="s">
        <v>3782</v>
      </c>
      <c r="B1958" s="46">
        <v>45687</v>
      </c>
      <c r="C1958" s="43">
        <f t="shared" si="30"/>
        <v>2025</v>
      </c>
      <c r="D1958" s="43" t="str">
        <f>TEXT(Combined[[#This Row],[Order_Date]],"MMM")</f>
        <v>Jan</v>
      </c>
      <c r="E1958" s="43" t="s">
        <v>538</v>
      </c>
      <c r="F1958" s="43" t="s">
        <v>1702</v>
      </c>
      <c r="G1958" s="43" t="s">
        <v>1776</v>
      </c>
      <c r="H1958" s="43">
        <v>3</v>
      </c>
      <c r="I1958" s="43">
        <v>998.58</v>
      </c>
      <c r="J1958" s="45">
        <v>0.02</v>
      </c>
      <c r="K1958" s="43" t="s">
        <v>1824</v>
      </c>
      <c r="L1958" s="43">
        <v>2935.8252000000002</v>
      </c>
      <c r="M1958" s="43" t="str">
        <f>VLOOKUP(Combined[[#This Row],[Customer_ID]],Customer[],2,FALSE)</f>
        <v>Cynthia Morris</v>
      </c>
      <c r="N1958" s="43">
        <f>VLOOKUP(Combined[[#This Row],[Customer_ID]],Customer[],3,FALSE)</f>
        <v>18</v>
      </c>
      <c r="O1958" s="43" t="str">
        <f>VLOOKUP(Combined[[#This Row],[Customer_ID]],Customer[],4,FALSE)</f>
        <v>Female</v>
      </c>
      <c r="P1958" s="43" t="str">
        <f>VLOOKUP(Combined[[#This Row],[Customer_ID]],Customer[],5,FALSE)</f>
        <v>Hessmouth</v>
      </c>
      <c r="Q1958" s="43" t="str">
        <f>VLOOKUP(Combined[[#This Row],[Customer_ID]],Customer[],6,FALSE)</f>
        <v>Arizona</v>
      </c>
      <c r="R1958" s="43" t="str">
        <f>VLOOKUP(Combined[[#This Row],[Customer_ID]],Customer[],8,FALSE)</f>
        <v>Silver</v>
      </c>
      <c r="S1958" s="43" t="str">
        <f>VLOOKUP(Combined[[#This Row],[Product_ID]],Product[],2,FALSE)</f>
        <v>WiFi Mesh Router</v>
      </c>
      <c r="T1958" s="43" t="str">
        <f>VLOOKUP(Combined[[#This Row],[Product_ID]],Product[],3,FALSE)</f>
        <v>Electronics</v>
      </c>
      <c r="U1958" s="43" t="str">
        <f>VLOOKUP(Combined[[#This Row],[Product_ID]],Product[],4,FALSE)</f>
        <v>Appliances</v>
      </c>
      <c r="V1958" s="43" t="str">
        <f>VLOOKUP(Combined[[#This Row],[Product_ID]],Product[],5,FALSE)</f>
        <v>White, Reeves and Woods</v>
      </c>
      <c r="W1958" s="43">
        <f>VLOOKUP(Combined[[#This Row],[Product_ID]],Product[],6,FALSE)</f>
        <v>480.9</v>
      </c>
      <c r="X1958" s="43">
        <f>VLOOKUP(Combined[[#This Row],[Product_ID]],Product[],7,FALSE)</f>
        <v>104</v>
      </c>
      <c r="Y1958" s="43" t="str">
        <f>_xlfn.XLOOKUP(Combined[[#This Row],[Store_ID]],Store[Store_ID],Store[Store_Name])</f>
        <v>Benson-Elliott</v>
      </c>
      <c r="Z1958" s="43" t="str">
        <f>_xlfn.XLOOKUP(Combined[[#This Row],[Store_ID]],Store[Store_ID],Store[Region])</f>
        <v>East</v>
      </c>
      <c r="AA1958" s="43" t="str">
        <f>_xlfn.XLOOKUP(Combined[[#This Row],[Store_ID]],Store[Store_ID],Store[City])</f>
        <v>Port Josephberg</v>
      </c>
      <c r="AB1958" s="43" t="str">
        <f>_xlfn.XLOOKUP(Combined[[#This Row],[Store_ID]],Store[Store_ID],Store[Store_Type])</f>
        <v>Online</v>
      </c>
      <c r="AC1958" s="43">
        <f>Combined[[#This Row],[Quantity]]*Combined[[#This Row],[Unit_Price]]</f>
        <v>2995.7400000000002</v>
      </c>
      <c r="AD1958" s="43">
        <f>Combined[[#This Row],[Gross_Sales]]*Combined[[#This Row],[Discount]]</f>
        <v>59.914800000000007</v>
      </c>
      <c r="AE1958" s="43">
        <f>Combined[[#This Row],[Quantity]]*Combined[[#This Row],[cost]]</f>
        <v>1442.6999999999998</v>
      </c>
      <c r="AF1958" s="43">
        <f>Combined[[#This Row],[Total_Amount]]-Combined[[#This Row],[Total_Cost]]</f>
        <v>1493.1252000000004</v>
      </c>
      <c r="AG1958" s="43" t="str">
        <f>IF(Combined[[#This Row],[Age]]&lt;=25,"18-25",IF(Combined[[#This Row],[Age]]&lt;=35,"26-35",IF(Combined[[#This Row],[Age]]&lt;=45,"36-45",IF(Combined[[#This Row],[Age]]&lt;=55,"46-55","56-64"))))</f>
        <v>18-25</v>
      </c>
      <c r="AH1958" s="43">
        <f>IF(Combined[[#This Row],[Total_Amount]]=0,0,Combined[[#This Row],[Profit]]/Combined[[#This Row],[Total_Amount]])</f>
        <v>0.50858790911666008</v>
      </c>
    </row>
    <row r="1959" spans="1:34">
      <c r="A1959" s="43" t="s">
        <v>3783</v>
      </c>
      <c r="B1959" s="46">
        <v>45806</v>
      </c>
      <c r="C1959" s="43">
        <f t="shared" si="30"/>
        <v>2025</v>
      </c>
      <c r="D1959" s="43" t="str">
        <f>TEXT(Combined[[#This Row],[Order_Date]],"MMM")</f>
        <v>May</v>
      </c>
      <c r="E1959" s="43" t="s">
        <v>1408</v>
      </c>
      <c r="F1959" s="43" t="s">
        <v>1622</v>
      </c>
      <c r="G1959" s="43" t="s">
        <v>1786</v>
      </c>
      <c r="H1959" s="43">
        <v>3</v>
      </c>
      <c r="I1959" s="43">
        <v>765.12</v>
      </c>
      <c r="J1959" s="45">
        <v>0.18</v>
      </c>
      <c r="K1959" s="43" t="s">
        <v>1824</v>
      </c>
      <c r="L1959" s="43">
        <v>1882.1952000000001</v>
      </c>
      <c r="M1959" s="43" t="str">
        <f>VLOOKUP(Combined[[#This Row],[Customer_ID]],Customer[],2,FALSE)</f>
        <v>Julie Powell</v>
      </c>
      <c r="N1959" s="43">
        <f>VLOOKUP(Combined[[#This Row],[Customer_ID]],Customer[],3,FALSE)</f>
        <v>59</v>
      </c>
      <c r="O1959" s="43" t="str">
        <f>VLOOKUP(Combined[[#This Row],[Customer_ID]],Customer[],4,FALSE)</f>
        <v>Female</v>
      </c>
      <c r="P1959" s="43" t="str">
        <f>VLOOKUP(Combined[[#This Row],[Customer_ID]],Customer[],5,FALSE)</f>
        <v>South Barbara</v>
      </c>
      <c r="Q1959" s="43" t="str">
        <f>VLOOKUP(Combined[[#This Row],[Customer_ID]],Customer[],6,FALSE)</f>
        <v>Arkansas</v>
      </c>
      <c r="R1959" s="43" t="str">
        <f>VLOOKUP(Combined[[#This Row],[Customer_ID]],Customer[],8,FALSE)</f>
        <v>Gold</v>
      </c>
      <c r="S1959" s="43" t="str">
        <f>VLOOKUP(Combined[[#This Row],[Product_ID]],Product[],2,FALSE)</f>
        <v>Men's Casual Sneakers</v>
      </c>
      <c r="T1959" s="43" t="str">
        <f>VLOOKUP(Combined[[#This Row],[Product_ID]],Product[],3,FALSE)</f>
        <v>Clothing</v>
      </c>
      <c r="U1959" s="43" t="str">
        <f>VLOOKUP(Combined[[#This Row],[Product_ID]],Product[],4,FALSE)</f>
        <v>Footwear</v>
      </c>
      <c r="V1959" s="43" t="str">
        <f>VLOOKUP(Combined[[#This Row],[Product_ID]],Product[],5,FALSE)</f>
        <v>Hogan-Lee</v>
      </c>
      <c r="W1959" s="43">
        <f>VLOOKUP(Combined[[#This Row],[Product_ID]],Product[],6,FALSE)</f>
        <v>353.47</v>
      </c>
      <c r="X1959" s="43">
        <f>VLOOKUP(Combined[[#This Row],[Product_ID]],Product[],7,FALSE)</f>
        <v>214</v>
      </c>
      <c r="Y1959" s="43" t="str">
        <f>_xlfn.XLOOKUP(Combined[[#This Row],[Store_ID]],Store[Store_ID],Store[Store_Name])</f>
        <v>Moore, Padilla and Butler</v>
      </c>
      <c r="Z1959" s="43" t="str">
        <f>_xlfn.XLOOKUP(Combined[[#This Row],[Store_ID]],Store[Store_ID],Store[Region])</f>
        <v>South</v>
      </c>
      <c r="AA1959" s="43" t="str">
        <f>_xlfn.XLOOKUP(Combined[[#This Row],[Store_ID]],Store[Store_ID],Store[City])</f>
        <v>East Johnstad</v>
      </c>
      <c r="AB1959" s="43" t="str">
        <f>_xlfn.XLOOKUP(Combined[[#This Row],[Store_ID]],Store[Store_ID],Store[Store_Type])</f>
        <v>Flagship</v>
      </c>
      <c r="AC1959" s="43">
        <f>Combined[[#This Row],[Quantity]]*Combined[[#This Row],[Unit_Price]]</f>
        <v>2295.36</v>
      </c>
      <c r="AD1959" s="43">
        <f>Combined[[#This Row],[Gross_Sales]]*Combined[[#This Row],[Discount]]</f>
        <v>413.16480000000001</v>
      </c>
      <c r="AE1959" s="43">
        <f>Combined[[#This Row],[Quantity]]*Combined[[#This Row],[cost]]</f>
        <v>1060.4100000000001</v>
      </c>
      <c r="AF1959" s="43">
        <f>Combined[[#This Row],[Total_Amount]]-Combined[[#This Row],[Total_Cost]]</f>
        <v>821.78520000000003</v>
      </c>
      <c r="AG1959" s="43" t="str">
        <f>IF(Combined[[#This Row],[Age]]&lt;=25,"18-25",IF(Combined[[#This Row],[Age]]&lt;=35,"26-35",IF(Combined[[#This Row],[Age]]&lt;=45,"36-45",IF(Combined[[#This Row],[Age]]&lt;=55,"46-55","56-64"))))</f>
        <v>56-64</v>
      </c>
      <c r="AH1959" s="43">
        <f>IF(Combined[[#This Row],[Total_Amount]]=0,0,Combined[[#This Row],[Profit]]/Combined[[#This Row],[Total_Amount]])</f>
        <v>0.43660997541593982</v>
      </c>
    </row>
    <row r="1960" spans="1:34">
      <c r="A1960" s="43" t="s">
        <v>3784</v>
      </c>
      <c r="B1960" s="46">
        <v>45216</v>
      </c>
      <c r="C1960" s="43">
        <f t="shared" si="30"/>
        <v>2023</v>
      </c>
      <c r="D1960" s="43" t="str">
        <f>TEXT(Combined[[#This Row],[Order_Date]],"MMM")</f>
        <v>Oct</v>
      </c>
      <c r="E1960" s="43" t="s">
        <v>264</v>
      </c>
      <c r="F1960" s="43" t="s">
        <v>1676</v>
      </c>
      <c r="G1960" s="43" t="s">
        <v>1813</v>
      </c>
      <c r="H1960" s="43">
        <v>3</v>
      </c>
      <c r="I1960" s="43">
        <v>449.99</v>
      </c>
      <c r="J1960" s="45">
        <v>0.17</v>
      </c>
      <c r="K1960" s="43" t="s">
        <v>1829</v>
      </c>
      <c r="L1960" s="43">
        <v>1120.4751000000001</v>
      </c>
      <c r="M1960" s="43" t="str">
        <f>VLOOKUP(Combined[[#This Row],[Customer_ID]],Customer[],2,FALSE)</f>
        <v>Tonya Burch</v>
      </c>
      <c r="N1960" s="43">
        <f>VLOOKUP(Combined[[#This Row],[Customer_ID]],Customer[],3,FALSE)</f>
        <v>39</v>
      </c>
      <c r="O1960" s="43" t="str">
        <f>VLOOKUP(Combined[[#This Row],[Customer_ID]],Customer[],4,FALSE)</f>
        <v>Female</v>
      </c>
      <c r="P1960" s="43" t="str">
        <f>VLOOKUP(Combined[[#This Row],[Customer_ID]],Customer[],5,FALSE)</f>
        <v>Olsonhaven</v>
      </c>
      <c r="Q1960" s="43" t="str">
        <f>VLOOKUP(Combined[[#This Row],[Customer_ID]],Customer[],6,FALSE)</f>
        <v>Iowa</v>
      </c>
      <c r="R1960" s="43" t="str">
        <f>VLOOKUP(Combined[[#This Row],[Customer_ID]],Customer[],8,FALSE)</f>
        <v>Gold</v>
      </c>
      <c r="S1960" s="43" t="str">
        <f>VLOOKUP(Combined[[#This Row],[Product_ID]],Product[],2,FALSE)</f>
        <v>Matte Lipstick Set</v>
      </c>
      <c r="T1960" s="43" t="str">
        <f>VLOOKUP(Combined[[#This Row],[Product_ID]],Product[],3,FALSE)</f>
        <v>Beauty</v>
      </c>
      <c r="U1960" s="43" t="str">
        <f>VLOOKUP(Combined[[#This Row],[Product_ID]],Product[],4,FALSE)</f>
        <v>Makeup</v>
      </c>
      <c r="V1960" s="43" t="str">
        <f>VLOOKUP(Combined[[#This Row],[Product_ID]],Product[],5,FALSE)</f>
        <v>Zhang Inc</v>
      </c>
      <c r="W1960" s="43">
        <f>VLOOKUP(Combined[[#This Row],[Product_ID]],Product[],6,FALSE)</f>
        <v>299.11</v>
      </c>
      <c r="X1960" s="43">
        <f>VLOOKUP(Combined[[#This Row],[Product_ID]],Product[],7,FALSE)</f>
        <v>118</v>
      </c>
      <c r="Y1960" s="43" t="str">
        <f>_xlfn.XLOOKUP(Combined[[#This Row],[Store_ID]],Store[Store_ID],Store[Store_Name])</f>
        <v>Mann-Austin</v>
      </c>
      <c r="Z1960" s="43" t="str">
        <f>_xlfn.XLOOKUP(Combined[[#This Row],[Store_ID]],Store[Store_ID],Store[Region])</f>
        <v>East</v>
      </c>
      <c r="AA1960" s="43" t="str">
        <f>_xlfn.XLOOKUP(Combined[[#This Row],[Store_ID]],Store[Store_ID],Store[City])</f>
        <v>Vasquezborough</v>
      </c>
      <c r="AB1960" s="43" t="str">
        <f>_xlfn.XLOOKUP(Combined[[#This Row],[Store_ID]],Store[Store_ID],Store[Store_Type])</f>
        <v>Online</v>
      </c>
      <c r="AC1960" s="43">
        <f>Combined[[#This Row],[Quantity]]*Combined[[#This Row],[Unit_Price]]</f>
        <v>1349.97</v>
      </c>
      <c r="AD1960" s="43">
        <f>Combined[[#This Row],[Gross_Sales]]*Combined[[#This Row],[Discount]]</f>
        <v>229.49490000000003</v>
      </c>
      <c r="AE1960" s="43">
        <f>Combined[[#This Row],[Quantity]]*Combined[[#This Row],[cost]]</f>
        <v>897.33</v>
      </c>
      <c r="AF1960" s="43">
        <f>Combined[[#This Row],[Total_Amount]]-Combined[[#This Row],[Total_Cost]]</f>
        <v>223.14510000000007</v>
      </c>
      <c r="AG1960" s="43" t="str">
        <f>IF(Combined[[#This Row],[Age]]&lt;=25,"18-25",IF(Combined[[#This Row],[Age]]&lt;=35,"26-35",IF(Combined[[#This Row],[Age]]&lt;=45,"36-45",IF(Combined[[#This Row],[Age]]&lt;=55,"46-55","56-64"))))</f>
        <v>36-45</v>
      </c>
      <c r="AH1960" s="43">
        <f>IF(Combined[[#This Row],[Total_Amount]]=0,0,Combined[[#This Row],[Profit]]/Combined[[#This Row],[Total_Amount]])</f>
        <v>0.19915221676947578</v>
      </c>
    </row>
    <row r="1961" spans="1:34">
      <c r="A1961" s="43" t="s">
        <v>3785</v>
      </c>
      <c r="B1961" s="46">
        <v>45639</v>
      </c>
      <c r="C1961" s="43">
        <f t="shared" si="30"/>
        <v>2024</v>
      </c>
      <c r="D1961" s="43" t="str">
        <f>TEXT(Combined[[#This Row],[Order_Date]],"MMM")</f>
        <v>Dec</v>
      </c>
      <c r="E1961" s="43" t="s">
        <v>806</v>
      </c>
      <c r="F1961" s="43" t="s">
        <v>1634</v>
      </c>
      <c r="G1961" s="43" t="s">
        <v>1792</v>
      </c>
      <c r="H1961" s="43">
        <v>2</v>
      </c>
      <c r="I1961" s="43">
        <v>249.02</v>
      </c>
      <c r="J1961" s="45">
        <v>0.01</v>
      </c>
      <c r="K1961" s="43" t="s">
        <v>1829</v>
      </c>
      <c r="L1961" s="43">
        <v>493.05959999999999</v>
      </c>
      <c r="M1961" s="43" t="str">
        <f>VLOOKUP(Combined[[#This Row],[Customer_ID]],Customer[],2,FALSE)</f>
        <v>John Mccoy</v>
      </c>
      <c r="N1961" s="43">
        <f>VLOOKUP(Combined[[#This Row],[Customer_ID]],Customer[],3,FALSE)</f>
        <v>26</v>
      </c>
      <c r="O1961" s="43" t="str">
        <f>VLOOKUP(Combined[[#This Row],[Customer_ID]],Customer[],4,FALSE)</f>
        <v>Male</v>
      </c>
      <c r="P1961" s="43" t="str">
        <f>VLOOKUP(Combined[[#This Row],[Customer_ID]],Customer[],5,FALSE)</f>
        <v>Robinborough</v>
      </c>
      <c r="Q1961" s="43" t="str">
        <f>VLOOKUP(Combined[[#This Row],[Customer_ID]],Customer[],6,FALSE)</f>
        <v>South Dakota</v>
      </c>
      <c r="R1961" s="43" t="str">
        <f>VLOOKUP(Combined[[#This Row],[Customer_ID]],Customer[],8,FALSE)</f>
        <v>Silver</v>
      </c>
      <c r="S1961" s="43" t="str">
        <f>VLOOKUP(Combined[[#This Row],[Product_ID]],Product[],2,FALSE)</f>
        <v>USB External Hard Drive</v>
      </c>
      <c r="T1961" s="43" t="str">
        <f>VLOOKUP(Combined[[#This Row],[Product_ID]],Product[],3,FALSE)</f>
        <v>Electronics</v>
      </c>
      <c r="U1961" s="43" t="str">
        <f>VLOOKUP(Combined[[#This Row],[Product_ID]],Product[],4,FALSE)</f>
        <v>Computer</v>
      </c>
      <c r="V1961" s="43" t="str">
        <f>VLOOKUP(Combined[[#This Row],[Product_ID]],Product[],5,FALSE)</f>
        <v>Robinson Inc</v>
      </c>
      <c r="W1961" s="43">
        <f>VLOOKUP(Combined[[#This Row],[Product_ID]],Product[],6,FALSE)</f>
        <v>253.33</v>
      </c>
      <c r="X1961" s="43">
        <f>VLOOKUP(Combined[[#This Row],[Product_ID]],Product[],7,FALSE)</f>
        <v>266</v>
      </c>
      <c r="Y1961" s="43" t="str">
        <f>_xlfn.XLOOKUP(Combined[[#This Row],[Store_ID]],Store[Store_ID],Store[Store_Name])</f>
        <v>Aguirre-Keller</v>
      </c>
      <c r="Z1961" s="43" t="str">
        <f>_xlfn.XLOOKUP(Combined[[#This Row],[Store_ID]],Store[Store_ID],Store[Region])</f>
        <v>South</v>
      </c>
      <c r="AA1961" s="43" t="str">
        <f>_xlfn.XLOOKUP(Combined[[#This Row],[Store_ID]],Store[Store_ID],Store[City])</f>
        <v>Lake Michael</v>
      </c>
      <c r="AB1961" s="43" t="str">
        <f>_xlfn.XLOOKUP(Combined[[#This Row],[Store_ID]],Store[Store_ID],Store[Store_Type])</f>
        <v>Online</v>
      </c>
      <c r="AC1961" s="43">
        <f>Combined[[#This Row],[Quantity]]*Combined[[#This Row],[Unit_Price]]</f>
        <v>498.04</v>
      </c>
      <c r="AD1961" s="43">
        <f>Combined[[#This Row],[Gross_Sales]]*Combined[[#This Row],[Discount]]</f>
        <v>4.9804000000000004</v>
      </c>
      <c r="AE1961" s="43">
        <f>Combined[[#This Row],[Quantity]]*Combined[[#This Row],[cost]]</f>
        <v>506.66</v>
      </c>
      <c r="AF1961" s="43">
        <f>Combined[[#This Row],[Total_Amount]]-Combined[[#This Row],[Total_Cost]]</f>
        <v>-13.600400000000036</v>
      </c>
      <c r="AG1961" s="43" t="str">
        <f>IF(Combined[[#This Row],[Age]]&lt;=25,"18-25",IF(Combined[[#This Row],[Age]]&lt;=35,"26-35",IF(Combined[[#This Row],[Age]]&lt;=45,"36-45",IF(Combined[[#This Row],[Age]]&lt;=55,"46-55","56-64"))))</f>
        <v>26-35</v>
      </c>
      <c r="AH1961" s="43">
        <f>IF(Combined[[#This Row],[Total_Amount]]=0,0,Combined[[#This Row],[Profit]]/Combined[[#This Row],[Total_Amount]])</f>
        <v>-2.7583683595249004E-2</v>
      </c>
    </row>
    <row r="1962" spans="1:34">
      <c r="A1962" s="43" t="s">
        <v>3786</v>
      </c>
      <c r="B1962" s="46">
        <v>45454</v>
      </c>
      <c r="C1962" s="43">
        <f t="shared" si="30"/>
        <v>2024</v>
      </c>
      <c r="D1962" s="43" t="str">
        <f>TEXT(Combined[[#This Row],[Order_Date]],"MMM")</f>
        <v>Jun</v>
      </c>
      <c r="E1962" s="43" t="s">
        <v>467</v>
      </c>
      <c r="F1962" s="43" t="s">
        <v>1662</v>
      </c>
      <c r="G1962" s="43" t="s">
        <v>1813</v>
      </c>
      <c r="H1962" s="43">
        <v>3</v>
      </c>
      <c r="I1962" s="43">
        <v>223.64</v>
      </c>
      <c r="J1962" s="45">
        <v>0.05</v>
      </c>
      <c r="K1962" s="43" t="s">
        <v>1824</v>
      </c>
      <c r="L1962" s="43">
        <v>637.37399999999991</v>
      </c>
      <c r="M1962" s="43" t="str">
        <f>VLOOKUP(Combined[[#This Row],[Customer_ID]],Customer[],2,FALSE)</f>
        <v>Rick Dominguez</v>
      </c>
      <c r="N1962" s="43">
        <f>VLOOKUP(Combined[[#This Row],[Customer_ID]],Customer[],3,FALSE)</f>
        <v>55</v>
      </c>
      <c r="O1962" s="43" t="str">
        <f>VLOOKUP(Combined[[#This Row],[Customer_ID]],Customer[],4,FALSE)</f>
        <v>Female</v>
      </c>
      <c r="P1962" s="43" t="str">
        <f>VLOOKUP(Combined[[#This Row],[Customer_ID]],Customer[],5,FALSE)</f>
        <v>North Johnbury</v>
      </c>
      <c r="Q1962" s="43" t="str">
        <f>VLOOKUP(Combined[[#This Row],[Customer_ID]],Customer[],6,FALSE)</f>
        <v>Ohio</v>
      </c>
      <c r="R1962" s="43" t="str">
        <f>VLOOKUP(Combined[[#This Row],[Customer_ID]],Customer[],8,FALSE)</f>
        <v>Platinum</v>
      </c>
      <c r="S1962" s="43" t="str">
        <f>VLOOKUP(Combined[[#This Row],[Product_ID]],Product[],2,FALSE)</f>
        <v>Foam Roller</v>
      </c>
      <c r="T1962" s="43" t="str">
        <f>VLOOKUP(Combined[[#This Row],[Product_ID]],Product[],3,FALSE)</f>
        <v>Sports</v>
      </c>
      <c r="U1962" s="43" t="str">
        <f>VLOOKUP(Combined[[#This Row],[Product_ID]],Product[],4,FALSE)</f>
        <v>Fitness</v>
      </c>
      <c r="V1962" s="43" t="str">
        <f>VLOOKUP(Combined[[#This Row],[Product_ID]],Product[],5,FALSE)</f>
        <v>Atkinson, Camacho and Oliver</v>
      </c>
      <c r="W1962" s="43">
        <f>VLOOKUP(Combined[[#This Row],[Product_ID]],Product[],6,FALSE)</f>
        <v>30.62</v>
      </c>
      <c r="X1962" s="43">
        <f>VLOOKUP(Combined[[#This Row],[Product_ID]],Product[],7,FALSE)</f>
        <v>138</v>
      </c>
      <c r="Y1962" s="43" t="str">
        <f>_xlfn.XLOOKUP(Combined[[#This Row],[Store_ID]],Store[Store_ID],Store[Store_Name])</f>
        <v>Mann-Austin</v>
      </c>
      <c r="Z1962" s="43" t="str">
        <f>_xlfn.XLOOKUP(Combined[[#This Row],[Store_ID]],Store[Store_ID],Store[Region])</f>
        <v>East</v>
      </c>
      <c r="AA1962" s="43" t="str">
        <f>_xlfn.XLOOKUP(Combined[[#This Row],[Store_ID]],Store[Store_ID],Store[City])</f>
        <v>Vasquezborough</v>
      </c>
      <c r="AB1962" s="43" t="str">
        <f>_xlfn.XLOOKUP(Combined[[#This Row],[Store_ID]],Store[Store_ID],Store[Store_Type])</f>
        <v>Online</v>
      </c>
      <c r="AC1962" s="43">
        <f>Combined[[#This Row],[Quantity]]*Combined[[#This Row],[Unit_Price]]</f>
        <v>670.92</v>
      </c>
      <c r="AD1962" s="43">
        <f>Combined[[#This Row],[Gross_Sales]]*Combined[[#This Row],[Discount]]</f>
        <v>33.545999999999999</v>
      </c>
      <c r="AE1962" s="43">
        <f>Combined[[#This Row],[Quantity]]*Combined[[#This Row],[cost]]</f>
        <v>91.86</v>
      </c>
      <c r="AF1962" s="43">
        <f>Combined[[#This Row],[Total_Amount]]-Combined[[#This Row],[Total_Cost]]</f>
        <v>545.5139999999999</v>
      </c>
      <c r="AG1962" s="43" t="str">
        <f>IF(Combined[[#This Row],[Age]]&lt;=25,"18-25",IF(Combined[[#This Row],[Age]]&lt;=35,"26-35",IF(Combined[[#This Row],[Age]]&lt;=45,"36-45",IF(Combined[[#This Row],[Age]]&lt;=55,"46-55","56-64"))))</f>
        <v>46-55</v>
      </c>
      <c r="AH1962" s="43">
        <f>IF(Combined[[#This Row],[Total_Amount]]=0,0,Combined[[#This Row],[Profit]]/Combined[[#This Row],[Total_Amount]])</f>
        <v>0.85587739694433718</v>
      </c>
    </row>
    <row r="1963" spans="1:34">
      <c r="A1963" s="43" t="s">
        <v>3787</v>
      </c>
      <c r="B1963" s="46">
        <v>45934</v>
      </c>
      <c r="C1963" s="43">
        <f t="shared" si="30"/>
        <v>2025</v>
      </c>
      <c r="D1963" s="43" t="str">
        <f>TEXT(Combined[[#This Row],[Order_Date]],"MMM")</f>
        <v>Oct</v>
      </c>
      <c r="E1963" s="43" t="s">
        <v>375</v>
      </c>
      <c r="F1963" s="43" t="s">
        <v>1596</v>
      </c>
      <c r="G1963" s="43" t="s">
        <v>1769</v>
      </c>
      <c r="H1963" s="43">
        <v>2</v>
      </c>
      <c r="I1963" s="43">
        <v>92.94</v>
      </c>
      <c r="J1963" s="45">
        <v>0.12</v>
      </c>
      <c r="K1963" s="43" t="s">
        <v>1824</v>
      </c>
      <c r="L1963" s="43">
        <v>163.5744</v>
      </c>
      <c r="M1963" s="43" t="str">
        <f>VLOOKUP(Combined[[#This Row],[Customer_ID]],Customer[],2,FALSE)</f>
        <v>Howard Summers</v>
      </c>
      <c r="N1963" s="43">
        <f>VLOOKUP(Combined[[#This Row],[Customer_ID]],Customer[],3,FALSE)</f>
        <v>53</v>
      </c>
      <c r="O1963" s="43" t="str">
        <f>VLOOKUP(Combined[[#This Row],[Customer_ID]],Customer[],4,FALSE)</f>
        <v>Female</v>
      </c>
      <c r="P1963" s="43" t="str">
        <f>VLOOKUP(Combined[[#This Row],[Customer_ID]],Customer[],5,FALSE)</f>
        <v>East Linda</v>
      </c>
      <c r="Q1963" s="43" t="str">
        <f>VLOOKUP(Combined[[#This Row],[Customer_ID]],Customer[],6,FALSE)</f>
        <v>Rhode Island</v>
      </c>
      <c r="R1963" s="43" t="str">
        <f>VLOOKUP(Combined[[#This Row],[Customer_ID]],Customer[],8,FALSE)</f>
        <v>Bronze</v>
      </c>
      <c r="S1963" s="43" t="str">
        <f>VLOOKUP(Combined[[#This Row],[Product_ID]],Product[],2,FALSE)</f>
        <v>Foldable Camping Chair</v>
      </c>
      <c r="T1963" s="43" t="str">
        <f>VLOOKUP(Combined[[#This Row],[Product_ID]],Product[],3,FALSE)</f>
        <v>Sports</v>
      </c>
      <c r="U1963" s="43" t="str">
        <f>VLOOKUP(Combined[[#This Row],[Product_ID]],Product[],4,FALSE)</f>
        <v>Outdoor</v>
      </c>
      <c r="V1963" s="43" t="str">
        <f>VLOOKUP(Combined[[#This Row],[Product_ID]],Product[],5,FALSE)</f>
        <v>Cook Ltd</v>
      </c>
      <c r="W1963" s="43">
        <f>VLOOKUP(Combined[[#This Row],[Product_ID]],Product[],6,FALSE)</f>
        <v>166.06</v>
      </c>
      <c r="X1963" s="43">
        <f>VLOOKUP(Combined[[#This Row],[Product_ID]],Product[],7,FALSE)</f>
        <v>340</v>
      </c>
      <c r="Y1963" s="43" t="str">
        <f>_xlfn.XLOOKUP(Combined[[#This Row],[Store_ID]],Store[Store_ID],Store[Store_Name])</f>
        <v>Alexander Group</v>
      </c>
      <c r="Z1963" s="43" t="str">
        <f>_xlfn.XLOOKUP(Combined[[#This Row],[Store_ID]],Store[Store_ID],Store[Region])</f>
        <v>South</v>
      </c>
      <c r="AA1963" s="43" t="str">
        <f>_xlfn.XLOOKUP(Combined[[#This Row],[Store_ID]],Store[Store_ID],Store[City])</f>
        <v>Port Sharon</v>
      </c>
      <c r="AB1963" s="43" t="str">
        <f>_xlfn.XLOOKUP(Combined[[#This Row],[Store_ID]],Store[Store_ID],Store[Store_Type])</f>
        <v>Online</v>
      </c>
      <c r="AC1963" s="43">
        <f>Combined[[#This Row],[Quantity]]*Combined[[#This Row],[Unit_Price]]</f>
        <v>185.88</v>
      </c>
      <c r="AD1963" s="43">
        <f>Combined[[#This Row],[Gross_Sales]]*Combined[[#This Row],[Discount]]</f>
        <v>22.305599999999998</v>
      </c>
      <c r="AE1963" s="43">
        <f>Combined[[#This Row],[Quantity]]*Combined[[#This Row],[cost]]</f>
        <v>332.12</v>
      </c>
      <c r="AF1963" s="43">
        <f>Combined[[#This Row],[Total_Amount]]-Combined[[#This Row],[Total_Cost]]</f>
        <v>-168.54560000000001</v>
      </c>
      <c r="AG1963" s="43" t="str">
        <f>IF(Combined[[#This Row],[Age]]&lt;=25,"18-25",IF(Combined[[#This Row],[Age]]&lt;=35,"26-35",IF(Combined[[#This Row],[Age]]&lt;=45,"36-45",IF(Combined[[#This Row],[Age]]&lt;=55,"46-55","56-64"))))</f>
        <v>46-55</v>
      </c>
      <c r="AH1963" s="43">
        <f>IF(Combined[[#This Row],[Total_Amount]]=0,0,Combined[[#This Row],[Profit]]/Combined[[#This Row],[Total_Amount]])</f>
        <v>-1.03039106363832</v>
      </c>
    </row>
    <row r="1964" spans="1:34">
      <c r="A1964" s="43" t="s">
        <v>3788</v>
      </c>
      <c r="B1964" s="46">
        <v>45401</v>
      </c>
      <c r="C1964" s="43">
        <f t="shared" si="30"/>
        <v>2024</v>
      </c>
      <c r="D1964" s="43" t="str">
        <f>TEXT(Combined[[#This Row],[Order_Date]],"MMM")</f>
        <v>Apr</v>
      </c>
      <c r="E1964" s="43" t="s">
        <v>1130</v>
      </c>
      <c r="F1964" s="43" t="s">
        <v>1580</v>
      </c>
      <c r="G1964" s="43" t="s">
        <v>1761</v>
      </c>
      <c r="H1964" s="43">
        <v>4</v>
      </c>
      <c r="I1964" s="43">
        <v>268.3</v>
      </c>
      <c r="J1964" s="45">
        <v>0.02</v>
      </c>
      <c r="K1964" s="43" t="s">
        <v>1829</v>
      </c>
      <c r="L1964" s="43">
        <v>1051.7360000000001</v>
      </c>
      <c r="M1964" s="43" t="str">
        <f>VLOOKUP(Combined[[#This Row],[Customer_ID]],Customer[],2,FALSE)</f>
        <v>Natalie Johnson</v>
      </c>
      <c r="N1964" s="43">
        <f>VLOOKUP(Combined[[#This Row],[Customer_ID]],Customer[],3,FALSE)</f>
        <v>64</v>
      </c>
      <c r="O1964" s="43" t="str">
        <f>VLOOKUP(Combined[[#This Row],[Customer_ID]],Customer[],4,FALSE)</f>
        <v>Male</v>
      </c>
      <c r="P1964" s="43" t="str">
        <f>VLOOKUP(Combined[[#This Row],[Customer_ID]],Customer[],5,FALSE)</f>
        <v>New Jessechester</v>
      </c>
      <c r="Q1964" s="43" t="str">
        <f>VLOOKUP(Combined[[#This Row],[Customer_ID]],Customer[],6,FALSE)</f>
        <v>Indiana</v>
      </c>
      <c r="R1964" s="43" t="str">
        <f>VLOOKUP(Combined[[#This Row],[Customer_ID]],Customer[],8,FALSE)</f>
        <v>Platinum</v>
      </c>
      <c r="S1964" s="43" t="str">
        <f>VLOOKUP(Combined[[#This Row],[Product_ID]],Product[],2,FALSE)</f>
        <v>Beard Grooming Kit</v>
      </c>
      <c r="T1964" s="43" t="str">
        <f>VLOOKUP(Combined[[#This Row],[Product_ID]],Product[],3,FALSE)</f>
        <v>Beauty</v>
      </c>
      <c r="U1964" s="43" t="str">
        <f>VLOOKUP(Combined[[#This Row],[Product_ID]],Product[],4,FALSE)</f>
        <v>Grooming</v>
      </c>
      <c r="V1964" s="43" t="str">
        <f>VLOOKUP(Combined[[#This Row],[Product_ID]],Product[],5,FALSE)</f>
        <v>Erickson-Green</v>
      </c>
      <c r="W1964" s="43">
        <f>VLOOKUP(Combined[[#This Row],[Product_ID]],Product[],6,FALSE)</f>
        <v>337.42</v>
      </c>
      <c r="X1964" s="43">
        <f>VLOOKUP(Combined[[#This Row],[Product_ID]],Product[],7,FALSE)</f>
        <v>256</v>
      </c>
      <c r="Y1964" s="43" t="str">
        <f>_xlfn.XLOOKUP(Combined[[#This Row],[Store_ID]],Store[Store_ID],Store[Store_Name])</f>
        <v>Black-Horn</v>
      </c>
      <c r="Z1964" s="43" t="str">
        <f>_xlfn.XLOOKUP(Combined[[#This Row],[Store_ID]],Store[Store_ID],Store[Region])</f>
        <v>South</v>
      </c>
      <c r="AA1964" s="43" t="str">
        <f>_xlfn.XLOOKUP(Combined[[#This Row],[Store_ID]],Store[Store_ID],Store[City])</f>
        <v>North Nancyview</v>
      </c>
      <c r="AB1964" s="43" t="str">
        <f>_xlfn.XLOOKUP(Combined[[#This Row],[Store_ID]],Store[Store_ID],Store[Store_Type])</f>
        <v>Outlet</v>
      </c>
      <c r="AC1964" s="43">
        <f>Combined[[#This Row],[Quantity]]*Combined[[#This Row],[Unit_Price]]</f>
        <v>1073.2</v>
      </c>
      <c r="AD1964" s="43">
        <f>Combined[[#This Row],[Gross_Sales]]*Combined[[#This Row],[Discount]]</f>
        <v>21.464000000000002</v>
      </c>
      <c r="AE1964" s="43">
        <f>Combined[[#This Row],[Quantity]]*Combined[[#This Row],[cost]]</f>
        <v>1349.68</v>
      </c>
      <c r="AF1964" s="43">
        <f>Combined[[#This Row],[Total_Amount]]-Combined[[#This Row],[Total_Cost]]</f>
        <v>-297.94399999999996</v>
      </c>
      <c r="AG1964" s="43" t="str">
        <f>IF(Combined[[#This Row],[Age]]&lt;=25,"18-25",IF(Combined[[#This Row],[Age]]&lt;=35,"26-35",IF(Combined[[#This Row],[Age]]&lt;=45,"36-45",IF(Combined[[#This Row],[Age]]&lt;=55,"46-55","56-64"))))</f>
        <v>56-64</v>
      </c>
      <c r="AH1964" s="43">
        <f>IF(Combined[[#This Row],[Total_Amount]]=0,0,Combined[[#This Row],[Profit]]/Combined[[#This Row],[Total_Amount]])</f>
        <v>-0.28328782127834357</v>
      </c>
    </row>
    <row r="1965" spans="1:34">
      <c r="A1965" s="43" t="s">
        <v>3789</v>
      </c>
      <c r="B1965" s="46">
        <v>45770</v>
      </c>
      <c r="C1965" s="43">
        <f t="shared" si="30"/>
        <v>2025</v>
      </c>
      <c r="D1965" s="43" t="str">
        <f>TEXT(Combined[[#This Row],[Order_Date]],"MMM")</f>
        <v>Apr</v>
      </c>
      <c r="E1965" s="43" t="s">
        <v>1368</v>
      </c>
      <c r="F1965" s="43" t="s">
        <v>1666</v>
      </c>
      <c r="G1965" s="43" t="s">
        <v>1813</v>
      </c>
      <c r="H1965" s="43">
        <v>4</v>
      </c>
      <c r="I1965" s="43">
        <v>835.61</v>
      </c>
      <c r="J1965" s="45">
        <v>0.03</v>
      </c>
      <c r="K1965" s="43" t="s">
        <v>1824</v>
      </c>
      <c r="L1965" s="43">
        <v>3242.1668</v>
      </c>
      <c r="M1965" s="43" t="str">
        <f>VLOOKUP(Combined[[#This Row],[Customer_ID]],Customer[],2,FALSE)</f>
        <v>Kelli Smith</v>
      </c>
      <c r="N1965" s="43">
        <f>VLOOKUP(Combined[[#This Row],[Customer_ID]],Customer[],3,FALSE)</f>
        <v>42</v>
      </c>
      <c r="O1965" s="43" t="str">
        <f>VLOOKUP(Combined[[#This Row],[Customer_ID]],Customer[],4,FALSE)</f>
        <v>Female</v>
      </c>
      <c r="P1965" s="43" t="str">
        <f>VLOOKUP(Combined[[#This Row],[Customer_ID]],Customer[],5,FALSE)</f>
        <v>North Maryfort</v>
      </c>
      <c r="Q1965" s="43" t="str">
        <f>VLOOKUP(Combined[[#This Row],[Customer_ID]],Customer[],6,FALSE)</f>
        <v>Oregon</v>
      </c>
      <c r="R1965" s="43" t="str">
        <f>VLOOKUP(Combined[[#This Row],[Customer_ID]],Customer[],8,FALSE)</f>
        <v>Bronze</v>
      </c>
      <c r="S1965" s="43" t="str">
        <f>VLOOKUP(Combined[[#This Row],[Product_ID]],Product[],2,FALSE)</f>
        <v>Men's Hair Styling Gel</v>
      </c>
      <c r="T1965" s="43" t="str">
        <f>VLOOKUP(Combined[[#This Row],[Product_ID]],Product[],3,FALSE)</f>
        <v>Beauty</v>
      </c>
      <c r="U1965" s="43" t="str">
        <f>VLOOKUP(Combined[[#This Row],[Product_ID]],Product[],4,FALSE)</f>
        <v>Haircare</v>
      </c>
      <c r="V1965" s="43" t="str">
        <f>VLOOKUP(Combined[[#This Row],[Product_ID]],Product[],5,FALSE)</f>
        <v>Cline-Mccarthy</v>
      </c>
      <c r="W1965" s="43">
        <f>VLOOKUP(Combined[[#This Row],[Product_ID]],Product[],6,FALSE)</f>
        <v>17.309999999999999</v>
      </c>
      <c r="X1965" s="43">
        <f>VLOOKUP(Combined[[#This Row],[Product_ID]],Product[],7,FALSE)</f>
        <v>399</v>
      </c>
      <c r="Y1965" s="43" t="str">
        <f>_xlfn.XLOOKUP(Combined[[#This Row],[Store_ID]],Store[Store_ID],Store[Store_Name])</f>
        <v>Mann-Austin</v>
      </c>
      <c r="Z1965" s="43" t="str">
        <f>_xlfn.XLOOKUP(Combined[[#This Row],[Store_ID]],Store[Store_ID],Store[Region])</f>
        <v>East</v>
      </c>
      <c r="AA1965" s="43" t="str">
        <f>_xlfn.XLOOKUP(Combined[[#This Row],[Store_ID]],Store[Store_ID],Store[City])</f>
        <v>Vasquezborough</v>
      </c>
      <c r="AB1965" s="43" t="str">
        <f>_xlfn.XLOOKUP(Combined[[#This Row],[Store_ID]],Store[Store_ID],Store[Store_Type])</f>
        <v>Online</v>
      </c>
      <c r="AC1965" s="43">
        <f>Combined[[#This Row],[Quantity]]*Combined[[#This Row],[Unit_Price]]</f>
        <v>3342.44</v>
      </c>
      <c r="AD1965" s="43">
        <f>Combined[[#This Row],[Gross_Sales]]*Combined[[#This Row],[Discount]]</f>
        <v>100.2732</v>
      </c>
      <c r="AE1965" s="43">
        <f>Combined[[#This Row],[Quantity]]*Combined[[#This Row],[cost]]</f>
        <v>69.239999999999995</v>
      </c>
      <c r="AF1965" s="43">
        <f>Combined[[#This Row],[Total_Amount]]-Combined[[#This Row],[Total_Cost]]</f>
        <v>3172.9268000000002</v>
      </c>
      <c r="AG1965" s="43" t="str">
        <f>IF(Combined[[#This Row],[Age]]&lt;=25,"18-25",IF(Combined[[#This Row],[Age]]&lt;=35,"26-35",IF(Combined[[#This Row],[Age]]&lt;=45,"36-45",IF(Combined[[#This Row],[Age]]&lt;=55,"46-55","56-64"))))</f>
        <v>36-45</v>
      </c>
      <c r="AH1965" s="43">
        <f>IF(Combined[[#This Row],[Total_Amount]]=0,0,Combined[[#This Row],[Profit]]/Combined[[#This Row],[Total_Amount]])</f>
        <v>0.9786439118431538</v>
      </c>
    </row>
    <row r="1966" spans="1:34">
      <c r="A1966" s="43" t="s">
        <v>3790</v>
      </c>
      <c r="B1966" s="46">
        <v>45405</v>
      </c>
      <c r="C1966" s="43">
        <f t="shared" si="30"/>
        <v>2024</v>
      </c>
      <c r="D1966" s="43" t="str">
        <f>TEXT(Combined[[#This Row],[Order_Date]],"MMM")</f>
        <v>Apr</v>
      </c>
      <c r="E1966" s="43" t="s">
        <v>1193</v>
      </c>
      <c r="F1966" s="43" t="s">
        <v>1684</v>
      </c>
      <c r="G1966" s="43" t="s">
        <v>1773</v>
      </c>
      <c r="H1966" s="43">
        <v>3</v>
      </c>
      <c r="I1966" s="43">
        <v>120.97</v>
      </c>
      <c r="J1966" s="45">
        <v>0.11</v>
      </c>
      <c r="K1966" s="43" t="s">
        <v>1824</v>
      </c>
      <c r="L1966" s="43">
        <v>322.98989999999998</v>
      </c>
      <c r="M1966" s="43" t="str">
        <f>VLOOKUP(Combined[[#This Row],[Customer_ID]],Customer[],2,FALSE)</f>
        <v>Martha Brown</v>
      </c>
      <c r="N1966" s="43">
        <f>VLOOKUP(Combined[[#This Row],[Customer_ID]],Customer[],3,FALSE)</f>
        <v>20</v>
      </c>
      <c r="O1966" s="43" t="str">
        <f>VLOOKUP(Combined[[#This Row],[Customer_ID]],Customer[],4,FALSE)</f>
        <v>Female</v>
      </c>
      <c r="P1966" s="43" t="str">
        <f>VLOOKUP(Combined[[#This Row],[Customer_ID]],Customer[],5,FALSE)</f>
        <v>Novakstad</v>
      </c>
      <c r="Q1966" s="43" t="str">
        <f>VLOOKUP(Combined[[#This Row],[Customer_ID]],Customer[],6,FALSE)</f>
        <v>California</v>
      </c>
      <c r="R1966" s="43" t="str">
        <f>VLOOKUP(Combined[[#This Row],[Customer_ID]],Customer[],8,FALSE)</f>
        <v>Gold</v>
      </c>
      <c r="S1966" s="43" t="str">
        <f>VLOOKUP(Combined[[#This Row],[Product_ID]],Product[],2,FALSE)</f>
        <v>Wooden Nightstand</v>
      </c>
      <c r="T1966" s="43" t="str">
        <f>VLOOKUP(Combined[[#This Row],[Product_ID]],Product[],3,FALSE)</f>
        <v>Home</v>
      </c>
      <c r="U1966" s="43" t="str">
        <f>VLOOKUP(Combined[[#This Row],[Product_ID]],Product[],4,FALSE)</f>
        <v>Furniture</v>
      </c>
      <c r="V1966" s="43" t="str">
        <f>VLOOKUP(Combined[[#This Row],[Product_ID]],Product[],5,FALSE)</f>
        <v>Wolfe, Ross and Hester</v>
      </c>
      <c r="W1966" s="43">
        <f>VLOOKUP(Combined[[#This Row],[Product_ID]],Product[],6,FALSE)</f>
        <v>243.7</v>
      </c>
      <c r="X1966" s="43">
        <f>VLOOKUP(Combined[[#This Row],[Product_ID]],Product[],7,FALSE)</f>
        <v>130</v>
      </c>
      <c r="Y1966" s="43" t="str">
        <f>_xlfn.XLOOKUP(Combined[[#This Row],[Store_ID]],Store[Store_ID],Store[Store_Name])</f>
        <v>Gray Ltd</v>
      </c>
      <c r="Z1966" s="43" t="str">
        <f>_xlfn.XLOOKUP(Combined[[#This Row],[Store_ID]],Store[Store_ID],Store[Region])</f>
        <v>North</v>
      </c>
      <c r="AA1966" s="43" t="str">
        <f>_xlfn.XLOOKUP(Combined[[#This Row],[Store_ID]],Store[Store_ID],Store[City])</f>
        <v>New Michaelchester</v>
      </c>
      <c r="AB1966" s="43" t="str">
        <f>_xlfn.XLOOKUP(Combined[[#This Row],[Store_ID]],Store[Store_ID],Store[Store_Type])</f>
        <v>Outlet</v>
      </c>
      <c r="AC1966" s="43">
        <f>Combined[[#This Row],[Quantity]]*Combined[[#This Row],[Unit_Price]]</f>
        <v>362.90999999999997</v>
      </c>
      <c r="AD1966" s="43">
        <f>Combined[[#This Row],[Gross_Sales]]*Combined[[#This Row],[Discount]]</f>
        <v>39.920099999999998</v>
      </c>
      <c r="AE1966" s="43">
        <f>Combined[[#This Row],[Quantity]]*Combined[[#This Row],[cost]]</f>
        <v>731.09999999999991</v>
      </c>
      <c r="AF1966" s="43">
        <f>Combined[[#This Row],[Total_Amount]]-Combined[[#This Row],[Total_Cost]]</f>
        <v>-408.11009999999993</v>
      </c>
      <c r="AG1966" s="43" t="str">
        <f>IF(Combined[[#This Row],[Age]]&lt;=25,"18-25",IF(Combined[[#This Row],[Age]]&lt;=35,"26-35",IF(Combined[[#This Row],[Age]]&lt;=45,"36-45",IF(Combined[[#This Row],[Age]]&lt;=55,"46-55","56-64"))))</f>
        <v>18-25</v>
      </c>
      <c r="AH1966" s="43">
        <f>IF(Combined[[#This Row],[Total_Amount]]=0,0,Combined[[#This Row],[Profit]]/Combined[[#This Row],[Total_Amount]])</f>
        <v>-1.2635382716301653</v>
      </c>
    </row>
    <row r="1967" spans="1:34">
      <c r="A1967" s="43" t="s">
        <v>3791</v>
      </c>
      <c r="B1967" s="46">
        <v>45424</v>
      </c>
      <c r="C1967" s="43">
        <f t="shared" si="30"/>
        <v>2024</v>
      </c>
      <c r="D1967" s="43" t="str">
        <f>TEXT(Combined[[#This Row],[Order_Date]],"MMM")</f>
        <v>May</v>
      </c>
      <c r="E1967" s="43" t="s">
        <v>124</v>
      </c>
      <c r="F1967" s="43" t="s">
        <v>1628</v>
      </c>
      <c r="G1967" s="43" t="s">
        <v>1786</v>
      </c>
      <c r="H1967" s="43">
        <v>2</v>
      </c>
      <c r="I1967" s="43">
        <v>26.36</v>
      </c>
      <c r="J1967" s="45">
        <v>0.03</v>
      </c>
      <c r="K1967" s="43" t="s">
        <v>1829</v>
      </c>
      <c r="L1967" s="43">
        <v>51.138399999999997</v>
      </c>
      <c r="M1967" s="43" t="str">
        <f>VLOOKUP(Combined[[#This Row],[Customer_ID]],Customer[],2,FALSE)</f>
        <v>Jessica Acevedo</v>
      </c>
      <c r="N1967" s="43">
        <f>VLOOKUP(Combined[[#This Row],[Customer_ID]],Customer[],3,FALSE)</f>
        <v>64</v>
      </c>
      <c r="O1967" s="43" t="str">
        <f>VLOOKUP(Combined[[#This Row],[Customer_ID]],Customer[],4,FALSE)</f>
        <v>Female</v>
      </c>
      <c r="P1967" s="43" t="str">
        <f>VLOOKUP(Combined[[#This Row],[Customer_ID]],Customer[],5,FALSE)</f>
        <v>Amybury</v>
      </c>
      <c r="Q1967" s="43" t="str">
        <f>VLOOKUP(Combined[[#This Row],[Customer_ID]],Customer[],6,FALSE)</f>
        <v>Pennsylvania</v>
      </c>
      <c r="R1967" s="43" t="str">
        <f>VLOOKUP(Combined[[#This Row],[Customer_ID]],Customer[],8,FALSE)</f>
        <v>Bronze</v>
      </c>
      <c r="S1967" s="43" t="str">
        <f>VLOOKUP(Combined[[#This Row],[Product_ID]],Product[],2,FALSE)</f>
        <v>Noise-Canceling Headphones</v>
      </c>
      <c r="T1967" s="43" t="str">
        <f>VLOOKUP(Combined[[#This Row],[Product_ID]],Product[],3,FALSE)</f>
        <v>Electronics</v>
      </c>
      <c r="U1967" s="43" t="str">
        <f>VLOOKUP(Combined[[#This Row],[Product_ID]],Product[],4,FALSE)</f>
        <v>Audio</v>
      </c>
      <c r="V1967" s="43" t="str">
        <f>VLOOKUP(Combined[[#This Row],[Product_ID]],Product[],5,FALSE)</f>
        <v>Taylor-Hart</v>
      </c>
      <c r="W1967" s="43">
        <f>VLOOKUP(Combined[[#This Row],[Product_ID]],Product[],6,FALSE)</f>
        <v>38.520000000000003</v>
      </c>
      <c r="X1967" s="43">
        <f>VLOOKUP(Combined[[#This Row],[Product_ID]],Product[],7,FALSE)</f>
        <v>378</v>
      </c>
      <c r="Y1967" s="43" t="str">
        <f>_xlfn.XLOOKUP(Combined[[#This Row],[Store_ID]],Store[Store_ID],Store[Store_Name])</f>
        <v>Moore, Padilla and Butler</v>
      </c>
      <c r="Z1967" s="43" t="str">
        <f>_xlfn.XLOOKUP(Combined[[#This Row],[Store_ID]],Store[Store_ID],Store[Region])</f>
        <v>South</v>
      </c>
      <c r="AA1967" s="43" t="str">
        <f>_xlfn.XLOOKUP(Combined[[#This Row],[Store_ID]],Store[Store_ID],Store[City])</f>
        <v>East Johnstad</v>
      </c>
      <c r="AB1967" s="43" t="str">
        <f>_xlfn.XLOOKUP(Combined[[#This Row],[Store_ID]],Store[Store_ID],Store[Store_Type])</f>
        <v>Flagship</v>
      </c>
      <c r="AC1967" s="43">
        <f>Combined[[#This Row],[Quantity]]*Combined[[#This Row],[Unit_Price]]</f>
        <v>52.72</v>
      </c>
      <c r="AD1967" s="43">
        <f>Combined[[#This Row],[Gross_Sales]]*Combined[[#This Row],[Discount]]</f>
        <v>1.5815999999999999</v>
      </c>
      <c r="AE1967" s="43">
        <f>Combined[[#This Row],[Quantity]]*Combined[[#This Row],[cost]]</f>
        <v>77.040000000000006</v>
      </c>
      <c r="AF1967" s="43">
        <f>Combined[[#This Row],[Total_Amount]]-Combined[[#This Row],[Total_Cost]]</f>
        <v>-25.901600000000009</v>
      </c>
      <c r="AG1967" s="43" t="str">
        <f>IF(Combined[[#This Row],[Age]]&lt;=25,"18-25",IF(Combined[[#This Row],[Age]]&lt;=35,"26-35",IF(Combined[[#This Row],[Age]]&lt;=45,"36-45",IF(Combined[[#This Row],[Age]]&lt;=55,"46-55","56-64"))))</f>
        <v>56-64</v>
      </c>
      <c r="AH1967" s="43">
        <f>IF(Combined[[#This Row],[Total_Amount]]=0,0,Combined[[#This Row],[Profit]]/Combined[[#This Row],[Total_Amount]])</f>
        <v>-0.50650000782191096</v>
      </c>
    </row>
    <row r="1968" spans="1:34">
      <c r="A1968" s="43" t="s">
        <v>3792</v>
      </c>
      <c r="B1968" s="46">
        <v>45881</v>
      </c>
      <c r="C1968" s="43">
        <f t="shared" si="30"/>
        <v>2025</v>
      </c>
      <c r="D1968" s="43" t="str">
        <f>TEXT(Combined[[#This Row],[Order_Date]],"MMM")</f>
        <v>Aug</v>
      </c>
      <c r="E1968" s="43" t="s">
        <v>134</v>
      </c>
      <c r="F1968" s="43" t="s">
        <v>1702</v>
      </c>
      <c r="G1968" s="43" t="s">
        <v>1776</v>
      </c>
      <c r="H1968" s="43">
        <v>1</v>
      </c>
      <c r="I1968" s="43">
        <v>918.87</v>
      </c>
      <c r="J1968" s="45">
        <v>0.11</v>
      </c>
      <c r="K1968" s="43" t="s">
        <v>1826</v>
      </c>
      <c r="L1968" s="43">
        <v>817.79430000000002</v>
      </c>
      <c r="M1968" s="43" t="str">
        <f>VLOOKUP(Combined[[#This Row],[Customer_ID]],Customer[],2,FALSE)</f>
        <v>Robert Jones Dds</v>
      </c>
      <c r="N1968" s="43">
        <f>VLOOKUP(Combined[[#This Row],[Customer_ID]],Customer[],3,FALSE)</f>
        <v>25</v>
      </c>
      <c r="O1968" s="43" t="str">
        <f>VLOOKUP(Combined[[#This Row],[Customer_ID]],Customer[],4,FALSE)</f>
        <v>Male</v>
      </c>
      <c r="P1968" s="43" t="str">
        <f>VLOOKUP(Combined[[#This Row],[Customer_ID]],Customer[],5,FALSE)</f>
        <v>Tristanton</v>
      </c>
      <c r="Q1968" s="43" t="str">
        <f>VLOOKUP(Combined[[#This Row],[Customer_ID]],Customer[],6,FALSE)</f>
        <v>Oklahoma</v>
      </c>
      <c r="R1968" s="43" t="str">
        <f>VLOOKUP(Combined[[#This Row],[Customer_ID]],Customer[],8,FALSE)</f>
        <v>Platinum</v>
      </c>
      <c r="S1968" s="43" t="str">
        <f>VLOOKUP(Combined[[#This Row],[Product_ID]],Product[],2,FALSE)</f>
        <v>WiFi Mesh Router</v>
      </c>
      <c r="T1968" s="43" t="str">
        <f>VLOOKUP(Combined[[#This Row],[Product_ID]],Product[],3,FALSE)</f>
        <v>Electronics</v>
      </c>
      <c r="U1968" s="43" t="str">
        <f>VLOOKUP(Combined[[#This Row],[Product_ID]],Product[],4,FALSE)</f>
        <v>Appliances</v>
      </c>
      <c r="V1968" s="43" t="str">
        <f>VLOOKUP(Combined[[#This Row],[Product_ID]],Product[],5,FALSE)</f>
        <v>White, Reeves and Woods</v>
      </c>
      <c r="W1968" s="43">
        <f>VLOOKUP(Combined[[#This Row],[Product_ID]],Product[],6,FALSE)</f>
        <v>480.9</v>
      </c>
      <c r="X1968" s="43">
        <f>VLOOKUP(Combined[[#This Row],[Product_ID]],Product[],7,FALSE)</f>
        <v>104</v>
      </c>
      <c r="Y1968" s="43" t="str">
        <f>_xlfn.XLOOKUP(Combined[[#This Row],[Store_ID]],Store[Store_ID],Store[Store_Name])</f>
        <v>Benson-Elliott</v>
      </c>
      <c r="Z1968" s="43" t="str">
        <f>_xlfn.XLOOKUP(Combined[[#This Row],[Store_ID]],Store[Store_ID],Store[Region])</f>
        <v>East</v>
      </c>
      <c r="AA1968" s="43" t="str">
        <f>_xlfn.XLOOKUP(Combined[[#This Row],[Store_ID]],Store[Store_ID],Store[City])</f>
        <v>Port Josephberg</v>
      </c>
      <c r="AB1968" s="43" t="str">
        <f>_xlfn.XLOOKUP(Combined[[#This Row],[Store_ID]],Store[Store_ID],Store[Store_Type])</f>
        <v>Online</v>
      </c>
      <c r="AC1968" s="43">
        <f>Combined[[#This Row],[Quantity]]*Combined[[#This Row],[Unit_Price]]</f>
        <v>918.87</v>
      </c>
      <c r="AD1968" s="43">
        <f>Combined[[#This Row],[Gross_Sales]]*Combined[[#This Row],[Discount]]</f>
        <v>101.0757</v>
      </c>
      <c r="AE1968" s="43">
        <f>Combined[[#This Row],[Quantity]]*Combined[[#This Row],[cost]]</f>
        <v>480.9</v>
      </c>
      <c r="AF1968" s="43">
        <f>Combined[[#This Row],[Total_Amount]]-Combined[[#This Row],[Total_Cost]]</f>
        <v>336.89430000000004</v>
      </c>
      <c r="AG1968" s="43" t="str">
        <f>IF(Combined[[#This Row],[Age]]&lt;=25,"18-25",IF(Combined[[#This Row],[Age]]&lt;=35,"26-35",IF(Combined[[#This Row],[Age]]&lt;=45,"36-45",IF(Combined[[#This Row],[Age]]&lt;=55,"46-55","56-64"))))</f>
        <v>18-25</v>
      </c>
      <c r="AH1968" s="43">
        <f>IF(Combined[[#This Row],[Total_Amount]]=0,0,Combined[[#This Row],[Profit]]/Combined[[#This Row],[Total_Amount]])</f>
        <v>0.41195481553246338</v>
      </c>
    </row>
    <row r="1969" spans="1:34">
      <c r="A1969" s="43" t="s">
        <v>3793</v>
      </c>
      <c r="B1969" s="46">
        <v>45794</v>
      </c>
      <c r="C1969" s="43">
        <f t="shared" si="30"/>
        <v>2025</v>
      </c>
      <c r="D1969" s="43" t="str">
        <f>TEXT(Combined[[#This Row],[Order_Date]],"MMM")</f>
        <v>May</v>
      </c>
      <c r="E1969" s="43" t="s">
        <v>127</v>
      </c>
      <c r="F1969" s="43" t="s">
        <v>1682</v>
      </c>
      <c r="G1969" s="43" t="s">
        <v>1792</v>
      </c>
      <c r="H1969" s="43">
        <v>2</v>
      </c>
      <c r="I1969" s="43">
        <v>924.73</v>
      </c>
      <c r="J1969" s="45">
        <v>0.28999999999999998</v>
      </c>
      <c r="K1969" s="43" t="s">
        <v>1826</v>
      </c>
      <c r="L1969" s="43">
        <v>1313.1166000000001</v>
      </c>
      <c r="M1969" s="43" t="str">
        <f>VLOOKUP(Combined[[#This Row],[Customer_ID]],Customer[],2,FALSE)</f>
        <v>Sarah Vance</v>
      </c>
      <c r="N1969" s="43">
        <f>VLOOKUP(Combined[[#This Row],[Customer_ID]],Customer[],3,FALSE)</f>
        <v>41</v>
      </c>
      <c r="O1969" s="43" t="str">
        <f>VLOOKUP(Combined[[#This Row],[Customer_ID]],Customer[],4,FALSE)</f>
        <v>Male</v>
      </c>
      <c r="P1969" s="43" t="str">
        <f>VLOOKUP(Combined[[#This Row],[Customer_ID]],Customer[],5,FALSE)</f>
        <v>Johnsonville</v>
      </c>
      <c r="Q1969" s="43" t="str">
        <f>VLOOKUP(Combined[[#This Row],[Customer_ID]],Customer[],6,FALSE)</f>
        <v>Oregon</v>
      </c>
      <c r="R1969" s="43" t="str">
        <f>VLOOKUP(Combined[[#This Row],[Customer_ID]],Customer[],8,FALSE)</f>
        <v>Silver</v>
      </c>
      <c r="S1969" s="43" t="str">
        <f>VLOOKUP(Combined[[#This Row],[Product_ID]],Product[],2,FALSE)</f>
        <v>Smart LED Light Strip</v>
      </c>
      <c r="T1969" s="43" t="str">
        <f>VLOOKUP(Combined[[#This Row],[Product_ID]],Product[],3,FALSE)</f>
        <v>Electronics</v>
      </c>
      <c r="U1969" s="43" t="str">
        <f>VLOOKUP(Combined[[#This Row],[Product_ID]],Product[],4,FALSE)</f>
        <v>Accessories</v>
      </c>
      <c r="V1969" s="43" t="str">
        <f>VLOOKUP(Combined[[#This Row],[Product_ID]],Product[],5,FALSE)</f>
        <v>Flores-Davis</v>
      </c>
      <c r="W1969" s="43">
        <f>VLOOKUP(Combined[[#This Row],[Product_ID]],Product[],6,FALSE)</f>
        <v>349.17</v>
      </c>
      <c r="X1969" s="43">
        <f>VLOOKUP(Combined[[#This Row],[Product_ID]],Product[],7,FALSE)</f>
        <v>476</v>
      </c>
      <c r="Y1969" s="43" t="str">
        <f>_xlfn.XLOOKUP(Combined[[#This Row],[Store_ID]],Store[Store_ID],Store[Store_Name])</f>
        <v>Aguirre-Keller</v>
      </c>
      <c r="Z1969" s="43" t="str">
        <f>_xlfn.XLOOKUP(Combined[[#This Row],[Store_ID]],Store[Store_ID],Store[Region])</f>
        <v>South</v>
      </c>
      <c r="AA1969" s="43" t="str">
        <f>_xlfn.XLOOKUP(Combined[[#This Row],[Store_ID]],Store[Store_ID],Store[City])</f>
        <v>Lake Michael</v>
      </c>
      <c r="AB1969" s="43" t="str">
        <f>_xlfn.XLOOKUP(Combined[[#This Row],[Store_ID]],Store[Store_ID],Store[Store_Type])</f>
        <v>Online</v>
      </c>
      <c r="AC1969" s="43">
        <f>Combined[[#This Row],[Quantity]]*Combined[[#This Row],[Unit_Price]]</f>
        <v>1849.46</v>
      </c>
      <c r="AD1969" s="43">
        <f>Combined[[#This Row],[Gross_Sales]]*Combined[[#This Row],[Discount]]</f>
        <v>536.34339999999997</v>
      </c>
      <c r="AE1969" s="43">
        <f>Combined[[#This Row],[Quantity]]*Combined[[#This Row],[cost]]</f>
        <v>698.34</v>
      </c>
      <c r="AF1969" s="43">
        <f>Combined[[#This Row],[Total_Amount]]-Combined[[#This Row],[Total_Cost]]</f>
        <v>614.77660000000003</v>
      </c>
      <c r="AG1969" s="43" t="str">
        <f>IF(Combined[[#This Row],[Age]]&lt;=25,"18-25",IF(Combined[[#This Row],[Age]]&lt;=35,"26-35",IF(Combined[[#This Row],[Age]]&lt;=45,"36-45",IF(Combined[[#This Row],[Age]]&lt;=55,"46-55","56-64"))))</f>
        <v>36-45</v>
      </c>
      <c r="AH1969" s="43">
        <f>IF(Combined[[#This Row],[Total_Amount]]=0,0,Combined[[#This Row],[Profit]]/Combined[[#This Row],[Total_Amount]])</f>
        <v>0.46818127194492859</v>
      </c>
    </row>
    <row r="1970" spans="1:34">
      <c r="A1970" s="43" t="s">
        <v>3794</v>
      </c>
      <c r="B1970" s="46">
        <v>45665</v>
      </c>
      <c r="C1970" s="43">
        <f t="shared" si="30"/>
        <v>2025</v>
      </c>
      <c r="D1970" s="43" t="str">
        <f>TEXT(Combined[[#This Row],[Order_Date]],"MMM")</f>
        <v>Jan</v>
      </c>
      <c r="E1970" s="43" t="s">
        <v>93</v>
      </c>
      <c r="F1970" s="43" t="s">
        <v>1572</v>
      </c>
      <c r="G1970" s="43" t="s">
        <v>1789</v>
      </c>
      <c r="H1970" s="43">
        <v>3</v>
      </c>
      <c r="I1970" s="43">
        <v>195.31</v>
      </c>
      <c r="J1970" s="45">
        <v>0.13</v>
      </c>
      <c r="K1970" s="43" t="s">
        <v>1829</v>
      </c>
      <c r="L1970" s="43">
        <v>509.75909999999999</v>
      </c>
      <c r="M1970" s="43" t="str">
        <f>VLOOKUP(Combined[[#This Row],[Customer_ID]],Customer[],2,FALSE)</f>
        <v>Jeff Martinez</v>
      </c>
      <c r="N1970" s="43">
        <f>VLOOKUP(Combined[[#This Row],[Customer_ID]],Customer[],3,FALSE)</f>
        <v>36</v>
      </c>
      <c r="O1970" s="43" t="str">
        <f>VLOOKUP(Combined[[#This Row],[Customer_ID]],Customer[],4,FALSE)</f>
        <v>Female</v>
      </c>
      <c r="P1970" s="43" t="str">
        <f>VLOOKUP(Combined[[#This Row],[Customer_ID]],Customer[],5,FALSE)</f>
        <v>Smithburgh</v>
      </c>
      <c r="Q1970" s="43" t="str">
        <f>VLOOKUP(Combined[[#This Row],[Customer_ID]],Customer[],6,FALSE)</f>
        <v>Oklahoma</v>
      </c>
      <c r="R1970" s="43" t="str">
        <f>VLOOKUP(Combined[[#This Row],[Customer_ID]],Customer[],8,FALSE)</f>
        <v>Gold</v>
      </c>
      <c r="S1970" s="43" t="str">
        <f>VLOOKUP(Combined[[#This Row],[Product_ID]],Product[],2,FALSE)</f>
        <v>Hair Strengthening Shampoo</v>
      </c>
      <c r="T1970" s="43" t="str">
        <f>VLOOKUP(Combined[[#This Row],[Product_ID]],Product[],3,FALSE)</f>
        <v>Beauty</v>
      </c>
      <c r="U1970" s="43" t="str">
        <f>VLOOKUP(Combined[[#This Row],[Product_ID]],Product[],4,FALSE)</f>
        <v>Haircare</v>
      </c>
      <c r="V1970" s="43" t="str">
        <f>VLOOKUP(Combined[[#This Row],[Product_ID]],Product[],5,FALSE)</f>
        <v>Rice LLC</v>
      </c>
      <c r="W1970" s="43">
        <f>VLOOKUP(Combined[[#This Row],[Product_ID]],Product[],6,FALSE)</f>
        <v>115.82</v>
      </c>
      <c r="X1970" s="43">
        <f>VLOOKUP(Combined[[#This Row],[Product_ID]],Product[],7,FALSE)</f>
        <v>460</v>
      </c>
      <c r="Y1970" s="43" t="str">
        <f>_xlfn.XLOOKUP(Combined[[#This Row],[Store_ID]],Store[Store_ID],Store[Store_Name])</f>
        <v>Hill, Wagner and Ballard</v>
      </c>
      <c r="Z1970" s="43" t="str">
        <f>_xlfn.XLOOKUP(Combined[[#This Row],[Store_ID]],Store[Store_ID],Store[Region])</f>
        <v>East</v>
      </c>
      <c r="AA1970" s="43" t="str">
        <f>_xlfn.XLOOKUP(Combined[[#This Row],[Store_ID]],Store[Store_ID],Store[City])</f>
        <v>East Davidville</v>
      </c>
      <c r="AB1970" s="43" t="str">
        <f>_xlfn.XLOOKUP(Combined[[#This Row],[Store_ID]],Store[Store_ID],Store[Store_Type])</f>
        <v>Online</v>
      </c>
      <c r="AC1970" s="43">
        <f>Combined[[#This Row],[Quantity]]*Combined[[#This Row],[Unit_Price]]</f>
        <v>585.93000000000006</v>
      </c>
      <c r="AD1970" s="43">
        <f>Combined[[#This Row],[Gross_Sales]]*Combined[[#This Row],[Discount]]</f>
        <v>76.170900000000017</v>
      </c>
      <c r="AE1970" s="43">
        <f>Combined[[#This Row],[Quantity]]*Combined[[#This Row],[cost]]</f>
        <v>347.46</v>
      </c>
      <c r="AF1970" s="43">
        <f>Combined[[#This Row],[Total_Amount]]-Combined[[#This Row],[Total_Cost]]</f>
        <v>162.29910000000001</v>
      </c>
      <c r="AG1970" s="43" t="str">
        <f>IF(Combined[[#This Row],[Age]]&lt;=25,"18-25",IF(Combined[[#This Row],[Age]]&lt;=35,"26-35",IF(Combined[[#This Row],[Age]]&lt;=45,"36-45",IF(Combined[[#This Row],[Age]]&lt;=55,"46-55","56-64"))))</f>
        <v>36-45</v>
      </c>
      <c r="AH1970" s="43">
        <f>IF(Combined[[#This Row],[Total_Amount]]=0,0,Combined[[#This Row],[Profit]]/Combined[[#This Row],[Total_Amount]])</f>
        <v>0.31838391899232404</v>
      </c>
    </row>
    <row r="1971" spans="1:34">
      <c r="A1971" s="43" t="s">
        <v>3795</v>
      </c>
      <c r="B1971" s="46">
        <v>45793</v>
      </c>
      <c r="C1971" s="43">
        <f t="shared" si="30"/>
        <v>2025</v>
      </c>
      <c r="D1971" s="43" t="str">
        <f>TEXT(Combined[[#This Row],[Order_Date]],"MMM")</f>
        <v>May</v>
      </c>
      <c r="E1971" s="43" t="s">
        <v>481</v>
      </c>
      <c r="F1971" s="43" t="s">
        <v>1624</v>
      </c>
      <c r="G1971" s="43" t="s">
        <v>1782</v>
      </c>
      <c r="H1971" s="43">
        <v>1</v>
      </c>
      <c r="I1971" s="43">
        <v>91.38</v>
      </c>
      <c r="J1971" s="45">
        <v>0.14000000000000001</v>
      </c>
      <c r="K1971" s="43" t="s">
        <v>1824</v>
      </c>
      <c r="L1971" s="43">
        <v>78.586799999999997</v>
      </c>
      <c r="M1971" s="43" t="str">
        <f>VLOOKUP(Combined[[#This Row],[Customer_ID]],Customer[],2,FALSE)</f>
        <v>Maria Ramirez</v>
      </c>
      <c r="N1971" s="43">
        <f>VLOOKUP(Combined[[#This Row],[Customer_ID]],Customer[],3,FALSE)</f>
        <v>37</v>
      </c>
      <c r="O1971" s="43" t="str">
        <f>VLOOKUP(Combined[[#This Row],[Customer_ID]],Customer[],4,FALSE)</f>
        <v>Male</v>
      </c>
      <c r="P1971" s="43" t="str">
        <f>VLOOKUP(Combined[[#This Row],[Customer_ID]],Customer[],5,FALSE)</f>
        <v>West Brandon</v>
      </c>
      <c r="Q1971" s="43" t="str">
        <f>VLOOKUP(Combined[[#This Row],[Customer_ID]],Customer[],6,FALSE)</f>
        <v>Montana</v>
      </c>
      <c r="R1971" s="43" t="str">
        <f>VLOOKUP(Combined[[#This Row],[Customer_ID]],Customer[],8,FALSE)</f>
        <v>Bronze</v>
      </c>
      <c r="S1971" s="43" t="str">
        <f>VLOOKUP(Combined[[#This Row],[Product_ID]],Product[],2,FALSE)</f>
        <v>Sports Water Hydration Pack</v>
      </c>
      <c r="T1971" s="43" t="str">
        <f>VLOOKUP(Combined[[#This Row],[Product_ID]],Product[],3,FALSE)</f>
        <v>Sports</v>
      </c>
      <c r="U1971" s="43" t="str">
        <f>VLOOKUP(Combined[[#This Row],[Product_ID]],Product[],4,FALSE)</f>
        <v>Outdoor</v>
      </c>
      <c r="V1971" s="43" t="str">
        <f>VLOOKUP(Combined[[#This Row],[Product_ID]],Product[],5,FALSE)</f>
        <v>Sims-Smith</v>
      </c>
      <c r="W1971" s="43">
        <f>VLOOKUP(Combined[[#This Row],[Product_ID]],Product[],6,FALSE)</f>
        <v>135.61000000000001</v>
      </c>
      <c r="X1971" s="43">
        <f>VLOOKUP(Combined[[#This Row],[Product_ID]],Product[],7,FALSE)</f>
        <v>394</v>
      </c>
      <c r="Y1971" s="43" t="str">
        <f>_xlfn.XLOOKUP(Combined[[#This Row],[Store_ID]],Store[Store_ID],Store[Store_Name])</f>
        <v>Bean, Jones and Park</v>
      </c>
      <c r="Z1971" s="43" t="str">
        <f>_xlfn.XLOOKUP(Combined[[#This Row],[Store_ID]],Store[Store_ID],Store[Region])</f>
        <v>West</v>
      </c>
      <c r="AA1971" s="43" t="str">
        <f>_xlfn.XLOOKUP(Combined[[#This Row],[Store_ID]],Store[Store_ID],Store[City])</f>
        <v>Thompsonborough</v>
      </c>
      <c r="AB1971" s="43" t="str">
        <f>_xlfn.XLOOKUP(Combined[[#This Row],[Store_ID]],Store[Store_ID],Store[Store_Type])</f>
        <v>Online</v>
      </c>
      <c r="AC1971" s="43">
        <f>Combined[[#This Row],[Quantity]]*Combined[[#This Row],[Unit_Price]]</f>
        <v>91.38</v>
      </c>
      <c r="AD1971" s="43">
        <f>Combined[[#This Row],[Gross_Sales]]*Combined[[#This Row],[Discount]]</f>
        <v>12.793200000000001</v>
      </c>
      <c r="AE1971" s="43">
        <f>Combined[[#This Row],[Quantity]]*Combined[[#This Row],[cost]]</f>
        <v>135.61000000000001</v>
      </c>
      <c r="AF1971" s="43">
        <f>Combined[[#This Row],[Total_Amount]]-Combined[[#This Row],[Total_Cost]]</f>
        <v>-57.023200000000017</v>
      </c>
      <c r="AG1971" s="43" t="str">
        <f>IF(Combined[[#This Row],[Age]]&lt;=25,"18-25",IF(Combined[[#This Row],[Age]]&lt;=35,"26-35",IF(Combined[[#This Row],[Age]]&lt;=45,"36-45",IF(Combined[[#This Row],[Age]]&lt;=55,"46-55","56-64"))))</f>
        <v>36-45</v>
      </c>
      <c r="AH1971" s="43">
        <f>IF(Combined[[#This Row],[Total_Amount]]=0,0,Combined[[#This Row],[Profit]]/Combined[[#This Row],[Total_Amount]])</f>
        <v>-0.72560786289809509</v>
      </c>
    </row>
    <row r="1972" spans="1:34">
      <c r="A1972" s="43" t="s">
        <v>3796</v>
      </c>
      <c r="B1972" s="46">
        <v>45563</v>
      </c>
      <c r="C1972" s="43">
        <f t="shared" si="30"/>
        <v>2024</v>
      </c>
      <c r="D1972" s="43" t="str">
        <f>TEXT(Combined[[#This Row],[Order_Date]],"MMM")</f>
        <v>Sep</v>
      </c>
      <c r="E1972" s="43" t="s">
        <v>1487</v>
      </c>
      <c r="F1972" s="43" t="s">
        <v>1720</v>
      </c>
      <c r="G1972" s="43" t="s">
        <v>1792</v>
      </c>
      <c r="H1972" s="43">
        <v>2</v>
      </c>
      <c r="I1972" s="43">
        <v>494.35</v>
      </c>
      <c r="J1972" s="45">
        <v>0.1</v>
      </c>
      <c r="K1972" s="43" t="s">
        <v>1824</v>
      </c>
      <c r="L1972" s="43">
        <v>889.83</v>
      </c>
      <c r="M1972" s="43" t="str">
        <f>VLOOKUP(Combined[[#This Row],[Customer_ID]],Customer[],2,FALSE)</f>
        <v>Sarah Smith</v>
      </c>
      <c r="N1972" s="43">
        <f>VLOOKUP(Combined[[#This Row],[Customer_ID]],Customer[],3,FALSE)</f>
        <v>48</v>
      </c>
      <c r="O1972" s="43" t="str">
        <f>VLOOKUP(Combined[[#This Row],[Customer_ID]],Customer[],4,FALSE)</f>
        <v>Male</v>
      </c>
      <c r="P1972" s="43" t="str">
        <f>VLOOKUP(Combined[[#This Row],[Customer_ID]],Customer[],5,FALSE)</f>
        <v>East Rodney</v>
      </c>
      <c r="Q1972" s="43" t="str">
        <f>VLOOKUP(Combined[[#This Row],[Customer_ID]],Customer[],6,FALSE)</f>
        <v>Nevada</v>
      </c>
      <c r="R1972" s="43" t="str">
        <f>VLOOKUP(Combined[[#This Row],[Customer_ID]],Customer[],8,FALSE)</f>
        <v>Gold</v>
      </c>
      <c r="S1972" s="43" t="str">
        <f>VLOOKUP(Combined[[#This Row],[Product_ID]],Product[],2,FALSE)</f>
        <v>Kitchen Cutting Board</v>
      </c>
      <c r="T1972" s="43" t="str">
        <f>VLOOKUP(Combined[[#This Row],[Product_ID]],Product[],3,FALSE)</f>
        <v>Home</v>
      </c>
      <c r="U1972" s="43" t="str">
        <f>VLOOKUP(Combined[[#This Row],[Product_ID]],Product[],4,FALSE)</f>
        <v>Kitchen</v>
      </c>
      <c r="V1972" s="43" t="str">
        <f>VLOOKUP(Combined[[#This Row],[Product_ID]],Product[],5,FALSE)</f>
        <v>Taylor, Dodson and Johnston</v>
      </c>
      <c r="W1972" s="43">
        <f>VLOOKUP(Combined[[#This Row],[Product_ID]],Product[],6,FALSE)</f>
        <v>176.07</v>
      </c>
      <c r="X1972" s="43">
        <f>VLOOKUP(Combined[[#This Row],[Product_ID]],Product[],7,FALSE)</f>
        <v>82</v>
      </c>
      <c r="Y1972" s="43" t="str">
        <f>_xlfn.XLOOKUP(Combined[[#This Row],[Store_ID]],Store[Store_ID],Store[Store_Name])</f>
        <v>Aguirre-Keller</v>
      </c>
      <c r="Z1972" s="43" t="str">
        <f>_xlfn.XLOOKUP(Combined[[#This Row],[Store_ID]],Store[Store_ID],Store[Region])</f>
        <v>South</v>
      </c>
      <c r="AA1972" s="43" t="str">
        <f>_xlfn.XLOOKUP(Combined[[#This Row],[Store_ID]],Store[Store_ID],Store[City])</f>
        <v>Lake Michael</v>
      </c>
      <c r="AB1972" s="43" t="str">
        <f>_xlfn.XLOOKUP(Combined[[#This Row],[Store_ID]],Store[Store_ID],Store[Store_Type])</f>
        <v>Online</v>
      </c>
      <c r="AC1972" s="43">
        <f>Combined[[#This Row],[Quantity]]*Combined[[#This Row],[Unit_Price]]</f>
        <v>988.7</v>
      </c>
      <c r="AD1972" s="43">
        <f>Combined[[#This Row],[Gross_Sales]]*Combined[[#This Row],[Discount]]</f>
        <v>98.87</v>
      </c>
      <c r="AE1972" s="43">
        <f>Combined[[#This Row],[Quantity]]*Combined[[#This Row],[cost]]</f>
        <v>352.14</v>
      </c>
      <c r="AF1972" s="43">
        <f>Combined[[#This Row],[Total_Amount]]-Combined[[#This Row],[Total_Cost]]</f>
        <v>537.69000000000005</v>
      </c>
      <c r="AG1972" s="43" t="str">
        <f>IF(Combined[[#This Row],[Age]]&lt;=25,"18-25",IF(Combined[[#This Row],[Age]]&lt;=35,"26-35",IF(Combined[[#This Row],[Age]]&lt;=45,"36-45",IF(Combined[[#This Row],[Age]]&lt;=55,"46-55","56-64"))))</f>
        <v>46-55</v>
      </c>
      <c r="AH1972" s="43">
        <f>IF(Combined[[#This Row],[Total_Amount]]=0,0,Combined[[#This Row],[Profit]]/Combined[[#This Row],[Total_Amount]])</f>
        <v>0.60426148814942182</v>
      </c>
    </row>
    <row r="1973" spans="1:34">
      <c r="A1973" s="43" t="s">
        <v>3797</v>
      </c>
      <c r="B1973" s="46">
        <v>45577</v>
      </c>
      <c r="C1973" s="43">
        <f t="shared" si="30"/>
        <v>2024</v>
      </c>
      <c r="D1973" s="43" t="str">
        <f>TEXT(Combined[[#This Row],[Order_Date]],"MMM")</f>
        <v>Oct</v>
      </c>
      <c r="E1973" s="43" t="s">
        <v>815</v>
      </c>
      <c r="F1973" s="43" t="s">
        <v>1596</v>
      </c>
      <c r="G1973" s="43" t="s">
        <v>1789</v>
      </c>
      <c r="H1973" s="43">
        <v>1</v>
      </c>
      <c r="I1973" s="43">
        <v>412.2</v>
      </c>
      <c r="J1973" s="45">
        <v>0.11</v>
      </c>
      <c r="K1973" s="43" t="s">
        <v>1824</v>
      </c>
      <c r="L1973" s="43">
        <v>366.858</v>
      </c>
      <c r="M1973" s="43" t="str">
        <f>VLOOKUP(Combined[[#This Row],[Customer_ID]],Customer[],2,FALSE)</f>
        <v>Damon Perez</v>
      </c>
      <c r="N1973" s="43">
        <f>VLOOKUP(Combined[[#This Row],[Customer_ID]],Customer[],3,FALSE)</f>
        <v>21</v>
      </c>
      <c r="O1973" s="43" t="str">
        <f>VLOOKUP(Combined[[#This Row],[Customer_ID]],Customer[],4,FALSE)</f>
        <v>Male</v>
      </c>
      <c r="P1973" s="43" t="str">
        <f>VLOOKUP(Combined[[#This Row],[Customer_ID]],Customer[],5,FALSE)</f>
        <v>Jasonton</v>
      </c>
      <c r="Q1973" s="43" t="str">
        <f>VLOOKUP(Combined[[#This Row],[Customer_ID]],Customer[],6,FALSE)</f>
        <v>Ohio</v>
      </c>
      <c r="R1973" s="43" t="str">
        <f>VLOOKUP(Combined[[#This Row],[Customer_ID]],Customer[],8,FALSE)</f>
        <v>Gold</v>
      </c>
      <c r="S1973" s="43" t="str">
        <f>VLOOKUP(Combined[[#This Row],[Product_ID]],Product[],2,FALSE)</f>
        <v>Foldable Camping Chair</v>
      </c>
      <c r="T1973" s="43" t="str">
        <f>VLOOKUP(Combined[[#This Row],[Product_ID]],Product[],3,FALSE)</f>
        <v>Sports</v>
      </c>
      <c r="U1973" s="43" t="str">
        <f>VLOOKUP(Combined[[#This Row],[Product_ID]],Product[],4,FALSE)</f>
        <v>Outdoor</v>
      </c>
      <c r="V1973" s="43" t="str">
        <f>VLOOKUP(Combined[[#This Row],[Product_ID]],Product[],5,FALSE)</f>
        <v>Cook Ltd</v>
      </c>
      <c r="W1973" s="43">
        <f>VLOOKUP(Combined[[#This Row],[Product_ID]],Product[],6,FALSE)</f>
        <v>166.06</v>
      </c>
      <c r="X1973" s="43">
        <f>VLOOKUP(Combined[[#This Row],[Product_ID]],Product[],7,FALSE)</f>
        <v>340</v>
      </c>
      <c r="Y1973" s="43" t="str">
        <f>_xlfn.XLOOKUP(Combined[[#This Row],[Store_ID]],Store[Store_ID],Store[Store_Name])</f>
        <v>Hill, Wagner and Ballard</v>
      </c>
      <c r="Z1973" s="43" t="str">
        <f>_xlfn.XLOOKUP(Combined[[#This Row],[Store_ID]],Store[Store_ID],Store[Region])</f>
        <v>East</v>
      </c>
      <c r="AA1973" s="43" t="str">
        <f>_xlfn.XLOOKUP(Combined[[#This Row],[Store_ID]],Store[Store_ID],Store[City])</f>
        <v>East Davidville</v>
      </c>
      <c r="AB1973" s="43" t="str">
        <f>_xlfn.XLOOKUP(Combined[[#This Row],[Store_ID]],Store[Store_ID],Store[Store_Type])</f>
        <v>Online</v>
      </c>
      <c r="AC1973" s="43">
        <f>Combined[[#This Row],[Quantity]]*Combined[[#This Row],[Unit_Price]]</f>
        <v>412.2</v>
      </c>
      <c r="AD1973" s="43">
        <f>Combined[[#This Row],[Gross_Sales]]*Combined[[#This Row],[Discount]]</f>
        <v>45.341999999999999</v>
      </c>
      <c r="AE1973" s="43">
        <f>Combined[[#This Row],[Quantity]]*Combined[[#This Row],[cost]]</f>
        <v>166.06</v>
      </c>
      <c r="AF1973" s="43">
        <f>Combined[[#This Row],[Total_Amount]]-Combined[[#This Row],[Total_Cost]]</f>
        <v>200.798</v>
      </c>
      <c r="AG1973" s="43" t="str">
        <f>IF(Combined[[#This Row],[Age]]&lt;=25,"18-25",IF(Combined[[#This Row],[Age]]&lt;=35,"26-35",IF(Combined[[#This Row],[Age]]&lt;=45,"36-45",IF(Combined[[#This Row],[Age]]&lt;=55,"46-55","56-64"))))</f>
        <v>18-25</v>
      </c>
      <c r="AH1973" s="43">
        <f>IF(Combined[[#This Row],[Total_Amount]]=0,0,Combined[[#This Row],[Profit]]/Combined[[#This Row],[Total_Amount]])</f>
        <v>0.54734529436457702</v>
      </c>
    </row>
    <row r="1974" spans="1:34">
      <c r="A1974" s="43" t="s">
        <v>3798</v>
      </c>
      <c r="B1974" s="46">
        <v>45466</v>
      </c>
      <c r="C1974" s="43">
        <f t="shared" si="30"/>
        <v>2024</v>
      </c>
      <c r="D1974" s="43" t="str">
        <f>TEXT(Combined[[#This Row],[Order_Date]],"MMM")</f>
        <v>Jun</v>
      </c>
      <c r="E1974" s="43" t="s">
        <v>1229</v>
      </c>
      <c r="F1974" s="43" t="s">
        <v>1706</v>
      </c>
      <c r="G1974" s="43" t="s">
        <v>1804</v>
      </c>
      <c r="H1974" s="43">
        <v>1</v>
      </c>
      <c r="I1974" s="43">
        <v>650.47</v>
      </c>
      <c r="J1974" s="45">
        <v>0.13</v>
      </c>
      <c r="K1974" s="43" t="s">
        <v>1826</v>
      </c>
      <c r="L1974" s="43">
        <v>565.90890000000002</v>
      </c>
      <c r="M1974" s="43" t="str">
        <f>VLOOKUP(Combined[[#This Row],[Customer_ID]],Customer[],2,FALSE)</f>
        <v>Alejandro Evans</v>
      </c>
      <c r="N1974" s="43">
        <f>VLOOKUP(Combined[[#This Row],[Customer_ID]],Customer[],3,FALSE)</f>
        <v>43</v>
      </c>
      <c r="O1974" s="43" t="str">
        <f>VLOOKUP(Combined[[#This Row],[Customer_ID]],Customer[],4,FALSE)</f>
        <v>Female</v>
      </c>
      <c r="P1974" s="43" t="str">
        <f>VLOOKUP(Combined[[#This Row],[Customer_ID]],Customer[],5,FALSE)</f>
        <v>Cannonberg</v>
      </c>
      <c r="Q1974" s="43" t="str">
        <f>VLOOKUP(Combined[[#This Row],[Customer_ID]],Customer[],6,FALSE)</f>
        <v>Connecticut</v>
      </c>
      <c r="R1974" s="43" t="str">
        <f>VLOOKUP(Combined[[#This Row],[Customer_ID]],Customer[],8,FALSE)</f>
        <v>Bronze</v>
      </c>
      <c r="S1974" s="43" t="str">
        <f>VLOOKUP(Combined[[#This Row],[Product_ID]],Product[],2,FALSE)</f>
        <v>Decorative Lamp Shade</v>
      </c>
      <c r="T1974" s="43" t="str">
        <f>VLOOKUP(Combined[[#This Row],[Product_ID]],Product[],3,FALSE)</f>
        <v>Home</v>
      </c>
      <c r="U1974" s="43" t="str">
        <f>VLOOKUP(Combined[[#This Row],[Product_ID]],Product[],4,FALSE)</f>
        <v>Lighting</v>
      </c>
      <c r="V1974" s="43" t="str">
        <f>VLOOKUP(Combined[[#This Row],[Product_ID]],Product[],5,FALSE)</f>
        <v>Ramirez-Hanson</v>
      </c>
      <c r="W1974" s="43">
        <f>VLOOKUP(Combined[[#This Row],[Product_ID]],Product[],6,FALSE)</f>
        <v>228.53</v>
      </c>
      <c r="X1974" s="43">
        <f>VLOOKUP(Combined[[#This Row],[Product_ID]],Product[],7,FALSE)</f>
        <v>469</v>
      </c>
      <c r="Y1974" s="43" t="str">
        <f>_xlfn.XLOOKUP(Combined[[#This Row],[Store_ID]],Store[Store_ID],Store[Store_Name])</f>
        <v>Frederick-Wright</v>
      </c>
      <c r="Z1974" s="43" t="str">
        <f>_xlfn.XLOOKUP(Combined[[#This Row],[Store_ID]],Store[Store_ID],Store[Region])</f>
        <v>West</v>
      </c>
      <c r="AA1974" s="43" t="str">
        <f>_xlfn.XLOOKUP(Combined[[#This Row],[Store_ID]],Store[Store_ID],Store[City])</f>
        <v>New Jimmymouth</v>
      </c>
      <c r="AB1974" s="43" t="str">
        <f>_xlfn.XLOOKUP(Combined[[#This Row],[Store_ID]],Store[Store_ID],Store[Store_Type])</f>
        <v>Flagship</v>
      </c>
      <c r="AC1974" s="43">
        <f>Combined[[#This Row],[Quantity]]*Combined[[#This Row],[Unit_Price]]</f>
        <v>650.47</v>
      </c>
      <c r="AD1974" s="43">
        <f>Combined[[#This Row],[Gross_Sales]]*Combined[[#This Row],[Discount]]</f>
        <v>84.56110000000001</v>
      </c>
      <c r="AE1974" s="43">
        <f>Combined[[#This Row],[Quantity]]*Combined[[#This Row],[cost]]</f>
        <v>228.53</v>
      </c>
      <c r="AF1974" s="43">
        <f>Combined[[#This Row],[Total_Amount]]-Combined[[#This Row],[Total_Cost]]</f>
        <v>337.37890000000004</v>
      </c>
      <c r="AG1974" s="43" t="str">
        <f>IF(Combined[[#This Row],[Age]]&lt;=25,"18-25",IF(Combined[[#This Row],[Age]]&lt;=35,"26-35",IF(Combined[[#This Row],[Age]]&lt;=45,"36-45",IF(Combined[[#This Row],[Age]]&lt;=55,"46-55","56-64"))))</f>
        <v>36-45</v>
      </c>
      <c r="AH1974" s="43">
        <f>IF(Combined[[#This Row],[Total_Amount]]=0,0,Combined[[#This Row],[Profit]]/Combined[[#This Row],[Total_Amount]])</f>
        <v>0.59617175131898448</v>
      </c>
    </row>
    <row r="1975" spans="1:34">
      <c r="A1975" s="43" t="s">
        <v>3799</v>
      </c>
      <c r="B1975" s="46">
        <v>45256</v>
      </c>
      <c r="C1975" s="43">
        <f t="shared" si="30"/>
        <v>2023</v>
      </c>
      <c r="D1975" s="43" t="str">
        <f>TEXT(Combined[[#This Row],[Order_Date]],"MMM")</f>
        <v>Nov</v>
      </c>
      <c r="E1975" s="43" t="s">
        <v>520</v>
      </c>
      <c r="F1975" s="43" t="s">
        <v>1576</v>
      </c>
      <c r="G1975" s="43" t="s">
        <v>1794</v>
      </c>
      <c r="H1975" s="43">
        <v>1</v>
      </c>
      <c r="I1975" s="43">
        <v>68.209999999999994</v>
      </c>
      <c r="J1975" s="45">
        <v>0.05</v>
      </c>
      <c r="K1975" s="43" t="s">
        <v>1826</v>
      </c>
      <c r="L1975" s="43">
        <v>64.799499999999995</v>
      </c>
      <c r="M1975" s="43" t="str">
        <f>VLOOKUP(Combined[[#This Row],[Customer_ID]],Customer[],2,FALSE)</f>
        <v>Curtis Haynes</v>
      </c>
      <c r="N1975" s="43">
        <f>VLOOKUP(Combined[[#This Row],[Customer_ID]],Customer[],3,FALSE)</f>
        <v>60</v>
      </c>
      <c r="O1975" s="43" t="str">
        <f>VLOOKUP(Combined[[#This Row],[Customer_ID]],Customer[],4,FALSE)</f>
        <v>Female</v>
      </c>
      <c r="P1975" s="43" t="str">
        <f>VLOOKUP(Combined[[#This Row],[Customer_ID]],Customer[],5,FALSE)</f>
        <v>Estradaside</v>
      </c>
      <c r="Q1975" s="43" t="str">
        <f>VLOOKUP(Combined[[#This Row],[Customer_ID]],Customer[],6,FALSE)</f>
        <v>Iowa</v>
      </c>
      <c r="R1975" s="43" t="str">
        <f>VLOOKUP(Combined[[#This Row],[Customer_ID]],Customer[],8,FALSE)</f>
        <v>Gold</v>
      </c>
      <c r="S1975" s="43" t="str">
        <f>VLOOKUP(Combined[[#This Row],[Product_ID]],Product[],2,FALSE)</f>
        <v>Decorative Wall Mirror</v>
      </c>
      <c r="T1975" s="43" t="str">
        <f>VLOOKUP(Combined[[#This Row],[Product_ID]],Product[],3,FALSE)</f>
        <v>Home</v>
      </c>
      <c r="U1975" s="43" t="str">
        <f>VLOOKUP(Combined[[#This Row],[Product_ID]],Product[],4,FALSE)</f>
        <v>Decor</v>
      </c>
      <c r="V1975" s="43" t="str">
        <f>VLOOKUP(Combined[[#This Row],[Product_ID]],Product[],5,FALSE)</f>
        <v>Luna, Anderson and Bowman</v>
      </c>
      <c r="W1975" s="43">
        <f>VLOOKUP(Combined[[#This Row],[Product_ID]],Product[],6,FALSE)</f>
        <v>48.01</v>
      </c>
      <c r="X1975" s="43">
        <f>VLOOKUP(Combined[[#This Row],[Product_ID]],Product[],7,FALSE)</f>
        <v>439</v>
      </c>
      <c r="Y1975" s="43" t="str">
        <f>_xlfn.XLOOKUP(Combined[[#This Row],[Store_ID]],Store[Store_ID],Store[Store_Name])</f>
        <v>Thomas, Bridges and Harris</v>
      </c>
      <c r="Z1975" s="43" t="str">
        <f>_xlfn.XLOOKUP(Combined[[#This Row],[Store_ID]],Store[Store_ID],Store[Region])</f>
        <v>North</v>
      </c>
      <c r="AA1975" s="43" t="str">
        <f>_xlfn.XLOOKUP(Combined[[#This Row],[Store_ID]],Store[Store_ID],Store[City])</f>
        <v>Sabrinatown</v>
      </c>
      <c r="AB1975" s="43" t="str">
        <f>_xlfn.XLOOKUP(Combined[[#This Row],[Store_ID]],Store[Store_ID],Store[Store_Type])</f>
        <v>Online</v>
      </c>
      <c r="AC1975" s="43">
        <f>Combined[[#This Row],[Quantity]]*Combined[[#This Row],[Unit_Price]]</f>
        <v>68.209999999999994</v>
      </c>
      <c r="AD1975" s="43">
        <f>Combined[[#This Row],[Gross_Sales]]*Combined[[#This Row],[Discount]]</f>
        <v>3.4104999999999999</v>
      </c>
      <c r="AE1975" s="43">
        <f>Combined[[#This Row],[Quantity]]*Combined[[#This Row],[cost]]</f>
        <v>48.01</v>
      </c>
      <c r="AF1975" s="43">
        <f>Combined[[#This Row],[Total_Amount]]-Combined[[#This Row],[Total_Cost]]</f>
        <v>16.789499999999997</v>
      </c>
      <c r="AG1975" s="43" t="str">
        <f>IF(Combined[[#This Row],[Age]]&lt;=25,"18-25",IF(Combined[[#This Row],[Age]]&lt;=35,"26-35",IF(Combined[[#This Row],[Age]]&lt;=45,"36-45",IF(Combined[[#This Row],[Age]]&lt;=55,"46-55","56-64"))))</f>
        <v>56-64</v>
      </c>
      <c r="AH1975" s="43">
        <f>IF(Combined[[#This Row],[Total_Amount]]=0,0,Combined[[#This Row],[Profit]]/Combined[[#This Row],[Total_Amount]])</f>
        <v>0.2590992214446099</v>
      </c>
    </row>
    <row r="1976" spans="1:34">
      <c r="A1976" s="43" t="s">
        <v>3800</v>
      </c>
      <c r="B1976" s="46">
        <v>45886</v>
      </c>
      <c r="C1976" s="43">
        <f t="shared" si="30"/>
        <v>2025</v>
      </c>
      <c r="D1976" s="43" t="str">
        <f>TEXT(Combined[[#This Row],[Order_Date]],"MMM")</f>
        <v>Aug</v>
      </c>
      <c r="E1976" s="43" t="s">
        <v>461</v>
      </c>
      <c r="F1976" s="43" t="s">
        <v>1654</v>
      </c>
      <c r="G1976" s="43" t="s">
        <v>1779</v>
      </c>
      <c r="H1976" s="43">
        <v>2</v>
      </c>
      <c r="I1976" s="43">
        <v>842.89</v>
      </c>
      <c r="J1976" s="45">
        <v>0.25</v>
      </c>
      <c r="K1976" s="43" t="s">
        <v>1829</v>
      </c>
      <c r="L1976" s="43">
        <v>1264.335</v>
      </c>
      <c r="M1976" s="43" t="str">
        <f>VLOOKUP(Combined[[#This Row],[Customer_ID]],Customer[],2,FALSE)</f>
        <v>Matthew Hanna</v>
      </c>
      <c r="N1976" s="43">
        <f>VLOOKUP(Combined[[#This Row],[Customer_ID]],Customer[],3,FALSE)</f>
        <v>33</v>
      </c>
      <c r="O1976" s="43" t="str">
        <f>VLOOKUP(Combined[[#This Row],[Customer_ID]],Customer[],4,FALSE)</f>
        <v>Female</v>
      </c>
      <c r="P1976" s="43" t="str">
        <f>VLOOKUP(Combined[[#This Row],[Customer_ID]],Customer[],5,FALSE)</f>
        <v>Gonzalezbury</v>
      </c>
      <c r="Q1976" s="43" t="str">
        <f>VLOOKUP(Combined[[#This Row],[Customer_ID]],Customer[],6,FALSE)</f>
        <v>Michigan</v>
      </c>
      <c r="R1976" s="43" t="str">
        <f>VLOOKUP(Combined[[#This Row],[Customer_ID]],Customer[],8,FALSE)</f>
        <v>Platinum</v>
      </c>
      <c r="S1976" s="43" t="str">
        <f>VLOOKUP(Combined[[#This Row],[Product_ID]],Product[],2,FALSE)</f>
        <v>Men's Track Pants</v>
      </c>
      <c r="T1976" s="43" t="str">
        <f>VLOOKUP(Combined[[#This Row],[Product_ID]],Product[],3,FALSE)</f>
        <v>Clothing</v>
      </c>
      <c r="U1976" s="43" t="str">
        <f>VLOOKUP(Combined[[#This Row],[Product_ID]],Product[],4,FALSE)</f>
        <v>Bottoms</v>
      </c>
      <c r="V1976" s="43" t="str">
        <f>VLOOKUP(Combined[[#This Row],[Product_ID]],Product[],5,FALSE)</f>
        <v>Hamilton, Woods and Walker</v>
      </c>
      <c r="W1976" s="43">
        <f>VLOOKUP(Combined[[#This Row],[Product_ID]],Product[],6,FALSE)</f>
        <v>386.56</v>
      </c>
      <c r="X1976" s="43">
        <f>VLOOKUP(Combined[[#This Row],[Product_ID]],Product[],7,FALSE)</f>
        <v>125</v>
      </c>
      <c r="Y1976" s="43" t="str">
        <f>_xlfn.XLOOKUP(Combined[[#This Row],[Store_ID]],Store[Store_ID],Store[Store_Name])</f>
        <v>Martinez-Mullins</v>
      </c>
      <c r="Z1976" s="43" t="str">
        <f>_xlfn.XLOOKUP(Combined[[#This Row],[Store_ID]],Store[Store_ID],Store[Region])</f>
        <v>South</v>
      </c>
      <c r="AA1976" s="43" t="str">
        <f>_xlfn.XLOOKUP(Combined[[#This Row],[Store_ID]],Store[Store_ID],Store[City])</f>
        <v>Williamsfurt</v>
      </c>
      <c r="AB1976" s="43" t="str">
        <f>_xlfn.XLOOKUP(Combined[[#This Row],[Store_ID]],Store[Store_ID],Store[Store_Type])</f>
        <v>Online</v>
      </c>
      <c r="AC1976" s="43">
        <f>Combined[[#This Row],[Quantity]]*Combined[[#This Row],[Unit_Price]]</f>
        <v>1685.78</v>
      </c>
      <c r="AD1976" s="43">
        <f>Combined[[#This Row],[Gross_Sales]]*Combined[[#This Row],[Discount]]</f>
        <v>421.44499999999999</v>
      </c>
      <c r="AE1976" s="43">
        <f>Combined[[#This Row],[Quantity]]*Combined[[#This Row],[cost]]</f>
        <v>773.12</v>
      </c>
      <c r="AF1976" s="43">
        <f>Combined[[#This Row],[Total_Amount]]-Combined[[#This Row],[Total_Cost]]</f>
        <v>491.21500000000003</v>
      </c>
      <c r="AG1976" s="43" t="str">
        <f>IF(Combined[[#This Row],[Age]]&lt;=25,"18-25",IF(Combined[[#This Row],[Age]]&lt;=35,"26-35",IF(Combined[[#This Row],[Age]]&lt;=45,"36-45",IF(Combined[[#This Row],[Age]]&lt;=55,"46-55","56-64"))))</f>
        <v>26-35</v>
      </c>
      <c r="AH1976" s="43">
        <f>IF(Combined[[#This Row],[Total_Amount]]=0,0,Combined[[#This Row],[Profit]]/Combined[[#This Row],[Total_Amount]])</f>
        <v>0.38851649285988288</v>
      </c>
    </row>
    <row r="1977" spans="1:34">
      <c r="A1977" s="43" t="s">
        <v>3801</v>
      </c>
      <c r="B1977" s="46">
        <v>45390</v>
      </c>
      <c r="C1977" s="43">
        <f t="shared" si="30"/>
        <v>2024</v>
      </c>
      <c r="D1977" s="43" t="str">
        <f>TEXT(Combined[[#This Row],[Order_Date]],"MMM")</f>
        <v>Apr</v>
      </c>
      <c r="E1977" s="43" t="s">
        <v>948</v>
      </c>
      <c r="F1977" s="43" t="s">
        <v>1555</v>
      </c>
      <c r="G1977" s="43" t="s">
        <v>1769</v>
      </c>
      <c r="H1977" s="43">
        <v>2</v>
      </c>
      <c r="I1977" s="43">
        <v>227.95</v>
      </c>
      <c r="J1977" s="45">
        <v>0.24</v>
      </c>
      <c r="K1977" s="43" t="s">
        <v>1829</v>
      </c>
      <c r="L1977" s="43">
        <v>346.48399999999998</v>
      </c>
      <c r="M1977" s="43" t="str">
        <f>VLOOKUP(Combined[[#This Row],[Customer_ID]],Customer[],2,FALSE)</f>
        <v>Matthew Avery</v>
      </c>
      <c r="N1977" s="43">
        <f>VLOOKUP(Combined[[#This Row],[Customer_ID]],Customer[],3,FALSE)</f>
        <v>29</v>
      </c>
      <c r="O1977" s="43" t="str">
        <f>VLOOKUP(Combined[[#This Row],[Customer_ID]],Customer[],4,FALSE)</f>
        <v>Male</v>
      </c>
      <c r="P1977" s="43" t="str">
        <f>VLOOKUP(Combined[[#This Row],[Customer_ID]],Customer[],5,FALSE)</f>
        <v>Lake Melissashire</v>
      </c>
      <c r="Q1977" s="43" t="str">
        <f>VLOOKUP(Combined[[#This Row],[Customer_ID]],Customer[],6,FALSE)</f>
        <v>Oregon</v>
      </c>
      <c r="R1977" s="43" t="str">
        <f>VLOOKUP(Combined[[#This Row],[Customer_ID]],Customer[],8,FALSE)</f>
        <v>Silver</v>
      </c>
      <c r="S1977" s="43" t="str">
        <f>VLOOKUP(Combined[[#This Row],[Product_ID]],Product[],2,FALSE)</f>
        <v>Men's Leather Belt</v>
      </c>
      <c r="T1977" s="43" t="str">
        <f>VLOOKUP(Combined[[#This Row],[Product_ID]],Product[],3,FALSE)</f>
        <v>Clothing</v>
      </c>
      <c r="U1977" s="43" t="str">
        <f>VLOOKUP(Combined[[#This Row],[Product_ID]],Product[],4,FALSE)</f>
        <v>Accessories</v>
      </c>
      <c r="V1977" s="43" t="str">
        <f>VLOOKUP(Combined[[#This Row],[Product_ID]],Product[],5,FALSE)</f>
        <v>Baldwin, Garza and Gonzalez</v>
      </c>
      <c r="W1977" s="43">
        <f>VLOOKUP(Combined[[#This Row],[Product_ID]],Product[],6,FALSE)</f>
        <v>261</v>
      </c>
      <c r="X1977" s="43">
        <f>VLOOKUP(Combined[[#This Row],[Product_ID]],Product[],7,FALSE)</f>
        <v>59</v>
      </c>
      <c r="Y1977" s="43" t="str">
        <f>_xlfn.XLOOKUP(Combined[[#This Row],[Store_ID]],Store[Store_ID],Store[Store_Name])</f>
        <v>Alexander Group</v>
      </c>
      <c r="Z1977" s="43" t="str">
        <f>_xlfn.XLOOKUP(Combined[[#This Row],[Store_ID]],Store[Store_ID],Store[Region])</f>
        <v>South</v>
      </c>
      <c r="AA1977" s="43" t="str">
        <f>_xlfn.XLOOKUP(Combined[[#This Row],[Store_ID]],Store[Store_ID],Store[City])</f>
        <v>Port Sharon</v>
      </c>
      <c r="AB1977" s="43" t="str">
        <f>_xlfn.XLOOKUP(Combined[[#This Row],[Store_ID]],Store[Store_ID],Store[Store_Type])</f>
        <v>Online</v>
      </c>
      <c r="AC1977" s="43">
        <f>Combined[[#This Row],[Quantity]]*Combined[[#This Row],[Unit_Price]]</f>
        <v>455.9</v>
      </c>
      <c r="AD1977" s="43">
        <f>Combined[[#This Row],[Gross_Sales]]*Combined[[#This Row],[Discount]]</f>
        <v>109.416</v>
      </c>
      <c r="AE1977" s="43">
        <f>Combined[[#This Row],[Quantity]]*Combined[[#This Row],[cost]]</f>
        <v>522</v>
      </c>
      <c r="AF1977" s="43">
        <f>Combined[[#This Row],[Total_Amount]]-Combined[[#This Row],[Total_Cost]]</f>
        <v>-175.51600000000002</v>
      </c>
      <c r="AG1977" s="43" t="str">
        <f>IF(Combined[[#This Row],[Age]]&lt;=25,"18-25",IF(Combined[[#This Row],[Age]]&lt;=35,"26-35",IF(Combined[[#This Row],[Age]]&lt;=45,"36-45",IF(Combined[[#This Row],[Age]]&lt;=55,"46-55","56-64"))))</f>
        <v>26-35</v>
      </c>
      <c r="AH1977" s="43">
        <f>IF(Combined[[#This Row],[Total_Amount]]=0,0,Combined[[#This Row],[Profit]]/Combined[[#This Row],[Total_Amount]])</f>
        <v>-0.50656307361956121</v>
      </c>
    </row>
    <row r="1978" spans="1:34">
      <c r="A1978" s="43" t="s">
        <v>3802</v>
      </c>
      <c r="B1978" s="46">
        <v>45388</v>
      </c>
      <c r="C1978" s="43">
        <f t="shared" si="30"/>
        <v>2024</v>
      </c>
      <c r="D1978" s="43" t="str">
        <f>TEXT(Combined[[#This Row],[Order_Date]],"MMM")</f>
        <v>Apr</v>
      </c>
      <c r="E1978" s="43" t="s">
        <v>631</v>
      </c>
      <c r="F1978" s="43" t="s">
        <v>1680</v>
      </c>
      <c r="G1978" s="43" t="s">
        <v>1794</v>
      </c>
      <c r="H1978" s="43">
        <v>3</v>
      </c>
      <c r="I1978" s="43">
        <v>685.97</v>
      </c>
      <c r="J1978" s="45">
        <v>0.24</v>
      </c>
      <c r="K1978" s="43" t="s">
        <v>1826</v>
      </c>
      <c r="L1978" s="43">
        <v>1564.0116</v>
      </c>
      <c r="M1978" s="43" t="str">
        <f>VLOOKUP(Combined[[#This Row],[Customer_ID]],Customer[],2,FALSE)</f>
        <v>Jacob Wood</v>
      </c>
      <c r="N1978" s="43">
        <f>VLOOKUP(Combined[[#This Row],[Customer_ID]],Customer[],3,FALSE)</f>
        <v>26</v>
      </c>
      <c r="O1978" s="43" t="str">
        <f>VLOOKUP(Combined[[#This Row],[Customer_ID]],Customer[],4,FALSE)</f>
        <v>Male</v>
      </c>
      <c r="P1978" s="43" t="str">
        <f>VLOOKUP(Combined[[#This Row],[Customer_ID]],Customer[],5,FALSE)</f>
        <v>Lake Samanthafort</v>
      </c>
      <c r="Q1978" s="43" t="str">
        <f>VLOOKUP(Combined[[#This Row],[Customer_ID]],Customer[],6,FALSE)</f>
        <v>Idaho</v>
      </c>
      <c r="R1978" s="43" t="str">
        <f>VLOOKUP(Combined[[#This Row],[Customer_ID]],Customer[],8,FALSE)</f>
        <v>Gold</v>
      </c>
      <c r="S1978" s="43" t="str">
        <f>VLOOKUP(Combined[[#This Row],[Product_ID]],Product[],2,FALSE)</f>
        <v>Women's Hair Dryer Brush</v>
      </c>
      <c r="T1978" s="43" t="str">
        <f>VLOOKUP(Combined[[#This Row],[Product_ID]],Product[],3,FALSE)</f>
        <v>Beauty</v>
      </c>
      <c r="U1978" s="43" t="str">
        <f>VLOOKUP(Combined[[#This Row],[Product_ID]],Product[],4,FALSE)</f>
        <v>Haircare</v>
      </c>
      <c r="V1978" s="43" t="str">
        <f>VLOOKUP(Combined[[#This Row],[Product_ID]],Product[],5,FALSE)</f>
        <v>Torres, Spencer and Potter</v>
      </c>
      <c r="W1978" s="43">
        <f>VLOOKUP(Combined[[#This Row],[Product_ID]],Product[],6,FALSE)</f>
        <v>340.39</v>
      </c>
      <c r="X1978" s="43">
        <f>VLOOKUP(Combined[[#This Row],[Product_ID]],Product[],7,FALSE)</f>
        <v>177</v>
      </c>
      <c r="Y1978" s="43" t="str">
        <f>_xlfn.XLOOKUP(Combined[[#This Row],[Store_ID]],Store[Store_ID],Store[Store_Name])</f>
        <v>Thomas, Bridges and Harris</v>
      </c>
      <c r="Z1978" s="43" t="str">
        <f>_xlfn.XLOOKUP(Combined[[#This Row],[Store_ID]],Store[Store_ID],Store[Region])</f>
        <v>North</v>
      </c>
      <c r="AA1978" s="43" t="str">
        <f>_xlfn.XLOOKUP(Combined[[#This Row],[Store_ID]],Store[Store_ID],Store[City])</f>
        <v>Sabrinatown</v>
      </c>
      <c r="AB1978" s="43" t="str">
        <f>_xlfn.XLOOKUP(Combined[[#This Row],[Store_ID]],Store[Store_ID],Store[Store_Type])</f>
        <v>Online</v>
      </c>
      <c r="AC1978" s="43">
        <f>Combined[[#This Row],[Quantity]]*Combined[[#This Row],[Unit_Price]]</f>
        <v>2057.91</v>
      </c>
      <c r="AD1978" s="43">
        <f>Combined[[#This Row],[Gross_Sales]]*Combined[[#This Row],[Discount]]</f>
        <v>493.89839999999992</v>
      </c>
      <c r="AE1978" s="43">
        <f>Combined[[#This Row],[Quantity]]*Combined[[#This Row],[cost]]</f>
        <v>1021.17</v>
      </c>
      <c r="AF1978" s="43">
        <f>Combined[[#This Row],[Total_Amount]]-Combined[[#This Row],[Total_Cost]]</f>
        <v>542.84160000000008</v>
      </c>
      <c r="AG1978" s="43" t="str">
        <f>IF(Combined[[#This Row],[Age]]&lt;=25,"18-25",IF(Combined[[#This Row],[Age]]&lt;=35,"26-35",IF(Combined[[#This Row],[Age]]&lt;=45,"36-45",IF(Combined[[#This Row],[Age]]&lt;=55,"46-55","56-64"))))</f>
        <v>26-35</v>
      </c>
      <c r="AH1978" s="43">
        <f>IF(Combined[[#This Row],[Total_Amount]]=0,0,Combined[[#This Row],[Profit]]/Combined[[#This Row],[Total_Amount]])</f>
        <v>0.34708284772312437</v>
      </c>
    </row>
    <row r="1979" spans="1:34">
      <c r="A1979" s="43" t="s">
        <v>3803</v>
      </c>
      <c r="B1979" s="46">
        <v>45793</v>
      </c>
      <c r="C1979" s="43">
        <f t="shared" si="30"/>
        <v>2025</v>
      </c>
      <c r="D1979" s="43" t="str">
        <f>TEXT(Combined[[#This Row],[Order_Date]],"MMM")</f>
        <v>May</v>
      </c>
      <c r="E1979" s="43" t="s">
        <v>1142</v>
      </c>
      <c r="F1979" s="43" t="s">
        <v>1606</v>
      </c>
      <c r="G1979" s="43" t="s">
        <v>1761</v>
      </c>
      <c r="H1979" s="43">
        <v>1</v>
      </c>
      <c r="I1979" s="43">
        <v>722.57</v>
      </c>
      <c r="J1979" s="45">
        <v>0.18</v>
      </c>
      <c r="K1979" s="43" t="s">
        <v>1824</v>
      </c>
      <c r="L1979" s="43">
        <v>592.50740000000008</v>
      </c>
      <c r="M1979" s="43" t="str">
        <f>VLOOKUP(Combined[[#This Row],[Customer_ID]],Customer[],2,FALSE)</f>
        <v>Brandon Mcbride</v>
      </c>
      <c r="N1979" s="43">
        <f>VLOOKUP(Combined[[#This Row],[Customer_ID]],Customer[],3,FALSE)</f>
        <v>63</v>
      </c>
      <c r="O1979" s="43" t="str">
        <f>VLOOKUP(Combined[[#This Row],[Customer_ID]],Customer[],4,FALSE)</f>
        <v>Female</v>
      </c>
      <c r="P1979" s="43" t="str">
        <f>VLOOKUP(Combined[[#This Row],[Customer_ID]],Customer[],5,FALSE)</f>
        <v>Kellyside</v>
      </c>
      <c r="Q1979" s="43" t="str">
        <f>VLOOKUP(Combined[[#This Row],[Customer_ID]],Customer[],6,FALSE)</f>
        <v>Alaska</v>
      </c>
      <c r="R1979" s="43" t="str">
        <f>VLOOKUP(Combined[[#This Row],[Customer_ID]],Customer[],8,FALSE)</f>
        <v>Platinum</v>
      </c>
      <c r="S1979" s="43" t="str">
        <f>VLOOKUP(Combined[[#This Row],[Product_ID]],Product[],2,FALSE)</f>
        <v>Fabric Sofa Throw Blanket</v>
      </c>
      <c r="T1979" s="43" t="str">
        <f>VLOOKUP(Combined[[#This Row],[Product_ID]],Product[],3,FALSE)</f>
        <v>Home</v>
      </c>
      <c r="U1979" s="43" t="str">
        <f>VLOOKUP(Combined[[#This Row],[Product_ID]],Product[],4,FALSE)</f>
        <v>Decor</v>
      </c>
      <c r="V1979" s="43" t="str">
        <f>VLOOKUP(Combined[[#This Row],[Product_ID]],Product[],5,FALSE)</f>
        <v>Hoffman Group</v>
      </c>
      <c r="W1979" s="43">
        <f>VLOOKUP(Combined[[#This Row],[Product_ID]],Product[],6,FALSE)</f>
        <v>218.48</v>
      </c>
      <c r="X1979" s="43">
        <f>VLOOKUP(Combined[[#This Row],[Product_ID]],Product[],7,FALSE)</f>
        <v>276</v>
      </c>
      <c r="Y1979" s="43" t="str">
        <f>_xlfn.XLOOKUP(Combined[[#This Row],[Store_ID]],Store[Store_ID],Store[Store_Name])</f>
        <v>Black-Horn</v>
      </c>
      <c r="Z1979" s="43" t="str">
        <f>_xlfn.XLOOKUP(Combined[[#This Row],[Store_ID]],Store[Store_ID],Store[Region])</f>
        <v>South</v>
      </c>
      <c r="AA1979" s="43" t="str">
        <f>_xlfn.XLOOKUP(Combined[[#This Row],[Store_ID]],Store[Store_ID],Store[City])</f>
        <v>North Nancyview</v>
      </c>
      <c r="AB1979" s="43" t="str">
        <f>_xlfn.XLOOKUP(Combined[[#This Row],[Store_ID]],Store[Store_ID],Store[Store_Type])</f>
        <v>Outlet</v>
      </c>
      <c r="AC1979" s="43">
        <f>Combined[[#This Row],[Quantity]]*Combined[[#This Row],[Unit_Price]]</f>
        <v>722.57</v>
      </c>
      <c r="AD1979" s="43">
        <f>Combined[[#This Row],[Gross_Sales]]*Combined[[#This Row],[Discount]]</f>
        <v>130.0626</v>
      </c>
      <c r="AE1979" s="43">
        <f>Combined[[#This Row],[Quantity]]*Combined[[#This Row],[cost]]</f>
        <v>218.48</v>
      </c>
      <c r="AF1979" s="43">
        <f>Combined[[#This Row],[Total_Amount]]-Combined[[#This Row],[Total_Cost]]</f>
        <v>374.02740000000006</v>
      </c>
      <c r="AG1979" s="43" t="str">
        <f>IF(Combined[[#This Row],[Age]]&lt;=25,"18-25",IF(Combined[[#This Row],[Age]]&lt;=35,"26-35",IF(Combined[[#This Row],[Age]]&lt;=45,"36-45",IF(Combined[[#This Row],[Age]]&lt;=55,"46-55","56-64"))))</f>
        <v>56-64</v>
      </c>
      <c r="AH1979" s="43">
        <f>IF(Combined[[#This Row],[Total_Amount]]=0,0,Combined[[#This Row],[Profit]]/Combined[[#This Row],[Total_Amount]])</f>
        <v>0.63126198930173705</v>
      </c>
    </row>
    <row r="1980" spans="1:34">
      <c r="A1980" s="43" t="s">
        <v>3804</v>
      </c>
      <c r="B1980" s="46">
        <v>45615</v>
      </c>
      <c r="C1980" s="43">
        <f t="shared" si="30"/>
        <v>2024</v>
      </c>
      <c r="D1980" s="43" t="str">
        <f>TEXT(Combined[[#This Row],[Order_Date]],"MMM")</f>
        <v>Nov</v>
      </c>
      <c r="E1980" s="43" t="s">
        <v>475</v>
      </c>
      <c r="F1980" s="43" t="s">
        <v>1618</v>
      </c>
      <c r="G1980" s="43" t="s">
        <v>1773</v>
      </c>
      <c r="H1980" s="43">
        <v>3</v>
      </c>
      <c r="I1980" s="43">
        <v>585.54999999999995</v>
      </c>
      <c r="J1980" s="45">
        <v>0.14000000000000001</v>
      </c>
      <c r="K1980" s="43" t="s">
        <v>1829</v>
      </c>
      <c r="L1980" s="43">
        <v>1510.7190000000001</v>
      </c>
      <c r="M1980" s="43" t="str">
        <f>VLOOKUP(Combined[[#This Row],[Customer_ID]],Customer[],2,FALSE)</f>
        <v>Patty Francis</v>
      </c>
      <c r="N1980" s="43">
        <f>VLOOKUP(Combined[[#This Row],[Customer_ID]],Customer[],3,FALSE)</f>
        <v>63</v>
      </c>
      <c r="O1980" s="43" t="str">
        <f>VLOOKUP(Combined[[#This Row],[Customer_ID]],Customer[],4,FALSE)</f>
        <v>Female</v>
      </c>
      <c r="P1980" s="43" t="str">
        <f>VLOOKUP(Combined[[#This Row],[Customer_ID]],Customer[],5,FALSE)</f>
        <v>South Brooke</v>
      </c>
      <c r="Q1980" s="43" t="str">
        <f>VLOOKUP(Combined[[#This Row],[Customer_ID]],Customer[],6,FALSE)</f>
        <v>Pennsylvania</v>
      </c>
      <c r="R1980" s="43" t="str">
        <f>VLOOKUP(Combined[[#This Row],[Customer_ID]],Customer[],8,FALSE)</f>
        <v>Gold</v>
      </c>
      <c r="S1980" s="43" t="str">
        <f>VLOOKUP(Combined[[#This Row],[Product_ID]],Product[],2,FALSE)</f>
        <v>Bedroom Table Lamp</v>
      </c>
      <c r="T1980" s="43" t="str">
        <f>VLOOKUP(Combined[[#This Row],[Product_ID]],Product[],3,FALSE)</f>
        <v>Home</v>
      </c>
      <c r="U1980" s="43" t="str">
        <f>VLOOKUP(Combined[[#This Row],[Product_ID]],Product[],4,FALSE)</f>
        <v>Lighting</v>
      </c>
      <c r="V1980" s="43" t="str">
        <f>VLOOKUP(Combined[[#This Row],[Product_ID]],Product[],5,FALSE)</f>
        <v>Jones LLC</v>
      </c>
      <c r="W1980" s="43">
        <f>VLOOKUP(Combined[[#This Row],[Product_ID]],Product[],6,FALSE)</f>
        <v>382.22</v>
      </c>
      <c r="X1980" s="43">
        <f>VLOOKUP(Combined[[#This Row],[Product_ID]],Product[],7,FALSE)</f>
        <v>329</v>
      </c>
      <c r="Y1980" s="43" t="str">
        <f>_xlfn.XLOOKUP(Combined[[#This Row],[Store_ID]],Store[Store_ID],Store[Store_Name])</f>
        <v>Gray Ltd</v>
      </c>
      <c r="Z1980" s="43" t="str">
        <f>_xlfn.XLOOKUP(Combined[[#This Row],[Store_ID]],Store[Store_ID],Store[Region])</f>
        <v>North</v>
      </c>
      <c r="AA1980" s="43" t="str">
        <f>_xlfn.XLOOKUP(Combined[[#This Row],[Store_ID]],Store[Store_ID],Store[City])</f>
        <v>New Michaelchester</v>
      </c>
      <c r="AB1980" s="43" t="str">
        <f>_xlfn.XLOOKUP(Combined[[#This Row],[Store_ID]],Store[Store_ID],Store[Store_Type])</f>
        <v>Outlet</v>
      </c>
      <c r="AC1980" s="43">
        <f>Combined[[#This Row],[Quantity]]*Combined[[#This Row],[Unit_Price]]</f>
        <v>1756.6499999999999</v>
      </c>
      <c r="AD1980" s="43">
        <f>Combined[[#This Row],[Gross_Sales]]*Combined[[#This Row],[Discount]]</f>
        <v>245.93100000000001</v>
      </c>
      <c r="AE1980" s="43">
        <f>Combined[[#This Row],[Quantity]]*Combined[[#This Row],[cost]]</f>
        <v>1146.6600000000001</v>
      </c>
      <c r="AF1980" s="43">
        <f>Combined[[#This Row],[Total_Amount]]-Combined[[#This Row],[Total_Cost]]</f>
        <v>364.05899999999997</v>
      </c>
      <c r="AG1980" s="43" t="str">
        <f>IF(Combined[[#This Row],[Age]]&lt;=25,"18-25",IF(Combined[[#This Row],[Age]]&lt;=35,"26-35",IF(Combined[[#This Row],[Age]]&lt;=45,"36-45",IF(Combined[[#This Row],[Age]]&lt;=55,"46-55","56-64"))))</f>
        <v>56-64</v>
      </c>
      <c r="AH1980" s="43">
        <f>IF(Combined[[#This Row],[Total_Amount]]=0,0,Combined[[#This Row],[Profit]]/Combined[[#This Row],[Total_Amount]])</f>
        <v>0.24098392884447734</v>
      </c>
    </row>
    <row r="1981" spans="1:34">
      <c r="A1981" s="43" t="s">
        <v>3805</v>
      </c>
      <c r="B1981" s="46">
        <v>45666</v>
      </c>
      <c r="C1981" s="43">
        <f t="shared" si="30"/>
        <v>2025</v>
      </c>
      <c r="D1981" s="43" t="str">
        <f>TEXT(Combined[[#This Row],[Order_Date]],"MMM")</f>
        <v>Jan</v>
      </c>
      <c r="E1981" s="43" t="s">
        <v>975</v>
      </c>
      <c r="F1981" s="43" t="s">
        <v>1640</v>
      </c>
      <c r="G1981" s="43" t="s">
        <v>1797</v>
      </c>
      <c r="H1981" s="43">
        <v>2</v>
      </c>
      <c r="I1981" s="43">
        <v>635.80999999999995</v>
      </c>
      <c r="J1981" s="45">
        <v>0.13</v>
      </c>
      <c r="K1981" s="43" t="s">
        <v>1826</v>
      </c>
      <c r="L1981" s="43">
        <v>1106.3094000000001</v>
      </c>
      <c r="M1981" s="43" t="str">
        <f>VLOOKUP(Combined[[#This Row],[Customer_ID]],Customer[],2,FALSE)</f>
        <v>Stacy Collins</v>
      </c>
      <c r="N1981" s="43">
        <f>VLOOKUP(Combined[[#This Row],[Customer_ID]],Customer[],3,FALSE)</f>
        <v>41</v>
      </c>
      <c r="O1981" s="43" t="str">
        <f>VLOOKUP(Combined[[#This Row],[Customer_ID]],Customer[],4,FALSE)</f>
        <v>Female</v>
      </c>
      <c r="P1981" s="43" t="str">
        <f>VLOOKUP(Combined[[#This Row],[Customer_ID]],Customer[],5,FALSE)</f>
        <v>Randychester</v>
      </c>
      <c r="Q1981" s="43" t="str">
        <f>VLOOKUP(Combined[[#This Row],[Customer_ID]],Customer[],6,FALSE)</f>
        <v>California</v>
      </c>
      <c r="R1981" s="43" t="str">
        <f>VLOOKUP(Combined[[#This Row],[Customer_ID]],Customer[],8,FALSE)</f>
        <v>Bronze</v>
      </c>
      <c r="S1981" s="43" t="str">
        <f>VLOOKUP(Combined[[#This Row],[Product_ID]],Product[],2,FALSE)</f>
        <v>Men's Winter Jacket</v>
      </c>
      <c r="T1981" s="43" t="str">
        <f>VLOOKUP(Combined[[#This Row],[Product_ID]],Product[],3,FALSE)</f>
        <v>Clothing</v>
      </c>
      <c r="U1981" s="43" t="str">
        <f>VLOOKUP(Combined[[#This Row],[Product_ID]],Product[],4,FALSE)</f>
        <v>Outerwear</v>
      </c>
      <c r="V1981" s="43" t="str">
        <f>VLOOKUP(Combined[[#This Row],[Product_ID]],Product[],5,FALSE)</f>
        <v>Kelly, Smith and Perez</v>
      </c>
      <c r="W1981" s="43">
        <f>VLOOKUP(Combined[[#This Row],[Product_ID]],Product[],6,FALSE)</f>
        <v>167.34</v>
      </c>
      <c r="X1981" s="43">
        <f>VLOOKUP(Combined[[#This Row],[Product_ID]],Product[],7,FALSE)</f>
        <v>296</v>
      </c>
      <c r="Y1981" s="43" t="str">
        <f>_xlfn.XLOOKUP(Combined[[#This Row],[Store_ID]],Store[Store_ID],Store[Store_Name])</f>
        <v>Gardner, Humphrey and Contreras</v>
      </c>
      <c r="Z1981" s="43" t="str">
        <f>_xlfn.XLOOKUP(Combined[[#This Row],[Store_ID]],Store[Store_ID],Store[Region])</f>
        <v>East</v>
      </c>
      <c r="AA1981" s="43" t="str">
        <f>_xlfn.XLOOKUP(Combined[[#This Row],[Store_ID]],Store[Store_ID],Store[City])</f>
        <v>Johnsonville</v>
      </c>
      <c r="AB1981" s="43" t="str">
        <f>_xlfn.XLOOKUP(Combined[[#This Row],[Store_ID]],Store[Store_ID],Store[Store_Type])</f>
        <v>Flagship</v>
      </c>
      <c r="AC1981" s="43">
        <f>Combined[[#This Row],[Quantity]]*Combined[[#This Row],[Unit_Price]]</f>
        <v>1271.6199999999999</v>
      </c>
      <c r="AD1981" s="43">
        <f>Combined[[#This Row],[Gross_Sales]]*Combined[[#This Row],[Discount]]</f>
        <v>165.31059999999999</v>
      </c>
      <c r="AE1981" s="43">
        <f>Combined[[#This Row],[Quantity]]*Combined[[#This Row],[cost]]</f>
        <v>334.68</v>
      </c>
      <c r="AF1981" s="43">
        <f>Combined[[#This Row],[Total_Amount]]-Combined[[#This Row],[Total_Cost]]</f>
        <v>771.62940000000003</v>
      </c>
      <c r="AG1981" s="43" t="str">
        <f>IF(Combined[[#This Row],[Age]]&lt;=25,"18-25",IF(Combined[[#This Row],[Age]]&lt;=35,"26-35",IF(Combined[[#This Row],[Age]]&lt;=45,"36-45",IF(Combined[[#This Row],[Age]]&lt;=55,"46-55","56-64"))))</f>
        <v>36-45</v>
      </c>
      <c r="AH1981" s="43">
        <f>IF(Combined[[#This Row],[Total_Amount]]=0,0,Combined[[#This Row],[Profit]]/Combined[[#This Row],[Total_Amount]])</f>
        <v>0.69748065053049357</v>
      </c>
    </row>
    <row r="1982" spans="1:34">
      <c r="A1982" s="43" t="s">
        <v>3806</v>
      </c>
      <c r="B1982" s="46">
        <v>45644</v>
      </c>
      <c r="C1982" s="43">
        <f t="shared" si="30"/>
        <v>2024</v>
      </c>
      <c r="D1982" s="43" t="str">
        <f>TEXT(Combined[[#This Row],[Order_Date]],"MMM")</f>
        <v>Dec</v>
      </c>
      <c r="E1982" s="43" t="s">
        <v>881</v>
      </c>
      <c r="F1982" s="43" t="s">
        <v>1576</v>
      </c>
      <c r="G1982" s="43" t="s">
        <v>1769</v>
      </c>
      <c r="H1982" s="43">
        <v>2</v>
      </c>
      <c r="I1982" s="43">
        <v>353.74</v>
      </c>
      <c r="J1982" s="45">
        <v>0.01</v>
      </c>
      <c r="K1982" s="43" t="s">
        <v>1824</v>
      </c>
      <c r="L1982" s="43">
        <v>700.40520000000004</v>
      </c>
      <c r="M1982" s="43" t="str">
        <f>VLOOKUP(Combined[[#This Row],[Customer_ID]],Customer[],2,FALSE)</f>
        <v>Jeffrey Gomez</v>
      </c>
      <c r="N1982" s="43">
        <f>VLOOKUP(Combined[[#This Row],[Customer_ID]],Customer[],3,FALSE)</f>
        <v>22</v>
      </c>
      <c r="O1982" s="43" t="str">
        <f>VLOOKUP(Combined[[#This Row],[Customer_ID]],Customer[],4,FALSE)</f>
        <v>Female</v>
      </c>
      <c r="P1982" s="43" t="str">
        <f>VLOOKUP(Combined[[#This Row],[Customer_ID]],Customer[],5,FALSE)</f>
        <v>Lake Nicole</v>
      </c>
      <c r="Q1982" s="43" t="str">
        <f>VLOOKUP(Combined[[#This Row],[Customer_ID]],Customer[],6,FALSE)</f>
        <v>Colorado</v>
      </c>
      <c r="R1982" s="43" t="str">
        <f>VLOOKUP(Combined[[#This Row],[Customer_ID]],Customer[],8,FALSE)</f>
        <v>Platinum</v>
      </c>
      <c r="S1982" s="43" t="str">
        <f>VLOOKUP(Combined[[#This Row],[Product_ID]],Product[],2,FALSE)</f>
        <v>Decorative Wall Mirror</v>
      </c>
      <c r="T1982" s="43" t="str">
        <f>VLOOKUP(Combined[[#This Row],[Product_ID]],Product[],3,FALSE)</f>
        <v>Home</v>
      </c>
      <c r="U1982" s="43" t="str">
        <f>VLOOKUP(Combined[[#This Row],[Product_ID]],Product[],4,FALSE)</f>
        <v>Decor</v>
      </c>
      <c r="V1982" s="43" t="str">
        <f>VLOOKUP(Combined[[#This Row],[Product_ID]],Product[],5,FALSE)</f>
        <v>Luna, Anderson and Bowman</v>
      </c>
      <c r="W1982" s="43">
        <f>VLOOKUP(Combined[[#This Row],[Product_ID]],Product[],6,FALSE)</f>
        <v>48.01</v>
      </c>
      <c r="X1982" s="43">
        <f>VLOOKUP(Combined[[#This Row],[Product_ID]],Product[],7,FALSE)</f>
        <v>439</v>
      </c>
      <c r="Y1982" s="43" t="str">
        <f>_xlfn.XLOOKUP(Combined[[#This Row],[Store_ID]],Store[Store_ID],Store[Store_Name])</f>
        <v>Alexander Group</v>
      </c>
      <c r="Z1982" s="43" t="str">
        <f>_xlfn.XLOOKUP(Combined[[#This Row],[Store_ID]],Store[Store_ID],Store[Region])</f>
        <v>South</v>
      </c>
      <c r="AA1982" s="43" t="str">
        <f>_xlfn.XLOOKUP(Combined[[#This Row],[Store_ID]],Store[Store_ID],Store[City])</f>
        <v>Port Sharon</v>
      </c>
      <c r="AB1982" s="43" t="str">
        <f>_xlfn.XLOOKUP(Combined[[#This Row],[Store_ID]],Store[Store_ID],Store[Store_Type])</f>
        <v>Online</v>
      </c>
      <c r="AC1982" s="43">
        <f>Combined[[#This Row],[Quantity]]*Combined[[#This Row],[Unit_Price]]</f>
        <v>707.48</v>
      </c>
      <c r="AD1982" s="43">
        <f>Combined[[#This Row],[Gross_Sales]]*Combined[[#This Row],[Discount]]</f>
        <v>7.0748000000000006</v>
      </c>
      <c r="AE1982" s="43">
        <f>Combined[[#This Row],[Quantity]]*Combined[[#This Row],[cost]]</f>
        <v>96.02</v>
      </c>
      <c r="AF1982" s="43">
        <f>Combined[[#This Row],[Total_Amount]]-Combined[[#This Row],[Total_Cost]]</f>
        <v>604.38520000000005</v>
      </c>
      <c r="AG1982" s="43" t="str">
        <f>IF(Combined[[#This Row],[Age]]&lt;=25,"18-25",IF(Combined[[#This Row],[Age]]&lt;=35,"26-35",IF(Combined[[#This Row],[Age]]&lt;=45,"36-45",IF(Combined[[#This Row],[Age]]&lt;=55,"46-55","56-64"))))</f>
        <v>18-25</v>
      </c>
      <c r="AH1982" s="43">
        <f>IF(Combined[[#This Row],[Total_Amount]]=0,0,Combined[[#This Row],[Profit]]/Combined[[#This Row],[Total_Amount]])</f>
        <v>0.86290792815358885</v>
      </c>
    </row>
    <row r="1983" spans="1:34">
      <c r="A1983" s="43" t="s">
        <v>3807</v>
      </c>
      <c r="B1983" s="46">
        <v>45648</v>
      </c>
      <c r="C1983" s="43">
        <f t="shared" si="30"/>
        <v>2024</v>
      </c>
      <c r="D1983" s="43" t="str">
        <f>TEXT(Combined[[#This Row],[Order_Date]],"MMM")</f>
        <v>Dec</v>
      </c>
      <c r="E1983" s="43" t="s">
        <v>842</v>
      </c>
      <c r="F1983" s="43" t="s">
        <v>1620</v>
      </c>
      <c r="G1983" s="43" t="s">
        <v>1779</v>
      </c>
      <c r="H1983" s="43">
        <v>1</v>
      </c>
      <c r="I1983" s="43">
        <v>377.52</v>
      </c>
      <c r="J1983" s="45">
        <v>0.15</v>
      </c>
      <c r="K1983" s="43" t="s">
        <v>1824</v>
      </c>
      <c r="L1983" s="43">
        <v>320.892</v>
      </c>
      <c r="M1983" s="43" t="str">
        <f>VLOOKUP(Combined[[#This Row],[Customer_ID]],Customer[],2,FALSE)</f>
        <v>Matthew Payne</v>
      </c>
      <c r="N1983" s="43">
        <f>VLOOKUP(Combined[[#This Row],[Customer_ID]],Customer[],3,FALSE)</f>
        <v>25</v>
      </c>
      <c r="O1983" s="43" t="str">
        <f>VLOOKUP(Combined[[#This Row],[Customer_ID]],Customer[],4,FALSE)</f>
        <v>Male</v>
      </c>
      <c r="P1983" s="43" t="str">
        <f>VLOOKUP(Combined[[#This Row],[Customer_ID]],Customer[],5,FALSE)</f>
        <v>Grahamfurt</v>
      </c>
      <c r="Q1983" s="43" t="str">
        <f>VLOOKUP(Combined[[#This Row],[Customer_ID]],Customer[],6,FALSE)</f>
        <v>Wyoming</v>
      </c>
      <c r="R1983" s="43" t="str">
        <f>VLOOKUP(Combined[[#This Row],[Customer_ID]],Customer[],8,FALSE)</f>
        <v>Gold</v>
      </c>
      <c r="S1983" s="43" t="str">
        <f>VLOOKUP(Combined[[#This Row],[Product_ID]],Product[],2,FALSE)</f>
        <v>Women's Summer Dress</v>
      </c>
      <c r="T1983" s="43" t="str">
        <f>VLOOKUP(Combined[[#This Row],[Product_ID]],Product[],3,FALSE)</f>
        <v>Clothing</v>
      </c>
      <c r="U1983" s="43" t="str">
        <f>VLOOKUP(Combined[[#This Row],[Product_ID]],Product[],4,FALSE)</f>
        <v>Tops</v>
      </c>
      <c r="V1983" s="43" t="str">
        <f>VLOOKUP(Combined[[#This Row],[Product_ID]],Product[],5,FALSE)</f>
        <v>Smith-Mills</v>
      </c>
      <c r="W1983" s="43">
        <f>VLOOKUP(Combined[[#This Row],[Product_ID]],Product[],6,FALSE)</f>
        <v>223.43</v>
      </c>
      <c r="X1983" s="43">
        <f>VLOOKUP(Combined[[#This Row],[Product_ID]],Product[],7,FALSE)</f>
        <v>154</v>
      </c>
      <c r="Y1983" s="43" t="str">
        <f>_xlfn.XLOOKUP(Combined[[#This Row],[Store_ID]],Store[Store_ID],Store[Store_Name])</f>
        <v>Martinez-Mullins</v>
      </c>
      <c r="Z1983" s="43" t="str">
        <f>_xlfn.XLOOKUP(Combined[[#This Row],[Store_ID]],Store[Store_ID],Store[Region])</f>
        <v>South</v>
      </c>
      <c r="AA1983" s="43" t="str">
        <f>_xlfn.XLOOKUP(Combined[[#This Row],[Store_ID]],Store[Store_ID],Store[City])</f>
        <v>Williamsfurt</v>
      </c>
      <c r="AB1983" s="43" t="str">
        <f>_xlfn.XLOOKUP(Combined[[#This Row],[Store_ID]],Store[Store_ID],Store[Store_Type])</f>
        <v>Online</v>
      </c>
      <c r="AC1983" s="43">
        <f>Combined[[#This Row],[Quantity]]*Combined[[#This Row],[Unit_Price]]</f>
        <v>377.52</v>
      </c>
      <c r="AD1983" s="43">
        <f>Combined[[#This Row],[Gross_Sales]]*Combined[[#This Row],[Discount]]</f>
        <v>56.627999999999993</v>
      </c>
      <c r="AE1983" s="43">
        <f>Combined[[#This Row],[Quantity]]*Combined[[#This Row],[cost]]</f>
        <v>223.43</v>
      </c>
      <c r="AF1983" s="43">
        <f>Combined[[#This Row],[Total_Amount]]-Combined[[#This Row],[Total_Cost]]</f>
        <v>97.461999999999989</v>
      </c>
      <c r="AG1983" s="43" t="str">
        <f>IF(Combined[[#This Row],[Age]]&lt;=25,"18-25",IF(Combined[[#This Row],[Age]]&lt;=35,"26-35",IF(Combined[[#This Row],[Age]]&lt;=45,"36-45",IF(Combined[[#This Row],[Age]]&lt;=55,"46-55","56-64"))))</f>
        <v>18-25</v>
      </c>
      <c r="AH1983" s="43">
        <f>IF(Combined[[#This Row],[Total_Amount]]=0,0,Combined[[#This Row],[Profit]]/Combined[[#This Row],[Total_Amount]])</f>
        <v>0.30372212457773951</v>
      </c>
    </row>
    <row r="1984" spans="1:34">
      <c r="A1984" s="43" t="s">
        <v>3808</v>
      </c>
      <c r="B1984" s="46">
        <v>45500</v>
      </c>
      <c r="C1984" s="43">
        <f t="shared" si="30"/>
        <v>2024</v>
      </c>
      <c r="D1984" s="43" t="str">
        <f>TEXT(Combined[[#This Row],[Order_Date]],"MMM")</f>
        <v>Jul</v>
      </c>
      <c r="E1984" s="43" t="s">
        <v>669</v>
      </c>
      <c r="F1984" s="43" t="s">
        <v>1684</v>
      </c>
      <c r="G1984" s="43" t="s">
        <v>1761</v>
      </c>
      <c r="H1984" s="43">
        <v>3</v>
      </c>
      <c r="I1984" s="43">
        <v>901.49</v>
      </c>
      <c r="J1984" s="45">
        <v>0</v>
      </c>
      <c r="K1984" s="43" t="s">
        <v>1824</v>
      </c>
      <c r="L1984" s="43">
        <v>2704.47</v>
      </c>
      <c r="M1984" s="43" t="str">
        <f>VLOOKUP(Combined[[#This Row],[Customer_ID]],Customer[],2,FALSE)</f>
        <v>Michelle Carpenter</v>
      </c>
      <c r="N1984" s="43">
        <f>VLOOKUP(Combined[[#This Row],[Customer_ID]],Customer[],3,FALSE)</f>
        <v>44</v>
      </c>
      <c r="O1984" s="43" t="str">
        <f>VLOOKUP(Combined[[#This Row],[Customer_ID]],Customer[],4,FALSE)</f>
        <v>Female</v>
      </c>
      <c r="P1984" s="43" t="str">
        <f>VLOOKUP(Combined[[#This Row],[Customer_ID]],Customer[],5,FALSE)</f>
        <v>Lake Danielleton</v>
      </c>
      <c r="Q1984" s="43" t="str">
        <f>VLOOKUP(Combined[[#This Row],[Customer_ID]],Customer[],6,FALSE)</f>
        <v>New Jersey</v>
      </c>
      <c r="R1984" s="43" t="str">
        <f>VLOOKUP(Combined[[#This Row],[Customer_ID]],Customer[],8,FALSE)</f>
        <v>Gold</v>
      </c>
      <c r="S1984" s="43" t="str">
        <f>VLOOKUP(Combined[[#This Row],[Product_ID]],Product[],2,FALSE)</f>
        <v>Wooden Nightstand</v>
      </c>
      <c r="T1984" s="43" t="str">
        <f>VLOOKUP(Combined[[#This Row],[Product_ID]],Product[],3,FALSE)</f>
        <v>Home</v>
      </c>
      <c r="U1984" s="43" t="str">
        <f>VLOOKUP(Combined[[#This Row],[Product_ID]],Product[],4,FALSE)</f>
        <v>Furniture</v>
      </c>
      <c r="V1984" s="43" t="str">
        <f>VLOOKUP(Combined[[#This Row],[Product_ID]],Product[],5,FALSE)</f>
        <v>Wolfe, Ross and Hester</v>
      </c>
      <c r="W1984" s="43">
        <f>VLOOKUP(Combined[[#This Row],[Product_ID]],Product[],6,FALSE)</f>
        <v>243.7</v>
      </c>
      <c r="X1984" s="43">
        <f>VLOOKUP(Combined[[#This Row],[Product_ID]],Product[],7,FALSE)</f>
        <v>130</v>
      </c>
      <c r="Y1984" s="43" t="str">
        <f>_xlfn.XLOOKUP(Combined[[#This Row],[Store_ID]],Store[Store_ID],Store[Store_Name])</f>
        <v>Black-Horn</v>
      </c>
      <c r="Z1984" s="43" t="str">
        <f>_xlfn.XLOOKUP(Combined[[#This Row],[Store_ID]],Store[Store_ID],Store[Region])</f>
        <v>South</v>
      </c>
      <c r="AA1984" s="43" t="str">
        <f>_xlfn.XLOOKUP(Combined[[#This Row],[Store_ID]],Store[Store_ID],Store[City])</f>
        <v>North Nancyview</v>
      </c>
      <c r="AB1984" s="43" t="str">
        <f>_xlfn.XLOOKUP(Combined[[#This Row],[Store_ID]],Store[Store_ID],Store[Store_Type])</f>
        <v>Outlet</v>
      </c>
      <c r="AC1984" s="43">
        <f>Combined[[#This Row],[Quantity]]*Combined[[#This Row],[Unit_Price]]</f>
        <v>2704.4700000000003</v>
      </c>
      <c r="AD1984" s="43">
        <f>Combined[[#This Row],[Gross_Sales]]*Combined[[#This Row],[Discount]]</f>
        <v>0</v>
      </c>
      <c r="AE1984" s="43">
        <f>Combined[[#This Row],[Quantity]]*Combined[[#This Row],[cost]]</f>
        <v>731.09999999999991</v>
      </c>
      <c r="AF1984" s="43">
        <f>Combined[[#This Row],[Total_Amount]]-Combined[[#This Row],[Total_Cost]]</f>
        <v>1973.37</v>
      </c>
      <c r="AG1984" s="43" t="str">
        <f>IF(Combined[[#This Row],[Age]]&lt;=25,"18-25",IF(Combined[[#This Row],[Age]]&lt;=35,"26-35",IF(Combined[[#This Row],[Age]]&lt;=45,"36-45",IF(Combined[[#This Row],[Age]]&lt;=55,"46-55","56-64"))))</f>
        <v>36-45</v>
      </c>
      <c r="AH1984" s="43">
        <f>IF(Combined[[#This Row],[Total_Amount]]=0,0,Combined[[#This Row],[Profit]]/Combined[[#This Row],[Total_Amount]])</f>
        <v>0.72966976893809143</v>
      </c>
    </row>
    <row r="1985" spans="1:34">
      <c r="A1985" s="43" t="s">
        <v>3809</v>
      </c>
      <c r="B1985" s="46">
        <v>45806</v>
      </c>
      <c r="C1985" s="43">
        <f t="shared" si="30"/>
        <v>2025</v>
      </c>
      <c r="D1985" s="43" t="str">
        <f>TEXT(Combined[[#This Row],[Order_Date]],"MMM")</f>
        <v>May</v>
      </c>
      <c r="E1985" s="43" t="s">
        <v>654</v>
      </c>
      <c r="F1985" s="43" t="s">
        <v>1608</v>
      </c>
      <c r="G1985" s="43" t="s">
        <v>1773</v>
      </c>
      <c r="H1985" s="43">
        <v>1</v>
      </c>
      <c r="I1985" s="43">
        <v>563.01</v>
      </c>
      <c r="J1985" s="45">
        <v>0.1</v>
      </c>
      <c r="K1985" s="43" t="s">
        <v>1824</v>
      </c>
      <c r="L1985" s="43">
        <v>506.709</v>
      </c>
      <c r="M1985" s="43" t="str">
        <f>VLOOKUP(Combined[[#This Row],[Customer_ID]],Customer[],2,FALSE)</f>
        <v>Anna Perez</v>
      </c>
      <c r="N1985" s="43">
        <f>VLOOKUP(Combined[[#This Row],[Customer_ID]],Customer[],3,FALSE)</f>
        <v>30</v>
      </c>
      <c r="O1985" s="43" t="str">
        <f>VLOOKUP(Combined[[#This Row],[Customer_ID]],Customer[],4,FALSE)</f>
        <v>Male</v>
      </c>
      <c r="P1985" s="43" t="str">
        <f>VLOOKUP(Combined[[#This Row],[Customer_ID]],Customer[],5,FALSE)</f>
        <v>South Jerry</v>
      </c>
      <c r="Q1985" s="43" t="str">
        <f>VLOOKUP(Combined[[#This Row],[Customer_ID]],Customer[],6,FALSE)</f>
        <v>Maine</v>
      </c>
      <c r="R1985" s="43" t="str">
        <f>VLOOKUP(Combined[[#This Row],[Customer_ID]],Customer[],8,FALSE)</f>
        <v>Platinum</v>
      </c>
      <c r="S1985" s="43" t="str">
        <f>VLOOKUP(Combined[[#This Row],[Product_ID]],Product[],2,FALSE)</f>
        <v>Stainless Steel Cutlery Set</v>
      </c>
      <c r="T1985" s="43" t="str">
        <f>VLOOKUP(Combined[[#This Row],[Product_ID]],Product[],3,FALSE)</f>
        <v>Home</v>
      </c>
      <c r="U1985" s="43" t="str">
        <f>VLOOKUP(Combined[[#This Row],[Product_ID]],Product[],4,FALSE)</f>
        <v>Kitchen</v>
      </c>
      <c r="V1985" s="43" t="str">
        <f>VLOOKUP(Combined[[#This Row],[Product_ID]],Product[],5,FALSE)</f>
        <v>Stevens, Fernandez and Martin</v>
      </c>
      <c r="W1985" s="43">
        <f>VLOOKUP(Combined[[#This Row],[Product_ID]],Product[],6,FALSE)</f>
        <v>19.52</v>
      </c>
      <c r="X1985" s="43">
        <f>VLOOKUP(Combined[[#This Row],[Product_ID]],Product[],7,FALSE)</f>
        <v>57</v>
      </c>
      <c r="Y1985" s="43" t="str">
        <f>_xlfn.XLOOKUP(Combined[[#This Row],[Store_ID]],Store[Store_ID],Store[Store_Name])</f>
        <v>Gray Ltd</v>
      </c>
      <c r="Z1985" s="43" t="str">
        <f>_xlfn.XLOOKUP(Combined[[#This Row],[Store_ID]],Store[Store_ID],Store[Region])</f>
        <v>North</v>
      </c>
      <c r="AA1985" s="43" t="str">
        <f>_xlfn.XLOOKUP(Combined[[#This Row],[Store_ID]],Store[Store_ID],Store[City])</f>
        <v>New Michaelchester</v>
      </c>
      <c r="AB1985" s="43" t="str">
        <f>_xlfn.XLOOKUP(Combined[[#This Row],[Store_ID]],Store[Store_ID],Store[Store_Type])</f>
        <v>Outlet</v>
      </c>
      <c r="AC1985" s="43">
        <f>Combined[[#This Row],[Quantity]]*Combined[[#This Row],[Unit_Price]]</f>
        <v>563.01</v>
      </c>
      <c r="AD1985" s="43">
        <f>Combined[[#This Row],[Gross_Sales]]*Combined[[#This Row],[Discount]]</f>
        <v>56.301000000000002</v>
      </c>
      <c r="AE1985" s="43">
        <f>Combined[[#This Row],[Quantity]]*Combined[[#This Row],[cost]]</f>
        <v>19.52</v>
      </c>
      <c r="AF1985" s="43">
        <f>Combined[[#This Row],[Total_Amount]]-Combined[[#This Row],[Total_Cost]]</f>
        <v>487.18900000000002</v>
      </c>
      <c r="AG1985" s="43" t="str">
        <f>IF(Combined[[#This Row],[Age]]&lt;=25,"18-25",IF(Combined[[#This Row],[Age]]&lt;=35,"26-35",IF(Combined[[#This Row],[Age]]&lt;=45,"36-45",IF(Combined[[#This Row],[Age]]&lt;=55,"46-55","56-64"))))</f>
        <v>26-35</v>
      </c>
      <c r="AH1985" s="43">
        <f>IF(Combined[[#This Row],[Total_Amount]]=0,0,Combined[[#This Row],[Profit]]/Combined[[#This Row],[Total_Amount]])</f>
        <v>0.96147690291666421</v>
      </c>
    </row>
    <row r="1986" spans="1:34">
      <c r="A1986" s="43" t="s">
        <v>3810</v>
      </c>
      <c r="B1986" s="46">
        <v>45365</v>
      </c>
      <c r="C1986" s="43">
        <f t="shared" si="30"/>
        <v>2024</v>
      </c>
      <c r="D1986" s="43" t="str">
        <f>TEXT(Combined[[#This Row],[Order_Date]],"MMM")</f>
        <v>Mar</v>
      </c>
      <c r="E1986" s="43" t="s">
        <v>198</v>
      </c>
      <c r="F1986" s="43" t="s">
        <v>1688</v>
      </c>
      <c r="G1986" s="43" t="s">
        <v>1776</v>
      </c>
      <c r="H1986" s="43">
        <v>4</v>
      </c>
      <c r="I1986" s="43">
        <v>167.25</v>
      </c>
      <c r="J1986" s="45">
        <v>0.11</v>
      </c>
      <c r="K1986" s="43" t="s">
        <v>1824</v>
      </c>
      <c r="L1986" s="43">
        <v>595.41</v>
      </c>
      <c r="M1986" s="43" t="str">
        <f>VLOOKUP(Combined[[#This Row],[Customer_ID]],Customer[],2,FALSE)</f>
        <v>Debra Liu</v>
      </c>
      <c r="N1986" s="43">
        <f>VLOOKUP(Combined[[#This Row],[Customer_ID]],Customer[],3,FALSE)</f>
        <v>55</v>
      </c>
      <c r="O1986" s="43" t="str">
        <f>VLOOKUP(Combined[[#This Row],[Customer_ID]],Customer[],4,FALSE)</f>
        <v>Male</v>
      </c>
      <c r="P1986" s="43" t="str">
        <f>VLOOKUP(Combined[[#This Row],[Customer_ID]],Customer[],5,FALSE)</f>
        <v>South Timtown</v>
      </c>
      <c r="Q1986" s="43" t="str">
        <f>VLOOKUP(Combined[[#This Row],[Customer_ID]],Customer[],6,FALSE)</f>
        <v>Minnesota</v>
      </c>
      <c r="R1986" s="43" t="str">
        <f>VLOOKUP(Combined[[#This Row],[Customer_ID]],Customer[],8,FALSE)</f>
        <v>Bronze</v>
      </c>
      <c r="S1986" s="43" t="str">
        <f>VLOOKUP(Combined[[#This Row],[Product_ID]],Product[],2,FALSE)</f>
        <v>Kitchen Storage Rack</v>
      </c>
      <c r="T1986" s="43" t="str">
        <f>VLOOKUP(Combined[[#This Row],[Product_ID]],Product[],3,FALSE)</f>
        <v>Home</v>
      </c>
      <c r="U1986" s="43" t="str">
        <f>VLOOKUP(Combined[[#This Row],[Product_ID]],Product[],4,FALSE)</f>
        <v>Storage</v>
      </c>
      <c r="V1986" s="43" t="str">
        <f>VLOOKUP(Combined[[#This Row],[Product_ID]],Product[],5,FALSE)</f>
        <v>Duran Group</v>
      </c>
      <c r="W1986" s="43">
        <f>VLOOKUP(Combined[[#This Row],[Product_ID]],Product[],6,FALSE)</f>
        <v>138.05000000000001</v>
      </c>
      <c r="X1986" s="43">
        <f>VLOOKUP(Combined[[#This Row],[Product_ID]],Product[],7,FALSE)</f>
        <v>89</v>
      </c>
      <c r="Y1986" s="43" t="str">
        <f>_xlfn.XLOOKUP(Combined[[#This Row],[Store_ID]],Store[Store_ID],Store[Store_Name])</f>
        <v>Benson-Elliott</v>
      </c>
      <c r="Z1986" s="43" t="str">
        <f>_xlfn.XLOOKUP(Combined[[#This Row],[Store_ID]],Store[Store_ID],Store[Region])</f>
        <v>East</v>
      </c>
      <c r="AA1986" s="43" t="str">
        <f>_xlfn.XLOOKUP(Combined[[#This Row],[Store_ID]],Store[Store_ID],Store[City])</f>
        <v>Port Josephberg</v>
      </c>
      <c r="AB1986" s="43" t="str">
        <f>_xlfn.XLOOKUP(Combined[[#This Row],[Store_ID]],Store[Store_ID],Store[Store_Type])</f>
        <v>Online</v>
      </c>
      <c r="AC1986" s="43">
        <f>Combined[[#This Row],[Quantity]]*Combined[[#This Row],[Unit_Price]]</f>
        <v>669</v>
      </c>
      <c r="AD1986" s="43">
        <f>Combined[[#This Row],[Gross_Sales]]*Combined[[#This Row],[Discount]]</f>
        <v>73.59</v>
      </c>
      <c r="AE1986" s="43">
        <f>Combined[[#This Row],[Quantity]]*Combined[[#This Row],[cost]]</f>
        <v>552.20000000000005</v>
      </c>
      <c r="AF1986" s="43">
        <f>Combined[[#This Row],[Total_Amount]]-Combined[[#This Row],[Total_Cost]]</f>
        <v>43.209999999999923</v>
      </c>
      <c r="AG1986" s="43" t="str">
        <f>IF(Combined[[#This Row],[Age]]&lt;=25,"18-25",IF(Combined[[#This Row],[Age]]&lt;=35,"26-35",IF(Combined[[#This Row],[Age]]&lt;=45,"36-45",IF(Combined[[#This Row],[Age]]&lt;=55,"46-55","56-64"))))</f>
        <v>46-55</v>
      </c>
      <c r="AH1986" s="43">
        <f>IF(Combined[[#This Row],[Total_Amount]]=0,0,Combined[[#This Row],[Profit]]/Combined[[#This Row],[Total_Amount]])</f>
        <v>7.2571841252246222E-2</v>
      </c>
    </row>
    <row r="1987" spans="1:34">
      <c r="A1987" s="43" t="s">
        <v>3811</v>
      </c>
      <c r="B1987" s="46">
        <v>45229</v>
      </c>
      <c r="C1987" s="43">
        <f t="shared" ref="C1987:C2001" si="31">YEAR(B1987)</f>
        <v>2023</v>
      </c>
      <c r="D1987" s="43" t="str">
        <f>TEXT(Combined[[#This Row],[Order_Date]],"MMM")</f>
        <v>Oct</v>
      </c>
      <c r="E1987" s="43" t="s">
        <v>1403</v>
      </c>
      <c r="F1987" s="43" t="s">
        <v>1668</v>
      </c>
      <c r="G1987" s="43" t="s">
        <v>1810</v>
      </c>
      <c r="H1987" s="43">
        <v>3</v>
      </c>
      <c r="I1987" s="43">
        <v>345.43</v>
      </c>
      <c r="J1987" s="45">
        <v>0.08</v>
      </c>
      <c r="K1987" s="43" t="s">
        <v>1829</v>
      </c>
      <c r="L1987" s="43">
        <v>953.38679999999999</v>
      </c>
      <c r="M1987" s="43" t="str">
        <f>VLOOKUP(Combined[[#This Row],[Customer_ID]],Customer[],2,FALSE)</f>
        <v>John Berg</v>
      </c>
      <c r="N1987" s="43">
        <f>VLOOKUP(Combined[[#This Row],[Customer_ID]],Customer[],3,FALSE)</f>
        <v>60</v>
      </c>
      <c r="O1987" s="43" t="str">
        <f>VLOOKUP(Combined[[#This Row],[Customer_ID]],Customer[],4,FALSE)</f>
        <v>Male</v>
      </c>
      <c r="P1987" s="43" t="str">
        <f>VLOOKUP(Combined[[#This Row],[Customer_ID]],Customer[],5,FALSE)</f>
        <v>Johnsonville</v>
      </c>
      <c r="Q1987" s="43" t="str">
        <f>VLOOKUP(Combined[[#This Row],[Customer_ID]],Customer[],6,FALSE)</f>
        <v>Oklahoma</v>
      </c>
      <c r="R1987" s="43" t="str">
        <f>VLOOKUP(Combined[[#This Row],[Customer_ID]],Customer[],8,FALSE)</f>
        <v>Gold</v>
      </c>
      <c r="S1987" s="43" t="str">
        <f>VLOOKUP(Combined[[#This Row],[Product_ID]],Product[],2,FALSE)</f>
        <v>Luxury Perfume Spray</v>
      </c>
      <c r="T1987" s="43" t="str">
        <f>VLOOKUP(Combined[[#This Row],[Product_ID]],Product[],3,FALSE)</f>
        <v>Beauty</v>
      </c>
      <c r="U1987" s="43" t="str">
        <f>VLOOKUP(Combined[[#This Row],[Product_ID]],Product[],4,FALSE)</f>
        <v>Fragrance</v>
      </c>
      <c r="V1987" s="43" t="str">
        <f>VLOOKUP(Combined[[#This Row],[Product_ID]],Product[],5,FALSE)</f>
        <v>Gibson, Green and Lopez</v>
      </c>
      <c r="W1987" s="43">
        <f>VLOOKUP(Combined[[#This Row],[Product_ID]],Product[],6,FALSE)</f>
        <v>482.75</v>
      </c>
      <c r="X1987" s="43">
        <f>VLOOKUP(Combined[[#This Row],[Product_ID]],Product[],7,FALSE)</f>
        <v>444</v>
      </c>
      <c r="Y1987" s="43" t="str">
        <f>_xlfn.XLOOKUP(Combined[[#This Row],[Store_ID]],Store[Store_ID],Store[Store_Name])</f>
        <v>Guerrero-Schmitt</v>
      </c>
      <c r="Z1987" s="43" t="str">
        <f>_xlfn.XLOOKUP(Combined[[#This Row],[Store_ID]],Store[Store_ID],Store[Region])</f>
        <v>East</v>
      </c>
      <c r="AA1987" s="43" t="str">
        <f>_xlfn.XLOOKUP(Combined[[#This Row],[Store_ID]],Store[Store_ID],Store[City])</f>
        <v>East Stevechester</v>
      </c>
      <c r="AB1987" s="43" t="str">
        <f>_xlfn.XLOOKUP(Combined[[#This Row],[Store_ID]],Store[Store_ID],Store[Store_Type])</f>
        <v>Flagship</v>
      </c>
      <c r="AC1987" s="43">
        <f>Combined[[#This Row],[Quantity]]*Combined[[#This Row],[Unit_Price]]</f>
        <v>1036.29</v>
      </c>
      <c r="AD1987" s="43">
        <f>Combined[[#This Row],[Gross_Sales]]*Combined[[#This Row],[Discount]]</f>
        <v>82.903199999999998</v>
      </c>
      <c r="AE1987" s="43">
        <f>Combined[[#This Row],[Quantity]]*Combined[[#This Row],[cost]]</f>
        <v>1448.25</v>
      </c>
      <c r="AF1987" s="43">
        <f>Combined[[#This Row],[Total_Amount]]-Combined[[#This Row],[Total_Cost]]</f>
        <v>-494.86320000000001</v>
      </c>
      <c r="AG1987" s="43" t="str">
        <f>IF(Combined[[#This Row],[Age]]&lt;=25,"18-25",IF(Combined[[#This Row],[Age]]&lt;=35,"26-35",IF(Combined[[#This Row],[Age]]&lt;=45,"36-45",IF(Combined[[#This Row],[Age]]&lt;=55,"46-55","56-64"))))</f>
        <v>56-64</v>
      </c>
      <c r="AH1987" s="43">
        <f>IF(Combined[[#This Row],[Total_Amount]]=0,0,Combined[[#This Row],[Profit]]/Combined[[#This Row],[Total_Amount]])</f>
        <v>-0.51905816191287735</v>
      </c>
    </row>
    <row r="1988" spans="1:34">
      <c r="A1988" s="43" t="s">
        <v>3812</v>
      </c>
      <c r="B1988" s="46">
        <v>45349</v>
      </c>
      <c r="C1988" s="43">
        <f t="shared" si="31"/>
        <v>2024</v>
      </c>
      <c r="D1988" s="43" t="str">
        <f>TEXT(Combined[[#This Row],[Order_Date]],"MMM")</f>
        <v>Feb</v>
      </c>
      <c r="E1988" s="43" t="s">
        <v>972</v>
      </c>
      <c r="F1988" s="43" t="s">
        <v>1712</v>
      </c>
      <c r="G1988" s="43" t="s">
        <v>1786</v>
      </c>
      <c r="H1988" s="43">
        <v>4</v>
      </c>
      <c r="I1988" s="43">
        <v>752.48</v>
      </c>
      <c r="J1988" s="45">
        <v>0.23</v>
      </c>
      <c r="K1988" s="43" t="s">
        <v>1824</v>
      </c>
      <c r="L1988" s="43">
        <v>2317.6383999999998</v>
      </c>
      <c r="M1988" s="43" t="str">
        <f>VLOOKUP(Combined[[#This Row],[Customer_ID]],Customer[],2,FALSE)</f>
        <v>Jennifer Zamora</v>
      </c>
      <c r="N1988" s="43">
        <f>VLOOKUP(Combined[[#This Row],[Customer_ID]],Customer[],3,FALSE)</f>
        <v>60</v>
      </c>
      <c r="O1988" s="43" t="str">
        <f>VLOOKUP(Combined[[#This Row],[Customer_ID]],Customer[],4,FALSE)</f>
        <v>Female</v>
      </c>
      <c r="P1988" s="43" t="str">
        <f>VLOOKUP(Combined[[#This Row],[Customer_ID]],Customer[],5,FALSE)</f>
        <v>Sarahland</v>
      </c>
      <c r="Q1988" s="43" t="str">
        <f>VLOOKUP(Combined[[#This Row],[Customer_ID]],Customer[],6,FALSE)</f>
        <v>Iowa</v>
      </c>
      <c r="R1988" s="43" t="str">
        <f>VLOOKUP(Combined[[#This Row],[Customer_ID]],Customer[],8,FALSE)</f>
        <v>Gold</v>
      </c>
      <c r="S1988" s="43" t="str">
        <f>VLOOKUP(Combined[[#This Row],[Product_ID]],Product[],2,FALSE)</f>
        <v>Fitness Resistance Bands</v>
      </c>
      <c r="T1988" s="43" t="str">
        <f>VLOOKUP(Combined[[#This Row],[Product_ID]],Product[],3,FALSE)</f>
        <v>Sports</v>
      </c>
      <c r="U1988" s="43" t="str">
        <f>VLOOKUP(Combined[[#This Row],[Product_ID]],Product[],4,FALSE)</f>
        <v>Fitness</v>
      </c>
      <c r="V1988" s="43" t="str">
        <f>VLOOKUP(Combined[[#This Row],[Product_ID]],Product[],5,FALSE)</f>
        <v>Reese-Watson</v>
      </c>
      <c r="W1988" s="43">
        <f>VLOOKUP(Combined[[#This Row],[Product_ID]],Product[],6,FALSE)</f>
        <v>152.91999999999999</v>
      </c>
      <c r="X1988" s="43">
        <f>VLOOKUP(Combined[[#This Row],[Product_ID]],Product[],7,FALSE)</f>
        <v>281</v>
      </c>
      <c r="Y1988" s="43" t="str">
        <f>_xlfn.XLOOKUP(Combined[[#This Row],[Store_ID]],Store[Store_ID],Store[Store_Name])</f>
        <v>Moore, Padilla and Butler</v>
      </c>
      <c r="Z1988" s="43" t="str">
        <f>_xlfn.XLOOKUP(Combined[[#This Row],[Store_ID]],Store[Store_ID],Store[Region])</f>
        <v>South</v>
      </c>
      <c r="AA1988" s="43" t="str">
        <f>_xlfn.XLOOKUP(Combined[[#This Row],[Store_ID]],Store[Store_ID],Store[City])</f>
        <v>East Johnstad</v>
      </c>
      <c r="AB1988" s="43" t="str">
        <f>_xlfn.XLOOKUP(Combined[[#This Row],[Store_ID]],Store[Store_ID],Store[Store_Type])</f>
        <v>Flagship</v>
      </c>
      <c r="AC1988" s="43">
        <f>Combined[[#This Row],[Quantity]]*Combined[[#This Row],[Unit_Price]]</f>
        <v>3009.92</v>
      </c>
      <c r="AD1988" s="43">
        <f>Combined[[#This Row],[Gross_Sales]]*Combined[[#This Row],[Discount]]</f>
        <v>692.28160000000003</v>
      </c>
      <c r="AE1988" s="43">
        <f>Combined[[#This Row],[Quantity]]*Combined[[#This Row],[cost]]</f>
        <v>611.67999999999995</v>
      </c>
      <c r="AF1988" s="43">
        <f>Combined[[#This Row],[Total_Amount]]-Combined[[#This Row],[Total_Cost]]</f>
        <v>1705.9584</v>
      </c>
      <c r="AG1988" s="43" t="str">
        <f>IF(Combined[[#This Row],[Age]]&lt;=25,"18-25",IF(Combined[[#This Row],[Age]]&lt;=35,"26-35",IF(Combined[[#This Row],[Age]]&lt;=45,"36-45",IF(Combined[[#This Row],[Age]]&lt;=55,"46-55","56-64"))))</f>
        <v>56-64</v>
      </c>
      <c r="AH1988" s="43">
        <f>IF(Combined[[#This Row],[Total_Amount]]=0,0,Combined[[#This Row],[Profit]]/Combined[[#This Row],[Total_Amount]])</f>
        <v>0.73607617133026448</v>
      </c>
    </row>
    <row r="1989" spans="1:34">
      <c r="A1989" s="43" t="s">
        <v>3813</v>
      </c>
      <c r="B1989" s="46">
        <v>45886</v>
      </c>
      <c r="C1989" s="43">
        <f t="shared" si="31"/>
        <v>2025</v>
      </c>
      <c r="D1989" s="43" t="str">
        <f>TEXT(Combined[[#This Row],[Order_Date]],"MMM")</f>
        <v>Aug</v>
      </c>
      <c r="E1989" s="43" t="s">
        <v>1389</v>
      </c>
      <c r="F1989" s="43" t="s">
        <v>1662</v>
      </c>
      <c r="G1989" s="43" t="s">
        <v>1813</v>
      </c>
      <c r="H1989" s="43">
        <v>1</v>
      </c>
      <c r="I1989" s="43">
        <v>120.02</v>
      </c>
      <c r="J1989" s="45">
        <v>0.26</v>
      </c>
      <c r="K1989" s="43" t="s">
        <v>1824</v>
      </c>
      <c r="L1989" s="43">
        <v>88.814799999999991</v>
      </c>
      <c r="M1989" s="43" t="str">
        <f>VLOOKUP(Combined[[#This Row],[Customer_ID]],Customer[],2,FALSE)</f>
        <v>William Cortez</v>
      </c>
      <c r="N1989" s="43">
        <f>VLOOKUP(Combined[[#This Row],[Customer_ID]],Customer[],3,FALSE)</f>
        <v>29</v>
      </c>
      <c r="O1989" s="43" t="str">
        <f>VLOOKUP(Combined[[#This Row],[Customer_ID]],Customer[],4,FALSE)</f>
        <v>Male</v>
      </c>
      <c r="P1989" s="43" t="str">
        <f>VLOOKUP(Combined[[#This Row],[Customer_ID]],Customer[],5,FALSE)</f>
        <v>Port Hannahport</v>
      </c>
      <c r="Q1989" s="43" t="str">
        <f>VLOOKUP(Combined[[#This Row],[Customer_ID]],Customer[],6,FALSE)</f>
        <v>Ohio</v>
      </c>
      <c r="R1989" s="43" t="str">
        <f>VLOOKUP(Combined[[#This Row],[Customer_ID]],Customer[],8,FALSE)</f>
        <v>Bronze</v>
      </c>
      <c r="S1989" s="43" t="str">
        <f>VLOOKUP(Combined[[#This Row],[Product_ID]],Product[],2,FALSE)</f>
        <v>Foam Roller</v>
      </c>
      <c r="T1989" s="43" t="str">
        <f>VLOOKUP(Combined[[#This Row],[Product_ID]],Product[],3,FALSE)</f>
        <v>Sports</v>
      </c>
      <c r="U1989" s="43" t="str">
        <f>VLOOKUP(Combined[[#This Row],[Product_ID]],Product[],4,FALSE)</f>
        <v>Fitness</v>
      </c>
      <c r="V1989" s="43" t="str">
        <f>VLOOKUP(Combined[[#This Row],[Product_ID]],Product[],5,FALSE)</f>
        <v>Atkinson, Camacho and Oliver</v>
      </c>
      <c r="W1989" s="43">
        <f>VLOOKUP(Combined[[#This Row],[Product_ID]],Product[],6,FALSE)</f>
        <v>30.62</v>
      </c>
      <c r="X1989" s="43">
        <f>VLOOKUP(Combined[[#This Row],[Product_ID]],Product[],7,FALSE)</f>
        <v>138</v>
      </c>
      <c r="Y1989" s="43" t="str">
        <f>_xlfn.XLOOKUP(Combined[[#This Row],[Store_ID]],Store[Store_ID],Store[Store_Name])</f>
        <v>Mann-Austin</v>
      </c>
      <c r="Z1989" s="43" t="str">
        <f>_xlfn.XLOOKUP(Combined[[#This Row],[Store_ID]],Store[Store_ID],Store[Region])</f>
        <v>East</v>
      </c>
      <c r="AA1989" s="43" t="str">
        <f>_xlfn.XLOOKUP(Combined[[#This Row],[Store_ID]],Store[Store_ID],Store[City])</f>
        <v>Vasquezborough</v>
      </c>
      <c r="AB1989" s="43" t="str">
        <f>_xlfn.XLOOKUP(Combined[[#This Row],[Store_ID]],Store[Store_ID],Store[Store_Type])</f>
        <v>Online</v>
      </c>
      <c r="AC1989" s="43">
        <f>Combined[[#This Row],[Quantity]]*Combined[[#This Row],[Unit_Price]]</f>
        <v>120.02</v>
      </c>
      <c r="AD1989" s="43">
        <f>Combined[[#This Row],[Gross_Sales]]*Combined[[#This Row],[Discount]]</f>
        <v>31.205200000000001</v>
      </c>
      <c r="AE1989" s="43">
        <f>Combined[[#This Row],[Quantity]]*Combined[[#This Row],[cost]]</f>
        <v>30.62</v>
      </c>
      <c r="AF1989" s="43">
        <f>Combined[[#This Row],[Total_Amount]]-Combined[[#This Row],[Total_Cost]]</f>
        <v>58.194799999999987</v>
      </c>
      <c r="AG1989" s="43" t="str">
        <f>IF(Combined[[#This Row],[Age]]&lt;=25,"18-25",IF(Combined[[#This Row],[Age]]&lt;=35,"26-35",IF(Combined[[#This Row],[Age]]&lt;=45,"36-45",IF(Combined[[#This Row],[Age]]&lt;=55,"46-55","56-64"))))</f>
        <v>26-35</v>
      </c>
      <c r="AH1989" s="43">
        <f>IF(Combined[[#This Row],[Total_Amount]]=0,0,Combined[[#This Row],[Profit]]/Combined[[#This Row],[Total_Amount]])</f>
        <v>0.65523764057341782</v>
      </c>
    </row>
    <row r="1990" spans="1:34">
      <c r="A1990" s="43" t="s">
        <v>3814</v>
      </c>
      <c r="B1990" s="46">
        <v>45359</v>
      </c>
      <c r="C1990" s="43">
        <f t="shared" si="31"/>
        <v>2024</v>
      </c>
      <c r="D1990" s="43" t="str">
        <f>TEXT(Combined[[#This Row],[Order_Date]],"MMM")</f>
        <v>Mar</v>
      </c>
      <c r="E1990" s="43" t="s">
        <v>1017</v>
      </c>
      <c r="F1990" s="43" t="s">
        <v>1630</v>
      </c>
      <c r="G1990" s="43" t="s">
        <v>1782</v>
      </c>
      <c r="H1990" s="43">
        <v>3</v>
      </c>
      <c r="I1990" s="43">
        <v>146.71</v>
      </c>
      <c r="J1990" s="45">
        <v>0.28000000000000003</v>
      </c>
      <c r="K1990" s="43" t="s">
        <v>1824</v>
      </c>
      <c r="L1990" s="43">
        <v>316.89359999999999</v>
      </c>
      <c r="M1990" s="43" t="str">
        <f>VLOOKUP(Combined[[#This Row],[Customer_ID]],Customer[],2,FALSE)</f>
        <v>Kristy Dunlap</v>
      </c>
      <c r="N1990" s="43">
        <f>VLOOKUP(Combined[[#This Row],[Customer_ID]],Customer[],3,FALSE)</f>
        <v>64</v>
      </c>
      <c r="O1990" s="43" t="str">
        <f>VLOOKUP(Combined[[#This Row],[Customer_ID]],Customer[],4,FALSE)</f>
        <v>Female</v>
      </c>
      <c r="P1990" s="43" t="str">
        <f>VLOOKUP(Combined[[#This Row],[Customer_ID]],Customer[],5,FALSE)</f>
        <v>Whiteport</v>
      </c>
      <c r="Q1990" s="43" t="str">
        <f>VLOOKUP(Combined[[#This Row],[Customer_ID]],Customer[],6,FALSE)</f>
        <v>North Carolina</v>
      </c>
      <c r="R1990" s="43" t="str">
        <f>VLOOKUP(Combined[[#This Row],[Customer_ID]],Customer[],8,FALSE)</f>
        <v>Platinum</v>
      </c>
      <c r="S1990" s="43" t="str">
        <f>VLOOKUP(Combined[[#This Row],[Product_ID]],Product[],2,FALSE)</f>
        <v>Yoga Exercise Mat</v>
      </c>
      <c r="T1990" s="43" t="str">
        <f>VLOOKUP(Combined[[#This Row],[Product_ID]],Product[],3,FALSE)</f>
        <v>Sports</v>
      </c>
      <c r="U1990" s="43" t="str">
        <f>VLOOKUP(Combined[[#This Row],[Product_ID]],Product[],4,FALSE)</f>
        <v>Fitness</v>
      </c>
      <c r="V1990" s="43" t="str">
        <f>VLOOKUP(Combined[[#This Row],[Product_ID]],Product[],5,FALSE)</f>
        <v>Carroll, Long and Mendoza</v>
      </c>
      <c r="W1990" s="43">
        <f>VLOOKUP(Combined[[#This Row],[Product_ID]],Product[],6,FALSE)</f>
        <v>313.26</v>
      </c>
      <c r="X1990" s="43">
        <f>VLOOKUP(Combined[[#This Row],[Product_ID]],Product[],7,FALSE)</f>
        <v>369</v>
      </c>
      <c r="Y1990" s="43" t="str">
        <f>_xlfn.XLOOKUP(Combined[[#This Row],[Store_ID]],Store[Store_ID],Store[Store_Name])</f>
        <v>Bean, Jones and Park</v>
      </c>
      <c r="Z1990" s="43" t="str">
        <f>_xlfn.XLOOKUP(Combined[[#This Row],[Store_ID]],Store[Store_ID],Store[Region])</f>
        <v>West</v>
      </c>
      <c r="AA1990" s="43" t="str">
        <f>_xlfn.XLOOKUP(Combined[[#This Row],[Store_ID]],Store[Store_ID],Store[City])</f>
        <v>Thompsonborough</v>
      </c>
      <c r="AB1990" s="43" t="str">
        <f>_xlfn.XLOOKUP(Combined[[#This Row],[Store_ID]],Store[Store_ID],Store[Store_Type])</f>
        <v>Online</v>
      </c>
      <c r="AC1990" s="43">
        <f>Combined[[#This Row],[Quantity]]*Combined[[#This Row],[Unit_Price]]</f>
        <v>440.13</v>
      </c>
      <c r="AD1990" s="43">
        <f>Combined[[#This Row],[Gross_Sales]]*Combined[[#This Row],[Discount]]</f>
        <v>123.23640000000002</v>
      </c>
      <c r="AE1990" s="43">
        <f>Combined[[#This Row],[Quantity]]*Combined[[#This Row],[cost]]</f>
        <v>939.78</v>
      </c>
      <c r="AF1990" s="43">
        <f>Combined[[#This Row],[Total_Amount]]-Combined[[#This Row],[Total_Cost]]</f>
        <v>-622.88639999999998</v>
      </c>
      <c r="AG1990" s="43" t="str">
        <f>IF(Combined[[#This Row],[Age]]&lt;=25,"18-25",IF(Combined[[#This Row],[Age]]&lt;=35,"26-35",IF(Combined[[#This Row],[Age]]&lt;=45,"36-45",IF(Combined[[#This Row],[Age]]&lt;=55,"46-55","56-64"))))</f>
        <v>56-64</v>
      </c>
      <c r="AH1990" s="43">
        <f>IF(Combined[[#This Row],[Total_Amount]]=0,0,Combined[[#This Row],[Profit]]/Combined[[#This Row],[Total_Amount]])</f>
        <v>-1.9656010724104243</v>
      </c>
    </row>
    <row r="1991" spans="1:34">
      <c r="A1991" s="43" t="s">
        <v>3815</v>
      </c>
      <c r="B1991" s="46">
        <v>45730</v>
      </c>
      <c r="C1991" s="43">
        <f t="shared" si="31"/>
        <v>2025</v>
      </c>
      <c r="D1991" s="43" t="str">
        <f>TEXT(Combined[[#This Row],[Order_Date]],"MMM")</f>
        <v>Mar</v>
      </c>
      <c r="E1991" s="43" t="s">
        <v>298</v>
      </c>
      <c r="F1991" s="43" t="s">
        <v>1676</v>
      </c>
      <c r="G1991" s="43" t="s">
        <v>1752</v>
      </c>
      <c r="H1991" s="43">
        <v>2</v>
      </c>
      <c r="I1991" s="43">
        <v>358.87</v>
      </c>
      <c r="J1991" s="45">
        <v>0.24</v>
      </c>
      <c r="K1991" s="43" t="s">
        <v>1824</v>
      </c>
      <c r="L1991" s="43">
        <v>545.48239999999998</v>
      </c>
      <c r="M1991" s="43" t="str">
        <f>VLOOKUP(Combined[[#This Row],[Customer_ID]],Customer[],2,FALSE)</f>
        <v>George Rosario</v>
      </c>
      <c r="N1991" s="43">
        <f>VLOOKUP(Combined[[#This Row],[Customer_ID]],Customer[],3,FALSE)</f>
        <v>53</v>
      </c>
      <c r="O1991" s="43" t="str">
        <f>VLOOKUP(Combined[[#This Row],[Customer_ID]],Customer[],4,FALSE)</f>
        <v>Male</v>
      </c>
      <c r="P1991" s="43" t="str">
        <f>VLOOKUP(Combined[[#This Row],[Customer_ID]],Customer[],5,FALSE)</f>
        <v>Leburgh</v>
      </c>
      <c r="Q1991" s="43" t="str">
        <f>VLOOKUP(Combined[[#This Row],[Customer_ID]],Customer[],6,FALSE)</f>
        <v>Florida</v>
      </c>
      <c r="R1991" s="43" t="str">
        <f>VLOOKUP(Combined[[#This Row],[Customer_ID]],Customer[],8,FALSE)</f>
        <v>Bronze</v>
      </c>
      <c r="S1991" s="43" t="str">
        <f>VLOOKUP(Combined[[#This Row],[Product_ID]],Product[],2,FALSE)</f>
        <v>Matte Lipstick Set</v>
      </c>
      <c r="T1991" s="43" t="str">
        <f>VLOOKUP(Combined[[#This Row],[Product_ID]],Product[],3,FALSE)</f>
        <v>Beauty</v>
      </c>
      <c r="U1991" s="43" t="str">
        <f>VLOOKUP(Combined[[#This Row],[Product_ID]],Product[],4,FALSE)</f>
        <v>Makeup</v>
      </c>
      <c r="V1991" s="43" t="str">
        <f>VLOOKUP(Combined[[#This Row],[Product_ID]],Product[],5,FALSE)</f>
        <v>Zhang Inc</v>
      </c>
      <c r="W1991" s="43">
        <f>VLOOKUP(Combined[[#This Row],[Product_ID]],Product[],6,FALSE)</f>
        <v>299.11</v>
      </c>
      <c r="X1991" s="43">
        <f>VLOOKUP(Combined[[#This Row],[Product_ID]],Product[],7,FALSE)</f>
        <v>118</v>
      </c>
      <c r="Y1991" s="43" t="str">
        <f>_xlfn.XLOOKUP(Combined[[#This Row],[Store_ID]],Store[Store_ID],Store[Store_Name])</f>
        <v>Rivera-Warner</v>
      </c>
      <c r="Z1991" s="43" t="str">
        <f>_xlfn.XLOOKUP(Combined[[#This Row],[Store_ID]],Store[Store_ID],Store[Region])</f>
        <v>East</v>
      </c>
      <c r="AA1991" s="43" t="str">
        <f>_xlfn.XLOOKUP(Combined[[#This Row],[Store_ID]],Store[Store_ID],Store[City])</f>
        <v>Washingtonfurt</v>
      </c>
      <c r="AB1991" s="43" t="str">
        <f>_xlfn.XLOOKUP(Combined[[#This Row],[Store_ID]],Store[Store_ID],Store[Store_Type])</f>
        <v>Flagship</v>
      </c>
      <c r="AC1991" s="43">
        <f>Combined[[#This Row],[Quantity]]*Combined[[#This Row],[Unit_Price]]</f>
        <v>717.74</v>
      </c>
      <c r="AD1991" s="43">
        <f>Combined[[#This Row],[Gross_Sales]]*Combined[[#This Row],[Discount]]</f>
        <v>172.2576</v>
      </c>
      <c r="AE1991" s="43">
        <f>Combined[[#This Row],[Quantity]]*Combined[[#This Row],[cost]]</f>
        <v>598.22</v>
      </c>
      <c r="AF1991" s="43">
        <f>Combined[[#This Row],[Total_Amount]]-Combined[[#This Row],[Total_Cost]]</f>
        <v>-52.737600000000043</v>
      </c>
      <c r="AG1991" s="43" t="str">
        <f>IF(Combined[[#This Row],[Age]]&lt;=25,"18-25",IF(Combined[[#This Row],[Age]]&lt;=35,"26-35",IF(Combined[[#This Row],[Age]]&lt;=45,"36-45",IF(Combined[[#This Row],[Age]]&lt;=55,"46-55","56-64"))))</f>
        <v>46-55</v>
      </c>
      <c r="AH1991" s="43">
        <f>IF(Combined[[#This Row],[Total_Amount]]=0,0,Combined[[#This Row],[Profit]]/Combined[[#This Row],[Total_Amount]])</f>
        <v>-9.668066284081768E-2</v>
      </c>
    </row>
    <row r="1992" spans="1:34">
      <c r="A1992" s="43" t="s">
        <v>3816</v>
      </c>
      <c r="B1992" s="46">
        <v>45456</v>
      </c>
      <c r="C1992" s="43">
        <f t="shared" si="31"/>
        <v>2024</v>
      </c>
      <c r="D1992" s="43" t="str">
        <f>TEXT(Combined[[#This Row],[Order_Date]],"MMM")</f>
        <v>Jun</v>
      </c>
      <c r="E1992" s="43" t="s">
        <v>773</v>
      </c>
      <c r="F1992" s="43" t="s">
        <v>1652</v>
      </c>
      <c r="G1992" s="43" t="s">
        <v>1766</v>
      </c>
      <c r="H1992" s="43">
        <v>4</v>
      </c>
      <c r="I1992" s="43">
        <v>212.75</v>
      </c>
      <c r="J1992" s="45">
        <v>0.11</v>
      </c>
      <c r="K1992" s="43" t="s">
        <v>1829</v>
      </c>
      <c r="L1992" s="43">
        <v>757.39</v>
      </c>
      <c r="M1992" s="43" t="str">
        <f>VLOOKUP(Combined[[#This Row],[Customer_ID]],Customer[],2,FALSE)</f>
        <v>Mr. William Horton</v>
      </c>
      <c r="N1992" s="43">
        <f>VLOOKUP(Combined[[#This Row],[Customer_ID]],Customer[],3,FALSE)</f>
        <v>31</v>
      </c>
      <c r="O1992" s="43" t="str">
        <f>VLOOKUP(Combined[[#This Row],[Customer_ID]],Customer[],4,FALSE)</f>
        <v>Male</v>
      </c>
      <c r="P1992" s="43" t="str">
        <f>VLOOKUP(Combined[[#This Row],[Customer_ID]],Customer[],5,FALSE)</f>
        <v>Dawsonchester</v>
      </c>
      <c r="Q1992" s="43" t="str">
        <f>VLOOKUP(Combined[[#This Row],[Customer_ID]],Customer[],6,FALSE)</f>
        <v>Virginia</v>
      </c>
      <c r="R1992" s="43" t="str">
        <f>VLOOKUP(Combined[[#This Row],[Customer_ID]],Customer[],8,FALSE)</f>
        <v>Platinum</v>
      </c>
      <c r="S1992" s="43" t="str">
        <f>VLOOKUP(Combined[[#This Row],[Product_ID]],Product[],2,FALSE)</f>
        <v>Rugby Ball</v>
      </c>
      <c r="T1992" s="43" t="str">
        <f>VLOOKUP(Combined[[#This Row],[Product_ID]],Product[],3,FALSE)</f>
        <v>Sports</v>
      </c>
      <c r="U1992" s="43" t="str">
        <f>VLOOKUP(Combined[[#This Row],[Product_ID]],Product[],4,FALSE)</f>
        <v>Team Sports</v>
      </c>
      <c r="V1992" s="43" t="str">
        <f>VLOOKUP(Combined[[#This Row],[Product_ID]],Product[],5,FALSE)</f>
        <v>Harris Inc</v>
      </c>
      <c r="W1992" s="43">
        <f>VLOOKUP(Combined[[#This Row],[Product_ID]],Product[],6,FALSE)</f>
        <v>212.26</v>
      </c>
      <c r="X1992" s="43">
        <f>VLOOKUP(Combined[[#This Row],[Product_ID]],Product[],7,FALSE)</f>
        <v>82</v>
      </c>
      <c r="Y1992" s="43" t="str">
        <f>_xlfn.XLOOKUP(Combined[[#This Row],[Store_ID]],Store[Store_ID],Store[Store_Name])</f>
        <v>Johnson-Wright</v>
      </c>
      <c r="Z1992" s="43" t="str">
        <f>_xlfn.XLOOKUP(Combined[[#This Row],[Store_ID]],Store[Store_ID],Store[Region])</f>
        <v>North</v>
      </c>
      <c r="AA1992" s="43" t="str">
        <f>_xlfn.XLOOKUP(Combined[[#This Row],[Store_ID]],Store[Store_ID],Store[City])</f>
        <v>Hoodberg</v>
      </c>
      <c r="AB1992" s="43" t="str">
        <f>_xlfn.XLOOKUP(Combined[[#This Row],[Store_ID]],Store[Store_ID],Store[Store_Type])</f>
        <v>Outlet</v>
      </c>
      <c r="AC1992" s="43">
        <f>Combined[[#This Row],[Quantity]]*Combined[[#This Row],[Unit_Price]]</f>
        <v>851</v>
      </c>
      <c r="AD1992" s="43">
        <f>Combined[[#This Row],[Gross_Sales]]*Combined[[#This Row],[Discount]]</f>
        <v>93.61</v>
      </c>
      <c r="AE1992" s="43">
        <f>Combined[[#This Row],[Quantity]]*Combined[[#This Row],[cost]]</f>
        <v>849.04</v>
      </c>
      <c r="AF1992" s="43">
        <f>Combined[[#This Row],[Total_Amount]]-Combined[[#This Row],[Total_Cost]]</f>
        <v>-91.649999999999977</v>
      </c>
      <c r="AG1992" s="43" t="str">
        <f>IF(Combined[[#This Row],[Age]]&lt;=25,"18-25",IF(Combined[[#This Row],[Age]]&lt;=35,"26-35",IF(Combined[[#This Row],[Age]]&lt;=45,"36-45",IF(Combined[[#This Row],[Age]]&lt;=55,"46-55","56-64"))))</f>
        <v>26-35</v>
      </c>
      <c r="AH1992" s="43">
        <f>IF(Combined[[#This Row],[Total_Amount]]=0,0,Combined[[#This Row],[Profit]]/Combined[[#This Row],[Total_Amount]])</f>
        <v>-0.12100767108094902</v>
      </c>
    </row>
    <row r="1993" spans="1:34">
      <c r="A1993" s="43" t="s">
        <v>3817</v>
      </c>
      <c r="B1993" s="46">
        <v>45450</v>
      </c>
      <c r="C1993" s="43">
        <f t="shared" si="31"/>
        <v>2024</v>
      </c>
      <c r="D1993" s="43" t="str">
        <f>TEXT(Combined[[#This Row],[Order_Date]],"MMM")</f>
        <v>Jun</v>
      </c>
      <c r="E1993" s="43" t="s">
        <v>1029</v>
      </c>
      <c r="F1993" s="43" t="s">
        <v>1638</v>
      </c>
      <c r="G1993" s="43" t="s">
        <v>1792</v>
      </c>
      <c r="H1993" s="43">
        <v>1</v>
      </c>
      <c r="I1993" s="43">
        <v>183.47</v>
      </c>
      <c r="J1993" s="45">
        <v>0.17</v>
      </c>
      <c r="K1993" s="43" t="s">
        <v>1826</v>
      </c>
      <c r="L1993" s="43">
        <v>152.2801</v>
      </c>
      <c r="M1993" s="43" t="str">
        <f>VLOOKUP(Combined[[#This Row],[Customer_ID]],Customer[],2,FALSE)</f>
        <v>Reginald Willis</v>
      </c>
      <c r="N1993" s="43">
        <f>VLOOKUP(Combined[[#This Row],[Customer_ID]],Customer[],3,FALSE)</f>
        <v>62</v>
      </c>
      <c r="O1993" s="43" t="str">
        <f>VLOOKUP(Combined[[#This Row],[Customer_ID]],Customer[],4,FALSE)</f>
        <v>Female</v>
      </c>
      <c r="P1993" s="43" t="str">
        <f>VLOOKUP(Combined[[#This Row],[Customer_ID]],Customer[],5,FALSE)</f>
        <v>Kellybury</v>
      </c>
      <c r="Q1993" s="43" t="str">
        <f>VLOOKUP(Combined[[#This Row],[Customer_ID]],Customer[],6,FALSE)</f>
        <v>New York</v>
      </c>
      <c r="R1993" s="43" t="str">
        <f>VLOOKUP(Combined[[#This Row],[Customer_ID]],Customer[],8,FALSE)</f>
        <v>Bronze</v>
      </c>
      <c r="S1993" s="43" t="str">
        <f>VLOOKUP(Combined[[#This Row],[Product_ID]],Product[],2,FALSE)</f>
        <v>High-Grip Football</v>
      </c>
      <c r="T1993" s="43" t="str">
        <f>VLOOKUP(Combined[[#This Row],[Product_ID]],Product[],3,FALSE)</f>
        <v>Sports</v>
      </c>
      <c r="U1993" s="43" t="str">
        <f>VLOOKUP(Combined[[#This Row],[Product_ID]],Product[],4,FALSE)</f>
        <v>Team Sports</v>
      </c>
      <c r="V1993" s="43" t="str">
        <f>VLOOKUP(Combined[[#This Row],[Product_ID]],Product[],5,FALSE)</f>
        <v>Bridges, Banks and Cummings</v>
      </c>
      <c r="W1993" s="43">
        <f>VLOOKUP(Combined[[#This Row],[Product_ID]],Product[],6,FALSE)</f>
        <v>318.91000000000003</v>
      </c>
      <c r="X1993" s="43">
        <f>VLOOKUP(Combined[[#This Row],[Product_ID]],Product[],7,FALSE)</f>
        <v>114</v>
      </c>
      <c r="Y1993" s="43" t="str">
        <f>_xlfn.XLOOKUP(Combined[[#This Row],[Store_ID]],Store[Store_ID],Store[Store_Name])</f>
        <v>Aguirre-Keller</v>
      </c>
      <c r="Z1993" s="43" t="str">
        <f>_xlfn.XLOOKUP(Combined[[#This Row],[Store_ID]],Store[Store_ID],Store[Region])</f>
        <v>South</v>
      </c>
      <c r="AA1993" s="43" t="str">
        <f>_xlfn.XLOOKUP(Combined[[#This Row],[Store_ID]],Store[Store_ID],Store[City])</f>
        <v>Lake Michael</v>
      </c>
      <c r="AB1993" s="43" t="str">
        <f>_xlfn.XLOOKUP(Combined[[#This Row],[Store_ID]],Store[Store_ID],Store[Store_Type])</f>
        <v>Online</v>
      </c>
      <c r="AC1993" s="43">
        <f>Combined[[#This Row],[Quantity]]*Combined[[#This Row],[Unit_Price]]</f>
        <v>183.47</v>
      </c>
      <c r="AD1993" s="43">
        <f>Combined[[#This Row],[Gross_Sales]]*Combined[[#This Row],[Discount]]</f>
        <v>31.189900000000002</v>
      </c>
      <c r="AE1993" s="43">
        <f>Combined[[#This Row],[Quantity]]*Combined[[#This Row],[cost]]</f>
        <v>318.91000000000003</v>
      </c>
      <c r="AF1993" s="43">
        <f>Combined[[#This Row],[Total_Amount]]-Combined[[#This Row],[Total_Cost]]</f>
        <v>-166.62990000000002</v>
      </c>
      <c r="AG1993" s="43" t="str">
        <f>IF(Combined[[#This Row],[Age]]&lt;=25,"18-25",IF(Combined[[#This Row],[Age]]&lt;=35,"26-35",IF(Combined[[#This Row],[Age]]&lt;=45,"36-45",IF(Combined[[#This Row],[Age]]&lt;=55,"46-55","56-64"))))</f>
        <v>56-64</v>
      </c>
      <c r="AH1993" s="43">
        <f>IF(Combined[[#This Row],[Total_Amount]]=0,0,Combined[[#This Row],[Profit]]/Combined[[#This Row],[Total_Amount]])</f>
        <v>-1.0942329299757487</v>
      </c>
    </row>
    <row r="1994" spans="1:34">
      <c r="A1994" s="43" t="s">
        <v>3818</v>
      </c>
      <c r="B1994" s="46">
        <v>45493</v>
      </c>
      <c r="C1994" s="43">
        <f t="shared" si="31"/>
        <v>2024</v>
      </c>
      <c r="D1994" s="43" t="str">
        <f>TEXT(Combined[[#This Row],[Order_Date]],"MMM")</f>
        <v>Jul</v>
      </c>
      <c r="E1994" s="43" t="s">
        <v>251</v>
      </c>
      <c r="F1994" s="43" t="s">
        <v>1726</v>
      </c>
      <c r="G1994" s="43" t="s">
        <v>1801</v>
      </c>
      <c r="H1994" s="43">
        <v>4</v>
      </c>
      <c r="I1994" s="43">
        <v>569.98</v>
      </c>
      <c r="J1994" s="45">
        <v>0.23</v>
      </c>
      <c r="K1994" s="43" t="s">
        <v>1824</v>
      </c>
      <c r="L1994" s="43">
        <v>1755.5383999999999</v>
      </c>
      <c r="M1994" s="43" t="str">
        <f>VLOOKUP(Combined[[#This Row],[Customer_ID]],Customer[],2,FALSE)</f>
        <v>Mr. Mark Beasley</v>
      </c>
      <c r="N1994" s="43">
        <f>VLOOKUP(Combined[[#This Row],[Customer_ID]],Customer[],3,FALSE)</f>
        <v>24</v>
      </c>
      <c r="O1994" s="43" t="str">
        <f>VLOOKUP(Combined[[#This Row],[Customer_ID]],Customer[],4,FALSE)</f>
        <v>Female</v>
      </c>
      <c r="P1994" s="43" t="str">
        <f>VLOOKUP(Combined[[#This Row],[Customer_ID]],Customer[],5,FALSE)</f>
        <v>West Johnchester</v>
      </c>
      <c r="Q1994" s="43" t="str">
        <f>VLOOKUP(Combined[[#This Row],[Customer_ID]],Customer[],6,FALSE)</f>
        <v>Indiana</v>
      </c>
      <c r="R1994" s="43" t="str">
        <f>VLOOKUP(Combined[[#This Row],[Customer_ID]],Customer[],8,FALSE)</f>
        <v>Silver</v>
      </c>
      <c r="S1994" s="43" t="str">
        <f>VLOOKUP(Combined[[#This Row],[Product_ID]],Product[],2,FALSE)</f>
        <v>Face Foundation Kit</v>
      </c>
      <c r="T1994" s="43" t="str">
        <f>VLOOKUP(Combined[[#This Row],[Product_ID]],Product[],3,FALSE)</f>
        <v>Beauty</v>
      </c>
      <c r="U1994" s="43" t="str">
        <f>VLOOKUP(Combined[[#This Row],[Product_ID]],Product[],4,FALSE)</f>
        <v>Makeup</v>
      </c>
      <c r="V1994" s="43" t="str">
        <f>VLOOKUP(Combined[[#This Row],[Product_ID]],Product[],5,FALSE)</f>
        <v>Taylor-Elliott</v>
      </c>
      <c r="W1994" s="43">
        <f>VLOOKUP(Combined[[#This Row],[Product_ID]],Product[],6,FALSE)</f>
        <v>183.04</v>
      </c>
      <c r="X1994" s="43">
        <f>VLOOKUP(Combined[[#This Row],[Product_ID]],Product[],7,FALSE)</f>
        <v>457</v>
      </c>
      <c r="Y1994" s="43" t="str">
        <f>_xlfn.XLOOKUP(Combined[[#This Row],[Store_ID]],Store[Store_ID],Store[Store_Name])</f>
        <v>Shelton PLC</v>
      </c>
      <c r="Z1994" s="43" t="str">
        <f>_xlfn.XLOOKUP(Combined[[#This Row],[Store_ID]],Store[Store_ID],Store[Region])</f>
        <v>North</v>
      </c>
      <c r="AA1994" s="43" t="str">
        <f>_xlfn.XLOOKUP(Combined[[#This Row],[Store_ID]],Store[Store_ID],Store[City])</f>
        <v>East Jenniferstad</v>
      </c>
      <c r="AB1994" s="43" t="str">
        <f>_xlfn.XLOOKUP(Combined[[#This Row],[Store_ID]],Store[Store_ID],Store[Store_Type])</f>
        <v>Flagship</v>
      </c>
      <c r="AC1994" s="43">
        <f>Combined[[#This Row],[Quantity]]*Combined[[#This Row],[Unit_Price]]</f>
        <v>2279.92</v>
      </c>
      <c r="AD1994" s="43">
        <f>Combined[[#This Row],[Gross_Sales]]*Combined[[#This Row],[Discount]]</f>
        <v>524.38160000000005</v>
      </c>
      <c r="AE1994" s="43">
        <f>Combined[[#This Row],[Quantity]]*Combined[[#This Row],[cost]]</f>
        <v>732.16</v>
      </c>
      <c r="AF1994" s="43">
        <f>Combined[[#This Row],[Total_Amount]]-Combined[[#This Row],[Total_Cost]]</f>
        <v>1023.3783999999999</v>
      </c>
      <c r="AG1994" s="43" t="str">
        <f>IF(Combined[[#This Row],[Age]]&lt;=25,"18-25",IF(Combined[[#This Row],[Age]]&lt;=35,"26-35",IF(Combined[[#This Row],[Age]]&lt;=45,"36-45",IF(Combined[[#This Row],[Age]]&lt;=55,"46-55","56-64"))))</f>
        <v>18-25</v>
      </c>
      <c r="AH1994" s="43">
        <f>IF(Combined[[#This Row],[Total_Amount]]=0,0,Combined[[#This Row],[Profit]]/Combined[[#This Row],[Total_Amount]])</f>
        <v>0.58294275989633726</v>
      </c>
    </row>
    <row r="1995" spans="1:34">
      <c r="A1995" s="43" t="s">
        <v>3819</v>
      </c>
      <c r="B1995" s="46">
        <v>45274</v>
      </c>
      <c r="C1995" s="43">
        <f t="shared" si="31"/>
        <v>2023</v>
      </c>
      <c r="D1995" s="43" t="str">
        <f>TEXT(Combined[[#This Row],[Order_Date]],"MMM")</f>
        <v>Dec</v>
      </c>
      <c r="E1995" s="43" t="s">
        <v>1455</v>
      </c>
      <c r="F1995" s="43" t="s">
        <v>1590</v>
      </c>
      <c r="G1995" s="43" t="s">
        <v>1794</v>
      </c>
      <c r="H1995" s="43">
        <v>3</v>
      </c>
      <c r="I1995" s="43">
        <v>984.12</v>
      </c>
      <c r="J1995" s="45">
        <v>0.27</v>
      </c>
      <c r="K1995" s="43" t="s">
        <v>1824</v>
      </c>
      <c r="L1995" s="43">
        <v>2155.2228</v>
      </c>
      <c r="M1995" s="43" t="str">
        <f>VLOOKUP(Combined[[#This Row],[Customer_ID]],Customer[],2,FALSE)</f>
        <v>Philip Mendoza</v>
      </c>
      <c r="N1995" s="43">
        <f>VLOOKUP(Combined[[#This Row],[Customer_ID]],Customer[],3,FALSE)</f>
        <v>42</v>
      </c>
      <c r="O1995" s="43" t="str">
        <f>VLOOKUP(Combined[[#This Row],[Customer_ID]],Customer[],4,FALSE)</f>
        <v>Male</v>
      </c>
      <c r="P1995" s="43" t="str">
        <f>VLOOKUP(Combined[[#This Row],[Customer_ID]],Customer[],5,FALSE)</f>
        <v>Tylermouth</v>
      </c>
      <c r="Q1995" s="43" t="str">
        <f>VLOOKUP(Combined[[#This Row],[Customer_ID]],Customer[],6,FALSE)</f>
        <v>Massachusetts</v>
      </c>
      <c r="R1995" s="43" t="str">
        <f>VLOOKUP(Combined[[#This Row],[Customer_ID]],Customer[],8,FALSE)</f>
        <v>Silver</v>
      </c>
      <c r="S1995" s="43" t="str">
        <f>VLOOKUP(Combined[[#This Row],[Product_ID]],Product[],2,FALSE)</f>
        <v>Multi-Purpose Storage Box</v>
      </c>
      <c r="T1995" s="43" t="str">
        <f>VLOOKUP(Combined[[#This Row],[Product_ID]],Product[],3,FALSE)</f>
        <v>Home</v>
      </c>
      <c r="U1995" s="43" t="str">
        <f>VLOOKUP(Combined[[#This Row],[Product_ID]],Product[],4,FALSE)</f>
        <v>Storage</v>
      </c>
      <c r="V1995" s="43" t="str">
        <f>VLOOKUP(Combined[[#This Row],[Product_ID]],Product[],5,FALSE)</f>
        <v>Gardner-Montes</v>
      </c>
      <c r="W1995" s="43">
        <f>VLOOKUP(Combined[[#This Row],[Product_ID]],Product[],6,FALSE)</f>
        <v>123.46</v>
      </c>
      <c r="X1995" s="43">
        <f>VLOOKUP(Combined[[#This Row],[Product_ID]],Product[],7,FALSE)</f>
        <v>76</v>
      </c>
      <c r="Y1995" s="43" t="str">
        <f>_xlfn.XLOOKUP(Combined[[#This Row],[Store_ID]],Store[Store_ID],Store[Store_Name])</f>
        <v>Thomas, Bridges and Harris</v>
      </c>
      <c r="Z1995" s="43" t="str">
        <f>_xlfn.XLOOKUP(Combined[[#This Row],[Store_ID]],Store[Store_ID],Store[Region])</f>
        <v>North</v>
      </c>
      <c r="AA1995" s="43" t="str">
        <f>_xlfn.XLOOKUP(Combined[[#This Row],[Store_ID]],Store[Store_ID],Store[City])</f>
        <v>Sabrinatown</v>
      </c>
      <c r="AB1995" s="43" t="str">
        <f>_xlfn.XLOOKUP(Combined[[#This Row],[Store_ID]],Store[Store_ID],Store[Store_Type])</f>
        <v>Online</v>
      </c>
      <c r="AC1995" s="43">
        <f>Combined[[#This Row],[Quantity]]*Combined[[#This Row],[Unit_Price]]</f>
        <v>2952.36</v>
      </c>
      <c r="AD1995" s="43">
        <f>Combined[[#This Row],[Gross_Sales]]*Combined[[#This Row],[Discount]]</f>
        <v>797.13720000000012</v>
      </c>
      <c r="AE1995" s="43">
        <f>Combined[[#This Row],[Quantity]]*Combined[[#This Row],[cost]]</f>
        <v>370.38</v>
      </c>
      <c r="AF1995" s="43">
        <f>Combined[[#This Row],[Total_Amount]]-Combined[[#This Row],[Total_Cost]]</f>
        <v>1784.8427999999999</v>
      </c>
      <c r="AG1995" s="43" t="str">
        <f>IF(Combined[[#This Row],[Age]]&lt;=25,"18-25",IF(Combined[[#This Row],[Age]]&lt;=35,"26-35",IF(Combined[[#This Row],[Age]]&lt;=45,"36-45",IF(Combined[[#This Row],[Age]]&lt;=55,"46-55","56-64"))))</f>
        <v>36-45</v>
      </c>
      <c r="AH1995" s="43">
        <f>IF(Combined[[#This Row],[Total_Amount]]=0,0,Combined[[#This Row],[Profit]]/Combined[[#This Row],[Total_Amount]])</f>
        <v>0.82814769776934427</v>
      </c>
    </row>
    <row r="1996" spans="1:34">
      <c r="A1996" s="43" t="s">
        <v>3820</v>
      </c>
      <c r="B1996" s="46">
        <v>45844</v>
      </c>
      <c r="C1996" s="43">
        <f t="shared" si="31"/>
        <v>2025</v>
      </c>
      <c r="D1996" s="43" t="str">
        <f>TEXT(Combined[[#This Row],[Order_Date]],"MMM")</f>
        <v>Jul</v>
      </c>
      <c r="E1996" s="43" t="s">
        <v>1458</v>
      </c>
      <c r="F1996" s="43" t="s">
        <v>1716</v>
      </c>
      <c r="G1996" s="43" t="s">
        <v>1782</v>
      </c>
      <c r="H1996" s="43">
        <v>1</v>
      </c>
      <c r="I1996" s="43">
        <v>905.23</v>
      </c>
      <c r="J1996" s="45">
        <v>0</v>
      </c>
      <c r="K1996" s="43" t="s">
        <v>1824</v>
      </c>
      <c r="L1996" s="43">
        <v>905.23</v>
      </c>
      <c r="M1996" s="43" t="str">
        <f>VLOOKUP(Combined[[#This Row],[Customer_ID]],Customer[],2,FALSE)</f>
        <v>Laura Mathews</v>
      </c>
      <c r="N1996" s="43">
        <f>VLOOKUP(Combined[[#This Row],[Customer_ID]],Customer[],3,FALSE)</f>
        <v>53</v>
      </c>
      <c r="O1996" s="43" t="str">
        <f>VLOOKUP(Combined[[#This Row],[Customer_ID]],Customer[],4,FALSE)</f>
        <v>Male</v>
      </c>
      <c r="P1996" s="43" t="str">
        <f>VLOOKUP(Combined[[#This Row],[Customer_ID]],Customer[],5,FALSE)</f>
        <v>Chambersfurt</v>
      </c>
      <c r="Q1996" s="43" t="str">
        <f>VLOOKUP(Combined[[#This Row],[Customer_ID]],Customer[],6,FALSE)</f>
        <v>Wisconsin</v>
      </c>
      <c r="R1996" s="43" t="str">
        <f>VLOOKUP(Combined[[#This Row],[Customer_ID]],Customer[],8,FALSE)</f>
        <v>Bronze</v>
      </c>
      <c r="S1996" s="43" t="str">
        <f>VLOOKUP(Combined[[#This Row],[Product_ID]],Product[],2,FALSE)</f>
        <v>Wooden Bookshelf</v>
      </c>
      <c r="T1996" s="43" t="str">
        <f>VLOOKUP(Combined[[#This Row],[Product_ID]],Product[],3,FALSE)</f>
        <v>Home</v>
      </c>
      <c r="U1996" s="43" t="str">
        <f>VLOOKUP(Combined[[#This Row],[Product_ID]],Product[],4,FALSE)</f>
        <v>Furniture</v>
      </c>
      <c r="V1996" s="43" t="str">
        <f>VLOOKUP(Combined[[#This Row],[Product_ID]],Product[],5,FALSE)</f>
        <v>Collins-Stephenson</v>
      </c>
      <c r="W1996" s="43">
        <f>VLOOKUP(Combined[[#This Row],[Product_ID]],Product[],6,FALSE)</f>
        <v>388.46</v>
      </c>
      <c r="X1996" s="43">
        <f>VLOOKUP(Combined[[#This Row],[Product_ID]],Product[],7,FALSE)</f>
        <v>208</v>
      </c>
      <c r="Y1996" s="43" t="str">
        <f>_xlfn.XLOOKUP(Combined[[#This Row],[Store_ID]],Store[Store_ID],Store[Store_Name])</f>
        <v>Bean, Jones and Park</v>
      </c>
      <c r="Z1996" s="43" t="str">
        <f>_xlfn.XLOOKUP(Combined[[#This Row],[Store_ID]],Store[Store_ID],Store[Region])</f>
        <v>West</v>
      </c>
      <c r="AA1996" s="43" t="str">
        <f>_xlfn.XLOOKUP(Combined[[#This Row],[Store_ID]],Store[Store_ID],Store[City])</f>
        <v>Thompsonborough</v>
      </c>
      <c r="AB1996" s="43" t="str">
        <f>_xlfn.XLOOKUP(Combined[[#This Row],[Store_ID]],Store[Store_ID],Store[Store_Type])</f>
        <v>Online</v>
      </c>
      <c r="AC1996" s="43">
        <f>Combined[[#This Row],[Quantity]]*Combined[[#This Row],[Unit_Price]]</f>
        <v>905.23</v>
      </c>
      <c r="AD1996" s="43">
        <f>Combined[[#This Row],[Gross_Sales]]*Combined[[#This Row],[Discount]]</f>
        <v>0</v>
      </c>
      <c r="AE1996" s="43">
        <f>Combined[[#This Row],[Quantity]]*Combined[[#This Row],[cost]]</f>
        <v>388.46</v>
      </c>
      <c r="AF1996" s="43">
        <f>Combined[[#This Row],[Total_Amount]]-Combined[[#This Row],[Total_Cost]]</f>
        <v>516.77</v>
      </c>
      <c r="AG1996" s="43" t="str">
        <f>IF(Combined[[#This Row],[Age]]&lt;=25,"18-25",IF(Combined[[#This Row],[Age]]&lt;=35,"26-35",IF(Combined[[#This Row],[Age]]&lt;=45,"36-45",IF(Combined[[#This Row],[Age]]&lt;=55,"46-55","56-64"))))</f>
        <v>46-55</v>
      </c>
      <c r="AH1996" s="43">
        <f>IF(Combined[[#This Row],[Total_Amount]]=0,0,Combined[[#This Row],[Profit]]/Combined[[#This Row],[Total_Amount]])</f>
        <v>0.570871491223225</v>
      </c>
    </row>
    <row r="1997" spans="1:34">
      <c r="A1997" s="43" t="s">
        <v>3821</v>
      </c>
      <c r="B1997" s="46">
        <v>45264</v>
      </c>
      <c r="C1997" s="43">
        <f t="shared" si="31"/>
        <v>2023</v>
      </c>
      <c r="D1997" s="43" t="str">
        <f>TEXT(Combined[[#This Row],[Order_Date]],"MMM")</f>
        <v>Dec</v>
      </c>
      <c r="E1997" s="43" t="s">
        <v>613</v>
      </c>
      <c r="F1997" s="43" t="s">
        <v>1746</v>
      </c>
      <c r="G1997" s="43" t="s">
        <v>1813</v>
      </c>
      <c r="H1997" s="43">
        <v>3</v>
      </c>
      <c r="I1997" s="43">
        <v>112.77</v>
      </c>
      <c r="J1997" s="45">
        <v>0.19</v>
      </c>
      <c r="K1997" s="43" t="s">
        <v>1824</v>
      </c>
      <c r="L1997" s="43">
        <v>274.03109999999998</v>
      </c>
      <c r="M1997" s="43" t="str">
        <f>VLOOKUP(Combined[[#This Row],[Customer_ID]],Customer[],2,FALSE)</f>
        <v>Jennifer Pruitt</v>
      </c>
      <c r="N1997" s="43">
        <f>VLOOKUP(Combined[[#This Row],[Customer_ID]],Customer[],3,FALSE)</f>
        <v>53</v>
      </c>
      <c r="O1997" s="43" t="str">
        <f>VLOOKUP(Combined[[#This Row],[Customer_ID]],Customer[],4,FALSE)</f>
        <v>Male</v>
      </c>
      <c r="P1997" s="43" t="str">
        <f>VLOOKUP(Combined[[#This Row],[Customer_ID]],Customer[],5,FALSE)</f>
        <v>East Justin</v>
      </c>
      <c r="Q1997" s="43" t="str">
        <f>VLOOKUP(Combined[[#This Row],[Customer_ID]],Customer[],6,FALSE)</f>
        <v>Missouri</v>
      </c>
      <c r="R1997" s="43" t="str">
        <f>VLOOKUP(Combined[[#This Row],[Customer_ID]],Customer[],8,FALSE)</f>
        <v>Silver</v>
      </c>
      <c r="S1997" s="43" t="str">
        <f>VLOOKUP(Combined[[#This Row],[Product_ID]],Product[],2,FALSE)</f>
        <v>Stainless Steel Cookware Set</v>
      </c>
      <c r="T1997" s="43" t="str">
        <f>VLOOKUP(Combined[[#This Row],[Product_ID]],Product[],3,FALSE)</f>
        <v>Home</v>
      </c>
      <c r="U1997" s="43" t="str">
        <f>VLOOKUP(Combined[[#This Row],[Product_ID]],Product[],4,FALSE)</f>
        <v>Kitchen</v>
      </c>
      <c r="V1997" s="43" t="str">
        <f>VLOOKUP(Combined[[#This Row],[Product_ID]],Product[],5,FALSE)</f>
        <v>Campbell Ltd</v>
      </c>
      <c r="W1997" s="43">
        <f>VLOOKUP(Combined[[#This Row],[Product_ID]],Product[],6,FALSE)</f>
        <v>201.41</v>
      </c>
      <c r="X1997" s="43">
        <f>VLOOKUP(Combined[[#This Row],[Product_ID]],Product[],7,FALSE)</f>
        <v>146</v>
      </c>
      <c r="Y1997" s="43" t="str">
        <f>_xlfn.XLOOKUP(Combined[[#This Row],[Store_ID]],Store[Store_ID],Store[Store_Name])</f>
        <v>Mann-Austin</v>
      </c>
      <c r="Z1997" s="43" t="str">
        <f>_xlfn.XLOOKUP(Combined[[#This Row],[Store_ID]],Store[Store_ID],Store[Region])</f>
        <v>East</v>
      </c>
      <c r="AA1997" s="43" t="str">
        <f>_xlfn.XLOOKUP(Combined[[#This Row],[Store_ID]],Store[Store_ID],Store[City])</f>
        <v>Vasquezborough</v>
      </c>
      <c r="AB1997" s="43" t="str">
        <f>_xlfn.XLOOKUP(Combined[[#This Row],[Store_ID]],Store[Store_ID],Store[Store_Type])</f>
        <v>Online</v>
      </c>
      <c r="AC1997" s="43">
        <f>Combined[[#This Row],[Quantity]]*Combined[[#This Row],[Unit_Price]]</f>
        <v>338.31</v>
      </c>
      <c r="AD1997" s="43">
        <f>Combined[[#This Row],[Gross_Sales]]*Combined[[#This Row],[Discount]]</f>
        <v>64.278900000000007</v>
      </c>
      <c r="AE1997" s="43">
        <f>Combined[[#This Row],[Quantity]]*Combined[[#This Row],[cost]]</f>
        <v>604.23</v>
      </c>
      <c r="AF1997" s="43">
        <f>Combined[[#This Row],[Total_Amount]]-Combined[[#This Row],[Total_Cost]]</f>
        <v>-330.19890000000004</v>
      </c>
      <c r="AG1997" s="43" t="str">
        <f>IF(Combined[[#This Row],[Age]]&lt;=25,"18-25",IF(Combined[[#This Row],[Age]]&lt;=35,"26-35",IF(Combined[[#This Row],[Age]]&lt;=45,"36-45",IF(Combined[[#This Row],[Age]]&lt;=55,"46-55","56-64"))))</f>
        <v>46-55</v>
      </c>
      <c r="AH1997" s="43">
        <f>IF(Combined[[#This Row],[Total_Amount]]=0,0,Combined[[#This Row],[Profit]]/Combined[[#This Row],[Total_Amount]])</f>
        <v>-1.2049687061067158</v>
      </c>
    </row>
    <row r="1998" spans="1:34">
      <c r="A1998" s="43" t="s">
        <v>3822</v>
      </c>
      <c r="B1998" s="46">
        <v>45773</v>
      </c>
      <c r="C1998" s="43">
        <f t="shared" si="31"/>
        <v>2025</v>
      </c>
      <c r="D1998" s="43" t="str">
        <f>TEXT(Combined[[#This Row],[Order_Date]],"MMM")</f>
        <v>Apr</v>
      </c>
      <c r="E1998" s="43" t="s">
        <v>538</v>
      </c>
      <c r="F1998" s="43" t="s">
        <v>1618</v>
      </c>
      <c r="G1998" s="43" t="s">
        <v>1782</v>
      </c>
      <c r="H1998" s="43">
        <v>3</v>
      </c>
      <c r="I1998" s="43">
        <v>875.99</v>
      </c>
      <c r="J1998" s="45">
        <v>0.09</v>
      </c>
      <c r="K1998" s="43" t="s">
        <v>1826</v>
      </c>
      <c r="L1998" s="43">
        <v>2391.4526999999998</v>
      </c>
      <c r="M1998" s="43" t="str">
        <f>VLOOKUP(Combined[[#This Row],[Customer_ID]],Customer[],2,FALSE)</f>
        <v>Cynthia Morris</v>
      </c>
      <c r="N1998" s="43">
        <f>VLOOKUP(Combined[[#This Row],[Customer_ID]],Customer[],3,FALSE)</f>
        <v>18</v>
      </c>
      <c r="O1998" s="43" t="str">
        <f>VLOOKUP(Combined[[#This Row],[Customer_ID]],Customer[],4,FALSE)</f>
        <v>Female</v>
      </c>
      <c r="P1998" s="43" t="str">
        <f>VLOOKUP(Combined[[#This Row],[Customer_ID]],Customer[],5,FALSE)</f>
        <v>Hessmouth</v>
      </c>
      <c r="Q1998" s="43" t="str">
        <f>VLOOKUP(Combined[[#This Row],[Customer_ID]],Customer[],6,FALSE)</f>
        <v>Arizona</v>
      </c>
      <c r="R1998" s="43" t="str">
        <f>VLOOKUP(Combined[[#This Row],[Customer_ID]],Customer[],8,FALSE)</f>
        <v>Silver</v>
      </c>
      <c r="S1998" s="43" t="str">
        <f>VLOOKUP(Combined[[#This Row],[Product_ID]],Product[],2,FALSE)</f>
        <v>Bedroom Table Lamp</v>
      </c>
      <c r="T1998" s="43" t="str">
        <f>VLOOKUP(Combined[[#This Row],[Product_ID]],Product[],3,FALSE)</f>
        <v>Home</v>
      </c>
      <c r="U1998" s="43" t="str">
        <f>VLOOKUP(Combined[[#This Row],[Product_ID]],Product[],4,FALSE)</f>
        <v>Lighting</v>
      </c>
      <c r="V1998" s="43" t="str">
        <f>VLOOKUP(Combined[[#This Row],[Product_ID]],Product[],5,FALSE)</f>
        <v>Jones LLC</v>
      </c>
      <c r="W1998" s="43">
        <f>VLOOKUP(Combined[[#This Row],[Product_ID]],Product[],6,FALSE)</f>
        <v>382.22</v>
      </c>
      <c r="X1998" s="43">
        <f>VLOOKUP(Combined[[#This Row],[Product_ID]],Product[],7,FALSE)</f>
        <v>329</v>
      </c>
      <c r="Y1998" s="43" t="str">
        <f>_xlfn.XLOOKUP(Combined[[#This Row],[Store_ID]],Store[Store_ID],Store[Store_Name])</f>
        <v>Bean, Jones and Park</v>
      </c>
      <c r="Z1998" s="43" t="str">
        <f>_xlfn.XLOOKUP(Combined[[#This Row],[Store_ID]],Store[Store_ID],Store[Region])</f>
        <v>West</v>
      </c>
      <c r="AA1998" s="43" t="str">
        <f>_xlfn.XLOOKUP(Combined[[#This Row],[Store_ID]],Store[Store_ID],Store[City])</f>
        <v>Thompsonborough</v>
      </c>
      <c r="AB1998" s="43" t="str">
        <f>_xlfn.XLOOKUP(Combined[[#This Row],[Store_ID]],Store[Store_ID],Store[Store_Type])</f>
        <v>Online</v>
      </c>
      <c r="AC1998" s="43">
        <f>Combined[[#This Row],[Quantity]]*Combined[[#This Row],[Unit_Price]]</f>
        <v>2627.9700000000003</v>
      </c>
      <c r="AD1998" s="43">
        <f>Combined[[#This Row],[Gross_Sales]]*Combined[[#This Row],[Discount]]</f>
        <v>236.51730000000001</v>
      </c>
      <c r="AE1998" s="43">
        <f>Combined[[#This Row],[Quantity]]*Combined[[#This Row],[cost]]</f>
        <v>1146.6600000000001</v>
      </c>
      <c r="AF1998" s="43">
        <f>Combined[[#This Row],[Total_Amount]]-Combined[[#This Row],[Total_Cost]]</f>
        <v>1244.7926999999997</v>
      </c>
      <c r="AG1998" s="43" t="str">
        <f>IF(Combined[[#This Row],[Age]]&lt;=25,"18-25",IF(Combined[[#This Row],[Age]]&lt;=35,"26-35",IF(Combined[[#This Row],[Age]]&lt;=45,"36-45",IF(Combined[[#This Row],[Age]]&lt;=55,"46-55","56-64"))))</f>
        <v>18-25</v>
      </c>
      <c r="AH1998" s="43">
        <f>IF(Combined[[#This Row],[Total_Amount]]=0,0,Combined[[#This Row],[Profit]]/Combined[[#This Row],[Total_Amount]])</f>
        <v>0.52051738259343361</v>
      </c>
    </row>
    <row r="1999" spans="1:34">
      <c r="A1999" s="43" t="s">
        <v>3823</v>
      </c>
      <c r="B1999" s="46">
        <v>45460</v>
      </c>
      <c r="C1999" s="43">
        <f t="shared" si="31"/>
        <v>2024</v>
      </c>
      <c r="D1999" s="43" t="str">
        <f>TEXT(Combined[[#This Row],[Order_Date]],"MMM")</f>
        <v>Jun</v>
      </c>
      <c r="E1999" s="43" t="s">
        <v>441</v>
      </c>
      <c r="F1999" s="43" t="s">
        <v>1726</v>
      </c>
      <c r="G1999" s="43" t="s">
        <v>1789</v>
      </c>
      <c r="H1999" s="43">
        <v>2</v>
      </c>
      <c r="I1999" s="43">
        <v>685.31</v>
      </c>
      <c r="J1999" s="45">
        <v>0.26</v>
      </c>
      <c r="K1999" s="43" t="s">
        <v>1826</v>
      </c>
      <c r="L1999" s="43">
        <v>1014.2588</v>
      </c>
      <c r="M1999" s="43" t="str">
        <f>VLOOKUP(Combined[[#This Row],[Customer_ID]],Customer[],2,FALSE)</f>
        <v>Susan Mcdonald</v>
      </c>
      <c r="N1999" s="43">
        <f>VLOOKUP(Combined[[#This Row],[Customer_ID]],Customer[],3,FALSE)</f>
        <v>45</v>
      </c>
      <c r="O1999" s="43" t="str">
        <f>VLOOKUP(Combined[[#This Row],[Customer_ID]],Customer[],4,FALSE)</f>
        <v>Male</v>
      </c>
      <c r="P1999" s="43" t="str">
        <f>VLOOKUP(Combined[[#This Row],[Customer_ID]],Customer[],5,FALSE)</f>
        <v>East Ellen</v>
      </c>
      <c r="Q1999" s="43" t="str">
        <f>VLOOKUP(Combined[[#This Row],[Customer_ID]],Customer[],6,FALSE)</f>
        <v>Arkansas</v>
      </c>
      <c r="R1999" s="43" t="str">
        <f>VLOOKUP(Combined[[#This Row],[Customer_ID]],Customer[],8,FALSE)</f>
        <v>Silver</v>
      </c>
      <c r="S1999" s="43" t="str">
        <f>VLOOKUP(Combined[[#This Row],[Product_ID]],Product[],2,FALSE)</f>
        <v>Face Foundation Kit</v>
      </c>
      <c r="T1999" s="43" t="str">
        <f>VLOOKUP(Combined[[#This Row],[Product_ID]],Product[],3,FALSE)</f>
        <v>Beauty</v>
      </c>
      <c r="U1999" s="43" t="str">
        <f>VLOOKUP(Combined[[#This Row],[Product_ID]],Product[],4,FALSE)</f>
        <v>Makeup</v>
      </c>
      <c r="V1999" s="43" t="str">
        <f>VLOOKUP(Combined[[#This Row],[Product_ID]],Product[],5,FALSE)</f>
        <v>Taylor-Elliott</v>
      </c>
      <c r="W1999" s="43">
        <f>VLOOKUP(Combined[[#This Row],[Product_ID]],Product[],6,FALSE)</f>
        <v>183.04</v>
      </c>
      <c r="X1999" s="43">
        <f>VLOOKUP(Combined[[#This Row],[Product_ID]],Product[],7,FALSE)</f>
        <v>457</v>
      </c>
      <c r="Y1999" s="43" t="str">
        <f>_xlfn.XLOOKUP(Combined[[#This Row],[Store_ID]],Store[Store_ID],Store[Store_Name])</f>
        <v>Hill, Wagner and Ballard</v>
      </c>
      <c r="Z1999" s="43" t="str">
        <f>_xlfn.XLOOKUP(Combined[[#This Row],[Store_ID]],Store[Store_ID],Store[Region])</f>
        <v>East</v>
      </c>
      <c r="AA1999" s="43" t="str">
        <f>_xlfn.XLOOKUP(Combined[[#This Row],[Store_ID]],Store[Store_ID],Store[City])</f>
        <v>East Davidville</v>
      </c>
      <c r="AB1999" s="43" t="str">
        <f>_xlfn.XLOOKUP(Combined[[#This Row],[Store_ID]],Store[Store_ID],Store[Store_Type])</f>
        <v>Online</v>
      </c>
      <c r="AC1999" s="43">
        <f>Combined[[#This Row],[Quantity]]*Combined[[#This Row],[Unit_Price]]</f>
        <v>1370.62</v>
      </c>
      <c r="AD1999" s="43">
        <f>Combined[[#This Row],[Gross_Sales]]*Combined[[#This Row],[Discount]]</f>
        <v>356.3612</v>
      </c>
      <c r="AE1999" s="43">
        <f>Combined[[#This Row],[Quantity]]*Combined[[#This Row],[cost]]</f>
        <v>366.08</v>
      </c>
      <c r="AF1999" s="43">
        <f>Combined[[#This Row],[Total_Amount]]-Combined[[#This Row],[Total_Cost]]</f>
        <v>648.17879999999991</v>
      </c>
      <c r="AG1999" s="43" t="str">
        <f>IF(Combined[[#This Row],[Age]]&lt;=25,"18-25",IF(Combined[[#This Row],[Age]]&lt;=35,"26-35",IF(Combined[[#This Row],[Age]]&lt;=45,"36-45",IF(Combined[[#This Row],[Age]]&lt;=55,"46-55","56-64"))))</f>
        <v>36-45</v>
      </c>
      <c r="AH1999" s="43">
        <f>IF(Combined[[#This Row],[Total_Amount]]=0,0,Combined[[#This Row],[Profit]]/Combined[[#This Row],[Total_Amount]])</f>
        <v>0.63906647889079193</v>
      </c>
    </row>
    <row r="2000" spans="1:34">
      <c r="A2000" s="43" t="s">
        <v>3824</v>
      </c>
      <c r="B2000" s="46">
        <v>45607</v>
      </c>
      <c r="C2000" s="43">
        <f t="shared" si="31"/>
        <v>2024</v>
      </c>
      <c r="D2000" s="43" t="str">
        <f>TEXT(Combined[[#This Row],[Order_Date]],"MMM")</f>
        <v>Nov</v>
      </c>
      <c r="E2000" s="43" t="s">
        <v>198</v>
      </c>
      <c r="F2000" s="43" t="s">
        <v>1670</v>
      </c>
      <c r="G2000" s="43" t="s">
        <v>1792</v>
      </c>
      <c r="H2000" s="43">
        <v>3</v>
      </c>
      <c r="I2000" s="43">
        <v>945.37</v>
      </c>
      <c r="J2000" s="45">
        <v>0.05</v>
      </c>
      <c r="K2000" s="43" t="s">
        <v>1824</v>
      </c>
      <c r="L2000" s="43">
        <v>2694.3045000000002</v>
      </c>
      <c r="M2000" s="43" t="str">
        <f>VLOOKUP(Combined[[#This Row],[Customer_ID]],Customer[],2,FALSE)</f>
        <v>Debra Liu</v>
      </c>
      <c r="N2000" s="43">
        <f>VLOOKUP(Combined[[#This Row],[Customer_ID]],Customer[],3,FALSE)</f>
        <v>55</v>
      </c>
      <c r="O2000" s="43" t="str">
        <f>VLOOKUP(Combined[[#This Row],[Customer_ID]],Customer[],4,FALSE)</f>
        <v>Male</v>
      </c>
      <c r="P2000" s="43" t="str">
        <f>VLOOKUP(Combined[[#This Row],[Customer_ID]],Customer[],5,FALSE)</f>
        <v>South Timtown</v>
      </c>
      <c r="Q2000" s="43" t="str">
        <f>VLOOKUP(Combined[[#This Row],[Customer_ID]],Customer[],6,FALSE)</f>
        <v>Minnesota</v>
      </c>
      <c r="R2000" s="43" t="str">
        <f>VLOOKUP(Combined[[#This Row],[Customer_ID]],Customer[],8,FALSE)</f>
        <v>Bronze</v>
      </c>
      <c r="S2000" s="43" t="str">
        <f>VLOOKUP(Combined[[#This Row],[Product_ID]],Product[],2,FALSE)</f>
        <v>Tennis Ball 3-Pack</v>
      </c>
      <c r="T2000" s="43" t="str">
        <f>VLOOKUP(Combined[[#This Row],[Product_ID]],Product[],3,FALSE)</f>
        <v>Sports</v>
      </c>
      <c r="U2000" s="43" t="str">
        <f>VLOOKUP(Combined[[#This Row],[Product_ID]],Product[],4,FALSE)</f>
        <v>Equipment</v>
      </c>
      <c r="V2000" s="43" t="str">
        <f>VLOOKUP(Combined[[#This Row],[Product_ID]],Product[],5,FALSE)</f>
        <v>Lopez LLC</v>
      </c>
      <c r="W2000" s="43">
        <f>VLOOKUP(Combined[[#This Row],[Product_ID]],Product[],6,FALSE)</f>
        <v>103.45</v>
      </c>
      <c r="X2000" s="43">
        <f>VLOOKUP(Combined[[#This Row],[Product_ID]],Product[],7,FALSE)</f>
        <v>465</v>
      </c>
      <c r="Y2000" s="43" t="str">
        <f>_xlfn.XLOOKUP(Combined[[#This Row],[Store_ID]],Store[Store_ID],Store[Store_Name])</f>
        <v>Aguirre-Keller</v>
      </c>
      <c r="Z2000" s="43" t="str">
        <f>_xlfn.XLOOKUP(Combined[[#This Row],[Store_ID]],Store[Store_ID],Store[Region])</f>
        <v>South</v>
      </c>
      <c r="AA2000" s="43" t="str">
        <f>_xlfn.XLOOKUP(Combined[[#This Row],[Store_ID]],Store[Store_ID],Store[City])</f>
        <v>Lake Michael</v>
      </c>
      <c r="AB2000" s="43" t="str">
        <f>_xlfn.XLOOKUP(Combined[[#This Row],[Store_ID]],Store[Store_ID],Store[Store_Type])</f>
        <v>Online</v>
      </c>
      <c r="AC2000" s="43">
        <f>Combined[[#This Row],[Quantity]]*Combined[[#This Row],[Unit_Price]]</f>
        <v>2836.11</v>
      </c>
      <c r="AD2000" s="43">
        <f>Combined[[#This Row],[Gross_Sales]]*Combined[[#This Row],[Discount]]</f>
        <v>141.80550000000002</v>
      </c>
      <c r="AE2000" s="43">
        <f>Combined[[#This Row],[Quantity]]*Combined[[#This Row],[cost]]</f>
        <v>310.35000000000002</v>
      </c>
      <c r="AF2000" s="43">
        <f>Combined[[#This Row],[Total_Amount]]-Combined[[#This Row],[Total_Cost]]</f>
        <v>2383.9545000000003</v>
      </c>
      <c r="AG2000" s="43" t="str">
        <f>IF(Combined[[#This Row],[Age]]&lt;=25,"18-25",IF(Combined[[#This Row],[Age]]&lt;=35,"26-35",IF(Combined[[#This Row],[Age]]&lt;=45,"36-45",IF(Combined[[#This Row],[Age]]&lt;=55,"46-55","56-64"))))</f>
        <v>46-55</v>
      </c>
      <c r="AH2000" s="43">
        <f>IF(Combined[[#This Row],[Total_Amount]]=0,0,Combined[[#This Row],[Profit]]/Combined[[#This Row],[Total_Amount]])</f>
        <v>0.88481257407987857</v>
      </c>
    </row>
    <row r="2001" spans="1:34">
      <c r="A2001" s="43" t="s">
        <v>3825</v>
      </c>
      <c r="B2001" s="46">
        <v>45267</v>
      </c>
      <c r="C2001" s="43">
        <f t="shared" si="31"/>
        <v>2023</v>
      </c>
      <c r="D2001" s="43" t="str">
        <f>TEXT(Combined[[#This Row],[Order_Date]],"MMM")</f>
        <v>Dec</v>
      </c>
      <c r="E2001" s="43" t="s">
        <v>100</v>
      </c>
      <c r="F2001" s="43" t="s">
        <v>1700</v>
      </c>
      <c r="G2001" s="43" t="s">
        <v>1813</v>
      </c>
      <c r="H2001" s="43">
        <v>3</v>
      </c>
      <c r="I2001" s="43">
        <v>68.45</v>
      </c>
      <c r="J2001" s="45">
        <v>0.17</v>
      </c>
      <c r="K2001" s="43" t="s">
        <v>1826</v>
      </c>
      <c r="L2001" s="43">
        <v>170.44049999999999</v>
      </c>
      <c r="M2001" s="43" t="str">
        <f>VLOOKUP(Combined[[#This Row],[Customer_ID]],Customer[],2,FALSE)</f>
        <v>Jonathan Steele</v>
      </c>
      <c r="N2001" s="43">
        <f>VLOOKUP(Combined[[#This Row],[Customer_ID]],Customer[],3,FALSE)</f>
        <v>52</v>
      </c>
      <c r="O2001" s="43" t="str">
        <f>VLOOKUP(Combined[[#This Row],[Customer_ID]],Customer[],4,FALSE)</f>
        <v>Female</v>
      </c>
      <c r="P2001" s="43" t="str">
        <f>VLOOKUP(Combined[[#This Row],[Customer_ID]],Customer[],5,FALSE)</f>
        <v>Molinabury</v>
      </c>
      <c r="Q2001" s="43" t="str">
        <f>VLOOKUP(Combined[[#This Row],[Customer_ID]],Customer[],6,FALSE)</f>
        <v>Oregon</v>
      </c>
      <c r="R2001" s="43" t="str">
        <f>VLOOKUP(Combined[[#This Row],[Customer_ID]],Customer[],8,FALSE)</f>
        <v>Silver</v>
      </c>
      <c r="S2001" s="43" t="str">
        <f>VLOOKUP(Combined[[#This Row],[Product_ID]],Product[],2,FALSE)</f>
        <v>Wireless Mouse</v>
      </c>
      <c r="T2001" s="43" t="str">
        <f>VLOOKUP(Combined[[#This Row],[Product_ID]],Product[],3,FALSE)</f>
        <v>Electronics</v>
      </c>
      <c r="U2001" s="43" t="str">
        <f>VLOOKUP(Combined[[#This Row],[Product_ID]],Product[],4,FALSE)</f>
        <v>Computer</v>
      </c>
      <c r="V2001" s="43" t="str">
        <f>VLOOKUP(Combined[[#This Row],[Product_ID]],Product[],5,FALSE)</f>
        <v>Larson Ltd</v>
      </c>
      <c r="W2001" s="43">
        <f>VLOOKUP(Combined[[#This Row],[Product_ID]],Product[],6,FALSE)</f>
        <v>392.89</v>
      </c>
      <c r="X2001" s="43">
        <f>VLOOKUP(Combined[[#This Row],[Product_ID]],Product[],7,FALSE)</f>
        <v>320</v>
      </c>
      <c r="Y2001" s="43" t="str">
        <f>_xlfn.XLOOKUP(Combined[[#This Row],[Store_ID]],Store[Store_ID],Store[Store_Name])</f>
        <v>Mann-Austin</v>
      </c>
      <c r="Z2001" s="43" t="str">
        <f>_xlfn.XLOOKUP(Combined[[#This Row],[Store_ID]],Store[Store_ID],Store[Region])</f>
        <v>East</v>
      </c>
      <c r="AA2001" s="43" t="str">
        <f>_xlfn.XLOOKUP(Combined[[#This Row],[Store_ID]],Store[Store_ID],Store[City])</f>
        <v>Vasquezborough</v>
      </c>
      <c r="AB2001" s="43" t="str">
        <f>_xlfn.XLOOKUP(Combined[[#This Row],[Store_ID]],Store[Store_ID],Store[Store_Type])</f>
        <v>Online</v>
      </c>
      <c r="AC2001" s="43">
        <f>Combined[[#This Row],[Quantity]]*Combined[[#This Row],[Unit_Price]]</f>
        <v>205.35000000000002</v>
      </c>
      <c r="AD2001" s="43">
        <f>Combined[[#This Row],[Gross_Sales]]*Combined[[#This Row],[Discount]]</f>
        <v>34.909500000000008</v>
      </c>
      <c r="AE2001" s="43">
        <f>Combined[[#This Row],[Quantity]]*Combined[[#This Row],[cost]]</f>
        <v>1178.67</v>
      </c>
      <c r="AF2001" s="43">
        <f>Combined[[#This Row],[Total_Amount]]-Combined[[#This Row],[Total_Cost]]</f>
        <v>-1008.2295000000001</v>
      </c>
      <c r="AG2001" s="43" t="str">
        <f>IF(Combined[[#This Row],[Age]]&lt;=25,"18-25",IF(Combined[[#This Row],[Age]]&lt;=35,"26-35",IF(Combined[[#This Row],[Age]]&lt;=45,"36-45",IF(Combined[[#This Row],[Age]]&lt;=55,"46-55","56-64"))))</f>
        <v>46-55</v>
      </c>
      <c r="AH2001" s="43">
        <f>IF(Combined[[#This Row],[Total_Amount]]=0,0,Combined[[#This Row],[Profit]]/Combined[[#This Row],[Total_Amount]])</f>
        <v>-5.9154338317477375</v>
      </c>
    </row>
  </sheetData>
  <phoneticPr fontId="7"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0F875-B874-4193-845A-4D0261D1FBC3}">
  <dimension ref="A1:O28"/>
  <sheetViews>
    <sheetView topLeftCell="A3" workbookViewId="0">
      <selection activeCell="E32" sqref="E32"/>
    </sheetView>
  </sheetViews>
  <sheetFormatPr defaultRowHeight="14.4"/>
  <cols>
    <col min="2" max="2" width="17.5546875" customWidth="1"/>
    <col min="4" max="5" width="15.109375" customWidth="1"/>
    <col min="6" max="6" width="9.33203125" customWidth="1"/>
    <col min="7" max="8" width="19" customWidth="1"/>
    <col min="9" max="10" width="16.88671875" customWidth="1"/>
    <col min="11" max="11" width="11" customWidth="1"/>
    <col min="12" max="12" width="11.109375" customWidth="1"/>
    <col min="13" max="15" width="11.44140625" customWidth="1"/>
  </cols>
  <sheetData>
    <row r="1" spans="1:15">
      <c r="A1" s="9"/>
      <c r="B1" s="9"/>
    </row>
    <row r="3" spans="1:15">
      <c r="A3" s="26"/>
      <c r="B3" s="25" t="s">
        <v>4003</v>
      </c>
      <c r="C3" s="26"/>
    </row>
    <row r="4" spans="1:15">
      <c r="C4" s="9"/>
    </row>
    <row r="5" spans="1:15">
      <c r="B5" s="23" t="s">
        <v>4002</v>
      </c>
      <c r="C5" s="10" t="s">
        <v>3989</v>
      </c>
      <c r="D5" s="11" t="s">
        <v>3990</v>
      </c>
      <c r="E5" s="11" t="s">
        <v>3991</v>
      </c>
      <c r="F5" s="11" t="s">
        <v>3992</v>
      </c>
      <c r="G5" s="11" t="s">
        <v>3993</v>
      </c>
      <c r="H5" s="11" t="s">
        <v>3994</v>
      </c>
      <c r="I5" s="11" t="s">
        <v>3995</v>
      </c>
      <c r="J5" s="11" t="s">
        <v>3996</v>
      </c>
      <c r="K5" s="11" t="s">
        <v>3997</v>
      </c>
      <c r="L5" s="11" t="s">
        <v>3998</v>
      </c>
      <c r="M5" s="11" t="s">
        <v>3999</v>
      </c>
      <c r="N5" s="11" t="s">
        <v>4000</v>
      </c>
      <c r="O5" s="12" t="s">
        <v>4001</v>
      </c>
    </row>
    <row r="6" spans="1:15">
      <c r="B6" s="24" t="s">
        <v>2</v>
      </c>
      <c r="C6" s="13">
        <v>41.561999999999998</v>
      </c>
      <c r="D6" s="14">
        <v>0.61138522699815301</v>
      </c>
      <c r="E6" s="14">
        <v>42</v>
      </c>
      <c r="F6" s="14">
        <v>46</v>
      </c>
      <c r="G6" s="14">
        <v>13.670989280070099</v>
      </c>
      <c r="H6" s="14">
        <v>186.89594789579155</v>
      </c>
      <c r="I6" s="14">
        <v>-1.2193919892240326</v>
      </c>
      <c r="J6" s="14">
        <v>-3.6548529921374591E-2</v>
      </c>
      <c r="K6" s="14">
        <v>46</v>
      </c>
      <c r="L6" s="14">
        <v>18</v>
      </c>
      <c r="M6" s="14">
        <v>64</v>
      </c>
      <c r="N6" s="14">
        <v>20781</v>
      </c>
      <c r="O6" s="15">
        <v>500</v>
      </c>
    </row>
    <row r="8" spans="1:15">
      <c r="A8" s="16"/>
      <c r="B8" s="25" t="s">
        <v>4004</v>
      </c>
      <c r="C8" s="25"/>
      <c r="D8" s="3"/>
    </row>
    <row r="10" spans="1:15" ht="15" thickBot="1">
      <c r="B10" t="s">
        <v>4002</v>
      </c>
      <c r="C10" t="s">
        <v>3989</v>
      </c>
      <c r="D10" t="s">
        <v>3990</v>
      </c>
      <c r="E10" t="s">
        <v>3991</v>
      </c>
      <c r="F10" t="s">
        <v>3992</v>
      </c>
      <c r="G10" t="s">
        <v>3993</v>
      </c>
      <c r="H10" t="s">
        <v>3994</v>
      </c>
      <c r="I10" t="s">
        <v>3995</v>
      </c>
      <c r="J10" t="s">
        <v>3996</v>
      </c>
      <c r="K10" t="s">
        <v>3997</v>
      </c>
      <c r="L10" t="s">
        <v>3998</v>
      </c>
      <c r="M10" t="s">
        <v>3999</v>
      </c>
      <c r="N10" t="s">
        <v>4000</v>
      </c>
      <c r="O10" t="s">
        <v>4001</v>
      </c>
    </row>
    <row r="11" spans="1:15">
      <c r="A11" s="9"/>
      <c r="B11" s="17" t="s">
        <v>1541</v>
      </c>
      <c r="C11" s="18">
        <v>255.29380000000003</v>
      </c>
      <c r="D11" s="18">
        <v>13.116804068264964</v>
      </c>
      <c r="E11" s="18">
        <v>244.83999999999997</v>
      </c>
      <c r="F11" s="18">
        <v>358.47</v>
      </c>
      <c r="G11" s="18">
        <v>131.16804068264963</v>
      </c>
      <c r="H11" s="18">
        <v>17205.054896525231</v>
      </c>
      <c r="I11" s="18">
        <v>-0.97261266290038462</v>
      </c>
      <c r="J11" s="18">
        <v>2.4172761881041834E-2</v>
      </c>
      <c r="K11" s="18">
        <v>478.41</v>
      </c>
      <c r="L11" s="18">
        <v>17.309999999999999</v>
      </c>
      <c r="M11" s="18">
        <v>495.72</v>
      </c>
      <c r="N11" s="18">
        <v>25529.380000000005</v>
      </c>
      <c r="O11" s="19">
        <v>100</v>
      </c>
    </row>
    <row r="12" spans="1:15" ht="15" thickBot="1">
      <c r="B12" s="20" t="s">
        <v>1542</v>
      </c>
      <c r="C12" s="21">
        <v>273.97500000000002</v>
      </c>
      <c r="D12" s="21">
        <v>13.045465435711501</v>
      </c>
      <c r="E12" s="21">
        <v>278.5</v>
      </c>
      <c r="F12" s="21">
        <v>82</v>
      </c>
      <c r="G12" s="21">
        <v>130.45465435711506</v>
      </c>
      <c r="H12" s="21">
        <v>17018.416843434363</v>
      </c>
      <c r="I12" s="21">
        <v>-1.1803802814797131</v>
      </c>
      <c r="J12" s="21">
        <v>-1.8630837217966455E-2</v>
      </c>
      <c r="K12" s="21">
        <v>439</v>
      </c>
      <c r="L12" s="21">
        <v>57</v>
      </c>
      <c r="M12" s="21">
        <v>496</v>
      </c>
      <c r="N12" s="21">
        <v>27397.5</v>
      </c>
      <c r="O12" s="22">
        <v>100</v>
      </c>
    </row>
    <row r="14" spans="1:15">
      <c r="B14" s="25" t="s">
        <v>4005</v>
      </c>
      <c r="C14" s="3"/>
      <c r="D14" s="3"/>
      <c r="E14" s="3"/>
      <c r="F14" s="3"/>
      <c r="G14" s="3"/>
      <c r="H14" s="3"/>
    </row>
    <row r="15" spans="1:15" ht="15" thickBot="1">
      <c r="I15" s="3"/>
    </row>
    <row r="16" spans="1:15" ht="15" thickBot="1">
      <c r="B16" s="28" t="s">
        <v>4002</v>
      </c>
      <c r="C16" s="33" t="s">
        <v>3989</v>
      </c>
      <c r="D16" s="33" t="s">
        <v>3990</v>
      </c>
      <c r="E16" s="33" t="s">
        <v>3991</v>
      </c>
      <c r="F16" s="33" t="s">
        <v>3992</v>
      </c>
      <c r="G16" s="33" t="s">
        <v>3993</v>
      </c>
      <c r="H16" s="33" t="s">
        <v>3994</v>
      </c>
      <c r="I16" s="33" t="s">
        <v>3995</v>
      </c>
      <c r="J16" s="33" t="s">
        <v>3996</v>
      </c>
      <c r="K16" s="33" t="s">
        <v>3997</v>
      </c>
      <c r="L16" s="33" t="s">
        <v>3998</v>
      </c>
      <c r="M16" s="33" t="s">
        <v>3999</v>
      </c>
      <c r="N16" s="33" t="s">
        <v>4000</v>
      </c>
      <c r="O16" s="34" t="s">
        <v>4001</v>
      </c>
    </row>
    <row r="17" spans="2:15">
      <c r="B17" s="30" t="s">
        <v>1818</v>
      </c>
      <c r="C17" s="35">
        <v>2.4820000000000002</v>
      </c>
      <c r="D17" s="18">
        <v>2.4852501351206202E-2</v>
      </c>
      <c r="E17" s="18">
        <v>2</v>
      </c>
      <c r="F17" s="18">
        <v>2</v>
      </c>
      <c r="G17" s="18">
        <v>1.1114376486440489</v>
      </c>
      <c r="H17" s="18">
        <v>1.2352936468234121</v>
      </c>
      <c r="I17" s="18">
        <v>-1.3441226340505921</v>
      </c>
      <c r="J17" s="18">
        <v>2.2378357176843708E-2</v>
      </c>
      <c r="K17" s="18">
        <v>3</v>
      </c>
      <c r="L17" s="18">
        <v>1</v>
      </c>
      <c r="M17" s="18">
        <v>4</v>
      </c>
      <c r="N17" s="18">
        <v>4964</v>
      </c>
      <c r="O17" s="19">
        <v>2000</v>
      </c>
    </row>
    <row r="18" spans="2:15">
      <c r="B18" s="31" t="s">
        <v>1819</v>
      </c>
      <c r="C18" s="36">
        <v>513.59597999999994</v>
      </c>
      <c r="D18" s="27">
        <v>6.3131451675629355</v>
      </c>
      <c r="E18" s="27">
        <v>522.43000000000006</v>
      </c>
      <c r="F18" s="27">
        <v>871.34</v>
      </c>
      <c r="G18" s="27">
        <v>282.3324349299005</v>
      </c>
      <c r="H18" s="27">
        <v>79711.603813446505</v>
      </c>
      <c r="I18" s="27">
        <v>-1.193099185648457</v>
      </c>
      <c r="J18" s="27">
        <v>-3.4758336926071109E-2</v>
      </c>
      <c r="K18" s="27">
        <v>979.8</v>
      </c>
      <c r="L18" s="27">
        <v>20.09</v>
      </c>
      <c r="M18" s="27">
        <v>999.89</v>
      </c>
      <c r="N18" s="27">
        <v>1027191.9599999998</v>
      </c>
      <c r="O18" s="29">
        <v>2000</v>
      </c>
    </row>
    <row r="19" spans="2:15">
      <c r="B19" s="30" t="s">
        <v>1820</v>
      </c>
      <c r="C19" s="36">
        <v>0.14803000000000005</v>
      </c>
      <c r="D19" s="27">
        <v>1.9584630041614955E-3</v>
      </c>
      <c r="E19" s="27">
        <v>0.14000000000000001</v>
      </c>
      <c r="F19" s="27">
        <v>0.1</v>
      </c>
      <c r="G19" s="27">
        <v>8.7585128174471158E-2</v>
      </c>
      <c r="H19" s="27">
        <v>7.6711546773385415E-3</v>
      </c>
      <c r="I19" s="27">
        <v>-1.2071958644082807</v>
      </c>
      <c r="J19" s="27">
        <v>6.3099261209690713E-2</v>
      </c>
      <c r="K19" s="27">
        <v>0.3</v>
      </c>
      <c r="L19" s="27">
        <v>0</v>
      </c>
      <c r="M19" s="27">
        <v>0.3</v>
      </c>
      <c r="N19" s="27">
        <v>296.06000000000012</v>
      </c>
      <c r="O19" s="29">
        <v>2000</v>
      </c>
    </row>
    <row r="20" spans="2:15" ht="15" thickBot="1">
      <c r="B20" s="32" t="s">
        <v>1822</v>
      </c>
      <c r="C20" s="37">
        <v>1087.1973534999975</v>
      </c>
      <c r="D20" s="21">
        <v>18.327237124185821</v>
      </c>
      <c r="E20" s="21">
        <v>868.71820000000002</v>
      </c>
      <c r="F20" s="21" t="e">
        <v>#N/A</v>
      </c>
      <c r="G20" s="21">
        <v>819.61896098874502</v>
      </c>
      <c r="H20" s="21">
        <v>671775.24121226999</v>
      </c>
      <c r="I20" s="21">
        <v>4.5826173768686473E-2</v>
      </c>
      <c r="J20" s="21">
        <v>0.87904704259671551</v>
      </c>
      <c r="K20" s="21">
        <v>3889.7838000000002</v>
      </c>
      <c r="L20" s="21">
        <v>18.459</v>
      </c>
      <c r="M20" s="21">
        <v>3908.2428</v>
      </c>
      <c r="N20" s="21">
        <v>2174394.7069999948</v>
      </c>
      <c r="O20" s="22">
        <v>2000</v>
      </c>
    </row>
    <row r="22" spans="2:15">
      <c r="B22" s="16" t="s">
        <v>4015</v>
      </c>
    </row>
    <row r="24" spans="2:15" ht="15" thickBot="1">
      <c r="B24" t="s">
        <v>4002</v>
      </c>
      <c r="C24" t="s">
        <v>3989</v>
      </c>
      <c r="D24" t="s">
        <v>3990</v>
      </c>
      <c r="E24" t="s">
        <v>3991</v>
      </c>
      <c r="F24" t="s">
        <v>3992</v>
      </c>
      <c r="G24" t="s">
        <v>3993</v>
      </c>
      <c r="H24" t="s">
        <v>3994</v>
      </c>
      <c r="I24" t="s">
        <v>3995</v>
      </c>
      <c r="J24" t="s">
        <v>3996</v>
      </c>
      <c r="K24" t="s">
        <v>3997</v>
      </c>
      <c r="L24" t="s">
        <v>3998</v>
      </c>
      <c r="M24" t="s">
        <v>3999</v>
      </c>
      <c r="N24" t="s">
        <v>4000</v>
      </c>
      <c r="O24" t="s">
        <v>4001</v>
      </c>
    </row>
    <row r="25" spans="2:15">
      <c r="B25" s="35" t="s">
        <v>4012</v>
      </c>
      <c r="C25" s="18">
        <v>1278.2234250000008</v>
      </c>
      <c r="D25" s="18">
        <v>21.272400762692826</v>
      </c>
      <c r="E25" s="18">
        <v>1008.515</v>
      </c>
      <c r="F25" s="18">
        <v>2614.02</v>
      </c>
      <c r="G25" s="18">
        <v>951.33068299999059</v>
      </c>
      <c r="H25" s="18">
        <v>905030.06841722853</v>
      </c>
      <c r="I25" s="18">
        <v>-0.14808733984180034</v>
      </c>
      <c r="J25" s="18">
        <v>0.81773491227968154</v>
      </c>
      <c r="K25" s="18">
        <v>3971.6600000000003</v>
      </c>
      <c r="L25" s="18">
        <v>21.14</v>
      </c>
      <c r="M25" s="18">
        <v>3992.8</v>
      </c>
      <c r="N25" s="39">
        <v>2556446.8500000015</v>
      </c>
      <c r="O25" s="19">
        <v>2000</v>
      </c>
    </row>
    <row r="26" spans="2:15">
      <c r="B26" s="36" t="s">
        <v>4013</v>
      </c>
      <c r="C26" s="27">
        <v>643.03392500000052</v>
      </c>
      <c r="D26" s="27">
        <v>10.348707804578034</v>
      </c>
      <c r="E26" s="27">
        <v>525.5</v>
      </c>
      <c r="F26" s="27">
        <v>716.94</v>
      </c>
      <c r="G26" s="27">
        <v>462.80828260638185</v>
      </c>
      <c r="H26" s="27">
        <v>214191.50644906863</v>
      </c>
      <c r="I26" s="27">
        <v>-3.9334135556525318E-2</v>
      </c>
      <c r="J26" s="27">
        <v>0.83601116513040574</v>
      </c>
      <c r="K26" s="27">
        <v>1965.5700000000002</v>
      </c>
      <c r="L26" s="27">
        <v>17.309999999999999</v>
      </c>
      <c r="M26" s="27">
        <v>1982.88</v>
      </c>
      <c r="N26" s="40">
        <v>1286067.850000001</v>
      </c>
      <c r="O26" s="29">
        <v>2000</v>
      </c>
    </row>
    <row r="27" spans="2:15">
      <c r="B27" s="41" t="s">
        <v>4010</v>
      </c>
      <c r="C27">
        <v>221.03762449999965</v>
      </c>
      <c r="D27">
        <v>20.763026077889585</v>
      </c>
      <c r="E27">
        <v>119.40805</v>
      </c>
      <c r="F27">
        <v>0</v>
      </c>
      <c r="G27">
        <v>928.55075457523913</v>
      </c>
      <c r="H27">
        <v>862206.50382224598</v>
      </c>
      <c r="I27">
        <v>1407.8027171141221</v>
      </c>
      <c r="J27">
        <v>35.442125108981621</v>
      </c>
      <c r="K27">
        <v>38137.839999999997</v>
      </c>
      <c r="L27">
        <v>0</v>
      </c>
      <c r="M27">
        <v>38137.839999999997</v>
      </c>
      <c r="N27">
        <v>442075.24899999931</v>
      </c>
      <c r="O27" s="29">
        <v>2000</v>
      </c>
    </row>
    <row r="28" spans="2:15" ht="15" thickBot="1">
      <c r="B28" s="37" t="s">
        <v>4011</v>
      </c>
      <c r="C28" s="21">
        <v>444.16342369999961</v>
      </c>
      <c r="D28" s="21">
        <v>17.612391704841308</v>
      </c>
      <c r="E28" s="21">
        <v>349.20779999999991</v>
      </c>
      <c r="F28" s="21" t="e">
        <v>#N/A</v>
      </c>
      <c r="G28" s="21">
        <v>787.65010196757157</v>
      </c>
      <c r="H28" s="21">
        <v>620392.68312952586</v>
      </c>
      <c r="I28" s="21">
        <v>0.71919038319659911</v>
      </c>
      <c r="J28" s="21">
        <v>0.59508954250814161</v>
      </c>
      <c r="K28" s="21">
        <v>5331.1535999999996</v>
      </c>
      <c r="L28" s="21">
        <v>-1705.5056</v>
      </c>
      <c r="M28" s="21">
        <v>3625.6480000000001</v>
      </c>
      <c r="N28" s="42">
        <v>888326.84739999927</v>
      </c>
      <c r="O28" s="22">
        <v>2000</v>
      </c>
    </row>
  </sheetData>
  <pageMargins left="0.7" right="0.7" top="0.75" bottom="0.75" header="0.3" footer="0.3"/>
  <pageSetup orientation="portrait" r:id="rId1"/>
  <tableParts count="4">
    <tablePart r:id="rId2"/>
    <tablePart r:id="rId3"/>
    <tablePart r:id="rId4"/>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C3575-9524-40ED-BA5C-3B009D6B7F86}">
  <dimension ref="A1:ZI1561"/>
  <sheetViews>
    <sheetView topLeftCell="A168" workbookViewId="0">
      <selection activeCell="B185" sqref="B185"/>
    </sheetView>
  </sheetViews>
  <sheetFormatPr defaultRowHeight="15.6"/>
  <cols>
    <col min="1" max="1" width="18.77734375" style="48" customWidth="1"/>
    <col min="2" max="2" width="22.109375" style="48" customWidth="1"/>
    <col min="3" max="3" width="19.77734375" style="48" bestFit="1" customWidth="1"/>
    <col min="4" max="16384" width="8.88671875" style="48"/>
  </cols>
  <sheetData>
    <row r="1" spans="1:2">
      <c r="B1" s="48" t="s">
        <v>4038</v>
      </c>
    </row>
    <row r="3" spans="1:2">
      <c r="A3" s="49" t="s">
        <v>1538</v>
      </c>
      <c r="B3" s="48" t="s">
        <v>4017</v>
      </c>
    </row>
    <row r="4" spans="1:2">
      <c r="A4" s="50" t="s">
        <v>1558</v>
      </c>
      <c r="B4" s="48">
        <v>321561.32989999966</v>
      </c>
    </row>
    <row r="5" spans="1:2">
      <c r="A5" s="50" t="s">
        <v>1547</v>
      </c>
      <c r="B5" s="48">
        <v>379216.04410000017</v>
      </c>
    </row>
    <row r="6" spans="1:2">
      <c r="A6" s="50" t="s">
        <v>1563</v>
      </c>
      <c r="B6" s="48">
        <v>504311.34800000023</v>
      </c>
    </row>
    <row r="7" spans="1:2">
      <c r="A7" s="50" t="s">
        <v>1544</v>
      </c>
      <c r="B7" s="48">
        <v>427295.80359999998</v>
      </c>
    </row>
    <row r="8" spans="1:2">
      <c r="A8" s="50" t="s">
        <v>1566</v>
      </c>
      <c r="B8" s="48">
        <v>542010.17180000048</v>
      </c>
    </row>
    <row r="9" spans="1:2">
      <c r="A9" s="50" t="s">
        <v>4016</v>
      </c>
      <c r="B9" s="48">
        <v>2174394.6974000004</v>
      </c>
    </row>
    <row r="11" spans="1:2">
      <c r="B11" s="48" t="s">
        <v>4056</v>
      </c>
    </row>
    <row r="13" spans="1:2">
      <c r="A13" s="49" t="s">
        <v>4007</v>
      </c>
      <c r="B13" s="48" t="s">
        <v>4017</v>
      </c>
    </row>
    <row r="14" spans="1:2">
      <c r="A14" s="50" t="s">
        <v>4019</v>
      </c>
      <c r="B14" s="48">
        <v>174449.14000000007</v>
      </c>
    </row>
    <row r="15" spans="1:2">
      <c r="A15" s="50" t="s">
        <v>4020</v>
      </c>
      <c r="B15" s="48">
        <v>155073.9390999999</v>
      </c>
    </row>
    <row r="16" spans="1:2">
      <c r="A16" s="50" t="s">
        <v>4021</v>
      </c>
      <c r="B16" s="48">
        <v>210704.52199999997</v>
      </c>
    </row>
    <row r="17" spans="1:2">
      <c r="A17" s="50" t="s">
        <v>4022</v>
      </c>
      <c r="B17" s="48">
        <v>192864.03530000005</v>
      </c>
    </row>
    <row r="18" spans="1:2">
      <c r="A18" s="50" t="s">
        <v>4023</v>
      </c>
      <c r="B18" s="48">
        <v>146511.96289999998</v>
      </c>
    </row>
    <row r="19" spans="1:2">
      <c r="A19" s="50" t="s">
        <v>4024</v>
      </c>
      <c r="B19" s="48">
        <v>162640.01650000011</v>
      </c>
    </row>
    <row r="20" spans="1:2">
      <c r="A20" s="50" t="s">
        <v>4025</v>
      </c>
      <c r="B20" s="48">
        <v>194711.81699999992</v>
      </c>
    </row>
    <row r="21" spans="1:2">
      <c r="A21" s="50" t="s">
        <v>4026</v>
      </c>
      <c r="B21" s="48">
        <v>192159.72979999988</v>
      </c>
    </row>
    <row r="22" spans="1:2">
      <c r="A22" s="50" t="s">
        <v>4027</v>
      </c>
      <c r="B22" s="48">
        <v>188570.17879999991</v>
      </c>
    </row>
    <row r="23" spans="1:2">
      <c r="A23" s="50" t="s">
        <v>4028</v>
      </c>
      <c r="B23" s="48">
        <v>186168.20670000001</v>
      </c>
    </row>
    <row r="24" spans="1:2">
      <c r="A24" s="50" t="s">
        <v>4029</v>
      </c>
      <c r="B24" s="48">
        <v>187386.16820000004</v>
      </c>
    </row>
    <row r="25" spans="1:2">
      <c r="A25" s="50" t="s">
        <v>4030</v>
      </c>
      <c r="B25" s="48">
        <v>183154.98109999998</v>
      </c>
    </row>
    <row r="26" spans="1:2">
      <c r="A26" s="50" t="s">
        <v>4016</v>
      </c>
      <c r="B26" s="48">
        <v>2174394.6973999999</v>
      </c>
    </row>
    <row r="27" spans="1:2">
      <c r="A27"/>
      <c r="B27"/>
    </row>
    <row r="28" spans="1:2">
      <c r="A28"/>
      <c r="B28" s="48" t="s">
        <v>4039</v>
      </c>
    </row>
    <row r="29" spans="1:2">
      <c r="A29"/>
      <c r="B29"/>
    </row>
    <row r="30" spans="1:2">
      <c r="A30" s="49" t="s">
        <v>1821</v>
      </c>
      <c r="B30" s="48" t="s">
        <v>4017</v>
      </c>
    </row>
    <row r="31" spans="1:2">
      <c r="A31" s="50" t="s">
        <v>1829</v>
      </c>
      <c r="B31" s="48">
        <v>702459.41580000008</v>
      </c>
    </row>
    <row r="32" spans="1:2">
      <c r="A32" s="50" t="s">
        <v>1824</v>
      </c>
      <c r="B32" s="48">
        <v>715180.71280000044</v>
      </c>
    </row>
    <row r="33" spans="1:2">
      <c r="A33" s="50" t="s">
        <v>1826</v>
      </c>
      <c r="B33" s="48">
        <v>756754.56879999989</v>
      </c>
    </row>
    <row r="34" spans="1:2">
      <c r="A34" s="50" t="s">
        <v>4016</v>
      </c>
      <c r="B34" s="48">
        <v>2174394.6974000004</v>
      </c>
    </row>
    <row r="35" spans="1:2">
      <c r="A35"/>
      <c r="B35"/>
    </row>
    <row r="36" spans="1:2">
      <c r="A36"/>
      <c r="B36" s="48" t="s">
        <v>4040</v>
      </c>
    </row>
    <row r="37" spans="1:2">
      <c r="A37"/>
      <c r="B37"/>
    </row>
    <row r="38" spans="1:2">
      <c r="A38" s="49" t="s">
        <v>1538</v>
      </c>
      <c r="B38" s="48" t="s">
        <v>4050</v>
      </c>
    </row>
    <row r="39" spans="1:2">
      <c r="A39" s="50" t="s">
        <v>1558</v>
      </c>
      <c r="B39" s="48">
        <v>738</v>
      </c>
    </row>
    <row r="40" spans="1:2">
      <c r="A40" s="50" t="s">
        <v>1547</v>
      </c>
      <c r="B40" s="48">
        <v>846</v>
      </c>
    </row>
    <row r="41" spans="1:2">
      <c r="A41" s="50" t="s">
        <v>1563</v>
      </c>
      <c r="B41" s="48">
        <v>1165</v>
      </c>
    </row>
    <row r="42" spans="1:2">
      <c r="A42" s="50" t="s">
        <v>1544</v>
      </c>
      <c r="B42" s="48">
        <v>974</v>
      </c>
    </row>
    <row r="43" spans="1:2">
      <c r="A43" s="50" t="s">
        <v>1566</v>
      </c>
      <c r="B43" s="48">
        <v>1241</v>
      </c>
    </row>
    <row r="44" spans="1:2">
      <c r="A44" s="50" t="s">
        <v>4016</v>
      </c>
      <c r="B44" s="48">
        <v>4964</v>
      </c>
    </row>
    <row r="46" spans="1:2">
      <c r="B46" s="48" t="s">
        <v>4041</v>
      </c>
    </row>
    <row r="48" spans="1:2">
      <c r="A48" s="49" t="s">
        <v>3</v>
      </c>
      <c r="B48" s="48" t="s">
        <v>4042</v>
      </c>
    </row>
    <row r="49" spans="1:2">
      <c r="A49" s="50" t="s">
        <v>16</v>
      </c>
      <c r="B49" s="48">
        <v>1096</v>
      </c>
    </row>
    <row r="50" spans="1:2">
      <c r="A50" s="50" t="s">
        <v>9</v>
      </c>
      <c r="B50" s="48">
        <v>904</v>
      </c>
    </row>
    <row r="51" spans="1:2">
      <c r="A51" s="50" t="s">
        <v>4016</v>
      </c>
      <c r="B51" s="48">
        <v>2000</v>
      </c>
    </row>
    <row r="53" spans="1:2">
      <c r="B53" s="48" t="s">
        <v>4044</v>
      </c>
    </row>
    <row r="55" spans="1:2">
      <c r="A55" s="49" t="s">
        <v>7</v>
      </c>
      <c r="B55" s="48" t="s">
        <v>4042</v>
      </c>
    </row>
    <row r="56" spans="1:2">
      <c r="A56" s="50" t="s">
        <v>26</v>
      </c>
      <c r="B56" s="48">
        <v>487</v>
      </c>
    </row>
    <row r="57" spans="1:2">
      <c r="A57" s="50" t="s">
        <v>13</v>
      </c>
      <c r="B57" s="48">
        <v>469</v>
      </c>
    </row>
    <row r="58" spans="1:2">
      <c r="A58" s="50" t="s">
        <v>19</v>
      </c>
      <c r="B58" s="48">
        <v>622</v>
      </c>
    </row>
    <row r="59" spans="1:2">
      <c r="A59" s="50" t="s">
        <v>31</v>
      </c>
      <c r="B59" s="48">
        <v>422</v>
      </c>
    </row>
    <row r="60" spans="1:2">
      <c r="A60" s="50" t="s">
        <v>4016</v>
      </c>
      <c r="B60" s="48">
        <v>2000</v>
      </c>
    </row>
    <row r="62" spans="1:2">
      <c r="B62" s="48" t="s">
        <v>4043</v>
      </c>
    </row>
    <row r="64" spans="1:2">
      <c r="A64" s="49" t="s">
        <v>4051</v>
      </c>
      <c r="B64" s="48" t="s">
        <v>4018</v>
      </c>
    </row>
    <row r="65" spans="1:2">
      <c r="A65" s="50" t="s">
        <v>3871</v>
      </c>
      <c r="B65" s="48">
        <v>-5218.8655999999992</v>
      </c>
    </row>
    <row r="66" spans="1:2">
      <c r="A66" s="50" t="s">
        <v>3861</v>
      </c>
      <c r="B66" s="48">
        <v>-7208.9387000000024</v>
      </c>
    </row>
    <row r="67" spans="1:2">
      <c r="A67" s="50" t="s">
        <v>3931</v>
      </c>
      <c r="B67" s="48">
        <v>9177.386199999999</v>
      </c>
    </row>
    <row r="68" spans="1:2">
      <c r="A68" s="50" t="s">
        <v>3908</v>
      </c>
      <c r="B68" s="48">
        <v>9497.8642999999993</v>
      </c>
    </row>
    <row r="69" spans="1:2">
      <c r="A69" s="50" t="s">
        <v>3948</v>
      </c>
      <c r="B69" s="48">
        <v>8082.4420999999966</v>
      </c>
    </row>
    <row r="70" spans="1:2">
      <c r="A70" s="50" t="s">
        <v>3892</v>
      </c>
      <c r="B70" s="48">
        <v>18193.885700000003</v>
      </c>
    </row>
    <row r="71" spans="1:2">
      <c r="A71" s="50" t="s">
        <v>3873</v>
      </c>
      <c r="B71" s="48">
        <v>828.54819999999881</v>
      </c>
    </row>
    <row r="72" spans="1:2">
      <c r="A72" s="50" t="s">
        <v>3897</v>
      </c>
      <c r="B72" s="48">
        <v>1872.9194999999986</v>
      </c>
    </row>
    <row r="73" spans="1:2">
      <c r="A73" s="50" t="s">
        <v>3941</v>
      </c>
      <c r="B73" s="48">
        <v>-487.19579999999837</v>
      </c>
    </row>
    <row r="74" spans="1:2">
      <c r="A74" s="50" t="s">
        <v>3916</v>
      </c>
      <c r="B74" s="48">
        <v>10020.9172</v>
      </c>
    </row>
    <row r="75" spans="1:2">
      <c r="A75" s="50" t="s">
        <v>3844</v>
      </c>
      <c r="B75" s="48">
        <v>12640.5823</v>
      </c>
    </row>
    <row r="76" spans="1:2">
      <c r="A76" s="50" t="s">
        <v>3913</v>
      </c>
      <c r="B76" s="48">
        <v>14216.212899999999</v>
      </c>
    </row>
    <row r="77" spans="1:2">
      <c r="A77" s="50" t="s">
        <v>3882</v>
      </c>
      <c r="B77" s="48">
        <v>-94.431500000000597</v>
      </c>
    </row>
    <row r="78" spans="1:2">
      <c r="A78" s="50" t="s">
        <v>3863</v>
      </c>
      <c r="B78" s="48">
        <v>3297.3906999999995</v>
      </c>
    </row>
    <row r="79" spans="1:2">
      <c r="A79" s="50" t="s">
        <v>3921</v>
      </c>
      <c r="B79" s="48">
        <v>13100.662899999999</v>
      </c>
    </row>
    <row r="80" spans="1:2">
      <c r="A80" s="50" t="s">
        <v>3964</v>
      </c>
      <c r="B80" s="48">
        <v>11037.436700000006</v>
      </c>
    </row>
    <row r="81" spans="1:2">
      <c r="A81" s="50" t="s">
        <v>3888</v>
      </c>
      <c r="B81" s="48">
        <v>12935.170399999999</v>
      </c>
    </row>
    <row r="82" spans="1:2">
      <c r="A82" s="50" t="s">
        <v>3946</v>
      </c>
      <c r="B82" s="48">
        <v>6557.8985000000002</v>
      </c>
    </row>
    <row r="83" spans="1:2">
      <c r="A83" s="50" t="s">
        <v>3869</v>
      </c>
      <c r="B83" s="48">
        <v>19409.964100000001</v>
      </c>
    </row>
    <row r="84" spans="1:2">
      <c r="A84" s="50" t="s">
        <v>3945</v>
      </c>
      <c r="B84" s="48">
        <v>7908.3361999999997</v>
      </c>
    </row>
    <row r="85" spans="1:2">
      <c r="A85" s="50" t="s">
        <v>3890</v>
      </c>
      <c r="B85" s="48">
        <v>6329.9807999999994</v>
      </c>
    </row>
    <row r="86" spans="1:2">
      <c r="A86" s="50" t="s">
        <v>3956</v>
      </c>
      <c r="B86" s="48">
        <v>15791.210799999999</v>
      </c>
    </row>
    <row r="87" spans="1:2">
      <c r="A87" s="50" t="s">
        <v>3949</v>
      </c>
      <c r="B87" s="48">
        <v>16136.553700000002</v>
      </c>
    </row>
    <row r="88" spans="1:2">
      <c r="A88" s="50" t="s">
        <v>3923</v>
      </c>
      <c r="B88" s="48">
        <v>19926.150399999999</v>
      </c>
    </row>
    <row r="89" spans="1:2">
      <c r="A89" s="50" t="s">
        <v>3884</v>
      </c>
      <c r="B89" s="48">
        <v>13443.9859</v>
      </c>
    </row>
    <row r="90" spans="1:2">
      <c r="A90" s="50" t="s">
        <v>3896</v>
      </c>
      <c r="B90" s="48">
        <v>-519.68729999999709</v>
      </c>
    </row>
    <row r="91" spans="1:2">
      <c r="A91" s="50" t="s">
        <v>3957</v>
      </c>
      <c r="B91" s="48">
        <v>-798.07069999999931</v>
      </c>
    </row>
    <row r="92" spans="1:2">
      <c r="A92" s="50" t="s">
        <v>3938</v>
      </c>
      <c r="B92" s="48">
        <v>16632.084599999998</v>
      </c>
    </row>
    <row r="93" spans="1:2">
      <c r="A93" s="50" t="s">
        <v>3866</v>
      </c>
      <c r="B93" s="48">
        <v>16977.922899999998</v>
      </c>
    </row>
    <row r="94" spans="1:2">
      <c r="A94" s="50" t="s">
        <v>3865</v>
      </c>
      <c r="B94" s="48">
        <v>1566.4376000000022</v>
      </c>
    </row>
    <row r="95" spans="1:2">
      <c r="A95" s="50" t="s">
        <v>3917</v>
      </c>
      <c r="B95" s="48">
        <v>14277.886999999997</v>
      </c>
    </row>
    <row r="96" spans="1:2">
      <c r="A96" s="50" t="s">
        <v>3855</v>
      </c>
      <c r="B96" s="48">
        <v>-385.31020000000063</v>
      </c>
    </row>
    <row r="97" spans="1:2">
      <c r="A97" s="50" t="s">
        <v>3909</v>
      </c>
      <c r="B97" s="48">
        <v>5594.1214999999993</v>
      </c>
    </row>
    <row r="98" spans="1:2">
      <c r="A98" s="50" t="s">
        <v>3950</v>
      </c>
      <c r="B98" s="48">
        <v>2624.2281000000007</v>
      </c>
    </row>
    <row r="99" spans="1:2">
      <c r="A99" s="50" t="s">
        <v>3953</v>
      </c>
      <c r="B99" s="48">
        <v>10613.269400000001</v>
      </c>
    </row>
    <row r="100" spans="1:2">
      <c r="A100" s="50" t="s">
        <v>3937</v>
      </c>
      <c r="B100" s="48">
        <v>17363.743899999998</v>
      </c>
    </row>
    <row r="101" spans="1:2">
      <c r="A101" s="50" t="s">
        <v>3877</v>
      </c>
      <c r="B101" s="48">
        <v>24565.986999999994</v>
      </c>
    </row>
    <row r="102" spans="1:2">
      <c r="A102" s="50" t="s">
        <v>3928</v>
      </c>
      <c r="B102" s="48">
        <v>19452.868499999997</v>
      </c>
    </row>
    <row r="103" spans="1:2">
      <c r="A103" s="50" t="s">
        <v>3954</v>
      </c>
      <c r="B103" s="48">
        <v>2032.1717000000003</v>
      </c>
    </row>
    <row r="104" spans="1:2">
      <c r="A104" s="50" t="s">
        <v>3857</v>
      </c>
      <c r="B104" s="48">
        <v>11115.524399999998</v>
      </c>
    </row>
    <row r="105" spans="1:2">
      <c r="A105" s="50" t="s">
        <v>3926</v>
      </c>
      <c r="B105" s="48">
        <v>-5418.2978000000003</v>
      </c>
    </row>
    <row r="106" spans="1:2">
      <c r="A106" s="50" t="s">
        <v>3911</v>
      </c>
      <c r="B106" s="48">
        <v>957.07049999999992</v>
      </c>
    </row>
    <row r="107" spans="1:2">
      <c r="A107" s="50" t="s">
        <v>3930</v>
      </c>
      <c r="B107" s="48">
        <v>10804.530099999998</v>
      </c>
    </row>
    <row r="108" spans="1:2">
      <c r="A108" s="50" t="s">
        <v>3899</v>
      </c>
      <c r="B108" s="48">
        <v>4737.7297999999964</v>
      </c>
    </row>
    <row r="109" spans="1:2">
      <c r="A109" s="50" t="s">
        <v>3883</v>
      </c>
      <c r="B109" s="48">
        <v>3327.4986000000008</v>
      </c>
    </row>
    <row r="110" spans="1:2">
      <c r="A110" s="50" t="s">
        <v>3846</v>
      </c>
      <c r="B110" s="48">
        <v>3181.4809999999984</v>
      </c>
    </row>
    <row r="111" spans="1:2">
      <c r="A111" s="50" t="s">
        <v>3925</v>
      </c>
      <c r="B111" s="48">
        <v>29094.238200000003</v>
      </c>
    </row>
    <row r="112" spans="1:2">
      <c r="A112" s="50" t="s">
        <v>3853</v>
      </c>
      <c r="B112" s="48">
        <v>9291.3035</v>
      </c>
    </row>
    <row r="113" spans="1:2">
      <c r="A113" s="50" t="s">
        <v>3914</v>
      </c>
      <c r="B113" s="48">
        <v>23088.110800000002</v>
      </c>
    </row>
    <row r="114" spans="1:2">
      <c r="A114" s="50" t="s">
        <v>3850</v>
      </c>
      <c r="B114" s="48">
        <v>7172.0918999999994</v>
      </c>
    </row>
    <row r="115" spans="1:2">
      <c r="A115" s="50" t="s">
        <v>3936</v>
      </c>
      <c r="B115" s="48">
        <v>10333.3657</v>
      </c>
    </row>
    <row r="116" spans="1:2">
      <c r="A116" s="50" t="s">
        <v>3919</v>
      </c>
      <c r="B116" s="48">
        <v>721.91970000000003</v>
      </c>
    </row>
    <row r="117" spans="1:2">
      <c r="A117" s="50" t="s">
        <v>3910</v>
      </c>
      <c r="B117" s="48">
        <v>14455.548599999998</v>
      </c>
    </row>
    <row r="118" spans="1:2">
      <c r="A118" s="50" t="s">
        <v>3959</v>
      </c>
      <c r="B118" s="48">
        <v>-1517.8108999999995</v>
      </c>
    </row>
    <row r="119" spans="1:2">
      <c r="A119" s="50" t="s">
        <v>3895</v>
      </c>
      <c r="B119" s="48">
        <v>16201.778000000002</v>
      </c>
    </row>
    <row r="120" spans="1:2">
      <c r="A120" s="50" t="s">
        <v>3880</v>
      </c>
      <c r="B120" s="48">
        <v>14894.720699999998</v>
      </c>
    </row>
    <row r="121" spans="1:2">
      <c r="A121" s="50" t="s">
        <v>3904</v>
      </c>
      <c r="B121" s="48">
        <v>15894.2305</v>
      </c>
    </row>
    <row r="122" spans="1:2">
      <c r="A122" s="50" t="s">
        <v>3929</v>
      </c>
      <c r="B122" s="48">
        <v>8987.5419000000002</v>
      </c>
    </row>
    <row r="123" spans="1:2">
      <c r="A123" s="50" t="s">
        <v>3879</v>
      </c>
      <c r="B123" s="48">
        <v>20652.931699999994</v>
      </c>
    </row>
    <row r="124" spans="1:2">
      <c r="A124" s="50" t="s">
        <v>3965</v>
      </c>
      <c r="B124" s="48">
        <v>2371.474799999999</v>
      </c>
    </row>
    <row r="125" spans="1:2">
      <c r="A125" s="50" t="s">
        <v>3902</v>
      </c>
      <c r="B125" s="48">
        <v>14463.463400000002</v>
      </c>
    </row>
    <row r="126" spans="1:2">
      <c r="A126" s="50" t="s">
        <v>3922</v>
      </c>
      <c r="B126" s="48">
        <v>-4318.2692000000025</v>
      </c>
    </row>
    <row r="127" spans="1:2">
      <c r="A127" s="50" t="s">
        <v>3939</v>
      </c>
      <c r="B127" s="48">
        <v>-5533.1125000000002</v>
      </c>
    </row>
    <row r="128" spans="1:2">
      <c r="A128" s="50" t="s">
        <v>3918</v>
      </c>
      <c r="B128" s="48">
        <v>6193.0325000000012</v>
      </c>
    </row>
    <row r="129" spans="1:2">
      <c r="A129" s="50" t="s">
        <v>3940</v>
      </c>
      <c r="B129" s="48">
        <v>30037.395299999996</v>
      </c>
    </row>
    <row r="130" spans="1:2">
      <c r="A130" s="50" t="s">
        <v>3906</v>
      </c>
      <c r="B130" s="48">
        <v>-1792.5128999999997</v>
      </c>
    </row>
    <row r="131" spans="1:2">
      <c r="A131" s="50" t="s">
        <v>3933</v>
      </c>
      <c r="B131" s="48">
        <v>9889.6558000000005</v>
      </c>
    </row>
    <row r="132" spans="1:2">
      <c r="A132" s="50" t="s">
        <v>3875</v>
      </c>
      <c r="B132" s="48">
        <v>18206.948999999997</v>
      </c>
    </row>
    <row r="133" spans="1:2">
      <c r="A133" s="50" t="s">
        <v>3962</v>
      </c>
      <c r="B133" s="48">
        <v>9996.4638000000032</v>
      </c>
    </row>
    <row r="134" spans="1:2">
      <c r="A134" s="50" t="s">
        <v>3920</v>
      </c>
      <c r="B134" s="48">
        <v>1689.1882999999998</v>
      </c>
    </row>
    <row r="135" spans="1:2">
      <c r="A135" s="50" t="s">
        <v>3889</v>
      </c>
      <c r="B135" s="48">
        <v>13479.184700000002</v>
      </c>
    </row>
    <row r="136" spans="1:2">
      <c r="A136" s="50" t="s">
        <v>3901</v>
      </c>
      <c r="B136" s="48">
        <v>18552.0072</v>
      </c>
    </row>
    <row r="137" spans="1:2">
      <c r="A137" s="50" t="s">
        <v>3955</v>
      </c>
      <c r="B137" s="48">
        <v>17705.767899999999</v>
      </c>
    </row>
    <row r="138" spans="1:2">
      <c r="A138" s="50" t="s">
        <v>3966</v>
      </c>
      <c r="B138" s="48">
        <v>11767.511300000002</v>
      </c>
    </row>
    <row r="139" spans="1:2">
      <c r="A139" s="50" t="s">
        <v>3891</v>
      </c>
      <c r="B139" s="48">
        <v>13366.232800000003</v>
      </c>
    </row>
    <row r="140" spans="1:2">
      <c r="A140" s="50" t="s">
        <v>3927</v>
      </c>
      <c r="B140" s="48">
        <v>15605.157999999999</v>
      </c>
    </row>
    <row r="141" spans="1:2">
      <c r="A141" s="50" t="s">
        <v>3907</v>
      </c>
      <c r="B141" s="48">
        <v>9314.3388999999988</v>
      </c>
    </row>
    <row r="142" spans="1:2">
      <c r="A142" s="50" t="s">
        <v>3868</v>
      </c>
      <c r="B142" s="48">
        <v>7637.3841000000011</v>
      </c>
    </row>
    <row r="143" spans="1:2">
      <c r="A143" s="50" t="s">
        <v>3960</v>
      </c>
      <c r="B143" s="48">
        <v>6518.8353000000006</v>
      </c>
    </row>
    <row r="144" spans="1:2">
      <c r="A144" s="50" t="s">
        <v>3894</v>
      </c>
      <c r="B144" s="48">
        <v>2870.0119</v>
      </c>
    </row>
    <row r="145" spans="1:2">
      <c r="A145" s="50" t="s">
        <v>3961</v>
      </c>
      <c r="B145" s="48">
        <v>3718.2568999999958</v>
      </c>
    </row>
    <row r="146" spans="1:2">
      <c r="A146" s="50" t="s">
        <v>3947</v>
      </c>
      <c r="B146" s="48">
        <v>18171.973399999999</v>
      </c>
    </row>
    <row r="147" spans="1:2">
      <c r="A147" s="50" t="s">
        <v>3944</v>
      </c>
      <c r="B147" s="48">
        <v>1648.3307000000013</v>
      </c>
    </row>
    <row r="148" spans="1:2">
      <c r="A148" s="50" t="s">
        <v>3859</v>
      </c>
      <c r="B148" s="48">
        <v>-4702.0710000000008</v>
      </c>
    </row>
    <row r="149" spans="1:2">
      <c r="A149" s="50" t="s">
        <v>3887</v>
      </c>
      <c r="B149" s="48">
        <v>6300.4495999999999</v>
      </c>
    </row>
    <row r="150" spans="1:2">
      <c r="A150" s="50" t="s">
        <v>3943</v>
      </c>
      <c r="B150" s="48">
        <v>4885.8298999999979</v>
      </c>
    </row>
    <row r="151" spans="1:2">
      <c r="A151" s="50" t="s">
        <v>3942</v>
      </c>
      <c r="B151" s="48">
        <v>15589.409900000001</v>
      </c>
    </row>
    <row r="152" spans="1:2">
      <c r="A152" s="50" t="s">
        <v>3952</v>
      </c>
      <c r="B152" s="48">
        <v>16049.811700000002</v>
      </c>
    </row>
    <row r="153" spans="1:2">
      <c r="A153" s="50" t="s">
        <v>3848</v>
      </c>
      <c r="B153" s="48">
        <v>3657.9621000000011</v>
      </c>
    </row>
    <row r="154" spans="1:2">
      <c r="A154" s="50" t="s">
        <v>3924</v>
      </c>
      <c r="B154" s="48">
        <v>11953.735300000002</v>
      </c>
    </row>
    <row r="155" spans="1:2">
      <c r="A155" s="50" t="s">
        <v>3876</v>
      </c>
      <c r="B155" s="48">
        <v>3846.1936999999998</v>
      </c>
    </row>
    <row r="156" spans="1:2">
      <c r="A156" s="50" t="s">
        <v>3963</v>
      </c>
      <c r="B156" s="48">
        <v>12441.542399999998</v>
      </c>
    </row>
    <row r="157" spans="1:2">
      <c r="A157" s="50" t="s">
        <v>3932</v>
      </c>
      <c r="B157" s="48">
        <v>8136.9630000000016</v>
      </c>
    </row>
    <row r="158" spans="1:2">
      <c r="A158" s="50" t="s">
        <v>3958</v>
      </c>
      <c r="B158" s="48">
        <v>4630.9093999999986</v>
      </c>
    </row>
    <row r="159" spans="1:2">
      <c r="A159" s="50" t="s">
        <v>3886</v>
      </c>
      <c r="B159" s="48">
        <v>12599.667599999999</v>
      </c>
    </row>
    <row r="160" spans="1:2">
      <c r="A160" s="50" t="s">
        <v>3898</v>
      </c>
      <c r="B160" s="48">
        <v>7369.0797999999995</v>
      </c>
    </row>
    <row r="161" spans="1:2">
      <c r="A161" s="50" t="s">
        <v>3851</v>
      </c>
      <c r="B161" s="48">
        <v>4939.7534000000005</v>
      </c>
    </row>
    <row r="162" spans="1:2">
      <c r="A162" s="50" t="s">
        <v>3951</v>
      </c>
      <c r="B162" s="48">
        <v>4438.666900000002</v>
      </c>
    </row>
    <row r="163" spans="1:2">
      <c r="A163" s="50" t="s">
        <v>3934</v>
      </c>
      <c r="B163" s="48">
        <v>6440.9081000000006</v>
      </c>
    </row>
    <row r="164" spans="1:2">
      <c r="A164" s="50" t="s">
        <v>3905</v>
      </c>
      <c r="B164" s="48">
        <v>2820.0854000000004</v>
      </c>
    </row>
    <row r="165" spans="1:2">
      <c r="A165" s="50" t="s">
        <v>4016</v>
      </c>
      <c r="B165" s="48">
        <v>888326.84739999997</v>
      </c>
    </row>
    <row r="167" spans="1:2">
      <c r="B167" s="48" t="s">
        <v>4045</v>
      </c>
    </row>
    <row r="169" spans="1:2">
      <c r="A169" s="49" t="s">
        <v>4052</v>
      </c>
      <c r="B169" s="48" t="s">
        <v>4053</v>
      </c>
    </row>
    <row r="170" spans="1:2">
      <c r="A170" s="50" t="s">
        <v>4033</v>
      </c>
      <c r="B170" s="48">
        <v>316</v>
      </c>
    </row>
    <row r="171" spans="1:2">
      <c r="A171" s="50" t="s">
        <v>4034</v>
      </c>
      <c r="B171" s="48">
        <v>420</v>
      </c>
    </row>
    <row r="172" spans="1:2">
      <c r="A172" s="50" t="s">
        <v>4035</v>
      </c>
      <c r="B172" s="48">
        <v>420</v>
      </c>
    </row>
    <row r="173" spans="1:2">
      <c r="A173" s="50" t="s">
        <v>4036</v>
      </c>
      <c r="B173" s="48">
        <v>453</v>
      </c>
    </row>
    <row r="174" spans="1:2">
      <c r="A174" s="50" t="s">
        <v>4037</v>
      </c>
      <c r="B174" s="48">
        <v>391</v>
      </c>
    </row>
    <row r="175" spans="1:2">
      <c r="A175" s="50" t="s">
        <v>4016</v>
      </c>
      <c r="B175" s="48">
        <v>2000</v>
      </c>
    </row>
    <row r="177" spans="1:11">
      <c r="B177" s="48" t="s">
        <v>4057</v>
      </c>
    </row>
    <row r="179" spans="1:11">
      <c r="A179" s="49" t="s">
        <v>4051</v>
      </c>
      <c r="B179" s="48" t="s">
        <v>4017</v>
      </c>
      <c r="C179" s="48" t="s">
        <v>4018</v>
      </c>
    </row>
    <row r="180" spans="1:11">
      <c r="A180" s="50" t="s">
        <v>3902</v>
      </c>
      <c r="B180" s="48">
        <v>41852.503400000001</v>
      </c>
      <c r="C180" s="48">
        <v>14463.463400000002</v>
      </c>
    </row>
    <row r="181" spans="1:11">
      <c r="A181" s="50" t="s">
        <v>3940</v>
      </c>
      <c r="B181" s="48">
        <v>38281.015300000006</v>
      </c>
      <c r="C181" s="48">
        <v>30037.395299999996</v>
      </c>
    </row>
    <row r="182" spans="1:11">
      <c r="A182" s="50" t="s">
        <v>3899</v>
      </c>
      <c r="B182" s="48">
        <v>35489.619799999993</v>
      </c>
      <c r="C182" s="48">
        <v>4737.7297999999964</v>
      </c>
    </row>
    <row r="183" spans="1:11">
      <c r="A183" s="50" t="s">
        <v>3896</v>
      </c>
      <c r="B183" s="48">
        <v>34699.832699999999</v>
      </c>
      <c r="C183" s="48">
        <v>-519.68729999999709</v>
      </c>
    </row>
    <row r="184" spans="1:11">
      <c r="A184" s="50" t="s">
        <v>3958</v>
      </c>
      <c r="B184" s="48">
        <v>33993.659399999997</v>
      </c>
      <c r="C184" s="48">
        <v>4630.9093999999986</v>
      </c>
    </row>
    <row r="185" spans="1:11">
      <c r="A185" s="50" t="s">
        <v>3943</v>
      </c>
      <c r="B185" s="48">
        <v>33566.799899999998</v>
      </c>
      <c r="C185" s="48">
        <v>4885.8298999999979</v>
      </c>
    </row>
    <row r="186" spans="1:11">
      <c r="A186" s="50" t="s">
        <v>3892</v>
      </c>
      <c r="B186" s="48">
        <v>31070.455699999995</v>
      </c>
      <c r="C186" s="48">
        <v>18193.885700000003</v>
      </c>
    </row>
    <row r="187" spans="1:11">
      <c r="A187" s="50" t="s">
        <v>3925</v>
      </c>
      <c r="B187" s="48">
        <v>30236.698199999992</v>
      </c>
      <c r="C187" s="48">
        <v>29094.238200000003</v>
      </c>
    </row>
    <row r="188" spans="1:11">
      <c r="A188" s="50" t="s">
        <v>3963</v>
      </c>
      <c r="B188" s="48">
        <v>28572.692399999996</v>
      </c>
      <c r="C188" s="48">
        <v>12441.542399999998</v>
      </c>
      <c r="K188"/>
    </row>
    <row r="189" spans="1:11">
      <c r="A189" s="50" t="s">
        <v>3875</v>
      </c>
      <c r="B189" s="48">
        <v>28324.048999999999</v>
      </c>
      <c r="C189" s="48">
        <v>18206.948999999997</v>
      </c>
      <c r="K189"/>
    </row>
    <row r="190" spans="1:11">
      <c r="A190" s="50" t="s">
        <v>4016</v>
      </c>
      <c r="B190" s="48">
        <v>336087.32579999993</v>
      </c>
      <c r="C190" s="48">
        <v>136172.25580000001</v>
      </c>
      <c r="K190"/>
    </row>
    <row r="191" spans="1:11">
      <c r="K191"/>
    </row>
    <row r="192" spans="1:11">
      <c r="B192" s="48" t="s">
        <v>4049</v>
      </c>
      <c r="K192"/>
    </row>
    <row r="193" spans="1:685">
      <c r="K193"/>
    </row>
    <row r="194" spans="1:685">
      <c r="A194" s="49" t="s">
        <v>4055</v>
      </c>
      <c r="B194" s="48" t="s">
        <v>4054</v>
      </c>
      <c r="C194"/>
      <c r="D194"/>
      <c r="E194"/>
      <c r="F194"/>
      <c r="G194"/>
      <c r="H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c r="ES194"/>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c r="IW194"/>
      <c r="IX194"/>
      <c r="IY194"/>
      <c r="IZ194"/>
      <c r="JA194"/>
      <c r="JB194"/>
      <c r="JC194"/>
      <c r="JD194"/>
      <c r="JE194"/>
      <c r="JF194"/>
      <c r="JG194"/>
      <c r="JH194"/>
      <c r="JI194"/>
      <c r="JJ194"/>
      <c r="JK194"/>
      <c r="JL194"/>
      <c r="JM194"/>
      <c r="JN194"/>
      <c r="JO194"/>
      <c r="JP194"/>
      <c r="JQ194"/>
      <c r="JR194"/>
      <c r="JS194"/>
      <c r="JT194"/>
      <c r="JU194"/>
      <c r="JV194"/>
      <c r="JW194"/>
      <c r="JX194"/>
      <c r="JY194"/>
      <c r="JZ194"/>
      <c r="KA194"/>
      <c r="KB194"/>
      <c r="KC194"/>
      <c r="KD194"/>
      <c r="KE194"/>
      <c r="KF194"/>
      <c r="KG194"/>
      <c r="KH194"/>
      <c r="KI194"/>
      <c r="KJ194"/>
      <c r="KK194"/>
      <c r="KL194"/>
      <c r="KM194"/>
      <c r="KN194"/>
      <c r="KO194"/>
      <c r="KP194"/>
      <c r="KQ194"/>
      <c r="KR194"/>
      <c r="KS194"/>
      <c r="KT194"/>
      <c r="KU194"/>
      <c r="KV194"/>
      <c r="KW194"/>
      <c r="KX194"/>
      <c r="KY194"/>
      <c r="KZ194"/>
      <c r="LA194"/>
      <c r="LB194"/>
      <c r="LC194"/>
      <c r="LD194"/>
      <c r="LE194"/>
      <c r="LF194"/>
      <c r="LG194"/>
      <c r="LH194"/>
      <c r="LI194"/>
      <c r="LJ194"/>
      <c r="LK194"/>
      <c r="LL194"/>
      <c r="LM194"/>
      <c r="LN194"/>
      <c r="LO194"/>
      <c r="LP194"/>
      <c r="LQ194"/>
      <c r="LR194"/>
      <c r="LS194"/>
      <c r="LT194"/>
      <c r="LU194"/>
      <c r="LV194"/>
      <c r="LW194"/>
      <c r="LX194"/>
      <c r="LY194"/>
      <c r="LZ194"/>
      <c r="MA194"/>
      <c r="MB194"/>
      <c r="MC194"/>
      <c r="MD194"/>
      <c r="ME194"/>
      <c r="MF194"/>
      <c r="MG194"/>
      <c r="MH194"/>
      <c r="MI194"/>
      <c r="MJ194"/>
      <c r="MK194"/>
      <c r="ML194"/>
      <c r="MM194"/>
      <c r="MN194"/>
      <c r="MO194"/>
      <c r="MP194"/>
      <c r="MQ194"/>
      <c r="MR194"/>
      <c r="MS194"/>
      <c r="MT194"/>
      <c r="MU194"/>
      <c r="MV194"/>
      <c r="MW194"/>
      <c r="MX194"/>
      <c r="MY194"/>
      <c r="MZ194"/>
      <c r="NA194"/>
      <c r="NB194"/>
      <c r="NC194"/>
      <c r="ND194"/>
      <c r="NE194"/>
      <c r="NF194"/>
      <c r="NG194"/>
      <c r="NH194"/>
      <c r="NI194"/>
      <c r="NJ194"/>
      <c r="NK194"/>
      <c r="NL194"/>
      <c r="NM194"/>
      <c r="NN194"/>
      <c r="NO194"/>
      <c r="NP194"/>
      <c r="NQ194"/>
      <c r="NR194"/>
      <c r="NS194"/>
      <c r="NT194"/>
      <c r="NU194"/>
      <c r="NV194"/>
      <c r="NW194"/>
      <c r="NX194"/>
      <c r="NY194"/>
      <c r="NZ194"/>
      <c r="OA194"/>
      <c r="OB194"/>
      <c r="OC194"/>
      <c r="OD194"/>
      <c r="OE194"/>
      <c r="OF194"/>
      <c r="OG194"/>
      <c r="OH194"/>
      <c r="OI194"/>
      <c r="OJ194"/>
      <c r="OK194"/>
      <c r="OL194"/>
      <c r="OM194"/>
      <c r="ON194"/>
      <c r="OO194"/>
      <c r="OP194"/>
      <c r="OQ194"/>
      <c r="OR194"/>
      <c r="OS194"/>
      <c r="OT194"/>
      <c r="OU194"/>
      <c r="OV194"/>
      <c r="OW194"/>
      <c r="OX194"/>
      <c r="OY194"/>
      <c r="OZ194"/>
      <c r="PA194"/>
      <c r="PB194"/>
      <c r="PC194"/>
      <c r="PD194"/>
      <c r="PE194"/>
      <c r="PF194"/>
      <c r="PG194"/>
      <c r="PH194"/>
      <c r="PI194"/>
      <c r="PJ194"/>
      <c r="PK194"/>
      <c r="PL194"/>
      <c r="PM194"/>
      <c r="PN194"/>
      <c r="PO194"/>
      <c r="PP194"/>
      <c r="PQ194"/>
      <c r="PR194"/>
      <c r="PS194"/>
      <c r="PT194"/>
      <c r="PU194"/>
      <c r="PV194"/>
      <c r="PW194"/>
      <c r="PX194"/>
      <c r="PY194"/>
      <c r="PZ194"/>
      <c r="QA194"/>
      <c r="QB194"/>
      <c r="QC194"/>
      <c r="QD194"/>
      <c r="QE194"/>
      <c r="QF194"/>
      <c r="QG194"/>
      <c r="QH194"/>
      <c r="QI194"/>
      <c r="QJ194"/>
      <c r="QK194"/>
      <c r="QL194"/>
      <c r="QM194"/>
      <c r="QN194"/>
      <c r="QO194"/>
      <c r="QP194"/>
      <c r="QQ194"/>
      <c r="QR194"/>
      <c r="QS194"/>
      <c r="QT194"/>
      <c r="QU194"/>
      <c r="QV194"/>
      <c r="QW194"/>
      <c r="QX194"/>
      <c r="QY194"/>
      <c r="QZ194"/>
      <c r="RA194"/>
      <c r="RB194"/>
      <c r="RC194"/>
      <c r="RD194"/>
      <c r="RE194"/>
      <c r="RF194"/>
      <c r="RG194"/>
      <c r="RH194"/>
      <c r="RI194"/>
      <c r="RJ194"/>
      <c r="RK194"/>
      <c r="RL194"/>
      <c r="RM194"/>
      <c r="RN194"/>
      <c r="RO194"/>
      <c r="RP194"/>
      <c r="RQ194"/>
      <c r="RR194"/>
      <c r="RS194"/>
      <c r="RT194"/>
      <c r="RU194"/>
      <c r="RV194"/>
      <c r="RW194"/>
      <c r="RX194"/>
      <c r="RY194"/>
      <c r="RZ194"/>
      <c r="SA194"/>
      <c r="SB194"/>
      <c r="SC194"/>
      <c r="SD194"/>
      <c r="SE194"/>
      <c r="SF194"/>
      <c r="SG194"/>
      <c r="SH194"/>
      <c r="SI194"/>
      <c r="SJ194"/>
      <c r="SK194"/>
      <c r="SL194"/>
      <c r="SM194"/>
      <c r="SN194"/>
      <c r="SO194"/>
      <c r="SP194"/>
      <c r="SQ194"/>
      <c r="SR194"/>
      <c r="SS194"/>
      <c r="ST194"/>
      <c r="SU194"/>
      <c r="SV194"/>
      <c r="SW194"/>
      <c r="SX194"/>
      <c r="SY194"/>
      <c r="SZ194"/>
      <c r="TA194"/>
      <c r="TB194"/>
      <c r="TC194"/>
      <c r="TD194"/>
      <c r="TE194"/>
      <c r="TF194"/>
      <c r="TG194"/>
      <c r="TH194"/>
      <c r="TI194"/>
      <c r="TJ194"/>
      <c r="TK194"/>
      <c r="TL194"/>
      <c r="TM194"/>
      <c r="TN194"/>
      <c r="TO194"/>
      <c r="TP194"/>
      <c r="TQ194"/>
      <c r="TR194"/>
      <c r="TS194"/>
      <c r="TT194"/>
      <c r="TU194"/>
      <c r="TV194"/>
      <c r="TW194"/>
      <c r="TX194"/>
      <c r="TY194"/>
      <c r="TZ194"/>
      <c r="UA194"/>
      <c r="UB194"/>
      <c r="UC194"/>
      <c r="UD194"/>
      <c r="UE194"/>
      <c r="UF194"/>
      <c r="UG194"/>
      <c r="UH194"/>
      <c r="UI194"/>
      <c r="UJ194"/>
      <c r="UK194"/>
      <c r="UL194"/>
      <c r="UM194"/>
      <c r="UN194"/>
      <c r="UO194"/>
      <c r="UP194"/>
      <c r="UQ194"/>
      <c r="UR194"/>
      <c r="US194"/>
      <c r="UT194"/>
      <c r="UU194"/>
      <c r="UV194"/>
      <c r="UW194"/>
      <c r="UX194"/>
      <c r="UY194"/>
      <c r="UZ194"/>
      <c r="VA194"/>
      <c r="VB194"/>
      <c r="VC194"/>
      <c r="VD194"/>
      <c r="VE194"/>
      <c r="VF194"/>
      <c r="VG194"/>
      <c r="VH194"/>
      <c r="VI194"/>
      <c r="VJ194"/>
      <c r="VK194"/>
      <c r="VL194"/>
      <c r="VM194"/>
      <c r="VN194"/>
      <c r="VO194"/>
      <c r="VP194"/>
      <c r="VQ194"/>
      <c r="VR194"/>
      <c r="VS194"/>
      <c r="VT194"/>
      <c r="VU194"/>
      <c r="VV194"/>
      <c r="VW194"/>
      <c r="VX194"/>
      <c r="VY194"/>
      <c r="VZ194"/>
      <c r="WA194"/>
      <c r="WB194"/>
      <c r="WC194"/>
      <c r="WD194"/>
      <c r="WE194"/>
      <c r="WF194"/>
      <c r="WG194"/>
      <c r="WH194"/>
      <c r="WI194"/>
      <c r="WJ194"/>
      <c r="WK194"/>
      <c r="WL194"/>
      <c r="WM194"/>
      <c r="WN194"/>
      <c r="WO194"/>
      <c r="WP194"/>
      <c r="WQ194"/>
      <c r="WR194"/>
      <c r="WS194"/>
      <c r="WT194"/>
      <c r="WU194"/>
      <c r="WV194"/>
      <c r="WW194"/>
      <c r="WX194"/>
      <c r="WY194"/>
      <c r="WZ194"/>
      <c r="XA194"/>
      <c r="XB194"/>
      <c r="XC194"/>
      <c r="XD194"/>
      <c r="XE194"/>
      <c r="XF194"/>
      <c r="XG194"/>
      <c r="XH194"/>
      <c r="XI194"/>
      <c r="XJ194"/>
      <c r="XK194"/>
      <c r="XL194"/>
      <c r="XM194"/>
      <c r="XN194"/>
      <c r="XO194"/>
      <c r="XP194"/>
      <c r="XQ194"/>
      <c r="XR194"/>
      <c r="XS194"/>
      <c r="XT194"/>
      <c r="XU194"/>
      <c r="XV194"/>
      <c r="XW194"/>
      <c r="XX194"/>
      <c r="XY194"/>
      <c r="XZ194"/>
      <c r="YA194"/>
      <c r="YB194"/>
      <c r="YC194"/>
      <c r="YD194"/>
      <c r="YE194"/>
      <c r="YF194"/>
      <c r="YG194"/>
      <c r="YH194"/>
      <c r="YI194"/>
      <c r="YJ194"/>
      <c r="YK194"/>
      <c r="YL194"/>
      <c r="YM194"/>
      <c r="YN194"/>
      <c r="YO194"/>
      <c r="YP194"/>
      <c r="YQ194"/>
      <c r="YR194"/>
      <c r="YS194"/>
      <c r="YT194"/>
      <c r="YU194"/>
      <c r="YV194"/>
      <c r="YW194"/>
      <c r="YX194"/>
      <c r="YY194"/>
      <c r="YZ194"/>
      <c r="ZA194"/>
      <c r="ZB194"/>
      <c r="ZC194"/>
      <c r="ZD194"/>
      <c r="ZE194"/>
      <c r="ZF194"/>
      <c r="ZG194"/>
      <c r="ZH194"/>
      <c r="ZI194"/>
    </row>
    <row r="195" spans="1:685">
      <c r="A195" s="50" t="s">
        <v>4046</v>
      </c>
      <c r="B195" s="48">
        <v>1031.3950368663598</v>
      </c>
      <c r="C195"/>
      <c r="D195"/>
      <c r="E195"/>
      <c r="F195"/>
      <c r="G195"/>
      <c r="H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c r="ES195"/>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c r="IW195"/>
      <c r="IX195"/>
      <c r="IY195"/>
      <c r="IZ195"/>
      <c r="JA195"/>
      <c r="JB195"/>
      <c r="JC195"/>
      <c r="JD195"/>
      <c r="JE195"/>
      <c r="JF195"/>
      <c r="JG195"/>
      <c r="JH195"/>
      <c r="JI195"/>
      <c r="JJ195"/>
      <c r="JK195"/>
      <c r="JL195"/>
      <c r="JM195"/>
      <c r="JN195"/>
      <c r="JO195"/>
      <c r="JP195"/>
      <c r="JQ195"/>
      <c r="JR195"/>
      <c r="JS195"/>
      <c r="JT195"/>
      <c r="JU195"/>
      <c r="JV195"/>
      <c r="JW195"/>
      <c r="JX195"/>
      <c r="JY195"/>
      <c r="JZ195"/>
      <c r="KA195"/>
      <c r="KB195"/>
      <c r="KC195"/>
      <c r="KD195"/>
      <c r="KE195"/>
      <c r="KF195"/>
      <c r="KG195"/>
      <c r="KH195"/>
      <c r="KI195"/>
      <c r="KJ195"/>
      <c r="KK195"/>
      <c r="KL195"/>
      <c r="KM195"/>
      <c r="KN195"/>
      <c r="KO195"/>
      <c r="KP195"/>
      <c r="KQ195"/>
      <c r="KR195"/>
      <c r="KS195"/>
      <c r="KT195"/>
      <c r="KU195"/>
      <c r="KV195"/>
      <c r="KW195"/>
      <c r="KX195"/>
      <c r="KY195"/>
      <c r="KZ195"/>
      <c r="LA195"/>
      <c r="LB195"/>
      <c r="LC195"/>
      <c r="LD195"/>
      <c r="LE195"/>
      <c r="LF195"/>
      <c r="LG195"/>
      <c r="LH195"/>
      <c r="LI195"/>
      <c r="LJ195"/>
      <c r="LK195"/>
      <c r="LL195"/>
      <c r="LM195"/>
      <c r="LN195"/>
      <c r="LO195"/>
      <c r="LP195"/>
      <c r="LQ195"/>
      <c r="LR195"/>
      <c r="LS195"/>
      <c r="LT195"/>
      <c r="LU195"/>
      <c r="LV195"/>
      <c r="LW195"/>
      <c r="LX195"/>
      <c r="LY195"/>
      <c r="LZ195"/>
      <c r="MA195"/>
      <c r="MB195"/>
      <c r="MC195"/>
      <c r="MD195"/>
      <c r="ME195"/>
      <c r="MF195"/>
      <c r="MG195"/>
      <c r="MH195"/>
      <c r="MI195"/>
      <c r="MJ195"/>
      <c r="MK195"/>
      <c r="ML195"/>
      <c r="MM195"/>
      <c r="MN195"/>
      <c r="MO195"/>
      <c r="MP195"/>
      <c r="MQ195"/>
      <c r="MR195"/>
      <c r="MS195"/>
      <c r="MT195"/>
      <c r="MU195"/>
      <c r="MV195"/>
      <c r="MW195"/>
      <c r="MX195"/>
      <c r="MY195"/>
      <c r="MZ195"/>
      <c r="NA195"/>
      <c r="NB195"/>
      <c r="NC195"/>
      <c r="ND195"/>
      <c r="NE195"/>
      <c r="NF195"/>
      <c r="NG195"/>
      <c r="NH195"/>
      <c r="NI195"/>
      <c r="NJ195"/>
      <c r="NK195"/>
      <c r="NL195"/>
      <c r="NM195"/>
      <c r="NN195"/>
      <c r="NO195"/>
      <c r="NP195"/>
      <c r="NQ195"/>
      <c r="NR195"/>
      <c r="NS195"/>
      <c r="NT195"/>
      <c r="NU195"/>
      <c r="NV195"/>
      <c r="NW195"/>
      <c r="NX195"/>
      <c r="NY195"/>
      <c r="NZ195"/>
      <c r="OA195"/>
      <c r="OB195"/>
      <c r="OC195"/>
      <c r="OD195"/>
      <c r="OE195"/>
      <c r="OF195"/>
      <c r="OG195"/>
      <c r="OH195"/>
      <c r="OI195"/>
      <c r="OJ195"/>
      <c r="OK195"/>
      <c r="OL195"/>
      <c r="OM195"/>
      <c r="ON195"/>
      <c r="OO195"/>
      <c r="OP195"/>
      <c r="OQ195"/>
      <c r="OR195"/>
      <c r="OS195"/>
      <c r="OT195"/>
      <c r="OU195"/>
      <c r="OV195"/>
      <c r="OW195"/>
      <c r="OX195"/>
      <c r="OY195"/>
      <c r="OZ195"/>
      <c r="PA195"/>
      <c r="PB195"/>
      <c r="PC195"/>
      <c r="PD195"/>
      <c r="PE195"/>
      <c r="PF195"/>
      <c r="PG195"/>
      <c r="PH195"/>
      <c r="PI195"/>
      <c r="PJ195"/>
      <c r="PK195"/>
      <c r="PL195"/>
      <c r="PM195"/>
      <c r="PN195"/>
      <c r="PO195"/>
      <c r="PP195"/>
      <c r="PQ195"/>
      <c r="PR195"/>
      <c r="PS195"/>
      <c r="PT195"/>
      <c r="PU195"/>
      <c r="PV195"/>
      <c r="PW195"/>
      <c r="PX195"/>
      <c r="PY195"/>
      <c r="PZ195"/>
      <c r="QA195"/>
      <c r="QB195"/>
      <c r="QC195"/>
      <c r="QD195"/>
      <c r="QE195"/>
      <c r="QF195"/>
      <c r="QG195"/>
      <c r="QH195"/>
      <c r="QI195"/>
      <c r="QJ195"/>
      <c r="QK195"/>
      <c r="QL195"/>
      <c r="QM195"/>
      <c r="QN195"/>
      <c r="QO195"/>
      <c r="QP195"/>
      <c r="QQ195"/>
      <c r="QR195"/>
      <c r="QS195"/>
      <c r="QT195"/>
      <c r="QU195"/>
      <c r="QV195"/>
      <c r="QW195"/>
      <c r="QX195"/>
      <c r="QY195"/>
      <c r="QZ195"/>
      <c r="RA195"/>
      <c r="RB195"/>
      <c r="RC195"/>
      <c r="RD195"/>
      <c r="RE195"/>
      <c r="RF195"/>
      <c r="RG195"/>
      <c r="RH195"/>
      <c r="RI195"/>
      <c r="RJ195"/>
      <c r="RK195"/>
      <c r="RL195"/>
      <c r="RM195"/>
      <c r="RN195"/>
      <c r="RO195"/>
      <c r="RP195"/>
      <c r="RQ195"/>
      <c r="RR195"/>
      <c r="RS195"/>
      <c r="RT195"/>
      <c r="RU195"/>
      <c r="RV195"/>
      <c r="RW195"/>
      <c r="RX195"/>
      <c r="RY195"/>
      <c r="RZ195"/>
      <c r="SA195"/>
      <c r="SB195"/>
      <c r="SC195"/>
      <c r="SD195"/>
      <c r="SE195"/>
      <c r="SF195"/>
      <c r="SG195"/>
      <c r="SH195"/>
      <c r="SI195"/>
      <c r="SJ195"/>
      <c r="SK195"/>
      <c r="SL195"/>
      <c r="SM195"/>
      <c r="SN195"/>
      <c r="SO195"/>
      <c r="SP195"/>
      <c r="SQ195"/>
      <c r="SR195"/>
      <c r="SS195"/>
      <c r="ST195"/>
      <c r="SU195"/>
      <c r="SV195"/>
      <c r="SW195"/>
      <c r="SX195"/>
      <c r="SY195"/>
      <c r="SZ195"/>
      <c r="TA195"/>
      <c r="TB195"/>
      <c r="TC195"/>
      <c r="TD195"/>
      <c r="TE195"/>
      <c r="TF195"/>
      <c r="TG195"/>
      <c r="TH195"/>
      <c r="TI195"/>
      <c r="TJ195"/>
      <c r="TK195"/>
      <c r="TL195"/>
      <c r="TM195"/>
      <c r="TN195"/>
      <c r="TO195"/>
      <c r="TP195"/>
      <c r="TQ195"/>
      <c r="TR195"/>
      <c r="TS195"/>
      <c r="TT195"/>
      <c r="TU195"/>
      <c r="TV195"/>
      <c r="TW195"/>
      <c r="TX195"/>
      <c r="TY195"/>
      <c r="TZ195"/>
      <c r="UA195"/>
      <c r="UB195"/>
      <c r="UC195"/>
      <c r="UD195"/>
      <c r="UE195"/>
      <c r="UF195"/>
      <c r="UG195"/>
      <c r="UH195"/>
      <c r="UI195"/>
      <c r="UJ195"/>
      <c r="UK195"/>
      <c r="UL195"/>
      <c r="UM195"/>
      <c r="UN195"/>
      <c r="UO195"/>
      <c r="UP195"/>
      <c r="UQ195"/>
      <c r="UR195"/>
      <c r="US195"/>
      <c r="UT195"/>
      <c r="UU195"/>
      <c r="UV195"/>
      <c r="UW195"/>
      <c r="UX195"/>
      <c r="UY195"/>
      <c r="UZ195"/>
      <c r="VA195"/>
      <c r="VB195"/>
      <c r="VC195"/>
      <c r="VD195"/>
      <c r="VE195"/>
      <c r="VF195"/>
      <c r="VG195"/>
      <c r="VH195"/>
      <c r="VI195"/>
      <c r="VJ195"/>
      <c r="VK195"/>
      <c r="VL195"/>
      <c r="VM195"/>
      <c r="VN195"/>
      <c r="VO195"/>
      <c r="VP195"/>
      <c r="VQ195"/>
      <c r="VR195"/>
      <c r="VS195"/>
      <c r="VT195"/>
      <c r="VU195"/>
      <c r="VV195"/>
      <c r="VW195"/>
      <c r="VX195"/>
      <c r="VY195"/>
      <c r="VZ195"/>
      <c r="WA195"/>
      <c r="WB195"/>
      <c r="WC195"/>
      <c r="WD195"/>
      <c r="WE195"/>
      <c r="WF195"/>
      <c r="WG195"/>
      <c r="WH195"/>
      <c r="WI195"/>
      <c r="WJ195"/>
      <c r="WK195"/>
      <c r="WL195"/>
      <c r="WM195"/>
      <c r="WN195"/>
      <c r="WO195"/>
      <c r="WP195"/>
      <c r="WQ195"/>
      <c r="WR195"/>
      <c r="WS195"/>
      <c r="WT195"/>
      <c r="WU195"/>
      <c r="WV195"/>
      <c r="WW195"/>
      <c r="WX195"/>
      <c r="WY195"/>
      <c r="WZ195"/>
      <c r="XA195"/>
      <c r="XB195"/>
      <c r="XC195"/>
      <c r="XD195"/>
      <c r="XE195"/>
      <c r="XF195"/>
      <c r="XG195"/>
      <c r="XH195"/>
      <c r="XI195"/>
      <c r="XJ195"/>
      <c r="XK195"/>
      <c r="XL195"/>
      <c r="XM195"/>
      <c r="XN195"/>
      <c r="XO195"/>
      <c r="XP195"/>
      <c r="XQ195"/>
      <c r="XR195"/>
      <c r="XS195"/>
      <c r="XT195"/>
      <c r="XU195"/>
      <c r="XV195"/>
      <c r="XW195"/>
      <c r="XX195"/>
      <c r="XY195"/>
      <c r="XZ195"/>
      <c r="YA195"/>
      <c r="YB195"/>
      <c r="YC195"/>
      <c r="YD195"/>
      <c r="YE195"/>
      <c r="YF195"/>
      <c r="YG195"/>
      <c r="YH195"/>
      <c r="YI195"/>
      <c r="YJ195"/>
      <c r="YK195"/>
      <c r="YL195"/>
      <c r="YM195"/>
      <c r="YN195"/>
      <c r="YO195"/>
      <c r="YP195"/>
      <c r="YQ195"/>
      <c r="YR195"/>
      <c r="YS195"/>
      <c r="YT195"/>
      <c r="YU195"/>
      <c r="YV195"/>
      <c r="YW195"/>
      <c r="YX195"/>
      <c r="YY195"/>
      <c r="YZ195"/>
      <c r="ZA195"/>
      <c r="ZB195"/>
      <c r="ZC195"/>
      <c r="ZD195"/>
      <c r="ZE195"/>
      <c r="ZF195"/>
      <c r="ZG195"/>
      <c r="ZH195"/>
      <c r="ZI195"/>
    </row>
    <row r="196" spans="1:685">
      <c r="A196" s="50" t="s">
        <v>4047</v>
      </c>
      <c r="B196" s="48">
        <v>1095.0067993993989</v>
      </c>
      <c r="C196"/>
      <c r="D196"/>
      <c r="E196"/>
      <c r="F196"/>
      <c r="G196"/>
      <c r="H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c r="ES196"/>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c r="IW196"/>
      <c r="IX196"/>
      <c r="IY196"/>
      <c r="IZ196"/>
      <c r="JA196"/>
      <c r="JB196"/>
      <c r="JC196"/>
      <c r="JD196"/>
      <c r="JE196"/>
      <c r="JF196"/>
      <c r="JG196"/>
      <c r="JH196"/>
      <c r="JI196"/>
      <c r="JJ196"/>
      <c r="JK196"/>
      <c r="JL196"/>
      <c r="JM196"/>
      <c r="JN196"/>
      <c r="JO196"/>
      <c r="JP196"/>
      <c r="JQ196"/>
      <c r="JR196"/>
      <c r="JS196"/>
      <c r="JT196"/>
      <c r="JU196"/>
      <c r="JV196"/>
      <c r="JW196"/>
      <c r="JX196"/>
      <c r="JY196"/>
      <c r="JZ196"/>
      <c r="KA196"/>
      <c r="KB196"/>
      <c r="KC196"/>
      <c r="KD196"/>
      <c r="KE196"/>
      <c r="KF196"/>
      <c r="KG196"/>
      <c r="KH196"/>
      <c r="KI196"/>
      <c r="KJ196"/>
      <c r="KK196"/>
      <c r="KL196"/>
      <c r="KM196"/>
      <c r="KN196"/>
      <c r="KO196"/>
      <c r="KP196"/>
      <c r="KQ196"/>
      <c r="KR196"/>
      <c r="KS196"/>
      <c r="KT196"/>
      <c r="KU196"/>
      <c r="KV196"/>
      <c r="KW196"/>
      <c r="KX196"/>
      <c r="KY196"/>
      <c r="KZ196"/>
      <c r="LA196"/>
      <c r="LB196"/>
      <c r="LC196"/>
      <c r="LD196"/>
      <c r="LE196"/>
      <c r="LF196"/>
      <c r="LG196"/>
      <c r="LH196"/>
      <c r="LI196"/>
      <c r="LJ196"/>
      <c r="LK196"/>
      <c r="LL196"/>
      <c r="LM196"/>
      <c r="LN196"/>
      <c r="LO196"/>
      <c r="LP196"/>
      <c r="LQ196"/>
      <c r="LR196"/>
      <c r="LS196"/>
      <c r="LT196"/>
      <c r="LU196"/>
      <c r="LV196"/>
      <c r="LW196"/>
      <c r="LX196"/>
      <c r="LY196"/>
      <c r="LZ196"/>
      <c r="MA196"/>
      <c r="MB196"/>
      <c r="MC196"/>
      <c r="MD196"/>
      <c r="ME196"/>
      <c r="MF196"/>
      <c r="MG196"/>
      <c r="MH196"/>
      <c r="MI196"/>
      <c r="MJ196"/>
      <c r="MK196"/>
      <c r="ML196"/>
      <c r="MM196"/>
      <c r="MN196"/>
      <c r="MO196"/>
      <c r="MP196"/>
      <c r="MQ196"/>
      <c r="MR196"/>
      <c r="MS196"/>
      <c r="MT196"/>
      <c r="MU196"/>
      <c r="MV196"/>
      <c r="MW196"/>
      <c r="MX196"/>
      <c r="MY196"/>
      <c r="MZ196"/>
      <c r="NA196"/>
      <c r="NB196"/>
      <c r="NC196"/>
      <c r="ND196"/>
      <c r="NE196"/>
      <c r="NF196"/>
      <c r="NG196"/>
      <c r="NH196"/>
      <c r="NI196"/>
      <c r="NJ196"/>
      <c r="NK196"/>
      <c r="NL196"/>
      <c r="NM196"/>
      <c r="NN196"/>
      <c r="NO196"/>
      <c r="NP196"/>
      <c r="NQ196"/>
      <c r="NR196"/>
      <c r="NS196"/>
      <c r="NT196"/>
      <c r="NU196"/>
      <c r="NV196"/>
      <c r="NW196"/>
      <c r="NX196"/>
      <c r="NY196"/>
      <c r="NZ196"/>
      <c r="OA196"/>
      <c r="OB196"/>
      <c r="OC196"/>
      <c r="OD196"/>
      <c r="OE196"/>
      <c r="OF196"/>
      <c r="OG196"/>
      <c r="OH196"/>
      <c r="OI196"/>
      <c r="OJ196"/>
      <c r="OK196"/>
      <c r="OL196"/>
      <c r="OM196"/>
      <c r="ON196"/>
      <c r="OO196"/>
      <c r="OP196"/>
      <c r="OQ196"/>
      <c r="OR196"/>
      <c r="OS196"/>
      <c r="OT196"/>
      <c r="OU196"/>
      <c r="OV196"/>
      <c r="OW196"/>
      <c r="OX196"/>
      <c r="OY196"/>
      <c r="OZ196"/>
      <c r="PA196"/>
      <c r="PB196"/>
      <c r="PC196"/>
      <c r="PD196"/>
      <c r="PE196"/>
      <c r="PF196"/>
      <c r="PG196"/>
      <c r="PH196"/>
      <c r="PI196"/>
      <c r="PJ196"/>
      <c r="PK196"/>
      <c r="PL196"/>
      <c r="PM196"/>
      <c r="PN196"/>
      <c r="PO196"/>
      <c r="PP196"/>
      <c r="PQ196"/>
      <c r="PR196"/>
      <c r="PS196"/>
      <c r="PT196"/>
      <c r="PU196"/>
      <c r="PV196"/>
      <c r="PW196"/>
      <c r="PX196"/>
      <c r="PY196"/>
      <c r="PZ196"/>
      <c r="QA196"/>
      <c r="QB196"/>
      <c r="QC196"/>
      <c r="QD196"/>
      <c r="QE196"/>
      <c r="QF196"/>
      <c r="QG196"/>
      <c r="QH196"/>
      <c r="QI196"/>
      <c r="QJ196"/>
      <c r="QK196"/>
      <c r="QL196"/>
      <c r="QM196"/>
      <c r="QN196"/>
      <c r="QO196"/>
      <c r="QP196"/>
      <c r="QQ196"/>
      <c r="QR196"/>
      <c r="QS196"/>
      <c r="QT196"/>
      <c r="QU196"/>
      <c r="QV196"/>
      <c r="QW196"/>
      <c r="QX196"/>
      <c r="QY196"/>
      <c r="QZ196"/>
      <c r="RA196"/>
      <c r="RB196"/>
      <c r="RC196"/>
      <c r="RD196"/>
      <c r="RE196"/>
      <c r="RF196"/>
      <c r="RG196"/>
      <c r="RH196"/>
      <c r="RI196"/>
      <c r="RJ196"/>
      <c r="RK196"/>
      <c r="RL196"/>
      <c r="RM196"/>
      <c r="RN196"/>
      <c r="RO196"/>
      <c r="RP196"/>
      <c r="RQ196"/>
      <c r="RR196"/>
      <c r="RS196"/>
      <c r="RT196"/>
      <c r="RU196"/>
      <c r="RV196"/>
      <c r="RW196"/>
      <c r="RX196"/>
      <c r="RY196"/>
      <c r="RZ196"/>
      <c r="SA196"/>
      <c r="SB196"/>
      <c r="SC196"/>
      <c r="SD196"/>
      <c r="SE196"/>
      <c r="SF196"/>
      <c r="SG196"/>
      <c r="SH196"/>
      <c r="SI196"/>
      <c r="SJ196"/>
      <c r="SK196"/>
      <c r="SL196"/>
      <c r="SM196"/>
      <c r="SN196"/>
      <c r="SO196"/>
      <c r="SP196"/>
      <c r="SQ196"/>
      <c r="SR196"/>
      <c r="SS196"/>
      <c r="ST196"/>
      <c r="SU196"/>
      <c r="SV196"/>
      <c r="SW196"/>
      <c r="SX196"/>
      <c r="SY196"/>
      <c r="SZ196"/>
      <c r="TA196"/>
      <c r="TB196"/>
      <c r="TC196"/>
      <c r="TD196"/>
      <c r="TE196"/>
      <c r="TF196"/>
      <c r="TG196"/>
      <c r="TH196"/>
      <c r="TI196"/>
      <c r="TJ196"/>
      <c r="TK196"/>
      <c r="TL196"/>
      <c r="TM196"/>
      <c r="TN196"/>
      <c r="TO196"/>
      <c r="TP196"/>
      <c r="TQ196"/>
      <c r="TR196"/>
      <c r="TS196"/>
      <c r="TT196"/>
      <c r="TU196"/>
      <c r="TV196"/>
      <c r="TW196"/>
      <c r="TX196"/>
      <c r="TY196"/>
      <c r="TZ196"/>
      <c r="UA196"/>
      <c r="UB196"/>
      <c r="UC196"/>
      <c r="UD196"/>
      <c r="UE196"/>
      <c r="UF196"/>
      <c r="UG196"/>
      <c r="UH196"/>
      <c r="UI196"/>
      <c r="UJ196"/>
      <c r="UK196"/>
      <c r="UL196"/>
      <c r="UM196"/>
      <c r="UN196"/>
      <c r="UO196"/>
      <c r="UP196"/>
      <c r="UQ196"/>
      <c r="UR196"/>
      <c r="US196"/>
      <c r="UT196"/>
      <c r="UU196"/>
      <c r="UV196"/>
      <c r="UW196"/>
      <c r="UX196"/>
      <c r="UY196"/>
      <c r="UZ196"/>
      <c r="VA196"/>
      <c r="VB196"/>
      <c r="VC196"/>
      <c r="VD196"/>
      <c r="VE196"/>
      <c r="VF196"/>
      <c r="VG196"/>
      <c r="VH196"/>
      <c r="VI196"/>
      <c r="VJ196"/>
      <c r="VK196"/>
      <c r="VL196"/>
      <c r="VM196"/>
      <c r="VN196"/>
      <c r="VO196"/>
      <c r="VP196"/>
      <c r="VQ196"/>
      <c r="VR196"/>
      <c r="VS196"/>
      <c r="VT196"/>
      <c r="VU196"/>
      <c r="VV196"/>
      <c r="VW196"/>
      <c r="VX196"/>
      <c r="VY196"/>
      <c r="VZ196"/>
      <c r="WA196"/>
      <c r="WB196"/>
      <c r="WC196"/>
      <c r="WD196"/>
      <c r="WE196"/>
      <c r="WF196"/>
      <c r="WG196"/>
      <c r="WH196"/>
      <c r="WI196"/>
      <c r="WJ196"/>
      <c r="WK196"/>
      <c r="WL196"/>
      <c r="WM196"/>
      <c r="WN196"/>
      <c r="WO196"/>
      <c r="WP196"/>
      <c r="WQ196"/>
      <c r="WR196"/>
      <c r="WS196"/>
      <c r="WT196"/>
      <c r="WU196"/>
      <c r="WV196"/>
      <c r="WW196"/>
      <c r="WX196"/>
      <c r="WY196"/>
      <c r="WZ196"/>
      <c r="XA196"/>
      <c r="XB196"/>
      <c r="XC196"/>
      <c r="XD196"/>
      <c r="XE196"/>
      <c r="XF196"/>
      <c r="XG196"/>
      <c r="XH196"/>
      <c r="XI196"/>
      <c r="XJ196"/>
      <c r="XK196"/>
      <c r="XL196"/>
      <c r="XM196"/>
      <c r="XN196"/>
      <c r="XO196"/>
      <c r="XP196"/>
      <c r="XQ196"/>
      <c r="XR196"/>
      <c r="XS196"/>
      <c r="XT196"/>
      <c r="XU196"/>
      <c r="XV196"/>
      <c r="XW196"/>
      <c r="XX196"/>
      <c r="XY196"/>
      <c r="XZ196"/>
      <c r="YA196"/>
      <c r="YB196"/>
      <c r="YC196"/>
      <c r="YD196"/>
      <c r="YE196"/>
      <c r="YF196"/>
      <c r="YG196"/>
      <c r="YH196"/>
      <c r="YI196"/>
      <c r="YJ196"/>
      <c r="YK196"/>
      <c r="YL196"/>
      <c r="YM196"/>
      <c r="YN196"/>
      <c r="YO196"/>
      <c r="YP196"/>
      <c r="YQ196"/>
      <c r="YR196"/>
      <c r="YS196"/>
      <c r="YT196"/>
      <c r="YU196"/>
      <c r="YV196"/>
      <c r="YW196"/>
      <c r="YX196"/>
      <c r="YY196"/>
      <c r="YZ196"/>
      <c r="ZA196"/>
      <c r="ZB196"/>
      <c r="ZC196"/>
      <c r="ZD196"/>
      <c r="ZE196"/>
      <c r="ZF196"/>
      <c r="ZG196"/>
      <c r="ZH196"/>
      <c r="ZI196"/>
    </row>
    <row r="197" spans="1:685">
      <c r="A197" s="50" t="s">
        <v>4048</v>
      </c>
      <c r="B197" s="48">
        <v>1092.691558418368</v>
      </c>
      <c r="C197"/>
      <c r="D197"/>
      <c r="E197"/>
      <c r="F197"/>
      <c r="G197"/>
      <c r="H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c r="IW197"/>
      <c r="IX197"/>
      <c r="IY197"/>
      <c r="IZ197"/>
      <c r="JA197"/>
      <c r="JB197"/>
      <c r="JC197"/>
      <c r="JD197"/>
      <c r="JE197"/>
      <c r="JF197"/>
      <c r="JG197"/>
      <c r="JH197"/>
      <c r="JI197"/>
      <c r="JJ197"/>
      <c r="JK197"/>
      <c r="JL197"/>
      <c r="JM197"/>
      <c r="JN197"/>
      <c r="JO197"/>
      <c r="JP197"/>
      <c r="JQ197"/>
      <c r="JR197"/>
      <c r="JS197"/>
      <c r="JT197"/>
      <c r="JU197"/>
      <c r="JV197"/>
      <c r="JW197"/>
      <c r="JX197"/>
      <c r="JY197"/>
      <c r="JZ197"/>
      <c r="KA197"/>
      <c r="KB197"/>
      <c r="KC197"/>
      <c r="KD197"/>
      <c r="KE197"/>
      <c r="KF197"/>
      <c r="KG197"/>
      <c r="KH197"/>
      <c r="KI197"/>
      <c r="KJ197"/>
      <c r="KK197"/>
      <c r="KL197"/>
      <c r="KM197"/>
      <c r="KN197"/>
      <c r="KO197"/>
      <c r="KP197"/>
      <c r="KQ197"/>
      <c r="KR197"/>
      <c r="KS197"/>
      <c r="KT197"/>
      <c r="KU197"/>
      <c r="KV197"/>
      <c r="KW197"/>
      <c r="KX197"/>
      <c r="KY197"/>
      <c r="KZ197"/>
      <c r="LA197"/>
      <c r="LB197"/>
      <c r="LC197"/>
      <c r="LD197"/>
      <c r="LE197"/>
      <c r="LF197"/>
      <c r="LG197"/>
      <c r="LH197"/>
      <c r="LI197"/>
      <c r="LJ197"/>
      <c r="LK197"/>
      <c r="LL197"/>
      <c r="LM197"/>
      <c r="LN197"/>
      <c r="LO197"/>
      <c r="LP197"/>
      <c r="LQ197"/>
      <c r="LR197"/>
      <c r="LS197"/>
      <c r="LT197"/>
      <c r="LU197"/>
      <c r="LV197"/>
      <c r="LW197"/>
      <c r="LX197"/>
      <c r="LY197"/>
      <c r="LZ197"/>
      <c r="MA197"/>
      <c r="MB197"/>
      <c r="MC197"/>
      <c r="MD197"/>
      <c r="ME197"/>
      <c r="MF197"/>
      <c r="MG197"/>
      <c r="MH197"/>
      <c r="MI197"/>
      <c r="MJ197"/>
      <c r="MK197"/>
      <c r="ML197"/>
      <c r="MM197"/>
      <c r="MN197"/>
      <c r="MO197"/>
      <c r="MP197"/>
      <c r="MQ197"/>
      <c r="MR197"/>
      <c r="MS197"/>
      <c r="MT197"/>
      <c r="MU197"/>
      <c r="MV197"/>
      <c r="MW197"/>
      <c r="MX197"/>
      <c r="MY197"/>
      <c r="MZ197"/>
      <c r="NA197"/>
      <c r="NB197"/>
      <c r="NC197"/>
      <c r="ND197"/>
      <c r="NE197"/>
      <c r="NF197"/>
      <c r="NG197"/>
      <c r="NH197"/>
      <c r="NI197"/>
      <c r="NJ197"/>
      <c r="NK197"/>
      <c r="NL197"/>
      <c r="NM197"/>
      <c r="NN197"/>
      <c r="NO197"/>
      <c r="NP197"/>
      <c r="NQ197"/>
      <c r="NR197"/>
      <c r="NS197"/>
      <c r="NT197"/>
      <c r="NU197"/>
      <c r="NV197"/>
      <c r="NW197"/>
      <c r="NX197"/>
      <c r="NY197"/>
      <c r="NZ197"/>
      <c r="OA197"/>
      <c r="OB197"/>
      <c r="OC197"/>
      <c r="OD197"/>
      <c r="OE197"/>
      <c r="OF197"/>
      <c r="OG197"/>
      <c r="OH197"/>
      <c r="OI197"/>
      <c r="OJ197"/>
      <c r="OK197"/>
      <c r="OL197"/>
      <c r="OM197"/>
      <c r="ON197"/>
      <c r="OO197"/>
      <c r="OP197"/>
      <c r="OQ197"/>
      <c r="OR197"/>
      <c r="OS197"/>
      <c r="OT197"/>
      <c r="OU197"/>
      <c r="OV197"/>
      <c r="OW197"/>
      <c r="OX197"/>
      <c r="OY197"/>
      <c r="OZ197"/>
      <c r="PA197"/>
      <c r="PB197"/>
      <c r="PC197"/>
      <c r="PD197"/>
      <c r="PE197"/>
      <c r="PF197"/>
      <c r="PG197"/>
      <c r="PH197"/>
      <c r="PI197"/>
      <c r="PJ197"/>
      <c r="PK197"/>
      <c r="PL197"/>
      <c r="PM197"/>
      <c r="PN197"/>
      <c r="PO197"/>
      <c r="PP197"/>
      <c r="PQ197"/>
      <c r="PR197"/>
      <c r="PS197"/>
      <c r="PT197"/>
      <c r="PU197"/>
      <c r="PV197"/>
      <c r="PW197"/>
      <c r="PX197"/>
      <c r="PY197"/>
      <c r="PZ197"/>
      <c r="QA197"/>
      <c r="QB197"/>
      <c r="QC197"/>
      <c r="QD197"/>
      <c r="QE197"/>
      <c r="QF197"/>
      <c r="QG197"/>
      <c r="QH197"/>
      <c r="QI197"/>
      <c r="QJ197"/>
      <c r="QK197"/>
      <c r="QL197"/>
      <c r="QM197"/>
      <c r="QN197"/>
      <c r="QO197"/>
      <c r="QP197"/>
      <c r="QQ197"/>
      <c r="QR197"/>
      <c r="QS197"/>
      <c r="QT197"/>
      <c r="QU197"/>
      <c r="QV197"/>
      <c r="QW197"/>
      <c r="QX197"/>
      <c r="QY197"/>
      <c r="QZ197"/>
      <c r="RA197"/>
      <c r="RB197"/>
      <c r="RC197"/>
      <c r="RD197"/>
      <c r="RE197"/>
      <c r="RF197"/>
      <c r="RG197"/>
      <c r="RH197"/>
      <c r="RI197"/>
      <c r="RJ197"/>
      <c r="RK197"/>
      <c r="RL197"/>
      <c r="RM197"/>
      <c r="RN197"/>
      <c r="RO197"/>
      <c r="RP197"/>
      <c r="RQ197"/>
      <c r="RR197"/>
      <c r="RS197"/>
      <c r="RT197"/>
      <c r="RU197"/>
      <c r="RV197"/>
      <c r="RW197"/>
      <c r="RX197"/>
      <c r="RY197"/>
      <c r="RZ197"/>
      <c r="SA197"/>
      <c r="SB197"/>
      <c r="SC197"/>
      <c r="SD197"/>
      <c r="SE197"/>
      <c r="SF197"/>
      <c r="SG197"/>
      <c r="SH197"/>
      <c r="SI197"/>
      <c r="SJ197"/>
      <c r="SK197"/>
      <c r="SL197"/>
      <c r="SM197"/>
      <c r="SN197"/>
      <c r="SO197"/>
      <c r="SP197"/>
      <c r="SQ197"/>
      <c r="SR197"/>
      <c r="SS197"/>
      <c r="ST197"/>
      <c r="SU197"/>
      <c r="SV197"/>
      <c r="SW197"/>
      <c r="SX197"/>
      <c r="SY197"/>
      <c r="SZ197"/>
      <c r="TA197"/>
      <c r="TB197"/>
      <c r="TC197"/>
      <c r="TD197"/>
      <c r="TE197"/>
      <c r="TF197"/>
      <c r="TG197"/>
      <c r="TH197"/>
      <c r="TI197"/>
      <c r="TJ197"/>
      <c r="TK197"/>
      <c r="TL197"/>
      <c r="TM197"/>
      <c r="TN197"/>
      <c r="TO197"/>
      <c r="TP197"/>
      <c r="TQ197"/>
      <c r="TR197"/>
      <c r="TS197"/>
      <c r="TT197"/>
      <c r="TU197"/>
      <c r="TV197"/>
      <c r="TW197"/>
      <c r="TX197"/>
      <c r="TY197"/>
      <c r="TZ197"/>
      <c r="UA197"/>
      <c r="UB197"/>
      <c r="UC197"/>
      <c r="UD197"/>
      <c r="UE197"/>
      <c r="UF197"/>
      <c r="UG197"/>
      <c r="UH197"/>
      <c r="UI197"/>
      <c r="UJ197"/>
      <c r="UK197"/>
      <c r="UL197"/>
      <c r="UM197"/>
      <c r="UN197"/>
      <c r="UO197"/>
      <c r="UP197"/>
      <c r="UQ197"/>
      <c r="UR197"/>
      <c r="US197"/>
      <c r="UT197"/>
      <c r="UU197"/>
      <c r="UV197"/>
      <c r="UW197"/>
      <c r="UX197"/>
      <c r="UY197"/>
      <c r="UZ197"/>
      <c r="VA197"/>
      <c r="VB197"/>
      <c r="VC197"/>
      <c r="VD197"/>
      <c r="VE197"/>
      <c r="VF197"/>
      <c r="VG197"/>
      <c r="VH197"/>
      <c r="VI197"/>
      <c r="VJ197"/>
      <c r="VK197"/>
      <c r="VL197"/>
      <c r="VM197"/>
      <c r="VN197"/>
      <c r="VO197"/>
      <c r="VP197"/>
      <c r="VQ197"/>
      <c r="VR197"/>
      <c r="VS197"/>
      <c r="VT197"/>
      <c r="VU197"/>
      <c r="VV197"/>
      <c r="VW197"/>
      <c r="VX197"/>
      <c r="VY197"/>
      <c r="VZ197"/>
      <c r="WA197"/>
      <c r="WB197"/>
      <c r="WC197"/>
      <c r="WD197"/>
      <c r="WE197"/>
      <c r="WF197"/>
      <c r="WG197"/>
      <c r="WH197"/>
      <c r="WI197"/>
      <c r="WJ197"/>
      <c r="WK197"/>
      <c r="WL197"/>
      <c r="WM197"/>
      <c r="WN197"/>
      <c r="WO197"/>
      <c r="WP197"/>
      <c r="WQ197"/>
      <c r="WR197"/>
      <c r="WS197"/>
      <c r="WT197"/>
      <c r="WU197"/>
      <c r="WV197"/>
      <c r="WW197"/>
      <c r="WX197"/>
      <c r="WY197"/>
      <c r="WZ197"/>
      <c r="XA197"/>
      <c r="XB197"/>
      <c r="XC197"/>
      <c r="XD197"/>
      <c r="XE197"/>
      <c r="XF197"/>
      <c r="XG197"/>
      <c r="XH197"/>
      <c r="XI197"/>
      <c r="XJ197"/>
      <c r="XK197"/>
      <c r="XL197"/>
      <c r="XM197"/>
      <c r="XN197"/>
      <c r="XO197"/>
      <c r="XP197"/>
      <c r="XQ197"/>
      <c r="XR197"/>
      <c r="XS197"/>
      <c r="XT197"/>
      <c r="XU197"/>
      <c r="XV197"/>
      <c r="XW197"/>
      <c r="XX197"/>
      <c r="XY197"/>
      <c r="XZ197"/>
      <c r="YA197"/>
      <c r="YB197"/>
      <c r="YC197"/>
      <c r="YD197"/>
      <c r="YE197"/>
      <c r="YF197"/>
      <c r="YG197"/>
      <c r="YH197"/>
      <c r="YI197"/>
      <c r="YJ197"/>
      <c r="YK197"/>
      <c r="YL197"/>
      <c r="YM197"/>
      <c r="YN197"/>
      <c r="YO197"/>
      <c r="YP197"/>
      <c r="YQ197"/>
      <c r="YR197"/>
      <c r="YS197"/>
      <c r="YT197"/>
      <c r="YU197"/>
      <c r="YV197"/>
      <c r="YW197"/>
      <c r="YX197"/>
      <c r="YY197"/>
      <c r="YZ197"/>
      <c r="ZA197"/>
      <c r="ZB197"/>
      <c r="ZC197"/>
      <c r="ZD197"/>
      <c r="ZE197"/>
      <c r="ZF197"/>
      <c r="ZG197"/>
      <c r="ZH197"/>
      <c r="ZI197"/>
    </row>
    <row r="198" spans="1:685">
      <c r="A198" s="50" t="s">
        <v>4016</v>
      </c>
      <c r="B198" s="48">
        <v>1087.197348699998</v>
      </c>
      <c r="C198"/>
      <c r="D198"/>
      <c r="E198"/>
      <c r="F198"/>
      <c r="G198"/>
      <c r="H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c r="IW198"/>
      <c r="IX198"/>
      <c r="IY198"/>
      <c r="IZ198"/>
      <c r="JA198"/>
      <c r="JB198"/>
      <c r="JC198"/>
      <c r="JD198"/>
      <c r="JE198"/>
      <c r="JF198"/>
      <c r="JG198"/>
      <c r="JH198"/>
      <c r="JI198"/>
      <c r="JJ198"/>
      <c r="JK198"/>
      <c r="JL198"/>
      <c r="JM198"/>
      <c r="JN198"/>
      <c r="JO198"/>
      <c r="JP198"/>
      <c r="JQ198"/>
      <c r="JR198"/>
      <c r="JS198"/>
      <c r="JT198"/>
      <c r="JU198"/>
      <c r="JV198"/>
      <c r="JW198"/>
      <c r="JX198"/>
      <c r="JY198"/>
      <c r="JZ198"/>
      <c r="KA198"/>
      <c r="KB198"/>
      <c r="KC198"/>
      <c r="KD198"/>
      <c r="KE198"/>
      <c r="KF198"/>
      <c r="KG198"/>
      <c r="KH198"/>
      <c r="KI198"/>
      <c r="KJ198"/>
      <c r="KK198"/>
      <c r="KL198"/>
      <c r="KM198"/>
      <c r="KN198"/>
      <c r="KO198"/>
      <c r="KP198"/>
      <c r="KQ198"/>
      <c r="KR198"/>
      <c r="KS198"/>
      <c r="KT198"/>
      <c r="KU198"/>
      <c r="KV198"/>
      <c r="KW198"/>
      <c r="KX198"/>
      <c r="KY198"/>
      <c r="KZ198"/>
      <c r="LA198"/>
      <c r="LB198"/>
      <c r="LC198"/>
      <c r="LD198"/>
      <c r="LE198"/>
      <c r="LF198"/>
      <c r="LG198"/>
      <c r="LH198"/>
      <c r="LI198"/>
      <c r="LJ198"/>
      <c r="LK198"/>
      <c r="LL198"/>
      <c r="LM198"/>
      <c r="LN198"/>
      <c r="LO198"/>
      <c r="LP198"/>
      <c r="LQ198"/>
      <c r="LR198"/>
      <c r="LS198"/>
      <c r="LT198"/>
      <c r="LU198"/>
      <c r="LV198"/>
      <c r="LW198"/>
      <c r="LX198"/>
      <c r="LY198"/>
      <c r="LZ198"/>
      <c r="MA198"/>
      <c r="MB198"/>
      <c r="MC198"/>
      <c r="MD198"/>
      <c r="ME198"/>
      <c r="MF198"/>
      <c r="MG198"/>
      <c r="MH198"/>
      <c r="MI198"/>
      <c r="MJ198"/>
      <c r="MK198"/>
      <c r="ML198"/>
      <c r="MM198"/>
      <c r="MN198"/>
      <c r="MO198"/>
      <c r="MP198"/>
      <c r="MQ198"/>
      <c r="MR198"/>
      <c r="MS198"/>
      <c r="MT198"/>
      <c r="MU198"/>
      <c r="MV198"/>
      <c r="MW198"/>
      <c r="MX198"/>
      <c r="MY198"/>
      <c r="MZ198"/>
      <c r="NA198"/>
      <c r="NB198"/>
      <c r="NC198"/>
      <c r="ND198"/>
      <c r="NE198"/>
      <c r="NF198"/>
      <c r="NG198"/>
      <c r="NH198"/>
      <c r="NI198"/>
      <c r="NJ198"/>
      <c r="NK198"/>
      <c r="NL198"/>
      <c r="NM198"/>
      <c r="NN198"/>
      <c r="NO198"/>
      <c r="NP198"/>
      <c r="NQ198"/>
      <c r="NR198"/>
      <c r="NS198"/>
      <c r="NT198"/>
      <c r="NU198"/>
      <c r="NV198"/>
      <c r="NW198"/>
      <c r="NX198"/>
      <c r="NY198"/>
      <c r="NZ198"/>
      <c r="OA198"/>
      <c r="OB198"/>
      <c r="OC198"/>
      <c r="OD198"/>
      <c r="OE198"/>
      <c r="OF198"/>
      <c r="OG198"/>
      <c r="OH198"/>
      <c r="OI198"/>
      <c r="OJ198"/>
      <c r="OK198"/>
      <c r="OL198"/>
      <c r="OM198"/>
      <c r="ON198"/>
      <c r="OO198"/>
      <c r="OP198"/>
      <c r="OQ198"/>
      <c r="OR198"/>
      <c r="OS198"/>
      <c r="OT198"/>
      <c r="OU198"/>
      <c r="OV198"/>
      <c r="OW198"/>
      <c r="OX198"/>
      <c r="OY198"/>
      <c r="OZ198"/>
      <c r="PA198"/>
      <c r="PB198"/>
      <c r="PC198"/>
      <c r="PD198"/>
      <c r="PE198"/>
      <c r="PF198"/>
      <c r="PG198"/>
      <c r="PH198"/>
      <c r="PI198"/>
      <c r="PJ198"/>
      <c r="PK198"/>
      <c r="PL198"/>
      <c r="PM198"/>
      <c r="PN198"/>
      <c r="PO198"/>
      <c r="PP198"/>
      <c r="PQ198"/>
      <c r="PR198"/>
      <c r="PS198"/>
      <c r="PT198"/>
      <c r="PU198"/>
      <c r="PV198"/>
      <c r="PW198"/>
      <c r="PX198"/>
      <c r="PY198"/>
      <c r="PZ198"/>
      <c r="QA198"/>
      <c r="QB198"/>
      <c r="QC198"/>
      <c r="QD198"/>
      <c r="QE198"/>
      <c r="QF198"/>
      <c r="QG198"/>
      <c r="QH198"/>
      <c r="QI198"/>
      <c r="QJ198"/>
      <c r="QK198"/>
      <c r="QL198"/>
      <c r="QM198"/>
      <c r="QN198"/>
      <c r="QO198"/>
      <c r="QP198"/>
      <c r="QQ198"/>
      <c r="QR198"/>
      <c r="QS198"/>
      <c r="QT198"/>
      <c r="QU198"/>
      <c r="QV198"/>
      <c r="QW198"/>
      <c r="QX198"/>
      <c r="QY198"/>
      <c r="QZ198"/>
      <c r="RA198"/>
      <c r="RB198"/>
      <c r="RC198"/>
      <c r="RD198"/>
      <c r="RE198"/>
      <c r="RF198"/>
      <c r="RG198"/>
      <c r="RH198"/>
      <c r="RI198"/>
      <c r="RJ198"/>
      <c r="RK198"/>
      <c r="RL198"/>
      <c r="RM198"/>
      <c r="RN198"/>
      <c r="RO198"/>
      <c r="RP198"/>
      <c r="RQ198"/>
      <c r="RR198"/>
      <c r="RS198"/>
      <c r="RT198"/>
      <c r="RU198"/>
      <c r="RV198"/>
      <c r="RW198"/>
      <c r="RX198"/>
      <c r="RY198"/>
      <c r="RZ198"/>
      <c r="SA198"/>
      <c r="SB198"/>
      <c r="SC198"/>
      <c r="SD198"/>
      <c r="SE198"/>
      <c r="SF198"/>
      <c r="SG198"/>
      <c r="SH198"/>
      <c r="SI198"/>
      <c r="SJ198"/>
      <c r="SK198"/>
      <c r="SL198"/>
      <c r="SM198"/>
      <c r="SN198"/>
      <c r="SO198"/>
      <c r="SP198"/>
      <c r="SQ198"/>
      <c r="SR198"/>
      <c r="SS198"/>
      <c r="ST198"/>
      <c r="SU198"/>
      <c r="SV198"/>
      <c r="SW198"/>
      <c r="SX198"/>
      <c r="SY198"/>
      <c r="SZ198"/>
      <c r="TA198"/>
      <c r="TB198"/>
      <c r="TC198"/>
      <c r="TD198"/>
      <c r="TE198"/>
      <c r="TF198"/>
      <c r="TG198"/>
      <c r="TH198"/>
      <c r="TI198"/>
      <c r="TJ198"/>
      <c r="TK198"/>
      <c r="TL198"/>
      <c r="TM198"/>
      <c r="TN198"/>
      <c r="TO198"/>
      <c r="TP198"/>
      <c r="TQ198"/>
      <c r="TR198"/>
      <c r="TS198"/>
      <c r="TT198"/>
      <c r="TU198"/>
      <c r="TV198"/>
      <c r="TW198"/>
      <c r="TX198"/>
      <c r="TY198"/>
      <c r="TZ198"/>
      <c r="UA198"/>
      <c r="UB198"/>
      <c r="UC198"/>
      <c r="UD198"/>
      <c r="UE198"/>
      <c r="UF198"/>
      <c r="UG198"/>
      <c r="UH198"/>
      <c r="UI198"/>
      <c r="UJ198"/>
      <c r="UK198"/>
      <c r="UL198"/>
      <c r="UM198"/>
      <c r="UN198"/>
      <c r="UO198"/>
      <c r="UP198"/>
      <c r="UQ198"/>
      <c r="UR198"/>
      <c r="US198"/>
      <c r="UT198"/>
      <c r="UU198"/>
      <c r="UV198"/>
      <c r="UW198"/>
      <c r="UX198"/>
      <c r="UY198"/>
      <c r="UZ198"/>
      <c r="VA198"/>
      <c r="VB198"/>
      <c r="VC198"/>
      <c r="VD198"/>
      <c r="VE198"/>
      <c r="VF198"/>
      <c r="VG198"/>
      <c r="VH198"/>
      <c r="VI198"/>
      <c r="VJ198"/>
      <c r="VK198"/>
      <c r="VL198"/>
      <c r="VM198"/>
      <c r="VN198"/>
      <c r="VO198"/>
      <c r="VP198"/>
      <c r="VQ198"/>
      <c r="VR198"/>
      <c r="VS198"/>
      <c r="VT198"/>
      <c r="VU198"/>
      <c r="VV198"/>
      <c r="VW198"/>
      <c r="VX198"/>
      <c r="VY198"/>
      <c r="VZ198"/>
      <c r="WA198"/>
      <c r="WB198"/>
      <c r="WC198"/>
      <c r="WD198"/>
      <c r="WE198"/>
      <c r="WF198"/>
      <c r="WG198"/>
      <c r="WH198"/>
      <c r="WI198"/>
      <c r="WJ198"/>
      <c r="WK198"/>
      <c r="WL198"/>
      <c r="WM198"/>
      <c r="WN198"/>
      <c r="WO198"/>
      <c r="WP198"/>
      <c r="WQ198"/>
      <c r="WR198"/>
      <c r="WS198"/>
      <c r="WT198"/>
      <c r="WU198"/>
      <c r="WV198"/>
      <c r="WW198"/>
      <c r="WX198"/>
      <c r="WY198"/>
      <c r="WZ198"/>
      <c r="XA198"/>
      <c r="XB198"/>
      <c r="XC198"/>
      <c r="XD198"/>
      <c r="XE198"/>
      <c r="XF198"/>
      <c r="XG198"/>
      <c r="XH198"/>
      <c r="XI198"/>
      <c r="XJ198"/>
      <c r="XK198"/>
      <c r="XL198"/>
      <c r="XM198"/>
      <c r="XN198"/>
      <c r="XO198"/>
      <c r="XP198"/>
      <c r="XQ198"/>
      <c r="XR198"/>
      <c r="XS198"/>
      <c r="XT198"/>
      <c r="XU198"/>
      <c r="XV198"/>
      <c r="XW198"/>
      <c r="XX198"/>
      <c r="XY198"/>
      <c r="XZ198"/>
      <c r="YA198"/>
      <c r="YB198"/>
      <c r="YC198"/>
      <c r="YD198"/>
      <c r="YE198"/>
      <c r="YF198"/>
      <c r="YG198"/>
      <c r="YH198"/>
      <c r="YI198"/>
      <c r="YJ198"/>
      <c r="YK198"/>
      <c r="YL198"/>
      <c r="YM198"/>
      <c r="YN198"/>
      <c r="YO198"/>
      <c r="YP198"/>
      <c r="YQ198"/>
      <c r="YR198"/>
      <c r="YS198"/>
      <c r="YT198"/>
      <c r="YU198"/>
      <c r="YV198"/>
      <c r="YW198"/>
      <c r="YX198"/>
      <c r="YY198"/>
      <c r="YZ198"/>
      <c r="ZA198"/>
      <c r="ZB198"/>
      <c r="ZC198"/>
      <c r="ZD198"/>
      <c r="ZE198"/>
      <c r="ZF198"/>
      <c r="ZG198"/>
      <c r="ZH198"/>
      <c r="ZI198"/>
    </row>
    <row r="199" spans="1:685">
      <c r="A199"/>
      <c r="B199"/>
      <c r="C199"/>
      <c r="D199"/>
      <c r="E199"/>
      <c r="F199"/>
      <c r="G199"/>
      <c r="H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c r="IW199"/>
      <c r="IX199"/>
      <c r="IY199"/>
      <c r="IZ199"/>
      <c r="JA199"/>
      <c r="JB199"/>
      <c r="JC199"/>
      <c r="JD199"/>
      <c r="JE199"/>
      <c r="JF199"/>
      <c r="JG199"/>
      <c r="JH199"/>
      <c r="JI199"/>
      <c r="JJ199"/>
      <c r="JK199"/>
      <c r="JL199"/>
      <c r="JM199"/>
      <c r="JN199"/>
      <c r="JO199"/>
      <c r="JP199"/>
      <c r="JQ199"/>
      <c r="JR199"/>
      <c r="JS199"/>
      <c r="JT199"/>
      <c r="JU199"/>
      <c r="JV199"/>
      <c r="JW199"/>
      <c r="JX199"/>
      <c r="JY199"/>
      <c r="JZ199"/>
      <c r="KA199"/>
      <c r="KB199"/>
      <c r="KC199"/>
      <c r="KD199"/>
      <c r="KE199"/>
      <c r="KF199"/>
      <c r="KG199"/>
      <c r="KH199"/>
      <c r="KI199"/>
      <c r="KJ199"/>
      <c r="KK199"/>
      <c r="KL199"/>
      <c r="KM199"/>
      <c r="KN199"/>
      <c r="KO199"/>
      <c r="KP199"/>
      <c r="KQ199"/>
      <c r="KR199"/>
      <c r="KS199"/>
      <c r="KT199"/>
      <c r="KU199"/>
      <c r="KV199"/>
      <c r="KW199"/>
      <c r="KX199"/>
      <c r="KY199"/>
      <c r="KZ199"/>
      <c r="LA199"/>
      <c r="LB199"/>
      <c r="LC199"/>
      <c r="LD199"/>
      <c r="LE199"/>
      <c r="LF199"/>
      <c r="LG199"/>
      <c r="LH199"/>
      <c r="LI199"/>
      <c r="LJ199"/>
      <c r="LK199"/>
      <c r="LL199"/>
      <c r="LM199"/>
      <c r="LN199"/>
      <c r="LO199"/>
      <c r="LP199"/>
      <c r="LQ199"/>
      <c r="LR199"/>
      <c r="LS199"/>
      <c r="LT199"/>
      <c r="LU199"/>
      <c r="LV199"/>
      <c r="LW199"/>
      <c r="LX199"/>
      <c r="LY199"/>
      <c r="LZ199"/>
      <c r="MA199"/>
      <c r="MB199"/>
      <c r="MC199"/>
      <c r="MD199"/>
      <c r="ME199"/>
      <c r="MF199"/>
      <c r="MG199"/>
      <c r="MH199"/>
      <c r="MI199"/>
      <c r="MJ199"/>
      <c r="MK199"/>
      <c r="ML199"/>
      <c r="MM199"/>
      <c r="MN199"/>
      <c r="MO199"/>
      <c r="MP199"/>
      <c r="MQ199"/>
      <c r="MR199"/>
      <c r="MS199"/>
      <c r="MT199"/>
      <c r="MU199"/>
      <c r="MV199"/>
      <c r="MW199"/>
      <c r="MX199"/>
      <c r="MY199"/>
      <c r="MZ199"/>
      <c r="NA199"/>
      <c r="NB199"/>
      <c r="NC199"/>
      <c r="ND199"/>
      <c r="NE199"/>
      <c r="NF199"/>
      <c r="NG199"/>
      <c r="NH199"/>
      <c r="NI199"/>
      <c r="NJ199"/>
      <c r="NK199"/>
      <c r="NL199"/>
      <c r="NM199"/>
      <c r="NN199"/>
      <c r="NO199"/>
      <c r="NP199"/>
      <c r="NQ199"/>
      <c r="NR199"/>
      <c r="NS199"/>
      <c r="NT199"/>
      <c r="NU199"/>
      <c r="NV199"/>
      <c r="NW199"/>
      <c r="NX199"/>
      <c r="NY199"/>
      <c r="NZ199"/>
      <c r="OA199"/>
      <c r="OB199"/>
      <c r="OC199"/>
      <c r="OD199"/>
      <c r="OE199"/>
      <c r="OF199"/>
      <c r="OG199"/>
      <c r="OH199"/>
      <c r="OI199"/>
      <c r="OJ199"/>
      <c r="OK199"/>
      <c r="OL199"/>
      <c r="OM199"/>
      <c r="ON199"/>
      <c r="OO199"/>
      <c r="OP199"/>
      <c r="OQ199"/>
      <c r="OR199"/>
      <c r="OS199"/>
      <c r="OT199"/>
      <c r="OU199"/>
      <c r="OV199"/>
      <c r="OW199"/>
      <c r="OX199"/>
      <c r="OY199"/>
      <c r="OZ199"/>
      <c r="PA199"/>
      <c r="PB199"/>
      <c r="PC199"/>
      <c r="PD199"/>
      <c r="PE199"/>
      <c r="PF199"/>
      <c r="PG199"/>
      <c r="PH199"/>
      <c r="PI199"/>
      <c r="PJ199"/>
      <c r="PK199"/>
      <c r="PL199"/>
      <c r="PM199"/>
      <c r="PN199"/>
      <c r="PO199"/>
      <c r="PP199"/>
      <c r="PQ199"/>
      <c r="PR199"/>
      <c r="PS199"/>
      <c r="PT199"/>
      <c r="PU199"/>
      <c r="PV199"/>
      <c r="PW199"/>
      <c r="PX199"/>
      <c r="PY199"/>
      <c r="PZ199"/>
      <c r="QA199"/>
      <c r="QB199"/>
      <c r="QC199"/>
      <c r="QD199"/>
      <c r="QE199"/>
      <c r="QF199"/>
      <c r="QG199"/>
      <c r="QH199"/>
      <c r="QI199"/>
      <c r="QJ199"/>
      <c r="QK199"/>
      <c r="QL199"/>
      <c r="QM199"/>
      <c r="QN199"/>
      <c r="QO199"/>
      <c r="QP199"/>
      <c r="QQ199"/>
      <c r="QR199"/>
      <c r="QS199"/>
      <c r="QT199"/>
      <c r="QU199"/>
      <c r="QV199"/>
      <c r="QW199"/>
      <c r="QX199"/>
      <c r="QY199"/>
      <c r="QZ199"/>
      <c r="RA199"/>
      <c r="RB199"/>
      <c r="RC199"/>
      <c r="RD199"/>
      <c r="RE199"/>
      <c r="RF199"/>
      <c r="RG199"/>
      <c r="RH199"/>
      <c r="RI199"/>
      <c r="RJ199"/>
      <c r="RK199"/>
      <c r="RL199"/>
      <c r="RM199"/>
      <c r="RN199"/>
      <c r="RO199"/>
      <c r="RP199"/>
      <c r="RQ199"/>
      <c r="RR199"/>
      <c r="RS199"/>
      <c r="RT199"/>
      <c r="RU199"/>
      <c r="RV199"/>
      <c r="RW199"/>
      <c r="RX199"/>
      <c r="RY199"/>
      <c r="RZ199"/>
      <c r="SA199"/>
      <c r="SB199"/>
      <c r="SC199"/>
      <c r="SD199"/>
      <c r="SE199"/>
      <c r="SF199"/>
      <c r="SG199"/>
      <c r="SH199"/>
      <c r="SI199"/>
      <c r="SJ199"/>
      <c r="SK199"/>
      <c r="SL199"/>
      <c r="SM199"/>
      <c r="SN199"/>
      <c r="SO199"/>
      <c r="SP199"/>
      <c r="SQ199"/>
      <c r="SR199"/>
      <c r="SS199"/>
      <c r="ST199"/>
      <c r="SU199"/>
      <c r="SV199"/>
      <c r="SW199"/>
      <c r="SX199"/>
      <c r="SY199"/>
      <c r="SZ199"/>
      <c r="TA199"/>
      <c r="TB199"/>
      <c r="TC199"/>
      <c r="TD199"/>
      <c r="TE199"/>
      <c r="TF199"/>
      <c r="TG199"/>
      <c r="TH199"/>
      <c r="TI199"/>
      <c r="TJ199"/>
      <c r="TK199"/>
      <c r="TL199"/>
      <c r="TM199"/>
      <c r="TN199"/>
      <c r="TO199"/>
      <c r="TP199"/>
      <c r="TQ199"/>
      <c r="TR199"/>
      <c r="TS199"/>
      <c r="TT199"/>
      <c r="TU199"/>
      <c r="TV199"/>
      <c r="TW199"/>
      <c r="TX199"/>
      <c r="TY199"/>
      <c r="TZ199"/>
      <c r="UA199"/>
      <c r="UB199"/>
      <c r="UC199"/>
      <c r="UD199"/>
      <c r="UE199"/>
      <c r="UF199"/>
      <c r="UG199"/>
      <c r="UH199"/>
      <c r="UI199"/>
      <c r="UJ199"/>
      <c r="UK199"/>
      <c r="UL199"/>
      <c r="UM199"/>
      <c r="UN199"/>
      <c r="UO199"/>
      <c r="UP199"/>
      <c r="UQ199"/>
      <c r="UR199"/>
      <c r="US199"/>
      <c r="UT199"/>
      <c r="UU199"/>
      <c r="UV199"/>
      <c r="UW199"/>
      <c r="UX199"/>
      <c r="UY199"/>
      <c r="UZ199"/>
      <c r="VA199"/>
      <c r="VB199"/>
      <c r="VC199"/>
      <c r="VD199"/>
      <c r="VE199"/>
      <c r="VF199"/>
      <c r="VG199"/>
      <c r="VH199"/>
      <c r="VI199"/>
      <c r="VJ199"/>
      <c r="VK199"/>
      <c r="VL199"/>
      <c r="VM199"/>
      <c r="VN199"/>
      <c r="VO199"/>
      <c r="VP199"/>
      <c r="VQ199"/>
      <c r="VR199"/>
      <c r="VS199"/>
      <c r="VT199"/>
      <c r="VU199"/>
      <c r="VV199"/>
      <c r="VW199"/>
      <c r="VX199"/>
      <c r="VY199"/>
      <c r="VZ199"/>
      <c r="WA199"/>
      <c r="WB199"/>
      <c r="WC199"/>
      <c r="WD199"/>
      <c r="WE199"/>
      <c r="WF199"/>
      <c r="WG199"/>
      <c r="WH199"/>
      <c r="WI199"/>
      <c r="WJ199"/>
      <c r="WK199"/>
      <c r="WL199"/>
      <c r="WM199"/>
      <c r="WN199"/>
      <c r="WO199"/>
      <c r="WP199"/>
      <c r="WQ199"/>
      <c r="WR199"/>
      <c r="WS199"/>
      <c r="WT199"/>
      <c r="WU199"/>
      <c r="WV199"/>
      <c r="WW199"/>
      <c r="WX199"/>
      <c r="WY199"/>
      <c r="WZ199"/>
      <c r="XA199"/>
      <c r="XB199"/>
      <c r="XC199"/>
      <c r="XD199"/>
      <c r="XE199"/>
      <c r="XF199"/>
      <c r="XG199"/>
      <c r="XH199"/>
      <c r="XI199"/>
      <c r="XJ199"/>
      <c r="XK199"/>
      <c r="XL199"/>
      <c r="XM199"/>
      <c r="XN199"/>
      <c r="XO199"/>
      <c r="XP199"/>
      <c r="XQ199"/>
      <c r="XR199"/>
      <c r="XS199"/>
      <c r="XT199"/>
      <c r="XU199"/>
      <c r="XV199"/>
      <c r="XW199"/>
      <c r="XX199"/>
      <c r="XY199"/>
      <c r="XZ199"/>
      <c r="YA199"/>
      <c r="YB199"/>
      <c r="YC199"/>
      <c r="YD199"/>
      <c r="YE199"/>
      <c r="YF199"/>
      <c r="YG199"/>
      <c r="YH199"/>
      <c r="YI199"/>
      <c r="YJ199"/>
      <c r="YK199"/>
      <c r="YL199"/>
      <c r="YM199"/>
      <c r="YN199"/>
      <c r="YO199"/>
      <c r="YP199"/>
      <c r="YQ199"/>
      <c r="YR199"/>
      <c r="YS199"/>
      <c r="YT199"/>
      <c r="YU199"/>
      <c r="YV199"/>
      <c r="YW199"/>
      <c r="YX199"/>
      <c r="YY199"/>
      <c r="YZ199"/>
      <c r="ZA199"/>
      <c r="ZB199"/>
      <c r="ZC199"/>
      <c r="ZD199"/>
      <c r="ZE199"/>
      <c r="ZF199"/>
      <c r="ZG199"/>
      <c r="ZH199"/>
      <c r="ZI199"/>
    </row>
    <row r="200" spans="1:685">
      <c r="A200"/>
      <c r="B200"/>
      <c r="C200"/>
      <c r="D200"/>
      <c r="E200"/>
      <c r="F200"/>
      <c r="G200"/>
      <c r="H200"/>
      <c r="I200"/>
      <c r="J200"/>
      <c r="K200"/>
      <c r="L200"/>
      <c r="M200"/>
      <c r="N200"/>
    </row>
    <row r="201" spans="1:685">
      <c r="A201"/>
      <c r="B201"/>
      <c r="C201"/>
      <c r="D201"/>
      <c r="E201"/>
      <c r="F201"/>
      <c r="I201"/>
      <c r="J201"/>
      <c r="K201"/>
    </row>
    <row r="202" spans="1:685">
      <c r="A202"/>
      <c r="B202"/>
      <c r="C202"/>
      <c r="I202"/>
      <c r="J202"/>
      <c r="K202"/>
    </row>
    <row r="203" spans="1:685">
      <c r="A203"/>
      <c r="B203"/>
      <c r="C203"/>
      <c r="I203"/>
      <c r="J203"/>
      <c r="K203"/>
    </row>
    <row r="204" spans="1:685">
      <c r="A204"/>
      <c r="B204"/>
      <c r="C204"/>
      <c r="I204"/>
      <c r="J204"/>
      <c r="K204"/>
    </row>
    <row r="205" spans="1:685">
      <c r="A205"/>
      <c r="B205"/>
      <c r="C205"/>
      <c r="I205"/>
      <c r="J205"/>
      <c r="K205"/>
    </row>
    <row r="206" spans="1:685">
      <c r="A206"/>
      <c r="B206"/>
      <c r="C206"/>
      <c r="I206"/>
      <c r="J206"/>
    </row>
    <row r="207" spans="1:685">
      <c r="A207"/>
      <c r="B207"/>
      <c r="C207"/>
      <c r="I207"/>
      <c r="J207"/>
    </row>
    <row r="208" spans="1:685">
      <c r="A208"/>
      <c r="B208"/>
      <c r="C208"/>
      <c r="I208"/>
      <c r="J208"/>
    </row>
    <row r="209" spans="1:10">
      <c r="A209"/>
      <c r="B209"/>
      <c r="C209"/>
      <c r="I209"/>
      <c r="J209"/>
    </row>
    <row r="210" spans="1:10">
      <c r="A210"/>
      <c r="B210"/>
      <c r="C210"/>
      <c r="I210"/>
      <c r="J210"/>
    </row>
    <row r="211" spans="1:10">
      <c r="A211"/>
      <c r="B211"/>
      <c r="C211"/>
      <c r="I211"/>
      <c r="J211"/>
    </row>
    <row r="212" spans="1:10">
      <c r="A212"/>
      <c r="B212"/>
      <c r="C212"/>
      <c r="I212"/>
      <c r="J212"/>
    </row>
    <row r="213" spans="1:10">
      <c r="A213"/>
      <c r="B213"/>
      <c r="C213"/>
      <c r="I213"/>
      <c r="J213"/>
    </row>
    <row r="214" spans="1:10">
      <c r="A214"/>
      <c r="B214"/>
      <c r="C214"/>
      <c r="I214"/>
      <c r="J214"/>
    </row>
    <row r="215" spans="1:10">
      <c r="A215"/>
      <c r="B215"/>
      <c r="C215"/>
      <c r="I215"/>
      <c r="J215"/>
    </row>
    <row r="216" spans="1:10">
      <c r="A216"/>
      <c r="B216"/>
      <c r="C216"/>
      <c r="I216"/>
      <c r="J216"/>
    </row>
    <row r="217" spans="1:10">
      <c r="A217"/>
      <c r="B217"/>
      <c r="C217"/>
      <c r="I217"/>
      <c r="J217"/>
    </row>
    <row r="218" spans="1:10">
      <c r="A218"/>
      <c r="B218"/>
      <c r="C218"/>
      <c r="I218"/>
      <c r="J218"/>
    </row>
    <row r="219" spans="1:10">
      <c r="A219"/>
      <c r="B219"/>
      <c r="C219"/>
      <c r="I219"/>
      <c r="J219"/>
    </row>
    <row r="220" spans="1:10">
      <c r="A220"/>
      <c r="B220"/>
      <c r="C220"/>
      <c r="I220"/>
      <c r="J220"/>
    </row>
    <row r="221" spans="1:10">
      <c r="A221"/>
      <c r="B221"/>
      <c r="C221"/>
      <c r="I221"/>
      <c r="J221"/>
    </row>
    <row r="222" spans="1:10">
      <c r="A222"/>
      <c r="B222"/>
      <c r="C222"/>
      <c r="I222"/>
      <c r="J222"/>
    </row>
    <row r="223" spans="1:10">
      <c r="A223"/>
      <c r="B223"/>
      <c r="C223"/>
      <c r="I223"/>
      <c r="J223"/>
    </row>
    <row r="224" spans="1:10">
      <c r="A224"/>
      <c r="B224"/>
      <c r="C224"/>
      <c r="I224"/>
      <c r="J224"/>
    </row>
    <row r="225" spans="1:10">
      <c r="A225"/>
      <c r="B225"/>
      <c r="C225"/>
      <c r="I225"/>
      <c r="J225"/>
    </row>
    <row r="226" spans="1:10">
      <c r="A226"/>
      <c r="B226"/>
      <c r="C226"/>
      <c r="I226"/>
      <c r="J226"/>
    </row>
    <row r="227" spans="1:10">
      <c r="A227"/>
      <c r="B227"/>
      <c r="C227"/>
      <c r="I227"/>
      <c r="J227"/>
    </row>
    <row r="228" spans="1:10">
      <c r="A228"/>
      <c r="B228"/>
      <c r="C228"/>
      <c r="I228"/>
      <c r="J228"/>
    </row>
    <row r="229" spans="1:10">
      <c r="A229"/>
      <c r="B229"/>
      <c r="C229"/>
      <c r="I229"/>
      <c r="J229"/>
    </row>
    <row r="230" spans="1:10">
      <c r="A230"/>
      <c r="B230"/>
      <c r="C230"/>
      <c r="I230"/>
      <c r="J230"/>
    </row>
    <row r="231" spans="1:10">
      <c r="A231"/>
      <c r="B231"/>
      <c r="C231"/>
      <c r="I231"/>
      <c r="J231"/>
    </row>
    <row r="232" spans="1:10">
      <c r="A232"/>
      <c r="B232"/>
      <c r="C232"/>
      <c r="I232"/>
      <c r="J232"/>
    </row>
    <row r="233" spans="1:10">
      <c r="A233"/>
      <c r="B233"/>
      <c r="C233"/>
      <c r="I233"/>
      <c r="J233"/>
    </row>
    <row r="234" spans="1:10">
      <c r="A234"/>
      <c r="B234"/>
      <c r="C234"/>
      <c r="I234"/>
      <c r="J234"/>
    </row>
    <row r="235" spans="1:10">
      <c r="A235"/>
      <c r="B235"/>
      <c r="C235"/>
      <c r="I235"/>
      <c r="J235"/>
    </row>
    <row r="236" spans="1:10">
      <c r="A236"/>
      <c r="B236"/>
      <c r="C236"/>
      <c r="I236"/>
      <c r="J236"/>
    </row>
    <row r="237" spans="1:10">
      <c r="A237"/>
      <c r="B237"/>
      <c r="C237"/>
      <c r="I237"/>
      <c r="J237"/>
    </row>
    <row r="238" spans="1:10">
      <c r="A238"/>
      <c r="B238"/>
      <c r="C238"/>
      <c r="I238"/>
      <c r="J238"/>
    </row>
    <row r="239" spans="1:10">
      <c r="A239"/>
      <c r="B239"/>
      <c r="C239"/>
      <c r="I239"/>
      <c r="J239"/>
    </row>
    <row r="240" spans="1:10">
      <c r="A240"/>
      <c r="B240"/>
      <c r="C240"/>
      <c r="I240"/>
      <c r="J240"/>
    </row>
    <row r="241" spans="1:10">
      <c r="A241"/>
      <c r="B241"/>
      <c r="C241"/>
      <c r="I241"/>
      <c r="J241"/>
    </row>
    <row r="242" spans="1:10">
      <c r="A242"/>
      <c r="B242"/>
      <c r="C242"/>
      <c r="I242"/>
      <c r="J242"/>
    </row>
    <row r="243" spans="1:10">
      <c r="A243"/>
      <c r="B243"/>
      <c r="C243"/>
      <c r="I243"/>
      <c r="J243"/>
    </row>
    <row r="244" spans="1:10">
      <c r="A244"/>
      <c r="B244"/>
      <c r="C244"/>
      <c r="I244"/>
      <c r="J244"/>
    </row>
    <row r="245" spans="1:10">
      <c r="A245"/>
      <c r="B245"/>
      <c r="C245"/>
      <c r="I245"/>
      <c r="J245"/>
    </row>
    <row r="246" spans="1:10">
      <c r="A246"/>
      <c r="B246"/>
      <c r="C246"/>
      <c r="I246"/>
      <c r="J246"/>
    </row>
    <row r="247" spans="1:10">
      <c r="A247"/>
      <c r="B247"/>
      <c r="C247"/>
      <c r="I247"/>
      <c r="J247"/>
    </row>
    <row r="248" spans="1:10">
      <c r="A248"/>
      <c r="B248"/>
      <c r="C248"/>
      <c r="I248"/>
      <c r="J248"/>
    </row>
    <row r="249" spans="1:10">
      <c r="A249"/>
      <c r="B249"/>
      <c r="C249"/>
      <c r="I249"/>
      <c r="J249"/>
    </row>
    <row r="250" spans="1:10">
      <c r="A250"/>
      <c r="B250"/>
      <c r="C250"/>
      <c r="I250"/>
      <c r="J250"/>
    </row>
    <row r="251" spans="1:10">
      <c r="A251"/>
      <c r="B251"/>
      <c r="C251"/>
      <c r="I251"/>
      <c r="J251"/>
    </row>
    <row r="252" spans="1:10">
      <c r="A252"/>
      <c r="B252"/>
      <c r="C252"/>
      <c r="I252"/>
      <c r="J252"/>
    </row>
    <row r="253" spans="1:10">
      <c r="A253"/>
      <c r="B253"/>
      <c r="C253"/>
      <c r="I253"/>
      <c r="J253"/>
    </row>
    <row r="254" spans="1:10">
      <c r="A254"/>
      <c r="B254"/>
      <c r="C254"/>
      <c r="I254"/>
      <c r="J254"/>
    </row>
    <row r="255" spans="1:10">
      <c r="A255"/>
      <c r="B255"/>
      <c r="C255"/>
      <c r="I255"/>
      <c r="J255"/>
    </row>
    <row r="256" spans="1:10">
      <c r="A256"/>
      <c r="B256"/>
      <c r="C256"/>
      <c r="I256"/>
      <c r="J256"/>
    </row>
    <row r="257" spans="1:10">
      <c r="A257"/>
      <c r="B257"/>
      <c r="C257"/>
      <c r="I257"/>
      <c r="J257"/>
    </row>
    <row r="258" spans="1:10">
      <c r="A258"/>
      <c r="B258"/>
      <c r="C258"/>
      <c r="I258"/>
      <c r="J258"/>
    </row>
    <row r="259" spans="1:10">
      <c r="A259"/>
      <c r="B259"/>
      <c r="C259"/>
      <c r="I259"/>
      <c r="J259"/>
    </row>
    <row r="260" spans="1:10">
      <c r="A260"/>
      <c r="B260"/>
      <c r="C260"/>
      <c r="I260"/>
      <c r="J260"/>
    </row>
    <row r="261" spans="1:10">
      <c r="A261"/>
      <c r="B261"/>
      <c r="C261"/>
      <c r="I261"/>
      <c r="J261"/>
    </row>
    <row r="262" spans="1:10">
      <c r="A262"/>
      <c r="B262"/>
      <c r="C262"/>
      <c r="I262"/>
      <c r="J262"/>
    </row>
    <row r="263" spans="1:10">
      <c r="A263"/>
      <c r="B263"/>
      <c r="C263"/>
      <c r="I263"/>
      <c r="J263"/>
    </row>
    <row r="264" spans="1:10">
      <c r="A264"/>
      <c r="B264"/>
      <c r="C264"/>
      <c r="I264"/>
      <c r="J264"/>
    </row>
    <row r="265" spans="1:10">
      <c r="A265"/>
      <c r="B265"/>
      <c r="C265"/>
      <c r="I265"/>
      <c r="J265"/>
    </row>
    <row r="266" spans="1:10">
      <c r="A266"/>
      <c r="B266"/>
      <c r="C266"/>
      <c r="I266"/>
      <c r="J266"/>
    </row>
    <row r="267" spans="1:10">
      <c r="A267"/>
      <c r="B267"/>
      <c r="C267"/>
      <c r="I267"/>
      <c r="J267"/>
    </row>
    <row r="268" spans="1:10">
      <c r="A268"/>
      <c r="B268"/>
      <c r="C268"/>
      <c r="I268"/>
      <c r="J268"/>
    </row>
    <row r="269" spans="1:10">
      <c r="A269"/>
      <c r="B269"/>
      <c r="C269"/>
      <c r="I269"/>
      <c r="J269"/>
    </row>
    <row r="270" spans="1:10">
      <c r="A270"/>
      <c r="B270"/>
      <c r="C270"/>
      <c r="I270"/>
      <c r="J270"/>
    </row>
    <row r="271" spans="1:10">
      <c r="A271"/>
      <c r="B271"/>
      <c r="C271"/>
      <c r="I271"/>
      <c r="J271"/>
    </row>
    <row r="272" spans="1:10">
      <c r="A272"/>
      <c r="B272"/>
      <c r="C272"/>
      <c r="I272"/>
      <c r="J272"/>
    </row>
    <row r="273" spans="1:10">
      <c r="A273"/>
      <c r="B273"/>
      <c r="C273"/>
      <c r="I273"/>
      <c r="J273"/>
    </row>
    <row r="274" spans="1:10">
      <c r="A274"/>
      <c r="B274"/>
      <c r="C274"/>
      <c r="I274"/>
      <c r="J274"/>
    </row>
    <row r="275" spans="1:10">
      <c r="A275"/>
      <c r="B275"/>
      <c r="C275"/>
      <c r="I275"/>
      <c r="J275"/>
    </row>
    <row r="276" spans="1:10">
      <c r="A276"/>
      <c r="B276"/>
      <c r="C276"/>
      <c r="I276"/>
      <c r="J276"/>
    </row>
    <row r="277" spans="1:10">
      <c r="A277"/>
      <c r="B277"/>
      <c r="C277"/>
      <c r="I277"/>
      <c r="J277"/>
    </row>
    <row r="278" spans="1:10">
      <c r="A278"/>
      <c r="B278"/>
      <c r="C278"/>
      <c r="I278"/>
      <c r="J278"/>
    </row>
    <row r="279" spans="1:10">
      <c r="A279"/>
      <c r="B279"/>
      <c r="C279"/>
      <c r="I279"/>
      <c r="J279"/>
    </row>
    <row r="280" spans="1:10">
      <c r="A280"/>
      <c r="B280"/>
      <c r="C280"/>
      <c r="I280"/>
      <c r="J280"/>
    </row>
    <row r="281" spans="1:10">
      <c r="A281"/>
      <c r="B281"/>
      <c r="C281"/>
      <c r="I281"/>
      <c r="J281"/>
    </row>
    <row r="282" spans="1:10">
      <c r="A282"/>
      <c r="B282"/>
      <c r="C282"/>
      <c r="I282"/>
      <c r="J282"/>
    </row>
    <row r="283" spans="1:10">
      <c r="A283"/>
      <c r="B283"/>
      <c r="C283"/>
      <c r="I283"/>
      <c r="J283"/>
    </row>
    <row r="284" spans="1:10">
      <c r="A284"/>
      <c r="B284"/>
      <c r="C284"/>
      <c r="I284"/>
      <c r="J284"/>
    </row>
    <row r="285" spans="1:10">
      <c r="A285"/>
      <c r="B285"/>
      <c r="C285"/>
      <c r="I285"/>
      <c r="J285"/>
    </row>
    <row r="286" spans="1:10">
      <c r="A286"/>
      <c r="B286"/>
      <c r="C286"/>
      <c r="I286"/>
      <c r="J286"/>
    </row>
    <row r="287" spans="1:10">
      <c r="A287"/>
      <c r="B287"/>
      <c r="C287"/>
      <c r="I287"/>
      <c r="J287"/>
    </row>
    <row r="288" spans="1:10">
      <c r="A288"/>
      <c r="B288"/>
      <c r="C288"/>
      <c r="I288"/>
      <c r="J288"/>
    </row>
    <row r="289" spans="1:10">
      <c r="A289"/>
      <c r="B289"/>
      <c r="C289"/>
      <c r="I289"/>
      <c r="J289"/>
    </row>
    <row r="290" spans="1:10">
      <c r="A290"/>
      <c r="B290"/>
      <c r="C290"/>
    </row>
    <row r="291" spans="1:10">
      <c r="A291"/>
      <c r="B291"/>
      <c r="C291"/>
    </row>
    <row r="292" spans="1:10">
      <c r="A292"/>
      <c r="B292"/>
      <c r="C292"/>
    </row>
    <row r="293" spans="1:10">
      <c r="A293"/>
      <c r="B293"/>
      <c r="C293"/>
    </row>
    <row r="294" spans="1:10">
      <c r="A294"/>
      <c r="B294"/>
      <c r="C294"/>
    </row>
    <row r="295" spans="1:10">
      <c r="A295"/>
      <c r="B295"/>
      <c r="C295"/>
    </row>
    <row r="296" spans="1:10">
      <c r="A296"/>
      <c r="B296"/>
      <c r="C296"/>
    </row>
    <row r="297" spans="1:10">
      <c r="A297"/>
      <c r="B297"/>
      <c r="C297"/>
    </row>
    <row r="298" spans="1:10">
      <c r="A298"/>
      <c r="B298"/>
      <c r="C298"/>
    </row>
    <row r="299" spans="1:10">
      <c r="A299"/>
      <c r="B299"/>
      <c r="C299"/>
    </row>
    <row r="300" spans="1:10">
      <c r="A300"/>
      <c r="B300"/>
      <c r="C300"/>
    </row>
    <row r="301" spans="1:10">
      <c r="A301"/>
      <c r="B301"/>
      <c r="C301"/>
    </row>
    <row r="302" spans="1:10">
      <c r="A302"/>
      <c r="B302"/>
      <c r="C302"/>
    </row>
    <row r="303" spans="1:10">
      <c r="A303"/>
      <c r="B303"/>
      <c r="C303"/>
    </row>
    <row r="304" spans="1:10">
      <c r="A304"/>
      <c r="B304"/>
      <c r="C304"/>
    </row>
    <row r="305" spans="1:3">
      <c r="A305"/>
      <c r="B305"/>
      <c r="C305"/>
    </row>
    <row r="306" spans="1:3">
      <c r="A306"/>
      <c r="B306"/>
      <c r="C306"/>
    </row>
    <row r="307" spans="1:3">
      <c r="A307"/>
      <c r="B307"/>
      <c r="C307"/>
    </row>
    <row r="308" spans="1:3">
      <c r="A308"/>
      <c r="B308"/>
      <c r="C308"/>
    </row>
    <row r="309" spans="1:3">
      <c r="A309"/>
      <c r="B309"/>
      <c r="C309"/>
    </row>
    <row r="310" spans="1:3">
      <c r="A310"/>
      <c r="B310"/>
      <c r="C310"/>
    </row>
    <row r="311" spans="1:3">
      <c r="A311"/>
      <c r="B311"/>
      <c r="C311"/>
    </row>
    <row r="312" spans="1:3">
      <c r="A312"/>
      <c r="B312"/>
      <c r="C312"/>
    </row>
    <row r="313" spans="1:3">
      <c r="A313"/>
      <c r="B313"/>
      <c r="C313"/>
    </row>
    <row r="314" spans="1:3">
      <c r="A314"/>
      <c r="B314"/>
      <c r="C314"/>
    </row>
    <row r="315" spans="1:3">
      <c r="A315"/>
      <c r="B315"/>
      <c r="C315"/>
    </row>
    <row r="316" spans="1:3">
      <c r="A316"/>
      <c r="B316"/>
      <c r="C316"/>
    </row>
    <row r="317" spans="1:3">
      <c r="A317"/>
      <c r="B317"/>
      <c r="C317"/>
    </row>
    <row r="318" spans="1:3">
      <c r="A318"/>
      <c r="B318"/>
      <c r="C318"/>
    </row>
    <row r="319" spans="1:3">
      <c r="A319"/>
      <c r="B319"/>
      <c r="C319"/>
    </row>
    <row r="320" spans="1:3">
      <c r="A320"/>
      <c r="B320"/>
      <c r="C320"/>
    </row>
    <row r="321" spans="1:3">
      <c r="A321"/>
      <c r="B321"/>
      <c r="C321"/>
    </row>
    <row r="322" spans="1:3">
      <c r="A322"/>
      <c r="B322"/>
      <c r="C322"/>
    </row>
    <row r="323" spans="1:3">
      <c r="A323"/>
      <c r="B323"/>
      <c r="C323"/>
    </row>
    <row r="324" spans="1:3">
      <c r="A324"/>
      <c r="B324"/>
      <c r="C324"/>
    </row>
    <row r="325" spans="1:3">
      <c r="A325"/>
      <c r="B325"/>
      <c r="C325"/>
    </row>
    <row r="326" spans="1:3">
      <c r="A326"/>
      <c r="B326"/>
      <c r="C326"/>
    </row>
    <row r="327" spans="1:3">
      <c r="A327"/>
      <c r="B327"/>
      <c r="C327"/>
    </row>
    <row r="328" spans="1:3">
      <c r="A328"/>
      <c r="B328"/>
      <c r="C328"/>
    </row>
    <row r="329" spans="1:3">
      <c r="A329"/>
      <c r="B329"/>
      <c r="C329"/>
    </row>
    <row r="330" spans="1:3">
      <c r="A330"/>
      <c r="B330"/>
      <c r="C330"/>
    </row>
    <row r="331" spans="1:3">
      <c r="A331"/>
      <c r="B331"/>
      <c r="C331"/>
    </row>
    <row r="332" spans="1:3">
      <c r="A332"/>
      <c r="B332"/>
      <c r="C332"/>
    </row>
    <row r="333" spans="1:3">
      <c r="A333"/>
      <c r="B333"/>
      <c r="C333"/>
    </row>
    <row r="334" spans="1:3">
      <c r="A334"/>
      <c r="B334"/>
      <c r="C334"/>
    </row>
    <row r="335" spans="1:3">
      <c r="A335"/>
      <c r="B335"/>
      <c r="C335"/>
    </row>
    <row r="336" spans="1:3">
      <c r="A336"/>
      <c r="B336"/>
      <c r="C336"/>
    </row>
    <row r="337" spans="1:3">
      <c r="A337"/>
      <c r="B337"/>
      <c r="C337"/>
    </row>
    <row r="338" spans="1:3">
      <c r="A338"/>
      <c r="B338"/>
      <c r="C338"/>
    </row>
    <row r="339" spans="1:3">
      <c r="A339"/>
      <c r="B339"/>
      <c r="C339"/>
    </row>
    <row r="340" spans="1:3">
      <c r="A340"/>
      <c r="B340"/>
      <c r="C340"/>
    </row>
    <row r="341" spans="1:3">
      <c r="A341"/>
      <c r="B341"/>
      <c r="C341"/>
    </row>
    <row r="342" spans="1:3">
      <c r="A342"/>
      <c r="B342"/>
      <c r="C342"/>
    </row>
    <row r="343" spans="1:3">
      <c r="A343"/>
      <c r="B343"/>
      <c r="C343"/>
    </row>
    <row r="344" spans="1:3">
      <c r="A344"/>
      <c r="B344"/>
      <c r="C344"/>
    </row>
    <row r="345" spans="1:3">
      <c r="A345"/>
      <c r="B345"/>
      <c r="C345"/>
    </row>
    <row r="346" spans="1:3">
      <c r="A346"/>
      <c r="B346"/>
      <c r="C346"/>
    </row>
    <row r="347" spans="1:3">
      <c r="A347"/>
      <c r="B347"/>
      <c r="C347"/>
    </row>
    <row r="348" spans="1:3">
      <c r="A348"/>
      <c r="B348"/>
      <c r="C348"/>
    </row>
    <row r="349" spans="1:3">
      <c r="A349"/>
      <c r="B349"/>
      <c r="C349"/>
    </row>
    <row r="350" spans="1:3">
      <c r="A350"/>
      <c r="B350"/>
      <c r="C350"/>
    </row>
    <row r="351" spans="1:3">
      <c r="A351"/>
      <c r="B351"/>
      <c r="C351"/>
    </row>
    <row r="352" spans="1:3">
      <c r="A352"/>
      <c r="B352"/>
      <c r="C352"/>
    </row>
    <row r="353" spans="1:3">
      <c r="A353"/>
      <c r="B353"/>
      <c r="C353"/>
    </row>
    <row r="354" spans="1:3">
      <c r="A354"/>
      <c r="B354"/>
      <c r="C354"/>
    </row>
    <row r="355" spans="1:3">
      <c r="A355"/>
      <c r="B355"/>
      <c r="C355"/>
    </row>
    <row r="356" spans="1:3">
      <c r="A356"/>
      <c r="B356"/>
      <c r="C356"/>
    </row>
    <row r="357" spans="1:3">
      <c r="A357"/>
      <c r="B357"/>
      <c r="C357"/>
    </row>
    <row r="358" spans="1:3">
      <c r="A358"/>
      <c r="B358"/>
      <c r="C358"/>
    </row>
    <row r="359" spans="1:3">
      <c r="A359"/>
      <c r="B359"/>
      <c r="C359"/>
    </row>
    <row r="360" spans="1:3">
      <c r="A360"/>
      <c r="B360"/>
      <c r="C360"/>
    </row>
    <row r="361" spans="1:3">
      <c r="A361"/>
      <c r="B361"/>
      <c r="C361"/>
    </row>
    <row r="362" spans="1:3">
      <c r="A362"/>
      <c r="B362"/>
      <c r="C362"/>
    </row>
    <row r="363" spans="1:3">
      <c r="A363"/>
      <c r="B363"/>
      <c r="C363"/>
    </row>
    <row r="364" spans="1:3">
      <c r="A364"/>
      <c r="B364"/>
      <c r="C364"/>
    </row>
    <row r="365" spans="1:3">
      <c r="A365"/>
      <c r="B365"/>
      <c r="C365"/>
    </row>
    <row r="366" spans="1:3">
      <c r="A366"/>
      <c r="B366"/>
      <c r="C366"/>
    </row>
    <row r="367" spans="1:3">
      <c r="A367"/>
      <c r="B367"/>
      <c r="C367"/>
    </row>
    <row r="368" spans="1:3">
      <c r="A368"/>
      <c r="B368"/>
      <c r="C368"/>
    </row>
    <row r="369" spans="1:3">
      <c r="A369"/>
      <c r="B369"/>
      <c r="C369"/>
    </row>
    <row r="370" spans="1:3">
      <c r="A370"/>
      <c r="B370"/>
      <c r="C370"/>
    </row>
    <row r="371" spans="1:3">
      <c r="A371"/>
      <c r="B371"/>
      <c r="C371"/>
    </row>
    <row r="372" spans="1:3">
      <c r="A372"/>
      <c r="B372"/>
      <c r="C372"/>
    </row>
    <row r="373" spans="1:3">
      <c r="A373"/>
      <c r="B373"/>
      <c r="C373"/>
    </row>
    <row r="374" spans="1:3">
      <c r="A374"/>
      <c r="B374"/>
      <c r="C374"/>
    </row>
    <row r="375" spans="1:3">
      <c r="A375"/>
      <c r="B375"/>
      <c r="C375"/>
    </row>
    <row r="376" spans="1:3">
      <c r="A376"/>
      <c r="B376"/>
      <c r="C376"/>
    </row>
    <row r="377" spans="1:3">
      <c r="A377"/>
      <c r="B377"/>
      <c r="C377"/>
    </row>
    <row r="378" spans="1:3">
      <c r="A378"/>
      <c r="B378"/>
      <c r="C378"/>
    </row>
    <row r="379" spans="1:3">
      <c r="A379"/>
      <c r="B379"/>
      <c r="C379"/>
    </row>
    <row r="380" spans="1:3">
      <c r="A380"/>
      <c r="B380"/>
      <c r="C380"/>
    </row>
    <row r="381" spans="1:3">
      <c r="A381"/>
      <c r="B381"/>
      <c r="C381"/>
    </row>
    <row r="382" spans="1:3">
      <c r="A382"/>
      <c r="B382"/>
      <c r="C382"/>
    </row>
    <row r="383" spans="1:3">
      <c r="A383"/>
      <c r="B383"/>
      <c r="C383"/>
    </row>
    <row r="384" spans="1:3">
      <c r="A384"/>
      <c r="B384"/>
      <c r="C384"/>
    </row>
    <row r="385" spans="1:3">
      <c r="A385"/>
      <c r="B385"/>
      <c r="C385"/>
    </row>
    <row r="386" spans="1:3">
      <c r="A386"/>
      <c r="B386"/>
      <c r="C386"/>
    </row>
    <row r="387" spans="1:3">
      <c r="A387"/>
      <c r="B387"/>
      <c r="C387"/>
    </row>
    <row r="388" spans="1:3">
      <c r="A388"/>
      <c r="B388"/>
      <c r="C388"/>
    </row>
    <row r="389" spans="1:3">
      <c r="A389"/>
      <c r="B389"/>
      <c r="C389"/>
    </row>
    <row r="390" spans="1:3">
      <c r="A390"/>
      <c r="B390"/>
      <c r="C390"/>
    </row>
    <row r="391" spans="1:3">
      <c r="A391"/>
      <c r="B391"/>
      <c r="C391"/>
    </row>
    <row r="392" spans="1:3">
      <c r="A392"/>
      <c r="B392"/>
      <c r="C392"/>
    </row>
    <row r="393" spans="1:3">
      <c r="A393"/>
      <c r="B393"/>
      <c r="C393"/>
    </row>
    <row r="394" spans="1:3">
      <c r="A394"/>
      <c r="B394"/>
      <c r="C394"/>
    </row>
    <row r="395" spans="1:3">
      <c r="A395"/>
      <c r="B395"/>
      <c r="C395"/>
    </row>
    <row r="396" spans="1:3">
      <c r="A396"/>
      <c r="B396"/>
      <c r="C396"/>
    </row>
    <row r="397" spans="1:3">
      <c r="A397"/>
      <c r="B397"/>
      <c r="C397"/>
    </row>
    <row r="398" spans="1:3">
      <c r="A398"/>
      <c r="B398"/>
      <c r="C398"/>
    </row>
    <row r="399" spans="1:3">
      <c r="A399"/>
      <c r="B399"/>
      <c r="C399"/>
    </row>
    <row r="400" spans="1:3">
      <c r="A400"/>
      <c r="B400"/>
      <c r="C400"/>
    </row>
    <row r="401" spans="1:3">
      <c r="A401"/>
      <c r="B401"/>
      <c r="C401"/>
    </row>
    <row r="402" spans="1:3">
      <c r="A402"/>
      <c r="B402"/>
      <c r="C402"/>
    </row>
    <row r="403" spans="1:3">
      <c r="A403"/>
      <c r="B403"/>
      <c r="C403"/>
    </row>
    <row r="404" spans="1:3">
      <c r="A404"/>
      <c r="B404"/>
      <c r="C404"/>
    </row>
    <row r="405" spans="1:3">
      <c r="A405"/>
      <c r="B405"/>
      <c r="C405"/>
    </row>
    <row r="406" spans="1:3">
      <c r="A406"/>
      <c r="B406"/>
      <c r="C406"/>
    </row>
    <row r="407" spans="1:3">
      <c r="A407"/>
      <c r="B407"/>
      <c r="C407"/>
    </row>
    <row r="408" spans="1:3">
      <c r="A408"/>
      <c r="B408"/>
      <c r="C408"/>
    </row>
    <row r="409" spans="1:3">
      <c r="A409"/>
      <c r="B409"/>
      <c r="C409"/>
    </row>
    <row r="410" spans="1:3">
      <c r="A410"/>
      <c r="B410"/>
      <c r="C410"/>
    </row>
    <row r="411" spans="1:3">
      <c r="A411"/>
      <c r="B411"/>
      <c r="C411"/>
    </row>
    <row r="412" spans="1:3">
      <c r="A412"/>
      <c r="B412"/>
      <c r="C412"/>
    </row>
    <row r="413" spans="1:3">
      <c r="A413"/>
      <c r="B413"/>
      <c r="C413"/>
    </row>
    <row r="414" spans="1:3">
      <c r="A414"/>
      <c r="B414"/>
      <c r="C414"/>
    </row>
    <row r="415" spans="1:3">
      <c r="A415"/>
      <c r="B415"/>
      <c r="C415"/>
    </row>
    <row r="416" spans="1:3">
      <c r="A416"/>
      <c r="B416"/>
      <c r="C416"/>
    </row>
    <row r="417" spans="1:3">
      <c r="A417"/>
      <c r="B417"/>
      <c r="C417"/>
    </row>
    <row r="418" spans="1:3">
      <c r="A418"/>
      <c r="B418"/>
      <c r="C418"/>
    </row>
    <row r="419" spans="1:3">
      <c r="A419"/>
      <c r="B419"/>
      <c r="C419"/>
    </row>
    <row r="420" spans="1:3">
      <c r="A420"/>
      <c r="B420"/>
      <c r="C420"/>
    </row>
    <row r="421" spans="1:3">
      <c r="A421"/>
      <c r="B421"/>
      <c r="C421"/>
    </row>
    <row r="422" spans="1:3">
      <c r="A422"/>
      <c r="B422"/>
      <c r="C422"/>
    </row>
    <row r="423" spans="1:3">
      <c r="A423"/>
      <c r="B423"/>
      <c r="C423"/>
    </row>
    <row r="424" spans="1:3">
      <c r="A424"/>
      <c r="B424"/>
      <c r="C424"/>
    </row>
    <row r="425" spans="1:3">
      <c r="A425"/>
      <c r="B425"/>
      <c r="C425"/>
    </row>
    <row r="426" spans="1:3">
      <c r="A426"/>
      <c r="B426"/>
      <c r="C426"/>
    </row>
    <row r="427" spans="1:3">
      <c r="A427"/>
      <c r="B427"/>
      <c r="C427"/>
    </row>
    <row r="428" spans="1:3">
      <c r="A428"/>
      <c r="B428"/>
      <c r="C428"/>
    </row>
    <row r="429" spans="1:3">
      <c r="A429"/>
      <c r="B429"/>
      <c r="C429"/>
    </row>
    <row r="430" spans="1:3">
      <c r="A430"/>
      <c r="B430"/>
      <c r="C430"/>
    </row>
    <row r="431" spans="1:3">
      <c r="A431"/>
      <c r="B431"/>
      <c r="C431"/>
    </row>
    <row r="432" spans="1:3">
      <c r="A432"/>
      <c r="B432"/>
      <c r="C432"/>
    </row>
    <row r="433" spans="1:3">
      <c r="A433"/>
      <c r="B433"/>
      <c r="C433"/>
    </row>
    <row r="434" spans="1:3">
      <c r="A434"/>
      <c r="B434"/>
      <c r="C434"/>
    </row>
    <row r="435" spans="1:3">
      <c r="A435"/>
      <c r="B435"/>
      <c r="C435"/>
    </row>
    <row r="436" spans="1:3">
      <c r="A436"/>
      <c r="B436"/>
      <c r="C436"/>
    </row>
    <row r="437" spans="1:3">
      <c r="A437"/>
      <c r="B437"/>
      <c r="C437"/>
    </row>
    <row r="438" spans="1:3">
      <c r="A438"/>
      <c r="B438"/>
      <c r="C438"/>
    </row>
    <row r="439" spans="1:3">
      <c r="A439"/>
      <c r="B439"/>
      <c r="C439"/>
    </row>
    <row r="440" spans="1:3">
      <c r="A440"/>
      <c r="B440"/>
      <c r="C440"/>
    </row>
    <row r="441" spans="1:3">
      <c r="A441"/>
      <c r="B441"/>
      <c r="C441"/>
    </row>
    <row r="442" spans="1:3">
      <c r="A442"/>
      <c r="B442"/>
      <c r="C442"/>
    </row>
    <row r="443" spans="1:3">
      <c r="A443"/>
      <c r="B443"/>
      <c r="C443"/>
    </row>
    <row r="444" spans="1:3">
      <c r="A444"/>
      <c r="B444"/>
      <c r="C444"/>
    </row>
    <row r="445" spans="1:3">
      <c r="A445"/>
      <c r="B445"/>
      <c r="C445"/>
    </row>
    <row r="446" spans="1:3">
      <c r="A446"/>
      <c r="B446"/>
      <c r="C446"/>
    </row>
    <row r="447" spans="1:3">
      <c r="A447"/>
      <c r="B447"/>
      <c r="C447"/>
    </row>
    <row r="448" spans="1:3">
      <c r="A448"/>
      <c r="B448"/>
      <c r="C448"/>
    </row>
    <row r="449" spans="1:3">
      <c r="A449"/>
      <c r="B449"/>
      <c r="C449"/>
    </row>
    <row r="450" spans="1:3">
      <c r="A450"/>
      <c r="B450"/>
      <c r="C450"/>
    </row>
    <row r="451" spans="1:3">
      <c r="A451"/>
      <c r="B451"/>
      <c r="C451"/>
    </row>
    <row r="452" spans="1:3">
      <c r="A452"/>
      <c r="B452"/>
      <c r="C452"/>
    </row>
    <row r="453" spans="1:3">
      <c r="A453"/>
      <c r="B453"/>
      <c r="C453"/>
    </row>
    <row r="454" spans="1:3">
      <c r="A454"/>
      <c r="B454"/>
      <c r="C454"/>
    </row>
    <row r="455" spans="1:3">
      <c r="A455"/>
      <c r="B455"/>
      <c r="C455"/>
    </row>
    <row r="456" spans="1:3">
      <c r="A456"/>
      <c r="B456"/>
      <c r="C456"/>
    </row>
    <row r="457" spans="1:3">
      <c r="A457"/>
      <c r="B457"/>
      <c r="C457"/>
    </row>
    <row r="458" spans="1:3">
      <c r="A458"/>
      <c r="B458"/>
      <c r="C458"/>
    </row>
    <row r="459" spans="1:3">
      <c r="A459"/>
      <c r="B459"/>
      <c r="C459"/>
    </row>
    <row r="460" spans="1:3">
      <c r="A460"/>
      <c r="B460"/>
      <c r="C460"/>
    </row>
    <row r="461" spans="1:3">
      <c r="A461"/>
      <c r="B461"/>
      <c r="C461"/>
    </row>
    <row r="462" spans="1:3">
      <c r="A462"/>
      <c r="B462"/>
      <c r="C462"/>
    </row>
    <row r="463" spans="1:3">
      <c r="A463"/>
      <c r="B463"/>
      <c r="C463"/>
    </row>
    <row r="464" spans="1:3">
      <c r="A464"/>
      <c r="B464"/>
      <c r="C464"/>
    </row>
    <row r="465" spans="1:3">
      <c r="A465"/>
      <c r="B465"/>
      <c r="C465"/>
    </row>
    <row r="466" spans="1:3">
      <c r="A466"/>
      <c r="B466"/>
      <c r="C466"/>
    </row>
    <row r="467" spans="1:3">
      <c r="A467"/>
      <c r="B467"/>
      <c r="C467"/>
    </row>
    <row r="468" spans="1:3">
      <c r="A468"/>
      <c r="B468"/>
      <c r="C468"/>
    </row>
    <row r="469" spans="1:3">
      <c r="A469"/>
      <c r="B469"/>
      <c r="C469"/>
    </row>
    <row r="470" spans="1:3">
      <c r="A470"/>
      <c r="B470"/>
      <c r="C470"/>
    </row>
    <row r="471" spans="1:3">
      <c r="A471"/>
      <c r="B471"/>
      <c r="C471"/>
    </row>
    <row r="472" spans="1:3">
      <c r="A472"/>
      <c r="B472"/>
      <c r="C472"/>
    </row>
    <row r="473" spans="1:3">
      <c r="A473"/>
      <c r="B473"/>
      <c r="C473"/>
    </row>
    <row r="474" spans="1:3">
      <c r="A474"/>
      <c r="B474"/>
      <c r="C474"/>
    </row>
    <row r="475" spans="1:3">
      <c r="A475"/>
      <c r="B475"/>
      <c r="C475"/>
    </row>
    <row r="476" spans="1:3">
      <c r="A476"/>
      <c r="B476"/>
      <c r="C476"/>
    </row>
    <row r="477" spans="1:3">
      <c r="A477"/>
      <c r="B477"/>
      <c r="C477"/>
    </row>
    <row r="478" spans="1:3">
      <c r="A478"/>
      <c r="B478"/>
      <c r="C478"/>
    </row>
    <row r="479" spans="1:3">
      <c r="A479"/>
      <c r="B479"/>
      <c r="C479"/>
    </row>
    <row r="480" spans="1:3">
      <c r="A480"/>
      <c r="B480"/>
      <c r="C480"/>
    </row>
    <row r="481" spans="1:3">
      <c r="A481"/>
      <c r="B481"/>
      <c r="C481"/>
    </row>
    <row r="482" spans="1:3">
      <c r="A482"/>
      <c r="B482"/>
      <c r="C482"/>
    </row>
    <row r="483" spans="1:3">
      <c r="A483"/>
      <c r="B483"/>
      <c r="C483"/>
    </row>
    <row r="484" spans="1:3">
      <c r="A484"/>
      <c r="B484"/>
      <c r="C484"/>
    </row>
    <row r="485" spans="1:3">
      <c r="A485"/>
      <c r="B485"/>
      <c r="C485"/>
    </row>
    <row r="486" spans="1:3">
      <c r="A486"/>
      <c r="B486"/>
      <c r="C486"/>
    </row>
    <row r="487" spans="1:3">
      <c r="A487"/>
      <c r="B487"/>
      <c r="C487"/>
    </row>
    <row r="488" spans="1:3">
      <c r="A488"/>
      <c r="B488"/>
      <c r="C488"/>
    </row>
    <row r="489" spans="1:3">
      <c r="A489"/>
      <c r="B489"/>
      <c r="C489"/>
    </row>
    <row r="490" spans="1:3">
      <c r="A490"/>
      <c r="B490"/>
      <c r="C490"/>
    </row>
    <row r="491" spans="1:3">
      <c r="A491"/>
      <c r="B491"/>
      <c r="C491"/>
    </row>
    <row r="492" spans="1:3">
      <c r="A492"/>
      <c r="B492"/>
      <c r="C492"/>
    </row>
    <row r="493" spans="1:3">
      <c r="A493"/>
      <c r="B493"/>
      <c r="C493"/>
    </row>
    <row r="494" spans="1:3">
      <c r="A494"/>
      <c r="B494"/>
      <c r="C494"/>
    </row>
    <row r="495" spans="1:3">
      <c r="A495"/>
      <c r="B495"/>
      <c r="C495"/>
    </row>
    <row r="496" spans="1:3">
      <c r="A496"/>
      <c r="B496"/>
      <c r="C496"/>
    </row>
    <row r="497" spans="1:3">
      <c r="A497"/>
      <c r="B497"/>
      <c r="C497"/>
    </row>
    <row r="498" spans="1:3">
      <c r="A498"/>
      <c r="B498"/>
      <c r="C498"/>
    </row>
    <row r="499" spans="1:3">
      <c r="A499"/>
      <c r="B499"/>
      <c r="C499"/>
    </row>
    <row r="500" spans="1:3">
      <c r="A500"/>
      <c r="B500"/>
      <c r="C500"/>
    </row>
    <row r="501" spans="1:3">
      <c r="A501"/>
      <c r="B501"/>
      <c r="C501"/>
    </row>
    <row r="502" spans="1:3">
      <c r="A502"/>
      <c r="B502"/>
      <c r="C502"/>
    </row>
    <row r="503" spans="1:3">
      <c r="A503"/>
      <c r="B503"/>
      <c r="C503"/>
    </row>
    <row r="504" spans="1:3">
      <c r="A504"/>
      <c r="B504"/>
      <c r="C504"/>
    </row>
    <row r="505" spans="1:3">
      <c r="A505"/>
      <c r="B505"/>
      <c r="C505"/>
    </row>
    <row r="506" spans="1:3">
      <c r="A506"/>
      <c r="B506"/>
      <c r="C506"/>
    </row>
    <row r="507" spans="1:3">
      <c r="A507"/>
      <c r="B507"/>
      <c r="C507"/>
    </row>
    <row r="508" spans="1:3">
      <c r="A508"/>
      <c r="B508"/>
      <c r="C508"/>
    </row>
    <row r="509" spans="1:3">
      <c r="A509"/>
      <c r="B509"/>
      <c r="C509"/>
    </row>
    <row r="510" spans="1:3">
      <c r="A510"/>
      <c r="B510"/>
      <c r="C510"/>
    </row>
    <row r="511" spans="1:3">
      <c r="A511"/>
      <c r="B511"/>
      <c r="C511"/>
    </row>
    <row r="512" spans="1:3">
      <c r="A512"/>
      <c r="B512"/>
      <c r="C512"/>
    </row>
    <row r="513" spans="1:3">
      <c r="A513"/>
      <c r="B513"/>
      <c r="C513"/>
    </row>
    <row r="514" spans="1:3">
      <c r="A514"/>
      <c r="B514"/>
      <c r="C514"/>
    </row>
    <row r="515" spans="1:3">
      <c r="A515"/>
      <c r="B515"/>
      <c r="C515"/>
    </row>
    <row r="516" spans="1:3">
      <c r="A516"/>
      <c r="B516"/>
      <c r="C516"/>
    </row>
    <row r="517" spans="1:3">
      <c r="A517"/>
      <c r="B517"/>
      <c r="C517"/>
    </row>
    <row r="518" spans="1:3">
      <c r="A518"/>
      <c r="B518"/>
      <c r="C518"/>
    </row>
    <row r="519" spans="1:3">
      <c r="A519"/>
      <c r="B519"/>
      <c r="C519"/>
    </row>
    <row r="520" spans="1:3">
      <c r="A520"/>
      <c r="B520"/>
      <c r="C520"/>
    </row>
    <row r="521" spans="1:3">
      <c r="A521"/>
      <c r="B521"/>
      <c r="C521"/>
    </row>
    <row r="522" spans="1:3">
      <c r="A522"/>
      <c r="B522"/>
      <c r="C522"/>
    </row>
    <row r="523" spans="1:3">
      <c r="A523"/>
      <c r="B523"/>
      <c r="C523"/>
    </row>
    <row r="524" spans="1:3">
      <c r="A524"/>
      <c r="B524"/>
      <c r="C524"/>
    </row>
    <row r="525" spans="1:3">
      <c r="A525"/>
      <c r="B525"/>
      <c r="C525"/>
    </row>
    <row r="526" spans="1:3">
      <c r="A526"/>
      <c r="B526"/>
      <c r="C526"/>
    </row>
    <row r="527" spans="1:3">
      <c r="A527"/>
      <c r="B527"/>
      <c r="C527"/>
    </row>
    <row r="528" spans="1:3">
      <c r="A528"/>
      <c r="B528"/>
      <c r="C528"/>
    </row>
    <row r="529" spans="1:3">
      <c r="A529"/>
      <c r="B529"/>
      <c r="C529"/>
    </row>
    <row r="530" spans="1:3">
      <c r="A530"/>
      <c r="B530"/>
      <c r="C530"/>
    </row>
    <row r="531" spans="1:3">
      <c r="A531"/>
      <c r="B531"/>
      <c r="C531"/>
    </row>
    <row r="532" spans="1:3">
      <c r="A532"/>
      <c r="B532"/>
      <c r="C532"/>
    </row>
    <row r="533" spans="1:3">
      <c r="A533"/>
      <c r="B533"/>
      <c r="C533"/>
    </row>
    <row r="534" spans="1:3">
      <c r="A534"/>
      <c r="B534"/>
      <c r="C534"/>
    </row>
    <row r="535" spans="1:3">
      <c r="A535"/>
      <c r="B535"/>
      <c r="C535"/>
    </row>
    <row r="536" spans="1:3">
      <c r="A536"/>
      <c r="B536"/>
      <c r="C536"/>
    </row>
    <row r="537" spans="1:3">
      <c r="A537"/>
      <c r="B537"/>
      <c r="C537"/>
    </row>
    <row r="538" spans="1:3">
      <c r="A538"/>
      <c r="B538"/>
    </row>
    <row r="539" spans="1:3">
      <c r="A539"/>
      <c r="B539"/>
    </row>
    <row r="540" spans="1:3">
      <c r="A540"/>
      <c r="B540"/>
    </row>
    <row r="541" spans="1:3">
      <c r="A541"/>
      <c r="B541"/>
    </row>
    <row r="542" spans="1:3">
      <c r="A542"/>
      <c r="B542"/>
    </row>
    <row r="543" spans="1:3">
      <c r="A543"/>
      <c r="B543"/>
    </row>
    <row r="544" spans="1:3">
      <c r="A544"/>
      <c r="B544"/>
    </row>
    <row r="545" spans="1:2">
      <c r="A545"/>
      <c r="B545"/>
    </row>
    <row r="546" spans="1:2">
      <c r="A546"/>
      <c r="B546"/>
    </row>
    <row r="547" spans="1:2">
      <c r="A547"/>
      <c r="B547"/>
    </row>
    <row r="548" spans="1:2">
      <c r="A548"/>
      <c r="B548"/>
    </row>
    <row r="549" spans="1:2">
      <c r="A549"/>
      <c r="B549"/>
    </row>
    <row r="550" spans="1:2">
      <c r="A550"/>
      <c r="B550"/>
    </row>
    <row r="551" spans="1:2">
      <c r="A551"/>
      <c r="B551"/>
    </row>
    <row r="552" spans="1:2">
      <c r="A552"/>
      <c r="B552"/>
    </row>
    <row r="553" spans="1:2">
      <c r="A553"/>
      <c r="B553"/>
    </row>
    <row r="554" spans="1:2">
      <c r="A554"/>
      <c r="B554"/>
    </row>
    <row r="555" spans="1:2">
      <c r="A555"/>
      <c r="B555"/>
    </row>
    <row r="556" spans="1:2">
      <c r="A556"/>
      <c r="B556"/>
    </row>
    <row r="557" spans="1:2">
      <c r="A557"/>
      <c r="B557"/>
    </row>
    <row r="558" spans="1:2">
      <c r="A558"/>
      <c r="B558"/>
    </row>
    <row r="559" spans="1:2">
      <c r="A559"/>
      <c r="B559"/>
    </row>
    <row r="560" spans="1:2">
      <c r="A560"/>
      <c r="B560"/>
    </row>
    <row r="561" spans="1:2">
      <c r="A561"/>
      <c r="B561"/>
    </row>
    <row r="562" spans="1:2">
      <c r="A562"/>
      <c r="B562"/>
    </row>
    <row r="563" spans="1:2">
      <c r="A563"/>
      <c r="B563"/>
    </row>
    <row r="564" spans="1:2">
      <c r="A564"/>
      <c r="B564"/>
    </row>
    <row r="565" spans="1:2">
      <c r="A565"/>
      <c r="B565"/>
    </row>
    <row r="566" spans="1:2">
      <c r="A566"/>
      <c r="B566"/>
    </row>
    <row r="567" spans="1:2">
      <c r="A567"/>
      <c r="B567"/>
    </row>
    <row r="568" spans="1:2">
      <c r="A568"/>
      <c r="B568"/>
    </row>
    <row r="569" spans="1:2">
      <c r="A569"/>
      <c r="B569"/>
    </row>
    <row r="570" spans="1:2">
      <c r="A570"/>
      <c r="B570"/>
    </row>
    <row r="571" spans="1:2">
      <c r="A571"/>
      <c r="B571"/>
    </row>
    <row r="572" spans="1:2">
      <c r="A572"/>
      <c r="B572"/>
    </row>
    <row r="573" spans="1:2">
      <c r="A573"/>
      <c r="B573"/>
    </row>
    <row r="574" spans="1:2">
      <c r="A574"/>
      <c r="B574"/>
    </row>
    <row r="575" spans="1:2">
      <c r="A575"/>
      <c r="B575"/>
    </row>
    <row r="576" spans="1:2">
      <c r="A576"/>
      <c r="B576"/>
    </row>
    <row r="577" spans="1:2">
      <c r="A577"/>
      <c r="B577"/>
    </row>
    <row r="578" spans="1:2">
      <c r="A578"/>
      <c r="B578"/>
    </row>
    <row r="579" spans="1:2">
      <c r="A579"/>
      <c r="B579"/>
    </row>
    <row r="580" spans="1:2">
      <c r="A580"/>
      <c r="B580"/>
    </row>
    <row r="581" spans="1:2">
      <c r="A581"/>
      <c r="B581"/>
    </row>
    <row r="582" spans="1:2">
      <c r="A582"/>
      <c r="B582"/>
    </row>
    <row r="583" spans="1:2">
      <c r="A583"/>
      <c r="B583"/>
    </row>
    <row r="584" spans="1:2">
      <c r="A584"/>
      <c r="B584"/>
    </row>
    <row r="585" spans="1:2">
      <c r="A585"/>
      <c r="B585"/>
    </row>
    <row r="586" spans="1:2">
      <c r="A586"/>
      <c r="B586"/>
    </row>
    <row r="587" spans="1:2">
      <c r="A587"/>
      <c r="B587"/>
    </row>
    <row r="588" spans="1:2">
      <c r="A588"/>
      <c r="B588"/>
    </row>
    <row r="589" spans="1:2">
      <c r="A589"/>
      <c r="B589"/>
    </row>
    <row r="590" spans="1:2">
      <c r="A590"/>
      <c r="B590"/>
    </row>
    <row r="591" spans="1:2">
      <c r="A591"/>
      <c r="B591"/>
    </row>
    <row r="592" spans="1:2">
      <c r="A592"/>
      <c r="B592"/>
    </row>
    <row r="593" spans="1:2">
      <c r="A593"/>
      <c r="B593"/>
    </row>
    <row r="594" spans="1:2">
      <c r="A594"/>
      <c r="B594"/>
    </row>
    <row r="595" spans="1:2">
      <c r="A595"/>
      <c r="B595"/>
    </row>
    <row r="596" spans="1:2">
      <c r="A596"/>
      <c r="B596"/>
    </row>
    <row r="597" spans="1:2">
      <c r="A597"/>
      <c r="B597"/>
    </row>
    <row r="598" spans="1:2">
      <c r="A598"/>
      <c r="B598"/>
    </row>
    <row r="599" spans="1:2">
      <c r="A599"/>
      <c r="B599"/>
    </row>
    <row r="600" spans="1:2">
      <c r="A600"/>
      <c r="B600"/>
    </row>
    <row r="601" spans="1:2">
      <c r="A601"/>
      <c r="B601"/>
    </row>
    <row r="602" spans="1:2">
      <c r="A602"/>
      <c r="B602"/>
    </row>
    <row r="603" spans="1:2">
      <c r="A603"/>
      <c r="B603"/>
    </row>
    <row r="604" spans="1:2">
      <c r="A604"/>
      <c r="B604"/>
    </row>
    <row r="605" spans="1:2">
      <c r="A605"/>
      <c r="B605"/>
    </row>
    <row r="606" spans="1:2">
      <c r="A606"/>
      <c r="B606"/>
    </row>
    <row r="607" spans="1:2">
      <c r="A607"/>
      <c r="B607"/>
    </row>
    <row r="608" spans="1:2">
      <c r="A608"/>
      <c r="B608"/>
    </row>
    <row r="609" spans="1:2">
      <c r="A609"/>
      <c r="B609"/>
    </row>
    <row r="610" spans="1:2">
      <c r="A610"/>
      <c r="B610"/>
    </row>
    <row r="611" spans="1:2">
      <c r="A611"/>
      <c r="B611"/>
    </row>
    <row r="612" spans="1:2">
      <c r="A612"/>
      <c r="B612"/>
    </row>
    <row r="613" spans="1:2">
      <c r="A613"/>
      <c r="B613"/>
    </row>
    <row r="614" spans="1:2">
      <c r="A614"/>
      <c r="B614"/>
    </row>
    <row r="615" spans="1:2">
      <c r="A615"/>
      <c r="B615"/>
    </row>
    <row r="616" spans="1:2">
      <c r="A616"/>
      <c r="B616"/>
    </row>
    <row r="617" spans="1:2">
      <c r="A617"/>
      <c r="B617"/>
    </row>
    <row r="618" spans="1:2">
      <c r="A618"/>
      <c r="B618"/>
    </row>
    <row r="619" spans="1:2">
      <c r="A619"/>
      <c r="B619"/>
    </row>
    <row r="620" spans="1:2">
      <c r="A620"/>
      <c r="B620"/>
    </row>
    <row r="621" spans="1:2">
      <c r="A621"/>
      <c r="B621"/>
    </row>
    <row r="622" spans="1:2">
      <c r="A622"/>
      <c r="B622"/>
    </row>
    <row r="623" spans="1:2">
      <c r="A623"/>
      <c r="B623"/>
    </row>
    <row r="624" spans="1:2">
      <c r="A624"/>
      <c r="B624"/>
    </row>
    <row r="625" spans="1:2">
      <c r="A625"/>
      <c r="B625"/>
    </row>
    <row r="626" spans="1:2">
      <c r="A626"/>
      <c r="B626"/>
    </row>
    <row r="627" spans="1:2">
      <c r="A627"/>
      <c r="B627"/>
    </row>
    <row r="628" spans="1:2">
      <c r="A628"/>
      <c r="B628"/>
    </row>
    <row r="629" spans="1:2">
      <c r="A629"/>
      <c r="B629"/>
    </row>
    <row r="630" spans="1:2">
      <c r="A630"/>
      <c r="B630"/>
    </row>
    <row r="631" spans="1:2">
      <c r="A631"/>
      <c r="B631"/>
    </row>
    <row r="632" spans="1:2">
      <c r="A632"/>
      <c r="B632"/>
    </row>
    <row r="633" spans="1:2">
      <c r="A633"/>
      <c r="B633"/>
    </row>
    <row r="634" spans="1:2">
      <c r="A634"/>
      <c r="B634"/>
    </row>
    <row r="635" spans="1:2">
      <c r="A635"/>
      <c r="B635"/>
    </row>
    <row r="636" spans="1:2">
      <c r="A636"/>
      <c r="B636"/>
    </row>
    <row r="637" spans="1:2">
      <c r="A637"/>
      <c r="B637"/>
    </row>
    <row r="638" spans="1:2">
      <c r="A638"/>
      <c r="B638"/>
    </row>
    <row r="639" spans="1:2">
      <c r="A639"/>
      <c r="B639"/>
    </row>
    <row r="640" spans="1:2">
      <c r="A640"/>
      <c r="B640"/>
    </row>
    <row r="641" spans="1:2">
      <c r="A641"/>
      <c r="B641"/>
    </row>
    <row r="642" spans="1:2">
      <c r="A642"/>
      <c r="B642"/>
    </row>
    <row r="643" spans="1:2">
      <c r="A643"/>
      <c r="B643"/>
    </row>
    <row r="644" spans="1:2">
      <c r="A644"/>
      <c r="B644"/>
    </row>
    <row r="645" spans="1:2">
      <c r="A645"/>
      <c r="B645"/>
    </row>
    <row r="646" spans="1:2">
      <c r="A646"/>
      <c r="B646"/>
    </row>
    <row r="647" spans="1:2">
      <c r="A647"/>
      <c r="B647"/>
    </row>
    <row r="648" spans="1:2">
      <c r="A648"/>
      <c r="B648"/>
    </row>
    <row r="649" spans="1:2">
      <c r="A649"/>
      <c r="B649"/>
    </row>
    <row r="650" spans="1:2">
      <c r="A650"/>
      <c r="B650"/>
    </row>
    <row r="651" spans="1:2">
      <c r="A651"/>
      <c r="B651"/>
    </row>
    <row r="652" spans="1:2">
      <c r="A652"/>
      <c r="B652"/>
    </row>
    <row r="653" spans="1:2">
      <c r="A653"/>
      <c r="B653"/>
    </row>
    <row r="654" spans="1:2">
      <c r="A654"/>
      <c r="B654"/>
    </row>
    <row r="655" spans="1:2">
      <c r="A655"/>
      <c r="B655"/>
    </row>
    <row r="656" spans="1:2">
      <c r="A656"/>
      <c r="B656"/>
    </row>
    <row r="657" spans="1:2">
      <c r="A657"/>
      <c r="B657"/>
    </row>
    <row r="658" spans="1:2">
      <c r="A658"/>
      <c r="B658"/>
    </row>
    <row r="659" spans="1:2">
      <c r="A659"/>
      <c r="B659"/>
    </row>
    <row r="660" spans="1:2">
      <c r="A660"/>
      <c r="B660"/>
    </row>
    <row r="661" spans="1:2">
      <c r="A661"/>
      <c r="B661"/>
    </row>
    <row r="662" spans="1:2">
      <c r="A662"/>
      <c r="B662"/>
    </row>
    <row r="663" spans="1:2">
      <c r="A663"/>
      <c r="B663"/>
    </row>
    <row r="664" spans="1:2">
      <c r="A664"/>
      <c r="B664"/>
    </row>
    <row r="665" spans="1:2">
      <c r="A665"/>
      <c r="B665"/>
    </row>
    <row r="666" spans="1:2">
      <c r="A666"/>
      <c r="B666"/>
    </row>
    <row r="667" spans="1:2">
      <c r="A667"/>
      <c r="B667"/>
    </row>
    <row r="668" spans="1:2">
      <c r="A668"/>
      <c r="B668"/>
    </row>
    <row r="669" spans="1:2">
      <c r="A669"/>
      <c r="B669"/>
    </row>
    <row r="670" spans="1:2">
      <c r="A670"/>
      <c r="B670"/>
    </row>
    <row r="671" spans="1:2">
      <c r="A671"/>
      <c r="B671"/>
    </row>
    <row r="672" spans="1:2">
      <c r="A672"/>
      <c r="B672"/>
    </row>
    <row r="673" spans="1:2">
      <c r="A673"/>
      <c r="B673"/>
    </row>
    <row r="674" spans="1:2">
      <c r="A674"/>
      <c r="B674"/>
    </row>
    <row r="675" spans="1:2">
      <c r="A675"/>
      <c r="B675"/>
    </row>
    <row r="676" spans="1:2">
      <c r="A676"/>
      <c r="B676"/>
    </row>
    <row r="677" spans="1:2">
      <c r="A677"/>
      <c r="B677"/>
    </row>
    <row r="678" spans="1:2">
      <c r="A678"/>
      <c r="B678"/>
    </row>
    <row r="679" spans="1:2">
      <c r="A679"/>
      <c r="B679"/>
    </row>
    <row r="680" spans="1:2">
      <c r="A680"/>
      <c r="B680"/>
    </row>
    <row r="681" spans="1:2">
      <c r="A681"/>
      <c r="B681"/>
    </row>
    <row r="682" spans="1:2">
      <c r="A682"/>
      <c r="B682"/>
    </row>
    <row r="683" spans="1:2">
      <c r="A683"/>
      <c r="B683"/>
    </row>
    <row r="684" spans="1:2">
      <c r="A684"/>
      <c r="B684"/>
    </row>
    <row r="685" spans="1:2">
      <c r="A685"/>
      <c r="B685"/>
    </row>
    <row r="686" spans="1:2">
      <c r="A686"/>
      <c r="B686"/>
    </row>
    <row r="687" spans="1:2">
      <c r="A687"/>
      <c r="B687"/>
    </row>
    <row r="688" spans="1:2">
      <c r="A688"/>
      <c r="B688"/>
    </row>
    <row r="689" spans="1:2">
      <c r="A689"/>
      <c r="B689"/>
    </row>
    <row r="690" spans="1:2">
      <c r="A690"/>
      <c r="B690"/>
    </row>
    <row r="691" spans="1:2">
      <c r="A691"/>
      <c r="B691"/>
    </row>
    <row r="692" spans="1:2">
      <c r="A692"/>
      <c r="B692"/>
    </row>
    <row r="693" spans="1:2">
      <c r="A693"/>
      <c r="B693"/>
    </row>
    <row r="694" spans="1:2">
      <c r="A694"/>
      <c r="B694"/>
    </row>
    <row r="695" spans="1:2">
      <c r="A695"/>
      <c r="B695"/>
    </row>
    <row r="696" spans="1:2">
      <c r="A696"/>
      <c r="B696"/>
    </row>
    <row r="697" spans="1:2">
      <c r="A697"/>
      <c r="B697"/>
    </row>
    <row r="698" spans="1:2">
      <c r="A698"/>
      <c r="B698"/>
    </row>
    <row r="699" spans="1:2">
      <c r="A699"/>
      <c r="B699"/>
    </row>
    <row r="700" spans="1:2">
      <c r="A700"/>
      <c r="B700"/>
    </row>
    <row r="701" spans="1:2">
      <c r="A701"/>
      <c r="B701"/>
    </row>
    <row r="702" spans="1:2">
      <c r="A702"/>
      <c r="B702"/>
    </row>
    <row r="703" spans="1:2">
      <c r="A703"/>
      <c r="B703"/>
    </row>
    <row r="704" spans="1:2">
      <c r="A704"/>
      <c r="B704"/>
    </row>
    <row r="705" spans="1:2">
      <c r="A705"/>
      <c r="B705"/>
    </row>
    <row r="706" spans="1:2">
      <c r="A706"/>
      <c r="B706"/>
    </row>
    <row r="707" spans="1:2">
      <c r="A707"/>
      <c r="B707"/>
    </row>
    <row r="708" spans="1:2">
      <c r="A708"/>
      <c r="B708"/>
    </row>
    <row r="709" spans="1:2">
      <c r="A709"/>
      <c r="B709"/>
    </row>
    <row r="710" spans="1:2">
      <c r="A710"/>
      <c r="B710"/>
    </row>
    <row r="711" spans="1:2">
      <c r="A711"/>
      <c r="B711"/>
    </row>
    <row r="712" spans="1:2">
      <c r="A712"/>
      <c r="B712"/>
    </row>
    <row r="713" spans="1:2">
      <c r="A713"/>
      <c r="B713"/>
    </row>
    <row r="714" spans="1:2">
      <c r="A714"/>
      <c r="B714"/>
    </row>
    <row r="715" spans="1:2">
      <c r="A715"/>
      <c r="B715"/>
    </row>
    <row r="716" spans="1:2">
      <c r="A716"/>
      <c r="B716"/>
    </row>
    <row r="717" spans="1:2">
      <c r="A717"/>
      <c r="B717"/>
    </row>
    <row r="718" spans="1:2">
      <c r="A718"/>
      <c r="B718"/>
    </row>
    <row r="719" spans="1:2">
      <c r="A719"/>
      <c r="B719"/>
    </row>
    <row r="720" spans="1:2">
      <c r="A720"/>
      <c r="B720"/>
    </row>
    <row r="721" spans="1:2">
      <c r="A721"/>
      <c r="B721"/>
    </row>
    <row r="722" spans="1:2">
      <c r="A722"/>
      <c r="B722"/>
    </row>
    <row r="723" spans="1:2">
      <c r="A723"/>
      <c r="B723"/>
    </row>
    <row r="724" spans="1:2">
      <c r="A724"/>
      <c r="B724"/>
    </row>
    <row r="725" spans="1:2">
      <c r="A725"/>
      <c r="B725"/>
    </row>
    <row r="726" spans="1:2">
      <c r="A726"/>
      <c r="B726"/>
    </row>
    <row r="727" spans="1:2">
      <c r="A727"/>
      <c r="B727"/>
    </row>
    <row r="728" spans="1:2">
      <c r="A728"/>
      <c r="B728"/>
    </row>
    <row r="729" spans="1:2">
      <c r="A729"/>
      <c r="B729"/>
    </row>
    <row r="730" spans="1:2">
      <c r="A730"/>
      <c r="B730"/>
    </row>
    <row r="731" spans="1:2">
      <c r="A731"/>
      <c r="B731"/>
    </row>
    <row r="732" spans="1:2">
      <c r="A732"/>
      <c r="B732"/>
    </row>
    <row r="733" spans="1:2">
      <c r="A733"/>
      <c r="B733"/>
    </row>
    <row r="734" spans="1:2">
      <c r="A734"/>
      <c r="B734"/>
    </row>
    <row r="735" spans="1:2">
      <c r="A735"/>
      <c r="B735"/>
    </row>
    <row r="736" spans="1:2">
      <c r="A736"/>
      <c r="B736"/>
    </row>
    <row r="737" spans="1:2">
      <c r="A737"/>
      <c r="B737"/>
    </row>
    <row r="738" spans="1:2">
      <c r="A738"/>
      <c r="B738"/>
    </row>
    <row r="739" spans="1:2">
      <c r="A739"/>
      <c r="B739"/>
    </row>
    <row r="740" spans="1:2">
      <c r="A740"/>
      <c r="B740"/>
    </row>
    <row r="741" spans="1:2">
      <c r="A741"/>
      <c r="B741"/>
    </row>
    <row r="742" spans="1:2">
      <c r="A742"/>
      <c r="B742"/>
    </row>
    <row r="743" spans="1:2">
      <c r="A743"/>
      <c r="B743"/>
    </row>
    <row r="744" spans="1:2">
      <c r="A744"/>
      <c r="B744"/>
    </row>
    <row r="745" spans="1:2">
      <c r="A745"/>
      <c r="B745"/>
    </row>
    <row r="746" spans="1:2">
      <c r="A746"/>
      <c r="B746"/>
    </row>
    <row r="747" spans="1:2">
      <c r="A747"/>
      <c r="B747"/>
    </row>
    <row r="748" spans="1:2">
      <c r="A748"/>
      <c r="B748"/>
    </row>
    <row r="749" spans="1:2">
      <c r="A749"/>
      <c r="B749"/>
    </row>
    <row r="750" spans="1:2">
      <c r="A750"/>
      <c r="B750"/>
    </row>
    <row r="751" spans="1:2">
      <c r="A751"/>
      <c r="B751"/>
    </row>
    <row r="752" spans="1:2">
      <c r="A752"/>
      <c r="B752"/>
    </row>
    <row r="753" spans="1:2">
      <c r="A753"/>
      <c r="B753"/>
    </row>
    <row r="754" spans="1:2">
      <c r="A754"/>
      <c r="B754"/>
    </row>
    <row r="755" spans="1:2">
      <c r="A755"/>
      <c r="B755"/>
    </row>
    <row r="756" spans="1:2">
      <c r="A756"/>
      <c r="B756"/>
    </row>
    <row r="757" spans="1:2">
      <c r="A757"/>
      <c r="B757"/>
    </row>
    <row r="758" spans="1:2">
      <c r="A758"/>
      <c r="B758"/>
    </row>
    <row r="759" spans="1:2">
      <c r="A759"/>
      <c r="B759"/>
    </row>
    <row r="760" spans="1:2">
      <c r="A760"/>
      <c r="B760"/>
    </row>
    <row r="761" spans="1:2">
      <c r="A761"/>
      <c r="B761"/>
    </row>
    <row r="762" spans="1:2">
      <c r="A762"/>
      <c r="B762"/>
    </row>
    <row r="763" spans="1:2">
      <c r="A763"/>
      <c r="B763"/>
    </row>
    <row r="764" spans="1:2">
      <c r="A764"/>
      <c r="B764"/>
    </row>
    <row r="765" spans="1:2">
      <c r="A765"/>
      <c r="B765"/>
    </row>
    <row r="766" spans="1:2">
      <c r="A766"/>
      <c r="B766"/>
    </row>
    <row r="767" spans="1:2">
      <c r="A767"/>
      <c r="B767"/>
    </row>
    <row r="768" spans="1:2">
      <c r="A768"/>
      <c r="B768"/>
    </row>
    <row r="769" spans="1:2">
      <c r="A769"/>
      <c r="B769"/>
    </row>
    <row r="770" spans="1:2">
      <c r="A770"/>
      <c r="B770"/>
    </row>
    <row r="771" spans="1:2">
      <c r="A771"/>
      <c r="B771"/>
    </row>
    <row r="772" spans="1:2">
      <c r="A772"/>
      <c r="B772"/>
    </row>
    <row r="773" spans="1:2">
      <c r="A773"/>
      <c r="B773"/>
    </row>
    <row r="774" spans="1:2">
      <c r="A774"/>
      <c r="B774"/>
    </row>
    <row r="775" spans="1:2">
      <c r="A775"/>
      <c r="B775"/>
    </row>
    <row r="776" spans="1:2">
      <c r="A776"/>
      <c r="B776"/>
    </row>
    <row r="777" spans="1:2">
      <c r="A777"/>
      <c r="B777"/>
    </row>
    <row r="778" spans="1:2">
      <c r="A778"/>
      <c r="B778"/>
    </row>
    <row r="779" spans="1:2">
      <c r="A779"/>
      <c r="B779"/>
    </row>
    <row r="780" spans="1:2">
      <c r="A780"/>
      <c r="B780"/>
    </row>
    <row r="781" spans="1:2">
      <c r="A781"/>
      <c r="B781"/>
    </row>
    <row r="782" spans="1:2">
      <c r="A782"/>
      <c r="B782"/>
    </row>
    <row r="783" spans="1:2">
      <c r="A783"/>
      <c r="B783"/>
    </row>
    <row r="784" spans="1:2">
      <c r="A784"/>
      <c r="B784"/>
    </row>
    <row r="785" spans="1:2">
      <c r="A785"/>
      <c r="B785"/>
    </row>
    <row r="786" spans="1:2">
      <c r="A786"/>
      <c r="B786"/>
    </row>
    <row r="787" spans="1:2">
      <c r="A787"/>
      <c r="B787"/>
    </row>
    <row r="788" spans="1:2">
      <c r="A788"/>
      <c r="B788"/>
    </row>
    <row r="789" spans="1:2">
      <c r="A789"/>
      <c r="B789"/>
    </row>
    <row r="790" spans="1:2">
      <c r="A790"/>
      <c r="B790"/>
    </row>
    <row r="791" spans="1:2">
      <c r="A791"/>
      <c r="B791"/>
    </row>
    <row r="792" spans="1:2">
      <c r="A792"/>
      <c r="B792"/>
    </row>
    <row r="793" spans="1:2">
      <c r="A793"/>
      <c r="B793"/>
    </row>
    <row r="794" spans="1:2">
      <c r="A794"/>
      <c r="B794"/>
    </row>
    <row r="795" spans="1:2">
      <c r="A795"/>
      <c r="B795"/>
    </row>
    <row r="796" spans="1:2">
      <c r="A796"/>
      <c r="B796"/>
    </row>
    <row r="797" spans="1:2">
      <c r="A797"/>
      <c r="B797"/>
    </row>
    <row r="798" spans="1:2">
      <c r="A798"/>
      <c r="B798"/>
    </row>
    <row r="799" spans="1:2">
      <c r="A799"/>
      <c r="B799"/>
    </row>
    <row r="800" spans="1:2">
      <c r="A800"/>
      <c r="B800"/>
    </row>
    <row r="801" spans="1:2">
      <c r="A801"/>
      <c r="B801"/>
    </row>
    <row r="802" spans="1:2">
      <c r="A802"/>
      <c r="B802"/>
    </row>
    <row r="803" spans="1:2">
      <c r="A803"/>
      <c r="B803"/>
    </row>
    <row r="804" spans="1:2">
      <c r="A804"/>
      <c r="B804"/>
    </row>
    <row r="805" spans="1:2">
      <c r="A805"/>
      <c r="B805"/>
    </row>
    <row r="806" spans="1:2">
      <c r="A806"/>
      <c r="B806"/>
    </row>
    <row r="807" spans="1:2">
      <c r="A807"/>
      <c r="B807"/>
    </row>
    <row r="808" spans="1:2">
      <c r="A808"/>
      <c r="B808"/>
    </row>
    <row r="809" spans="1:2">
      <c r="A809"/>
      <c r="B809"/>
    </row>
    <row r="810" spans="1:2">
      <c r="A810"/>
      <c r="B810"/>
    </row>
    <row r="811" spans="1:2">
      <c r="A811"/>
      <c r="B811"/>
    </row>
    <row r="812" spans="1:2">
      <c r="A812"/>
      <c r="B812"/>
    </row>
    <row r="813" spans="1:2">
      <c r="A813"/>
      <c r="B813"/>
    </row>
    <row r="814" spans="1:2">
      <c r="A814"/>
      <c r="B814"/>
    </row>
    <row r="815" spans="1:2">
      <c r="A815"/>
      <c r="B815"/>
    </row>
    <row r="816" spans="1:2">
      <c r="A816"/>
      <c r="B816"/>
    </row>
    <row r="817" spans="1:2">
      <c r="A817"/>
      <c r="B817"/>
    </row>
    <row r="818" spans="1:2">
      <c r="A818"/>
      <c r="B818"/>
    </row>
    <row r="819" spans="1:2">
      <c r="A819"/>
      <c r="B819"/>
    </row>
    <row r="820" spans="1:2">
      <c r="A820"/>
      <c r="B820"/>
    </row>
    <row r="821" spans="1:2">
      <c r="A821"/>
      <c r="B821"/>
    </row>
    <row r="822" spans="1:2">
      <c r="A822"/>
      <c r="B822"/>
    </row>
    <row r="823" spans="1:2">
      <c r="A823"/>
      <c r="B823"/>
    </row>
    <row r="824" spans="1:2">
      <c r="A824"/>
      <c r="B824"/>
    </row>
    <row r="825" spans="1:2">
      <c r="A825"/>
      <c r="B825"/>
    </row>
    <row r="826" spans="1:2">
      <c r="A826"/>
      <c r="B826"/>
    </row>
    <row r="827" spans="1:2">
      <c r="A827"/>
      <c r="B827"/>
    </row>
    <row r="828" spans="1:2">
      <c r="A828"/>
      <c r="B828"/>
    </row>
    <row r="829" spans="1:2">
      <c r="A829"/>
      <c r="B829"/>
    </row>
    <row r="830" spans="1:2">
      <c r="A830"/>
      <c r="B830"/>
    </row>
    <row r="831" spans="1:2">
      <c r="A831"/>
      <c r="B831"/>
    </row>
    <row r="832" spans="1:2">
      <c r="A832"/>
      <c r="B832"/>
    </row>
    <row r="833" spans="1:2">
      <c r="A833"/>
      <c r="B833"/>
    </row>
    <row r="834" spans="1:2">
      <c r="A834"/>
      <c r="B834"/>
    </row>
    <row r="835" spans="1:2">
      <c r="A835"/>
      <c r="B835"/>
    </row>
    <row r="836" spans="1:2">
      <c r="A836"/>
      <c r="B836"/>
    </row>
    <row r="837" spans="1:2">
      <c r="A837"/>
      <c r="B837"/>
    </row>
    <row r="838" spans="1:2">
      <c r="A838"/>
      <c r="B838"/>
    </row>
    <row r="839" spans="1:2">
      <c r="A839"/>
      <c r="B839"/>
    </row>
    <row r="840" spans="1:2">
      <c r="A840"/>
      <c r="B840"/>
    </row>
    <row r="841" spans="1:2">
      <c r="A841"/>
      <c r="B841"/>
    </row>
    <row r="842" spans="1:2">
      <c r="A842"/>
      <c r="B842"/>
    </row>
    <row r="843" spans="1:2">
      <c r="A843"/>
      <c r="B843"/>
    </row>
    <row r="844" spans="1:2">
      <c r="A844"/>
      <c r="B844"/>
    </row>
    <row r="845" spans="1:2">
      <c r="A845"/>
      <c r="B845"/>
    </row>
    <row r="846" spans="1:2">
      <c r="A846"/>
      <c r="B846"/>
    </row>
    <row r="847" spans="1:2">
      <c r="A847"/>
      <c r="B847"/>
    </row>
    <row r="848" spans="1:2">
      <c r="A848"/>
      <c r="B848"/>
    </row>
    <row r="849" spans="1:2">
      <c r="A849"/>
      <c r="B849"/>
    </row>
    <row r="850" spans="1:2">
      <c r="A850"/>
      <c r="B850"/>
    </row>
    <row r="851" spans="1:2">
      <c r="A851"/>
      <c r="B851"/>
    </row>
    <row r="852" spans="1:2">
      <c r="A852"/>
      <c r="B852"/>
    </row>
    <row r="853" spans="1:2">
      <c r="A853"/>
      <c r="B853"/>
    </row>
    <row r="854" spans="1:2">
      <c r="A854"/>
      <c r="B854"/>
    </row>
    <row r="855" spans="1:2">
      <c r="A855"/>
      <c r="B855"/>
    </row>
    <row r="856" spans="1:2">
      <c r="A856"/>
      <c r="B856"/>
    </row>
    <row r="857" spans="1:2">
      <c r="A857"/>
      <c r="B857"/>
    </row>
    <row r="858" spans="1:2">
      <c r="A858"/>
      <c r="B858"/>
    </row>
    <row r="859" spans="1:2">
      <c r="A859"/>
      <c r="B859"/>
    </row>
    <row r="860" spans="1:2">
      <c r="A860"/>
      <c r="B860"/>
    </row>
    <row r="861" spans="1:2">
      <c r="A861"/>
      <c r="B861"/>
    </row>
    <row r="862" spans="1:2">
      <c r="A862"/>
      <c r="B862"/>
    </row>
    <row r="863" spans="1:2">
      <c r="A863"/>
      <c r="B863"/>
    </row>
    <row r="864" spans="1:2">
      <c r="A864"/>
      <c r="B864"/>
    </row>
    <row r="865" spans="1:2">
      <c r="A865"/>
      <c r="B865"/>
    </row>
    <row r="866" spans="1:2">
      <c r="A866"/>
      <c r="B866"/>
    </row>
    <row r="867" spans="1:2">
      <c r="A867"/>
      <c r="B867"/>
    </row>
    <row r="868" spans="1:2">
      <c r="A868"/>
      <c r="B868"/>
    </row>
    <row r="869" spans="1:2">
      <c r="A869"/>
      <c r="B869"/>
    </row>
    <row r="870" spans="1:2">
      <c r="A870"/>
      <c r="B870"/>
    </row>
    <row r="871" spans="1:2">
      <c r="A871"/>
      <c r="B871"/>
    </row>
    <row r="872" spans="1:2">
      <c r="A872"/>
      <c r="B872"/>
    </row>
    <row r="873" spans="1:2">
      <c r="A873"/>
      <c r="B873"/>
    </row>
    <row r="874" spans="1:2">
      <c r="A874"/>
      <c r="B874"/>
    </row>
    <row r="875" spans="1:2">
      <c r="A875"/>
      <c r="B875"/>
    </row>
    <row r="876" spans="1:2">
      <c r="A876"/>
      <c r="B876"/>
    </row>
    <row r="877" spans="1:2">
      <c r="A877"/>
      <c r="B877"/>
    </row>
    <row r="878" spans="1:2">
      <c r="A878"/>
      <c r="B878"/>
    </row>
    <row r="879" spans="1:2">
      <c r="A879"/>
      <c r="B879"/>
    </row>
    <row r="880" spans="1:2">
      <c r="A880"/>
      <c r="B880"/>
    </row>
    <row r="881" spans="1:2">
      <c r="A881"/>
      <c r="B881"/>
    </row>
    <row r="882" spans="1:2">
      <c r="A882"/>
      <c r="B882"/>
    </row>
    <row r="883" spans="1:2">
      <c r="A883"/>
      <c r="B883"/>
    </row>
    <row r="884" spans="1:2">
      <c r="A884"/>
      <c r="B884"/>
    </row>
    <row r="885" spans="1:2">
      <c r="A885"/>
      <c r="B885"/>
    </row>
    <row r="886" spans="1:2">
      <c r="A886"/>
      <c r="B886"/>
    </row>
    <row r="887" spans="1:2">
      <c r="A887"/>
      <c r="B887"/>
    </row>
    <row r="888" spans="1:2">
      <c r="A888"/>
      <c r="B888"/>
    </row>
    <row r="889" spans="1:2">
      <c r="A889"/>
      <c r="B889"/>
    </row>
    <row r="890" spans="1:2">
      <c r="A890"/>
      <c r="B890"/>
    </row>
    <row r="891" spans="1:2">
      <c r="A891"/>
      <c r="B891"/>
    </row>
    <row r="892" spans="1:2">
      <c r="A892"/>
      <c r="B892"/>
    </row>
    <row r="893" spans="1:2">
      <c r="A893"/>
      <c r="B893"/>
    </row>
    <row r="894" spans="1:2">
      <c r="A894"/>
      <c r="B894"/>
    </row>
    <row r="895" spans="1:2">
      <c r="A895"/>
      <c r="B895"/>
    </row>
    <row r="896" spans="1:2">
      <c r="A896"/>
      <c r="B896"/>
    </row>
    <row r="897" spans="1:2">
      <c r="A897"/>
      <c r="B897"/>
    </row>
    <row r="898" spans="1:2">
      <c r="A898"/>
      <c r="B898"/>
    </row>
    <row r="899" spans="1:2">
      <c r="A899"/>
      <c r="B899"/>
    </row>
    <row r="900" spans="1:2">
      <c r="A900"/>
      <c r="B900"/>
    </row>
    <row r="901" spans="1:2">
      <c r="A901"/>
      <c r="B901"/>
    </row>
    <row r="902" spans="1:2">
      <c r="A902"/>
      <c r="B902"/>
    </row>
    <row r="903" spans="1:2">
      <c r="A903"/>
      <c r="B903"/>
    </row>
    <row r="904" spans="1:2">
      <c r="A904"/>
      <c r="B904"/>
    </row>
    <row r="905" spans="1:2">
      <c r="A905"/>
      <c r="B905"/>
    </row>
    <row r="906" spans="1:2">
      <c r="A906"/>
      <c r="B906"/>
    </row>
    <row r="907" spans="1:2">
      <c r="A907"/>
      <c r="B907"/>
    </row>
    <row r="908" spans="1:2">
      <c r="A908"/>
      <c r="B908"/>
    </row>
    <row r="909" spans="1:2">
      <c r="A909"/>
      <c r="B909"/>
    </row>
    <row r="910" spans="1:2">
      <c r="A910"/>
      <c r="B910"/>
    </row>
    <row r="911" spans="1:2">
      <c r="A911"/>
      <c r="B911"/>
    </row>
    <row r="912" spans="1:2">
      <c r="A912"/>
      <c r="B912"/>
    </row>
    <row r="913" spans="1:2">
      <c r="A913"/>
      <c r="B913"/>
    </row>
    <row r="914" spans="1:2">
      <c r="A914"/>
      <c r="B914"/>
    </row>
    <row r="915" spans="1:2">
      <c r="A915"/>
      <c r="B915"/>
    </row>
    <row r="916" spans="1:2">
      <c r="A916"/>
      <c r="B916"/>
    </row>
    <row r="917" spans="1:2">
      <c r="A917"/>
      <c r="B917"/>
    </row>
    <row r="918" spans="1:2">
      <c r="A918"/>
      <c r="B918"/>
    </row>
    <row r="919" spans="1:2">
      <c r="A919"/>
      <c r="B919"/>
    </row>
    <row r="920" spans="1:2">
      <c r="A920"/>
      <c r="B920"/>
    </row>
    <row r="921" spans="1:2">
      <c r="A921"/>
      <c r="B921"/>
    </row>
    <row r="922" spans="1:2">
      <c r="A922"/>
      <c r="B922"/>
    </row>
    <row r="923" spans="1:2">
      <c r="A923"/>
      <c r="B923"/>
    </row>
    <row r="924" spans="1:2">
      <c r="A924"/>
      <c r="B924"/>
    </row>
    <row r="925" spans="1:2">
      <c r="A925"/>
      <c r="B925"/>
    </row>
    <row r="926" spans="1:2">
      <c r="A926"/>
      <c r="B926"/>
    </row>
    <row r="927" spans="1:2">
      <c r="A927"/>
      <c r="B927"/>
    </row>
    <row r="928" spans="1:2">
      <c r="A928"/>
      <c r="B928"/>
    </row>
    <row r="929" spans="1:2">
      <c r="A929"/>
      <c r="B929"/>
    </row>
    <row r="930" spans="1:2">
      <c r="A930"/>
      <c r="B930"/>
    </row>
    <row r="931" spans="1:2">
      <c r="A931"/>
      <c r="B931"/>
    </row>
    <row r="932" spans="1:2">
      <c r="A932"/>
      <c r="B932"/>
    </row>
    <row r="933" spans="1:2">
      <c r="A933"/>
      <c r="B933"/>
    </row>
    <row r="934" spans="1:2">
      <c r="A934"/>
      <c r="B934"/>
    </row>
    <row r="935" spans="1:2">
      <c r="A935"/>
      <c r="B935"/>
    </row>
    <row r="936" spans="1:2">
      <c r="A936"/>
      <c r="B936"/>
    </row>
    <row r="937" spans="1:2">
      <c r="A937"/>
      <c r="B937"/>
    </row>
    <row r="938" spans="1:2">
      <c r="A938"/>
      <c r="B938"/>
    </row>
    <row r="939" spans="1:2">
      <c r="A939"/>
      <c r="B939"/>
    </row>
    <row r="940" spans="1:2">
      <c r="A940"/>
      <c r="B940"/>
    </row>
    <row r="941" spans="1:2">
      <c r="A941"/>
      <c r="B941"/>
    </row>
    <row r="942" spans="1:2">
      <c r="A942"/>
      <c r="B942"/>
    </row>
    <row r="943" spans="1:2">
      <c r="A943"/>
      <c r="B943"/>
    </row>
    <row r="944" spans="1:2">
      <c r="A944"/>
      <c r="B944"/>
    </row>
    <row r="945" spans="1:2">
      <c r="A945"/>
      <c r="B945"/>
    </row>
    <row r="946" spans="1:2">
      <c r="A946"/>
      <c r="B946"/>
    </row>
    <row r="947" spans="1:2">
      <c r="A947"/>
      <c r="B947"/>
    </row>
    <row r="948" spans="1:2">
      <c r="A948"/>
      <c r="B948"/>
    </row>
    <row r="949" spans="1:2">
      <c r="A949"/>
      <c r="B949"/>
    </row>
    <row r="950" spans="1:2">
      <c r="A950"/>
      <c r="B950"/>
    </row>
    <row r="951" spans="1:2">
      <c r="A951"/>
      <c r="B951"/>
    </row>
    <row r="952" spans="1:2">
      <c r="A952"/>
      <c r="B952"/>
    </row>
    <row r="953" spans="1:2">
      <c r="A953"/>
      <c r="B953"/>
    </row>
    <row r="954" spans="1:2">
      <c r="A954"/>
      <c r="B954"/>
    </row>
    <row r="955" spans="1:2">
      <c r="A955"/>
      <c r="B955"/>
    </row>
    <row r="956" spans="1:2">
      <c r="A956"/>
      <c r="B956"/>
    </row>
    <row r="957" spans="1:2">
      <c r="A957"/>
      <c r="B957"/>
    </row>
    <row r="958" spans="1:2">
      <c r="A958"/>
      <c r="B958"/>
    </row>
    <row r="959" spans="1:2">
      <c r="A959"/>
      <c r="B959"/>
    </row>
    <row r="960" spans="1:2">
      <c r="A960"/>
      <c r="B960"/>
    </row>
    <row r="961" spans="1:2">
      <c r="A961"/>
      <c r="B961"/>
    </row>
    <row r="962" spans="1:2">
      <c r="A962"/>
      <c r="B962"/>
    </row>
    <row r="963" spans="1:2">
      <c r="A963"/>
      <c r="B963"/>
    </row>
    <row r="964" spans="1:2">
      <c r="A964"/>
      <c r="B964"/>
    </row>
    <row r="965" spans="1:2">
      <c r="A965"/>
      <c r="B965"/>
    </row>
    <row r="966" spans="1:2">
      <c r="A966"/>
      <c r="B966"/>
    </row>
    <row r="967" spans="1:2">
      <c r="A967"/>
      <c r="B967"/>
    </row>
    <row r="968" spans="1:2">
      <c r="A968"/>
      <c r="B968"/>
    </row>
    <row r="969" spans="1:2">
      <c r="A969"/>
      <c r="B969"/>
    </row>
    <row r="970" spans="1:2">
      <c r="A970"/>
      <c r="B970"/>
    </row>
    <row r="971" spans="1:2">
      <c r="A971"/>
      <c r="B971"/>
    </row>
    <row r="972" spans="1:2">
      <c r="A972"/>
      <c r="B972"/>
    </row>
    <row r="973" spans="1:2">
      <c r="A973"/>
      <c r="B973"/>
    </row>
    <row r="974" spans="1:2">
      <c r="A974"/>
      <c r="B974"/>
    </row>
    <row r="975" spans="1:2">
      <c r="A975"/>
      <c r="B975"/>
    </row>
    <row r="976" spans="1:2">
      <c r="A976"/>
      <c r="B976"/>
    </row>
    <row r="977" spans="1:2">
      <c r="A977"/>
      <c r="B977"/>
    </row>
    <row r="978" spans="1:2">
      <c r="A978"/>
      <c r="B978"/>
    </row>
    <row r="979" spans="1:2">
      <c r="A979"/>
      <c r="B979"/>
    </row>
    <row r="980" spans="1:2">
      <c r="A980"/>
      <c r="B980"/>
    </row>
    <row r="981" spans="1:2">
      <c r="A981"/>
      <c r="B981"/>
    </row>
    <row r="982" spans="1:2">
      <c r="A982"/>
      <c r="B982"/>
    </row>
    <row r="983" spans="1:2">
      <c r="A983"/>
      <c r="B983"/>
    </row>
    <row r="984" spans="1:2">
      <c r="A984"/>
      <c r="B984"/>
    </row>
    <row r="985" spans="1:2">
      <c r="A985"/>
      <c r="B985"/>
    </row>
    <row r="986" spans="1:2">
      <c r="A986"/>
      <c r="B986"/>
    </row>
    <row r="987" spans="1:2">
      <c r="A987"/>
      <c r="B987"/>
    </row>
    <row r="988" spans="1:2">
      <c r="A988"/>
      <c r="B988"/>
    </row>
    <row r="989" spans="1:2">
      <c r="A989"/>
      <c r="B989"/>
    </row>
    <row r="990" spans="1:2">
      <c r="A990"/>
      <c r="B990"/>
    </row>
    <row r="991" spans="1:2">
      <c r="A991"/>
      <c r="B991"/>
    </row>
    <row r="992" spans="1:2">
      <c r="A992"/>
      <c r="B992"/>
    </row>
    <row r="993" spans="1:2">
      <c r="A993"/>
      <c r="B993"/>
    </row>
    <row r="994" spans="1:2">
      <c r="A994"/>
      <c r="B994"/>
    </row>
    <row r="995" spans="1:2">
      <c r="A995"/>
      <c r="B995"/>
    </row>
    <row r="996" spans="1:2">
      <c r="A996"/>
      <c r="B996"/>
    </row>
    <row r="997" spans="1:2">
      <c r="A997"/>
      <c r="B997"/>
    </row>
    <row r="998" spans="1:2">
      <c r="A998"/>
      <c r="B998"/>
    </row>
    <row r="999" spans="1:2">
      <c r="A999"/>
      <c r="B999"/>
    </row>
    <row r="1000" spans="1:2">
      <c r="A1000"/>
      <c r="B1000"/>
    </row>
    <row r="1001" spans="1:2">
      <c r="A1001"/>
      <c r="B1001"/>
    </row>
    <row r="1002" spans="1:2">
      <c r="A1002"/>
      <c r="B1002"/>
    </row>
    <row r="1003" spans="1:2">
      <c r="A1003"/>
      <c r="B1003"/>
    </row>
    <row r="1004" spans="1:2">
      <c r="A1004"/>
      <c r="B1004"/>
    </row>
    <row r="1005" spans="1:2">
      <c r="A1005"/>
      <c r="B1005"/>
    </row>
    <row r="1006" spans="1:2">
      <c r="A1006"/>
      <c r="B1006"/>
    </row>
    <row r="1007" spans="1:2">
      <c r="A1007"/>
      <c r="B1007"/>
    </row>
    <row r="1008" spans="1:2">
      <c r="A1008"/>
      <c r="B1008"/>
    </row>
    <row r="1009" spans="1:2">
      <c r="A1009"/>
      <c r="B1009"/>
    </row>
    <row r="1010" spans="1:2">
      <c r="A1010"/>
      <c r="B1010"/>
    </row>
    <row r="1011" spans="1:2">
      <c r="A1011"/>
      <c r="B1011"/>
    </row>
    <row r="1012" spans="1:2">
      <c r="A1012"/>
      <c r="B1012"/>
    </row>
    <row r="1013" spans="1:2">
      <c r="A1013"/>
      <c r="B1013"/>
    </row>
    <row r="1014" spans="1:2">
      <c r="A1014"/>
      <c r="B1014"/>
    </row>
    <row r="1015" spans="1:2">
      <c r="A1015"/>
      <c r="B1015"/>
    </row>
    <row r="1016" spans="1:2">
      <c r="A1016"/>
      <c r="B1016"/>
    </row>
    <row r="1017" spans="1:2">
      <c r="A1017"/>
      <c r="B1017"/>
    </row>
    <row r="1018" spans="1:2">
      <c r="A1018"/>
      <c r="B1018"/>
    </row>
    <row r="1019" spans="1:2">
      <c r="A1019"/>
      <c r="B1019"/>
    </row>
    <row r="1020" spans="1:2">
      <c r="A1020"/>
      <c r="B1020"/>
    </row>
    <row r="1021" spans="1:2">
      <c r="A1021"/>
      <c r="B1021"/>
    </row>
    <row r="1022" spans="1:2">
      <c r="A1022"/>
      <c r="B1022"/>
    </row>
    <row r="1023" spans="1:2">
      <c r="A1023"/>
      <c r="B1023"/>
    </row>
    <row r="1024" spans="1:2">
      <c r="A1024"/>
      <c r="B1024"/>
    </row>
    <row r="1025" spans="1:2">
      <c r="A1025"/>
      <c r="B1025"/>
    </row>
    <row r="1026" spans="1:2">
      <c r="A1026"/>
      <c r="B1026"/>
    </row>
    <row r="1027" spans="1:2">
      <c r="A1027"/>
      <c r="B1027"/>
    </row>
    <row r="1028" spans="1:2">
      <c r="A1028"/>
      <c r="B1028"/>
    </row>
    <row r="1029" spans="1:2">
      <c r="A1029"/>
      <c r="B1029"/>
    </row>
    <row r="1030" spans="1:2">
      <c r="A1030"/>
      <c r="B1030"/>
    </row>
    <row r="1031" spans="1:2">
      <c r="A1031"/>
      <c r="B1031"/>
    </row>
    <row r="1032" spans="1:2">
      <c r="A1032"/>
      <c r="B1032"/>
    </row>
    <row r="1033" spans="1:2">
      <c r="A1033"/>
      <c r="B1033"/>
    </row>
    <row r="1034" spans="1:2">
      <c r="A1034"/>
      <c r="B1034"/>
    </row>
    <row r="1035" spans="1:2">
      <c r="A1035"/>
      <c r="B1035"/>
    </row>
    <row r="1036" spans="1:2">
      <c r="A1036"/>
      <c r="B1036"/>
    </row>
    <row r="1037" spans="1:2">
      <c r="A1037"/>
      <c r="B1037"/>
    </row>
    <row r="1038" spans="1:2">
      <c r="A1038"/>
      <c r="B1038"/>
    </row>
    <row r="1039" spans="1:2">
      <c r="A1039"/>
      <c r="B1039"/>
    </row>
    <row r="1040" spans="1:2">
      <c r="A1040"/>
      <c r="B1040"/>
    </row>
    <row r="1041" spans="1:2">
      <c r="A1041"/>
      <c r="B1041"/>
    </row>
    <row r="1042" spans="1:2">
      <c r="A1042"/>
      <c r="B1042"/>
    </row>
    <row r="1043" spans="1:2">
      <c r="A1043"/>
      <c r="B1043"/>
    </row>
    <row r="1044" spans="1:2">
      <c r="A1044"/>
      <c r="B1044"/>
    </row>
    <row r="1045" spans="1:2">
      <c r="A1045"/>
      <c r="B1045"/>
    </row>
    <row r="1046" spans="1:2">
      <c r="A1046"/>
      <c r="B1046"/>
    </row>
    <row r="1047" spans="1:2">
      <c r="A1047"/>
      <c r="B1047"/>
    </row>
    <row r="1048" spans="1:2">
      <c r="A1048"/>
      <c r="B1048"/>
    </row>
    <row r="1049" spans="1:2">
      <c r="A1049"/>
      <c r="B1049"/>
    </row>
    <row r="1050" spans="1:2">
      <c r="A1050"/>
      <c r="B1050"/>
    </row>
    <row r="1051" spans="1:2">
      <c r="A1051"/>
      <c r="B1051"/>
    </row>
    <row r="1052" spans="1:2">
      <c r="A1052"/>
      <c r="B1052"/>
    </row>
    <row r="1053" spans="1:2">
      <c r="A1053"/>
      <c r="B1053"/>
    </row>
    <row r="1054" spans="1:2">
      <c r="A1054"/>
      <c r="B1054"/>
    </row>
    <row r="1055" spans="1:2">
      <c r="A1055"/>
      <c r="B1055"/>
    </row>
    <row r="1056" spans="1:2">
      <c r="A1056"/>
      <c r="B1056"/>
    </row>
    <row r="1057" spans="1:2">
      <c r="A1057"/>
      <c r="B1057"/>
    </row>
    <row r="1058" spans="1:2">
      <c r="A1058"/>
      <c r="B1058"/>
    </row>
    <row r="1059" spans="1:2">
      <c r="A1059"/>
      <c r="B1059"/>
    </row>
    <row r="1060" spans="1:2">
      <c r="A1060"/>
      <c r="B1060"/>
    </row>
    <row r="1061" spans="1:2">
      <c r="A1061"/>
      <c r="B1061"/>
    </row>
    <row r="1062" spans="1:2">
      <c r="A1062"/>
      <c r="B1062"/>
    </row>
    <row r="1063" spans="1:2">
      <c r="A1063"/>
      <c r="B1063"/>
    </row>
    <row r="1064" spans="1:2">
      <c r="A1064"/>
      <c r="B1064"/>
    </row>
    <row r="1065" spans="1:2">
      <c r="A1065"/>
      <c r="B1065"/>
    </row>
    <row r="1066" spans="1:2">
      <c r="A1066"/>
      <c r="B1066"/>
    </row>
    <row r="1067" spans="1:2">
      <c r="A1067"/>
      <c r="B1067"/>
    </row>
    <row r="1068" spans="1:2">
      <c r="A1068"/>
      <c r="B1068"/>
    </row>
    <row r="1069" spans="1:2">
      <c r="A1069"/>
      <c r="B1069"/>
    </row>
    <row r="1070" spans="1:2">
      <c r="A1070"/>
      <c r="B1070"/>
    </row>
    <row r="1071" spans="1:2">
      <c r="A1071"/>
      <c r="B1071"/>
    </row>
    <row r="1072" spans="1:2">
      <c r="A1072"/>
      <c r="B1072"/>
    </row>
    <row r="1073" spans="1:2">
      <c r="A1073"/>
      <c r="B1073"/>
    </row>
    <row r="1074" spans="1:2">
      <c r="A1074"/>
      <c r="B1074"/>
    </row>
    <row r="1075" spans="1:2">
      <c r="A1075"/>
      <c r="B1075"/>
    </row>
    <row r="1076" spans="1:2">
      <c r="A1076"/>
      <c r="B1076"/>
    </row>
    <row r="1077" spans="1:2">
      <c r="A1077"/>
      <c r="B1077"/>
    </row>
    <row r="1078" spans="1:2">
      <c r="A1078"/>
      <c r="B1078"/>
    </row>
    <row r="1079" spans="1:2">
      <c r="A1079"/>
      <c r="B1079"/>
    </row>
    <row r="1080" spans="1:2">
      <c r="A1080"/>
      <c r="B1080"/>
    </row>
    <row r="1081" spans="1:2">
      <c r="A1081"/>
      <c r="B1081"/>
    </row>
    <row r="1082" spans="1:2">
      <c r="A1082"/>
      <c r="B1082"/>
    </row>
    <row r="1083" spans="1:2">
      <c r="A1083"/>
      <c r="B1083"/>
    </row>
    <row r="1084" spans="1:2">
      <c r="A1084"/>
      <c r="B1084"/>
    </row>
    <row r="1085" spans="1:2">
      <c r="A1085"/>
      <c r="B1085"/>
    </row>
    <row r="1086" spans="1:2">
      <c r="A1086"/>
      <c r="B1086"/>
    </row>
    <row r="1087" spans="1:2">
      <c r="A1087"/>
      <c r="B1087"/>
    </row>
    <row r="1088" spans="1:2">
      <c r="A1088"/>
      <c r="B1088"/>
    </row>
    <row r="1089" spans="1:2">
      <c r="A1089"/>
      <c r="B1089"/>
    </row>
    <row r="1090" spans="1:2">
      <c r="A1090"/>
      <c r="B1090"/>
    </row>
    <row r="1091" spans="1:2">
      <c r="A1091"/>
      <c r="B1091"/>
    </row>
    <row r="1092" spans="1:2">
      <c r="A1092"/>
      <c r="B1092"/>
    </row>
    <row r="1093" spans="1:2">
      <c r="A1093"/>
      <c r="B1093"/>
    </row>
    <row r="1094" spans="1:2">
      <c r="A1094"/>
      <c r="B1094"/>
    </row>
    <row r="1095" spans="1:2">
      <c r="A1095"/>
      <c r="B1095"/>
    </row>
    <row r="1096" spans="1:2">
      <c r="A1096"/>
      <c r="B1096"/>
    </row>
    <row r="1097" spans="1:2">
      <c r="A1097"/>
      <c r="B1097"/>
    </row>
    <row r="1098" spans="1:2">
      <c r="A1098"/>
      <c r="B1098"/>
    </row>
    <row r="1099" spans="1:2">
      <c r="A1099"/>
      <c r="B1099"/>
    </row>
    <row r="1100" spans="1:2">
      <c r="A1100"/>
      <c r="B1100"/>
    </row>
    <row r="1101" spans="1:2">
      <c r="A1101"/>
      <c r="B1101"/>
    </row>
    <row r="1102" spans="1:2">
      <c r="A1102"/>
      <c r="B1102"/>
    </row>
    <row r="1103" spans="1:2">
      <c r="A1103"/>
      <c r="B1103"/>
    </row>
    <row r="1104" spans="1:2">
      <c r="A1104"/>
      <c r="B1104"/>
    </row>
    <row r="1105" spans="1:2">
      <c r="A1105"/>
      <c r="B1105"/>
    </row>
    <row r="1106" spans="1:2">
      <c r="A1106"/>
      <c r="B1106"/>
    </row>
    <row r="1107" spans="1:2">
      <c r="A1107"/>
      <c r="B1107"/>
    </row>
    <row r="1108" spans="1:2">
      <c r="A1108"/>
      <c r="B1108"/>
    </row>
    <row r="1109" spans="1:2">
      <c r="A1109"/>
      <c r="B1109"/>
    </row>
    <row r="1110" spans="1:2">
      <c r="A1110"/>
      <c r="B1110"/>
    </row>
    <row r="1111" spans="1:2">
      <c r="A1111"/>
      <c r="B1111"/>
    </row>
    <row r="1112" spans="1:2">
      <c r="A1112"/>
      <c r="B1112"/>
    </row>
    <row r="1113" spans="1:2">
      <c r="A1113"/>
      <c r="B1113"/>
    </row>
    <row r="1114" spans="1:2">
      <c r="A1114"/>
      <c r="B1114"/>
    </row>
    <row r="1115" spans="1:2">
      <c r="A1115"/>
      <c r="B1115"/>
    </row>
    <row r="1116" spans="1:2">
      <c r="A1116"/>
      <c r="B1116"/>
    </row>
    <row r="1117" spans="1:2">
      <c r="A1117"/>
      <c r="B1117"/>
    </row>
    <row r="1118" spans="1:2">
      <c r="A1118"/>
      <c r="B1118"/>
    </row>
    <row r="1119" spans="1:2">
      <c r="A1119"/>
      <c r="B1119"/>
    </row>
    <row r="1120" spans="1:2">
      <c r="A1120"/>
      <c r="B1120"/>
    </row>
    <row r="1121" spans="1:2">
      <c r="A1121"/>
      <c r="B1121"/>
    </row>
    <row r="1122" spans="1:2">
      <c r="A1122"/>
      <c r="B1122"/>
    </row>
    <row r="1123" spans="1:2">
      <c r="A1123"/>
      <c r="B1123"/>
    </row>
    <row r="1124" spans="1:2">
      <c r="A1124"/>
      <c r="B1124"/>
    </row>
    <row r="1125" spans="1:2">
      <c r="A1125"/>
      <c r="B1125"/>
    </row>
    <row r="1126" spans="1:2">
      <c r="A1126"/>
      <c r="B1126"/>
    </row>
    <row r="1127" spans="1:2">
      <c r="A1127"/>
      <c r="B1127"/>
    </row>
    <row r="1128" spans="1:2">
      <c r="A1128"/>
      <c r="B1128"/>
    </row>
    <row r="1129" spans="1:2">
      <c r="A1129"/>
      <c r="B1129"/>
    </row>
    <row r="1130" spans="1:2">
      <c r="A1130"/>
      <c r="B1130"/>
    </row>
    <row r="1131" spans="1:2">
      <c r="A1131"/>
      <c r="B1131"/>
    </row>
    <row r="1132" spans="1:2">
      <c r="A1132"/>
      <c r="B1132"/>
    </row>
    <row r="1133" spans="1:2">
      <c r="A1133"/>
      <c r="B1133"/>
    </row>
    <row r="1134" spans="1:2">
      <c r="A1134"/>
      <c r="B1134"/>
    </row>
    <row r="1135" spans="1:2">
      <c r="A1135"/>
      <c r="B1135"/>
    </row>
    <row r="1136" spans="1:2">
      <c r="A1136"/>
      <c r="B1136"/>
    </row>
    <row r="1137" spans="1:2">
      <c r="A1137"/>
      <c r="B1137"/>
    </row>
    <row r="1138" spans="1:2">
      <c r="A1138"/>
      <c r="B1138"/>
    </row>
    <row r="1139" spans="1:2">
      <c r="A1139"/>
      <c r="B1139"/>
    </row>
    <row r="1140" spans="1:2">
      <c r="A1140"/>
      <c r="B1140"/>
    </row>
    <row r="1141" spans="1:2">
      <c r="A1141"/>
      <c r="B1141"/>
    </row>
    <row r="1142" spans="1:2">
      <c r="A1142"/>
      <c r="B1142"/>
    </row>
    <row r="1143" spans="1:2">
      <c r="A1143"/>
      <c r="B1143"/>
    </row>
    <row r="1144" spans="1:2">
      <c r="A1144"/>
      <c r="B1144"/>
    </row>
    <row r="1145" spans="1:2">
      <c r="A1145"/>
      <c r="B1145"/>
    </row>
    <row r="1146" spans="1:2">
      <c r="A1146"/>
      <c r="B1146"/>
    </row>
    <row r="1147" spans="1:2">
      <c r="A1147"/>
      <c r="B1147"/>
    </row>
    <row r="1148" spans="1:2">
      <c r="A1148"/>
      <c r="B1148"/>
    </row>
    <row r="1149" spans="1:2">
      <c r="A1149"/>
      <c r="B1149"/>
    </row>
    <row r="1150" spans="1:2">
      <c r="A1150"/>
      <c r="B1150"/>
    </row>
    <row r="1151" spans="1:2">
      <c r="A1151"/>
      <c r="B1151"/>
    </row>
    <row r="1152" spans="1:2">
      <c r="A1152"/>
      <c r="B1152"/>
    </row>
    <row r="1153" spans="1:2">
      <c r="A1153"/>
      <c r="B1153"/>
    </row>
    <row r="1154" spans="1:2">
      <c r="A1154"/>
      <c r="B1154"/>
    </row>
    <row r="1155" spans="1:2">
      <c r="A1155"/>
      <c r="B1155"/>
    </row>
    <row r="1156" spans="1:2">
      <c r="A1156"/>
      <c r="B1156"/>
    </row>
    <row r="1157" spans="1:2">
      <c r="A1157"/>
      <c r="B1157"/>
    </row>
    <row r="1158" spans="1:2">
      <c r="A1158"/>
      <c r="B1158"/>
    </row>
    <row r="1159" spans="1:2">
      <c r="A1159"/>
      <c r="B1159"/>
    </row>
    <row r="1160" spans="1:2">
      <c r="A1160"/>
      <c r="B1160"/>
    </row>
    <row r="1161" spans="1:2">
      <c r="A1161"/>
      <c r="B1161"/>
    </row>
    <row r="1162" spans="1:2">
      <c r="A1162"/>
      <c r="B1162"/>
    </row>
    <row r="1163" spans="1:2">
      <c r="A1163"/>
      <c r="B1163"/>
    </row>
    <row r="1164" spans="1:2">
      <c r="A1164"/>
      <c r="B1164"/>
    </row>
    <row r="1165" spans="1:2">
      <c r="A1165"/>
      <c r="B1165"/>
    </row>
    <row r="1166" spans="1:2">
      <c r="A1166"/>
      <c r="B1166"/>
    </row>
    <row r="1167" spans="1:2">
      <c r="A1167"/>
      <c r="B1167"/>
    </row>
    <row r="1168" spans="1:2">
      <c r="A1168"/>
      <c r="B1168"/>
    </row>
    <row r="1169" spans="1:2">
      <c r="A1169"/>
      <c r="B1169"/>
    </row>
    <row r="1170" spans="1:2">
      <c r="A1170"/>
      <c r="B1170"/>
    </row>
    <row r="1171" spans="1:2">
      <c r="A1171"/>
      <c r="B1171"/>
    </row>
    <row r="1172" spans="1:2">
      <c r="A1172"/>
      <c r="B1172"/>
    </row>
    <row r="1173" spans="1:2">
      <c r="A1173"/>
      <c r="B1173"/>
    </row>
    <row r="1174" spans="1:2">
      <c r="A1174"/>
      <c r="B1174"/>
    </row>
    <row r="1175" spans="1:2">
      <c r="A1175"/>
      <c r="B1175"/>
    </row>
    <row r="1176" spans="1:2">
      <c r="A1176"/>
      <c r="B1176"/>
    </row>
    <row r="1177" spans="1:2">
      <c r="A1177"/>
      <c r="B1177"/>
    </row>
    <row r="1178" spans="1:2">
      <c r="A1178"/>
      <c r="B1178"/>
    </row>
    <row r="1179" spans="1:2">
      <c r="A1179"/>
      <c r="B1179"/>
    </row>
    <row r="1180" spans="1:2">
      <c r="A1180"/>
      <c r="B1180"/>
    </row>
    <row r="1181" spans="1:2">
      <c r="A1181"/>
      <c r="B1181"/>
    </row>
    <row r="1182" spans="1:2">
      <c r="A1182"/>
      <c r="B1182"/>
    </row>
    <row r="1183" spans="1:2">
      <c r="A1183"/>
      <c r="B1183"/>
    </row>
    <row r="1184" spans="1:2">
      <c r="A1184"/>
      <c r="B1184"/>
    </row>
    <row r="1185" spans="1:2">
      <c r="A1185"/>
      <c r="B1185"/>
    </row>
    <row r="1186" spans="1:2">
      <c r="A1186"/>
      <c r="B1186"/>
    </row>
    <row r="1187" spans="1:2">
      <c r="A1187"/>
      <c r="B1187"/>
    </row>
    <row r="1188" spans="1:2">
      <c r="A1188"/>
      <c r="B1188"/>
    </row>
    <row r="1189" spans="1:2">
      <c r="A1189"/>
      <c r="B1189"/>
    </row>
    <row r="1190" spans="1:2">
      <c r="A1190"/>
      <c r="B1190"/>
    </row>
    <row r="1191" spans="1:2">
      <c r="A1191"/>
      <c r="B1191"/>
    </row>
    <row r="1192" spans="1:2">
      <c r="A1192"/>
      <c r="B1192"/>
    </row>
    <row r="1193" spans="1:2">
      <c r="A1193"/>
      <c r="B1193"/>
    </row>
    <row r="1194" spans="1:2">
      <c r="A1194"/>
      <c r="B1194"/>
    </row>
    <row r="1195" spans="1:2">
      <c r="A1195"/>
      <c r="B1195"/>
    </row>
    <row r="1196" spans="1:2">
      <c r="A1196"/>
      <c r="B1196"/>
    </row>
    <row r="1197" spans="1:2">
      <c r="A1197"/>
      <c r="B1197"/>
    </row>
    <row r="1198" spans="1:2">
      <c r="A1198"/>
      <c r="B1198"/>
    </row>
    <row r="1199" spans="1:2">
      <c r="A1199"/>
      <c r="B1199"/>
    </row>
    <row r="1200" spans="1:2">
      <c r="A1200"/>
      <c r="B1200"/>
    </row>
    <row r="1201" spans="1:2">
      <c r="A1201"/>
      <c r="B1201"/>
    </row>
    <row r="1202" spans="1:2">
      <c r="A1202"/>
      <c r="B1202"/>
    </row>
    <row r="1203" spans="1:2">
      <c r="A1203"/>
      <c r="B1203"/>
    </row>
    <row r="1204" spans="1:2">
      <c r="A1204"/>
      <c r="B1204"/>
    </row>
    <row r="1205" spans="1:2">
      <c r="A1205"/>
      <c r="B1205"/>
    </row>
    <row r="1206" spans="1:2">
      <c r="A1206"/>
      <c r="B1206"/>
    </row>
    <row r="1207" spans="1:2">
      <c r="A1207"/>
      <c r="B1207"/>
    </row>
    <row r="1208" spans="1:2">
      <c r="A1208"/>
      <c r="B1208"/>
    </row>
    <row r="1209" spans="1:2">
      <c r="A1209"/>
      <c r="B1209"/>
    </row>
    <row r="1210" spans="1:2">
      <c r="A1210"/>
      <c r="B1210"/>
    </row>
    <row r="1211" spans="1:2">
      <c r="A1211"/>
      <c r="B1211"/>
    </row>
    <row r="1212" spans="1:2">
      <c r="A1212"/>
      <c r="B1212"/>
    </row>
    <row r="1213" spans="1:2">
      <c r="A1213"/>
      <c r="B1213"/>
    </row>
    <row r="1214" spans="1:2">
      <c r="A1214"/>
      <c r="B1214"/>
    </row>
    <row r="1215" spans="1:2">
      <c r="A1215"/>
      <c r="B1215"/>
    </row>
    <row r="1216" spans="1:2">
      <c r="A1216"/>
      <c r="B1216"/>
    </row>
    <row r="1217" spans="1:2">
      <c r="A1217"/>
      <c r="B1217"/>
    </row>
    <row r="1218" spans="1:2">
      <c r="A1218"/>
      <c r="B1218"/>
    </row>
    <row r="1219" spans="1:2">
      <c r="A1219"/>
      <c r="B1219"/>
    </row>
    <row r="1220" spans="1:2">
      <c r="A1220"/>
      <c r="B1220"/>
    </row>
    <row r="1221" spans="1:2">
      <c r="A1221"/>
      <c r="B1221"/>
    </row>
    <row r="1222" spans="1:2">
      <c r="A1222"/>
      <c r="B1222"/>
    </row>
    <row r="1223" spans="1:2">
      <c r="A1223"/>
      <c r="B1223"/>
    </row>
    <row r="1224" spans="1:2">
      <c r="A1224"/>
      <c r="B1224"/>
    </row>
    <row r="1225" spans="1:2">
      <c r="A1225"/>
      <c r="B1225"/>
    </row>
    <row r="1226" spans="1:2">
      <c r="A1226"/>
      <c r="B1226"/>
    </row>
    <row r="1227" spans="1:2">
      <c r="A1227"/>
      <c r="B1227"/>
    </row>
    <row r="1228" spans="1:2">
      <c r="A1228"/>
      <c r="B1228"/>
    </row>
    <row r="1229" spans="1:2">
      <c r="A1229"/>
      <c r="B1229"/>
    </row>
    <row r="1230" spans="1:2">
      <c r="A1230"/>
      <c r="B1230"/>
    </row>
    <row r="1231" spans="1:2">
      <c r="A1231"/>
      <c r="B1231"/>
    </row>
    <row r="1232" spans="1:2">
      <c r="A1232"/>
      <c r="B1232"/>
    </row>
    <row r="1233" spans="1:2">
      <c r="A1233"/>
      <c r="B1233"/>
    </row>
    <row r="1234" spans="1:2">
      <c r="A1234"/>
      <c r="B1234"/>
    </row>
    <row r="1235" spans="1:2">
      <c r="A1235"/>
      <c r="B1235"/>
    </row>
    <row r="1236" spans="1:2">
      <c r="A1236"/>
      <c r="B1236"/>
    </row>
    <row r="1237" spans="1:2">
      <c r="A1237"/>
      <c r="B1237"/>
    </row>
    <row r="1238" spans="1:2">
      <c r="A1238"/>
      <c r="B1238"/>
    </row>
    <row r="1239" spans="1:2">
      <c r="A1239"/>
      <c r="B1239"/>
    </row>
    <row r="1240" spans="1:2">
      <c r="A1240"/>
      <c r="B1240"/>
    </row>
    <row r="1241" spans="1:2">
      <c r="A1241"/>
      <c r="B1241"/>
    </row>
    <row r="1242" spans="1:2">
      <c r="A1242"/>
      <c r="B1242"/>
    </row>
    <row r="1243" spans="1:2">
      <c r="A1243"/>
      <c r="B1243"/>
    </row>
    <row r="1244" spans="1:2">
      <c r="A1244"/>
      <c r="B1244"/>
    </row>
    <row r="1245" spans="1:2">
      <c r="A1245"/>
      <c r="B1245"/>
    </row>
    <row r="1246" spans="1:2">
      <c r="A1246"/>
      <c r="B1246"/>
    </row>
    <row r="1247" spans="1:2">
      <c r="A1247"/>
      <c r="B1247"/>
    </row>
    <row r="1248" spans="1:2">
      <c r="A1248"/>
      <c r="B1248"/>
    </row>
    <row r="1249" spans="1:2">
      <c r="A1249"/>
      <c r="B1249"/>
    </row>
    <row r="1250" spans="1:2">
      <c r="A1250"/>
      <c r="B1250"/>
    </row>
    <row r="1251" spans="1:2">
      <c r="A1251"/>
      <c r="B1251"/>
    </row>
    <row r="1252" spans="1:2">
      <c r="A1252"/>
      <c r="B1252"/>
    </row>
    <row r="1253" spans="1:2">
      <c r="A1253"/>
      <c r="B1253"/>
    </row>
    <row r="1254" spans="1:2">
      <c r="A1254"/>
      <c r="B1254"/>
    </row>
    <row r="1255" spans="1:2">
      <c r="A1255"/>
      <c r="B1255"/>
    </row>
    <row r="1256" spans="1:2">
      <c r="A1256"/>
      <c r="B1256"/>
    </row>
    <row r="1257" spans="1:2">
      <c r="A1257"/>
      <c r="B1257"/>
    </row>
    <row r="1258" spans="1:2">
      <c r="A1258"/>
      <c r="B1258"/>
    </row>
    <row r="1259" spans="1:2">
      <c r="A1259"/>
      <c r="B1259"/>
    </row>
    <row r="1260" spans="1:2">
      <c r="A1260"/>
      <c r="B1260"/>
    </row>
    <row r="1261" spans="1:2">
      <c r="A1261"/>
      <c r="B1261"/>
    </row>
    <row r="1262" spans="1:2">
      <c r="A1262"/>
      <c r="B1262"/>
    </row>
    <row r="1263" spans="1:2">
      <c r="A1263"/>
      <c r="B1263"/>
    </row>
    <row r="1264" spans="1:2">
      <c r="A1264"/>
      <c r="B1264"/>
    </row>
    <row r="1265" spans="1:2">
      <c r="A1265"/>
      <c r="B1265"/>
    </row>
    <row r="1266" spans="1:2">
      <c r="A1266"/>
      <c r="B1266"/>
    </row>
    <row r="1267" spans="1:2">
      <c r="A1267"/>
      <c r="B1267"/>
    </row>
    <row r="1268" spans="1:2">
      <c r="A1268"/>
      <c r="B1268"/>
    </row>
    <row r="1269" spans="1:2">
      <c r="A1269"/>
      <c r="B1269"/>
    </row>
    <row r="1270" spans="1:2">
      <c r="A1270"/>
      <c r="B1270"/>
    </row>
    <row r="1271" spans="1:2">
      <c r="A1271"/>
      <c r="B1271"/>
    </row>
    <row r="1272" spans="1:2">
      <c r="A1272"/>
      <c r="B1272"/>
    </row>
    <row r="1273" spans="1:2">
      <c r="A1273"/>
      <c r="B1273"/>
    </row>
    <row r="1274" spans="1:2">
      <c r="A1274"/>
      <c r="B1274"/>
    </row>
    <row r="1275" spans="1:2">
      <c r="A1275"/>
      <c r="B1275"/>
    </row>
    <row r="1276" spans="1:2">
      <c r="A1276"/>
      <c r="B1276"/>
    </row>
    <row r="1277" spans="1:2">
      <c r="A1277"/>
      <c r="B1277"/>
    </row>
    <row r="1278" spans="1:2">
      <c r="A1278"/>
      <c r="B1278"/>
    </row>
    <row r="1279" spans="1:2">
      <c r="A1279"/>
      <c r="B1279"/>
    </row>
    <row r="1280" spans="1:2">
      <c r="A1280"/>
      <c r="B1280"/>
    </row>
    <row r="1281" spans="1:2">
      <c r="A1281"/>
      <c r="B1281"/>
    </row>
    <row r="1282" spans="1:2">
      <c r="A1282"/>
      <c r="B1282"/>
    </row>
    <row r="1283" spans="1:2">
      <c r="A1283"/>
      <c r="B1283"/>
    </row>
    <row r="1284" spans="1:2">
      <c r="A1284"/>
      <c r="B1284"/>
    </row>
    <row r="1285" spans="1:2">
      <c r="A1285"/>
      <c r="B1285"/>
    </row>
    <row r="1286" spans="1:2">
      <c r="A1286"/>
      <c r="B1286"/>
    </row>
    <row r="1287" spans="1:2">
      <c r="A1287"/>
      <c r="B1287"/>
    </row>
    <row r="1288" spans="1:2">
      <c r="A1288"/>
      <c r="B1288"/>
    </row>
    <row r="1289" spans="1:2">
      <c r="A1289"/>
      <c r="B1289"/>
    </row>
    <row r="1290" spans="1:2">
      <c r="A1290"/>
      <c r="B1290"/>
    </row>
    <row r="1291" spans="1:2">
      <c r="A1291"/>
      <c r="B1291"/>
    </row>
    <row r="1292" spans="1:2">
      <c r="A1292"/>
      <c r="B1292"/>
    </row>
    <row r="1293" spans="1:2">
      <c r="A1293"/>
      <c r="B1293"/>
    </row>
    <row r="1294" spans="1:2">
      <c r="A1294"/>
      <c r="B1294"/>
    </row>
    <row r="1295" spans="1:2">
      <c r="A1295"/>
      <c r="B1295"/>
    </row>
    <row r="1296" spans="1:2">
      <c r="A1296"/>
      <c r="B1296"/>
    </row>
    <row r="1297" spans="1:2">
      <c r="A1297"/>
      <c r="B1297"/>
    </row>
    <row r="1298" spans="1:2">
      <c r="A1298"/>
      <c r="B1298"/>
    </row>
    <row r="1299" spans="1:2">
      <c r="A1299"/>
      <c r="B1299"/>
    </row>
    <row r="1300" spans="1:2">
      <c r="A1300"/>
      <c r="B1300"/>
    </row>
    <row r="1301" spans="1:2">
      <c r="A1301"/>
      <c r="B1301"/>
    </row>
    <row r="1302" spans="1:2">
      <c r="A1302"/>
      <c r="B1302"/>
    </row>
    <row r="1303" spans="1:2">
      <c r="A1303"/>
      <c r="B1303"/>
    </row>
    <row r="1304" spans="1:2">
      <c r="A1304"/>
      <c r="B1304"/>
    </row>
    <row r="1305" spans="1:2">
      <c r="A1305"/>
      <c r="B1305"/>
    </row>
    <row r="1306" spans="1:2">
      <c r="A1306"/>
      <c r="B1306"/>
    </row>
    <row r="1307" spans="1:2">
      <c r="A1307"/>
      <c r="B1307"/>
    </row>
    <row r="1308" spans="1:2">
      <c r="A1308"/>
      <c r="B1308"/>
    </row>
    <row r="1309" spans="1:2">
      <c r="A1309"/>
      <c r="B1309"/>
    </row>
    <row r="1310" spans="1:2">
      <c r="A1310"/>
      <c r="B1310"/>
    </row>
    <row r="1311" spans="1:2">
      <c r="A1311"/>
      <c r="B1311"/>
    </row>
    <row r="1312" spans="1:2">
      <c r="A1312"/>
      <c r="B1312"/>
    </row>
    <row r="1313" spans="1:2">
      <c r="A1313"/>
      <c r="B1313"/>
    </row>
    <row r="1314" spans="1:2">
      <c r="A1314"/>
      <c r="B1314"/>
    </row>
    <row r="1315" spans="1:2">
      <c r="A1315"/>
      <c r="B1315"/>
    </row>
    <row r="1316" spans="1:2">
      <c r="A1316"/>
      <c r="B1316"/>
    </row>
    <row r="1317" spans="1:2">
      <c r="A1317"/>
      <c r="B1317"/>
    </row>
    <row r="1318" spans="1:2">
      <c r="A1318"/>
      <c r="B1318"/>
    </row>
    <row r="1319" spans="1:2">
      <c r="A1319"/>
      <c r="B1319"/>
    </row>
    <row r="1320" spans="1:2">
      <c r="A1320"/>
      <c r="B1320"/>
    </row>
    <row r="1321" spans="1:2">
      <c r="A1321"/>
      <c r="B1321"/>
    </row>
    <row r="1322" spans="1:2">
      <c r="A1322"/>
      <c r="B1322"/>
    </row>
    <row r="1323" spans="1:2">
      <c r="A1323"/>
      <c r="B1323"/>
    </row>
    <row r="1324" spans="1:2">
      <c r="A1324"/>
      <c r="B1324"/>
    </row>
    <row r="1325" spans="1:2">
      <c r="A1325"/>
      <c r="B1325"/>
    </row>
    <row r="1326" spans="1:2">
      <c r="A1326"/>
      <c r="B1326"/>
    </row>
    <row r="1327" spans="1:2">
      <c r="A1327"/>
      <c r="B1327"/>
    </row>
    <row r="1328" spans="1:2">
      <c r="A1328"/>
      <c r="B1328"/>
    </row>
    <row r="1329" spans="1:2">
      <c r="A1329"/>
      <c r="B1329"/>
    </row>
    <row r="1330" spans="1:2">
      <c r="A1330"/>
      <c r="B1330"/>
    </row>
    <row r="1331" spans="1:2">
      <c r="A1331"/>
      <c r="B1331"/>
    </row>
    <row r="1332" spans="1:2">
      <c r="A1332"/>
      <c r="B1332"/>
    </row>
    <row r="1333" spans="1:2">
      <c r="A1333"/>
      <c r="B1333"/>
    </row>
    <row r="1334" spans="1:2">
      <c r="A1334"/>
      <c r="B1334"/>
    </row>
    <row r="1335" spans="1:2">
      <c r="A1335"/>
      <c r="B1335"/>
    </row>
    <row r="1336" spans="1:2">
      <c r="A1336"/>
      <c r="B1336"/>
    </row>
    <row r="1337" spans="1:2">
      <c r="A1337"/>
      <c r="B1337"/>
    </row>
    <row r="1338" spans="1:2">
      <c r="A1338"/>
      <c r="B1338"/>
    </row>
    <row r="1339" spans="1:2">
      <c r="A1339"/>
      <c r="B1339"/>
    </row>
    <row r="1340" spans="1:2">
      <c r="A1340"/>
      <c r="B1340"/>
    </row>
    <row r="1341" spans="1:2">
      <c r="A1341"/>
      <c r="B1341"/>
    </row>
    <row r="1342" spans="1:2">
      <c r="A1342"/>
      <c r="B1342"/>
    </row>
    <row r="1343" spans="1:2">
      <c r="A1343"/>
      <c r="B1343"/>
    </row>
    <row r="1344" spans="1:2">
      <c r="A1344"/>
      <c r="B1344"/>
    </row>
    <row r="1345" spans="1:2">
      <c r="A1345"/>
      <c r="B1345"/>
    </row>
    <row r="1346" spans="1:2">
      <c r="A1346"/>
      <c r="B1346"/>
    </row>
    <row r="1347" spans="1:2">
      <c r="A1347"/>
      <c r="B1347"/>
    </row>
    <row r="1348" spans="1:2">
      <c r="A1348"/>
      <c r="B1348"/>
    </row>
    <row r="1349" spans="1:2">
      <c r="A1349"/>
      <c r="B1349"/>
    </row>
    <row r="1350" spans="1:2">
      <c r="A1350"/>
      <c r="B1350"/>
    </row>
    <row r="1351" spans="1:2">
      <c r="A1351"/>
      <c r="B1351"/>
    </row>
    <row r="1352" spans="1:2">
      <c r="A1352"/>
      <c r="B1352"/>
    </row>
    <row r="1353" spans="1:2">
      <c r="A1353"/>
      <c r="B1353"/>
    </row>
    <row r="1354" spans="1:2">
      <c r="A1354"/>
      <c r="B1354"/>
    </row>
    <row r="1355" spans="1:2">
      <c r="A1355"/>
      <c r="B1355"/>
    </row>
    <row r="1356" spans="1:2">
      <c r="A1356"/>
      <c r="B1356"/>
    </row>
    <row r="1357" spans="1:2">
      <c r="A1357"/>
      <c r="B1357"/>
    </row>
    <row r="1358" spans="1:2">
      <c r="A1358"/>
      <c r="B1358"/>
    </row>
    <row r="1359" spans="1:2">
      <c r="A1359"/>
      <c r="B1359"/>
    </row>
    <row r="1360" spans="1:2">
      <c r="A1360"/>
      <c r="B1360"/>
    </row>
    <row r="1361" spans="1:2">
      <c r="A1361"/>
      <c r="B1361"/>
    </row>
    <row r="1362" spans="1:2">
      <c r="A1362"/>
      <c r="B1362"/>
    </row>
    <row r="1363" spans="1:2">
      <c r="A1363"/>
      <c r="B1363"/>
    </row>
    <row r="1364" spans="1:2">
      <c r="A1364"/>
      <c r="B1364"/>
    </row>
    <row r="1365" spans="1:2">
      <c r="A1365"/>
      <c r="B1365"/>
    </row>
    <row r="1366" spans="1:2">
      <c r="A1366"/>
      <c r="B1366"/>
    </row>
    <row r="1367" spans="1:2">
      <c r="A1367"/>
      <c r="B1367"/>
    </row>
    <row r="1368" spans="1:2">
      <c r="A1368"/>
      <c r="B1368"/>
    </row>
    <row r="1369" spans="1:2">
      <c r="A1369"/>
      <c r="B1369"/>
    </row>
    <row r="1370" spans="1:2">
      <c r="A1370"/>
      <c r="B1370"/>
    </row>
    <row r="1371" spans="1:2">
      <c r="A1371"/>
      <c r="B1371"/>
    </row>
    <row r="1372" spans="1:2">
      <c r="A1372"/>
      <c r="B1372"/>
    </row>
    <row r="1373" spans="1:2">
      <c r="A1373"/>
      <c r="B1373"/>
    </row>
    <row r="1374" spans="1:2">
      <c r="A1374"/>
      <c r="B1374"/>
    </row>
    <row r="1375" spans="1:2">
      <c r="A1375"/>
      <c r="B1375"/>
    </row>
    <row r="1376" spans="1:2">
      <c r="A1376"/>
      <c r="B1376"/>
    </row>
    <row r="1377" spans="1:2">
      <c r="A1377"/>
      <c r="B1377"/>
    </row>
    <row r="1378" spans="1:2">
      <c r="A1378"/>
      <c r="B1378"/>
    </row>
    <row r="1379" spans="1:2">
      <c r="A1379"/>
      <c r="B1379"/>
    </row>
    <row r="1380" spans="1:2">
      <c r="A1380"/>
      <c r="B1380"/>
    </row>
    <row r="1381" spans="1:2">
      <c r="A1381"/>
      <c r="B1381"/>
    </row>
    <row r="1382" spans="1:2">
      <c r="A1382"/>
      <c r="B1382"/>
    </row>
    <row r="1383" spans="1:2">
      <c r="A1383"/>
      <c r="B1383"/>
    </row>
    <row r="1384" spans="1:2">
      <c r="A1384"/>
      <c r="B1384"/>
    </row>
    <row r="1385" spans="1:2">
      <c r="A1385"/>
      <c r="B1385"/>
    </row>
    <row r="1386" spans="1:2">
      <c r="A1386"/>
      <c r="B1386"/>
    </row>
    <row r="1387" spans="1:2">
      <c r="A1387"/>
      <c r="B1387"/>
    </row>
    <row r="1388" spans="1:2">
      <c r="A1388"/>
      <c r="B1388"/>
    </row>
    <row r="1389" spans="1:2">
      <c r="A1389"/>
      <c r="B1389"/>
    </row>
    <row r="1390" spans="1:2">
      <c r="A1390"/>
      <c r="B1390"/>
    </row>
    <row r="1391" spans="1:2">
      <c r="A1391"/>
      <c r="B1391"/>
    </row>
    <row r="1392" spans="1:2">
      <c r="A1392"/>
      <c r="B1392"/>
    </row>
    <row r="1393" spans="1:2">
      <c r="A1393"/>
      <c r="B1393"/>
    </row>
    <row r="1394" spans="1:2">
      <c r="A1394"/>
      <c r="B1394"/>
    </row>
    <row r="1395" spans="1:2">
      <c r="A1395"/>
      <c r="B1395"/>
    </row>
    <row r="1396" spans="1:2">
      <c r="A1396"/>
      <c r="B1396"/>
    </row>
    <row r="1397" spans="1:2">
      <c r="A1397"/>
      <c r="B1397"/>
    </row>
    <row r="1398" spans="1:2">
      <c r="A1398"/>
      <c r="B1398"/>
    </row>
    <row r="1399" spans="1:2">
      <c r="A1399"/>
      <c r="B1399"/>
    </row>
    <row r="1400" spans="1:2">
      <c r="A1400"/>
      <c r="B1400"/>
    </row>
    <row r="1401" spans="1:2">
      <c r="A1401"/>
      <c r="B1401"/>
    </row>
    <row r="1402" spans="1:2">
      <c r="A1402"/>
      <c r="B1402"/>
    </row>
    <row r="1403" spans="1:2">
      <c r="A1403"/>
      <c r="B1403"/>
    </row>
    <row r="1404" spans="1:2">
      <c r="A1404"/>
      <c r="B1404"/>
    </row>
    <row r="1405" spans="1:2">
      <c r="A1405"/>
      <c r="B1405"/>
    </row>
    <row r="1406" spans="1:2">
      <c r="A1406"/>
      <c r="B1406"/>
    </row>
    <row r="1407" spans="1:2">
      <c r="A1407"/>
      <c r="B1407"/>
    </row>
    <row r="1408" spans="1:2">
      <c r="A1408"/>
      <c r="B1408"/>
    </row>
    <row r="1409" spans="1:2">
      <c r="A1409"/>
      <c r="B1409"/>
    </row>
    <row r="1410" spans="1:2">
      <c r="A1410"/>
      <c r="B1410"/>
    </row>
    <row r="1411" spans="1:2">
      <c r="A1411"/>
      <c r="B1411"/>
    </row>
    <row r="1412" spans="1:2">
      <c r="A1412"/>
      <c r="B1412"/>
    </row>
    <row r="1413" spans="1:2">
      <c r="A1413"/>
      <c r="B1413"/>
    </row>
    <row r="1414" spans="1:2">
      <c r="A1414"/>
      <c r="B1414"/>
    </row>
    <row r="1415" spans="1:2">
      <c r="A1415"/>
      <c r="B1415"/>
    </row>
    <row r="1416" spans="1:2">
      <c r="A1416"/>
      <c r="B1416"/>
    </row>
    <row r="1417" spans="1:2">
      <c r="A1417"/>
      <c r="B1417"/>
    </row>
    <row r="1418" spans="1:2">
      <c r="A1418"/>
      <c r="B1418"/>
    </row>
    <row r="1419" spans="1:2">
      <c r="A1419"/>
      <c r="B1419"/>
    </row>
    <row r="1420" spans="1:2">
      <c r="A1420"/>
      <c r="B1420"/>
    </row>
    <row r="1421" spans="1:2">
      <c r="A1421"/>
      <c r="B1421"/>
    </row>
    <row r="1422" spans="1:2">
      <c r="A1422"/>
      <c r="B1422"/>
    </row>
    <row r="1423" spans="1:2">
      <c r="A1423"/>
      <c r="B1423"/>
    </row>
    <row r="1424" spans="1:2">
      <c r="A1424"/>
      <c r="B1424"/>
    </row>
    <row r="1425" spans="1:2">
      <c r="A1425"/>
      <c r="B1425"/>
    </row>
    <row r="1426" spans="1:2">
      <c r="A1426"/>
      <c r="B1426"/>
    </row>
    <row r="1427" spans="1:2">
      <c r="A1427"/>
      <c r="B1427"/>
    </row>
    <row r="1428" spans="1:2">
      <c r="A1428"/>
      <c r="B1428"/>
    </row>
    <row r="1429" spans="1:2">
      <c r="A1429"/>
      <c r="B1429"/>
    </row>
    <row r="1430" spans="1:2">
      <c r="A1430"/>
      <c r="B1430"/>
    </row>
    <row r="1431" spans="1:2">
      <c r="A1431"/>
      <c r="B1431"/>
    </row>
    <row r="1432" spans="1:2">
      <c r="A1432"/>
      <c r="B1432"/>
    </row>
    <row r="1433" spans="1:2">
      <c r="A1433"/>
      <c r="B1433"/>
    </row>
    <row r="1434" spans="1:2">
      <c r="A1434"/>
      <c r="B1434"/>
    </row>
    <row r="1435" spans="1:2">
      <c r="A1435"/>
      <c r="B1435"/>
    </row>
    <row r="1436" spans="1:2">
      <c r="A1436"/>
      <c r="B1436"/>
    </row>
    <row r="1437" spans="1:2">
      <c r="A1437"/>
      <c r="B1437"/>
    </row>
    <row r="1438" spans="1:2">
      <c r="A1438"/>
      <c r="B1438"/>
    </row>
    <row r="1439" spans="1:2">
      <c r="A1439"/>
      <c r="B1439"/>
    </row>
    <row r="1440" spans="1:2">
      <c r="A1440"/>
      <c r="B1440"/>
    </row>
    <row r="1441" spans="1:2">
      <c r="A1441"/>
      <c r="B1441"/>
    </row>
    <row r="1442" spans="1:2">
      <c r="A1442"/>
      <c r="B1442"/>
    </row>
    <row r="1443" spans="1:2">
      <c r="A1443"/>
      <c r="B1443"/>
    </row>
    <row r="1444" spans="1:2">
      <c r="A1444"/>
      <c r="B1444"/>
    </row>
    <row r="1445" spans="1:2">
      <c r="A1445"/>
      <c r="B1445"/>
    </row>
    <row r="1446" spans="1:2">
      <c r="A1446"/>
      <c r="B1446"/>
    </row>
    <row r="1447" spans="1:2">
      <c r="A1447"/>
      <c r="B1447"/>
    </row>
    <row r="1448" spans="1:2">
      <c r="A1448"/>
      <c r="B1448"/>
    </row>
    <row r="1449" spans="1:2">
      <c r="A1449"/>
      <c r="B1449"/>
    </row>
    <row r="1450" spans="1:2">
      <c r="A1450"/>
      <c r="B1450"/>
    </row>
    <row r="1451" spans="1:2">
      <c r="A1451"/>
      <c r="B1451"/>
    </row>
    <row r="1452" spans="1:2">
      <c r="A1452"/>
      <c r="B1452"/>
    </row>
    <row r="1453" spans="1:2">
      <c r="A1453"/>
      <c r="B1453"/>
    </row>
    <row r="1454" spans="1:2">
      <c r="A1454"/>
      <c r="B1454"/>
    </row>
    <row r="1455" spans="1:2">
      <c r="A1455"/>
      <c r="B1455"/>
    </row>
    <row r="1456" spans="1:2">
      <c r="A1456"/>
      <c r="B1456"/>
    </row>
    <row r="1457" spans="1:2">
      <c r="A1457"/>
      <c r="B1457"/>
    </row>
    <row r="1458" spans="1:2">
      <c r="A1458"/>
      <c r="B1458"/>
    </row>
    <row r="1459" spans="1:2">
      <c r="A1459"/>
      <c r="B1459"/>
    </row>
    <row r="1460" spans="1:2">
      <c r="A1460"/>
      <c r="B1460"/>
    </row>
    <row r="1461" spans="1:2">
      <c r="A1461"/>
      <c r="B1461"/>
    </row>
    <row r="1462" spans="1:2">
      <c r="A1462"/>
      <c r="B1462"/>
    </row>
    <row r="1463" spans="1:2">
      <c r="A1463"/>
      <c r="B1463"/>
    </row>
    <row r="1464" spans="1:2">
      <c r="A1464"/>
      <c r="B1464"/>
    </row>
    <row r="1465" spans="1:2">
      <c r="A1465"/>
      <c r="B1465"/>
    </row>
    <row r="1466" spans="1:2">
      <c r="A1466"/>
      <c r="B1466"/>
    </row>
    <row r="1467" spans="1:2">
      <c r="A1467"/>
      <c r="B1467"/>
    </row>
    <row r="1468" spans="1:2">
      <c r="A1468"/>
      <c r="B1468"/>
    </row>
    <row r="1469" spans="1:2">
      <c r="A1469"/>
      <c r="B1469"/>
    </row>
    <row r="1470" spans="1:2">
      <c r="A1470"/>
      <c r="B1470"/>
    </row>
    <row r="1471" spans="1:2">
      <c r="A1471"/>
      <c r="B1471"/>
    </row>
    <row r="1472" spans="1:2">
      <c r="A1472"/>
      <c r="B1472"/>
    </row>
    <row r="1473" spans="1:2">
      <c r="A1473"/>
      <c r="B1473"/>
    </row>
    <row r="1474" spans="1:2">
      <c r="A1474"/>
      <c r="B1474"/>
    </row>
    <row r="1475" spans="1:2">
      <c r="A1475"/>
      <c r="B1475"/>
    </row>
    <row r="1476" spans="1:2">
      <c r="A1476"/>
      <c r="B1476"/>
    </row>
    <row r="1477" spans="1:2">
      <c r="A1477"/>
      <c r="B1477"/>
    </row>
    <row r="1478" spans="1:2">
      <c r="A1478"/>
      <c r="B1478"/>
    </row>
    <row r="1479" spans="1:2">
      <c r="A1479"/>
      <c r="B1479"/>
    </row>
    <row r="1480" spans="1:2">
      <c r="A1480"/>
      <c r="B1480"/>
    </row>
    <row r="1481" spans="1:2">
      <c r="A1481"/>
      <c r="B1481"/>
    </row>
    <row r="1482" spans="1:2">
      <c r="A1482"/>
      <c r="B1482"/>
    </row>
    <row r="1483" spans="1:2">
      <c r="A1483"/>
      <c r="B1483"/>
    </row>
    <row r="1484" spans="1:2">
      <c r="A1484"/>
      <c r="B1484"/>
    </row>
    <row r="1485" spans="1:2">
      <c r="A1485"/>
      <c r="B1485"/>
    </row>
    <row r="1486" spans="1:2">
      <c r="A1486"/>
      <c r="B1486"/>
    </row>
    <row r="1487" spans="1:2">
      <c r="A1487"/>
      <c r="B1487"/>
    </row>
    <row r="1488" spans="1:2">
      <c r="A1488"/>
      <c r="B1488"/>
    </row>
    <row r="1489" spans="1:2">
      <c r="A1489"/>
      <c r="B1489"/>
    </row>
    <row r="1490" spans="1:2">
      <c r="A1490"/>
      <c r="B1490"/>
    </row>
    <row r="1491" spans="1:2">
      <c r="A1491"/>
      <c r="B1491"/>
    </row>
    <row r="1492" spans="1:2">
      <c r="A1492"/>
      <c r="B1492"/>
    </row>
    <row r="1493" spans="1:2">
      <c r="A1493"/>
      <c r="B1493"/>
    </row>
    <row r="1494" spans="1:2">
      <c r="A1494"/>
      <c r="B1494"/>
    </row>
    <row r="1495" spans="1:2">
      <c r="A1495"/>
      <c r="B1495"/>
    </row>
    <row r="1496" spans="1:2">
      <c r="A1496"/>
      <c r="B1496"/>
    </row>
    <row r="1497" spans="1:2">
      <c r="A1497"/>
      <c r="B1497"/>
    </row>
    <row r="1498" spans="1:2">
      <c r="A1498"/>
      <c r="B1498"/>
    </row>
    <row r="1499" spans="1:2">
      <c r="A1499"/>
      <c r="B1499"/>
    </row>
    <row r="1500" spans="1:2">
      <c r="A1500"/>
      <c r="B1500"/>
    </row>
    <row r="1501" spans="1:2">
      <c r="A1501"/>
      <c r="B1501"/>
    </row>
    <row r="1502" spans="1:2">
      <c r="A1502"/>
      <c r="B1502"/>
    </row>
    <row r="1503" spans="1:2">
      <c r="A1503"/>
      <c r="B1503"/>
    </row>
    <row r="1504" spans="1:2">
      <c r="A1504"/>
      <c r="B1504"/>
    </row>
    <row r="1505" spans="1:2">
      <c r="A1505"/>
      <c r="B1505"/>
    </row>
    <row r="1506" spans="1:2">
      <c r="A1506"/>
      <c r="B1506"/>
    </row>
    <row r="1507" spans="1:2">
      <c r="A1507"/>
      <c r="B1507"/>
    </row>
    <row r="1508" spans="1:2">
      <c r="A1508"/>
      <c r="B1508"/>
    </row>
    <row r="1509" spans="1:2">
      <c r="A1509"/>
      <c r="B1509"/>
    </row>
    <row r="1510" spans="1:2">
      <c r="A1510"/>
      <c r="B1510"/>
    </row>
    <row r="1511" spans="1:2">
      <c r="A1511"/>
      <c r="B1511"/>
    </row>
    <row r="1512" spans="1:2">
      <c r="A1512"/>
      <c r="B1512"/>
    </row>
    <row r="1513" spans="1:2">
      <c r="A1513"/>
      <c r="B1513"/>
    </row>
    <row r="1514" spans="1:2">
      <c r="A1514"/>
      <c r="B1514"/>
    </row>
    <row r="1515" spans="1:2">
      <c r="A1515"/>
      <c r="B1515"/>
    </row>
    <row r="1516" spans="1:2">
      <c r="A1516"/>
      <c r="B1516"/>
    </row>
    <row r="1517" spans="1:2">
      <c r="A1517"/>
      <c r="B1517"/>
    </row>
    <row r="1518" spans="1:2">
      <c r="A1518"/>
      <c r="B1518"/>
    </row>
    <row r="1519" spans="1:2">
      <c r="A1519"/>
      <c r="B1519"/>
    </row>
    <row r="1520" spans="1:2">
      <c r="A1520"/>
      <c r="B1520"/>
    </row>
    <row r="1521" spans="1:2">
      <c r="A1521"/>
      <c r="B1521"/>
    </row>
    <row r="1522" spans="1:2">
      <c r="A1522"/>
      <c r="B1522"/>
    </row>
    <row r="1523" spans="1:2">
      <c r="A1523"/>
      <c r="B1523"/>
    </row>
    <row r="1524" spans="1:2">
      <c r="A1524"/>
      <c r="B1524"/>
    </row>
    <row r="1525" spans="1:2">
      <c r="A1525"/>
      <c r="B1525"/>
    </row>
    <row r="1526" spans="1:2">
      <c r="A1526"/>
      <c r="B1526"/>
    </row>
    <row r="1527" spans="1:2">
      <c r="A1527"/>
      <c r="B1527"/>
    </row>
    <row r="1528" spans="1:2">
      <c r="A1528"/>
      <c r="B1528"/>
    </row>
    <row r="1529" spans="1:2">
      <c r="A1529"/>
      <c r="B1529"/>
    </row>
    <row r="1530" spans="1:2">
      <c r="A1530"/>
      <c r="B1530"/>
    </row>
    <row r="1531" spans="1:2">
      <c r="A1531"/>
      <c r="B1531"/>
    </row>
    <row r="1532" spans="1:2">
      <c r="A1532"/>
      <c r="B1532"/>
    </row>
    <row r="1533" spans="1:2">
      <c r="A1533"/>
      <c r="B1533"/>
    </row>
    <row r="1534" spans="1:2">
      <c r="A1534"/>
      <c r="B1534"/>
    </row>
    <row r="1535" spans="1:2">
      <c r="A1535"/>
      <c r="B1535"/>
    </row>
    <row r="1536" spans="1:2">
      <c r="A1536"/>
      <c r="B1536"/>
    </row>
    <row r="1537" spans="1:2">
      <c r="A1537"/>
      <c r="B1537"/>
    </row>
    <row r="1538" spans="1:2">
      <c r="A1538"/>
      <c r="B1538"/>
    </row>
    <row r="1539" spans="1:2">
      <c r="A1539"/>
      <c r="B1539"/>
    </row>
    <row r="1540" spans="1:2">
      <c r="A1540"/>
      <c r="B1540"/>
    </row>
    <row r="1541" spans="1:2">
      <c r="A1541"/>
      <c r="B1541"/>
    </row>
    <row r="1542" spans="1:2">
      <c r="A1542"/>
      <c r="B1542"/>
    </row>
    <row r="1543" spans="1:2">
      <c r="A1543"/>
      <c r="B1543"/>
    </row>
    <row r="1544" spans="1:2">
      <c r="A1544"/>
      <c r="B1544"/>
    </row>
    <row r="1545" spans="1:2">
      <c r="A1545"/>
      <c r="B1545"/>
    </row>
    <row r="1546" spans="1:2">
      <c r="A1546"/>
      <c r="B1546"/>
    </row>
    <row r="1547" spans="1:2">
      <c r="A1547"/>
      <c r="B1547"/>
    </row>
    <row r="1548" spans="1:2">
      <c r="A1548"/>
      <c r="B1548"/>
    </row>
    <row r="1549" spans="1:2">
      <c r="A1549"/>
      <c r="B1549"/>
    </row>
    <row r="1550" spans="1:2">
      <c r="A1550"/>
      <c r="B1550"/>
    </row>
    <row r="1551" spans="1:2">
      <c r="A1551"/>
      <c r="B1551"/>
    </row>
    <row r="1552" spans="1:2">
      <c r="A1552"/>
      <c r="B1552"/>
    </row>
    <row r="1553" spans="1:2">
      <c r="A1553"/>
      <c r="B1553"/>
    </row>
    <row r="1554" spans="1:2">
      <c r="A1554"/>
      <c r="B1554"/>
    </row>
    <row r="1555" spans="1:2">
      <c r="A1555"/>
      <c r="B1555"/>
    </row>
    <row r="1556" spans="1:2">
      <c r="A1556"/>
      <c r="B1556"/>
    </row>
    <row r="1557" spans="1:2">
      <c r="A1557"/>
      <c r="B1557"/>
    </row>
    <row r="1558" spans="1:2">
      <c r="A1558"/>
      <c r="B1558"/>
    </row>
    <row r="1559" spans="1:2">
      <c r="A1559"/>
      <c r="B1559"/>
    </row>
    <row r="1560" spans="1:2">
      <c r="A1560"/>
      <c r="B1560"/>
    </row>
    <row r="1561" spans="1:2">
      <c r="A1561"/>
      <c r="B156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1DCE0-0B32-4482-A52F-CBE0745E14D7}">
  <dimension ref="A1"/>
  <sheetViews>
    <sheetView topLeftCell="A63" workbookViewId="0">
      <selection activeCell="B77" sqref="B77"/>
    </sheetView>
  </sheetViews>
  <sheetFormatPr defaultRowHeight="14.4"/>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1FEB2-B8FF-4E66-8638-A7FE37910919}">
  <dimension ref="A70"/>
  <sheetViews>
    <sheetView zoomScale="92" zoomScaleNormal="92" workbookViewId="0">
      <selection activeCell="J85" sqref="J85"/>
    </sheetView>
  </sheetViews>
  <sheetFormatPr defaultRowHeight="14.4"/>
  <cols>
    <col min="1" max="1" width="8.88671875" style="51"/>
    <col min="2" max="2" width="16.77734375" style="51" customWidth="1"/>
    <col min="3" max="3" width="9.6640625" style="51" customWidth="1"/>
    <col min="4" max="4" width="10.44140625" style="51" customWidth="1"/>
    <col min="5" max="5" width="13" style="51" customWidth="1"/>
    <col min="6" max="7" width="10.44140625" style="51" customWidth="1"/>
    <col min="8" max="8" width="14.77734375" style="51" customWidth="1"/>
    <col min="9" max="10" width="10.44140625" style="51" customWidth="1"/>
    <col min="11" max="11" width="18.88671875" style="51" customWidth="1"/>
    <col min="12" max="12" width="10.44140625" style="51" customWidth="1"/>
    <col min="13" max="16384" width="8.88671875" style="51"/>
  </cols>
  <sheetData>
    <row r="70" s="51" customFormat="1"/>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Customer_Dim</vt:lpstr>
      <vt:lpstr>Product_Dim</vt:lpstr>
      <vt:lpstr>Store_Dim</vt:lpstr>
      <vt:lpstr>Sales_Fact</vt:lpstr>
      <vt:lpstr>Cleaned Customer_Dim</vt:lpstr>
      <vt:lpstr>Cleaned Product_Dim</vt:lpstr>
      <vt:lpstr>Cleaned Store_Dim</vt:lpstr>
      <vt:lpstr>Cleaned Sales_Fact</vt:lpstr>
      <vt:lpstr>VLOOKUP() &amp; XLOOKUP() </vt:lpstr>
      <vt:lpstr>Descriptive Statistics</vt:lpstr>
      <vt:lpstr>Pivot tables</vt:lpstr>
      <vt:lpstr>Pivot Charts</vt:lpstr>
      <vt:lpstr>Dashboard</vt:lpstr>
      <vt:lpstr>customer_Dim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KARTHIGA KANAGASABAPATHY</cp:lastModifiedBy>
  <dcterms:created xsi:type="dcterms:W3CDTF">2025-10-14T06:00:18Z</dcterms:created>
  <dcterms:modified xsi:type="dcterms:W3CDTF">2026-10-16T19:26:12Z</dcterms:modified>
</cp:coreProperties>
</file>